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ng/Documents/Documents/uni/actl/Actl4001/CC24/Submissions folder/"/>
    </mc:Choice>
  </mc:AlternateContent>
  <xr:revisionPtr revIDLastSave="0" documentId="8_{200469FF-3E6E-9948-9E0F-A0F5A9C3C288}" xr6:coauthVersionLast="47" xr6:coauthVersionMax="47" xr10:uidLastSave="{00000000-0000-0000-0000-000000000000}"/>
  <bookViews>
    <workbookView xWindow="1540" yWindow="500" windowWidth="25020" windowHeight="16220" activeTab="12" xr2:uid="{2D7A16CE-EBF7-4044-B496-2C5137DFFF07}"/>
  </bookViews>
  <sheets>
    <sheet name="Mortality Table" sheetId="23" r:id="rId1"/>
    <sheet name="Lapse &amp; Death Age 26-35" sheetId="2" r:id="rId2"/>
    <sheet name="Lapse &amp; Death Age 36-45" sheetId="3" r:id="rId3"/>
    <sheet name="Lapse &amp; Death Age 46-55" sheetId="4" r:id="rId4"/>
    <sheet name="Discount Rate" sheetId="5" r:id="rId5"/>
    <sheet name="T20 Age 26-35" sheetId="9" r:id="rId6"/>
    <sheet name="T20 Sensitivity Test (ECON VAL)" sheetId="36" r:id="rId7"/>
    <sheet name="T20 Age 26-35 (Sensitivity)" sheetId="35" r:id="rId8"/>
    <sheet name="Sensitivity test(interest rate)" sheetId="37" r:id="rId9"/>
    <sheet name="Sensitivity (expense)" sheetId="39" r:id="rId10"/>
    <sheet name="T20 Age 36-45" sheetId="11" r:id="rId11"/>
    <sheet name="T20 Age 46-55" sheetId="12" r:id="rId12"/>
    <sheet name="T20 Premiums + Savings" sheetId="8" r:id="rId13"/>
    <sheet name="Sheet3" sheetId="38" r:id="rId14"/>
    <sheet name="SPWL Reserve" sheetId="19" r:id="rId15"/>
    <sheet name="WL Age 26-35" sheetId="15" r:id="rId16"/>
    <sheet name="WL Age 36-45 " sheetId="21" r:id="rId17"/>
    <sheet name="WL Age 46-55" sheetId="17" r:id="rId18"/>
    <sheet name="WL Age 56-65 " sheetId="22" r:id="rId19"/>
    <sheet name="SPWL Premiums + Savings" sheetId="18" r:id="rId20"/>
    <sheet name="Summary" sheetId="34" r:id="rId21"/>
  </sheets>
  <definedNames>
    <definedName name="solver_adj" localSheetId="19" hidden="1">'SPWL Premiums + Savings'!$B$42</definedName>
    <definedName name="solver_adj" localSheetId="5" hidden="1">'T20 Age 26-35'!$B$12</definedName>
    <definedName name="solver_adj" localSheetId="7" hidden="1">'T20 Age 26-35 (Sensitivity)'!$B$22</definedName>
    <definedName name="solver_adj" localSheetId="12" hidden="1">'T20 Premiums + Savings'!$D$16:$D$33</definedName>
    <definedName name="solver_adj" localSheetId="15" hidden="1">'WL Age 26-35'!$B$20</definedName>
    <definedName name="solver_adj" localSheetId="16" hidden="1">'WL Age 36-45 '!$B$402</definedName>
    <definedName name="solver_adj" localSheetId="17" hidden="1">'WL Age 46-55'!$B$360</definedName>
    <definedName name="solver_adj" localSheetId="18" hidden="1">'WL Age 56-65 '!$B$320</definedName>
    <definedName name="solver_cvg" localSheetId="19" hidden="1">0.0001</definedName>
    <definedName name="solver_cvg" localSheetId="5" hidden="1">0.0001</definedName>
    <definedName name="solver_cvg" localSheetId="7" hidden="1">0.0001</definedName>
    <definedName name="solver_cvg" localSheetId="12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drv" localSheetId="19" hidden="1">1</definedName>
    <definedName name="solver_drv" localSheetId="5" hidden="1">1</definedName>
    <definedName name="solver_drv" localSheetId="7" hidden="1">1</definedName>
    <definedName name="solver_drv" localSheetId="12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eng" localSheetId="19" hidden="1">1</definedName>
    <definedName name="solver_eng" localSheetId="5" hidden="1">1</definedName>
    <definedName name="solver_eng" localSheetId="7" hidden="1">1</definedName>
    <definedName name="solver_eng" localSheetId="12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itr" localSheetId="19" hidden="1">2147483647</definedName>
    <definedName name="solver_itr" localSheetId="5" hidden="1">2147483647</definedName>
    <definedName name="solver_itr" localSheetId="7" hidden="1">2147483647</definedName>
    <definedName name="solver_itr" localSheetId="12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lhs1" localSheetId="19" hidden="1">'SPWL Premiums + Savings'!$D$16:$D$30</definedName>
    <definedName name="solver_lhs1" localSheetId="12" hidden="1">'T20 Premiums + Savings'!$D$16:$D$33</definedName>
    <definedName name="solver_lin" localSheetId="19" hidden="1">2</definedName>
    <definedName name="solver_lin" localSheetId="5" hidden="1">2</definedName>
    <definedName name="solver_lin" localSheetId="7" hidden="1">2</definedName>
    <definedName name="solver_lin" localSheetId="12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mip" localSheetId="19" hidden="1">2147483647</definedName>
    <definedName name="solver_mip" localSheetId="5" hidden="1">2147483647</definedName>
    <definedName name="solver_mip" localSheetId="7" hidden="1">2147483647</definedName>
    <definedName name="solver_mip" localSheetId="12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ni" localSheetId="19" hidden="1">30</definedName>
    <definedName name="solver_mni" localSheetId="5" hidden="1">30</definedName>
    <definedName name="solver_mni" localSheetId="7" hidden="1">30</definedName>
    <definedName name="solver_mni" localSheetId="12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rt" localSheetId="19" hidden="1">0.075</definedName>
    <definedName name="solver_mrt" localSheetId="5" hidden="1">0.075</definedName>
    <definedName name="solver_mrt" localSheetId="7" hidden="1">0.075</definedName>
    <definedName name="solver_mrt" localSheetId="12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sl" localSheetId="19" hidden="1">2</definedName>
    <definedName name="solver_msl" localSheetId="5" hidden="1">2</definedName>
    <definedName name="solver_msl" localSheetId="7" hidden="1">2</definedName>
    <definedName name="solver_msl" localSheetId="12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neg" localSheetId="19" hidden="1">2</definedName>
    <definedName name="solver_neg" localSheetId="5" hidden="1">1</definedName>
    <definedName name="solver_neg" localSheetId="7" hidden="1">1</definedName>
    <definedName name="solver_neg" localSheetId="12" hidden="1">2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od" localSheetId="19" hidden="1">2147483647</definedName>
    <definedName name="solver_nod" localSheetId="5" hidden="1">2147483647</definedName>
    <definedName name="solver_nod" localSheetId="7" hidden="1">2147483647</definedName>
    <definedName name="solver_nod" localSheetId="12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um" localSheetId="19" hidden="1">1</definedName>
    <definedName name="solver_num" localSheetId="5" hidden="1">0</definedName>
    <definedName name="solver_num" localSheetId="7" hidden="1">0</definedName>
    <definedName name="solver_num" localSheetId="12" hidden="1">1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opt" localSheetId="19" hidden="1">'SPWL Premiums + Savings'!$F$36</definedName>
    <definedName name="solver_opt" localSheetId="5" hidden="1">'T20 Age 26-35'!$B$28</definedName>
    <definedName name="solver_opt" localSheetId="7" hidden="1">'T20 Age 26-35 (Sensitivity)'!$B$38</definedName>
    <definedName name="solver_opt" localSheetId="12" hidden="1">'T20 Premiums + Savings'!$F$34</definedName>
    <definedName name="solver_opt" localSheetId="15" hidden="1">'WL Age 26-35'!$C$37</definedName>
    <definedName name="solver_opt" localSheetId="16" hidden="1">'WL Age 36-45 '!$B$418</definedName>
    <definedName name="solver_opt" localSheetId="17" hidden="1">'WL Age 46-55'!$B$376</definedName>
    <definedName name="solver_opt" localSheetId="18" hidden="1">'WL Age 56-65 '!$B$336</definedName>
    <definedName name="solver_pre" localSheetId="19" hidden="1">0.000001</definedName>
    <definedName name="solver_pre" localSheetId="5" hidden="1">0.000001</definedName>
    <definedName name="solver_pre" localSheetId="7" hidden="1">0.000001</definedName>
    <definedName name="solver_pre" localSheetId="12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rbv" localSheetId="19" hidden="1">1</definedName>
    <definedName name="solver_rbv" localSheetId="5" hidden="1">1</definedName>
    <definedName name="solver_rbv" localSheetId="7" hidden="1">1</definedName>
    <definedName name="solver_rbv" localSheetId="12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el1" localSheetId="19" hidden="1">3</definedName>
    <definedName name="solver_rel1" localSheetId="12" hidden="1">3</definedName>
    <definedName name="solver_rhs1" localSheetId="19" hidden="1">0</definedName>
    <definedName name="solver_rhs1" localSheetId="12" hidden="1">0</definedName>
    <definedName name="solver_rlx" localSheetId="19" hidden="1">2</definedName>
    <definedName name="solver_rlx" localSheetId="5" hidden="1">2</definedName>
    <definedName name="solver_rlx" localSheetId="7" hidden="1">2</definedName>
    <definedName name="solver_rlx" localSheetId="12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sd" localSheetId="19" hidden="1">0</definedName>
    <definedName name="solver_rsd" localSheetId="5" hidden="1">0</definedName>
    <definedName name="solver_rsd" localSheetId="7" hidden="1">0</definedName>
    <definedName name="solver_rsd" localSheetId="12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scl" localSheetId="19" hidden="1">1</definedName>
    <definedName name="solver_scl" localSheetId="5" hidden="1">1</definedName>
    <definedName name="solver_scl" localSheetId="7" hidden="1">1</definedName>
    <definedName name="solver_scl" localSheetId="12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ho" localSheetId="19" hidden="1">2</definedName>
    <definedName name="solver_sho" localSheetId="5" hidden="1">2</definedName>
    <definedName name="solver_sho" localSheetId="7" hidden="1">2</definedName>
    <definedName name="solver_sho" localSheetId="12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sz" localSheetId="19" hidden="1">100</definedName>
    <definedName name="solver_ssz" localSheetId="5" hidden="1">100</definedName>
    <definedName name="solver_ssz" localSheetId="7" hidden="1">100</definedName>
    <definedName name="solver_ssz" localSheetId="12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tim" localSheetId="19" hidden="1">2147483647</definedName>
    <definedName name="solver_tim" localSheetId="5" hidden="1">2147483647</definedName>
    <definedName name="solver_tim" localSheetId="7" hidden="1">2147483647</definedName>
    <definedName name="solver_tim" localSheetId="12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ol" localSheetId="19" hidden="1">0.01</definedName>
    <definedName name="solver_tol" localSheetId="5" hidden="1">0.01</definedName>
    <definedName name="solver_tol" localSheetId="7" hidden="1">0.01</definedName>
    <definedName name="solver_tol" localSheetId="12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yp" localSheetId="19" hidden="1">3</definedName>
    <definedName name="solver_typ" localSheetId="5" hidden="1">3</definedName>
    <definedName name="solver_typ" localSheetId="7" hidden="1">3</definedName>
    <definedName name="solver_typ" localSheetId="12" hidden="1">1</definedName>
    <definedName name="solver_typ" localSheetId="15" hidden="1">3</definedName>
    <definedName name="solver_typ" localSheetId="16" hidden="1">3</definedName>
    <definedName name="solver_typ" localSheetId="17" hidden="1">3</definedName>
    <definedName name="solver_typ" localSheetId="18" hidden="1">3</definedName>
    <definedName name="solver_val" localSheetId="19" hidden="1">0</definedName>
    <definedName name="solver_val" localSheetId="5" hidden="1">0.05</definedName>
    <definedName name="solver_val" localSheetId="7" hidden="1">0.05</definedName>
    <definedName name="solver_val" localSheetId="12" hidden="1">0</definedName>
    <definedName name="solver_val" localSheetId="15" hidden="1">0</definedName>
    <definedName name="solver_val" localSheetId="16" hidden="1">0.05</definedName>
    <definedName name="solver_val" localSheetId="17" hidden="1">0.05</definedName>
    <definedName name="solver_val" localSheetId="18" hidden="1">0.05</definedName>
    <definedName name="solver_ver" localSheetId="19" hidden="1">2</definedName>
    <definedName name="solver_ver" localSheetId="5" hidden="1">2</definedName>
    <definedName name="solver_ver" localSheetId="7" hidden="1">2</definedName>
    <definedName name="solver_ver" localSheetId="12" hidden="1">2</definedName>
    <definedName name="solver_ver" localSheetId="15" hidden="1">2</definedName>
    <definedName name="solver_ver" localSheetId="16" hidden="1">2</definedName>
    <definedName name="solver_ver" localSheetId="17" hidden="1">2</definedName>
    <definedName name="solver_ver" localSheetId="18" hidden="1">2</definedName>
  </definedNames>
  <calcPr calcId="191028"/>
  <pivotCaches>
    <pivotCache cacheId="6" r:id="rId22"/>
    <pivotCache cacheId="7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" i="8" l="1"/>
  <c r="C33" i="35" l="1"/>
  <c r="C32" i="15" s="1"/>
  <c r="B43" i="18"/>
  <c r="B44" i="18" s="1"/>
  <c r="C32" i="11"/>
  <c r="C61" i="11" s="1"/>
  <c r="C90" i="11" s="1"/>
  <c r="C119" i="11" s="1"/>
  <c r="C148" i="11" s="1"/>
  <c r="C177" i="11" s="1"/>
  <c r="B31" i="22"/>
  <c r="B31" i="17"/>
  <c r="H425" i="17" s="1"/>
  <c r="B33" i="21"/>
  <c r="C33" i="21"/>
  <c r="AL466" i="21" s="1"/>
  <c r="B32" i="15"/>
  <c r="B32" i="12"/>
  <c r="B33" i="11"/>
  <c r="B62" i="11" s="1"/>
  <c r="B91" i="11" s="1"/>
  <c r="B120" i="11" s="1"/>
  <c r="B149" i="11" s="1"/>
  <c r="B178" i="11" s="1"/>
  <c r="B21" i="35"/>
  <c r="B137" i="35" s="1"/>
  <c r="W160" i="35" s="1"/>
  <c r="K69" i="38"/>
  <c r="K70" i="38"/>
  <c r="K71" i="38"/>
  <c r="K72" i="38"/>
  <c r="K73" i="38"/>
  <c r="K74" i="38"/>
  <c r="K75" i="38"/>
  <c r="J75" i="38"/>
  <c r="J74" i="38"/>
  <c r="J73" i="38"/>
  <c r="J72" i="38"/>
  <c r="J71" i="38"/>
  <c r="J70" i="38"/>
  <c r="J69" i="38"/>
  <c r="G69" i="38"/>
  <c r="G70" i="38"/>
  <c r="G71" i="38"/>
  <c r="G72" i="38"/>
  <c r="G73" i="38"/>
  <c r="G74" i="38"/>
  <c r="G75" i="38"/>
  <c r="F75" i="38"/>
  <c r="F74" i="38"/>
  <c r="F73" i="38"/>
  <c r="F72" i="38"/>
  <c r="F71" i="38"/>
  <c r="F70" i="38"/>
  <c r="F69" i="38"/>
  <c r="E69" i="38"/>
  <c r="E70" i="38"/>
  <c r="E71" i="38"/>
  <c r="E72" i="38"/>
  <c r="E73" i="38"/>
  <c r="E74" i="38"/>
  <c r="E75" i="38"/>
  <c r="D75" i="38"/>
  <c r="D74" i="38"/>
  <c r="D73" i="38"/>
  <c r="D72" i="38"/>
  <c r="D71" i="38"/>
  <c r="D70" i="38"/>
  <c r="D69" i="38"/>
  <c r="D56" i="38"/>
  <c r="E56" i="38"/>
  <c r="D57" i="38"/>
  <c r="E57" i="38"/>
  <c r="D58" i="38"/>
  <c r="E58" i="38"/>
  <c r="D59" i="38"/>
  <c r="E59" i="38"/>
  <c r="D60" i="38"/>
  <c r="E60" i="38"/>
  <c r="D61" i="38"/>
  <c r="E61" i="38"/>
  <c r="D62" i="38"/>
  <c r="E62" i="38"/>
  <c r="B20" i="35"/>
  <c r="B19" i="15"/>
  <c r="B124" i="15" s="1"/>
  <c r="B229" i="15" s="1"/>
  <c r="B334" i="15" s="1"/>
  <c r="B439" i="15" s="1"/>
  <c r="B125" i="15"/>
  <c r="B230" i="15" s="1"/>
  <c r="B335" i="15" s="1"/>
  <c r="B440" i="15" s="1"/>
  <c r="A12" i="22"/>
  <c r="A11" i="22"/>
  <c r="A10" i="22"/>
  <c r="A9" i="22"/>
  <c r="A8" i="22"/>
  <c r="A12" i="21"/>
  <c r="A11" i="21"/>
  <c r="A10" i="21"/>
  <c r="A9" i="21"/>
  <c r="A8" i="21"/>
  <c r="A12" i="15"/>
  <c r="A11" i="15"/>
  <c r="A10" i="15"/>
  <c r="A9" i="15"/>
  <c r="A8" i="15"/>
  <c r="A12" i="17"/>
  <c r="A11" i="17"/>
  <c r="A10" i="17"/>
  <c r="A9" i="17"/>
  <c r="A8" i="17"/>
  <c r="C36" i="8"/>
  <c r="B20" i="21"/>
  <c r="B18" i="17" s="1"/>
  <c r="B18" i="22" s="1"/>
  <c r="B93" i="22" s="1"/>
  <c r="B168" i="22" s="1"/>
  <c r="B243" i="22" s="1"/>
  <c r="B318" i="22" s="1"/>
  <c r="B20" i="11"/>
  <c r="B19" i="12"/>
  <c r="A13" i="12"/>
  <c r="A12" i="12"/>
  <c r="A11" i="12"/>
  <c r="A10" i="12"/>
  <c r="A9" i="12"/>
  <c r="A8" i="12"/>
  <c r="A13" i="11"/>
  <c r="A12" i="11"/>
  <c r="A11" i="11"/>
  <c r="A10" i="11"/>
  <c r="A9" i="11"/>
  <c r="A8" i="11"/>
  <c r="A13" i="35"/>
  <c r="A12" i="35"/>
  <c r="A11" i="35"/>
  <c r="A10" i="35"/>
  <c r="A9" i="35"/>
  <c r="A8" i="35"/>
  <c r="B98" i="9"/>
  <c r="B106" i="22"/>
  <c r="B181" i="22" s="1"/>
  <c r="B256" i="22" s="1"/>
  <c r="B331" i="22" s="1"/>
  <c r="B101" i="22"/>
  <c r="B176" i="22" s="1"/>
  <c r="B251" i="22" s="1"/>
  <c r="B326" i="22" s="1"/>
  <c r="B100" i="22"/>
  <c r="B175" i="22" s="1"/>
  <c r="B250" i="22" s="1"/>
  <c r="B325" i="22" s="1"/>
  <c r="B116" i="17"/>
  <c r="B201" i="17" s="1"/>
  <c r="B286" i="17" s="1"/>
  <c r="B371" i="17" s="1"/>
  <c r="B196" i="17"/>
  <c r="B281" i="17" s="1"/>
  <c r="B366" i="17" s="1"/>
  <c r="B195" i="17"/>
  <c r="B280" i="17" s="1"/>
  <c r="B365" i="17" s="1"/>
  <c r="B111" i="17"/>
  <c r="B110" i="17"/>
  <c r="B218" i="21"/>
  <c r="B313" i="21" s="1"/>
  <c r="B408" i="21" s="1"/>
  <c r="B217" i="21"/>
  <c r="B312" i="21" s="1"/>
  <c r="B407" i="21" s="1"/>
  <c r="B123" i="21"/>
  <c r="B122" i="21"/>
  <c r="B137" i="15"/>
  <c r="B242" i="15" s="1"/>
  <c r="B347" i="15" s="1"/>
  <c r="B452" i="15" s="1"/>
  <c r="B237" i="15"/>
  <c r="B342" i="15" s="1"/>
  <c r="B447" i="15" s="1"/>
  <c r="B132" i="15"/>
  <c r="B131" i="15"/>
  <c r="B236" i="15" s="1"/>
  <c r="B341" i="15" s="1"/>
  <c r="B446" i="15" s="1"/>
  <c r="B57" i="11"/>
  <c r="B86" i="11" s="1"/>
  <c r="B115" i="11" s="1"/>
  <c r="B144" i="11" s="1"/>
  <c r="B173" i="11" s="1"/>
  <c r="B56" i="11"/>
  <c r="B85" i="11" s="1"/>
  <c r="B114" i="11" s="1"/>
  <c r="B143" i="11" s="1"/>
  <c r="B172" i="11" s="1"/>
  <c r="C32" i="35"/>
  <c r="C30" i="22" s="1"/>
  <c r="B62" i="35"/>
  <c r="B91" i="35" s="1"/>
  <c r="C61" i="35"/>
  <c r="C90" i="35" s="1"/>
  <c r="B173" i="35"/>
  <c r="B172" i="35"/>
  <c r="B144" i="35"/>
  <c r="B143" i="35"/>
  <c r="B115" i="35"/>
  <c r="B114" i="35"/>
  <c r="B86" i="35"/>
  <c r="G79" i="35" s="1"/>
  <c r="AK79" i="35" s="1"/>
  <c r="B85" i="35"/>
  <c r="G76" i="35" s="1"/>
  <c r="AK76" i="35" s="1"/>
  <c r="BC76" i="35" s="1"/>
  <c r="B57" i="35"/>
  <c r="B56" i="35"/>
  <c r="B79" i="35"/>
  <c r="W102" i="35" s="1"/>
  <c r="AK183" i="35"/>
  <c r="AJ183" i="35"/>
  <c r="I183" i="35"/>
  <c r="AM183" i="35" s="1"/>
  <c r="F183" i="35"/>
  <c r="G183" i="35" s="1"/>
  <c r="I182" i="35"/>
  <c r="K182" i="35" s="1"/>
  <c r="G182" i="35"/>
  <c r="AK182" i="35" s="1"/>
  <c r="F182" i="35"/>
  <c r="AJ182" i="35" s="1"/>
  <c r="AJ181" i="35"/>
  <c r="I181" i="35"/>
  <c r="K181" i="35" s="1"/>
  <c r="G181" i="35"/>
  <c r="AK181" i="35" s="1"/>
  <c r="F181" i="35"/>
  <c r="I180" i="35"/>
  <c r="F180" i="35"/>
  <c r="I179" i="35"/>
  <c r="AM179" i="35" s="1"/>
  <c r="F179" i="35"/>
  <c r="I178" i="35"/>
  <c r="F178" i="35"/>
  <c r="G178" i="35" s="1"/>
  <c r="AK178" i="35" s="1"/>
  <c r="I177" i="35"/>
  <c r="F177" i="35"/>
  <c r="K176" i="35"/>
  <c r="I176" i="35"/>
  <c r="AM176" i="35" s="1"/>
  <c r="AO176" i="35" s="1"/>
  <c r="F176" i="35"/>
  <c r="I175" i="35"/>
  <c r="F175" i="35"/>
  <c r="G175" i="35" s="1"/>
  <c r="AK175" i="35" s="1"/>
  <c r="AO174" i="35"/>
  <c r="AM174" i="35"/>
  <c r="I174" i="35"/>
  <c r="K174" i="35" s="1"/>
  <c r="F174" i="35"/>
  <c r="AJ173" i="35"/>
  <c r="I173" i="35"/>
  <c r="G173" i="35"/>
  <c r="AK173" i="35" s="1"/>
  <c r="F173" i="35"/>
  <c r="I172" i="35"/>
  <c r="K172" i="35" s="1"/>
  <c r="F172" i="35"/>
  <c r="AJ172" i="35" s="1"/>
  <c r="AM171" i="35"/>
  <c r="AJ171" i="35"/>
  <c r="I171" i="35"/>
  <c r="K171" i="35" s="1"/>
  <c r="G171" i="35"/>
  <c r="AK171" i="35" s="1"/>
  <c r="F171" i="35"/>
  <c r="AO170" i="35"/>
  <c r="AM170" i="35"/>
  <c r="I170" i="35"/>
  <c r="K170" i="35" s="1"/>
  <c r="F170" i="35"/>
  <c r="AJ169" i="35"/>
  <c r="I169" i="35"/>
  <c r="G169" i="35"/>
  <c r="AK169" i="35" s="1"/>
  <c r="F169" i="35"/>
  <c r="I168" i="35"/>
  <c r="F168" i="35"/>
  <c r="AJ168" i="35" s="1"/>
  <c r="I167" i="35"/>
  <c r="G167" i="35"/>
  <c r="AK167" i="35" s="1"/>
  <c r="F167" i="35"/>
  <c r="AJ167" i="35" s="1"/>
  <c r="I166" i="35"/>
  <c r="AM166" i="35" s="1"/>
  <c r="AO166" i="35" s="1"/>
  <c r="F166" i="35"/>
  <c r="G166" i="35" s="1"/>
  <c r="AK166" i="35" s="1"/>
  <c r="I165" i="35"/>
  <c r="F165" i="35"/>
  <c r="AJ165" i="35" s="1"/>
  <c r="AI164" i="35"/>
  <c r="AI165" i="35" s="1"/>
  <c r="AI166" i="35" s="1"/>
  <c r="AI167" i="35" s="1"/>
  <c r="AI168" i="35" s="1"/>
  <c r="AI169" i="35" s="1"/>
  <c r="AI170" i="35" s="1"/>
  <c r="AI171" i="35" s="1"/>
  <c r="AI172" i="35" s="1"/>
  <c r="AI173" i="35" s="1"/>
  <c r="AI174" i="35" s="1"/>
  <c r="AI175" i="35" s="1"/>
  <c r="AI176" i="35" s="1"/>
  <c r="AI177" i="35" s="1"/>
  <c r="AI178" i="35" s="1"/>
  <c r="AI179" i="35" s="1"/>
  <c r="AI180" i="35" s="1"/>
  <c r="AI181" i="35" s="1"/>
  <c r="AI182" i="35" s="1"/>
  <c r="AI183" i="35" s="1"/>
  <c r="AC164" i="35"/>
  <c r="I164" i="35"/>
  <c r="AM164" i="35" s="1"/>
  <c r="E164" i="35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AV163" i="35"/>
  <c r="AS164" i="35" s="1"/>
  <c r="AM163" i="35"/>
  <c r="AO163" i="35" s="1"/>
  <c r="AY163" i="35" s="1"/>
  <c r="R163" i="35"/>
  <c r="O164" i="35" s="1"/>
  <c r="I163" i="35"/>
  <c r="K163" i="35" s="1"/>
  <c r="U163" i="35" s="1"/>
  <c r="F163" i="35"/>
  <c r="G163" i="35" s="1"/>
  <c r="AK163" i="35" s="1"/>
  <c r="I154" i="35"/>
  <c r="G154" i="35"/>
  <c r="AK154" i="35" s="1"/>
  <c r="F154" i="35"/>
  <c r="AJ154" i="35" s="1"/>
  <c r="I153" i="35"/>
  <c r="F153" i="35"/>
  <c r="AJ153" i="35" s="1"/>
  <c r="I152" i="35"/>
  <c r="G152" i="35"/>
  <c r="AK152" i="35" s="1"/>
  <c r="F152" i="35"/>
  <c r="AJ152" i="35" s="1"/>
  <c r="AJ151" i="35"/>
  <c r="I151" i="35"/>
  <c r="G151" i="35"/>
  <c r="AK151" i="35" s="1"/>
  <c r="F151" i="35"/>
  <c r="AO150" i="35"/>
  <c r="K150" i="35"/>
  <c r="I150" i="35"/>
  <c r="AM150" i="35" s="1"/>
  <c r="F150" i="35"/>
  <c r="G150" i="35" s="1"/>
  <c r="AK150" i="35" s="1"/>
  <c r="K149" i="35"/>
  <c r="I149" i="35"/>
  <c r="AM149" i="35" s="1"/>
  <c r="AO149" i="35" s="1"/>
  <c r="F149" i="35"/>
  <c r="I148" i="35"/>
  <c r="F148" i="35"/>
  <c r="I147" i="35"/>
  <c r="G147" i="35"/>
  <c r="AK147" i="35" s="1"/>
  <c r="F147" i="35"/>
  <c r="AJ147" i="35" s="1"/>
  <c r="AM146" i="35"/>
  <c r="AO146" i="35" s="1"/>
  <c r="K146" i="35"/>
  <c r="I146" i="35"/>
  <c r="F146" i="35"/>
  <c r="G146" i="35" s="1"/>
  <c r="AK146" i="35" s="1"/>
  <c r="I145" i="35"/>
  <c r="K145" i="35" s="1"/>
  <c r="F145" i="35"/>
  <c r="AJ145" i="35" s="1"/>
  <c r="AM144" i="35"/>
  <c r="I144" i="35"/>
  <c r="K144" i="35" s="1"/>
  <c r="F144" i="35"/>
  <c r="AM143" i="35"/>
  <c r="AO143" i="35" s="1"/>
  <c r="AJ143" i="35"/>
  <c r="K143" i="35"/>
  <c r="I143" i="35"/>
  <c r="G143" i="35"/>
  <c r="AK143" i="35" s="1"/>
  <c r="F143" i="35"/>
  <c r="AJ142" i="35"/>
  <c r="I142" i="35"/>
  <c r="K142" i="35" s="1"/>
  <c r="F142" i="35"/>
  <c r="G142" i="35" s="1"/>
  <c r="AK142" i="35" s="1"/>
  <c r="I141" i="35"/>
  <c r="AM141" i="35" s="1"/>
  <c r="F141" i="35"/>
  <c r="AJ141" i="35" s="1"/>
  <c r="I140" i="35"/>
  <c r="F140" i="35"/>
  <c r="I139" i="35"/>
  <c r="K139" i="35" s="1"/>
  <c r="F139" i="35"/>
  <c r="AJ139" i="35" s="1"/>
  <c r="K138" i="35"/>
  <c r="I138" i="35"/>
  <c r="F138" i="35"/>
  <c r="I137" i="35"/>
  <c r="AM137" i="35" s="1"/>
  <c r="AO137" i="35" s="1"/>
  <c r="F137" i="35"/>
  <c r="AJ137" i="35" s="1"/>
  <c r="AM136" i="35"/>
  <c r="AO136" i="35" s="1"/>
  <c r="K136" i="35"/>
  <c r="I136" i="35"/>
  <c r="F136" i="35"/>
  <c r="G136" i="35" s="1"/>
  <c r="AK136" i="35" s="1"/>
  <c r="AI135" i="35"/>
  <c r="AI136" i="35" s="1"/>
  <c r="AI137" i="35" s="1"/>
  <c r="AI138" i="35" s="1"/>
  <c r="AI139" i="35" s="1"/>
  <c r="AI140" i="35" s="1"/>
  <c r="AI141" i="35" s="1"/>
  <c r="AI142" i="35" s="1"/>
  <c r="AI143" i="35" s="1"/>
  <c r="AI144" i="35" s="1"/>
  <c r="AI145" i="35" s="1"/>
  <c r="AI146" i="35" s="1"/>
  <c r="AI147" i="35" s="1"/>
  <c r="AI148" i="35" s="1"/>
  <c r="AI149" i="35" s="1"/>
  <c r="AI150" i="35" s="1"/>
  <c r="AI151" i="35" s="1"/>
  <c r="AI152" i="35" s="1"/>
  <c r="AI153" i="35" s="1"/>
  <c r="AI154" i="35" s="1"/>
  <c r="I135" i="35"/>
  <c r="E135" i="35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AV134" i="35"/>
  <c r="AS135" i="35" s="1"/>
  <c r="X134" i="35"/>
  <c r="U134" i="35"/>
  <c r="T135" i="35" s="1"/>
  <c r="R134" i="35"/>
  <c r="I134" i="35"/>
  <c r="K134" i="35" s="1"/>
  <c r="G134" i="35"/>
  <c r="AK134" i="35" s="1"/>
  <c r="F134" i="35"/>
  <c r="I125" i="35"/>
  <c r="K125" i="35" s="1"/>
  <c r="F125" i="35"/>
  <c r="G125" i="35" s="1"/>
  <c r="AK125" i="35" s="1"/>
  <c r="AJ124" i="35"/>
  <c r="K124" i="35"/>
  <c r="I124" i="35"/>
  <c r="F124" i="35"/>
  <c r="G124" i="35" s="1"/>
  <c r="AK124" i="35" s="1"/>
  <c r="I123" i="35"/>
  <c r="F123" i="35"/>
  <c r="AJ122" i="35"/>
  <c r="I122" i="35"/>
  <c r="K122" i="35" s="1"/>
  <c r="F122" i="35"/>
  <c r="G122" i="35" s="1"/>
  <c r="AK122" i="35" s="1"/>
  <c r="AJ121" i="35"/>
  <c r="I121" i="35"/>
  <c r="F121" i="35"/>
  <c r="G121" i="35" s="1"/>
  <c r="AK121" i="35" s="1"/>
  <c r="I120" i="35"/>
  <c r="F120" i="35"/>
  <c r="G120" i="35" s="1"/>
  <c r="AK120" i="35" s="1"/>
  <c r="I119" i="35"/>
  <c r="AM119" i="35" s="1"/>
  <c r="F119" i="35"/>
  <c r="G119" i="35" s="1"/>
  <c r="AK119" i="35" s="1"/>
  <c r="K118" i="35"/>
  <c r="I118" i="35"/>
  <c r="F118" i="35"/>
  <c r="AM117" i="35"/>
  <c r="AJ117" i="35"/>
  <c r="I117" i="35"/>
  <c r="K117" i="35" s="1"/>
  <c r="G117" i="35"/>
  <c r="AK117" i="35" s="1"/>
  <c r="F117" i="35"/>
  <c r="I116" i="35"/>
  <c r="AM116" i="35" s="1"/>
  <c r="G116" i="35"/>
  <c r="AK116" i="35" s="1"/>
  <c r="F116" i="35"/>
  <c r="AJ116" i="35" s="1"/>
  <c r="AJ115" i="35"/>
  <c r="I115" i="35"/>
  <c r="F115" i="35"/>
  <c r="G115" i="35" s="1"/>
  <c r="AK115" i="35" s="1"/>
  <c r="AO114" i="35"/>
  <c r="K114" i="35"/>
  <c r="I114" i="35"/>
  <c r="AM114" i="35" s="1"/>
  <c r="F114" i="35"/>
  <c r="AJ114" i="35" s="1"/>
  <c r="AO113" i="35"/>
  <c r="AM113" i="35"/>
  <c r="AJ113" i="35"/>
  <c r="K113" i="35"/>
  <c r="I113" i="35"/>
  <c r="G113" i="35"/>
  <c r="AK113" i="35" s="1"/>
  <c r="F113" i="35"/>
  <c r="AO112" i="35"/>
  <c r="AM112" i="35"/>
  <c r="M112" i="35"/>
  <c r="K112" i="35"/>
  <c r="I112" i="35"/>
  <c r="F112" i="35"/>
  <c r="G112" i="35" s="1"/>
  <c r="AK112" i="35" s="1"/>
  <c r="I111" i="35"/>
  <c r="AM111" i="35" s="1"/>
  <c r="AO111" i="35" s="1"/>
  <c r="G111" i="35"/>
  <c r="AK111" i="35" s="1"/>
  <c r="F111" i="35"/>
  <c r="AJ111" i="35" s="1"/>
  <c r="I110" i="35"/>
  <c r="F110" i="35"/>
  <c r="AJ110" i="35" s="1"/>
  <c r="K109" i="35"/>
  <c r="I109" i="35"/>
  <c r="AM109" i="35" s="1"/>
  <c r="F109" i="35"/>
  <c r="AJ109" i="35" s="1"/>
  <c r="AM108" i="35"/>
  <c r="AO108" i="35" s="1"/>
  <c r="I108" i="35"/>
  <c r="K108" i="35" s="1"/>
  <c r="G108" i="35"/>
  <c r="AK108" i="35" s="1"/>
  <c r="F108" i="35"/>
  <c r="AJ108" i="35" s="1"/>
  <c r="AJ107" i="35"/>
  <c r="I107" i="35"/>
  <c r="K107" i="35" s="1"/>
  <c r="G107" i="35"/>
  <c r="AK107" i="35" s="1"/>
  <c r="F107" i="35"/>
  <c r="AI106" i="35"/>
  <c r="AI107" i="35" s="1"/>
  <c r="AI108" i="35" s="1"/>
  <c r="AI109" i="35" s="1"/>
  <c r="AI110" i="35" s="1"/>
  <c r="AI111" i="35" s="1"/>
  <c r="AI112" i="35" s="1"/>
  <c r="AI113" i="35" s="1"/>
  <c r="AI114" i="35" s="1"/>
  <c r="AI115" i="35" s="1"/>
  <c r="AI116" i="35" s="1"/>
  <c r="AI117" i="35" s="1"/>
  <c r="AI118" i="35" s="1"/>
  <c r="AI119" i="35" s="1"/>
  <c r="AI120" i="35" s="1"/>
  <c r="AI121" i="35" s="1"/>
  <c r="AI122" i="35" s="1"/>
  <c r="AI123" i="35" s="1"/>
  <c r="AI124" i="35" s="1"/>
  <c r="AI125" i="35" s="1"/>
  <c r="I106" i="35"/>
  <c r="AM106" i="35" s="1"/>
  <c r="E106" i="35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AV105" i="35"/>
  <c r="AS106" i="35" s="1"/>
  <c r="R105" i="35"/>
  <c r="K105" i="35"/>
  <c r="I105" i="35"/>
  <c r="AM105" i="35" s="1"/>
  <c r="AO105" i="35" s="1"/>
  <c r="AY105" i="35" s="1"/>
  <c r="F105" i="35"/>
  <c r="G105" i="35" s="1"/>
  <c r="I96" i="35"/>
  <c r="AM96" i="35" s="1"/>
  <c r="AO96" i="35" s="1"/>
  <c r="F96" i="35"/>
  <c r="AJ96" i="35" s="1"/>
  <c r="AM95" i="35"/>
  <c r="AO95" i="35" s="1"/>
  <c r="AJ95" i="35"/>
  <c r="K95" i="35"/>
  <c r="I95" i="35"/>
  <c r="F95" i="35"/>
  <c r="AJ94" i="35"/>
  <c r="I94" i="35"/>
  <c r="G94" i="35"/>
  <c r="AK94" i="35" s="1"/>
  <c r="F94" i="35"/>
  <c r="I93" i="35"/>
  <c r="AM93" i="35" s="1"/>
  <c r="F93" i="35"/>
  <c r="AJ93" i="35" s="1"/>
  <c r="AJ92" i="35"/>
  <c r="I92" i="35"/>
  <c r="F92" i="35"/>
  <c r="AM91" i="35"/>
  <c r="I91" i="35"/>
  <c r="K91" i="35" s="1"/>
  <c r="G91" i="35"/>
  <c r="AK91" i="35" s="1"/>
  <c r="F91" i="35"/>
  <c r="AJ91" i="35" s="1"/>
  <c r="I90" i="35"/>
  <c r="F90" i="35"/>
  <c r="AJ90" i="35" s="1"/>
  <c r="AM89" i="35"/>
  <c r="AJ89" i="35"/>
  <c r="K89" i="35"/>
  <c r="I89" i="35"/>
  <c r="F89" i="35"/>
  <c r="G89" i="35" s="1"/>
  <c r="AK89" i="35" s="1"/>
  <c r="AJ88" i="35"/>
  <c r="I88" i="35"/>
  <c r="G88" i="35"/>
  <c r="AK88" i="35" s="1"/>
  <c r="F88" i="35"/>
  <c r="AJ87" i="35"/>
  <c r="I87" i="35"/>
  <c r="F87" i="35"/>
  <c r="I86" i="35"/>
  <c r="K86" i="35" s="1"/>
  <c r="F86" i="35"/>
  <c r="AJ86" i="35" s="1"/>
  <c r="I85" i="35"/>
  <c r="AM85" i="35" s="1"/>
  <c r="F85" i="35"/>
  <c r="AJ85" i="35" s="1"/>
  <c r="AJ84" i="35"/>
  <c r="I84" i="35"/>
  <c r="F84" i="35"/>
  <c r="AM83" i="35"/>
  <c r="AO83" i="35" s="1"/>
  <c r="AJ83" i="35"/>
  <c r="I83" i="35"/>
  <c r="K83" i="35" s="1"/>
  <c r="F83" i="35"/>
  <c r="I82" i="35"/>
  <c r="K82" i="35" s="1"/>
  <c r="F82" i="35"/>
  <c r="G82" i="35" s="1"/>
  <c r="AK82" i="35" s="1"/>
  <c r="I81" i="35"/>
  <c r="AM81" i="35" s="1"/>
  <c r="AO81" i="35" s="1"/>
  <c r="F81" i="35"/>
  <c r="G81" i="35" s="1"/>
  <c r="AK81" i="35" s="1"/>
  <c r="I80" i="35"/>
  <c r="K80" i="35" s="1"/>
  <c r="F80" i="35"/>
  <c r="AJ79" i="35"/>
  <c r="I79" i="35"/>
  <c r="F79" i="35"/>
  <c r="I78" i="35"/>
  <c r="K78" i="35" s="1"/>
  <c r="F78" i="35"/>
  <c r="AJ78" i="35" s="1"/>
  <c r="E78" i="35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AI77" i="35"/>
  <c r="AI78" i="35" s="1"/>
  <c r="AI79" i="35" s="1"/>
  <c r="AI80" i="35" s="1"/>
  <c r="AI81" i="35" s="1"/>
  <c r="AI82" i="35" s="1"/>
  <c r="AI83" i="35" s="1"/>
  <c r="AI84" i="35" s="1"/>
  <c r="AI85" i="35" s="1"/>
  <c r="AI86" i="35" s="1"/>
  <c r="AI87" i="35" s="1"/>
  <c r="AI88" i="35" s="1"/>
  <c r="AI89" i="35" s="1"/>
  <c r="AI90" i="35" s="1"/>
  <c r="AI91" i="35" s="1"/>
  <c r="AI92" i="35" s="1"/>
  <c r="AI93" i="35" s="1"/>
  <c r="AI94" i="35" s="1"/>
  <c r="AI95" i="35" s="1"/>
  <c r="AI96" i="35" s="1"/>
  <c r="AC77" i="35"/>
  <c r="I77" i="35"/>
  <c r="K77" i="35" s="1"/>
  <c r="E77" i="35"/>
  <c r="AV76" i="35"/>
  <c r="AS77" i="35" s="1"/>
  <c r="R76" i="35"/>
  <c r="I76" i="35"/>
  <c r="F76" i="35"/>
  <c r="I67" i="35"/>
  <c r="H67" i="35"/>
  <c r="F67" i="35"/>
  <c r="N66" i="35"/>
  <c r="I66" i="35"/>
  <c r="K66" i="35" s="1"/>
  <c r="H66" i="35"/>
  <c r="F66" i="35"/>
  <c r="G66" i="35" s="1"/>
  <c r="AK66" i="35" s="1"/>
  <c r="AJ65" i="35"/>
  <c r="I65" i="35"/>
  <c r="AM65" i="35" s="1"/>
  <c r="AO65" i="35" s="1"/>
  <c r="H65" i="35"/>
  <c r="F65" i="35"/>
  <c r="G65" i="35" s="1"/>
  <c r="AK65" i="35" s="1"/>
  <c r="I64" i="35"/>
  <c r="AM64" i="35" s="1"/>
  <c r="AO64" i="35" s="1"/>
  <c r="H64" i="35"/>
  <c r="F64" i="35"/>
  <c r="G64" i="35" s="1"/>
  <c r="AK64" i="35" s="1"/>
  <c r="AM63" i="35"/>
  <c r="AO63" i="35" s="1"/>
  <c r="AJ63" i="35"/>
  <c r="I63" i="35"/>
  <c r="K63" i="35" s="1"/>
  <c r="H63" i="35"/>
  <c r="G63" i="35"/>
  <c r="AK63" i="35" s="1"/>
  <c r="F63" i="35"/>
  <c r="M62" i="35"/>
  <c r="I62" i="35"/>
  <c r="H62" i="35"/>
  <c r="F62" i="35"/>
  <c r="AJ62" i="35" s="1"/>
  <c r="AJ61" i="35"/>
  <c r="M61" i="35"/>
  <c r="I61" i="35"/>
  <c r="K61" i="35" s="1"/>
  <c r="H61" i="35"/>
  <c r="F61" i="35"/>
  <c r="G61" i="35" s="1"/>
  <c r="AK61" i="35" s="1"/>
  <c r="I60" i="35"/>
  <c r="H60" i="35"/>
  <c r="F60" i="35"/>
  <c r="G60" i="35" s="1"/>
  <c r="AK60" i="35" s="1"/>
  <c r="AM59" i="35"/>
  <c r="I59" i="35"/>
  <c r="K59" i="35" s="1"/>
  <c r="H59" i="35"/>
  <c r="F59" i="35"/>
  <c r="AJ59" i="35" s="1"/>
  <c r="N58" i="35"/>
  <c r="I58" i="35"/>
  <c r="H58" i="35"/>
  <c r="F58" i="35"/>
  <c r="I57" i="35"/>
  <c r="AM57" i="35" s="1"/>
  <c r="AO57" i="35" s="1"/>
  <c r="H57" i="35"/>
  <c r="F57" i="35"/>
  <c r="G57" i="35" s="1"/>
  <c r="AK57" i="35" s="1"/>
  <c r="AJ56" i="35"/>
  <c r="M56" i="35"/>
  <c r="I56" i="35"/>
  <c r="K56" i="35" s="1"/>
  <c r="H56" i="35"/>
  <c r="F56" i="35"/>
  <c r="G56" i="35" s="1"/>
  <c r="AK56" i="35" s="1"/>
  <c r="I55" i="35"/>
  <c r="AM55" i="35" s="1"/>
  <c r="H55" i="35"/>
  <c r="F55" i="35"/>
  <c r="AJ55" i="35" s="1"/>
  <c r="AO54" i="35"/>
  <c r="I54" i="35"/>
  <c r="AM54" i="35" s="1"/>
  <c r="H54" i="35"/>
  <c r="F54" i="35"/>
  <c r="G54" i="35" s="1"/>
  <c r="AK54" i="35" s="1"/>
  <c r="AJ53" i="35"/>
  <c r="I53" i="35"/>
  <c r="H53" i="35"/>
  <c r="F53" i="35"/>
  <c r="G53" i="35" s="1"/>
  <c r="AK53" i="35" s="1"/>
  <c r="AJ52" i="35"/>
  <c r="K52" i="35"/>
  <c r="I52" i="35"/>
  <c r="AM52" i="35" s="1"/>
  <c r="AO52" i="35" s="1"/>
  <c r="H52" i="35"/>
  <c r="F52" i="35"/>
  <c r="G52" i="35" s="1"/>
  <c r="AK52" i="35" s="1"/>
  <c r="M51" i="35"/>
  <c r="K51" i="35"/>
  <c r="I51" i="35"/>
  <c r="AM51" i="35" s="1"/>
  <c r="AO51" i="35" s="1"/>
  <c r="H51" i="35"/>
  <c r="F51" i="35"/>
  <c r="AJ51" i="35" s="1"/>
  <c r="I50" i="35"/>
  <c r="H50" i="35"/>
  <c r="F50" i="35"/>
  <c r="AM49" i="35"/>
  <c r="K49" i="35"/>
  <c r="I49" i="35"/>
  <c r="H49" i="35"/>
  <c r="F49" i="35"/>
  <c r="AJ49" i="35" s="1"/>
  <c r="AI48" i="35"/>
  <c r="AI49" i="35" s="1"/>
  <c r="AI50" i="35" s="1"/>
  <c r="AI51" i="35" s="1"/>
  <c r="AI52" i="35" s="1"/>
  <c r="AI53" i="35" s="1"/>
  <c r="AI54" i="35" s="1"/>
  <c r="AI55" i="35" s="1"/>
  <c r="AI56" i="35" s="1"/>
  <c r="AI57" i="35" s="1"/>
  <c r="AI58" i="35" s="1"/>
  <c r="AI59" i="35" s="1"/>
  <c r="AI60" i="35" s="1"/>
  <c r="AI61" i="35" s="1"/>
  <c r="AI62" i="35" s="1"/>
  <c r="AI63" i="35" s="1"/>
  <c r="AI64" i="35" s="1"/>
  <c r="AI65" i="35" s="1"/>
  <c r="AI66" i="35" s="1"/>
  <c r="AI67" i="35" s="1"/>
  <c r="I48" i="35"/>
  <c r="E48" i="35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AV47" i="35"/>
  <c r="AS48" i="35" s="1"/>
  <c r="AL47" i="35"/>
  <c r="R47" i="35"/>
  <c r="O48" i="35" s="1"/>
  <c r="I47" i="35"/>
  <c r="AM47" i="35" s="1"/>
  <c r="AO47" i="35" s="1"/>
  <c r="AY47" i="35" s="1"/>
  <c r="F47" i="35"/>
  <c r="G47" i="35" s="1"/>
  <c r="Y47" i="35" s="1"/>
  <c r="BA44" i="35"/>
  <c r="W44" i="35"/>
  <c r="AM38" i="35"/>
  <c r="AJ38" i="35"/>
  <c r="AK38" i="35" s="1"/>
  <c r="N38" i="35"/>
  <c r="M38" i="35"/>
  <c r="I38" i="35"/>
  <c r="K38" i="35" s="1"/>
  <c r="H38" i="35"/>
  <c r="F38" i="35"/>
  <c r="G38" i="35" s="1"/>
  <c r="AR37" i="35"/>
  <c r="AM37" i="35"/>
  <c r="AO37" i="35" s="1"/>
  <c r="AK37" i="35"/>
  <c r="AJ37" i="35"/>
  <c r="N37" i="35"/>
  <c r="M37" i="35"/>
  <c r="AQ37" i="35" s="1"/>
  <c r="K37" i="35"/>
  <c r="I37" i="35"/>
  <c r="H37" i="35"/>
  <c r="F37" i="35"/>
  <c r="G37" i="35" s="1"/>
  <c r="AM36" i="35"/>
  <c r="AJ36" i="35"/>
  <c r="AK36" i="35" s="1"/>
  <c r="N36" i="35"/>
  <c r="AR36" i="35" s="1"/>
  <c r="M36" i="35"/>
  <c r="AQ36" i="35" s="1"/>
  <c r="K36" i="35"/>
  <c r="I36" i="35"/>
  <c r="H36" i="35"/>
  <c r="F36" i="35"/>
  <c r="G36" i="35" s="1"/>
  <c r="AM35" i="35"/>
  <c r="AK35" i="35"/>
  <c r="AJ35" i="35"/>
  <c r="N35" i="35"/>
  <c r="M35" i="35"/>
  <c r="AQ35" i="35" s="1"/>
  <c r="I35" i="35"/>
  <c r="K35" i="35" s="1"/>
  <c r="H35" i="35"/>
  <c r="G35" i="35"/>
  <c r="F35" i="35"/>
  <c r="AQ34" i="35"/>
  <c r="AO34" i="35"/>
  <c r="AM34" i="35"/>
  <c r="AK34" i="35"/>
  <c r="AJ34" i="35"/>
  <c r="N34" i="35"/>
  <c r="M34" i="35"/>
  <c r="I34" i="35"/>
  <c r="K34" i="35" s="1"/>
  <c r="H34" i="35"/>
  <c r="F34" i="35"/>
  <c r="G34" i="35" s="1"/>
  <c r="AQ33" i="35"/>
  <c r="AM33" i="35"/>
  <c r="AO33" i="35" s="1"/>
  <c r="AK33" i="35"/>
  <c r="AJ33" i="35"/>
  <c r="N33" i="35"/>
  <c r="M33" i="35"/>
  <c r="M91" i="35" s="1"/>
  <c r="I33" i="35"/>
  <c r="K33" i="35" s="1"/>
  <c r="H33" i="35"/>
  <c r="F33" i="35"/>
  <c r="G33" i="35" s="1"/>
  <c r="AR32" i="35"/>
  <c r="AO32" i="35"/>
  <c r="AM32" i="35"/>
  <c r="AL32" i="35"/>
  <c r="AJ32" i="35"/>
  <c r="AK32" i="35" s="1"/>
  <c r="N32" i="35"/>
  <c r="M32" i="35"/>
  <c r="AQ32" i="35" s="1"/>
  <c r="I32" i="35"/>
  <c r="K32" i="35" s="1"/>
  <c r="H32" i="35"/>
  <c r="F32" i="35"/>
  <c r="G32" i="35" s="1"/>
  <c r="B32" i="35"/>
  <c r="B32" i="11" s="1"/>
  <c r="B61" i="11" s="1"/>
  <c r="B90" i="11" s="1"/>
  <c r="B119" i="11" s="1"/>
  <c r="B148" i="11" s="1"/>
  <c r="B177" i="11" s="1"/>
  <c r="AR31" i="35"/>
  <c r="AM31" i="35"/>
  <c r="AO31" i="35" s="1"/>
  <c r="AJ31" i="35"/>
  <c r="AK31" i="35" s="1"/>
  <c r="N31" i="35"/>
  <c r="M31" i="35"/>
  <c r="I31" i="35"/>
  <c r="K31" i="35" s="1"/>
  <c r="H31" i="35"/>
  <c r="F31" i="35"/>
  <c r="G31" i="35" s="1"/>
  <c r="AO30" i="35"/>
  <c r="AM30" i="35"/>
  <c r="AJ30" i="35"/>
  <c r="AK30" i="35" s="1"/>
  <c r="N30" i="35"/>
  <c r="AR30" i="35" s="1"/>
  <c r="M30" i="35"/>
  <c r="K30" i="35"/>
  <c r="I30" i="35"/>
  <c r="H30" i="35"/>
  <c r="F30" i="35"/>
  <c r="G30" i="35" s="1"/>
  <c r="AM29" i="35"/>
  <c r="AO29" i="35" s="1"/>
  <c r="AJ29" i="35"/>
  <c r="AK29" i="35" s="1"/>
  <c r="N29" i="35"/>
  <c r="M29" i="35"/>
  <c r="I29" i="35"/>
  <c r="H29" i="35"/>
  <c r="F29" i="35"/>
  <c r="G29" i="35" s="1"/>
  <c r="AR28" i="35"/>
  <c r="AM28" i="35"/>
  <c r="AL28" i="35"/>
  <c r="AK28" i="35"/>
  <c r="AJ28" i="35"/>
  <c r="N28" i="35"/>
  <c r="M28" i="35"/>
  <c r="I28" i="35"/>
  <c r="K28" i="35" s="1"/>
  <c r="H28" i="35"/>
  <c r="F28" i="35"/>
  <c r="G28" i="35" s="1"/>
  <c r="AM27" i="35"/>
  <c r="AO27" i="35" s="1"/>
  <c r="AJ27" i="35"/>
  <c r="AK27" i="35" s="1"/>
  <c r="N27" i="35"/>
  <c r="M27" i="35"/>
  <c r="I27" i="35"/>
  <c r="K27" i="35" s="1"/>
  <c r="H27" i="35"/>
  <c r="F27" i="35"/>
  <c r="G27" i="35" s="1"/>
  <c r="AM26" i="35"/>
  <c r="AJ26" i="35"/>
  <c r="AK26" i="35" s="1"/>
  <c r="N26" i="35"/>
  <c r="N84" i="35" s="1"/>
  <c r="AR84" i="35" s="1"/>
  <c r="M26" i="35"/>
  <c r="K26" i="35"/>
  <c r="I26" i="35"/>
  <c r="H26" i="35"/>
  <c r="F26" i="35"/>
  <c r="G26" i="35" s="1"/>
  <c r="AR25" i="35"/>
  <c r="AQ25" i="35"/>
  <c r="AO25" i="35"/>
  <c r="AM25" i="35"/>
  <c r="AJ25" i="35"/>
  <c r="AK25" i="35" s="1"/>
  <c r="N25" i="35"/>
  <c r="M25" i="35"/>
  <c r="M83" i="35" s="1"/>
  <c r="I25" i="35"/>
  <c r="K25" i="35" s="1"/>
  <c r="H25" i="35"/>
  <c r="G25" i="35"/>
  <c r="F25" i="35"/>
  <c r="AM24" i="35"/>
  <c r="AK24" i="35"/>
  <c r="AJ24" i="35"/>
  <c r="N24" i="35"/>
  <c r="M24" i="35"/>
  <c r="K24" i="35"/>
  <c r="I24" i="35"/>
  <c r="H24" i="35"/>
  <c r="F24" i="35"/>
  <c r="G24" i="35" s="1"/>
  <c r="AM23" i="35"/>
  <c r="AO23" i="35" s="1"/>
  <c r="AL23" i="35"/>
  <c r="AJ23" i="35"/>
  <c r="AK23" i="35" s="1"/>
  <c r="N23" i="35"/>
  <c r="AR23" i="35" s="1"/>
  <c r="M23" i="35"/>
  <c r="AQ23" i="35" s="1"/>
  <c r="I23" i="35"/>
  <c r="K23" i="35" s="1"/>
  <c r="H23" i="35"/>
  <c r="F23" i="35"/>
  <c r="G23" i="35" s="1"/>
  <c r="AM22" i="35"/>
  <c r="AO22" i="35" s="1"/>
  <c r="AL22" i="35"/>
  <c r="AJ22" i="35"/>
  <c r="AK22" i="35" s="1"/>
  <c r="N22" i="35"/>
  <c r="N51" i="35" s="1"/>
  <c r="AR51" i="35" s="1"/>
  <c r="M22" i="35"/>
  <c r="I22" i="35"/>
  <c r="K22" i="35" s="1"/>
  <c r="H22" i="35"/>
  <c r="G22" i="35"/>
  <c r="F22" i="35"/>
  <c r="AM21" i="35"/>
  <c r="AO21" i="35" s="1"/>
  <c r="AJ21" i="35"/>
  <c r="AK21" i="35" s="1"/>
  <c r="N21" i="35"/>
  <c r="M21" i="35"/>
  <c r="AQ21" i="35" s="1"/>
  <c r="I21" i="35"/>
  <c r="K21" i="35" s="1"/>
  <c r="H21" i="35"/>
  <c r="F21" i="35"/>
  <c r="G21" i="35" s="1"/>
  <c r="AM20" i="35"/>
  <c r="AO20" i="35" s="1"/>
  <c r="AJ20" i="35"/>
  <c r="AK20" i="35" s="1"/>
  <c r="N20" i="35"/>
  <c r="N49" i="35" s="1"/>
  <c r="M20" i="35"/>
  <c r="M49" i="35" s="1"/>
  <c r="I20" i="35"/>
  <c r="H20" i="35"/>
  <c r="G20" i="35"/>
  <c r="F20" i="35"/>
  <c r="AR19" i="35"/>
  <c r="AM19" i="35"/>
  <c r="AO19" i="35" s="1"/>
  <c r="AI19" i="35"/>
  <c r="AI20" i="35" s="1"/>
  <c r="AI21" i="35" s="1"/>
  <c r="AI22" i="35" s="1"/>
  <c r="AI23" i="35" s="1"/>
  <c r="AI24" i="35" s="1"/>
  <c r="AI25" i="35" s="1"/>
  <c r="AI26" i="35" s="1"/>
  <c r="AI27" i="35" s="1"/>
  <c r="AI28" i="35" s="1"/>
  <c r="AI29" i="35" s="1"/>
  <c r="AI30" i="35" s="1"/>
  <c r="AI31" i="35" s="1"/>
  <c r="AI32" i="35" s="1"/>
  <c r="AI33" i="35" s="1"/>
  <c r="AI34" i="35" s="1"/>
  <c r="AI35" i="35" s="1"/>
  <c r="AI36" i="35" s="1"/>
  <c r="AI37" i="35" s="1"/>
  <c r="AI38" i="35" s="1"/>
  <c r="N19" i="35"/>
  <c r="N48" i="35" s="1"/>
  <c r="AR48" i="35" s="1"/>
  <c r="M19" i="35"/>
  <c r="I19" i="35"/>
  <c r="E19" i="35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AV18" i="35"/>
  <c r="AS19" i="35" s="1"/>
  <c r="AM18" i="35"/>
  <c r="AO18" i="35" s="1"/>
  <c r="AL18" i="35"/>
  <c r="AJ18" i="35"/>
  <c r="AK18" i="35" s="1"/>
  <c r="R18" i="35"/>
  <c r="I18" i="35"/>
  <c r="K18" i="35" s="1"/>
  <c r="H18" i="35"/>
  <c r="F18" i="35"/>
  <c r="X18" i="35" s="1"/>
  <c r="C11" i="34"/>
  <c r="D19" i="8"/>
  <c r="M19" i="12"/>
  <c r="M20" i="12"/>
  <c r="M21" i="12"/>
  <c r="M22" i="12"/>
  <c r="M23" i="12"/>
  <c r="AQ23" i="12" s="1"/>
  <c r="M24" i="12"/>
  <c r="AQ24" i="12" s="1"/>
  <c r="M25" i="12"/>
  <c r="M26" i="12"/>
  <c r="AQ26" i="12" s="1"/>
  <c r="M27" i="12"/>
  <c r="M28" i="12"/>
  <c r="M29" i="12"/>
  <c r="M30" i="12"/>
  <c r="M31" i="12"/>
  <c r="AQ31" i="12" s="1"/>
  <c r="M32" i="12"/>
  <c r="AQ32" i="12" s="1"/>
  <c r="M33" i="12"/>
  <c r="M34" i="12"/>
  <c r="AQ34" i="12" s="1"/>
  <c r="M35" i="12"/>
  <c r="M36" i="12"/>
  <c r="M37" i="12"/>
  <c r="M18" i="12"/>
  <c r="M18" i="22"/>
  <c r="M19" i="22"/>
  <c r="M20" i="22"/>
  <c r="M21" i="22"/>
  <c r="M22" i="22"/>
  <c r="M97" i="22" s="1"/>
  <c r="M172" i="22" s="1"/>
  <c r="M247" i="22" s="1"/>
  <c r="M322" i="22" s="1"/>
  <c r="M23" i="22"/>
  <c r="AQ23" i="22" s="1"/>
  <c r="M24" i="22"/>
  <c r="AQ24" i="22" s="1"/>
  <c r="M25" i="22"/>
  <c r="M100" i="22" s="1"/>
  <c r="M175" i="22" s="1"/>
  <c r="M250" i="22" s="1"/>
  <c r="M325" i="22" s="1"/>
  <c r="M26" i="22"/>
  <c r="M27" i="22"/>
  <c r="M28" i="22"/>
  <c r="M29" i="22"/>
  <c r="M30" i="22"/>
  <c r="M31" i="22"/>
  <c r="AQ31" i="22" s="1"/>
  <c r="M32" i="22"/>
  <c r="AQ32" i="22" s="1"/>
  <c r="M33" i="22"/>
  <c r="AQ33" i="22" s="1"/>
  <c r="M34" i="22"/>
  <c r="M35" i="22"/>
  <c r="M36" i="22"/>
  <c r="M37" i="22"/>
  <c r="M38" i="22"/>
  <c r="M39" i="22"/>
  <c r="M114" i="22" s="1"/>
  <c r="M189" i="22" s="1"/>
  <c r="M264" i="22" s="1"/>
  <c r="M339" i="22" s="1"/>
  <c r="M40" i="22"/>
  <c r="AQ40" i="22" s="1"/>
  <c r="M41" i="22"/>
  <c r="M116" i="22" s="1"/>
  <c r="M191" i="22" s="1"/>
  <c r="M266" i="22" s="1"/>
  <c r="M341" i="22" s="1"/>
  <c r="M42" i="22"/>
  <c r="M43" i="22"/>
  <c r="M44" i="22"/>
  <c r="M45" i="22"/>
  <c r="M46" i="22"/>
  <c r="M121" i="22" s="1"/>
  <c r="M196" i="22" s="1"/>
  <c r="M271" i="22" s="1"/>
  <c r="M346" i="22" s="1"/>
  <c r="M47" i="22"/>
  <c r="M48" i="22"/>
  <c r="M49" i="22"/>
  <c r="AQ49" i="22" s="1"/>
  <c r="M50" i="22"/>
  <c r="M51" i="22"/>
  <c r="M52" i="22"/>
  <c r="M127" i="22" s="1"/>
  <c r="M202" i="22" s="1"/>
  <c r="M277" i="22" s="1"/>
  <c r="M352" i="22" s="1"/>
  <c r="M53" i="22"/>
  <c r="AQ53" i="22" s="1"/>
  <c r="M54" i="22"/>
  <c r="M129" i="22" s="1"/>
  <c r="M204" i="22" s="1"/>
  <c r="M279" i="22" s="1"/>
  <c r="M354" i="22" s="1"/>
  <c r="M55" i="22"/>
  <c r="M56" i="22"/>
  <c r="M131" i="22" s="1"/>
  <c r="M206" i="22" s="1"/>
  <c r="M281" i="22" s="1"/>
  <c r="M356" i="22" s="1"/>
  <c r="M57" i="22"/>
  <c r="M132" i="22" s="1"/>
  <c r="M207" i="22" s="1"/>
  <c r="M282" i="22" s="1"/>
  <c r="M357" i="22" s="1"/>
  <c r="M58" i="22"/>
  <c r="M59" i="22"/>
  <c r="M60" i="22"/>
  <c r="M61" i="22"/>
  <c r="M62" i="22"/>
  <c r="AQ62" i="22" s="1"/>
  <c r="M63" i="22"/>
  <c r="AQ63" i="22" s="1"/>
  <c r="M64" i="22"/>
  <c r="M139" i="22" s="1"/>
  <c r="M214" i="22" s="1"/>
  <c r="M289" i="22" s="1"/>
  <c r="M364" i="22" s="1"/>
  <c r="M65" i="22"/>
  <c r="M140" i="22" s="1"/>
  <c r="M215" i="22" s="1"/>
  <c r="M290" i="22" s="1"/>
  <c r="M365" i="22" s="1"/>
  <c r="M66" i="22"/>
  <c r="M67" i="22"/>
  <c r="M68" i="22"/>
  <c r="M69" i="22"/>
  <c r="M70" i="22"/>
  <c r="AQ70" i="22" s="1"/>
  <c r="M71" i="22"/>
  <c r="AQ71" i="22" s="1"/>
  <c r="M72" i="22"/>
  <c r="M147" i="22" s="1"/>
  <c r="M222" i="22" s="1"/>
  <c r="M297" i="22" s="1"/>
  <c r="M372" i="22" s="1"/>
  <c r="M73" i="22"/>
  <c r="AQ73" i="22" s="1"/>
  <c r="M74" i="22"/>
  <c r="M75" i="22"/>
  <c r="M76" i="22"/>
  <c r="M77" i="22"/>
  <c r="M78" i="22"/>
  <c r="AQ78" i="22" s="1"/>
  <c r="M79" i="22"/>
  <c r="M154" i="22" s="1"/>
  <c r="M229" i="22" s="1"/>
  <c r="M304" i="22" s="1"/>
  <c r="M379" i="22" s="1"/>
  <c r="M80" i="22"/>
  <c r="AQ80" i="22" s="1"/>
  <c r="M81" i="22"/>
  <c r="AQ81" i="22" s="1"/>
  <c r="M17" i="22"/>
  <c r="M18" i="17"/>
  <c r="M19" i="17"/>
  <c r="M104" i="17" s="1"/>
  <c r="M189" i="17" s="1"/>
  <c r="M274" i="17" s="1"/>
  <c r="M359" i="17" s="1"/>
  <c r="M20" i="17"/>
  <c r="M105" i="17" s="1"/>
  <c r="M190" i="17" s="1"/>
  <c r="M275" i="17" s="1"/>
  <c r="M360" i="17" s="1"/>
  <c r="M21" i="17"/>
  <c r="M106" i="17" s="1"/>
  <c r="M191" i="17" s="1"/>
  <c r="M276" i="17" s="1"/>
  <c r="M361" i="17" s="1"/>
  <c r="M22" i="17"/>
  <c r="AQ22" i="17" s="1"/>
  <c r="M23" i="17"/>
  <c r="M108" i="17" s="1"/>
  <c r="M193" i="17" s="1"/>
  <c r="M278" i="17" s="1"/>
  <c r="M363" i="17" s="1"/>
  <c r="M24" i="17"/>
  <c r="AQ24" i="17" s="1"/>
  <c r="M25" i="17"/>
  <c r="AQ25" i="17" s="1"/>
  <c r="M26" i="17"/>
  <c r="M27" i="17"/>
  <c r="M112" i="17" s="1"/>
  <c r="M197" i="17" s="1"/>
  <c r="M282" i="17" s="1"/>
  <c r="M367" i="17" s="1"/>
  <c r="M28" i="17"/>
  <c r="M113" i="17" s="1"/>
  <c r="M198" i="17" s="1"/>
  <c r="M283" i="17" s="1"/>
  <c r="M368" i="17" s="1"/>
  <c r="M29" i="17"/>
  <c r="AQ29" i="17" s="1"/>
  <c r="M30" i="17"/>
  <c r="M115" i="17" s="1"/>
  <c r="M200" i="17" s="1"/>
  <c r="M285" i="17" s="1"/>
  <c r="M370" i="17" s="1"/>
  <c r="M31" i="17"/>
  <c r="M116" i="17" s="1"/>
  <c r="M201" i="17" s="1"/>
  <c r="M286" i="17" s="1"/>
  <c r="M371" i="17" s="1"/>
  <c r="M32" i="17"/>
  <c r="AQ32" i="17" s="1"/>
  <c r="M33" i="17"/>
  <c r="M34" i="17"/>
  <c r="M35" i="17"/>
  <c r="M120" i="17" s="1"/>
  <c r="M205" i="17" s="1"/>
  <c r="M290" i="17" s="1"/>
  <c r="M375" i="17" s="1"/>
  <c r="M36" i="17"/>
  <c r="AQ36" i="17" s="1"/>
  <c r="M37" i="17"/>
  <c r="AQ37" i="17" s="1"/>
  <c r="M38" i="17"/>
  <c r="M123" i="17" s="1"/>
  <c r="M208" i="17" s="1"/>
  <c r="M293" i="17" s="1"/>
  <c r="M378" i="17" s="1"/>
  <c r="M39" i="17"/>
  <c r="M124" i="17" s="1"/>
  <c r="M209" i="17" s="1"/>
  <c r="M294" i="17" s="1"/>
  <c r="M379" i="17" s="1"/>
  <c r="M40" i="17"/>
  <c r="AQ40" i="17" s="1"/>
  <c r="M41" i="17"/>
  <c r="M126" i="17" s="1"/>
  <c r="M211" i="17" s="1"/>
  <c r="M296" i="17" s="1"/>
  <c r="M381" i="17" s="1"/>
  <c r="M42" i="17"/>
  <c r="M43" i="17"/>
  <c r="M44" i="17"/>
  <c r="M129" i="17" s="1"/>
  <c r="M214" i="17" s="1"/>
  <c r="M299" i="17" s="1"/>
  <c r="M384" i="17" s="1"/>
  <c r="M45" i="17"/>
  <c r="AQ45" i="17" s="1"/>
  <c r="M46" i="17"/>
  <c r="M131" i="17" s="1"/>
  <c r="M216" i="17" s="1"/>
  <c r="M301" i="17" s="1"/>
  <c r="M386" i="17" s="1"/>
  <c r="M47" i="17"/>
  <c r="AQ47" i="17" s="1"/>
  <c r="M48" i="17"/>
  <c r="AQ48" i="17" s="1"/>
  <c r="M49" i="17"/>
  <c r="M50" i="17"/>
  <c r="M51" i="17"/>
  <c r="M136" i="17" s="1"/>
  <c r="M221" i="17" s="1"/>
  <c r="M306" i="17" s="1"/>
  <c r="M391" i="17" s="1"/>
  <c r="M52" i="17"/>
  <c r="M137" i="17" s="1"/>
  <c r="M222" i="17" s="1"/>
  <c r="M307" i="17" s="1"/>
  <c r="M392" i="17" s="1"/>
  <c r="M53" i="17"/>
  <c r="M138" i="17" s="1"/>
  <c r="M223" i="17" s="1"/>
  <c r="M308" i="17" s="1"/>
  <c r="M393" i="17" s="1"/>
  <c r="M54" i="17"/>
  <c r="AQ54" i="17" s="1"/>
  <c r="AQ139" i="17" s="1"/>
  <c r="M55" i="17"/>
  <c r="AQ55" i="17" s="1"/>
  <c r="M56" i="17"/>
  <c r="AQ56" i="17" s="1"/>
  <c r="M57" i="17"/>
  <c r="AQ57" i="17" s="1"/>
  <c r="M58" i="17"/>
  <c r="M59" i="17"/>
  <c r="AQ59" i="17" s="1"/>
  <c r="M60" i="17"/>
  <c r="AQ60" i="17" s="1"/>
  <c r="M61" i="17"/>
  <c r="AQ61" i="17" s="1"/>
  <c r="M62" i="17"/>
  <c r="AQ62" i="17" s="1"/>
  <c r="AQ147" i="17" s="1"/>
  <c r="M63" i="17"/>
  <c r="AQ63" i="17" s="1"/>
  <c r="M64" i="17"/>
  <c r="AQ64" i="17" s="1"/>
  <c r="M65" i="17"/>
  <c r="M66" i="17"/>
  <c r="M67" i="17"/>
  <c r="M152" i="17" s="1"/>
  <c r="M237" i="17" s="1"/>
  <c r="M322" i="17" s="1"/>
  <c r="M407" i="17" s="1"/>
  <c r="M68" i="17"/>
  <c r="AQ68" i="17" s="1"/>
  <c r="M69" i="17"/>
  <c r="M154" i="17" s="1"/>
  <c r="M239" i="17" s="1"/>
  <c r="M324" i="17" s="1"/>
  <c r="M409" i="17" s="1"/>
  <c r="M70" i="17"/>
  <c r="M155" i="17" s="1"/>
  <c r="M240" i="17" s="1"/>
  <c r="M325" i="17" s="1"/>
  <c r="M410" i="17" s="1"/>
  <c r="M71" i="17"/>
  <c r="AQ71" i="17" s="1"/>
  <c r="M72" i="17"/>
  <c r="AQ72" i="17" s="1"/>
  <c r="M73" i="17"/>
  <c r="AQ73" i="17" s="1"/>
  <c r="M74" i="17"/>
  <c r="M75" i="17"/>
  <c r="M76" i="17"/>
  <c r="AQ76" i="17" s="1"/>
  <c r="M77" i="17"/>
  <c r="M162" i="17" s="1"/>
  <c r="M247" i="17" s="1"/>
  <c r="M332" i="17" s="1"/>
  <c r="M417" i="17" s="1"/>
  <c r="M78" i="17"/>
  <c r="AQ78" i="17" s="1"/>
  <c r="AQ163" i="17" s="1"/>
  <c r="M79" i="17"/>
  <c r="M164" i="17" s="1"/>
  <c r="M249" i="17" s="1"/>
  <c r="M334" i="17" s="1"/>
  <c r="M419" i="17" s="1"/>
  <c r="M80" i="17"/>
  <c r="AQ80" i="17" s="1"/>
  <c r="M81" i="17"/>
  <c r="M82" i="17"/>
  <c r="M83" i="17"/>
  <c r="M168" i="17" s="1"/>
  <c r="M253" i="17" s="1"/>
  <c r="M338" i="17" s="1"/>
  <c r="M423" i="17" s="1"/>
  <c r="M84" i="17"/>
  <c r="M169" i="17" s="1"/>
  <c r="M254" i="17" s="1"/>
  <c r="M339" i="17" s="1"/>
  <c r="M424" i="17" s="1"/>
  <c r="M85" i="17"/>
  <c r="M86" i="17"/>
  <c r="AQ86" i="17" s="1"/>
  <c r="M87" i="17"/>
  <c r="M172" i="17" s="1"/>
  <c r="M257" i="17" s="1"/>
  <c r="M342" i="17" s="1"/>
  <c r="M427" i="17" s="1"/>
  <c r="M88" i="17"/>
  <c r="AQ88" i="17" s="1"/>
  <c r="M89" i="17"/>
  <c r="AQ89" i="17" s="1"/>
  <c r="M90" i="17"/>
  <c r="M91" i="17"/>
  <c r="M176" i="17" s="1"/>
  <c r="M261" i="17" s="1"/>
  <c r="M346" i="17" s="1"/>
  <c r="M431" i="17" s="1"/>
  <c r="M17" i="17"/>
  <c r="AQ17" i="17" s="1"/>
  <c r="M111" i="22"/>
  <c r="M186" i="22" s="1"/>
  <c r="M261" i="22" s="1"/>
  <c r="M336" i="22" s="1"/>
  <c r="AQ37" i="22"/>
  <c r="M119" i="22"/>
  <c r="M194" i="22" s="1"/>
  <c r="M269" i="22" s="1"/>
  <c r="M344" i="22" s="1"/>
  <c r="AQ45" i="22"/>
  <c r="M135" i="22"/>
  <c r="M210" i="22" s="1"/>
  <c r="M285" i="22" s="1"/>
  <c r="M360" i="22" s="1"/>
  <c r="AQ61" i="22"/>
  <c r="AQ69" i="22"/>
  <c r="AQ77" i="22"/>
  <c r="M118" i="17"/>
  <c r="M203" i="17" s="1"/>
  <c r="M288" i="17" s="1"/>
  <c r="M373" i="17" s="1"/>
  <c r="M134" i="17"/>
  <c r="M219" i="17" s="1"/>
  <c r="M304" i="17" s="1"/>
  <c r="M389" i="17" s="1"/>
  <c r="AQ65" i="17"/>
  <c r="AQ81" i="17"/>
  <c r="M20" i="21"/>
  <c r="M21" i="21"/>
  <c r="M22" i="21"/>
  <c r="M23" i="21"/>
  <c r="M24" i="21"/>
  <c r="M25" i="21"/>
  <c r="M120" i="21" s="1"/>
  <c r="M215" i="21" s="1"/>
  <c r="M310" i="21" s="1"/>
  <c r="M405" i="21" s="1"/>
  <c r="M26" i="21"/>
  <c r="M121" i="21" s="1"/>
  <c r="M216" i="21" s="1"/>
  <c r="M311" i="21" s="1"/>
  <c r="M406" i="21" s="1"/>
  <c r="M27" i="21"/>
  <c r="M122" i="21" s="1"/>
  <c r="M217" i="21" s="1"/>
  <c r="M312" i="21" s="1"/>
  <c r="M407" i="21" s="1"/>
  <c r="M28" i="21"/>
  <c r="M29" i="21"/>
  <c r="M30" i="21"/>
  <c r="M31" i="21"/>
  <c r="M32" i="21"/>
  <c r="M33" i="21"/>
  <c r="M128" i="21" s="1"/>
  <c r="M223" i="21" s="1"/>
  <c r="M318" i="21" s="1"/>
  <c r="M413" i="21" s="1"/>
  <c r="M34" i="21"/>
  <c r="M129" i="21" s="1"/>
  <c r="M224" i="21" s="1"/>
  <c r="M319" i="21" s="1"/>
  <c r="M414" i="21" s="1"/>
  <c r="M35" i="21"/>
  <c r="M130" i="21" s="1"/>
  <c r="M225" i="21" s="1"/>
  <c r="M320" i="21" s="1"/>
  <c r="M415" i="21" s="1"/>
  <c r="M36" i="21"/>
  <c r="M37" i="21"/>
  <c r="M38" i="21"/>
  <c r="M39" i="21"/>
  <c r="M40" i="21"/>
  <c r="M41" i="21"/>
  <c r="M136" i="21" s="1"/>
  <c r="M231" i="21" s="1"/>
  <c r="M326" i="21" s="1"/>
  <c r="M421" i="21" s="1"/>
  <c r="M42" i="21"/>
  <c r="M137" i="21" s="1"/>
  <c r="M232" i="21" s="1"/>
  <c r="M327" i="21" s="1"/>
  <c r="M422" i="21" s="1"/>
  <c r="M43" i="21"/>
  <c r="M138" i="21" s="1"/>
  <c r="M233" i="21" s="1"/>
  <c r="M328" i="21" s="1"/>
  <c r="M423" i="21" s="1"/>
  <c r="M44" i="21"/>
  <c r="M45" i="21"/>
  <c r="M46" i="21"/>
  <c r="M47" i="21"/>
  <c r="M48" i="21"/>
  <c r="M49" i="21"/>
  <c r="M144" i="21" s="1"/>
  <c r="M239" i="21" s="1"/>
  <c r="M334" i="21" s="1"/>
  <c r="M429" i="21" s="1"/>
  <c r="M50" i="21"/>
  <c r="M145" i="21" s="1"/>
  <c r="M240" i="21" s="1"/>
  <c r="M335" i="21" s="1"/>
  <c r="M430" i="21" s="1"/>
  <c r="M51" i="21"/>
  <c r="M146" i="21" s="1"/>
  <c r="M241" i="21" s="1"/>
  <c r="M336" i="21" s="1"/>
  <c r="M431" i="21" s="1"/>
  <c r="M52" i="21"/>
  <c r="M53" i="21"/>
  <c r="M54" i="21"/>
  <c r="M55" i="21"/>
  <c r="M56" i="21"/>
  <c r="M57" i="21"/>
  <c r="M58" i="21"/>
  <c r="M153" i="21" s="1"/>
  <c r="M248" i="21" s="1"/>
  <c r="M343" i="21" s="1"/>
  <c r="M438" i="21" s="1"/>
  <c r="M59" i="21"/>
  <c r="M154" i="21" s="1"/>
  <c r="M249" i="21" s="1"/>
  <c r="M344" i="21" s="1"/>
  <c r="M439" i="21" s="1"/>
  <c r="M60" i="21"/>
  <c r="M61" i="21"/>
  <c r="M62" i="21"/>
  <c r="M63" i="21"/>
  <c r="M64" i="21"/>
  <c r="M159" i="21" s="1"/>
  <c r="M254" i="21" s="1"/>
  <c r="M349" i="21" s="1"/>
  <c r="M444" i="21" s="1"/>
  <c r="M65" i="21"/>
  <c r="M66" i="21"/>
  <c r="M161" i="21" s="1"/>
  <c r="M256" i="21" s="1"/>
  <c r="M351" i="21" s="1"/>
  <c r="M446" i="21" s="1"/>
  <c r="M67" i="21"/>
  <c r="M162" i="21" s="1"/>
  <c r="M257" i="21" s="1"/>
  <c r="M352" i="21" s="1"/>
  <c r="M447" i="21" s="1"/>
  <c r="M68" i="21"/>
  <c r="M69" i="21"/>
  <c r="M70" i="21"/>
  <c r="M71" i="21"/>
  <c r="M72" i="21"/>
  <c r="M167" i="21" s="1"/>
  <c r="M262" i="21" s="1"/>
  <c r="M357" i="21" s="1"/>
  <c r="M452" i="21" s="1"/>
  <c r="M73" i="21"/>
  <c r="M74" i="21"/>
  <c r="M169" i="21" s="1"/>
  <c r="M264" i="21" s="1"/>
  <c r="M359" i="21" s="1"/>
  <c r="M454" i="21" s="1"/>
  <c r="M75" i="21"/>
  <c r="M170" i="21" s="1"/>
  <c r="M265" i="21" s="1"/>
  <c r="M360" i="21" s="1"/>
  <c r="M455" i="21" s="1"/>
  <c r="M76" i="21"/>
  <c r="M77" i="21"/>
  <c r="M78" i="21"/>
  <c r="M79" i="21"/>
  <c r="M80" i="21"/>
  <c r="M175" i="21" s="1"/>
  <c r="M270" i="21" s="1"/>
  <c r="M365" i="21" s="1"/>
  <c r="M460" i="21" s="1"/>
  <c r="M81" i="21"/>
  <c r="M82" i="21"/>
  <c r="M177" i="21" s="1"/>
  <c r="M272" i="21" s="1"/>
  <c r="M367" i="21" s="1"/>
  <c r="M462" i="21" s="1"/>
  <c r="M83" i="21"/>
  <c r="M178" i="21" s="1"/>
  <c r="M273" i="21" s="1"/>
  <c r="M368" i="21" s="1"/>
  <c r="M463" i="21" s="1"/>
  <c r="M84" i="21"/>
  <c r="M85" i="21"/>
  <c r="M86" i="21"/>
  <c r="M87" i="21"/>
  <c r="M88" i="21"/>
  <c r="M183" i="21" s="1"/>
  <c r="M278" i="21" s="1"/>
  <c r="M373" i="21" s="1"/>
  <c r="M468" i="21" s="1"/>
  <c r="M89" i="21"/>
  <c r="M90" i="21"/>
  <c r="M185" i="21" s="1"/>
  <c r="M280" i="21" s="1"/>
  <c r="M375" i="21" s="1"/>
  <c r="M470" i="21" s="1"/>
  <c r="M91" i="21"/>
  <c r="M186" i="21" s="1"/>
  <c r="M281" i="21" s="1"/>
  <c r="M376" i="21" s="1"/>
  <c r="M471" i="21" s="1"/>
  <c r="M92" i="21"/>
  <c r="M93" i="21"/>
  <c r="M94" i="21"/>
  <c r="M95" i="21"/>
  <c r="M96" i="21"/>
  <c r="M191" i="21" s="1"/>
  <c r="M286" i="21" s="1"/>
  <c r="M381" i="21" s="1"/>
  <c r="M476" i="21" s="1"/>
  <c r="M97" i="21"/>
  <c r="M98" i="21"/>
  <c r="M193" i="21" s="1"/>
  <c r="M288" i="21" s="1"/>
  <c r="M383" i="21" s="1"/>
  <c r="M478" i="21" s="1"/>
  <c r="M99" i="21"/>
  <c r="M194" i="21" s="1"/>
  <c r="M289" i="21" s="1"/>
  <c r="M384" i="21" s="1"/>
  <c r="M479" i="21" s="1"/>
  <c r="M100" i="21"/>
  <c r="M101" i="21"/>
  <c r="M102" i="21"/>
  <c r="M103" i="21"/>
  <c r="M19" i="21"/>
  <c r="M19" i="15"/>
  <c r="M20" i="15"/>
  <c r="M21" i="15"/>
  <c r="M22" i="15"/>
  <c r="M23" i="15"/>
  <c r="M128" i="15" s="1"/>
  <c r="M233" i="15" s="1"/>
  <c r="M24" i="15"/>
  <c r="M25" i="15"/>
  <c r="M130" i="15" s="1"/>
  <c r="M235" i="15" s="1"/>
  <c r="M26" i="15"/>
  <c r="AQ26" i="15" s="1"/>
  <c r="AQ131" i="15" s="1"/>
  <c r="M27" i="15"/>
  <c r="M28" i="15"/>
  <c r="M29" i="15"/>
  <c r="M30" i="15"/>
  <c r="M135" i="15" s="1"/>
  <c r="M240" i="15" s="1"/>
  <c r="M31" i="15"/>
  <c r="AQ31" i="15" s="1"/>
  <c r="M32" i="15"/>
  <c r="AQ32" i="15" s="1"/>
  <c r="M33" i="15"/>
  <c r="M138" i="15" s="1"/>
  <c r="M243" i="15" s="1"/>
  <c r="M34" i="15"/>
  <c r="M139" i="15" s="1"/>
  <c r="M35" i="15"/>
  <c r="M36" i="15"/>
  <c r="M37" i="15"/>
  <c r="M38" i="15"/>
  <c r="M143" i="15" s="1"/>
  <c r="M248" i="15" s="1"/>
  <c r="M39" i="15"/>
  <c r="M144" i="15" s="1"/>
  <c r="M249" i="15" s="1"/>
  <c r="M40" i="15"/>
  <c r="M145" i="15" s="1"/>
  <c r="M41" i="15"/>
  <c r="M146" i="15" s="1"/>
  <c r="M251" i="15" s="1"/>
  <c r="M42" i="15"/>
  <c r="AQ42" i="15" s="1"/>
  <c r="AQ147" i="15" s="1"/>
  <c r="M43" i="15"/>
  <c r="M44" i="15"/>
  <c r="M45" i="15"/>
  <c r="M46" i="15"/>
  <c r="M151" i="15" s="1"/>
  <c r="M256" i="15" s="1"/>
  <c r="M361" i="15" s="1"/>
  <c r="M47" i="15"/>
  <c r="M48" i="15"/>
  <c r="M153" i="15" s="1"/>
  <c r="M49" i="15"/>
  <c r="M154" i="15" s="1"/>
  <c r="M259" i="15" s="1"/>
  <c r="M50" i="15"/>
  <c r="AQ50" i="15" s="1"/>
  <c r="AQ155" i="15" s="1"/>
  <c r="M51" i="15"/>
  <c r="M52" i="15"/>
  <c r="M53" i="15"/>
  <c r="M54" i="15"/>
  <c r="AQ54" i="15" s="1"/>
  <c r="AQ369" i="15" s="1"/>
  <c r="M55" i="15"/>
  <c r="AQ55" i="15" s="1"/>
  <c r="AQ265" i="15" s="1"/>
  <c r="M56" i="15"/>
  <c r="AQ56" i="15" s="1"/>
  <c r="AQ161" i="15" s="1"/>
  <c r="M57" i="15"/>
  <c r="M162" i="15" s="1"/>
  <c r="M267" i="15" s="1"/>
  <c r="M58" i="15"/>
  <c r="M163" i="15" s="1"/>
  <c r="M59" i="15"/>
  <c r="M60" i="15"/>
  <c r="M61" i="15"/>
  <c r="M62" i="15"/>
  <c r="M167" i="15" s="1"/>
  <c r="M272" i="15" s="1"/>
  <c r="M63" i="15"/>
  <c r="M64" i="15"/>
  <c r="M169" i="15" s="1"/>
  <c r="M65" i="15"/>
  <c r="M170" i="15" s="1"/>
  <c r="M275" i="15" s="1"/>
  <c r="M66" i="15"/>
  <c r="AQ66" i="15" s="1"/>
  <c r="AQ171" i="15" s="1"/>
  <c r="M67" i="15"/>
  <c r="M68" i="15"/>
  <c r="M69" i="15"/>
  <c r="M70" i="15"/>
  <c r="AQ70" i="15" s="1"/>
  <c r="AQ175" i="15" s="1"/>
  <c r="M71" i="15"/>
  <c r="M176" i="15" s="1"/>
  <c r="M281" i="15" s="1"/>
  <c r="M72" i="15"/>
  <c r="M177" i="15" s="1"/>
  <c r="M73" i="15"/>
  <c r="AQ73" i="15" s="1"/>
  <c r="M74" i="15"/>
  <c r="AQ74" i="15" s="1"/>
  <c r="AQ179" i="15" s="1"/>
  <c r="M75" i="15"/>
  <c r="M76" i="15"/>
  <c r="M77" i="15"/>
  <c r="M78" i="15"/>
  <c r="AQ78" i="15" s="1"/>
  <c r="AQ498" i="15" s="1"/>
  <c r="M79" i="15"/>
  <c r="M184" i="15" s="1"/>
  <c r="M289" i="15" s="1"/>
  <c r="M80" i="15"/>
  <c r="M81" i="15"/>
  <c r="AQ81" i="15" s="1"/>
  <c r="AQ291" i="15" s="1"/>
  <c r="M82" i="15"/>
  <c r="M187" i="15" s="1"/>
  <c r="M83" i="15"/>
  <c r="M84" i="15"/>
  <c r="M85" i="15"/>
  <c r="M86" i="15"/>
  <c r="M87" i="15"/>
  <c r="AQ87" i="15" s="1"/>
  <c r="AQ297" i="15" s="1"/>
  <c r="M88" i="15"/>
  <c r="AQ88" i="15" s="1"/>
  <c r="AQ403" i="15" s="1"/>
  <c r="M89" i="15"/>
  <c r="AQ89" i="15" s="1"/>
  <c r="AQ194" i="15" s="1"/>
  <c r="M90" i="15"/>
  <c r="AQ90" i="15" s="1"/>
  <c r="AQ195" i="15" s="1"/>
  <c r="M91" i="15"/>
  <c r="M92" i="15"/>
  <c r="M93" i="15"/>
  <c r="M94" i="15"/>
  <c r="M199" i="15" s="1"/>
  <c r="M304" i="15" s="1"/>
  <c r="M95" i="15"/>
  <c r="M96" i="15"/>
  <c r="M201" i="15" s="1"/>
  <c r="M97" i="15"/>
  <c r="M202" i="15" s="1"/>
  <c r="M98" i="15"/>
  <c r="M203" i="15" s="1"/>
  <c r="M308" i="15" s="1"/>
  <c r="M99" i="15"/>
  <c r="M100" i="15"/>
  <c r="M101" i="15"/>
  <c r="M102" i="15"/>
  <c r="M207" i="15" s="1"/>
  <c r="M312" i="15" s="1"/>
  <c r="M103" i="15"/>
  <c r="AQ103" i="15" s="1"/>
  <c r="AQ523" i="15" s="1"/>
  <c r="M104" i="15"/>
  <c r="M209" i="15" s="1"/>
  <c r="M105" i="15"/>
  <c r="M210" i="15" s="1"/>
  <c r="M106" i="15"/>
  <c r="M211" i="15" s="1"/>
  <c r="M107" i="15"/>
  <c r="M108" i="15"/>
  <c r="M109" i="15"/>
  <c r="M110" i="15"/>
  <c r="M215" i="15" s="1"/>
  <c r="M320" i="15" s="1"/>
  <c r="M111" i="15"/>
  <c r="AQ111" i="15" s="1"/>
  <c r="M112" i="15"/>
  <c r="M217" i="15" s="1"/>
  <c r="M18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7" i="15"/>
  <c r="M160" i="15"/>
  <c r="M265" i="15" s="1"/>
  <c r="AQ63" i="15"/>
  <c r="AQ378" i="15" s="1"/>
  <c r="M185" i="15"/>
  <c r="AQ95" i="15"/>
  <c r="AQ22" i="15"/>
  <c r="AQ337" i="15" s="1"/>
  <c r="M191" i="15"/>
  <c r="M296" i="15" s="1"/>
  <c r="M200" i="15"/>
  <c r="M305" i="15" s="1"/>
  <c r="M216" i="15"/>
  <c r="M321" i="15" s="1"/>
  <c r="AQ25" i="12"/>
  <c r="AQ33" i="12"/>
  <c r="AQ19" i="12"/>
  <c r="AQ20" i="12"/>
  <c r="AQ21" i="12"/>
  <c r="AQ22" i="12"/>
  <c r="AQ27" i="12"/>
  <c r="AQ28" i="12"/>
  <c r="AQ29" i="12"/>
  <c r="AQ30" i="12"/>
  <c r="AQ35" i="12"/>
  <c r="AQ36" i="12"/>
  <c r="AQ37" i="12"/>
  <c r="AQ18" i="12"/>
  <c r="AQ29" i="11"/>
  <c r="M20" i="11"/>
  <c r="AQ20" i="11" s="1"/>
  <c r="M21" i="11"/>
  <c r="AQ21" i="11" s="1"/>
  <c r="M22" i="11"/>
  <c r="AQ22" i="11" s="1"/>
  <c r="M23" i="11"/>
  <c r="AQ23" i="11" s="1"/>
  <c r="M24" i="11"/>
  <c r="AQ24" i="11" s="1"/>
  <c r="M25" i="11"/>
  <c r="AQ25" i="11" s="1"/>
  <c r="M26" i="11"/>
  <c r="AQ26" i="11" s="1"/>
  <c r="M27" i="11"/>
  <c r="AQ27" i="11" s="1"/>
  <c r="M28" i="11"/>
  <c r="AQ28" i="11" s="1"/>
  <c r="M29" i="11"/>
  <c r="M30" i="11"/>
  <c r="AQ30" i="11" s="1"/>
  <c r="M31" i="11"/>
  <c r="AQ31" i="11" s="1"/>
  <c r="M32" i="11"/>
  <c r="AQ32" i="11" s="1"/>
  <c r="M33" i="11"/>
  <c r="AQ33" i="11" s="1"/>
  <c r="M34" i="11"/>
  <c r="AQ34" i="11" s="1"/>
  <c r="M35" i="11"/>
  <c r="AQ35" i="11" s="1"/>
  <c r="M36" i="11"/>
  <c r="AQ36" i="11" s="1"/>
  <c r="M37" i="11"/>
  <c r="AQ37" i="11" s="1"/>
  <c r="M38" i="11"/>
  <c r="AQ38" i="11" s="1"/>
  <c r="M19" i="11"/>
  <c r="AQ19" i="11" s="1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9" i="9"/>
  <c r="AQ18" i="15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8" i="19"/>
  <c r="V9" i="19"/>
  <c r="U5" i="19"/>
  <c r="T5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" i="19"/>
  <c r="I5" i="19"/>
  <c r="H5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8" i="19"/>
  <c r="C5" i="19"/>
  <c r="B5" i="19"/>
  <c r="M123" i="15"/>
  <c r="M228" i="15" s="1"/>
  <c r="M333" i="15" s="1"/>
  <c r="AQ21" i="15"/>
  <c r="M125" i="15"/>
  <c r="M230" i="15" s="1"/>
  <c r="M124" i="15"/>
  <c r="M229" i="15" s="1"/>
  <c r="M132" i="15"/>
  <c r="M237" i="15" s="1"/>
  <c r="M133" i="15"/>
  <c r="M238" i="15" s="1"/>
  <c r="M140" i="15"/>
  <c r="M245" i="15" s="1"/>
  <c r="M141" i="15"/>
  <c r="M246" i="15" s="1"/>
  <c r="M148" i="15"/>
  <c r="M253" i="15" s="1"/>
  <c r="M149" i="15"/>
  <c r="M254" i="15" s="1"/>
  <c r="M156" i="15"/>
  <c r="M261" i="15" s="1"/>
  <c r="M157" i="15"/>
  <c r="M262" i="15" s="1"/>
  <c r="M164" i="15"/>
  <c r="M165" i="15"/>
  <c r="M270" i="15" s="1"/>
  <c r="M172" i="15"/>
  <c r="M277" i="15" s="1"/>
  <c r="AQ68" i="15"/>
  <c r="AQ173" i="15" s="1"/>
  <c r="AQ75" i="15"/>
  <c r="AQ180" i="15" s="1"/>
  <c r="AQ76" i="15"/>
  <c r="AQ181" i="15" s="1"/>
  <c r="AQ83" i="15"/>
  <c r="AQ188" i="15" s="1"/>
  <c r="AQ84" i="15"/>
  <c r="AQ189" i="15" s="1"/>
  <c r="AQ91" i="15"/>
  <c r="AQ196" i="15" s="1"/>
  <c r="AQ92" i="15"/>
  <c r="AQ197" i="15" s="1"/>
  <c r="AQ99" i="15"/>
  <c r="AQ204" i="15" s="1"/>
  <c r="AQ100" i="15"/>
  <c r="AQ205" i="15" s="1"/>
  <c r="AQ107" i="15"/>
  <c r="AQ212" i="15" s="1"/>
  <c r="AQ108" i="15"/>
  <c r="AQ213" i="15" s="1"/>
  <c r="M214" i="15"/>
  <c r="M319" i="15" s="1"/>
  <c r="M206" i="15"/>
  <c r="M311" i="15" s="1"/>
  <c r="M198" i="15"/>
  <c r="M303" i="15" s="1"/>
  <c r="M190" i="15"/>
  <c r="M295" i="15" s="1"/>
  <c r="M183" i="15"/>
  <c r="M182" i="15"/>
  <c r="M287" i="15" s="1"/>
  <c r="M175" i="15"/>
  <c r="M280" i="15" s="1"/>
  <c r="M174" i="15"/>
  <c r="M279" i="15" s="1"/>
  <c r="M168" i="15"/>
  <c r="M273" i="15" s="1"/>
  <c r="M166" i="15"/>
  <c r="M159" i="15"/>
  <c r="M158" i="15"/>
  <c r="M152" i="15"/>
  <c r="M257" i="15" s="1"/>
  <c r="M150" i="15"/>
  <c r="M255" i="15" s="1"/>
  <c r="M142" i="15"/>
  <c r="M247" i="15" s="1"/>
  <c r="M134" i="15"/>
  <c r="M239" i="15" s="1"/>
  <c r="M129" i="15"/>
  <c r="M126" i="15"/>
  <c r="M231" i="15" s="1"/>
  <c r="AQ109" i="15"/>
  <c r="AQ529" i="15" s="1"/>
  <c r="AQ101" i="15"/>
  <c r="AQ206" i="15" s="1"/>
  <c r="AQ94" i="15"/>
  <c r="AQ409" i="15" s="1"/>
  <c r="AQ93" i="15"/>
  <c r="AQ513" i="15" s="1"/>
  <c r="AQ86" i="15"/>
  <c r="AQ401" i="15" s="1"/>
  <c r="AQ85" i="15"/>
  <c r="AQ79" i="15"/>
  <c r="AQ394" i="15" s="1"/>
  <c r="AQ77" i="15"/>
  <c r="AQ497" i="15" s="1"/>
  <c r="AQ69" i="15"/>
  <c r="AQ67" i="15"/>
  <c r="AQ62" i="15"/>
  <c r="AQ377" i="15" s="1"/>
  <c r="AQ61" i="15"/>
  <c r="AQ481" i="15" s="1"/>
  <c r="AQ60" i="15"/>
  <c r="AQ165" i="15" s="1"/>
  <c r="AQ59" i="15"/>
  <c r="AQ164" i="15" s="1"/>
  <c r="AQ53" i="15"/>
  <c r="AQ473" i="15" s="1"/>
  <c r="AQ52" i="15"/>
  <c r="AQ51" i="15"/>
  <c r="AQ156" i="15" s="1"/>
  <c r="AQ47" i="15"/>
  <c r="AQ362" i="15" s="1"/>
  <c r="AQ45" i="15"/>
  <c r="AQ465" i="15" s="1"/>
  <c r="AQ44" i="15"/>
  <c r="AQ149" i="15" s="1"/>
  <c r="AQ43" i="15"/>
  <c r="AQ37" i="15"/>
  <c r="AQ36" i="15"/>
  <c r="AQ141" i="15" s="1"/>
  <c r="AQ35" i="15"/>
  <c r="AQ140" i="15" s="1"/>
  <c r="AQ33" i="15"/>
  <c r="AQ243" i="15" s="1"/>
  <c r="AQ30" i="15"/>
  <c r="AQ345" i="15" s="1"/>
  <c r="AQ29" i="15"/>
  <c r="AQ28" i="15"/>
  <c r="AQ133" i="15" s="1"/>
  <c r="AQ27" i="15"/>
  <c r="AQ132" i="15" s="1"/>
  <c r="AQ24" i="15"/>
  <c r="AQ234" i="15" s="1"/>
  <c r="AQ20" i="15"/>
  <c r="AQ125" i="15" s="1"/>
  <c r="AQ19" i="15"/>
  <c r="AQ124" i="15" s="1"/>
  <c r="B164" i="12"/>
  <c r="B135" i="12"/>
  <c r="B106" i="12"/>
  <c r="B77" i="12"/>
  <c r="B48" i="12"/>
  <c r="B126" i="9"/>
  <c r="B11" i="9"/>
  <c r="B10" i="9"/>
  <c r="B97" i="9" s="1"/>
  <c r="C34" i="5"/>
  <c r="B34" i="5"/>
  <c r="E123" i="23"/>
  <c r="D123" i="23"/>
  <c r="C123" i="23"/>
  <c r="E122" i="23"/>
  <c r="D122" i="23"/>
  <c r="C122" i="23"/>
  <c r="E121" i="23"/>
  <c r="D121" i="23"/>
  <c r="C121" i="23"/>
  <c r="E120" i="23"/>
  <c r="D120" i="23"/>
  <c r="C120" i="23"/>
  <c r="E119" i="23"/>
  <c r="D119" i="23"/>
  <c r="C119" i="23"/>
  <c r="E118" i="23"/>
  <c r="D118" i="23"/>
  <c r="C118" i="23"/>
  <c r="E117" i="23"/>
  <c r="D117" i="23"/>
  <c r="C117" i="23"/>
  <c r="E116" i="23"/>
  <c r="D116" i="23"/>
  <c r="C116" i="23"/>
  <c r="E115" i="23"/>
  <c r="D115" i="23"/>
  <c r="C115" i="23"/>
  <c r="E114" i="23"/>
  <c r="D114" i="23"/>
  <c r="C114" i="23"/>
  <c r="E113" i="23"/>
  <c r="D113" i="23"/>
  <c r="C113" i="23"/>
  <c r="E112" i="23"/>
  <c r="D112" i="23"/>
  <c r="C112" i="23"/>
  <c r="E111" i="23"/>
  <c r="D111" i="23"/>
  <c r="C111" i="23"/>
  <c r="E110" i="23"/>
  <c r="D110" i="23"/>
  <c r="C110" i="23"/>
  <c r="E109" i="23"/>
  <c r="D109" i="23"/>
  <c r="C109" i="23"/>
  <c r="E108" i="23"/>
  <c r="D108" i="23"/>
  <c r="C108" i="23"/>
  <c r="E107" i="23"/>
  <c r="D107" i="23"/>
  <c r="C107" i="23"/>
  <c r="E106" i="23"/>
  <c r="D106" i="23"/>
  <c r="C106" i="23"/>
  <c r="E105" i="23"/>
  <c r="D105" i="23"/>
  <c r="C105" i="23"/>
  <c r="E104" i="23"/>
  <c r="D104" i="23"/>
  <c r="C104" i="23"/>
  <c r="E103" i="23"/>
  <c r="D103" i="23"/>
  <c r="C103" i="23"/>
  <c r="E102" i="23"/>
  <c r="D102" i="23"/>
  <c r="C102" i="23"/>
  <c r="E101" i="23"/>
  <c r="D101" i="23"/>
  <c r="C101" i="23"/>
  <c r="E100" i="23"/>
  <c r="D100" i="23"/>
  <c r="C100" i="23"/>
  <c r="E99" i="23"/>
  <c r="D99" i="23"/>
  <c r="C99" i="23"/>
  <c r="E98" i="23"/>
  <c r="D98" i="23"/>
  <c r="C98" i="23"/>
  <c r="E97" i="23"/>
  <c r="D97" i="23"/>
  <c r="C97" i="23"/>
  <c r="E96" i="23"/>
  <c r="D96" i="23"/>
  <c r="C96" i="23"/>
  <c r="E95" i="23"/>
  <c r="D95" i="23"/>
  <c r="C95" i="23"/>
  <c r="E94" i="23"/>
  <c r="D94" i="23"/>
  <c r="C94" i="23"/>
  <c r="E93" i="23"/>
  <c r="D93" i="23"/>
  <c r="C93" i="23"/>
  <c r="E92" i="23"/>
  <c r="D92" i="23"/>
  <c r="C92" i="23"/>
  <c r="E91" i="23"/>
  <c r="D91" i="23"/>
  <c r="C91" i="23"/>
  <c r="E90" i="23"/>
  <c r="D90" i="23"/>
  <c r="C90" i="23"/>
  <c r="E89" i="23"/>
  <c r="D89" i="23"/>
  <c r="C89" i="23"/>
  <c r="E88" i="23"/>
  <c r="D88" i="23"/>
  <c r="C88" i="23"/>
  <c r="E87" i="23"/>
  <c r="D87" i="23"/>
  <c r="C87" i="23"/>
  <c r="E86" i="23"/>
  <c r="D86" i="23"/>
  <c r="C86" i="23"/>
  <c r="E85" i="23"/>
  <c r="D85" i="23"/>
  <c r="C85" i="23"/>
  <c r="E84" i="23"/>
  <c r="D84" i="23"/>
  <c r="C84" i="23"/>
  <c r="E83" i="23"/>
  <c r="D83" i="23"/>
  <c r="C83" i="23"/>
  <c r="E82" i="23"/>
  <c r="D82" i="23"/>
  <c r="C82" i="23"/>
  <c r="E81" i="23"/>
  <c r="D81" i="23"/>
  <c r="C81" i="23"/>
  <c r="E80" i="23"/>
  <c r="D80" i="23"/>
  <c r="C80" i="23"/>
  <c r="E79" i="23"/>
  <c r="D79" i="23"/>
  <c r="C79" i="23"/>
  <c r="E78" i="23"/>
  <c r="D78" i="23"/>
  <c r="C78" i="23"/>
  <c r="E77" i="23"/>
  <c r="D77" i="23"/>
  <c r="C77" i="23"/>
  <c r="E76" i="23"/>
  <c r="D76" i="23"/>
  <c r="C76" i="23"/>
  <c r="E75" i="23"/>
  <c r="D75" i="23"/>
  <c r="C75" i="23"/>
  <c r="E74" i="23"/>
  <c r="D74" i="23"/>
  <c r="C74" i="23"/>
  <c r="E73" i="23"/>
  <c r="D73" i="23"/>
  <c r="C73" i="23"/>
  <c r="E72" i="23"/>
  <c r="D72" i="23"/>
  <c r="C72" i="23"/>
  <c r="E71" i="23"/>
  <c r="D71" i="23"/>
  <c r="C71" i="23"/>
  <c r="E70" i="23"/>
  <c r="D70" i="23"/>
  <c r="C70" i="23"/>
  <c r="E69" i="23"/>
  <c r="D69" i="23"/>
  <c r="C69" i="23"/>
  <c r="E68" i="23"/>
  <c r="D68" i="23"/>
  <c r="C68" i="23"/>
  <c r="E67" i="23"/>
  <c r="D67" i="23"/>
  <c r="C67" i="23"/>
  <c r="E66" i="23"/>
  <c r="D66" i="23"/>
  <c r="C66" i="23"/>
  <c r="E65" i="23"/>
  <c r="D65" i="23"/>
  <c r="C65" i="23"/>
  <c r="E64" i="23"/>
  <c r="D64" i="23"/>
  <c r="C64" i="23"/>
  <c r="E63" i="23"/>
  <c r="D63" i="23"/>
  <c r="C63" i="23"/>
  <c r="E62" i="23"/>
  <c r="D62" i="23"/>
  <c r="C62" i="23"/>
  <c r="E61" i="23"/>
  <c r="D61" i="23"/>
  <c r="C61" i="23"/>
  <c r="E60" i="23"/>
  <c r="D60" i="23"/>
  <c r="C60" i="23"/>
  <c r="E59" i="23"/>
  <c r="D59" i="23"/>
  <c r="C59" i="23"/>
  <c r="E58" i="23"/>
  <c r="D58" i="23"/>
  <c r="C58" i="23"/>
  <c r="E57" i="23"/>
  <c r="D57" i="23"/>
  <c r="C57" i="23"/>
  <c r="E56" i="23"/>
  <c r="D56" i="23"/>
  <c r="C56" i="23"/>
  <c r="E55" i="23"/>
  <c r="D55" i="23"/>
  <c r="C55" i="23"/>
  <c r="E54" i="23"/>
  <c r="D54" i="23"/>
  <c r="C54" i="23"/>
  <c r="E53" i="23"/>
  <c r="D53" i="23"/>
  <c r="C53" i="23"/>
  <c r="E52" i="23"/>
  <c r="D52" i="23"/>
  <c r="C52" i="23"/>
  <c r="E51" i="23"/>
  <c r="D51" i="23"/>
  <c r="C51" i="23"/>
  <c r="E50" i="23"/>
  <c r="D50" i="23"/>
  <c r="C50" i="23"/>
  <c r="E49" i="23"/>
  <c r="D49" i="23"/>
  <c r="C49" i="23"/>
  <c r="E48" i="23"/>
  <c r="D48" i="23"/>
  <c r="C48" i="23"/>
  <c r="E47" i="23"/>
  <c r="D47" i="23"/>
  <c r="C47" i="23"/>
  <c r="E46" i="23"/>
  <c r="D46" i="23"/>
  <c r="C46" i="23"/>
  <c r="E45" i="23"/>
  <c r="D45" i="23"/>
  <c r="C45" i="23"/>
  <c r="E44" i="23"/>
  <c r="D44" i="23"/>
  <c r="C44" i="23"/>
  <c r="E43" i="23"/>
  <c r="D43" i="23"/>
  <c r="C43" i="23"/>
  <c r="E42" i="23"/>
  <c r="D42" i="23"/>
  <c r="C42" i="23"/>
  <c r="E41" i="23"/>
  <c r="D41" i="23"/>
  <c r="C41" i="23"/>
  <c r="E40" i="23"/>
  <c r="D40" i="23"/>
  <c r="C40" i="23"/>
  <c r="E39" i="23"/>
  <c r="D39" i="23"/>
  <c r="C39" i="23"/>
  <c r="E38" i="23"/>
  <c r="D38" i="23"/>
  <c r="C38" i="23"/>
  <c r="E37" i="23"/>
  <c r="D37" i="23"/>
  <c r="C37" i="23"/>
  <c r="E36" i="23"/>
  <c r="D36" i="23"/>
  <c r="C36" i="23"/>
  <c r="E35" i="23"/>
  <c r="D35" i="23"/>
  <c r="C35" i="23"/>
  <c r="E34" i="23"/>
  <c r="D34" i="23"/>
  <c r="C34" i="23"/>
  <c r="E33" i="23"/>
  <c r="D33" i="23"/>
  <c r="C33" i="23"/>
  <c r="E32" i="23"/>
  <c r="D32" i="23"/>
  <c r="C32" i="23"/>
  <c r="E31" i="23"/>
  <c r="D31" i="23"/>
  <c r="C31" i="23"/>
  <c r="E30" i="23"/>
  <c r="D30" i="23"/>
  <c r="C30" i="23"/>
  <c r="E29" i="23"/>
  <c r="D29" i="23"/>
  <c r="C29" i="23"/>
  <c r="D28" i="23"/>
  <c r="C28" i="23"/>
  <c r="D27" i="23"/>
  <c r="C27" i="23"/>
  <c r="D26" i="23"/>
  <c r="C26" i="23"/>
  <c r="D25" i="23"/>
  <c r="C25" i="23"/>
  <c r="D24" i="23"/>
  <c r="C24" i="23"/>
  <c r="D23" i="23"/>
  <c r="C23" i="23"/>
  <c r="D22" i="23"/>
  <c r="C22" i="23"/>
  <c r="D21" i="23"/>
  <c r="C21" i="23"/>
  <c r="D20" i="23"/>
  <c r="C20" i="23"/>
  <c r="D19" i="23"/>
  <c r="C19" i="23"/>
  <c r="D18" i="23"/>
  <c r="C18" i="23"/>
  <c r="D17" i="23"/>
  <c r="C17" i="23"/>
  <c r="D16" i="23"/>
  <c r="C16" i="23"/>
  <c r="D15" i="23"/>
  <c r="C15" i="23"/>
  <c r="D14" i="23"/>
  <c r="C14" i="23"/>
  <c r="D13" i="23"/>
  <c r="C13" i="23"/>
  <c r="D12" i="23"/>
  <c r="C12" i="23"/>
  <c r="D11" i="23"/>
  <c r="C11" i="23"/>
  <c r="D10" i="23"/>
  <c r="C10" i="23"/>
  <c r="D9" i="23"/>
  <c r="C9" i="23"/>
  <c r="D8" i="23"/>
  <c r="C8" i="23"/>
  <c r="D7" i="23"/>
  <c r="C7" i="23"/>
  <c r="D6" i="23"/>
  <c r="C6" i="23"/>
  <c r="D5" i="23"/>
  <c r="C5" i="23"/>
  <c r="D4" i="23"/>
  <c r="C4" i="23"/>
  <c r="D25" i="18"/>
  <c r="D24" i="18"/>
  <c r="D23" i="18"/>
  <c r="D22" i="18"/>
  <c r="E22" i="18" s="1"/>
  <c r="D21" i="18"/>
  <c r="D20" i="18"/>
  <c r="D19" i="18"/>
  <c r="D18" i="18"/>
  <c r="D17" i="18"/>
  <c r="D16" i="18"/>
  <c r="D23" i="8"/>
  <c r="D24" i="8"/>
  <c r="D25" i="8"/>
  <c r="D26" i="8"/>
  <c r="D27" i="8"/>
  <c r="D29" i="8"/>
  <c r="D30" i="8"/>
  <c r="D31" i="8"/>
  <c r="D32" i="8"/>
  <c r="D33" i="8"/>
  <c r="D28" i="8"/>
  <c r="D22" i="8"/>
  <c r="D21" i="8"/>
  <c r="D17" i="8"/>
  <c r="D18" i="8"/>
  <c r="D20" i="8"/>
  <c r="D16" i="8"/>
  <c r="J81" i="22"/>
  <c r="U9" i="19"/>
  <c r="T10" i="19" s="1"/>
  <c r="J91" i="17"/>
  <c r="O9" i="19"/>
  <c r="N10" i="19" s="1"/>
  <c r="J103" i="21"/>
  <c r="F339" i="22"/>
  <c r="F268" i="22"/>
  <c r="F103" i="22"/>
  <c r="AQ18" i="22"/>
  <c r="AQ19" i="22"/>
  <c r="AQ20" i="22"/>
  <c r="AQ21" i="22"/>
  <c r="AQ22" i="22"/>
  <c r="AQ26" i="22"/>
  <c r="AQ27" i="22"/>
  <c r="AQ28" i="22"/>
  <c r="AQ29" i="22"/>
  <c r="AQ30" i="22"/>
  <c r="AQ34" i="22"/>
  <c r="AQ35" i="22"/>
  <c r="AQ36" i="22"/>
  <c r="AQ111" i="22" s="1"/>
  <c r="AQ38" i="22"/>
  <c r="AQ39" i="22"/>
  <c r="AQ42" i="22"/>
  <c r="AQ43" i="22"/>
  <c r="AQ44" i="22"/>
  <c r="AQ46" i="22"/>
  <c r="AQ47" i="22"/>
  <c r="AQ48" i="22"/>
  <c r="AQ50" i="22"/>
  <c r="AQ51" i="22"/>
  <c r="AQ52" i="22"/>
  <c r="AQ54" i="22"/>
  <c r="AQ55" i="22"/>
  <c r="AQ56" i="22"/>
  <c r="AQ57" i="22"/>
  <c r="AQ58" i="22"/>
  <c r="AQ59" i="22"/>
  <c r="AQ60" i="22"/>
  <c r="AQ66" i="22"/>
  <c r="AQ67" i="22"/>
  <c r="AQ68" i="22"/>
  <c r="AQ74" i="22"/>
  <c r="AQ75" i="22"/>
  <c r="AQ76" i="22"/>
  <c r="AQ17" i="22"/>
  <c r="F23" i="22"/>
  <c r="AJ23" i="22" s="1"/>
  <c r="AR381" i="22"/>
  <c r="I381" i="22"/>
  <c r="AM381" i="22" s="1"/>
  <c r="H381" i="22"/>
  <c r="AR380" i="22"/>
  <c r="I380" i="22"/>
  <c r="H380" i="22"/>
  <c r="AR379" i="22"/>
  <c r="I379" i="22"/>
  <c r="AM379" i="22" s="1"/>
  <c r="H379" i="22"/>
  <c r="AR378" i="22"/>
  <c r="I378" i="22"/>
  <c r="AM378" i="22" s="1"/>
  <c r="H378" i="22"/>
  <c r="AR377" i="22"/>
  <c r="I377" i="22"/>
  <c r="H377" i="22"/>
  <c r="AR376" i="22"/>
  <c r="I376" i="22"/>
  <c r="AM376" i="22" s="1"/>
  <c r="H376" i="22"/>
  <c r="AR375" i="22"/>
  <c r="I375" i="22"/>
  <c r="AM375" i="22" s="1"/>
  <c r="H375" i="22"/>
  <c r="AR374" i="22"/>
  <c r="I374" i="22"/>
  <c r="H374" i="22"/>
  <c r="AR373" i="22"/>
  <c r="I373" i="22"/>
  <c r="AM373" i="22" s="1"/>
  <c r="H373" i="22"/>
  <c r="AR372" i="22"/>
  <c r="I372" i="22"/>
  <c r="H372" i="22"/>
  <c r="AR371" i="22"/>
  <c r="I371" i="22"/>
  <c r="AM371" i="22" s="1"/>
  <c r="H371" i="22"/>
  <c r="AR370" i="22"/>
  <c r="I370" i="22"/>
  <c r="AM370" i="22" s="1"/>
  <c r="H370" i="22"/>
  <c r="AR369" i="22"/>
  <c r="I369" i="22"/>
  <c r="AM369" i="22" s="1"/>
  <c r="H369" i="22"/>
  <c r="AR368" i="22"/>
  <c r="I368" i="22"/>
  <c r="H368" i="22"/>
  <c r="AR367" i="22"/>
  <c r="I367" i="22"/>
  <c r="AM367" i="22" s="1"/>
  <c r="H367" i="22"/>
  <c r="AR366" i="22"/>
  <c r="I366" i="22"/>
  <c r="H366" i="22"/>
  <c r="AR365" i="22"/>
  <c r="I365" i="22"/>
  <c r="AM365" i="22" s="1"/>
  <c r="H365" i="22"/>
  <c r="AR364" i="22"/>
  <c r="I364" i="22"/>
  <c r="H364" i="22"/>
  <c r="AR363" i="22"/>
  <c r="I363" i="22"/>
  <c r="H363" i="22"/>
  <c r="AR362" i="22"/>
  <c r="I362" i="22"/>
  <c r="H362" i="22"/>
  <c r="AR361" i="22"/>
  <c r="I361" i="22"/>
  <c r="H361" i="22"/>
  <c r="AR360" i="22"/>
  <c r="I360" i="22"/>
  <c r="H360" i="22"/>
  <c r="AR359" i="22"/>
  <c r="I359" i="22"/>
  <c r="AM359" i="22" s="1"/>
  <c r="H359" i="22"/>
  <c r="AR358" i="22"/>
  <c r="I358" i="22"/>
  <c r="H358" i="22"/>
  <c r="AR357" i="22"/>
  <c r="I357" i="22"/>
  <c r="AM357" i="22" s="1"/>
  <c r="H357" i="22"/>
  <c r="AR356" i="22"/>
  <c r="I356" i="22"/>
  <c r="H356" i="22"/>
  <c r="AR355" i="22"/>
  <c r="I355" i="22"/>
  <c r="H355" i="22"/>
  <c r="AR354" i="22"/>
  <c r="I354" i="22"/>
  <c r="AM354" i="22" s="1"/>
  <c r="H354" i="22"/>
  <c r="AR353" i="22"/>
  <c r="I353" i="22"/>
  <c r="H353" i="22"/>
  <c r="AR352" i="22"/>
  <c r="I352" i="22"/>
  <c r="H352" i="22"/>
  <c r="AR351" i="22"/>
  <c r="I351" i="22"/>
  <c r="H351" i="22"/>
  <c r="AR350" i="22"/>
  <c r="I350" i="22"/>
  <c r="H350" i="22"/>
  <c r="AR349" i="22"/>
  <c r="I349" i="22"/>
  <c r="AM349" i="22" s="1"/>
  <c r="H349" i="22"/>
  <c r="AR348" i="22"/>
  <c r="I348" i="22"/>
  <c r="AM348" i="22" s="1"/>
  <c r="H348" i="22"/>
  <c r="AR347" i="22"/>
  <c r="I347" i="22"/>
  <c r="H347" i="22"/>
  <c r="AR346" i="22"/>
  <c r="I346" i="22"/>
  <c r="H346" i="22"/>
  <c r="AR345" i="22"/>
  <c r="I345" i="22"/>
  <c r="H345" i="22"/>
  <c r="AR344" i="22"/>
  <c r="I344" i="22"/>
  <c r="AM344" i="22" s="1"/>
  <c r="H344" i="22"/>
  <c r="AR343" i="22"/>
  <c r="I343" i="22"/>
  <c r="AM343" i="22" s="1"/>
  <c r="H343" i="22"/>
  <c r="AR342" i="22"/>
  <c r="I342" i="22"/>
  <c r="H342" i="22"/>
  <c r="AR341" i="22"/>
  <c r="I341" i="22"/>
  <c r="H341" i="22"/>
  <c r="AR340" i="22"/>
  <c r="I340" i="22"/>
  <c r="AM340" i="22" s="1"/>
  <c r="H340" i="22"/>
  <c r="AR339" i="22"/>
  <c r="I339" i="22"/>
  <c r="H339" i="22"/>
  <c r="AR338" i="22"/>
  <c r="I338" i="22"/>
  <c r="AM338" i="22" s="1"/>
  <c r="H338" i="22"/>
  <c r="AR337" i="22"/>
  <c r="I337" i="22"/>
  <c r="AM337" i="22" s="1"/>
  <c r="H337" i="22"/>
  <c r="AR336" i="22"/>
  <c r="I336" i="22"/>
  <c r="AM336" i="22" s="1"/>
  <c r="H336" i="22"/>
  <c r="AR335" i="22"/>
  <c r="I335" i="22"/>
  <c r="AM335" i="22" s="1"/>
  <c r="H335" i="22"/>
  <c r="AR334" i="22"/>
  <c r="I334" i="22"/>
  <c r="H334" i="22"/>
  <c r="AR333" i="22"/>
  <c r="I333" i="22"/>
  <c r="H333" i="22"/>
  <c r="AR332" i="22"/>
  <c r="I332" i="22"/>
  <c r="H332" i="22"/>
  <c r="AR331" i="22"/>
  <c r="I331" i="22"/>
  <c r="H331" i="22"/>
  <c r="AR330" i="22"/>
  <c r="I330" i="22"/>
  <c r="AM330" i="22" s="1"/>
  <c r="H330" i="22"/>
  <c r="AR329" i="22"/>
  <c r="I329" i="22"/>
  <c r="H329" i="22"/>
  <c r="AR328" i="22"/>
  <c r="I328" i="22"/>
  <c r="H328" i="22"/>
  <c r="AR327" i="22"/>
  <c r="I327" i="22"/>
  <c r="H327" i="22"/>
  <c r="AR326" i="22"/>
  <c r="I326" i="22"/>
  <c r="H326" i="22"/>
  <c r="AR325" i="22"/>
  <c r="I325" i="22"/>
  <c r="H325" i="22"/>
  <c r="AR324" i="22"/>
  <c r="I324" i="22"/>
  <c r="AM324" i="22" s="1"/>
  <c r="H324" i="22"/>
  <c r="AR323" i="22"/>
  <c r="I323" i="22"/>
  <c r="H323" i="22"/>
  <c r="AR322" i="22"/>
  <c r="I322" i="22"/>
  <c r="H322" i="22"/>
  <c r="AR321" i="22"/>
  <c r="I321" i="22"/>
  <c r="AM321" i="22" s="1"/>
  <c r="H321" i="22"/>
  <c r="AR320" i="22"/>
  <c r="I320" i="22"/>
  <c r="H320" i="22"/>
  <c r="AR319" i="22"/>
  <c r="I319" i="22"/>
  <c r="AM319" i="22" s="1"/>
  <c r="H319" i="22"/>
  <c r="AR318" i="22"/>
  <c r="I318" i="22"/>
  <c r="H318" i="22"/>
  <c r="AR317" i="22"/>
  <c r="AI317" i="22"/>
  <c r="AI318" i="22" s="1"/>
  <c r="AI319" i="22" s="1"/>
  <c r="AI320" i="22" s="1"/>
  <c r="AI321" i="22" s="1"/>
  <c r="AI322" i="22" s="1"/>
  <c r="AI323" i="22" s="1"/>
  <c r="AI324" i="22" s="1"/>
  <c r="AI325" i="22" s="1"/>
  <c r="AI326" i="22" s="1"/>
  <c r="AI327" i="22" s="1"/>
  <c r="AI328" i="22" s="1"/>
  <c r="AI329" i="22" s="1"/>
  <c r="AI330" i="22" s="1"/>
  <c r="AI331" i="22" s="1"/>
  <c r="AI332" i="22" s="1"/>
  <c r="AI333" i="22" s="1"/>
  <c r="AI334" i="22" s="1"/>
  <c r="AI335" i="22" s="1"/>
  <c r="AI336" i="22" s="1"/>
  <c r="AI337" i="22" s="1"/>
  <c r="AI338" i="22" s="1"/>
  <c r="AI339" i="22" s="1"/>
  <c r="AI340" i="22" s="1"/>
  <c r="AI341" i="22" s="1"/>
  <c r="AI342" i="22" s="1"/>
  <c r="AI343" i="22" s="1"/>
  <c r="AI344" i="22" s="1"/>
  <c r="AI345" i="22" s="1"/>
  <c r="AI346" i="22" s="1"/>
  <c r="AI347" i="22" s="1"/>
  <c r="AI348" i="22" s="1"/>
  <c r="AI349" i="22" s="1"/>
  <c r="AI350" i="22" s="1"/>
  <c r="AI351" i="22" s="1"/>
  <c r="AI352" i="22" s="1"/>
  <c r="AI353" i="22" s="1"/>
  <c r="AI354" i="22" s="1"/>
  <c r="AI355" i="22" s="1"/>
  <c r="AI356" i="22" s="1"/>
  <c r="AI357" i="22" s="1"/>
  <c r="AI358" i="22" s="1"/>
  <c r="AI359" i="22" s="1"/>
  <c r="AI360" i="22" s="1"/>
  <c r="AI361" i="22" s="1"/>
  <c r="AI362" i="22" s="1"/>
  <c r="AI363" i="22" s="1"/>
  <c r="AI364" i="22" s="1"/>
  <c r="AI365" i="22" s="1"/>
  <c r="AI366" i="22" s="1"/>
  <c r="AI367" i="22" s="1"/>
  <c r="AI368" i="22" s="1"/>
  <c r="AI369" i="22" s="1"/>
  <c r="AI370" i="22" s="1"/>
  <c r="AI371" i="22" s="1"/>
  <c r="AI372" i="22" s="1"/>
  <c r="AI373" i="22" s="1"/>
  <c r="AI374" i="22" s="1"/>
  <c r="AI375" i="22" s="1"/>
  <c r="AI376" i="22" s="1"/>
  <c r="AI377" i="22" s="1"/>
  <c r="AI378" i="22" s="1"/>
  <c r="AI379" i="22" s="1"/>
  <c r="AI380" i="22" s="1"/>
  <c r="AI381" i="22" s="1"/>
  <c r="I317" i="22"/>
  <c r="AM317" i="22" s="1"/>
  <c r="E317" i="22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AV316" i="22"/>
  <c r="AS317" i="22" s="1"/>
  <c r="R316" i="22"/>
  <c r="I316" i="22"/>
  <c r="AM316" i="22" s="1"/>
  <c r="AR306" i="22"/>
  <c r="I306" i="22"/>
  <c r="AM306" i="22" s="1"/>
  <c r="H306" i="22"/>
  <c r="AR305" i="22"/>
  <c r="I305" i="22"/>
  <c r="AM305" i="22" s="1"/>
  <c r="H305" i="22"/>
  <c r="AR304" i="22"/>
  <c r="I304" i="22"/>
  <c r="H304" i="22"/>
  <c r="AR303" i="22"/>
  <c r="I303" i="22"/>
  <c r="AM303" i="22" s="1"/>
  <c r="H303" i="22"/>
  <c r="AR302" i="22"/>
  <c r="I302" i="22"/>
  <c r="AM302" i="22" s="1"/>
  <c r="H302" i="22"/>
  <c r="AR301" i="22"/>
  <c r="I301" i="22"/>
  <c r="AM301" i="22" s="1"/>
  <c r="H301" i="22"/>
  <c r="AR300" i="22"/>
  <c r="I300" i="22"/>
  <c r="H300" i="22"/>
  <c r="AR299" i="22"/>
  <c r="I299" i="22"/>
  <c r="H299" i="22"/>
  <c r="AR298" i="22"/>
  <c r="I298" i="22"/>
  <c r="AM298" i="22" s="1"/>
  <c r="H298" i="22"/>
  <c r="AR297" i="22"/>
  <c r="I297" i="22"/>
  <c r="AM297" i="22" s="1"/>
  <c r="H297" i="22"/>
  <c r="AR296" i="22"/>
  <c r="I296" i="22"/>
  <c r="AM296" i="22" s="1"/>
  <c r="H296" i="22"/>
  <c r="AR295" i="22"/>
  <c r="I295" i="22"/>
  <c r="AM295" i="22" s="1"/>
  <c r="H295" i="22"/>
  <c r="AR294" i="22"/>
  <c r="I294" i="22"/>
  <c r="H294" i="22"/>
  <c r="AR293" i="22"/>
  <c r="I293" i="22"/>
  <c r="H293" i="22"/>
  <c r="AR292" i="22"/>
  <c r="I292" i="22"/>
  <c r="H292" i="22"/>
  <c r="AR291" i="22"/>
  <c r="I291" i="22"/>
  <c r="AM291" i="22" s="1"/>
  <c r="H291" i="22"/>
  <c r="AR290" i="22"/>
  <c r="I290" i="22"/>
  <c r="AM290" i="22" s="1"/>
  <c r="H290" i="22"/>
  <c r="AR289" i="22"/>
  <c r="I289" i="22"/>
  <c r="AM289" i="22" s="1"/>
  <c r="H289" i="22"/>
  <c r="AR288" i="22"/>
  <c r="I288" i="22"/>
  <c r="H288" i="22"/>
  <c r="AR287" i="22"/>
  <c r="I287" i="22"/>
  <c r="AM287" i="22" s="1"/>
  <c r="H287" i="22"/>
  <c r="AR286" i="22"/>
  <c r="I286" i="22"/>
  <c r="AM286" i="22" s="1"/>
  <c r="H286" i="22"/>
  <c r="AR285" i="22"/>
  <c r="I285" i="22"/>
  <c r="H285" i="22"/>
  <c r="AR284" i="22"/>
  <c r="I284" i="22"/>
  <c r="H284" i="22"/>
  <c r="AR283" i="22"/>
  <c r="I283" i="22"/>
  <c r="H283" i="22"/>
  <c r="AR282" i="22"/>
  <c r="I282" i="22"/>
  <c r="AM282" i="22" s="1"/>
  <c r="H282" i="22"/>
  <c r="AR281" i="22"/>
  <c r="I281" i="22"/>
  <c r="H281" i="22"/>
  <c r="AR280" i="22"/>
  <c r="I280" i="22"/>
  <c r="AM280" i="22" s="1"/>
  <c r="H280" i="22"/>
  <c r="AR279" i="22"/>
  <c r="I279" i="22"/>
  <c r="AM279" i="22" s="1"/>
  <c r="H279" i="22"/>
  <c r="AR278" i="22"/>
  <c r="I278" i="22"/>
  <c r="AM278" i="22" s="1"/>
  <c r="H278" i="22"/>
  <c r="AR277" i="22"/>
  <c r="I277" i="22"/>
  <c r="H277" i="22"/>
  <c r="AR276" i="22"/>
  <c r="I276" i="22"/>
  <c r="H276" i="22"/>
  <c r="AR275" i="22"/>
  <c r="I275" i="22"/>
  <c r="AM275" i="22" s="1"/>
  <c r="H275" i="22"/>
  <c r="AR274" i="22"/>
  <c r="I274" i="22"/>
  <c r="AM274" i="22" s="1"/>
  <c r="H274" i="22"/>
  <c r="AR273" i="22"/>
  <c r="I273" i="22"/>
  <c r="H273" i="22"/>
  <c r="AR272" i="22"/>
  <c r="I272" i="22"/>
  <c r="AM272" i="22" s="1"/>
  <c r="H272" i="22"/>
  <c r="AR271" i="22"/>
  <c r="I271" i="22"/>
  <c r="AM271" i="22" s="1"/>
  <c r="H271" i="22"/>
  <c r="AR270" i="22"/>
  <c r="I270" i="22"/>
  <c r="H270" i="22"/>
  <c r="AR269" i="22"/>
  <c r="I269" i="22"/>
  <c r="H269" i="22"/>
  <c r="AR268" i="22"/>
  <c r="I268" i="22"/>
  <c r="AM268" i="22" s="1"/>
  <c r="H268" i="22"/>
  <c r="AR267" i="22"/>
  <c r="I267" i="22"/>
  <c r="AM267" i="22" s="1"/>
  <c r="H267" i="22"/>
  <c r="AR266" i="22"/>
  <c r="I266" i="22"/>
  <c r="H266" i="22"/>
  <c r="AR265" i="22"/>
  <c r="I265" i="22"/>
  <c r="H265" i="22"/>
  <c r="AR264" i="22"/>
  <c r="I264" i="22"/>
  <c r="AM264" i="22" s="1"/>
  <c r="H264" i="22"/>
  <c r="AR263" i="22"/>
  <c r="I263" i="22"/>
  <c r="AM263" i="22" s="1"/>
  <c r="H263" i="22"/>
  <c r="AR262" i="22"/>
  <c r="I262" i="22"/>
  <c r="AM262" i="22" s="1"/>
  <c r="H262" i="22"/>
  <c r="AR261" i="22"/>
  <c r="I261" i="22"/>
  <c r="H261" i="22"/>
  <c r="AR260" i="22"/>
  <c r="I260" i="22"/>
  <c r="H260" i="22"/>
  <c r="AR259" i="22"/>
  <c r="I259" i="22"/>
  <c r="AM259" i="22" s="1"/>
  <c r="H259" i="22"/>
  <c r="AR258" i="22"/>
  <c r="I258" i="22"/>
  <c r="H258" i="22"/>
  <c r="AR257" i="22"/>
  <c r="I257" i="22"/>
  <c r="H257" i="22"/>
  <c r="AR256" i="22"/>
  <c r="I256" i="22"/>
  <c r="AM256" i="22" s="1"/>
  <c r="H256" i="22"/>
  <c r="AR255" i="22"/>
  <c r="I255" i="22"/>
  <c r="H255" i="22"/>
  <c r="AR254" i="22"/>
  <c r="I254" i="22"/>
  <c r="AM254" i="22" s="1"/>
  <c r="H254" i="22"/>
  <c r="AR253" i="22"/>
  <c r="I253" i="22"/>
  <c r="AM253" i="22" s="1"/>
  <c r="H253" i="22"/>
  <c r="AR252" i="22"/>
  <c r="I252" i="22"/>
  <c r="H252" i="22"/>
  <c r="AR251" i="22"/>
  <c r="I251" i="22"/>
  <c r="H251" i="22"/>
  <c r="AR250" i="22"/>
  <c r="I250" i="22"/>
  <c r="AM250" i="22" s="1"/>
  <c r="H250" i="22"/>
  <c r="AR249" i="22"/>
  <c r="I249" i="22"/>
  <c r="AM249" i="22" s="1"/>
  <c r="H249" i="22"/>
  <c r="AR248" i="22"/>
  <c r="I248" i="22"/>
  <c r="H248" i="22"/>
  <c r="AR247" i="22"/>
  <c r="I247" i="22"/>
  <c r="H247" i="22"/>
  <c r="AR246" i="22"/>
  <c r="I246" i="22"/>
  <c r="H246" i="22"/>
  <c r="AR245" i="22"/>
  <c r="I245" i="22"/>
  <c r="AM245" i="22" s="1"/>
  <c r="H245" i="22"/>
  <c r="AR244" i="22"/>
  <c r="I244" i="22"/>
  <c r="H244" i="22"/>
  <c r="AR243" i="22"/>
  <c r="I243" i="22"/>
  <c r="AM243" i="22" s="1"/>
  <c r="H243" i="22"/>
  <c r="AR242" i="22"/>
  <c r="AI242" i="22"/>
  <c r="AI243" i="22" s="1"/>
  <c r="AI244" i="22" s="1"/>
  <c r="AI245" i="22" s="1"/>
  <c r="AI246" i="22" s="1"/>
  <c r="AI247" i="22" s="1"/>
  <c r="AI248" i="22" s="1"/>
  <c r="AI249" i="22" s="1"/>
  <c r="AI250" i="22" s="1"/>
  <c r="AI251" i="22" s="1"/>
  <c r="AI252" i="22" s="1"/>
  <c r="AI253" i="22" s="1"/>
  <c r="AI254" i="22" s="1"/>
  <c r="AI255" i="22" s="1"/>
  <c r="AI256" i="22" s="1"/>
  <c r="AI257" i="22" s="1"/>
  <c r="AI258" i="22" s="1"/>
  <c r="AI259" i="22" s="1"/>
  <c r="AI260" i="22" s="1"/>
  <c r="AI261" i="22" s="1"/>
  <c r="AI262" i="22" s="1"/>
  <c r="AI263" i="22" s="1"/>
  <c r="AI264" i="22" s="1"/>
  <c r="AI265" i="22" s="1"/>
  <c r="AI266" i="22" s="1"/>
  <c r="AI267" i="22" s="1"/>
  <c r="AI268" i="22" s="1"/>
  <c r="AI269" i="22" s="1"/>
  <c r="AI270" i="22" s="1"/>
  <c r="AI271" i="22" s="1"/>
  <c r="AI272" i="22" s="1"/>
  <c r="AI273" i="22" s="1"/>
  <c r="AI274" i="22" s="1"/>
  <c r="AI275" i="22" s="1"/>
  <c r="AI276" i="22" s="1"/>
  <c r="AI277" i="22" s="1"/>
  <c r="AI278" i="22" s="1"/>
  <c r="AI279" i="22" s="1"/>
  <c r="AI280" i="22" s="1"/>
  <c r="AI281" i="22" s="1"/>
  <c r="AI282" i="22" s="1"/>
  <c r="AI283" i="22" s="1"/>
  <c r="AI284" i="22" s="1"/>
  <c r="AI285" i="22" s="1"/>
  <c r="AI286" i="22" s="1"/>
  <c r="AI287" i="22" s="1"/>
  <c r="AI288" i="22" s="1"/>
  <c r="AI289" i="22" s="1"/>
  <c r="AI290" i="22" s="1"/>
  <c r="AI291" i="22" s="1"/>
  <c r="AI292" i="22" s="1"/>
  <c r="AI293" i="22" s="1"/>
  <c r="AI294" i="22" s="1"/>
  <c r="AI295" i="22" s="1"/>
  <c r="AI296" i="22" s="1"/>
  <c r="AI297" i="22" s="1"/>
  <c r="AI298" i="22" s="1"/>
  <c r="AI299" i="22" s="1"/>
  <c r="AI300" i="22" s="1"/>
  <c r="AI301" i="22" s="1"/>
  <c r="AI302" i="22" s="1"/>
  <c r="AI303" i="22" s="1"/>
  <c r="AI304" i="22" s="1"/>
  <c r="AI305" i="22" s="1"/>
  <c r="AI306" i="22" s="1"/>
  <c r="I242" i="22"/>
  <c r="AM242" i="22" s="1"/>
  <c r="E242" i="22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AV241" i="22"/>
  <c r="AS242" i="22" s="1"/>
  <c r="R241" i="22"/>
  <c r="O242" i="22" s="1"/>
  <c r="I241" i="22"/>
  <c r="AM241" i="22" s="1"/>
  <c r="AR231" i="22"/>
  <c r="I231" i="22"/>
  <c r="H231" i="22"/>
  <c r="AR230" i="22"/>
  <c r="I230" i="22"/>
  <c r="AM230" i="22" s="1"/>
  <c r="H230" i="22"/>
  <c r="AR229" i="22"/>
  <c r="I229" i="22"/>
  <c r="H229" i="22"/>
  <c r="AR228" i="22"/>
  <c r="I228" i="22"/>
  <c r="H228" i="22"/>
  <c r="AR227" i="22"/>
  <c r="I227" i="22"/>
  <c r="H227" i="22"/>
  <c r="AR226" i="22"/>
  <c r="I226" i="22"/>
  <c r="H226" i="22"/>
  <c r="AR225" i="22"/>
  <c r="I225" i="22"/>
  <c r="AM225" i="22" s="1"/>
  <c r="H225" i="22"/>
  <c r="AR224" i="22"/>
  <c r="I224" i="22"/>
  <c r="H224" i="22"/>
  <c r="AR223" i="22"/>
  <c r="I223" i="22"/>
  <c r="AM223" i="22" s="1"/>
  <c r="H223" i="22"/>
  <c r="AR222" i="22"/>
  <c r="I222" i="22"/>
  <c r="AM222" i="22" s="1"/>
  <c r="H222" i="22"/>
  <c r="AR221" i="22"/>
  <c r="I221" i="22"/>
  <c r="H221" i="22"/>
  <c r="AR220" i="22"/>
  <c r="I220" i="22"/>
  <c r="H220" i="22"/>
  <c r="AR219" i="22"/>
  <c r="I219" i="22"/>
  <c r="AM219" i="22" s="1"/>
  <c r="H219" i="22"/>
  <c r="AR218" i="22"/>
  <c r="I218" i="22"/>
  <c r="AM218" i="22" s="1"/>
  <c r="H218" i="22"/>
  <c r="AR217" i="22"/>
  <c r="I217" i="22"/>
  <c r="H217" i="22"/>
  <c r="AR216" i="22"/>
  <c r="I216" i="22"/>
  <c r="H216" i="22"/>
  <c r="AR215" i="22"/>
  <c r="I215" i="22"/>
  <c r="AM215" i="22" s="1"/>
  <c r="H215" i="22"/>
  <c r="AR214" i="22"/>
  <c r="I214" i="22"/>
  <c r="AM214" i="22" s="1"/>
  <c r="H214" i="22"/>
  <c r="AR213" i="22"/>
  <c r="I213" i="22"/>
  <c r="AM213" i="22" s="1"/>
  <c r="H213" i="22"/>
  <c r="AR212" i="22"/>
  <c r="I212" i="22"/>
  <c r="AM212" i="22" s="1"/>
  <c r="H212" i="22"/>
  <c r="AR211" i="22"/>
  <c r="I211" i="22"/>
  <c r="AM211" i="22" s="1"/>
  <c r="H211" i="22"/>
  <c r="AR210" i="22"/>
  <c r="I210" i="22"/>
  <c r="H210" i="22"/>
  <c r="AR209" i="22"/>
  <c r="I209" i="22"/>
  <c r="H209" i="22"/>
  <c r="AR208" i="22"/>
  <c r="I208" i="22"/>
  <c r="H208" i="22"/>
  <c r="AR207" i="22"/>
  <c r="I207" i="22"/>
  <c r="H207" i="22"/>
  <c r="AR206" i="22"/>
  <c r="I206" i="22"/>
  <c r="AM206" i="22" s="1"/>
  <c r="H206" i="22"/>
  <c r="AR205" i="22"/>
  <c r="I205" i="22"/>
  <c r="AM205" i="22" s="1"/>
  <c r="H205" i="22"/>
  <c r="AR204" i="22"/>
  <c r="I204" i="22"/>
  <c r="H204" i="22"/>
  <c r="AR203" i="22"/>
  <c r="I203" i="22"/>
  <c r="AM203" i="22" s="1"/>
  <c r="H203" i="22"/>
  <c r="AR202" i="22"/>
  <c r="I202" i="22"/>
  <c r="H202" i="22"/>
  <c r="AR201" i="22"/>
  <c r="I201" i="22"/>
  <c r="H201" i="22"/>
  <c r="AR200" i="22"/>
  <c r="I200" i="22"/>
  <c r="H200" i="22"/>
  <c r="AR199" i="22"/>
  <c r="I199" i="22"/>
  <c r="H199" i="22"/>
  <c r="AR198" i="22"/>
  <c r="I198" i="22"/>
  <c r="AM198" i="22" s="1"/>
  <c r="H198" i="22"/>
  <c r="AR197" i="22"/>
  <c r="I197" i="22"/>
  <c r="AM197" i="22" s="1"/>
  <c r="H197" i="22"/>
  <c r="AR196" i="22"/>
  <c r="I196" i="22"/>
  <c r="H196" i="22"/>
  <c r="AR195" i="22"/>
  <c r="I195" i="22"/>
  <c r="AM195" i="22" s="1"/>
  <c r="H195" i="22"/>
  <c r="AR194" i="22"/>
  <c r="I194" i="22"/>
  <c r="H194" i="22"/>
  <c r="AR193" i="22"/>
  <c r="I193" i="22"/>
  <c r="H193" i="22"/>
  <c r="AR192" i="22"/>
  <c r="I192" i="22"/>
  <c r="H192" i="22"/>
  <c r="AR191" i="22"/>
  <c r="I191" i="22"/>
  <c r="H191" i="22"/>
  <c r="AR190" i="22"/>
  <c r="I190" i="22"/>
  <c r="H190" i="22"/>
  <c r="AR189" i="22"/>
  <c r="I189" i="22"/>
  <c r="AM189" i="22" s="1"/>
  <c r="H189" i="22"/>
  <c r="AR188" i="22"/>
  <c r="I188" i="22"/>
  <c r="AM188" i="22" s="1"/>
  <c r="H188" i="22"/>
  <c r="AR187" i="22"/>
  <c r="I187" i="22"/>
  <c r="AM187" i="22" s="1"/>
  <c r="H187" i="22"/>
  <c r="AR186" i="22"/>
  <c r="I186" i="22"/>
  <c r="AM186" i="22" s="1"/>
  <c r="H186" i="22"/>
  <c r="AR185" i="22"/>
  <c r="I185" i="22"/>
  <c r="AM185" i="22" s="1"/>
  <c r="H185" i="22"/>
  <c r="AR184" i="22"/>
  <c r="I184" i="22"/>
  <c r="AM184" i="22" s="1"/>
  <c r="H184" i="22"/>
  <c r="AR183" i="22"/>
  <c r="I183" i="22"/>
  <c r="H183" i="22"/>
  <c r="AR182" i="22"/>
  <c r="I182" i="22"/>
  <c r="AM182" i="22" s="1"/>
  <c r="H182" i="22"/>
  <c r="AR181" i="22"/>
  <c r="I181" i="22"/>
  <c r="AM181" i="22" s="1"/>
  <c r="H181" i="22"/>
  <c r="AR180" i="22"/>
  <c r="I180" i="22"/>
  <c r="AM180" i="22" s="1"/>
  <c r="H180" i="22"/>
  <c r="AR179" i="22"/>
  <c r="I179" i="22"/>
  <c r="H179" i="22"/>
  <c r="AR178" i="22"/>
  <c r="I178" i="22"/>
  <c r="AM178" i="22" s="1"/>
  <c r="H178" i="22"/>
  <c r="AR177" i="22"/>
  <c r="I177" i="22"/>
  <c r="AM177" i="22" s="1"/>
  <c r="H177" i="22"/>
  <c r="AR176" i="22"/>
  <c r="I176" i="22"/>
  <c r="AM176" i="22" s="1"/>
  <c r="H176" i="22"/>
  <c r="AR175" i="22"/>
  <c r="I175" i="22"/>
  <c r="AM175" i="22" s="1"/>
  <c r="H175" i="22"/>
  <c r="AR174" i="22"/>
  <c r="I174" i="22"/>
  <c r="AM174" i="22" s="1"/>
  <c r="H174" i="22"/>
  <c r="AR173" i="22"/>
  <c r="I173" i="22"/>
  <c r="AM173" i="22" s="1"/>
  <c r="H173" i="22"/>
  <c r="AR172" i="22"/>
  <c r="I172" i="22"/>
  <c r="H172" i="22"/>
  <c r="AR171" i="22"/>
  <c r="I171" i="22"/>
  <c r="AM171" i="22" s="1"/>
  <c r="H171" i="22"/>
  <c r="AR170" i="22"/>
  <c r="I170" i="22"/>
  <c r="AM170" i="22" s="1"/>
  <c r="H170" i="22"/>
  <c r="F193" i="22"/>
  <c r="AR169" i="22"/>
  <c r="I169" i="22"/>
  <c r="AM169" i="22" s="1"/>
  <c r="H169" i="22"/>
  <c r="AR168" i="22"/>
  <c r="I168" i="22"/>
  <c r="AM168" i="22" s="1"/>
  <c r="H168" i="22"/>
  <c r="AR167" i="22"/>
  <c r="AI167" i="22"/>
  <c r="AI168" i="22" s="1"/>
  <c r="AI169" i="22" s="1"/>
  <c r="AI170" i="22" s="1"/>
  <c r="AI171" i="22" s="1"/>
  <c r="AI172" i="22" s="1"/>
  <c r="AI173" i="22" s="1"/>
  <c r="AI174" i="22" s="1"/>
  <c r="AI175" i="22" s="1"/>
  <c r="AI176" i="22" s="1"/>
  <c r="AI177" i="22" s="1"/>
  <c r="AI178" i="22" s="1"/>
  <c r="AI179" i="22" s="1"/>
  <c r="AI180" i="22" s="1"/>
  <c r="AI181" i="22" s="1"/>
  <c r="AI182" i="22" s="1"/>
  <c r="AI183" i="22" s="1"/>
  <c r="AI184" i="22" s="1"/>
  <c r="AI185" i="22" s="1"/>
  <c r="AI186" i="22" s="1"/>
  <c r="AI187" i="22" s="1"/>
  <c r="AI188" i="22" s="1"/>
  <c r="AI189" i="22" s="1"/>
  <c r="AI190" i="22" s="1"/>
  <c r="AI191" i="22" s="1"/>
  <c r="AI192" i="22" s="1"/>
  <c r="AI193" i="22" s="1"/>
  <c r="AI194" i="22" s="1"/>
  <c r="AI195" i="22" s="1"/>
  <c r="AI196" i="22" s="1"/>
  <c r="AI197" i="22" s="1"/>
  <c r="AI198" i="22" s="1"/>
  <c r="AI199" i="22" s="1"/>
  <c r="AI200" i="22" s="1"/>
  <c r="AI201" i="22" s="1"/>
  <c r="AI202" i="22" s="1"/>
  <c r="AI203" i="22" s="1"/>
  <c r="AI204" i="22" s="1"/>
  <c r="AI205" i="22" s="1"/>
  <c r="AI206" i="22" s="1"/>
  <c r="AI207" i="22" s="1"/>
  <c r="AI208" i="22" s="1"/>
  <c r="AI209" i="22" s="1"/>
  <c r="AI210" i="22" s="1"/>
  <c r="AI211" i="22" s="1"/>
  <c r="AI212" i="22" s="1"/>
  <c r="AI213" i="22" s="1"/>
  <c r="AI214" i="22" s="1"/>
  <c r="AI215" i="22" s="1"/>
  <c r="AI216" i="22" s="1"/>
  <c r="AI217" i="22" s="1"/>
  <c r="AI218" i="22" s="1"/>
  <c r="AI219" i="22" s="1"/>
  <c r="AI220" i="22" s="1"/>
  <c r="AI221" i="22" s="1"/>
  <c r="AI222" i="22" s="1"/>
  <c r="AI223" i="22" s="1"/>
  <c r="AI224" i="22" s="1"/>
  <c r="AI225" i="22" s="1"/>
  <c r="AI226" i="22" s="1"/>
  <c r="AI227" i="22" s="1"/>
  <c r="AI228" i="22" s="1"/>
  <c r="AI229" i="22" s="1"/>
  <c r="AI230" i="22" s="1"/>
  <c r="AI231" i="22" s="1"/>
  <c r="I167" i="22"/>
  <c r="E167" i="22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AV166" i="22"/>
  <c r="AS167" i="22" s="1"/>
  <c r="R166" i="22"/>
  <c r="O167" i="22" s="1"/>
  <c r="I166" i="22"/>
  <c r="AM166" i="22" s="1"/>
  <c r="AR156" i="22"/>
  <c r="I156" i="22"/>
  <c r="AM156" i="22" s="1"/>
  <c r="H156" i="22"/>
  <c r="AR155" i="22"/>
  <c r="I155" i="22"/>
  <c r="AM155" i="22" s="1"/>
  <c r="H155" i="22"/>
  <c r="AR154" i="22"/>
  <c r="I154" i="22"/>
  <c r="AM154" i="22" s="1"/>
  <c r="H154" i="22"/>
  <c r="AR153" i="22"/>
  <c r="M153" i="22"/>
  <c r="M228" i="22" s="1"/>
  <c r="M303" i="22" s="1"/>
  <c r="M378" i="22" s="1"/>
  <c r="I153" i="22"/>
  <c r="AM153" i="22" s="1"/>
  <c r="H153" i="22"/>
  <c r="AR152" i="22"/>
  <c r="I152" i="22"/>
  <c r="AM152" i="22" s="1"/>
  <c r="H152" i="22"/>
  <c r="AR151" i="22"/>
  <c r="M151" i="22"/>
  <c r="M226" i="22" s="1"/>
  <c r="M301" i="22" s="1"/>
  <c r="M376" i="22" s="1"/>
  <c r="I151" i="22"/>
  <c r="AM151" i="22" s="1"/>
  <c r="H151" i="22"/>
  <c r="AR150" i="22"/>
  <c r="M150" i="22"/>
  <c r="M225" i="22" s="1"/>
  <c r="M300" i="22" s="1"/>
  <c r="M375" i="22" s="1"/>
  <c r="I150" i="22"/>
  <c r="H150" i="22"/>
  <c r="AR149" i="22"/>
  <c r="M149" i="22"/>
  <c r="M224" i="22" s="1"/>
  <c r="M299" i="22" s="1"/>
  <c r="M374" i="22" s="1"/>
  <c r="I149" i="22"/>
  <c r="AM149" i="22" s="1"/>
  <c r="H149" i="22"/>
  <c r="AR148" i="22"/>
  <c r="I148" i="22"/>
  <c r="AM148" i="22" s="1"/>
  <c r="H148" i="22"/>
  <c r="AR147" i="22"/>
  <c r="I147" i="22"/>
  <c r="AM147" i="22" s="1"/>
  <c r="H147" i="22"/>
  <c r="AR146" i="22"/>
  <c r="M146" i="22"/>
  <c r="M221" i="22" s="1"/>
  <c r="M296" i="22" s="1"/>
  <c r="M371" i="22" s="1"/>
  <c r="I146" i="22"/>
  <c r="AM146" i="22" s="1"/>
  <c r="H146" i="22"/>
  <c r="AR145" i="22"/>
  <c r="M145" i="22"/>
  <c r="M220" i="22" s="1"/>
  <c r="M295" i="22" s="1"/>
  <c r="M370" i="22" s="1"/>
  <c r="I145" i="22"/>
  <c r="H145" i="22"/>
  <c r="AR144" i="22"/>
  <c r="I144" i="22"/>
  <c r="AM144" i="22" s="1"/>
  <c r="H144" i="22"/>
  <c r="AR143" i="22"/>
  <c r="M143" i="22"/>
  <c r="M218" i="22" s="1"/>
  <c r="M293" i="22" s="1"/>
  <c r="M368" i="22" s="1"/>
  <c r="I143" i="22"/>
  <c r="AM143" i="22" s="1"/>
  <c r="H143" i="22"/>
  <c r="AR142" i="22"/>
  <c r="M142" i="22"/>
  <c r="M217" i="22" s="1"/>
  <c r="M292" i="22" s="1"/>
  <c r="M367" i="22" s="1"/>
  <c r="I142" i="22"/>
  <c r="H142" i="22"/>
  <c r="AR141" i="22"/>
  <c r="M141" i="22"/>
  <c r="M216" i="22" s="1"/>
  <c r="M291" i="22" s="1"/>
  <c r="M366" i="22" s="1"/>
  <c r="I141" i="22"/>
  <c r="AM141" i="22" s="1"/>
  <c r="H141" i="22"/>
  <c r="F141" i="22"/>
  <c r="AR140" i="22"/>
  <c r="I140" i="22"/>
  <c r="AM140" i="22" s="1"/>
  <c r="H140" i="22"/>
  <c r="AR139" i="22"/>
  <c r="I139" i="22"/>
  <c r="AM139" i="22" s="1"/>
  <c r="H139" i="22"/>
  <c r="AR138" i="22"/>
  <c r="M138" i="22"/>
  <c r="M213" i="22" s="1"/>
  <c r="M288" i="22" s="1"/>
  <c r="M363" i="22" s="1"/>
  <c r="I138" i="22"/>
  <c r="AM138" i="22" s="1"/>
  <c r="H138" i="22"/>
  <c r="AR137" i="22"/>
  <c r="M137" i="22"/>
  <c r="M212" i="22" s="1"/>
  <c r="M287" i="22" s="1"/>
  <c r="M362" i="22" s="1"/>
  <c r="I137" i="22"/>
  <c r="H137" i="22"/>
  <c r="AR136" i="22"/>
  <c r="I136" i="22"/>
  <c r="AM136" i="22" s="1"/>
  <c r="H136" i="22"/>
  <c r="AR135" i="22"/>
  <c r="I135" i="22"/>
  <c r="H135" i="22"/>
  <c r="AR134" i="22"/>
  <c r="M134" i="22"/>
  <c r="M209" i="22" s="1"/>
  <c r="M284" i="22" s="1"/>
  <c r="M359" i="22" s="1"/>
  <c r="I134" i="22"/>
  <c r="H134" i="22"/>
  <c r="AR133" i="22"/>
  <c r="M133" i="22"/>
  <c r="M208" i="22" s="1"/>
  <c r="M283" i="22" s="1"/>
  <c r="M358" i="22" s="1"/>
  <c r="I133" i="22"/>
  <c r="AM133" i="22" s="1"/>
  <c r="H133" i="22"/>
  <c r="AR132" i="22"/>
  <c r="I132" i="22"/>
  <c r="H132" i="22"/>
  <c r="AR131" i="22"/>
  <c r="I131" i="22"/>
  <c r="H131" i="22"/>
  <c r="AR130" i="22"/>
  <c r="M130" i="22"/>
  <c r="M205" i="22" s="1"/>
  <c r="M280" i="22" s="1"/>
  <c r="M355" i="22" s="1"/>
  <c r="I130" i="22"/>
  <c r="AM130" i="22" s="1"/>
  <c r="H130" i="22"/>
  <c r="AR129" i="22"/>
  <c r="I129" i="22"/>
  <c r="H129" i="22"/>
  <c r="AR128" i="22"/>
  <c r="I128" i="22"/>
  <c r="H128" i="22"/>
  <c r="AR127" i="22"/>
  <c r="I127" i="22"/>
  <c r="H127" i="22"/>
  <c r="AR126" i="22"/>
  <c r="M126" i="22"/>
  <c r="M201" i="22" s="1"/>
  <c r="M276" i="22" s="1"/>
  <c r="M351" i="22" s="1"/>
  <c r="I126" i="22"/>
  <c r="H126" i="22"/>
  <c r="AR125" i="22"/>
  <c r="M125" i="22"/>
  <c r="M200" i="22" s="1"/>
  <c r="M275" i="22" s="1"/>
  <c r="M350" i="22" s="1"/>
  <c r="I125" i="22"/>
  <c r="AM125" i="22" s="1"/>
  <c r="H125" i="22"/>
  <c r="AR124" i="22"/>
  <c r="I124" i="22"/>
  <c r="AM124" i="22" s="1"/>
  <c r="H124" i="22"/>
  <c r="AR123" i="22"/>
  <c r="M123" i="22"/>
  <c r="M198" i="22" s="1"/>
  <c r="M273" i="22" s="1"/>
  <c r="M348" i="22" s="1"/>
  <c r="I123" i="22"/>
  <c r="H123" i="22"/>
  <c r="AR122" i="22"/>
  <c r="M122" i="22"/>
  <c r="M197" i="22" s="1"/>
  <c r="M272" i="22" s="1"/>
  <c r="M347" i="22" s="1"/>
  <c r="I122" i="22"/>
  <c r="AM122" i="22" s="1"/>
  <c r="H122" i="22"/>
  <c r="AR121" i="22"/>
  <c r="I121" i="22"/>
  <c r="H121" i="22"/>
  <c r="AR120" i="22"/>
  <c r="I120" i="22"/>
  <c r="H120" i="22"/>
  <c r="AR119" i="22"/>
  <c r="I119" i="22"/>
  <c r="H119" i="22"/>
  <c r="AR118" i="22"/>
  <c r="M118" i="22"/>
  <c r="M193" i="22" s="1"/>
  <c r="M268" i="22" s="1"/>
  <c r="M343" i="22" s="1"/>
  <c r="I118" i="22"/>
  <c r="H118" i="22"/>
  <c r="AR117" i="22"/>
  <c r="M117" i="22"/>
  <c r="M192" i="22" s="1"/>
  <c r="M267" i="22" s="1"/>
  <c r="M342" i="22" s="1"/>
  <c r="I117" i="22"/>
  <c r="AM117" i="22" s="1"/>
  <c r="H117" i="22"/>
  <c r="AR116" i="22"/>
  <c r="I116" i="22"/>
  <c r="AM116" i="22" s="1"/>
  <c r="H116" i="22"/>
  <c r="AR115" i="22"/>
  <c r="I115" i="22"/>
  <c r="H115" i="22"/>
  <c r="AR114" i="22"/>
  <c r="I114" i="22"/>
  <c r="AM114" i="22" s="1"/>
  <c r="H114" i="22"/>
  <c r="AR113" i="22"/>
  <c r="M113" i="22"/>
  <c r="M188" i="22" s="1"/>
  <c r="M263" i="22" s="1"/>
  <c r="M338" i="22" s="1"/>
  <c r="I113" i="22"/>
  <c r="H113" i="22"/>
  <c r="AR112" i="22"/>
  <c r="I112" i="22"/>
  <c r="AM112" i="22" s="1"/>
  <c r="H112" i="22"/>
  <c r="AR111" i="22"/>
  <c r="I111" i="22"/>
  <c r="AM111" i="22" s="1"/>
  <c r="H111" i="22"/>
  <c r="AR110" i="22"/>
  <c r="M110" i="22"/>
  <c r="M185" i="22" s="1"/>
  <c r="M260" i="22" s="1"/>
  <c r="M335" i="22" s="1"/>
  <c r="I110" i="22"/>
  <c r="AM110" i="22" s="1"/>
  <c r="H110" i="22"/>
  <c r="AR109" i="22"/>
  <c r="M109" i="22"/>
  <c r="M184" i="22" s="1"/>
  <c r="M259" i="22" s="1"/>
  <c r="M334" i="22" s="1"/>
  <c r="I109" i="22"/>
  <c r="AM109" i="22" s="1"/>
  <c r="H109" i="22"/>
  <c r="F109" i="22"/>
  <c r="G109" i="22" s="1"/>
  <c r="AK109" i="22" s="1"/>
  <c r="AR108" i="22"/>
  <c r="M108" i="22"/>
  <c r="M183" i="22" s="1"/>
  <c r="M258" i="22" s="1"/>
  <c r="M333" i="22" s="1"/>
  <c r="I108" i="22"/>
  <c r="AM108" i="22" s="1"/>
  <c r="H108" i="22"/>
  <c r="AR107" i="22"/>
  <c r="I107" i="22"/>
  <c r="AM107" i="22" s="1"/>
  <c r="H107" i="22"/>
  <c r="AR106" i="22"/>
  <c r="I106" i="22"/>
  <c r="AM106" i="22" s="1"/>
  <c r="H106" i="22"/>
  <c r="AR105" i="22"/>
  <c r="M105" i="22"/>
  <c r="M180" i="22" s="1"/>
  <c r="M255" i="22" s="1"/>
  <c r="M330" i="22" s="1"/>
  <c r="I105" i="22"/>
  <c r="H105" i="22"/>
  <c r="AR104" i="22"/>
  <c r="M104" i="22"/>
  <c r="M179" i="22" s="1"/>
  <c r="M254" i="22" s="1"/>
  <c r="M329" i="22" s="1"/>
  <c r="I104" i="22"/>
  <c r="H104" i="22"/>
  <c r="AR103" i="22"/>
  <c r="M103" i="22"/>
  <c r="M178" i="22" s="1"/>
  <c r="M253" i="22" s="1"/>
  <c r="M328" i="22" s="1"/>
  <c r="I103" i="22"/>
  <c r="AM103" i="22" s="1"/>
  <c r="H103" i="22"/>
  <c r="AR102" i="22"/>
  <c r="M102" i="22"/>
  <c r="M177" i="22" s="1"/>
  <c r="M252" i="22" s="1"/>
  <c r="M327" i="22" s="1"/>
  <c r="I102" i="22"/>
  <c r="H102" i="22"/>
  <c r="AR101" i="22"/>
  <c r="M101" i="22"/>
  <c r="M176" i="22" s="1"/>
  <c r="M251" i="22" s="1"/>
  <c r="M326" i="22" s="1"/>
  <c r="I101" i="22"/>
  <c r="AM101" i="22" s="1"/>
  <c r="H101" i="22"/>
  <c r="AR100" i="22"/>
  <c r="I100" i="22"/>
  <c r="AM100" i="22" s="1"/>
  <c r="H100" i="22"/>
  <c r="AR99" i="22"/>
  <c r="M99" i="22"/>
  <c r="M174" i="22" s="1"/>
  <c r="M249" i="22" s="1"/>
  <c r="M324" i="22" s="1"/>
  <c r="I99" i="22"/>
  <c r="H99" i="22"/>
  <c r="AR98" i="22"/>
  <c r="I98" i="22"/>
  <c r="AM98" i="22" s="1"/>
  <c r="H98" i="22"/>
  <c r="AR97" i="22"/>
  <c r="I97" i="22"/>
  <c r="AM97" i="22" s="1"/>
  <c r="H97" i="22"/>
  <c r="F97" i="22"/>
  <c r="G97" i="22" s="1"/>
  <c r="AK97" i="22" s="1"/>
  <c r="AR96" i="22"/>
  <c r="M96" i="22"/>
  <c r="M171" i="22" s="1"/>
  <c r="M246" i="22" s="1"/>
  <c r="M321" i="22" s="1"/>
  <c r="I96" i="22"/>
  <c r="H96" i="22"/>
  <c r="AR95" i="22"/>
  <c r="M95" i="22"/>
  <c r="M170" i="22" s="1"/>
  <c r="M245" i="22" s="1"/>
  <c r="M320" i="22" s="1"/>
  <c r="I95" i="22"/>
  <c r="AM95" i="22" s="1"/>
  <c r="H95" i="22"/>
  <c r="AR94" i="22"/>
  <c r="M94" i="22"/>
  <c r="M169" i="22" s="1"/>
  <c r="M244" i="22" s="1"/>
  <c r="M319" i="22" s="1"/>
  <c r="I94" i="22"/>
  <c r="AM94" i="22" s="1"/>
  <c r="H94" i="22"/>
  <c r="AR93" i="22"/>
  <c r="M93" i="22"/>
  <c r="M168" i="22" s="1"/>
  <c r="M243" i="22" s="1"/>
  <c r="M318" i="22" s="1"/>
  <c r="I93" i="22"/>
  <c r="H93" i="22"/>
  <c r="AR92" i="22"/>
  <c r="AI92" i="22"/>
  <c r="AI93" i="22" s="1"/>
  <c r="AI94" i="22" s="1"/>
  <c r="AI95" i="22" s="1"/>
  <c r="AI96" i="22" s="1"/>
  <c r="AI97" i="22" s="1"/>
  <c r="AI98" i="22" s="1"/>
  <c r="AI99" i="22" s="1"/>
  <c r="AI100" i="22" s="1"/>
  <c r="AI101" i="22" s="1"/>
  <c r="AI102" i="22" s="1"/>
  <c r="AI103" i="22" s="1"/>
  <c r="AI104" i="22" s="1"/>
  <c r="AI105" i="22" s="1"/>
  <c r="AI106" i="22" s="1"/>
  <c r="AI107" i="22" s="1"/>
  <c r="AI108" i="22" s="1"/>
  <c r="AI109" i="22" s="1"/>
  <c r="AI110" i="22" s="1"/>
  <c r="AI111" i="22" s="1"/>
  <c r="AI112" i="22" s="1"/>
  <c r="AI113" i="22" s="1"/>
  <c r="AI114" i="22" s="1"/>
  <c r="AI115" i="22" s="1"/>
  <c r="AI116" i="22" s="1"/>
  <c r="AI117" i="22" s="1"/>
  <c r="AI118" i="22" s="1"/>
  <c r="AI119" i="22" s="1"/>
  <c r="AI120" i="22" s="1"/>
  <c r="AI121" i="22" s="1"/>
  <c r="AI122" i="22" s="1"/>
  <c r="AI123" i="22" s="1"/>
  <c r="AI124" i="22" s="1"/>
  <c r="AI125" i="22" s="1"/>
  <c r="AI126" i="22" s="1"/>
  <c r="AI127" i="22" s="1"/>
  <c r="AI128" i="22" s="1"/>
  <c r="AI129" i="22" s="1"/>
  <c r="AI130" i="22" s="1"/>
  <c r="AI131" i="22" s="1"/>
  <c r="AI132" i="22" s="1"/>
  <c r="AI133" i="22" s="1"/>
  <c r="AI134" i="22" s="1"/>
  <c r="AI135" i="22" s="1"/>
  <c r="AI136" i="22" s="1"/>
  <c r="AI137" i="22" s="1"/>
  <c r="AI138" i="22" s="1"/>
  <c r="AI139" i="22" s="1"/>
  <c r="AI140" i="22" s="1"/>
  <c r="AI141" i="22" s="1"/>
  <c r="AI142" i="22" s="1"/>
  <c r="AI143" i="22" s="1"/>
  <c r="AI144" i="22" s="1"/>
  <c r="AI145" i="22" s="1"/>
  <c r="AI146" i="22" s="1"/>
  <c r="AI147" i="22" s="1"/>
  <c r="AI148" i="22" s="1"/>
  <c r="AI149" i="22" s="1"/>
  <c r="AI150" i="22" s="1"/>
  <c r="AI151" i="22" s="1"/>
  <c r="AI152" i="22" s="1"/>
  <c r="AI153" i="22" s="1"/>
  <c r="AI154" i="22" s="1"/>
  <c r="AI155" i="22" s="1"/>
  <c r="AI156" i="22" s="1"/>
  <c r="M92" i="22"/>
  <c r="I92" i="22"/>
  <c r="AM92" i="22" s="1"/>
  <c r="E92" i="22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AV91" i="22"/>
  <c r="AS92" i="22" s="1"/>
  <c r="R91" i="22"/>
  <c r="I91" i="22"/>
  <c r="AM91" i="22" s="1"/>
  <c r="F91" i="22"/>
  <c r="AR81" i="22"/>
  <c r="I81" i="22"/>
  <c r="H81" i="22"/>
  <c r="AR80" i="22"/>
  <c r="I80" i="22"/>
  <c r="H80" i="22"/>
  <c r="AR79" i="22"/>
  <c r="I79" i="22"/>
  <c r="H79" i="22"/>
  <c r="AR78" i="22"/>
  <c r="I78" i="22"/>
  <c r="H78" i="22"/>
  <c r="AR77" i="22"/>
  <c r="I77" i="22"/>
  <c r="H77" i="22"/>
  <c r="AR76" i="22"/>
  <c r="I76" i="22"/>
  <c r="H76" i="22"/>
  <c r="AR75" i="22"/>
  <c r="I75" i="22"/>
  <c r="AM75" i="22" s="1"/>
  <c r="H75" i="22"/>
  <c r="AR74" i="22"/>
  <c r="I74" i="22"/>
  <c r="AM74" i="22" s="1"/>
  <c r="H74" i="22"/>
  <c r="AR73" i="22"/>
  <c r="I73" i="22"/>
  <c r="H73" i="22"/>
  <c r="AR72" i="22"/>
  <c r="I72" i="22"/>
  <c r="AM72" i="22" s="1"/>
  <c r="H72" i="22"/>
  <c r="AR71" i="22"/>
  <c r="I71" i="22"/>
  <c r="H71" i="22"/>
  <c r="AR70" i="22"/>
  <c r="I70" i="22"/>
  <c r="AM70" i="22" s="1"/>
  <c r="H70" i="22"/>
  <c r="AR69" i="22"/>
  <c r="I69" i="22"/>
  <c r="H69" i="22"/>
  <c r="AR68" i="22"/>
  <c r="I68" i="22"/>
  <c r="AM68" i="22" s="1"/>
  <c r="H68" i="22"/>
  <c r="AR67" i="22"/>
  <c r="I67" i="22"/>
  <c r="H67" i="22"/>
  <c r="AR66" i="22"/>
  <c r="I66" i="22"/>
  <c r="AM66" i="22" s="1"/>
  <c r="H66" i="22"/>
  <c r="AR65" i="22"/>
  <c r="I65" i="22"/>
  <c r="AM65" i="22" s="1"/>
  <c r="H65" i="22"/>
  <c r="AR64" i="22"/>
  <c r="I64" i="22"/>
  <c r="AM64" i="22" s="1"/>
  <c r="H64" i="22"/>
  <c r="AR63" i="22"/>
  <c r="I63" i="22"/>
  <c r="H63" i="22"/>
  <c r="F63" i="22"/>
  <c r="AJ63" i="22" s="1"/>
  <c r="AR62" i="22"/>
  <c r="I62" i="22"/>
  <c r="AM62" i="22" s="1"/>
  <c r="H62" i="22"/>
  <c r="AR61" i="22"/>
  <c r="I61" i="22"/>
  <c r="H61" i="22"/>
  <c r="AR60" i="22"/>
  <c r="I60" i="22"/>
  <c r="AM60" i="22" s="1"/>
  <c r="H60" i="22"/>
  <c r="AR59" i="22"/>
  <c r="I59" i="22"/>
  <c r="AM59" i="22" s="1"/>
  <c r="H59" i="22"/>
  <c r="F59" i="22"/>
  <c r="AJ59" i="22" s="1"/>
  <c r="AR58" i="22"/>
  <c r="AM58" i="22"/>
  <c r="I58" i="22"/>
  <c r="H58" i="22"/>
  <c r="AR57" i="22"/>
  <c r="I57" i="22"/>
  <c r="H57" i="22"/>
  <c r="AR56" i="22"/>
  <c r="I56" i="22"/>
  <c r="AM56" i="22" s="1"/>
  <c r="H56" i="22"/>
  <c r="AR55" i="22"/>
  <c r="I55" i="22"/>
  <c r="AM55" i="22" s="1"/>
  <c r="H55" i="22"/>
  <c r="AR54" i="22"/>
  <c r="I54" i="22"/>
  <c r="AM54" i="22" s="1"/>
  <c r="H54" i="22"/>
  <c r="AR53" i="22"/>
  <c r="I53" i="22"/>
  <c r="AM53" i="22" s="1"/>
  <c r="H53" i="22"/>
  <c r="AR52" i="22"/>
  <c r="I52" i="22"/>
  <c r="AM52" i="22" s="1"/>
  <c r="H52" i="22"/>
  <c r="AR51" i="22"/>
  <c r="I51" i="22"/>
  <c r="H51" i="22"/>
  <c r="AR50" i="22"/>
  <c r="I50" i="22"/>
  <c r="AM50" i="22" s="1"/>
  <c r="H50" i="22"/>
  <c r="AR49" i="22"/>
  <c r="I49" i="22"/>
  <c r="H49" i="22"/>
  <c r="AR48" i="22"/>
  <c r="I48" i="22"/>
  <c r="AM48" i="22" s="1"/>
  <c r="H48" i="22"/>
  <c r="AR47" i="22"/>
  <c r="I47" i="22"/>
  <c r="H47" i="22"/>
  <c r="AR46" i="22"/>
  <c r="I46" i="22"/>
  <c r="AM46" i="22" s="1"/>
  <c r="H46" i="22"/>
  <c r="AR45" i="22"/>
  <c r="I45" i="22"/>
  <c r="H45" i="22"/>
  <c r="AR44" i="22"/>
  <c r="I44" i="22"/>
  <c r="H44" i="22"/>
  <c r="AR43" i="22"/>
  <c r="I43" i="22"/>
  <c r="H43" i="22"/>
  <c r="AR42" i="22"/>
  <c r="I42" i="22"/>
  <c r="H42" i="22"/>
  <c r="AR41" i="22"/>
  <c r="I41" i="22"/>
  <c r="H41" i="22"/>
  <c r="AR40" i="22"/>
  <c r="I40" i="22"/>
  <c r="H40" i="22"/>
  <c r="AR39" i="22"/>
  <c r="I39" i="22"/>
  <c r="H39" i="22"/>
  <c r="AR38" i="22"/>
  <c r="I38" i="22"/>
  <c r="H38" i="22"/>
  <c r="AR37" i="22"/>
  <c r="I37" i="22"/>
  <c r="H37" i="22"/>
  <c r="AR36" i="22"/>
  <c r="I36" i="22"/>
  <c r="H36" i="22"/>
  <c r="AR35" i="22"/>
  <c r="I35" i="22"/>
  <c r="H35" i="22"/>
  <c r="AR34" i="22"/>
  <c r="I34" i="22"/>
  <c r="H34" i="22"/>
  <c r="AR33" i="22"/>
  <c r="I33" i="22"/>
  <c r="AM33" i="22" s="1"/>
  <c r="H33" i="22"/>
  <c r="AR32" i="22"/>
  <c r="I32" i="22"/>
  <c r="H32" i="22"/>
  <c r="AR31" i="22"/>
  <c r="I31" i="22"/>
  <c r="AM31" i="22" s="1"/>
  <c r="H31" i="22"/>
  <c r="AR30" i="22"/>
  <c r="I30" i="22"/>
  <c r="H30" i="22"/>
  <c r="AR29" i="22"/>
  <c r="I29" i="22"/>
  <c r="H29" i="22"/>
  <c r="AR28" i="22"/>
  <c r="I28" i="22"/>
  <c r="H28" i="22"/>
  <c r="AR27" i="22"/>
  <c r="I27" i="22"/>
  <c r="AM27" i="22" s="1"/>
  <c r="H27" i="22"/>
  <c r="AR26" i="22"/>
  <c r="I26" i="22"/>
  <c r="H26" i="22"/>
  <c r="AR25" i="22"/>
  <c r="I25" i="22"/>
  <c r="H25" i="22"/>
  <c r="AR24" i="22"/>
  <c r="I24" i="22"/>
  <c r="H24" i="22"/>
  <c r="AR23" i="22"/>
  <c r="I23" i="22"/>
  <c r="AM23" i="22" s="1"/>
  <c r="H23" i="22"/>
  <c r="AR22" i="22"/>
  <c r="I22" i="22"/>
  <c r="H22" i="22"/>
  <c r="AR21" i="22"/>
  <c r="I21" i="22"/>
  <c r="AM21" i="22" s="1"/>
  <c r="H21" i="22"/>
  <c r="AR20" i="22"/>
  <c r="I20" i="22"/>
  <c r="H20" i="22"/>
  <c r="AR19" i="22"/>
  <c r="I19" i="22"/>
  <c r="AM19" i="22" s="1"/>
  <c r="H19" i="22"/>
  <c r="AR18" i="22"/>
  <c r="I18" i="22"/>
  <c r="H18" i="22"/>
  <c r="AR17" i="22"/>
  <c r="AI17" i="22"/>
  <c r="AI18" i="22" s="1"/>
  <c r="AI19" i="22" s="1"/>
  <c r="AI20" i="22" s="1"/>
  <c r="AI21" i="22" s="1"/>
  <c r="AI22" i="22" s="1"/>
  <c r="AI23" i="22" s="1"/>
  <c r="AI24" i="22" s="1"/>
  <c r="AI25" i="22" s="1"/>
  <c r="AI26" i="22" s="1"/>
  <c r="AI27" i="22" s="1"/>
  <c r="AI28" i="22" s="1"/>
  <c r="AI29" i="22" s="1"/>
  <c r="AI30" i="22" s="1"/>
  <c r="AI31" i="22" s="1"/>
  <c r="AI32" i="22" s="1"/>
  <c r="AI33" i="22" s="1"/>
  <c r="AI34" i="22" s="1"/>
  <c r="AI35" i="22" s="1"/>
  <c r="AI36" i="22" s="1"/>
  <c r="AI37" i="22" s="1"/>
  <c r="AI38" i="22" s="1"/>
  <c r="AI39" i="22" s="1"/>
  <c r="AI40" i="22" s="1"/>
  <c r="AI41" i="22" s="1"/>
  <c r="AI42" i="22" s="1"/>
  <c r="AI43" i="22" s="1"/>
  <c r="AI44" i="22" s="1"/>
  <c r="AI45" i="22" s="1"/>
  <c r="AI46" i="22" s="1"/>
  <c r="AI47" i="22" s="1"/>
  <c r="AI48" i="22" s="1"/>
  <c r="AI49" i="22" s="1"/>
  <c r="AI50" i="22" s="1"/>
  <c r="AI51" i="22" s="1"/>
  <c r="AI52" i="22" s="1"/>
  <c r="AI53" i="22" s="1"/>
  <c r="AI54" i="22" s="1"/>
  <c r="AI55" i="22" s="1"/>
  <c r="AI56" i="22" s="1"/>
  <c r="AI57" i="22" s="1"/>
  <c r="AI58" i="22" s="1"/>
  <c r="AI59" i="22" s="1"/>
  <c r="AI60" i="22" s="1"/>
  <c r="AI61" i="22" s="1"/>
  <c r="AI62" i="22" s="1"/>
  <c r="AI63" i="22" s="1"/>
  <c r="AI64" i="22" s="1"/>
  <c r="AI65" i="22" s="1"/>
  <c r="AI66" i="22" s="1"/>
  <c r="AI67" i="22" s="1"/>
  <c r="AI68" i="22" s="1"/>
  <c r="AI69" i="22" s="1"/>
  <c r="AI70" i="22" s="1"/>
  <c r="AI71" i="22" s="1"/>
  <c r="AI72" i="22" s="1"/>
  <c r="AI73" i="22" s="1"/>
  <c r="AI74" i="22" s="1"/>
  <c r="AI75" i="22" s="1"/>
  <c r="AI76" i="22" s="1"/>
  <c r="AI77" i="22" s="1"/>
  <c r="AI78" i="22" s="1"/>
  <c r="AI79" i="22" s="1"/>
  <c r="AI80" i="22" s="1"/>
  <c r="AI81" i="22" s="1"/>
  <c r="I17" i="22"/>
  <c r="AM17" i="22" s="1"/>
  <c r="E17" i="22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AV16" i="22"/>
  <c r="AS17" i="22" s="1"/>
  <c r="R16" i="22"/>
  <c r="I16" i="22"/>
  <c r="AM16" i="22" s="1"/>
  <c r="F16" i="22"/>
  <c r="AJ16" i="22" s="1"/>
  <c r="F387" i="17"/>
  <c r="AJ387" i="17" s="1"/>
  <c r="F213" i="17"/>
  <c r="F117" i="17"/>
  <c r="G117" i="17" s="1"/>
  <c r="AK117" i="17" s="1"/>
  <c r="AQ18" i="17"/>
  <c r="AQ19" i="17"/>
  <c r="AQ20" i="17"/>
  <c r="AQ21" i="17"/>
  <c r="AQ26" i="17"/>
  <c r="AQ34" i="17"/>
  <c r="AQ35" i="17"/>
  <c r="AQ38" i="17"/>
  <c r="AQ42" i="17"/>
  <c r="AQ43" i="17"/>
  <c r="AQ50" i="17"/>
  <c r="AQ51" i="17"/>
  <c r="AQ52" i="17"/>
  <c r="AQ53" i="17"/>
  <c r="AQ58" i="17"/>
  <c r="AQ66" i="17"/>
  <c r="AQ67" i="17"/>
  <c r="AQ70" i="17"/>
  <c r="AQ155" i="17" s="1"/>
  <c r="AQ74" i="17"/>
  <c r="AQ75" i="17"/>
  <c r="AQ82" i="17"/>
  <c r="AQ83" i="17"/>
  <c r="AQ84" i="17"/>
  <c r="AQ85" i="17"/>
  <c r="AQ90" i="17"/>
  <c r="F18" i="17"/>
  <c r="AR431" i="17"/>
  <c r="I431" i="17"/>
  <c r="AM431" i="17" s="1"/>
  <c r="H431" i="17"/>
  <c r="AR430" i="17"/>
  <c r="I430" i="17"/>
  <c r="AM430" i="17" s="1"/>
  <c r="AR429" i="17"/>
  <c r="I429" i="17"/>
  <c r="AM429" i="17" s="1"/>
  <c r="H429" i="17"/>
  <c r="AR428" i="17"/>
  <c r="I428" i="17"/>
  <c r="H428" i="17"/>
  <c r="AR427" i="17"/>
  <c r="I427" i="17"/>
  <c r="AR426" i="17"/>
  <c r="I426" i="17"/>
  <c r="H426" i="17"/>
  <c r="AR425" i="17"/>
  <c r="I425" i="17"/>
  <c r="AR424" i="17"/>
  <c r="I424" i="17"/>
  <c r="AM424" i="17" s="1"/>
  <c r="AR423" i="17"/>
  <c r="I423" i="17"/>
  <c r="AM423" i="17" s="1"/>
  <c r="H423" i="17"/>
  <c r="AR422" i="17"/>
  <c r="I422" i="17"/>
  <c r="AM422" i="17" s="1"/>
  <c r="AR421" i="17"/>
  <c r="I421" i="17"/>
  <c r="H421" i="17"/>
  <c r="AR420" i="17"/>
  <c r="I420" i="17"/>
  <c r="AM420" i="17" s="1"/>
  <c r="H420" i="17"/>
  <c r="AR419" i="17"/>
  <c r="I419" i="17"/>
  <c r="AM419" i="17" s="1"/>
  <c r="AR418" i="17"/>
  <c r="I418" i="17"/>
  <c r="AM418" i="17" s="1"/>
  <c r="H418" i="17"/>
  <c r="AR417" i="17"/>
  <c r="I417" i="17"/>
  <c r="AM417" i="17" s="1"/>
  <c r="AR416" i="17"/>
  <c r="I416" i="17"/>
  <c r="AM416" i="17" s="1"/>
  <c r="AR415" i="17"/>
  <c r="I415" i="17"/>
  <c r="AM415" i="17" s="1"/>
  <c r="H415" i="17"/>
  <c r="AR414" i="17"/>
  <c r="I414" i="17"/>
  <c r="AM414" i="17" s="1"/>
  <c r="AR413" i="17"/>
  <c r="I413" i="17"/>
  <c r="AM413" i="17" s="1"/>
  <c r="H413" i="17"/>
  <c r="AR412" i="17"/>
  <c r="I412" i="17"/>
  <c r="AM412" i="17" s="1"/>
  <c r="H412" i="17"/>
  <c r="AR411" i="17"/>
  <c r="I411" i="17"/>
  <c r="AR410" i="17"/>
  <c r="I410" i="17"/>
  <c r="AM410" i="17" s="1"/>
  <c r="H410" i="17"/>
  <c r="AR409" i="17"/>
  <c r="I409" i="17"/>
  <c r="AM409" i="17" s="1"/>
  <c r="AR408" i="17"/>
  <c r="I408" i="17"/>
  <c r="AM408" i="17" s="1"/>
  <c r="AR407" i="17"/>
  <c r="I407" i="17"/>
  <c r="AM407" i="17" s="1"/>
  <c r="H407" i="17"/>
  <c r="AR406" i="17"/>
  <c r="I406" i="17"/>
  <c r="AM406" i="17" s="1"/>
  <c r="AR405" i="17"/>
  <c r="I405" i="17"/>
  <c r="AM405" i="17" s="1"/>
  <c r="H405" i="17"/>
  <c r="AR404" i="17"/>
  <c r="I404" i="17"/>
  <c r="H404" i="17"/>
  <c r="AR403" i="17"/>
  <c r="I403" i="17"/>
  <c r="AM403" i="17" s="1"/>
  <c r="AR402" i="17"/>
  <c r="I402" i="17"/>
  <c r="AM402" i="17" s="1"/>
  <c r="H402" i="17"/>
  <c r="AR401" i="17"/>
  <c r="I401" i="17"/>
  <c r="AM401" i="17" s="1"/>
  <c r="AR400" i="17"/>
  <c r="I400" i="17"/>
  <c r="AR399" i="17"/>
  <c r="I399" i="17"/>
  <c r="AM399" i="17" s="1"/>
  <c r="H399" i="17"/>
  <c r="AR398" i="17"/>
  <c r="I398" i="17"/>
  <c r="AM398" i="17" s="1"/>
  <c r="AR397" i="17"/>
  <c r="I397" i="17"/>
  <c r="H397" i="17"/>
  <c r="AR396" i="17"/>
  <c r="I396" i="17"/>
  <c r="AM396" i="17" s="1"/>
  <c r="H396" i="17"/>
  <c r="AR395" i="17"/>
  <c r="I395" i="17"/>
  <c r="AM395" i="17" s="1"/>
  <c r="AR394" i="17"/>
  <c r="I394" i="17"/>
  <c r="H394" i="17"/>
  <c r="AR393" i="17"/>
  <c r="I393" i="17"/>
  <c r="AM393" i="17" s="1"/>
  <c r="AR392" i="17"/>
  <c r="I392" i="17"/>
  <c r="AM392" i="17" s="1"/>
  <c r="AR391" i="17"/>
  <c r="I391" i="17"/>
  <c r="H391" i="17"/>
  <c r="AR390" i="17"/>
  <c r="I390" i="17"/>
  <c r="AR389" i="17"/>
  <c r="I389" i="17"/>
  <c r="H389" i="17"/>
  <c r="AR388" i="17"/>
  <c r="I388" i="17"/>
  <c r="H388" i="17"/>
  <c r="AR387" i="17"/>
  <c r="I387" i="17"/>
  <c r="AR386" i="17"/>
  <c r="I386" i="17"/>
  <c r="H386" i="17"/>
  <c r="AR385" i="17"/>
  <c r="I385" i="17"/>
  <c r="AM385" i="17" s="1"/>
  <c r="AR384" i="17"/>
  <c r="I384" i="17"/>
  <c r="AM384" i="17" s="1"/>
  <c r="AR383" i="17"/>
  <c r="I383" i="17"/>
  <c r="H383" i="17"/>
  <c r="AR382" i="17"/>
  <c r="I382" i="17"/>
  <c r="AR381" i="17"/>
  <c r="I381" i="17"/>
  <c r="H381" i="17"/>
  <c r="AR380" i="17"/>
  <c r="I380" i="17"/>
  <c r="H380" i="17"/>
  <c r="AR379" i="17"/>
  <c r="I379" i="17"/>
  <c r="AM379" i="17" s="1"/>
  <c r="AR378" i="17"/>
  <c r="I378" i="17"/>
  <c r="AM378" i="17" s="1"/>
  <c r="H378" i="17"/>
  <c r="AR377" i="17"/>
  <c r="I377" i="17"/>
  <c r="AR376" i="17"/>
  <c r="I376" i="17"/>
  <c r="AM376" i="17" s="1"/>
  <c r="AR375" i="17"/>
  <c r="I375" i="17"/>
  <c r="AM375" i="17" s="1"/>
  <c r="H375" i="17"/>
  <c r="AR374" i="17"/>
  <c r="I374" i="17"/>
  <c r="AM374" i="17" s="1"/>
  <c r="AR373" i="17"/>
  <c r="I373" i="17"/>
  <c r="AM373" i="17" s="1"/>
  <c r="H373" i="17"/>
  <c r="AR372" i="17"/>
  <c r="I372" i="17"/>
  <c r="AM372" i="17" s="1"/>
  <c r="H372" i="17"/>
  <c r="AR371" i="17"/>
  <c r="I371" i="17"/>
  <c r="AM371" i="17" s="1"/>
  <c r="AR370" i="17"/>
  <c r="I370" i="17"/>
  <c r="AM370" i="17" s="1"/>
  <c r="H370" i="17"/>
  <c r="AR369" i="17"/>
  <c r="I369" i="17"/>
  <c r="AR368" i="17"/>
  <c r="I368" i="17"/>
  <c r="AR367" i="17"/>
  <c r="I367" i="17"/>
  <c r="H367" i="17"/>
  <c r="AR366" i="17"/>
  <c r="I366" i="17"/>
  <c r="AM366" i="17" s="1"/>
  <c r="AR365" i="17"/>
  <c r="I365" i="17"/>
  <c r="AM365" i="17" s="1"/>
  <c r="H365" i="17"/>
  <c r="AR364" i="17"/>
  <c r="I364" i="17"/>
  <c r="AM364" i="17" s="1"/>
  <c r="H364" i="17"/>
  <c r="AR363" i="17"/>
  <c r="I363" i="17"/>
  <c r="AM363" i="17" s="1"/>
  <c r="AR362" i="17"/>
  <c r="I362" i="17"/>
  <c r="AM362" i="17" s="1"/>
  <c r="H362" i="17"/>
  <c r="AR361" i="17"/>
  <c r="I361" i="17"/>
  <c r="AR360" i="17"/>
  <c r="I360" i="17"/>
  <c r="AR359" i="17"/>
  <c r="I359" i="17"/>
  <c r="H359" i="17"/>
  <c r="AR358" i="17"/>
  <c r="I358" i="17"/>
  <c r="AM358" i="17" s="1"/>
  <c r="AR357" i="17"/>
  <c r="AI357" i="17"/>
  <c r="AI358" i="17" s="1"/>
  <c r="AI359" i="17" s="1"/>
  <c r="AI360" i="17" s="1"/>
  <c r="AI361" i="17" s="1"/>
  <c r="AI362" i="17" s="1"/>
  <c r="AI363" i="17" s="1"/>
  <c r="AI364" i="17" s="1"/>
  <c r="AI365" i="17" s="1"/>
  <c r="AI366" i="17" s="1"/>
  <c r="AI367" i="17" s="1"/>
  <c r="AI368" i="17" s="1"/>
  <c r="AI369" i="17" s="1"/>
  <c r="AI370" i="17" s="1"/>
  <c r="AI371" i="17" s="1"/>
  <c r="AI372" i="17" s="1"/>
  <c r="AI373" i="17" s="1"/>
  <c r="AI374" i="17" s="1"/>
  <c r="AI375" i="17" s="1"/>
  <c r="AI376" i="17" s="1"/>
  <c r="AI377" i="17" s="1"/>
  <c r="AI378" i="17" s="1"/>
  <c r="AI379" i="17" s="1"/>
  <c r="AI380" i="17" s="1"/>
  <c r="AI381" i="17" s="1"/>
  <c r="AI382" i="17" s="1"/>
  <c r="AI383" i="17" s="1"/>
  <c r="AI384" i="17" s="1"/>
  <c r="AI385" i="17" s="1"/>
  <c r="AI386" i="17" s="1"/>
  <c r="AI387" i="17" s="1"/>
  <c r="AI388" i="17" s="1"/>
  <c r="AI389" i="17" s="1"/>
  <c r="AI390" i="17" s="1"/>
  <c r="AI391" i="17" s="1"/>
  <c r="AI392" i="17" s="1"/>
  <c r="AI393" i="17" s="1"/>
  <c r="AI394" i="17" s="1"/>
  <c r="AI395" i="17" s="1"/>
  <c r="AI396" i="17" s="1"/>
  <c r="AI397" i="17" s="1"/>
  <c r="AI398" i="17" s="1"/>
  <c r="AI399" i="17" s="1"/>
  <c r="AI400" i="17" s="1"/>
  <c r="AI401" i="17" s="1"/>
  <c r="AI402" i="17" s="1"/>
  <c r="AI403" i="17" s="1"/>
  <c r="AI404" i="17" s="1"/>
  <c r="AI405" i="17" s="1"/>
  <c r="AI406" i="17" s="1"/>
  <c r="AI407" i="17" s="1"/>
  <c r="AI408" i="17" s="1"/>
  <c r="AI409" i="17" s="1"/>
  <c r="AI410" i="17" s="1"/>
  <c r="AI411" i="17" s="1"/>
  <c r="AI412" i="17" s="1"/>
  <c r="AI413" i="17" s="1"/>
  <c r="AI414" i="17" s="1"/>
  <c r="AI415" i="17" s="1"/>
  <c r="AI416" i="17" s="1"/>
  <c r="AI417" i="17" s="1"/>
  <c r="AI418" i="17" s="1"/>
  <c r="AI419" i="17" s="1"/>
  <c r="AI420" i="17" s="1"/>
  <c r="AI421" i="17" s="1"/>
  <c r="AI422" i="17" s="1"/>
  <c r="AI423" i="17" s="1"/>
  <c r="AI424" i="17" s="1"/>
  <c r="AI425" i="17" s="1"/>
  <c r="AI426" i="17" s="1"/>
  <c r="AI427" i="17" s="1"/>
  <c r="AI428" i="17" s="1"/>
  <c r="AI429" i="17" s="1"/>
  <c r="AI430" i="17" s="1"/>
  <c r="AI431" i="17" s="1"/>
  <c r="I357" i="17"/>
  <c r="AM357" i="17" s="1"/>
  <c r="E357" i="17"/>
  <c r="E358" i="17" s="1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E379" i="17" s="1"/>
  <c r="E380" i="17" s="1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E401" i="17" s="1"/>
  <c r="E402" i="17" s="1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23" i="17" s="1"/>
  <c r="E424" i="17" s="1"/>
  <c r="E425" i="17" s="1"/>
  <c r="E426" i="17" s="1"/>
  <c r="E427" i="17" s="1"/>
  <c r="E428" i="17" s="1"/>
  <c r="E429" i="17" s="1"/>
  <c r="E430" i="17" s="1"/>
  <c r="E431" i="17" s="1"/>
  <c r="AV356" i="17"/>
  <c r="AS357" i="17" s="1"/>
  <c r="R356" i="17"/>
  <c r="I356" i="17"/>
  <c r="AR346" i="17"/>
  <c r="I346" i="17"/>
  <c r="AM346" i="17" s="1"/>
  <c r="AR345" i="17"/>
  <c r="I345" i="17"/>
  <c r="AM345" i="17" s="1"/>
  <c r="H345" i="17"/>
  <c r="AR344" i="17"/>
  <c r="I344" i="17"/>
  <c r="AR343" i="17"/>
  <c r="I343" i="17"/>
  <c r="AM343" i="17" s="1"/>
  <c r="H343" i="17"/>
  <c r="AR342" i="17"/>
  <c r="I342" i="17"/>
  <c r="H342" i="17"/>
  <c r="AR341" i="17"/>
  <c r="I341" i="17"/>
  <c r="AR340" i="17"/>
  <c r="I340" i="17"/>
  <c r="H340" i="17"/>
  <c r="AR339" i="17"/>
  <c r="I339" i="17"/>
  <c r="AR338" i="17"/>
  <c r="I338" i="17"/>
  <c r="AM338" i="17" s="1"/>
  <c r="AR337" i="17"/>
  <c r="I337" i="17"/>
  <c r="H337" i="17"/>
  <c r="AR336" i="17"/>
  <c r="I336" i="17"/>
  <c r="AR335" i="17"/>
  <c r="I335" i="17"/>
  <c r="AM335" i="17" s="1"/>
  <c r="H335" i="17"/>
  <c r="AR334" i="17"/>
  <c r="I334" i="17"/>
  <c r="AM334" i="17" s="1"/>
  <c r="H334" i="17"/>
  <c r="AR333" i="17"/>
  <c r="I333" i="17"/>
  <c r="AM333" i="17" s="1"/>
  <c r="AR332" i="17"/>
  <c r="I332" i="17"/>
  <c r="H332" i="17"/>
  <c r="AR331" i="17"/>
  <c r="I331" i="17"/>
  <c r="AR330" i="17"/>
  <c r="I330" i="17"/>
  <c r="AM330" i="17" s="1"/>
  <c r="AR329" i="17"/>
  <c r="I329" i="17"/>
  <c r="AM329" i="17" s="1"/>
  <c r="H329" i="17"/>
  <c r="AR328" i="17"/>
  <c r="I328" i="17"/>
  <c r="AR327" i="17"/>
  <c r="I327" i="17"/>
  <c r="H327" i="17"/>
  <c r="AR326" i="17"/>
  <c r="I326" i="17"/>
  <c r="AM326" i="17" s="1"/>
  <c r="H326" i="17"/>
  <c r="AR325" i="17"/>
  <c r="I325" i="17"/>
  <c r="AM325" i="17" s="1"/>
  <c r="AR324" i="17"/>
  <c r="I324" i="17"/>
  <c r="AM324" i="17" s="1"/>
  <c r="H324" i="17"/>
  <c r="AR323" i="17"/>
  <c r="I323" i="17"/>
  <c r="AM323" i="17" s="1"/>
  <c r="AR322" i="17"/>
  <c r="I322" i="17"/>
  <c r="AM322" i="17" s="1"/>
  <c r="AR321" i="17"/>
  <c r="I321" i="17"/>
  <c r="H321" i="17"/>
  <c r="AR320" i="17"/>
  <c r="I320" i="17"/>
  <c r="AR319" i="17"/>
  <c r="I319" i="17"/>
  <c r="AM319" i="17" s="1"/>
  <c r="H319" i="17"/>
  <c r="AR318" i="17"/>
  <c r="I318" i="17"/>
  <c r="AM318" i="17" s="1"/>
  <c r="H318" i="17"/>
  <c r="AR317" i="17"/>
  <c r="I317" i="17"/>
  <c r="AR316" i="17"/>
  <c r="I316" i="17"/>
  <c r="AM316" i="17" s="1"/>
  <c r="H316" i="17"/>
  <c r="AR315" i="17"/>
  <c r="I315" i="17"/>
  <c r="AM315" i="17" s="1"/>
  <c r="AR314" i="17"/>
  <c r="I314" i="17"/>
  <c r="AM314" i="17" s="1"/>
  <c r="AR313" i="17"/>
  <c r="I313" i="17"/>
  <c r="H313" i="17"/>
  <c r="AR312" i="17"/>
  <c r="I312" i="17"/>
  <c r="AR311" i="17"/>
  <c r="I311" i="17"/>
  <c r="AM311" i="17" s="1"/>
  <c r="H311" i="17"/>
  <c r="AR310" i="17"/>
  <c r="I310" i="17"/>
  <c r="AM310" i="17" s="1"/>
  <c r="H310" i="17"/>
  <c r="AR309" i="17"/>
  <c r="I309" i="17"/>
  <c r="AR308" i="17"/>
  <c r="I308" i="17"/>
  <c r="H308" i="17"/>
  <c r="AR307" i="17"/>
  <c r="I307" i="17"/>
  <c r="AM307" i="17" s="1"/>
  <c r="AR306" i="17"/>
  <c r="I306" i="17"/>
  <c r="AM306" i="17" s="1"/>
  <c r="F306" i="17"/>
  <c r="G306" i="17" s="1"/>
  <c r="AK306" i="17" s="1"/>
  <c r="AR305" i="17"/>
  <c r="I305" i="17"/>
  <c r="H305" i="17"/>
  <c r="AR304" i="17"/>
  <c r="I304" i="17"/>
  <c r="AM304" i="17" s="1"/>
  <c r="F304" i="17"/>
  <c r="AJ304" i="17" s="1"/>
  <c r="AR303" i="17"/>
  <c r="I303" i="17"/>
  <c r="AM303" i="17" s="1"/>
  <c r="H303" i="17"/>
  <c r="AR302" i="17"/>
  <c r="I302" i="17"/>
  <c r="AR301" i="17"/>
  <c r="I301" i="17"/>
  <c r="AM301" i="17" s="1"/>
  <c r="H301" i="17"/>
  <c r="F301" i="17"/>
  <c r="AR300" i="17"/>
  <c r="I300" i="17"/>
  <c r="AM300" i="17" s="1"/>
  <c r="AR299" i="17"/>
  <c r="I299" i="17"/>
  <c r="AR298" i="17"/>
  <c r="I298" i="17"/>
  <c r="AM298" i="17" s="1"/>
  <c r="H298" i="17"/>
  <c r="F298" i="17"/>
  <c r="G298" i="17" s="1"/>
  <c r="AK298" i="17" s="1"/>
  <c r="AR297" i="17"/>
  <c r="I297" i="17"/>
  <c r="AR296" i="17"/>
  <c r="I296" i="17"/>
  <c r="AM296" i="17" s="1"/>
  <c r="H296" i="17"/>
  <c r="F296" i="17"/>
  <c r="AJ296" i="17" s="1"/>
  <c r="AR295" i="17"/>
  <c r="I295" i="17"/>
  <c r="AM295" i="17" s="1"/>
  <c r="AR294" i="17"/>
  <c r="I294" i="17"/>
  <c r="H294" i="17"/>
  <c r="AR293" i="17"/>
  <c r="I293" i="17"/>
  <c r="AM293" i="17" s="1"/>
  <c r="H293" i="17"/>
  <c r="F293" i="17"/>
  <c r="AJ293" i="17" s="1"/>
  <c r="AR292" i="17"/>
  <c r="I292" i="17"/>
  <c r="AM292" i="17" s="1"/>
  <c r="AR291" i="17"/>
  <c r="I291" i="17"/>
  <c r="H291" i="17"/>
  <c r="AR290" i="17"/>
  <c r="I290" i="17"/>
  <c r="AM290" i="17" s="1"/>
  <c r="F290" i="17"/>
  <c r="AJ290" i="17" s="1"/>
  <c r="AR289" i="17"/>
  <c r="I289" i="17"/>
  <c r="AM289" i="17" s="1"/>
  <c r="H289" i="17"/>
  <c r="F289" i="17"/>
  <c r="G289" i="17" s="1"/>
  <c r="AK289" i="17" s="1"/>
  <c r="AR288" i="17"/>
  <c r="I288" i="17"/>
  <c r="AM288" i="17" s="1"/>
  <c r="AR287" i="17"/>
  <c r="I287" i="17"/>
  <c r="H287" i="17"/>
  <c r="AR286" i="17"/>
  <c r="I286" i="17"/>
  <c r="AM286" i="17" s="1"/>
  <c r="H286" i="17"/>
  <c r="F286" i="17"/>
  <c r="AJ286" i="17" s="1"/>
  <c r="AR285" i="17"/>
  <c r="I285" i="17"/>
  <c r="AM285" i="17" s="1"/>
  <c r="AR284" i="17"/>
  <c r="I284" i="17"/>
  <c r="H284" i="17"/>
  <c r="AR283" i="17"/>
  <c r="I283" i="17"/>
  <c r="AM283" i="17" s="1"/>
  <c r="F283" i="17"/>
  <c r="AJ283" i="17" s="1"/>
  <c r="AR282" i="17"/>
  <c r="I282" i="17"/>
  <c r="AM282" i="17" s="1"/>
  <c r="H282" i="17"/>
  <c r="F282" i="17"/>
  <c r="G282" i="17" s="1"/>
  <c r="AK282" i="17" s="1"/>
  <c r="AR281" i="17"/>
  <c r="I281" i="17"/>
  <c r="AR280" i="17"/>
  <c r="I280" i="17"/>
  <c r="AM280" i="17" s="1"/>
  <c r="H280" i="17"/>
  <c r="F280" i="17"/>
  <c r="AJ280" i="17" s="1"/>
  <c r="AR279" i="17"/>
  <c r="I279" i="17"/>
  <c r="AM279" i="17" s="1"/>
  <c r="F279" i="17"/>
  <c r="G279" i="17" s="1"/>
  <c r="AK279" i="17" s="1"/>
  <c r="AR278" i="17"/>
  <c r="I278" i="17"/>
  <c r="H278" i="17"/>
  <c r="AR277" i="17"/>
  <c r="I277" i="17"/>
  <c r="AM277" i="17" s="1"/>
  <c r="H277" i="17"/>
  <c r="F277" i="17"/>
  <c r="AR276" i="17"/>
  <c r="I276" i="17"/>
  <c r="F276" i="17"/>
  <c r="AR275" i="17"/>
  <c r="I275" i="17"/>
  <c r="H275" i="17"/>
  <c r="F275" i="17"/>
  <c r="AJ275" i="17" s="1"/>
  <c r="F307" i="17"/>
  <c r="AR274" i="17"/>
  <c r="I274" i="17"/>
  <c r="H274" i="17"/>
  <c r="F274" i="17"/>
  <c r="G274" i="17" s="1"/>
  <c r="AK274" i="17" s="1"/>
  <c r="AR273" i="17"/>
  <c r="I273" i="17"/>
  <c r="AM273" i="17" s="1"/>
  <c r="F273" i="17"/>
  <c r="G273" i="17" s="1"/>
  <c r="AK273" i="17" s="1"/>
  <c r="AR272" i="17"/>
  <c r="AI272" i="17"/>
  <c r="AI273" i="17" s="1"/>
  <c r="AI274" i="17" s="1"/>
  <c r="AI275" i="17" s="1"/>
  <c r="AI276" i="17" s="1"/>
  <c r="AI277" i="17" s="1"/>
  <c r="AI278" i="17" s="1"/>
  <c r="AI279" i="17" s="1"/>
  <c r="AI280" i="17" s="1"/>
  <c r="AI281" i="17" s="1"/>
  <c r="AI282" i="17" s="1"/>
  <c r="AI283" i="17" s="1"/>
  <c r="AI284" i="17" s="1"/>
  <c r="AI285" i="17" s="1"/>
  <c r="AI286" i="17" s="1"/>
  <c r="AI287" i="17" s="1"/>
  <c r="AI288" i="17" s="1"/>
  <c r="AI289" i="17" s="1"/>
  <c r="AI290" i="17" s="1"/>
  <c r="AI291" i="17" s="1"/>
  <c r="AI292" i="17" s="1"/>
  <c r="AI293" i="17" s="1"/>
  <c r="AI294" i="17" s="1"/>
  <c r="AI295" i="17" s="1"/>
  <c r="AI296" i="17" s="1"/>
  <c r="AI297" i="17" s="1"/>
  <c r="AI298" i="17" s="1"/>
  <c r="AI299" i="17" s="1"/>
  <c r="AI300" i="17" s="1"/>
  <c r="AI301" i="17" s="1"/>
  <c r="AI302" i="17" s="1"/>
  <c r="AI303" i="17" s="1"/>
  <c r="AI304" i="17" s="1"/>
  <c r="AI305" i="17" s="1"/>
  <c r="AI306" i="17" s="1"/>
  <c r="AI307" i="17" s="1"/>
  <c r="AI308" i="17" s="1"/>
  <c r="AI309" i="17" s="1"/>
  <c r="AI310" i="17" s="1"/>
  <c r="AI311" i="17" s="1"/>
  <c r="AI312" i="17" s="1"/>
  <c r="AI313" i="17" s="1"/>
  <c r="AI314" i="17" s="1"/>
  <c r="AI315" i="17" s="1"/>
  <c r="AI316" i="17" s="1"/>
  <c r="AI317" i="17" s="1"/>
  <c r="AI318" i="17" s="1"/>
  <c r="AI319" i="17" s="1"/>
  <c r="AI320" i="17" s="1"/>
  <c r="AI321" i="17" s="1"/>
  <c r="AI322" i="17" s="1"/>
  <c r="AI323" i="17" s="1"/>
  <c r="AI324" i="17" s="1"/>
  <c r="AI325" i="17" s="1"/>
  <c r="AI326" i="17" s="1"/>
  <c r="AI327" i="17" s="1"/>
  <c r="AI328" i="17" s="1"/>
  <c r="AI329" i="17" s="1"/>
  <c r="AI330" i="17" s="1"/>
  <c r="AI331" i="17" s="1"/>
  <c r="AI332" i="17" s="1"/>
  <c r="AI333" i="17" s="1"/>
  <c r="AI334" i="17" s="1"/>
  <c r="AI335" i="17" s="1"/>
  <c r="AI336" i="17" s="1"/>
  <c r="AI337" i="17" s="1"/>
  <c r="AI338" i="17" s="1"/>
  <c r="AI339" i="17" s="1"/>
  <c r="AI340" i="17" s="1"/>
  <c r="AI341" i="17" s="1"/>
  <c r="AI342" i="17" s="1"/>
  <c r="AI343" i="17" s="1"/>
  <c r="AI344" i="17" s="1"/>
  <c r="AI345" i="17" s="1"/>
  <c r="AI346" i="17" s="1"/>
  <c r="I272" i="17"/>
  <c r="E272" i="17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AV271" i="17"/>
  <c r="AS272" i="17" s="1"/>
  <c r="R271" i="17"/>
  <c r="O272" i="17" s="1"/>
  <c r="I271" i="17"/>
  <c r="AM271" i="17" s="1"/>
  <c r="F271" i="17"/>
  <c r="AR261" i="17"/>
  <c r="I261" i="17"/>
  <c r="H261" i="17"/>
  <c r="AR260" i="17"/>
  <c r="I260" i="17"/>
  <c r="AM260" i="17" s="1"/>
  <c r="H260" i="17"/>
  <c r="AR259" i="17"/>
  <c r="I259" i="17"/>
  <c r="AM259" i="17" s="1"/>
  <c r="AR258" i="17"/>
  <c r="I258" i="17"/>
  <c r="AM258" i="17" s="1"/>
  <c r="H258" i="17"/>
  <c r="AR257" i="17"/>
  <c r="I257" i="17"/>
  <c r="AM257" i="17" s="1"/>
  <c r="AR256" i="17"/>
  <c r="I256" i="17"/>
  <c r="AM256" i="17" s="1"/>
  <c r="AR255" i="17"/>
  <c r="I255" i="17"/>
  <c r="AM255" i="17" s="1"/>
  <c r="H255" i="17"/>
  <c r="AR254" i="17"/>
  <c r="I254" i="17"/>
  <c r="AM254" i="17" s="1"/>
  <c r="AR253" i="17"/>
  <c r="I253" i="17"/>
  <c r="AM253" i="17" s="1"/>
  <c r="H253" i="17"/>
  <c r="AR252" i="17"/>
  <c r="I252" i="17"/>
  <c r="AM252" i="17" s="1"/>
  <c r="AR251" i="17"/>
  <c r="I251" i="17"/>
  <c r="AM251" i="17" s="1"/>
  <c r="AR250" i="17"/>
  <c r="I250" i="17"/>
  <c r="AM250" i="17" s="1"/>
  <c r="H250" i="17"/>
  <c r="AR249" i="17"/>
  <c r="I249" i="17"/>
  <c r="AM249" i="17" s="1"/>
  <c r="AR248" i="17"/>
  <c r="I248" i="17"/>
  <c r="H248" i="17"/>
  <c r="AR247" i="17"/>
  <c r="I247" i="17"/>
  <c r="AM247" i="17" s="1"/>
  <c r="H247" i="17"/>
  <c r="AR246" i="17"/>
  <c r="I246" i="17"/>
  <c r="AM246" i="17" s="1"/>
  <c r="AR245" i="17"/>
  <c r="I245" i="17"/>
  <c r="AM245" i="17" s="1"/>
  <c r="H245" i="17"/>
  <c r="AR244" i="17"/>
  <c r="I244" i="17"/>
  <c r="AM244" i="17" s="1"/>
  <c r="AR243" i="17"/>
  <c r="I243" i="17"/>
  <c r="AM243" i="17" s="1"/>
  <c r="AR242" i="17"/>
  <c r="I242" i="17"/>
  <c r="H242" i="17"/>
  <c r="AR241" i="17"/>
  <c r="I241" i="17"/>
  <c r="AR240" i="17"/>
  <c r="I240" i="17"/>
  <c r="H240" i="17"/>
  <c r="AR239" i="17"/>
  <c r="I239" i="17"/>
  <c r="AM239" i="17" s="1"/>
  <c r="H239" i="17"/>
  <c r="AR238" i="17"/>
  <c r="I238" i="17"/>
  <c r="AR237" i="17"/>
  <c r="I237" i="17"/>
  <c r="H237" i="17"/>
  <c r="AR236" i="17"/>
  <c r="I236" i="17"/>
  <c r="AR235" i="17"/>
  <c r="I235" i="17"/>
  <c r="AR234" i="17"/>
  <c r="I234" i="17"/>
  <c r="H234" i="17"/>
  <c r="AR233" i="17"/>
  <c r="I233" i="17"/>
  <c r="AR232" i="17"/>
  <c r="I232" i="17"/>
  <c r="AM232" i="17" s="1"/>
  <c r="H232" i="17"/>
  <c r="AR231" i="17"/>
  <c r="I231" i="17"/>
  <c r="AM231" i="17" s="1"/>
  <c r="H231" i="17"/>
  <c r="AR230" i="17"/>
  <c r="I230" i="17"/>
  <c r="AR229" i="17"/>
  <c r="I229" i="17"/>
  <c r="H229" i="17"/>
  <c r="AR228" i="17"/>
  <c r="I228" i="17"/>
  <c r="AM228" i="17" s="1"/>
  <c r="AR227" i="17"/>
  <c r="I227" i="17"/>
  <c r="AM227" i="17" s="1"/>
  <c r="AR226" i="17"/>
  <c r="I226" i="17"/>
  <c r="H226" i="17"/>
  <c r="AR225" i="17"/>
  <c r="I225" i="17"/>
  <c r="F225" i="17"/>
  <c r="AJ225" i="17" s="1"/>
  <c r="AR224" i="17"/>
  <c r="I224" i="17"/>
  <c r="AM224" i="17" s="1"/>
  <c r="H224" i="17"/>
  <c r="AR223" i="17"/>
  <c r="I223" i="17"/>
  <c r="AR222" i="17"/>
  <c r="I222" i="17"/>
  <c r="AR221" i="17"/>
  <c r="I221" i="17"/>
  <c r="AM221" i="17" s="1"/>
  <c r="H221" i="17"/>
  <c r="AR220" i="17"/>
  <c r="I220" i="17"/>
  <c r="AM220" i="17" s="1"/>
  <c r="AR219" i="17"/>
  <c r="I219" i="17"/>
  <c r="AM219" i="17" s="1"/>
  <c r="H219" i="17"/>
  <c r="AR218" i="17"/>
  <c r="I218" i="17"/>
  <c r="AM218" i="17" s="1"/>
  <c r="H218" i="17"/>
  <c r="AR217" i="17"/>
  <c r="I217" i="17"/>
  <c r="AM217" i="17" s="1"/>
  <c r="AR216" i="17"/>
  <c r="I216" i="17"/>
  <c r="AM216" i="17" s="1"/>
  <c r="H216" i="17"/>
  <c r="AR215" i="17"/>
  <c r="I215" i="17"/>
  <c r="AM215" i="17" s="1"/>
  <c r="AR214" i="17"/>
  <c r="I214" i="17"/>
  <c r="AR213" i="17"/>
  <c r="I213" i="17"/>
  <c r="AM213" i="17" s="1"/>
  <c r="H213" i="17"/>
  <c r="AR212" i="17"/>
  <c r="I212" i="17"/>
  <c r="AM212" i="17" s="1"/>
  <c r="AR211" i="17"/>
  <c r="I211" i="17"/>
  <c r="AM211" i="17" s="1"/>
  <c r="H211" i="17"/>
  <c r="AR210" i="17"/>
  <c r="I210" i="17"/>
  <c r="AM210" i="17" s="1"/>
  <c r="H210" i="17"/>
  <c r="AR209" i="17"/>
  <c r="I209" i="17"/>
  <c r="AM209" i="17" s="1"/>
  <c r="AR208" i="17"/>
  <c r="I208" i="17"/>
  <c r="AM208" i="17" s="1"/>
  <c r="H208" i="17"/>
  <c r="AR207" i="17"/>
  <c r="I207" i="17"/>
  <c r="AM207" i="17" s="1"/>
  <c r="AR206" i="17"/>
  <c r="I206" i="17"/>
  <c r="AM206" i="17" s="1"/>
  <c r="AR205" i="17"/>
  <c r="I205" i="17"/>
  <c r="AM205" i="17" s="1"/>
  <c r="H205" i="17"/>
  <c r="AR204" i="17"/>
  <c r="I204" i="17"/>
  <c r="AR203" i="17"/>
  <c r="I203" i="17"/>
  <c r="H203" i="17"/>
  <c r="AR202" i="17"/>
  <c r="I202" i="17"/>
  <c r="H202" i="17"/>
  <c r="AR201" i="17"/>
  <c r="I201" i="17"/>
  <c r="AM201" i="17" s="1"/>
  <c r="AR200" i="17"/>
  <c r="I200" i="17"/>
  <c r="H200" i="17"/>
  <c r="AR199" i="17"/>
  <c r="I199" i="17"/>
  <c r="AR198" i="17"/>
  <c r="I198" i="17"/>
  <c r="AR197" i="17"/>
  <c r="I197" i="17"/>
  <c r="H197" i="17"/>
  <c r="AR196" i="17"/>
  <c r="I196" i="17"/>
  <c r="AM196" i="17" s="1"/>
  <c r="AR195" i="17"/>
  <c r="I195" i="17"/>
  <c r="AM195" i="17" s="1"/>
  <c r="H195" i="17"/>
  <c r="AR194" i="17"/>
  <c r="I194" i="17"/>
  <c r="AR193" i="17"/>
  <c r="I193" i="17"/>
  <c r="AM193" i="17" s="1"/>
  <c r="AR192" i="17"/>
  <c r="I192" i="17"/>
  <c r="AM192" i="17" s="1"/>
  <c r="H192" i="17"/>
  <c r="AR191" i="17"/>
  <c r="I191" i="17"/>
  <c r="AM191" i="17" s="1"/>
  <c r="AR190" i="17"/>
  <c r="I190" i="17"/>
  <c r="H190" i="17"/>
  <c r="AR189" i="17"/>
  <c r="I189" i="17"/>
  <c r="AM189" i="17" s="1"/>
  <c r="H189" i="17"/>
  <c r="AR188" i="17"/>
  <c r="I188" i="17"/>
  <c r="AR187" i="17"/>
  <c r="AI187" i="17"/>
  <c r="AI188" i="17" s="1"/>
  <c r="AI189" i="17" s="1"/>
  <c r="AI190" i="17" s="1"/>
  <c r="AI191" i="17" s="1"/>
  <c r="AI192" i="17" s="1"/>
  <c r="AI193" i="17" s="1"/>
  <c r="AI194" i="17" s="1"/>
  <c r="AI195" i="17" s="1"/>
  <c r="AI196" i="17" s="1"/>
  <c r="AI197" i="17" s="1"/>
  <c r="AI198" i="17" s="1"/>
  <c r="AI199" i="17" s="1"/>
  <c r="AI200" i="17" s="1"/>
  <c r="AI201" i="17" s="1"/>
  <c r="AI202" i="17" s="1"/>
  <c r="AI203" i="17" s="1"/>
  <c r="AI204" i="17" s="1"/>
  <c r="AI205" i="17" s="1"/>
  <c r="AI206" i="17" s="1"/>
  <c r="AI207" i="17" s="1"/>
  <c r="AI208" i="17" s="1"/>
  <c r="AI209" i="17" s="1"/>
  <c r="AI210" i="17" s="1"/>
  <c r="AI211" i="17" s="1"/>
  <c r="AI212" i="17" s="1"/>
  <c r="AI213" i="17" s="1"/>
  <c r="AI214" i="17" s="1"/>
  <c r="AI215" i="17" s="1"/>
  <c r="AI216" i="17" s="1"/>
  <c r="AI217" i="17" s="1"/>
  <c r="AI218" i="17" s="1"/>
  <c r="AI219" i="17" s="1"/>
  <c r="AI220" i="17" s="1"/>
  <c r="AI221" i="17" s="1"/>
  <c r="AI222" i="17" s="1"/>
  <c r="AI223" i="17" s="1"/>
  <c r="AI224" i="17" s="1"/>
  <c r="AI225" i="17" s="1"/>
  <c r="AI226" i="17" s="1"/>
  <c r="AI227" i="17" s="1"/>
  <c r="AI228" i="17" s="1"/>
  <c r="AI229" i="17" s="1"/>
  <c r="AI230" i="17" s="1"/>
  <c r="AI231" i="17" s="1"/>
  <c r="AI232" i="17" s="1"/>
  <c r="AI233" i="17" s="1"/>
  <c r="AI234" i="17" s="1"/>
  <c r="AI235" i="17" s="1"/>
  <c r="AI236" i="17" s="1"/>
  <c r="AI237" i="17" s="1"/>
  <c r="AI238" i="17" s="1"/>
  <c r="AI239" i="17" s="1"/>
  <c r="AI240" i="17" s="1"/>
  <c r="AI241" i="17" s="1"/>
  <c r="AI242" i="17" s="1"/>
  <c r="AI243" i="17" s="1"/>
  <c r="AI244" i="17" s="1"/>
  <c r="AI245" i="17" s="1"/>
  <c r="AI246" i="17" s="1"/>
  <c r="AI247" i="17" s="1"/>
  <c r="AI248" i="17" s="1"/>
  <c r="AI249" i="17" s="1"/>
  <c r="AI250" i="17" s="1"/>
  <c r="AI251" i="17" s="1"/>
  <c r="AI252" i="17" s="1"/>
  <c r="AI253" i="17" s="1"/>
  <c r="AI254" i="17" s="1"/>
  <c r="AI255" i="17" s="1"/>
  <c r="AI256" i="17" s="1"/>
  <c r="AI257" i="17" s="1"/>
  <c r="AI258" i="17" s="1"/>
  <c r="AI259" i="17" s="1"/>
  <c r="AI260" i="17" s="1"/>
  <c r="AI261" i="17" s="1"/>
  <c r="I187" i="17"/>
  <c r="AM187" i="17" s="1"/>
  <c r="E187" i="17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AV186" i="17"/>
  <c r="AS187" i="17" s="1"/>
  <c r="R186" i="17"/>
  <c r="I186" i="17"/>
  <c r="AR176" i="17"/>
  <c r="I176" i="17"/>
  <c r="AM176" i="17" s="1"/>
  <c r="H176" i="17"/>
  <c r="AR175" i="17"/>
  <c r="M175" i="17"/>
  <c r="M260" i="17" s="1"/>
  <c r="M345" i="17" s="1"/>
  <c r="M430" i="17" s="1"/>
  <c r="I175" i="17"/>
  <c r="AM175" i="17" s="1"/>
  <c r="AR174" i="17"/>
  <c r="I174" i="17"/>
  <c r="AR173" i="17"/>
  <c r="I173" i="17"/>
  <c r="AM173" i="17" s="1"/>
  <c r="H173" i="17"/>
  <c r="AR172" i="17"/>
  <c r="I172" i="17"/>
  <c r="AM172" i="17" s="1"/>
  <c r="AR171" i="17"/>
  <c r="I171" i="17"/>
  <c r="AM171" i="17" s="1"/>
  <c r="H171" i="17"/>
  <c r="AR170" i="17"/>
  <c r="M170" i="17"/>
  <c r="M255" i="17" s="1"/>
  <c r="M340" i="17" s="1"/>
  <c r="M425" i="17" s="1"/>
  <c r="I170" i="17"/>
  <c r="AR169" i="17"/>
  <c r="I169" i="17"/>
  <c r="H169" i="17"/>
  <c r="AR168" i="17"/>
  <c r="I168" i="17"/>
  <c r="AM168" i="17" s="1"/>
  <c r="H168" i="17"/>
  <c r="AR167" i="17"/>
  <c r="M167" i="17"/>
  <c r="M252" i="17" s="1"/>
  <c r="M337" i="17" s="1"/>
  <c r="M422" i="17" s="1"/>
  <c r="I167" i="17"/>
  <c r="AR166" i="17"/>
  <c r="I166" i="17"/>
  <c r="H166" i="17"/>
  <c r="AR165" i="17"/>
  <c r="I165" i="17"/>
  <c r="AM165" i="17" s="1"/>
  <c r="AR164" i="17"/>
  <c r="I164" i="17"/>
  <c r="AM164" i="17" s="1"/>
  <c r="H164" i="17"/>
  <c r="AR163" i="17"/>
  <c r="M163" i="17"/>
  <c r="M248" i="17" s="1"/>
  <c r="M333" i="17" s="1"/>
  <c r="M418" i="17" s="1"/>
  <c r="I163" i="17"/>
  <c r="AM163" i="17" s="1"/>
  <c r="AR162" i="17"/>
  <c r="I162" i="17"/>
  <c r="AM162" i="17" s="1"/>
  <c r="AR161" i="17"/>
  <c r="M161" i="17"/>
  <c r="M246" i="17" s="1"/>
  <c r="M331" i="17" s="1"/>
  <c r="M416" i="17" s="1"/>
  <c r="I161" i="17"/>
  <c r="AM161" i="17" s="1"/>
  <c r="H161" i="17"/>
  <c r="AR160" i="17"/>
  <c r="M160" i="17"/>
  <c r="M245" i="17" s="1"/>
  <c r="M330" i="17" s="1"/>
  <c r="M415" i="17" s="1"/>
  <c r="I160" i="17"/>
  <c r="AR159" i="17"/>
  <c r="M159" i="17"/>
  <c r="M244" i="17" s="1"/>
  <c r="M329" i="17" s="1"/>
  <c r="M414" i="17" s="1"/>
  <c r="I159" i="17"/>
  <c r="AM159" i="17" s="1"/>
  <c r="H159" i="17"/>
  <c r="AR158" i="17"/>
  <c r="I158" i="17"/>
  <c r="AR157" i="17"/>
  <c r="I157" i="17"/>
  <c r="AM157" i="17" s="1"/>
  <c r="H157" i="17"/>
  <c r="AR156" i="17"/>
  <c r="I156" i="17"/>
  <c r="AM156" i="17" s="1"/>
  <c r="AR155" i="17"/>
  <c r="I155" i="17"/>
  <c r="AM155" i="17" s="1"/>
  <c r="H155" i="17"/>
  <c r="AR154" i="17"/>
  <c r="I154" i="17"/>
  <c r="H154" i="17"/>
  <c r="AR153" i="17"/>
  <c r="M153" i="17"/>
  <c r="M238" i="17" s="1"/>
  <c r="M323" i="17" s="1"/>
  <c r="M408" i="17" s="1"/>
  <c r="I153" i="17"/>
  <c r="AM153" i="17" s="1"/>
  <c r="AR152" i="17"/>
  <c r="I152" i="17"/>
  <c r="H152" i="17"/>
  <c r="AR151" i="17"/>
  <c r="M151" i="17"/>
  <c r="M236" i="17" s="1"/>
  <c r="M321" i="17" s="1"/>
  <c r="M406" i="17" s="1"/>
  <c r="I151" i="17"/>
  <c r="AM151" i="17" s="1"/>
  <c r="AR150" i="17"/>
  <c r="M150" i="17"/>
  <c r="M235" i="17" s="1"/>
  <c r="M320" i="17" s="1"/>
  <c r="M405" i="17" s="1"/>
  <c r="I150" i="17"/>
  <c r="H150" i="17"/>
  <c r="AR149" i="17"/>
  <c r="I149" i="17"/>
  <c r="AM149" i="17" s="1"/>
  <c r="AR148" i="17"/>
  <c r="I148" i="17"/>
  <c r="AM148" i="17" s="1"/>
  <c r="H148" i="17"/>
  <c r="AR147" i="17"/>
  <c r="M147" i="17"/>
  <c r="M232" i="17" s="1"/>
  <c r="M317" i="17" s="1"/>
  <c r="M402" i="17" s="1"/>
  <c r="I147" i="17"/>
  <c r="AM147" i="17" s="1"/>
  <c r="AR146" i="17"/>
  <c r="I146" i="17"/>
  <c r="H146" i="17"/>
  <c r="AR145" i="17"/>
  <c r="M145" i="17"/>
  <c r="M230" i="17" s="1"/>
  <c r="M315" i="17" s="1"/>
  <c r="M400" i="17" s="1"/>
  <c r="I145" i="17"/>
  <c r="AM145" i="17" s="1"/>
  <c r="AR144" i="17"/>
  <c r="I144" i="17"/>
  <c r="H144" i="17"/>
  <c r="AR143" i="17"/>
  <c r="M143" i="17"/>
  <c r="M228" i="17" s="1"/>
  <c r="M313" i="17" s="1"/>
  <c r="M398" i="17" s="1"/>
  <c r="I143" i="17"/>
  <c r="AM143" i="17" s="1"/>
  <c r="AR142" i="17"/>
  <c r="M142" i="17"/>
  <c r="M227" i="17" s="1"/>
  <c r="M312" i="17" s="1"/>
  <c r="M397" i="17" s="1"/>
  <c r="I142" i="17"/>
  <c r="AM142" i="17" s="1"/>
  <c r="H142" i="17"/>
  <c r="AR141" i="17"/>
  <c r="I141" i="17"/>
  <c r="H141" i="17"/>
  <c r="AR140" i="17"/>
  <c r="I140" i="17"/>
  <c r="AR139" i="17"/>
  <c r="M139" i="17"/>
  <c r="M224" i="17" s="1"/>
  <c r="M309" i="17" s="1"/>
  <c r="M394" i="17" s="1"/>
  <c r="I139" i="17"/>
  <c r="H139" i="17"/>
  <c r="AR138" i="17"/>
  <c r="I138" i="17"/>
  <c r="AR137" i="17"/>
  <c r="I137" i="17"/>
  <c r="AM137" i="17" s="1"/>
  <c r="H137" i="17"/>
  <c r="AR136" i="17"/>
  <c r="I136" i="17"/>
  <c r="AR135" i="17"/>
  <c r="M135" i="17"/>
  <c r="M220" i="17" s="1"/>
  <c r="M305" i="17" s="1"/>
  <c r="M390" i="17" s="1"/>
  <c r="I135" i="17"/>
  <c r="AM135" i="17" s="1"/>
  <c r="H135" i="17"/>
  <c r="F135" i="17"/>
  <c r="AR134" i="17"/>
  <c r="I134" i="17"/>
  <c r="AM134" i="17" s="1"/>
  <c r="AR133" i="17"/>
  <c r="I133" i="17"/>
  <c r="AM133" i="17" s="1"/>
  <c r="AR132" i="17"/>
  <c r="I132" i="17"/>
  <c r="H132" i="17"/>
  <c r="AR131" i="17"/>
  <c r="I131" i="17"/>
  <c r="AR130" i="17"/>
  <c r="M130" i="17"/>
  <c r="M215" i="17" s="1"/>
  <c r="M300" i="17" s="1"/>
  <c r="M385" i="17" s="1"/>
  <c r="I130" i="17"/>
  <c r="AM130" i="17" s="1"/>
  <c r="H130" i="17"/>
  <c r="AR129" i="17"/>
  <c r="I129" i="17"/>
  <c r="AM129" i="17" s="1"/>
  <c r="AR128" i="17"/>
  <c r="M128" i="17"/>
  <c r="M213" i="17" s="1"/>
  <c r="M298" i="17" s="1"/>
  <c r="M383" i="17" s="1"/>
  <c r="I128" i="17"/>
  <c r="H128" i="17"/>
  <c r="AR127" i="17"/>
  <c r="M127" i="17"/>
  <c r="M212" i="17" s="1"/>
  <c r="M297" i="17" s="1"/>
  <c r="M382" i="17" s="1"/>
  <c r="I127" i="17"/>
  <c r="AR126" i="17"/>
  <c r="I126" i="17"/>
  <c r="AM126" i="17" s="1"/>
  <c r="H126" i="17"/>
  <c r="AR125" i="17"/>
  <c r="I125" i="17"/>
  <c r="H125" i="17"/>
  <c r="AR124" i="17"/>
  <c r="I124" i="17"/>
  <c r="AR123" i="17"/>
  <c r="I123" i="17"/>
  <c r="H123" i="17"/>
  <c r="AR122" i="17"/>
  <c r="I122" i="17"/>
  <c r="AM122" i="17" s="1"/>
  <c r="F122" i="17"/>
  <c r="AJ122" i="17" s="1"/>
  <c r="AR121" i="17"/>
  <c r="I121" i="17"/>
  <c r="AM121" i="17" s="1"/>
  <c r="H121" i="17"/>
  <c r="AR120" i="17"/>
  <c r="I120" i="17"/>
  <c r="AM120" i="17" s="1"/>
  <c r="AR119" i="17"/>
  <c r="M119" i="17"/>
  <c r="M204" i="17" s="1"/>
  <c r="M289" i="17" s="1"/>
  <c r="M374" i="17" s="1"/>
  <c r="I119" i="17"/>
  <c r="H119" i="17"/>
  <c r="AR118" i="17"/>
  <c r="I118" i="17"/>
  <c r="AM118" i="17" s="1"/>
  <c r="AR117" i="17"/>
  <c r="I117" i="17"/>
  <c r="H117" i="17"/>
  <c r="AR116" i="17"/>
  <c r="I116" i="17"/>
  <c r="H116" i="17"/>
  <c r="AR115" i="17"/>
  <c r="I115" i="17"/>
  <c r="AM115" i="17" s="1"/>
  <c r="AR114" i="17"/>
  <c r="M114" i="17"/>
  <c r="M199" i="17" s="1"/>
  <c r="M284" i="17" s="1"/>
  <c r="M369" i="17" s="1"/>
  <c r="I114" i="17"/>
  <c r="AM114" i="17" s="1"/>
  <c r="H114" i="17"/>
  <c r="F114" i="17"/>
  <c r="AJ114" i="17" s="1"/>
  <c r="AR113" i="17"/>
  <c r="I113" i="17"/>
  <c r="AM113" i="17" s="1"/>
  <c r="AR112" i="17"/>
  <c r="I112" i="17"/>
  <c r="H112" i="17"/>
  <c r="AR111" i="17"/>
  <c r="M111" i="17"/>
  <c r="M196" i="17" s="1"/>
  <c r="M281" i="17" s="1"/>
  <c r="M366" i="17" s="1"/>
  <c r="I111" i="17"/>
  <c r="AR110" i="17"/>
  <c r="I110" i="17"/>
  <c r="H110" i="17"/>
  <c r="AR109" i="17"/>
  <c r="I109" i="17"/>
  <c r="AM109" i="17" s="1"/>
  <c r="F109" i="17"/>
  <c r="AJ109" i="17" s="1"/>
  <c r="AR108" i="17"/>
  <c r="I108" i="17"/>
  <c r="AM108" i="17" s="1"/>
  <c r="H108" i="17"/>
  <c r="AR107" i="17"/>
  <c r="M107" i="17"/>
  <c r="M192" i="17" s="1"/>
  <c r="M277" i="17" s="1"/>
  <c r="M362" i="17" s="1"/>
  <c r="I107" i="17"/>
  <c r="AR106" i="17"/>
  <c r="I106" i="17"/>
  <c r="H106" i="17"/>
  <c r="F106" i="17"/>
  <c r="AJ106" i="17" s="1"/>
  <c r="AR105" i="17"/>
  <c r="I105" i="17"/>
  <c r="AM105" i="17" s="1"/>
  <c r="F105" i="17"/>
  <c r="G105" i="17" s="1"/>
  <c r="AK105" i="17" s="1"/>
  <c r="AR104" i="17"/>
  <c r="I104" i="17"/>
  <c r="H104" i="17"/>
  <c r="AR103" i="17"/>
  <c r="M103" i="17"/>
  <c r="M188" i="17" s="1"/>
  <c r="M273" i="17" s="1"/>
  <c r="M358" i="17" s="1"/>
  <c r="I103" i="17"/>
  <c r="AM103" i="17" s="1"/>
  <c r="F103" i="17"/>
  <c r="AJ103" i="17" s="1"/>
  <c r="AR102" i="17"/>
  <c r="AI102" i="17"/>
  <c r="AI103" i="17" s="1"/>
  <c r="AI104" i="17" s="1"/>
  <c r="AI105" i="17" s="1"/>
  <c r="AI106" i="17" s="1"/>
  <c r="AI107" i="17" s="1"/>
  <c r="AI108" i="17" s="1"/>
  <c r="AI109" i="17" s="1"/>
  <c r="AI110" i="17" s="1"/>
  <c r="AI111" i="17" s="1"/>
  <c r="AI112" i="17" s="1"/>
  <c r="AI113" i="17" s="1"/>
  <c r="AI114" i="17" s="1"/>
  <c r="AI115" i="17" s="1"/>
  <c r="AI116" i="17" s="1"/>
  <c r="AI117" i="17" s="1"/>
  <c r="AI118" i="17" s="1"/>
  <c r="AI119" i="17" s="1"/>
  <c r="AI120" i="17" s="1"/>
  <c r="AI121" i="17" s="1"/>
  <c r="AI122" i="17" s="1"/>
  <c r="AI123" i="17" s="1"/>
  <c r="AI124" i="17" s="1"/>
  <c r="AI125" i="17" s="1"/>
  <c r="AI126" i="17" s="1"/>
  <c r="AI127" i="17" s="1"/>
  <c r="AI128" i="17" s="1"/>
  <c r="AI129" i="17" s="1"/>
  <c r="AI130" i="17" s="1"/>
  <c r="AI131" i="17" s="1"/>
  <c r="AI132" i="17" s="1"/>
  <c r="AI133" i="17" s="1"/>
  <c r="AI134" i="17" s="1"/>
  <c r="AI135" i="17" s="1"/>
  <c r="AI136" i="17" s="1"/>
  <c r="AI137" i="17" s="1"/>
  <c r="AI138" i="17" s="1"/>
  <c r="AI139" i="17" s="1"/>
  <c r="AI140" i="17" s="1"/>
  <c r="AI141" i="17" s="1"/>
  <c r="AI142" i="17" s="1"/>
  <c r="AI143" i="17" s="1"/>
  <c r="AI144" i="17" s="1"/>
  <c r="AI145" i="17" s="1"/>
  <c r="AI146" i="17" s="1"/>
  <c r="AI147" i="17" s="1"/>
  <c r="AI148" i="17" s="1"/>
  <c r="AI149" i="17" s="1"/>
  <c r="AI150" i="17" s="1"/>
  <c r="AI151" i="17" s="1"/>
  <c r="AI152" i="17" s="1"/>
  <c r="AI153" i="17" s="1"/>
  <c r="AI154" i="17" s="1"/>
  <c r="AI155" i="17" s="1"/>
  <c r="AI156" i="17" s="1"/>
  <c r="AI157" i="17" s="1"/>
  <c r="AI158" i="17" s="1"/>
  <c r="AI159" i="17" s="1"/>
  <c r="AI160" i="17" s="1"/>
  <c r="AI161" i="17" s="1"/>
  <c r="AI162" i="17" s="1"/>
  <c r="AI163" i="17" s="1"/>
  <c r="AI164" i="17" s="1"/>
  <c r="AI165" i="17" s="1"/>
  <c r="AI166" i="17" s="1"/>
  <c r="AI167" i="17" s="1"/>
  <c r="AI168" i="17" s="1"/>
  <c r="AI169" i="17" s="1"/>
  <c r="AI170" i="17" s="1"/>
  <c r="AI171" i="17" s="1"/>
  <c r="AI172" i="17" s="1"/>
  <c r="AI173" i="17" s="1"/>
  <c r="AI174" i="17" s="1"/>
  <c r="AI175" i="17" s="1"/>
  <c r="AI176" i="17" s="1"/>
  <c r="M102" i="17"/>
  <c r="M187" i="17" s="1"/>
  <c r="M272" i="17" s="1"/>
  <c r="M357" i="17" s="1"/>
  <c r="I102" i="17"/>
  <c r="E102" i="17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AV101" i="17"/>
  <c r="AS102" i="17" s="1"/>
  <c r="R101" i="17"/>
  <c r="I101" i="17"/>
  <c r="AM101" i="17" s="1"/>
  <c r="F101" i="17"/>
  <c r="AR91" i="17"/>
  <c r="I91" i="17"/>
  <c r="H91" i="17"/>
  <c r="AR90" i="17"/>
  <c r="I90" i="17"/>
  <c r="AR89" i="17"/>
  <c r="I89" i="17"/>
  <c r="AM89" i="17" s="1"/>
  <c r="AR88" i="17"/>
  <c r="I88" i="17"/>
  <c r="AM88" i="17" s="1"/>
  <c r="H88" i="17"/>
  <c r="AR87" i="17"/>
  <c r="I87" i="17"/>
  <c r="AM87" i="17" s="1"/>
  <c r="AR86" i="17"/>
  <c r="I86" i="17"/>
  <c r="AM86" i="17" s="1"/>
  <c r="H86" i="17"/>
  <c r="AR85" i="17"/>
  <c r="I85" i="17"/>
  <c r="AM85" i="17" s="1"/>
  <c r="AR84" i="17"/>
  <c r="I84" i="17"/>
  <c r="AR83" i="17"/>
  <c r="I83" i="17"/>
  <c r="H83" i="17"/>
  <c r="AR82" i="17"/>
  <c r="I82" i="17"/>
  <c r="AR81" i="17"/>
  <c r="I81" i="17"/>
  <c r="AM81" i="17" s="1"/>
  <c r="H81" i="17"/>
  <c r="AR80" i="17"/>
  <c r="I80" i="17"/>
  <c r="AM80" i="17" s="1"/>
  <c r="H80" i="17"/>
  <c r="AR79" i="17"/>
  <c r="I79" i="17"/>
  <c r="AM79" i="17" s="1"/>
  <c r="AR78" i="17"/>
  <c r="I78" i="17"/>
  <c r="AM78" i="17" s="1"/>
  <c r="H78" i="17"/>
  <c r="AR77" i="17"/>
  <c r="I77" i="17"/>
  <c r="AR76" i="17"/>
  <c r="I76" i="17"/>
  <c r="AM76" i="17" s="1"/>
  <c r="AR75" i="17"/>
  <c r="I75" i="17"/>
  <c r="H75" i="17"/>
  <c r="AR74" i="17"/>
  <c r="I74" i="17"/>
  <c r="AM74" i="17" s="1"/>
  <c r="AR73" i="17"/>
  <c r="I73" i="17"/>
  <c r="H73" i="17"/>
  <c r="AR72" i="17"/>
  <c r="I72" i="17"/>
  <c r="AM72" i="17" s="1"/>
  <c r="H72" i="17"/>
  <c r="AR71" i="17"/>
  <c r="I71" i="17"/>
  <c r="AR70" i="17"/>
  <c r="I70" i="17"/>
  <c r="AM70" i="17" s="1"/>
  <c r="H70" i="17"/>
  <c r="AR69" i="17"/>
  <c r="I69" i="17"/>
  <c r="AR68" i="17"/>
  <c r="I68" i="17"/>
  <c r="AM68" i="17" s="1"/>
  <c r="AR67" i="17"/>
  <c r="I67" i="17"/>
  <c r="AM67" i="17" s="1"/>
  <c r="H67" i="17"/>
  <c r="AR66" i="17"/>
  <c r="I66" i="17"/>
  <c r="AM66" i="17" s="1"/>
  <c r="AR65" i="17"/>
  <c r="I65" i="17"/>
  <c r="AM65" i="17" s="1"/>
  <c r="H65" i="17"/>
  <c r="AR64" i="17"/>
  <c r="I64" i="17"/>
  <c r="AM64" i="17" s="1"/>
  <c r="H64" i="17"/>
  <c r="AR63" i="17"/>
  <c r="I63" i="17"/>
  <c r="AR62" i="17"/>
  <c r="I62" i="17"/>
  <c r="AM62" i="17" s="1"/>
  <c r="H62" i="17"/>
  <c r="AR61" i="17"/>
  <c r="I61" i="17"/>
  <c r="AM61" i="17" s="1"/>
  <c r="AR60" i="17"/>
  <c r="I60" i="17"/>
  <c r="AM60" i="17" s="1"/>
  <c r="AR59" i="17"/>
  <c r="I59" i="17"/>
  <c r="AM59" i="17" s="1"/>
  <c r="H59" i="17"/>
  <c r="AR58" i="17"/>
  <c r="I58" i="17"/>
  <c r="AM58" i="17" s="1"/>
  <c r="AR57" i="17"/>
  <c r="I57" i="17"/>
  <c r="H57" i="17"/>
  <c r="AR56" i="17"/>
  <c r="I56" i="17"/>
  <c r="AM56" i="17" s="1"/>
  <c r="H56" i="17"/>
  <c r="AR55" i="17"/>
  <c r="I55" i="17"/>
  <c r="AR54" i="17"/>
  <c r="I54" i="17"/>
  <c r="AM54" i="17" s="1"/>
  <c r="H54" i="17"/>
  <c r="AR53" i="17"/>
  <c r="I53" i="17"/>
  <c r="AR52" i="17"/>
  <c r="I52" i="17"/>
  <c r="AM52" i="17" s="1"/>
  <c r="AR51" i="17"/>
  <c r="I51" i="17"/>
  <c r="H51" i="17"/>
  <c r="AR50" i="17"/>
  <c r="I50" i="17"/>
  <c r="AR49" i="17"/>
  <c r="I49" i="17"/>
  <c r="H49" i="17"/>
  <c r="AR48" i="17"/>
  <c r="I48" i="17"/>
  <c r="AM48" i="17" s="1"/>
  <c r="H48" i="17"/>
  <c r="AR47" i="17"/>
  <c r="I47" i="17"/>
  <c r="AR46" i="17"/>
  <c r="I46" i="17"/>
  <c r="AM46" i="17" s="1"/>
  <c r="H46" i="17"/>
  <c r="AR45" i="17"/>
  <c r="I45" i="17"/>
  <c r="AR44" i="17"/>
  <c r="I44" i="17"/>
  <c r="AM44" i="17" s="1"/>
  <c r="AR43" i="17"/>
  <c r="I43" i="17"/>
  <c r="AM43" i="17" s="1"/>
  <c r="H43" i="17"/>
  <c r="AR42" i="17"/>
  <c r="I42" i="17"/>
  <c r="AM42" i="17" s="1"/>
  <c r="AR41" i="17"/>
  <c r="I41" i="17"/>
  <c r="H41" i="17"/>
  <c r="AR40" i="17"/>
  <c r="I40" i="17"/>
  <c r="AM40" i="17" s="1"/>
  <c r="H40" i="17"/>
  <c r="AR39" i="17"/>
  <c r="I39" i="17"/>
  <c r="AM39" i="17" s="1"/>
  <c r="AR38" i="17"/>
  <c r="I38" i="17"/>
  <c r="H38" i="17"/>
  <c r="AR37" i="17"/>
  <c r="I37" i="17"/>
  <c r="AR36" i="17"/>
  <c r="I36" i="17"/>
  <c r="AR35" i="17"/>
  <c r="I35" i="17"/>
  <c r="H35" i="17"/>
  <c r="AR34" i="17"/>
  <c r="I34" i="17"/>
  <c r="AR33" i="17"/>
  <c r="I33" i="17"/>
  <c r="AM33" i="17" s="1"/>
  <c r="H33" i="17"/>
  <c r="AR32" i="17"/>
  <c r="I32" i="17"/>
  <c r="AM32" i="17" s="1"/>
  <c r="H32" i="17"/>
  <c r="AR31" i="17"/>
  <c r="I31" i="17"/>
  <c r="AM31" i="17" s="1"/>
  <c r="AR30" i="17"/>
  <c r="I30" i="17"/>
  <c r="AM30" i="17" s="1"/>
  <c r="H30" i="17"/>
  <c r="AR29" i="17"/>
  <c r="I29" i="17"/>
  <c r="AR28" i="17"/>
  <c r="I28" i="17"/>
  <c r="AR27" i="17"/>
  <c r="I27" i="17"/>
  <c r="H27" i="17"/>
  <c r="AR26" i="17"/>
  <c r="I26" i="17"/>
  <c r="AM26" i="17" s="1"/>
  <c r="AR25" i="17"/>
  <c r="I25" i="17"/>
  <c r="AM25" i="17" s="1"/>
  <c r="H25" i="17"/>
  <c r="AR24" i="17"/>
  <c r="I24" i="17"/>
  <c r="AM24" i="17" s="1"/>
  <c r="H24" i="17"/>
  <c r="AR23" i="17"/>
  <c r="I23" i="17"/>
  <c r="AM23" i="17" s="1"/>
  <c r="AR22" i="17"/>
  <c r="I22" i="17"/>
  <c r="AM22" i="17" s="1"/>
  <c r="H22" i="17"/>
  <c r="AR21" i="17"/>
  <c r="I21" i="17"/>
  <c r="AM21" i="17" s="1"/>
  <c r="AR20" i="17"/>
  <c r="I20" i="17"/>
  <c r="AM20" i="17" s="1"/>
  <c r="AR19" i="17"/>
  <c r="I19" i="17"/>
  <c r="H19" i="17"/>
  <c r="AR18" i="17"/>
  <c r="I18" i="17"/>
  <c r="AR17" i="17"/>
  <c r="AI17" i="17"/>
  <c r="AI18" i="17" s="1"/>
  <c r="AI19" i="17" s="1"/>
  <c r="AI20" i="17" s="1"/>
  <c r="AI21" i="17" s="1"/>
  <c r="AI22" i="17" s="1"/>
  <c r="AI23" i="17" s="1"/>
  <c r="AI24" i="17" s="1"/>
  <c r="AI25" i="17" s="1"/>
  <c r="AI26" i="17" s="1"/>
  <c r="AI27" i="17" s="1"/>
  <c r="AI28" i="17" s="1"/>
  <c r="AI29" i="17" s="1"/>
  <c r="AI30" i="17" s="1"/>
  <c r="AI31" i="17" s="1"/>
  <c r="AI32" i="17" s="1"/>
  <c r="AI33" i="17" s="1"/>
  <c r="AI34" i="17" s="1"/>
  <c r="AI35" i="17" s="1"/>
  <c r="AI36" i="17" s="1"/>
  <c r="AI37" i="17" s="1"/>
  <c r="AI38" i="17" s="1"/>
  <c r="AI39" i="17" s="1"/>
  <c r="AI40" i="17" s="1"/>
  <c r="AI41" i="17" s="1"/>
  <c r="AI42" i="17" s="1"/>
  <c r="AI43" i="17" s="1"/>
  <c r="AI44" i="17" s="1"/>
  <c r="AI45" i="17" s="1"/>
  <c r="AI46" i="17" s="1"/>
  <c r="AI47" i="17" s="1"/>
  <c r="AI48" i="17" s="1"/>
  <c r="AI49" i="17" s="1"/>
  <c r="AI50" i="17" s="1"/>
  <c r="AI51" i="17" s="1"/>
  <c r="AI52" i="17" s="1"/>
  <c r="AI53" i="17" s="1"/>
  <c r="AI54" i="17" s="1"/>
  <c r="AI55" i="17" s="1"/>
  <c r="AI56" i="17" s="1"/>
  <c r="AI57" i="17" s="1"/>
  <c r="AI58" i="17" s="1"/>
  <c r="AI59" i="17" s="1"/>
  <c r="AI60" i="17" s="1"/>
  <c r="AI61" i="17" s="1"/>
  <c r="AI62" i="17" s="1"/>
  <c r="AI63" i="17" s="1"/>
  <c r="AI64" i="17" s="1"/>
  <c r="AI65" i="17" s="1"/>
  <c r="AI66" i="17" s="1"/>
  <c r="AI67" i="17" s="1"/>
  <c r="AI68" i="17" s="1"/>
  <c r="AI69" i="17" s="1"/>
  <c r="AI70" i="17" s="1"/>
  <c r="AI71" i="17" s="1"/>
  <c r="AI72" i="17" s="1"/>
  <c r="AI73" i="17" s="1"/>
  <c r="AI74" i="17" s="1"/>
  <c r="AI75" i="17" s="1"/>
  <c r="AI76" i="17" s="1"/>
  <c r="AI77" i="17" s="1"/>
  <c r="AI78" i="17" s="1"/>
  <c r="AI79" i="17" s="1"/>
  <c r="AI80" i="17" s="1"/>
  <c r="AI81" i="17" s="1"/>
  <c r="AI82" i="17" s="1"/>
  <c r="AI83" i="17" s="1"/>
  <c r="AI84" i="17" s="1"/>
  <c r="AI85" i="17" s="1"/>
  <c r="AI86" i="17" s="1"/>
  <c r="AI87" i="17" s="1"/>
  <c r="AI88" i="17" s="1"/>
  <c r="AI89" i="17" s="1"/>
  <c r="AI90" i="17" s="1"/>
  <c r="AI91" i="17" s="1"/>
  <c r="I17" i="17"/>
  <c r="AM17" i="17" s="1"/>
  <c r="E17" i="17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AV16" i="17"/>
  <c r="AS17" i="17" s="1"/>
  <c r="R16" i="17"/>
  <c r="I16" i="17"/>
  <c r="F431" i="21"/>
  <c r="F266" i="21"/>
  <c r="F196" i="21"/>
  <c r="F34" i="21"/>
  <c r="AJ34" i="21" s="1"/>
  <c r="AR483" i="21"/>
  <c r="I483" i="21"/>
  <c r="AM483" i="21" s="1"/>
  <c r="AR482" i="21"/>
  <c r="I482" i="21"/>
  <c r="AR481" i="21"/>
  <c r="I481" i="21"/>
  <c r="AR480" i="21"/>
  <c r="I480" i="21"/>
  <c r="AM480" i="21" s="1"/>
  <c r="AR479" i="21"/>
  <c r="I479" i="21"/>
  <c r="AM479" i="21" s="1"/>
  <c r="AR478" i="21"/>
  <c r="I478" i="21"/>
  <c r="AM478" i="21" s="1"/>
  <c r="AR477" i="21"/>
  <c r="I477" i="21"/>
  <c r="AR476" i="21"/>
  <c r="I476" i="21"/>
  <c r="AM476" i="21" s="1"/>
  <c r="AR475" i="21"/>
  <c r="I475" i="21"/>
  <c r="AR474" i="21"/>
  <c r="I474" i="21"/>
  <c r="AM474" i="21" s="1"/>
  <c r="AR473" i="21"/>
  <c r="I473" i="21"/>
  <c r="AM473" i="21" s="1"/>
  <c r="AR472" i="21"/>
  <c r="I472" i="21"/>
  <c r="AR471" i="21"/>
  <c r="I471" i="21"/>
  <c r="AM471" i="21" s="1"/>
  <c r="AR470" i="21"/>
  <c r="I470" i="21"/>
  <c r="AR469" i="21"/>
  <c r="I469" i="21"/>
  <c r="H469" i="21"/>
  <c r="AR468" i="21"/>
  <c r="I468" i="21"/>
  <c r="AM468" i="21" s="1"/>
  <c r="AR467" i="21"/>
  <c r="I467" i="21"/>
  <c r="AM467" i="21" s="1"/>
  <c r="AR466" i="21"/>
  <c r="I466" i="21"/>
  <c r="AM466" i="21" s="1"/>
  <c r="AR465" i="21"/>
  <c r="I465" i="21"/>
  <c r="AR464" i="21"/>
  <c r="I464" i="21"/>
  <c r="AM464" i="21" s="1"/>
  <c r="AR463" i="21"/>
  <c r="I463" i="21"/>
  <c r="AM463" i="21" s="1"/>
  <c r="AR462" i="21"/>
  <c r="I462" i="21"/>
  <c r="AR461" i="21"/>
  <c r="I461" i="21"/>
  <c r="AR460" i="21"/>
  <c r="I460" i="21"/>
  <c r="AR459" i="21"/>
  <c r="I459" i="21"/>
  <c r="AR458" i="21"/>
  <c r="I458" i="21"/>
  <c r="AR457" i="21"/>
  <c r="I457" i="21"/>
  <c r="AR456" i="21"/>
  <c r="I456" i="21"/>
  <c r="AM456" i="21" s="1"/>
  <c r="AR455" i="21"/>
  <c r="I455" i="21"/>
  <c r="AR454" i="21"/>
  <c r="I454" i="21"/>
  <c r="AR453" i="21"/>
  <c r="I453" i="21"/>
  <c r="AR452" i="21"/>
  <c r="I452" i="21"/>
  <c r="AM452" i="21" s="1"/>
  <c r="AR451" i="21"/>
  <c r="I451" i="21"/>
  <c r="AR450" i="21"/>
  <c r="I450" i="21"/>
  <c r="AR449" i="21"/>
  <c r="I449" i="21"/>
  <c r="AM449" i="21" s="1"/>
  <c r="AR448" i="21"/>
  <c r="I448" i="21"/>
  <c r="AM448" i="21" s="1"/>
  <c r="AR447" i="21"/>
  <c r="I447" i="21"/>
  <c r="AR446" i="21"/>
  <c r="I446" i="21"/>
  <c r="AM446" i="21" s="1"/>
  <c r="AR445" i="21"/>
  <c r="I445" i="21"/>
  <c r="AR444" i="21"/>
  <c r="I444" i="21"/>
  <c r="AR443" i="21"/>
  <c r="I443" i="21"/>
  <c r="AM443" i="21" s="1"/>
  <c r="AR442" i="21"/>
  <c r="I442" i="21"/>
  <c r="AM442" i="21" s="1"/>
  <c r="AR441" i="21"/>
  <c r="I441" i="21"/>
  <c r="H441" i="21"/>
  <c r="AR440" i="21"/>
  <c r="I440" i="21"/>
  <c r="AR439" i="21"/>
  <c r="I439" i="21"/>
  <c r="AR438" i="21"/>
  <c r="I438" i="21"/>
  <c r="AM438" i="21" s="1"/>
  <c r="AR437" i="21"/>
  <c r="I437" i="21"/>
  <c r="AM437" i="21" s="1"/>
  <c r="AR436" i="21"/>
  <c r="I436" i="21"/>
  <c r="AM436" i="21" s="1"/>
  <c r="AR435" i="21"/>
  <c r="I435" i="21"/>
  <c r="AM435" i="21" s="1"/>
  <c r="AR434" i="21"/>
  <c r="I434" i="21"/>
  <c r="AM434" i="21" s="1"/>
  <c r="AR433" i="21"/>
  <c r="I433" i="21"/>
  <c r="AR432" i="21"/>
  <c r="I432" i="21"/>
  <c r="AR431" i="21"/>
  <c r="I431" i="21"/>
  <c r="H431" i="21"/>
  <c r="AR430" i="21"/>
  <c r="I430" i="21"/>
  <c r="AM430" i="21" s="1"/>
  <c r="AR429" i="21"/>
  <c r="I429" i="21"/>
  <c r="AM429" i="21" s="1"/>
  <c r="AR428" i="21"/>
  <c r="I428" i="21"/>
  <c r="AM428" i="21" s="1"/>
  <c r="AR427" i="21"/>
  <c r="I427" i="21"/>
  <c r="AM427" i="21" s="1"/>
  <c r="AR426" i="21"/>
  <c r="I426" i="21"/>
  <c r="AM426" i="21" s="1"/>
  <c r="AR425" i="21"/>
  <c r="I425" i="21"/>
  <c r="AM425" i="21" s="1"/>
  <c r="AR424" i="21"/>
  <c r="I424" i="21"/>
  <c r="AM424" i="21" s="1"/>
  <c r="AR423" i="21"/>
  <c r="I423" i="21"/>
  <c r="AM423" i="21" s="1"/>
  <c r="AR422" i="21"/>
  <c r="I422" i="21"/>
  <c r="AM422" i="21" s="1"/>
  <c r="AR421" i="21"/>
  <c r="I421" i="21"/>
  <c r="AM421" i="21" s="1"/>
  <c r="AR420" i="21"/>
  <c r="I420" i="21"/>
  <c r="AR419" i="21"/>
  <c r="I419" i="21"/>
  <c r="AM419" i="21" s="1"/>
  <c r="AR418" i="21"/>
  <c r="I418" i="21"/>
  <c r="AM418" i="21" s="1"/>
  <c r="AR417" i="21"/>
  <c r="I417" i="21"/>
  <c r="AM417" i="21" s="1"/>
  <c r="AR416" i="21"/>
  <c r="I416" i="21"/>
  <c r="AM416" i="21" s="1"/>
  <c r="AR415" i="21"/>
  <c r="I415" i="21"/>
  <c r="AM415" i="21" s="1"/>
  <c r="AR414" i="21"/>
  <c r="I414" i="21"/>
  <c r="AM414" i="21" s="1"/>
  <c r="AR413" i="21"/>
  <c r="I413" i="21"/>
  <c r="AM413" i="21" s="1"/>
  <c r="AR412" i="21"/>
  <c r="I412" i="21"/>
  <c r="AM412" i="21" s="1"/>
  <c r="AR411" i="21"/>
  <c r="I411" i="21"/>
  <c r="AR410" i="21"/>
  <c r="I410" i="21"/>
  <c r="H410" i="21"/>
  <c r="AR409" i="21"/>
  <c r="I409" i="21"/>
  <c r="AR408" i="21"/>
  <c r="I408" i="21"/>
  <c r="AR407" i="21"/>
  <c r="I407" i="21"/>
  <c r="AM407" i="21" s="1"/>
  <c r="AR406" i="21"/>
  <c r="I406" i="21"/>
  <c r="AM406" i="21" s="1"/>
  <c r="AR405" i="21"/>
  <c r="I405" i="21"/>
  <c r="AM405" i="21" s="1"/>
  <c r="AR404" i="21"/>
  <c r="I404" i="21"/>
  <c r="AM404" i="21" s="1"/>
  <c r="AR403" i="21"/>
  <c r="I403" i="21"/>
  <c r="AM403" i="21" s="1"/>
  <c r="AR402" i="21"/>
  <c r="I402" i="21"/>
  <c r="AR401" i="21"/>
  <c r="I401" i="21"/>
  <c r="AM401" i="21" s="1"/>
  <c r="AR400" i="21"/>
  <c r="I400" i="21"/>
  <c r="AR399" i="21"/>
  <c r="AI399" i="21"/>
  <c r="AI400" i="21" s="1"/>
  <c r="AI401" i="21" s="1"/>
  <c r="AI402" i="21" s="1"/>
  <c r="AI403" i="21" s="1"/>
  <c r="AI404" i="21" s="1"/>
  <c r="AI405" i="21" s="1"/>
  <c r="AI406" i="21" s="1"/>
  <c r="AI407" i="21" s="1"/>
  <c r="AI408" i="21" s="1"/>
  <c r="AI409" i="21" s="1"/>
  <c r="AI410" i="21" s="1"/>
  <c r="AI411" i="21" s="1"/>
  <c r="AI412" i="21" s="1"/>
  <c r="AI413" i="21" s="1"/>
  <c r="AI414" i="21" s="1"/>
  <c r="AI415" i="21" s="1"/>
  <c r="AI416" i="21" s="1"/>
  <c r="AI417" i="21" s="1"/>
  <c r="AI418" i="21" s="1"/>
  <c r="AI419" i="21" s="1"/>
  <c r="AI420" i="21" s="1"/>
  <c r="AI421" i="21" s="1"/>
  <c r="AI422" i="21" s="1"/>
  <c r="AI423" i="21" s="1"/>
  <c r="AI424" i="21" s="1"/>
  <c r="AI425" i="21" s="1"/>
  <c r="AI426" i="21" s="1"/>
  <c r="AI427" i="21" s="1"/>
  <c r="AI428" i="21" s="1"/>
  <c r="AI429" i="21" s="1"/>
  <c r="AI430" i="21" s="1"/>
  <c r="AI431" i="21" s="1"/>
  <c r="AI432" i="21" s="1"/>
  <c r="AI433" i="21" s="1"/>
  <c r="AI434" i="21" s="1"/>
  <c r="AI435" i="21" s="1"/>
  <c r="AI436" i="21" s="1"/>
  <c r="AI437" i="21" s="1"/>
  <c r="AI438" i="21" s="1"/>
  <c r="AI439" i="21" s="1"/>
  <c r="AI440" i="21" s="1"/>
  <c r="AI441" i="21" s="1"/>
  <c r="AI442" i="21" s="1"/>
  <c r="AI443" i="21" s="1"/>
  <c r="AI444" i="21" s="1"/>
  <c r="AI445" i="21" s="1"/>
  <c r="AI446" i="21" s="1"/>
  <c r="AI447" i="21" s="1"/>
  <c r="AI448" i="21" s="1"/>
  <c r="AI449" i="21" s="1"/>
  <c r="AI450" i="21" s="1"/>
  <c r="AI451" i="21" s="1"/>
  <c r="AI452" i="21" s="1"/>
  <c r="AI453" i="21" s="1"/>
  <c r="AI454" i="21" s="1"/>
  <c r="AI455" i="21" s="1"/>
  <c r="AI456" i="21" s="1"/>
  <c r="AI457" i="21" s="1"/>
  <c r="AI458" i="21" s="1"/>
  <c r="AI459" i="21" s="1"/>
  <c r="AI460" i="21" s="1"/>
  <c r="AI461" i="21" s="1"/>
  <c r="AI462" i="21" s="1"/>
  <c r="AI463" i="21" s="1"/>
  <c r="AI464" i="21" s="1"/>
  <c r="AI465" i="21" s="1"/>
  <c r="AI466" i="21" s="1"/>
  <c r="AI467" i="21" s="1"/>
  <c r="AI468" i="21" s="1"/>
  <c r="AI469" i="21" s="1"/>
  <c r="AI470" i="21" s="1"/>
  <c r="AI471" i="21" s="1"/>
  <c r="AI472" i="21" s="1"/>
  <c r="AI473" i="21" s="1"/>
  <c r="AI474" i="21" s="1"/>
  <c r="AI475" i="21" s="1"/>
  <c r="AI476" i="21" s="1"/>
  <c r="AI477" i="21" s="1"/>
  <c r="AI478" i="21" s="1"/>
  <c r="AI479" i="21" s="1"/>
  <c r="AI480" i="21" s="1"/>
  <c r="AI481" i="21" s="1"/>
  <c r="AI482" i="21" s="1"/>
  <c r="AI483" i="21" s="1"/>
  <c r="I399" i="21"/>
  <c r="AM399" i="21" s="1"/>
  <c r="E399" i="21"/>
  <c r="E400" i="21" s="1"/>
  <c r="E401" i="21" s="1"/>
  <c r="E402" i="21" s="1"/>
  <c r="E403" i="21" s="1"/>
  <c r="E404" i="21" s="1"/>
  <c r="E405" i="21" s="1"/>
  <c r="E406" i="21" s="1"/>
  <c r="E407" i="21" s="1"/>
  <c r="E408" i="21" s="1"/>
  <c r="E409" i="21" s="1"/>
  <c r="E410" i="21" s="1"/>
  <c r="E411" i="21" s="1"/>
  <c r="E412" i="21" s="1"/>
  <c r="E413" i="21" s="1"/>
  <c r="E414" i="21" s="1"/>
  <c r="E415" i="21" s="1"/>
  <c r="E416" i="21" s="1"/>
  <c r="E417" i="21" s="1"/>
  <c r="E418" i="21" s="1"/>
  <c r="E419" i="21" s="1"/>
  <c r="E420" i="21" s="1"/>
  <c r="E421" i="21" s="1"/>
  <c r="E422" i="21" s="1"/>
  <c r="E423" i="21" s="1"/>
  <c r="E424" i="21" s="1"/>
  <c r="E425" i="21" s="1"/>
  <c r="E426" i="21" s="1"/>
  <c r="E427" i="21" s="1"/>
  <c r="E428" i="21" s="1"/>
  <c r="E429" i="21" s="1"/>
  <c r="E430" i="21" s="1"/>
  <c r="E431" i="21" s="1"/>
  <c r="E432" i="21" s="1"/>
  <c r="E433" i="21" s="1"/>
  <c r="E434" i="21" s="1"/>
  <c r="E435" i="21" s="1"/>
  <c r="E436" i="21" s="1"/>
  <c r="E437" i="21" s="1"/>
  <c r="E438" i="21" s="1"/>
  <c r="E439" i="21" s="1"/>
  <c r="E440" i="21" s="1"/>
  <c r="E441" i="21" s="1"/>
  <c r="E442" i="21" s="1"/>
  <c r="E443" i="21" s="1"/>
  <c r="E444" i="21" s="1"/>
  <c r="E445" i="21" s="1"/>
  <c r="E446" i="21" s="1"/>
  <c r="E447" i="21" s="1"/>
  <c r="E448" i="21" s="1"/>
  <c r="E449" i="21" s="1"/>
  <c r="E450" i="21" s="1"/>
  <c r="E451" i="21" s="1"/>
  <c r="E452" i="21" s="1"/>
  <c r="E453" i="21" s="1"/>
  <c r="E454" i="21" s="1"/>
  <c r="E455" i="21" s="1"/>
  <c r="E456" i="21" s="1"/>
  <c r="E457" i="21" s="1"/>
  <c r="E458" i="21" s="1"/>
  <c r="E459" i="21" s="1"/>
  <c r="E460" i="21" s="1"/>
  <c r="E461" i="21" s="1"/>
  <c r="E462" i="21" s="1"/>
  <c r="E463" i="21" s="1"/>
  <c r="E464" i="21" s="1"/>
  <c r="E465" i="21" s="1"/>
  <c r="E466" i="21" s="1"/>
  <c r="E467" i="21" s="1"/>
  <c r="E468" i="21" s="1"/>
  <c r="E469" i="21" s="1"/>
  <c r="E470" i="21" s="1"/>
  <c r="E471" i="21" s="1"/>
  <c r="E472" i="21" s="1"/>
  <c r="E473" i="21" s="1"/>
  <c r="E474" i="21" s="1"/>
  <c r="E475" i="21" s="1"/>
  <c r="E476" i="21" s="1"/>
  <c r="E477" i="21" s="1"/>
  <c r="E478" i="21" s="1"/>
  <c r="E479" i="21" s="1"/>
  <c r="E480" i="21" s="1"/>
  <c r="E481" i="21" s="1"/>
  <c r="E482" i="21" s="1"/>
  <c r="E483" i="21" s="1"/>
  <c r="AV398" i="21"/>
  <c r="AS399" i="21" s="1"/>
  <c r="R398" i="21"/>
  <c r="I398" i="21"/>
  <c r="AM398" i="21" s="1"/>
  <c r="AR388" i="21"/>
  <c r="I388" i="21"/>
  <c r="AM388" i="21" s="1"/>
  <c r="H388" i="21"/>
  <c r="AR387" i="21"/>
  <c r="I387" i="21"/>
  <c r="AM387" i="21" s="1"/>
  <c r="AR386" i="21"/>
  <c r="I386" i="21"/>
  <c r="AR385" i="21"/>
  <c r="I385" i="21"/>
  <c r="AR384" i="21"/>
  <c r="I384" i="21"/>
  <c r="AM384" i="21" s="1"/>
  <c r="AR383" i="21"/>
  <c r="I383" i="21"/>
  <c r="AM383" i="21" s="1"/>
  <c r="AR382" i="21"/>
  <c r="I382" i="21"/>
  <c r="AR381" i="21"/>
  <c r="I381" i="21"/>
  <c r="AM381" i="21" s="1"/>
  <c r="AR380" i="21"/>
  <c r="I380" i="21"/>
  <c r="AM380" i="21" s="1"/>
  <c r="AR379" i="21"/>
  <c r="I379" i="21"/>
  <c r="AR378" i="21"/>
  <c r="I378" i="21"/>
  <c r="AM378" i="21" s="1"/>
  <c r="H378" i="21"/>
  <c r="AR377" i="21"/>
  <c r="I377" i="21"/>
  <c r="AM377" i="21" s="1"/>
  <c r="AR376" i="21"/>
  <c r="I376" i="21"/>
  <c r="AM376" i="21" s="1"/>
  <c r="AR375" i="21"/>
  <c r="I375" i="21"/>
  <c r="AM375" i="21" s="1"/>
  <c r="AR374" i="21"/>
  <c r="I374" i="21"/>
  <c r="AR373" i="21"/>
  <c r="I373" i="21"/>
  <c r="AM373" i="21" s="1"/>
  <c r="AR372" i="21"/>
  <c r="I372" i="21"/>
  <c r="AM372" i="21" s="1"/>
  <c r="AR371" i="21"/>
  <c r="I371" i="21"/>
  <c r="AR370" i="21"/>
  <c r="I370" i="21"/>
  <c r="AM370" i="21" s="1"/>
  <c r="AR369" i="21"/>
  <c r="I369" i="21"/>
  <c r="AM369" i="21" s="1"/>
  <c r="AR368" i="21"/>
  <c r="I368" i="21"/>
  <c r="H368" i="21"/>
  <c r="AR367" i="21"/>
  <c r="I367" i="21"/>
  <c r="AM367" i="21" s="1"/>
  <c r="AR366" i="21"/>
  <c r="I366" i="21"/>
  <c r="AR365" i="21"/>
  <c r="I365" i="21"/>
  <c r="AM365" i="21" s="1"/>
  <c r="AR364" i="21"/>
  <c r="I364" i="21"/>
  <c r="AM364" i="21" s="1"/>
  <c r="AR363" i="21"/>
  <c r="I363" i="21"/>
  <c r="AR362" i="21"/>
  <c r="I362" i="21"/>
  <c r="AR361" i="21"/>
  <c r="I361" i="21"/>
  <c r="AM361" i="21" s="1"/>
  <c r="AR360" i="21"/>
  <c r="I360" i="21"/>
  <c r="AM360" i="21" s="1"/>
  <c r="AR359" i="21"/>
  <c r="I359" i="21"/>
  <c r="AR358" i="21"/>
  <c r="I358" i="21"/>
  <c r="AM358" i="21" s="1"/>
  <c r="AR357" i="21"/>
  <c r="AL357" i="21"/>
  <c r="I357" i="21"/>
  <c r="AM357" i="21" s="1"/>
  <c r="AR356" i="21"/>
  <c r="I356" i="21"/>
  <c r="AM356" i="21" s="1"/>
  <c r="AR355" i="21"/>
  <c r="I355" i="21"/>
  <c r="AM355" i="21" s="1"/>
  <c r="AR354" i="21"/>
  <c r="I354" i="21"/>
  <c r="AM354" i="21" s="1"/>
  <c r="AR353" i="21"/>
  <c r="I353" i="21"/>
  <c r="AM353" i="21" s="1"/>
  <c r="AR352" i="21"/>
  <c r="I352" i="21"/>
  <c r="AM352" i="21" s="1"/>
  <c r="AR351" i="21"/>
  <c r="I351" i="21"/>
  <c r="AM351" i="21" s="1"/>
  <c r="AR350" i="21"/>
  <c r="I350" i="21"/>
  <c r="AM350" i="21" s="1"/>
  <c r="AR349" i="21"/>
  <c r="I349" i="21"/>
  <c r="AM349" i="21" s="1"/>
  <c r="AR348" i="21"/>
  <c r="I348" i="21"/>
  <c r="AM348" i="21" s="1"/>
  <c r="AR347" i="21"/>
  <c r="AL347" i="21"/>
  <c r="I347" i="21"/>
  <c r="AM347" i="21" s="1"/>
  <c r="AR346" i="21"/>
  <c r="I346" i="21"/>
  <c r="AM346" i="21" s="1"/>
  <c r="AR345" i="21"/>
  <c r="I345" i="21"/>
  <c r="AM345" i="21" s="1"/>
  <c r="AR344" i="21"/>
  <c r="I344" i="21"/>
  <c r="AM344" i="21" s="1"/>
  <c r="AR343" i="21"/>
  <c r="I343" i="21"/>
  <c r="AM343" i="21" s="1"/>
  <c r="AR342" i="21"/>
  <c r="I342" i="21"/>
  <c r="AM342" i="21" s="1"/>
  <c r="AR341" i="21"/>
  <c r="I341" i="21"/>
  <c r="AM341" i="21" s="1"/>
  <c r="AR340" i="21"/>
  <c r="I340" i="21"/>
  <c r="AM340" i="21" s="1"/>
  <c r="AR339" i="21"/>
  <c r="I339" i="21"/>
  <c r="AM339" i="21" s="1"/>
  <c r="AR338" i="21"/>
  <c r="I338" i="21"/>
  <c r="AR337" i="21"/>
  <c r="I337" i="21"/>
  <c r="AM337" i="21" s="1"/>
  <c r="AR336" i="21"/>
  <c r="I336" i="21"/>
  <c r="AM336" i="21" s="1"/>
  <c r="AR335" i="21"/>
  <c r="I335" i="21"/>
  <c r="AM335" i="21" s="1"/>
  <c r="AR334" i="21"/>
  <c r="I334" i="21"/>
  <c r="AR333" i="21"/>
  <c r="I333" i="21"/>
  <c r="AM333" i="21" s="1"/>
  <c r="AR332" i="21"/>
  <c r="I332" i="21"/>
  <c r="AM332" i="21" s="1"/>
  <c r="AR331" i="21"/>
  <c r="I331" i="21"/>
  <c r="AM331" i="21" s="1"/>
  <c r="AR330" i="21"/>
  <c r="I330" i="21"/>
  <c r="AR329" i="21"/>
  <c r="I329" i="21"/>
  <c r="AR328" i="21"/>
  <c r="I328" i="21"/>
  <c r="AR327" i="21"/>
  <c r="I327" i="21"/>
  <c r="AM327" i="21" s="1"/>
  <c r="AR326" i="21"/>
  <c r="I326" i="21"/>
  <c r="AR325" i="21"/>
  <c r="I325" i="21"/>
  <c r="AM325" i="21" s="1"/>
  <c r="AR324" i="21"/>
  <c r="I324" i="21"/>
  <c r="AM324" i="21" s="1"/>
  <c r="AR323" i="21"/>
  <c r="I323" i="21"/>
  <c r="AR322" i="21"/>
  <c r="I322" i="21"/>
  <c r="AM322" i="21" s="1"/>
  <c r="AR321" i="21"/>
  <c r="I321" i="21"/>
  <c r="AR320" i="21"/>
  <c r="I320" i="21"/>
  <c r="AM320" i="21" s="1"/>
  <c r="AR319" i="21"/>
  <c r="I319" i="21"/>
  <c r="AR318" i="21"/>
  <c r="I318" i="21"/>
  <c r="H318" i="21"/>
  <c r="AR317" i="21"/>
  <c r="I317" i="21"/>
  <c r="AM317" i="21" s="1"/>
  <c r="AR316" i="21"/>
  <c r="I316" i="21"/>
  <c r="AR315" i="21"/>
  <c r="I315" i="21"/>
  <c r="AM315" i="21" s="1"/>
  <c r="AR314" i="21"/>
  <c r="I314" i="21"/>
  <c r="AM314" i="21" s="1"/>
  <c r="AR313" i="21"/>
  <c r="I313" i="21"/>
  <c r="AR312" i="21"/>
  <c r="I312" i="21"/>
  <c r="AM312" i="21" s="1"/>
  <c r="AR311" i="21"/>
  <c r="I311" i="21"/>
  <c r="AM311" i="21" s="1"/>
  <c r="H311" i="21"/>
  <c r="AR310" i="21"/>
  <c r="I310" i="21"/>
  <c r="AM310" i="21" s="1"/>
  <c r="AR309" i="21"/>
  <c r="I309" i="21"/>
  <c r="AM309" i="21" s="1"/>
  <c r="AR308" i="21"/>
  <c r="I308" i="21"/>
  <c r="AM308" i="21" s="1"/>
  <c r="AR307" i="21"/>
  <c r="I307" i="21"/>
  <c r="AM307" i="21" s="1"/>
  <c r="F326" i="21"/>
  <c r="AR306" i="21"/>
  <c r="I306" i="21"/>
  <c r="AM306" i="21" s="1"/>
  <c r="AR305" i="21"/>
  <c r="I305" i="21"/>
  <c r="AM305" i="21" s="1"/>
  <c r="AR304" i="21"/>
  <c r="AI304" i="21"/>
  <c r="AI305" i="21" s="1"/>
  <c r="AI306" i="21" s="1"/>
  <c r="AI307" i="21" s="1"/>
  <c r="AI308" i="21" s="1"/>
  <c r="AI309" i="21" s="1"/>
  <c r="AI310" i="21" s="1"/>
  <c r="AI311" i="21" s="1"/>
  <c r="AI312" i="21" s="1"/>
  <c r="AI313" i="21" s="1"/>
  <c r="AI314" i="21" s="1"/>
  <c r="AI315" i="21" s="1"/>
  <c r="AI316" i="21" s="1"/>
  <c r="AI317" i="21" s="1"/>
  <c r="AI318" i="21" s="1"/>
  <c r="AI319" i="21" s="1"/>
  <c r="AI320" i="21" s="1"/>
  <c r="AI321" i="21" s="1"/>
  <c r="AI322" i="21" s="1"/>
  <c r="AI323" i="21" s="1"/>
  <c r="AI324" i="21" s="1"/>
  <c r="AI325" i="21" s="1"/>
  <c r="AI326" i="21" s="1"/>
  <c r="AI327" i="21" s="1"/>
  <c r="AI328" i="21" s="1"/>
  <c r="AI329" i="21" s="1"/>
  <c r="AI330" i="21" s="1"/>
  <c r="AI331" i="21" s="1"/>
  <c r="AI332" i="21" s="1"/>
  <c r="AI333" i="21" s="1"/>
  <c r="AI334" i="21" s="1"/>
  <c r="AI335" i="21" s="1"/>
  <c r="AI336" i="21" s="1"/>
  <c r="AI337" i="21" s="1"/>
  <c r="AI338" i="21" s="1"/>
  <c r="AI339" i="21" s="1"/>
  <c r="AI340" i="21" s="1"/>
  <c r="AI341" i="21" s="1"/>
  <c r="AI342" i="21" s="1"/>
  <c r="AI343" i="21" s="1"/>
  <c r="AI344" i="21" s="1"/>
  <c r="AI345" i="21" s="1"/>
  <c r="AI346" i="21" s="1"/>
  <c r="AI347" i="21" s="1"/>
  <c r="AI348" i="21" s="1"/>
  <c r="AI349" i="21" s="1"/>
  <c r="AI350" i="21" s="1"/>
  <c r="AI351" i="21" s="1"/>
  <c r="AI352" i="21" s="1"/>
  <c r="AI353" i="21" s="1"/>
  <c r="AI354" i="21" s="1"/>
  <c r="AI355" i="21" s="1"/>
  <c r="AI356" i="21" s="1"/>
  <c r="AI357" i="21" s="1"/>
  <c r="AI358" i="21" s="1"/>
  <c r="AI359" i="21" s="1"/>
  <c r="AI360" i="21" s="1"/>
  <c r="AI361" i="21" s="1"/>
  <c r="AI362" i="21" s="1"/>
  <c r="AI363" i="21" s="1"/>
  <c r="AI364" i="21" s="1"/>
  <c r="AI365" i="21" s="1"/>
  <c r="AI366" i="21" s="1"/>
  <c r="AI367" i="21" s="1"/>
  <c r="AI368" i="21" s="1"/>
  <c r="AI369" i="21" s="1"/>
  <c r="AI370" i="21" s="1"/>
  <c r="AI371" i="21" s="1"/>
  <c r="AI372" i="21" s="1"/>
  <c r="AI373" i="21" s="1"/>
  <c r="AI374" i="21" s="1"/>
  <c r="AI375" i="21" s="1"/>
  <c r="AI376" i="21" s="1"/>
  <c r="AI377" i="21" s="1"/>
  <c r="AI378" i="21" s="1"/>
  <c r="AI379" i="21" s="1"/>
  <c r="AI380" i="21" s="1"/>
  <c r="AI381" i="21" s="1"/>
  <c r="AI382" i="21" s="1"/>
  <c r="AI383" i="21" s="1"/>
  <c r="AI384" i="21" s="1"/>
  <c r="AI385" i="21" s="1"/>
  <c r="AI386" i="21" s="1"/>
  <c r="AI387" i="21" s="1"/>
  <c r="AI388" i="21" s="1"/>
  <c r="I304" i="21"/>
  <c r="AM304" i="21" s="1"/>
  <c r="E304" i="2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325" i="21" s="1"/>
  <c r="E326" i="21" s="1"/>
  <c r="E327" i="21" s="1"/>
  <c r="E328" i="21" s="1"/>
  <c r="E329" i="21" s="1"/>
  <c r="E330" i="21" s="1"/>
  <c r="E331" i="21" s="1"/>
  <c r="E332" i="21" s="1"/>
  <c r="E333" i="21" s="1"/>
  <c r="E334" i="21" s="1"/>
  <c r="E335" i="21" s="1"/>
  <c r="E336" i="21" s="1"/>
  <c r="E337" i="21" s="1"/>
  <c r="E338" i="21" s="1"/>
  <c r="E339" i="21" s="1"/>
  <c r="E340" i="21" s="1"/>
  <c r="E341" i="21" s="1"/>
  <c r="E342" i="21" s="1"/>
  <c r="E343" i="21" s="1"/>
  <c r="E344" i="21" s="1"/>
  <c r="E345" i="21" s="1"/>
  <c r="E346" i="21" s="1"/>
  <c r="E347" i="21" s="1"/>
  <c r="E348" i="21" s="1"/>
  <c r="E349" i="21" s="1"/>
  <c r="E350" i="21" s="1"/>
  <c r="E351" i="21" s="1"/>
  <c r="E352" i="21" s="1"/>
  <c r="E353" i="21" s="1"/>
  <c r="E354" i="21" s="1"/>
  <c r="E355" i="21" s="1"/>
  <c r="E356" i="21" s="1"/>
  <c r="E357" i="21" s="1"/>
  <c r="E358" i="21" s="1"/>
  <c r="E359" i="21" s="1"/>
  <c r="E360" i="21" s="1"/>
  <c r="E361" i="21" s="1"/>
  <c r="E362" i="21" s="1"/>
  <c r="E363" i="21" s="1"/>
  <c r="E364" i="21" s="1"/>
  <c r="E365" i="21" s="1"/>
  <c r="E366" i="21" s="1"/>
  <c r="E367" i="21" s="1"/>
  <c r="E368" i="21" s="1"/>
  <c r="E369" i="21" s="1"/>
  <c r="E370" i="21" s="1"/>
  <c r="E371" i="21" s="1"/>
  <c r="E372" i="21" s="1"/>
  <c r="E373" i="21" s="1"/>
  <c r="E374" i="21" s="1"/>
  <c r="E375" i="21" s="1"/>
  <c r="E376" i="21" s="1"/>
  <c r="E377" i="21" s="1"/>
  <c r="E378" i="21" s="1"/>
  <c r="E379" i="21" s="1"/>
  <c r="E380" i="21" s="1"/>
  <c r="E381" i="21" s="1"/>
  <c r="E382" i="21" s="1"/>
  <c r="E383" i="21" s="1"/>
  <c r="E384" i="21" s="1"/>
  <c r="E385" i="21" s="1"/>
  <c r="E386" i="21" s="1"/>
  <c r="E387" i="21" s="1"/>
  <c r="E388" i="21" s="1"/>
  <c r="AV303" i="21"/>
  <c r="AS304" i="21" s="1"/>
  <c r="R303" i="21"/>
  <c r="O304" i="21" s="1"/>
  <c r="I303" i="21"/>
  <c r="AM303" i="21" s="1"/>
  <c r="AR293" i="21"/>
  <c r="I293" i="21"/>
  <c r="AM293" i="21" s="1"/>
  <c r="H293" i="21"/>
  <c r="AR292" i="21"/>
  <c r="I292" i="21"/>
  <c r="AM292" i="21" s="1"/>
  <c r="AR291" i="21"/>
  <c r="I291" i="21"/>
  <c r="AM291" i="21" s="1"/>
  <c r="AR290" i="21"/>
  <c r="I290" i="21"/>
  <c r="AM290" i="21" s="1"/>
  <c r="AR289" i="21"/>
  <c r="I289" i="21"/>
  <c r="AR288" i="21"/>
  <c r="I288" i="21"/>
  <c r="AR287" i="21"/>
  <c r="I287" i="21"/>
  <c r="AR286" i="21"/>
  <c r="I286" i="21"/>
  <c r="H286" i="21"/>
  <c r="AR285" i="21"/>
  <c r="I285" i="21"/>
  <c r="AR284" i="21"/>
  <c r="I284" i="21"/>
  <c r="AM284" i="21" s="1"/>
  <c r="AR283" i="21"/>
  <c r="I283" i="21"/>
  <c r="AR282" i="21"/>
  <c r="I282" i="21"/>
  <c r="AR281" i="21"/>
  <c r="I281" i="21"/>
  <c r="AR280" i="21"/>
  <c r="I280" i="21"/>
  <c r="AR279" i="21"/>
  <c r="I279" i="21"/>
  <c r="AR278" i="21"/>
  <c r="I278" i="21"/>
  <c r="AM278" i="21" s="1"/>
  <c r="AR277" i="21"/>
  <c r="I277" i="21"/>
  <c r="AM277" i="21" s="1"/>
  <c r="AR276" i="21"/>
  <c r="I276" i="21"/>
  <c r="AM276" i="21" s="1"/>
  <c r="AR275" i="21"/>
  <c r="I275" i="21"/>
  <c r="AR274" i="21"/>
  <c r="I274" i="21"/>
  <c r="AR273" i="21"/>
  <c r="I273" i="21"/>
  <c r="AR272" i="21"/>
  <c r="I272" i="21"/>
  <c r="AR271" i="21"/>
  <c r="I271" i="21"/>
  <c r="AR270" i="21"/>
  <c r="I270" i="21"/>
  <c r="AM270" i="21" s="1"/>
  <c r="AR269" i="21"/>
  <c r="I269" i="21"/>
  <c r="AM269" i="21" s="1"/>
  <c r="AR268" i="21"/>
  <c r="I268" i="21"/>
  <c r="AM268" i="21" s="1"/>
  <c r="AR267" i="21"/>
  <c r="I267" i="21"/>
  <c r="AM267" i="21" s="1"/>
  <c r="AR266" i="21"/>
  <c r="I266" i="21"/>
  <c r="AM266" i="21" s="1"/>
  <c r="AR265" i="21"/>
  <c r="AL265" i="21"/>
  <c r="I265" i="21"/>
  <c r="AR264" i="21"/>
  <c r="I264" i="21"/>
  <c r="AM264" i="21" s="1"/>
  <c r="AR263" i="21"/>
  <c r="I263" i="21"/>
  <c r="AM263" i="21" s="1"/>
  <c r="AR262" i="21"/>
  <c r="I262" i="21"/>
  <c r="AM262" i="21" s="1"/>
  <c r="AR261" i="21"/>
  <c r="I261" i="21"/>
  <c r="AR260" i="21"/>
  <c r="I260" i="21"/>
  <c r="AM260" i="21" s="1"/>
  <c r="AR259" i="21"/>
  <c r="I259" i="21"/>
  <c r="AM259" i="21" s="1"/>
  <c r="H259" i="21"/>
  <c r="AR258" i="21"/>
  <c r="I258" i="21"/>
  <c r="AM258" i="21" s="1"/>
  <c r="AR257" i="21"/>
  <c r="I257" i="21"/>
  <c r="AM257" i="21" s="1"/>
  <c r="AR256" i="21"/>
  <c r="I256" i="21"/>
  <c r="AM256" i="21" s="1"/>
  <c r="AR255" i="21"/>
  <c r="I255" i="21"/>
  <c r="AM255" i="21" s="1"/>
  <c r="AR254" i="21"/>
  <c r="I254" i="21"/>
  <c r="AM254" i="21" s="1"/>
  <c r="AR253" i="21"/>
  <c r="I253" i="21"/>
  <c r="AM253" i="21" s="1"/>
  <c r="AR252" i="21"/>
  <c r="I252" i="21"/>
  <c r="AM252" i="21" s="1"/>
  <c r="H252" i="21"/>
  <c r="AR251" i="21"/>
  <c r="I251" i="21"/>
  <c r="AM251" i="21" s="1"/>
  <c r="AR250" i="21"/>
  <c r="I250" i="21"/>
  <c r="AM250" i="21" s="1"/>
  <c r="AR249" i="21"/>
  <c r="I249" i="21"/>
  <c r="AM249" i="21" s="1"/>
  <c r="AR248" i="21"/>
  <c r="I248" i="21"/>
  <c r="AM248" i="21" s="1"/>
  <c r="AR247" i="21"/>
  <c r="I247" i="21"/>
  <c r="AM247" i="21" s="1"/>
  <c r="AR246" i="21"/>
  <c r="I246" i="21"/>
  <c r="AM246" i="21" s="1"/>
  <c r="AR245" i="21"/>
  <c r="I245" i="21"/>
  <c r="AM245" i="21" s="1"/>
  <c r="AR244" i="21"/>
  <c r="I244" i="21"/>
  <c r="AM244" i="21" s="1"/>
  <c r="AR243" i="21"/>
  <c r="I243" i="21"/>
  <c r="AM243" i="21" s="1"/>
  <c r="AR242" i="21"/>
  <c r="I242" i="21"/>
  <c r="AR241" i="21"/>
  <c r="I241" i="21"/>
  <c r="AM241" i="21" s="1"/>
  <c r="AR240" i="21"/>
  <c r="I240" i="21"/>
  <c r="AM240" i="21" s="1"/>
  <c r="AR239" i="21"/>
  <c r="I239" i="21"/>
  <c r="AM239" i="21" s="1"/>
  <c r="AR238" i="21"/>
  <c r="I238" i="21"/>
  <c r="AM238" i="21" s="1"/>
  <c r="AR237" i="21"/>
  <c r="I237" i="21"/>
  <c r="AM237" i="21" s="1"/>
  <c r="AR236" i="21"/>
  <c r="I236" i="21"/>
  <c r="AR235" i="21"/>
  <c r="I235" i="21"/>
  <c r="AR234" i="21"/>
  <c r="I234" i="21"/>
  <c r="AM234" i="21" s="1"/>
  <c r="AR233" i="21"/>
  <c r="I233" i="21"/>
  <c r="AM233" i="21" s="1"/>
  <c r="AR232" i="21"/>
  <c r="I232" i="21"/>
  <c r="AR231" i="21"/>
  <c r="I231" i="21"/>
  <c r="AR230" i="21"/>
  <c r="I230" i="21"/>
  <c r="AM230" i="21" s="1"/>
  <c r="AR229" i="21"/>
  <c r="I229" i="21"/>
  <c r="H229" i="21"/>
  <c r="AR228" i="21"/>
  <c r="I228" i="21"/>
  <c r="AR227" i="21"/>
  <c r="I227" i="21"/>
  <c r="AR226" i="21"/>
  <c r="I226" i="21"/>
  <c r="AM226" i="21" s="1"/>
  <c r="AR225" i="21"/>
  <c r="I225" i="21"/>
  <c r="AR224" i="21"/>
  <c r="I224" i="21"/>
  <c r="AR223" i="21"/>
  <c r="I223" i="21"/>
  <c r="AM223" i="21" s="1"/>
  <c r="AR222" i="21"/>
  <c r="I222" i="21"/>
  <c r="H222" i="21"/>
  <c r="AR221" i="21"/>
  <c r="I221" i="21"/>
  <c r="AM221" i="21" s="1"/>
  <c r="AR220" i="21"/>
  <c r="I220" i="21"/>
  <c r="AR219" i="21"/>
  <c r="I219" i="21"/>
  <c r="AR218" i="21"/>
  <c r="I218" i="21"/>
  <c r="AR217" i="21"/>
  <c r="I217" i="21"/>
  <c r="AM217" i="21" s="1"/>
  <c r="AR216" i="21"/>
  <c r="I216" i="21"/>
  <c r="AR215" i="21"/>
  <c r="I215" i="21"/>
  <c r="AR214" i="21"/>
  <c r="I214" i="21"/>
  <c r="AM214" i="21" s="1"/>
  <c r="AR213" i="21"/>
  <c r="I213" i="21"/>
  <c r="AM213" i="21" s="1"/>
  <c r="AR212" i="21"/>
  <c r="I212" i="21"/>
  <c r="AR211" i="21"/>
  <c r="I211" i="21"/>
  <c r="AM211" i="21" s="1"/>
  <c r="AR210" i="21"/>
  <c r="I210" i="21"/>
  <c r="AM210" i="21" s="1"/>
  <c r="AR209" i="21"/>
  <c r="AI209" i="21"/>
  <c r="AI210" i="21" s="1"/>
  <c r="AI211" i="21" s="1"/>
  <c r="AI212" i="21" s="1"/>
  <c r="AI213" i="21" s="1"/>
  <c r="AI214" i="21" s="1"/>
  <c r="AI215" i="21" s="1"/>
  <c r="AI216" i="21" s="1"/>
  <c r="AI217" i="21" s="1"/>
  <c r="AI218" i="21" s="1"/>
  <c r="AI219" i="21" s="1"/>
  <c r="AI220" i="21" s="1"/>
  <c r="AI221" i="21" s="1"/>
  <c r="AI222" i="21" s="1"/>
  <c r="AI223" i="21" s="1"/>
  <c r="AI224" i="21" s="1"/>
  <c r="AI225" i="21" s="1"/>
  <c r="AI226" i="21" s="1"/>
  <c r="AI227" i="21" s="1"/>
  <c r="AI228" i="21" s="1"/>
  <c r="AI229" i="21" s="1"/>
  <c r="AI230" i="21" s="1"/>
  <c r="AI231" i="21" s="1"/>
  <c r="AI232" i="21" s="1"/>
  <c r="AI233" i="21" s="1"/>
  <c r="AI234" i="21" s="1"/>
  <c r="AI235" i="21" s="1"/>
  <c r="AI236" i="21" s="1"/>
  <c r="AI237" i="21" s="1"/>
  <c r="AI238" i="21" s="1"/>
  <c r="AI239" i="21" s="1"/>
  <c r="AI240" i="21" s="1"/>
  <c r="AI241" i="21" s="1"/>
  <c r="AI242" i="21" s="1"/>
  <c r="AI243" i="21" s="1"/>
  <c r="AI244" i="21" s="1"/>
  <c r="AI245" i="21" s="1"/>
  <c r="AI246" i="21" s="1"/>
  <c r="AI247" i="21" s="1"/>
  <c r="AI248" i="21" s="1"/>
  <c r="AI249" i="21" s="1"/>
  <c r="AI250" i="21" s="1"/>
  <c r="AI251" i="21" s="1"/>
  <c r="AI252" i="21" s="1"/>
  <c r="AI253" i="21" s="1"/>
  <c r="AI254" i="21" s="1"/>
  <c r="AI255" i="21" s="1"/>
  <c r="AI256" i="21" s="1"/>
  <c r="AI257" i="21" s="1"/>
  <c r="AI258" i="21" s="1"/>
  <c r="AI259" i="21" s="1"/>
  <c r="AI260" i="21" s="1"/>
  <c r="AI261" i="21" s="1"/>
  <c r="AI262" i="21" s="1"/>
  <c r="AI263" i="21" s="1"/>
  <c r="AI264" i="21" s="1"/>
  <c r="AI265" i="21" s="1"/>
  <c r="AI266" i="21" s="1"/>
  <c r="AI267" i="21" s="1"/>
  <c r="AI268" i="21" s="1"/>
  <c r="AI269" i="21" s="1"/>
  <c r="AI270" i="21" s="1"/>
  <c r="AI271" i="21" s="1"/>
  <c r="AI272" i="21" s="1"/>
  <c r="AI273" i="21" s="1"/>
  <c r="AI274" i="21" s="1"/>
  <c r="AI275" i="21" s="1"/>
  <c r="AI276" i="21" s="1"/>
  <c r="AI277" i="21" s="1"/>
  <c r="AI278" i="21" s="1"/>
  <c r="AI279" i="21" s="1"/>
  <c r="AI280" i="21" s="1"/>
  <c r="AI281" i="21" s="1"/>
  <c r="AI282" i="21" s="1"/>
  <c r="AI283" i="21" s="1"/>
  <c r="AI284" i="21" s="1"/>
  <c r="AI285" i="21" s="1"/>
  <c r="AI286" i="21" s="1"/>
  <c r="AI287" i="21" s="1"/>
  <c r="AI288" i="21" s="1"/>
  <c r="AI289" i="21" s="1"/>
  <c r="AI290" i="21" s="1"/>
  <c r="AI291" i="21" s="1"/>
  <c r="AI292" i="21" s="1"/>
  <c r="AI293" i="21" s="1"/>
  <c r="I209" i="21"/>
  <c r="AM209" i="21" s="1"/>
  <c r="E209" i="2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27" i="21" s="1"/>
  <c r="E228" i="21" s="1"/>
  <c r="E229" i="21" s="1"/>
  <c r="E230" i="21" s="1"/>
  <c r="E231" i="21" s="1"/>
  <c r="E232" i="21" s="1"/>
  <c r="E233" i="21" s="1"/>
  <c r="E234" i="21" s="1"/>
  <c r="E235" i="21" s="1"/>
  <c r="E236" i="21" s="1"/>
  <c r="E237" i="21" s="1"/>
  <c r="E238" i="21" s="1"/>
  <c r="E239" i="21" s="1"/>
  <c r="E240" i="21" s="1"/>
  <c r="E241" i="21" s="1"/>
  <c r="E242" i="21" s="1"/>
  <c r="E243" i="21" s="1"/>
  <c r="E244" i="21" s="1"/>
  <c r="E245" i="21" s="1"/>
  <c r="E246" i="21" s="1"/>
  <c r="E247" i="21" s="1"/>
  <c r="E248" i="21" s="1"/>
  <c r="E249" i="21" s="1"/>
  <c r="E250" i="21" s="1"/>
  <c r="E251" i="21" s="1"/>
  <c r="E252" i="21" s="1"/>
  <c r="E253" i="21" s="1"/>
  <c r="E254" i="21" s="1"/>
  <c r="E255" i="21" s="1"/>
  <c r="E256" i="21" s="1"/>
  <c r="E257" i="21" s="1"/>
  <c r="E258" i="21" s="1"/>
  <c r="E259" i="21" s="1"/>
  <c r="E260" i="21" s="1"/>
  <c r="E261" i="21" s="1"/>
  <c r="E262" i="21" s="1"/>
  <c r="E263" i="21" s="1"/>
  <c r="E264" i="21" s="1"/>
  <c r="E265" i="21" s="1"/>
  <c r="E266" i="21" s="1"/>
  <c r="E267" i="21" s="1"/>
  <c r="E268" i="21" s="1"/>
  <c r="E269" i="21" s="1"/>
  <c r="E270" i="21" s="1"/>
  <c r="E271" i="21" s="1"/>
  <c r="E272" i="21" s="1"/>
  <c r="E273" i="21" s="1"/>
  <c r="E274" i="21" s="1"/>
  <c r="E275" i="21" s="1"/>
  <c r="E276" i="21" s="1"/>
  <c r="E277" i="21" s="1"/>
  <c r="E278" i="21" s="1"/>
  <c r="E279" i="21" s="1"/>
  <c r="E280" i="21" s="1"/>
  <c r="E281" i="21" s="1"/>
  <c r="E282" i="21" s="1"/>
  <c r="E283" i="21" s="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AV208" i="21"/>
  <c r="AS209" i="21" s="1"/>
  <c r="R208" i="21"/>
  <c r="I208" i="21"/>
  <c r="AR198" i="21"/>
  <c r="M198" i="21"/>
  <c r="M293" i="21" s="1"/>
  <c r="M388" i="21" s="1"/>
  <c r="M483" i="21" s="1"/>
  <c r="I198" i="21"/>
  <c r="AM198" i="21" s="1"/>
  <c r="AR197" i="21"/>
  <c r="M197" i="21"/>
  <c r="M292" i="21" s="1"/>
  <c r="M387" i="21" s="1"/>
  <c r="M482" i="21" s="1"/>
  <c r="I197" i="21"/>
  <c r="AR196" i="21"/>
  <c r="M196" i="21"/>
  <c r="M291" i="21" s="1"/>
  <c r="M386" i="21" s="1"/>
  <c r="M481" i="21" s="1"/>
  <c r="I196" i="21"/>
  <c r="AM196" i="21" s="1"/>
  <c r="AR195" i="21"/>
  <c r="M195" i="21"/>
  <c r="M290" i="21" s="1"/>
  <c r="M385" i="21" s="1"/>
  <c r="M480" i="21" s="1"/>
  <c r="I195" i="21"/>
  <c r="AM195" i="21" s="1"/>
  <c r="AR194" i="21"/>
  <c r="I194" i="21"/>
  <c r="AM194" i="21" s="1"/>
  <c r="AR193" i="21"/>
  <c r="I193" i="21"/>
  <c r="AM193" i="21" s="1"/>
  <c r="AR192" i="21"/>
  <c r="M192" i="21"/>
  <c r="M287" i="21" s="1"/>
  <c r="M382" i="21" s="1"/>
  <c r="M477" i="21" s="1"/>
  <c r="I192" i="21"/>
  <c r="AM192" i="21" s="1"/>
  <c r="AR191" i="21"/>
  <c r="I191" i="21"/>
  <c r="AR190" i="21"/>
  <c r="M190" i="21"/>
  <c r="M285" i="21" s="1"/>
  <c r="M380" i="21" s="1"/>
  <c r="M475" i="21" s="1"/>
  <c r="I190" i="21"/>
  <c r="H190" i="21"/>
  <c r="AR189" i="21"/>
  <c r="M189" i="21"/>
  <c r="M284" i="21" s="1"/>
  <c r="M379" i="21" s="1"/>
  <c r="M474" i="21" s="1"/>
  <c r="I189" i="21"/>
  <c r="AR188" i="21"/>
  <c r="M188" i="21"/>
  <c r="M283" i="21" s="1"/>
  <c r="M378" i="21" s="1"/>
  <c r="M473" i="21" s="1"/>
  <c r="I188" i="21"/>
  <c r="AM188" i="21" s="1"/>
  <c r="H188" i="21"/>
  <c r="AR187" i="21"/>
  <c r="M187" i="21"/>
  <c r="M282" i="21" s="1"/>
  <c r="M377" i="21" s="1"/>
  <c r="M472" i="21" s="1"/>
  <c r="I187" i="21"/>
  <c r="AM187" i="21" s="1"/>
  <c r="AR186" i="21"/>
  <c r="I186" i="21"/>
  <c r="AM186" i="21" s="1"/>
  <c r="AR185" i="21"/>
  <c r="AL185" i="21"/>
  <c r="I185" i="21"/>
  <c r="AM185" i="21" s="1"/>
  <c r="AR184" i="21"/>
  <c r="M184" i="21"/>
  <c r="M279" i="21" s="1"/>
  <c r="M374" i="21" s="1"/>
  <c r="M469" i="21" s="1"/>
  <c r="I184" i="21"/>
  <c r="AR183" i="21"/>
  <c r="I183" i="21"/>
  <c r="AR182" i="21"/>
  <c r="M182" i="21"/>
  <c r="M277" i="21" s="1"/>
  <c r="M372" i="21" s="1"/>
  <c r="M467" i="21" s="1"/>
  <c r="I182" i="21"/>
  <c r="AM182" i="21" s="1"/>
  <c r="AR181" i="21"/>
  <c r="M181" i="21"/>
  <c r="M276" i="21" s="1"/>
  <c r="M371" i="21" s="1"/>
  <c r="M466" i="21" s="1"/>
  <c r="I181" i="21"/>
  <c r="AM181" i="21" s="1"/>
  <c r="AR180" i="21"/>
  <c r="M180" i="21"/>
  <c r="M275" i="21" s="1"/>
  <c r="M370" i="21" s="1"/>
  <c r="M465" i="21" s="1"/>
  <c r="I180" i="21"/>
  <c r="AR179" i="21"/>
  <c r="M179" i="21"/>
  <c r="M274" i="21" s="1"/>
  <c r="M369" i="21" s="1"/>
  <c r="M464" i="21" s="1"/>
  <c r="I179" i="21"/>
  <c r="AR178" i="21"/>
  <c r="I178" i="21"/>
  <c r="AR177" i="21"/>
  <c r="I177" i="21"/>
  <c r="AM177" i="21" s="1"/>
  <c r="AR176" i="21"/>
  <c r="M176" i="21"/>
  <c r="M271" i="21" s="1"/>
  <c r="M366" i="21" s="1"/>
  <c r="M461" i="21" s="1"/>
  <c r="I176" i="21"/>
  <c r="AM176" i="21" s="1"/>
  <c r="AR175" i="21"/>
  <c r="I175" i="21"/>
  <c r="H175" i="21"/>
  <c r="AR174" i="21"/>
  <c r="M174" i="21"/>
  <c r="M269" i="21" s="1"/>
  <c r="M364" i="21" s="1"/>
  <c r="M459" i="21" s="1"/>
  <c r="I174" i="21"/>
  <c r="AM174" i="21" s="1"/>
  <c r="AR173" i="21"/>
  <c r="M173" i="21"/>
  <c r="M268" i="21" s="1"/>
  <c r="M363" i="21" s="1"/>
  <c r="M458" i="21" s="1"/>
  <c r="I173" i="21"/>
  <c r="AM173" i="21" s="1"/>
  <c r="AR172" i="21"/>
  <c r="M172" i="21"/>
  <c r="M267" i="21" s="1"/>
  <c r="M362" i="21" s="1"/>
  <c r="M457" i="21" s="1"/>
  <c r="I172" i="21"/>
  <c r="AR171" i="21"/>
  <c r="M171" i="21"/>
  <c r="M266" i="21" s="1"/>
  <c r="M361" i="21" s="1"/>
  <c r="M456" i="21" s="1"/>
  <c r="I171" i="21"/>
  <c r="AM171" i="21" s="1"/>
  <c r="AR170" i="21"/>
  <c r="I170" i="21"/>
  <c r="AM170" i="21" s="1"/>
  <c r="AR169" i="21"/>
  <c r="I169" i="21"/>
  <c r="AR168" i="21"/>
  <c r="M168" i="21"/>
  <c r="M263" i="21" s="1"/>
  <c r="M358" i="21" s="1"/>
  <c r="M453" i="21" s="1"/>
  <c r="I168" i="21"/>
  <c r="AM168" i="21" s="1"/>
  <c r="AR167" i="21"/>
  <c r="I167" i="21"/>
  <c r="AR166" i="21"/>
  <c r="M166" i="21"/>
  <c r="M261" i="21" s="1"/>
  <c r="M356" i="21" s="1"/>
  <c r="M451" i="21" s="1"/>
  <c r="I166" i="21"/>
  <c r="AM166" i="21" s="1"/>
  <c r="H166" i="21"/>
  <c r="AR165" i="21"/>
  <c r="M165" i="21"/>
  <c r="M260" i="21" s="1"/>
  <c r="M355" i="21" s="1"/>
  <c r="M450" i="21" s="1"/>
  <c r="I165" i="21"/>
  <c r="AM165" i="21" s="1"/>
  <c r="AR164" i="21"/>
  <c r="M164" i="21"/>
  <c r="M259" i="21" s="1"/>
  <c r="M354" i="21" s="1"/>
  <c r="M449" i="21" s="1"/>
  <c r="I164" i="21"/>
  <c r="AM164" i="21" s="1"/>
  <c r="H164" i="21"/>
  <c r="AR163" i="21"/>
  <c r="M163" i="21"/>
  <c r="M258" i="21" s="1"/>
  <c r="M353" i="21" s="1"/>
  <c r="M448" i="21" s="1"/>
  <c r="I163" i="21"/>
  <c r="AM163" i="21" s="1"/>
  <c r="AR162" i="21"/>
  <c r="I162" i="21"/>
  <c r="AM162" i="21" s="1"/>
  <c r="AR161" i="21"/>
  <c r="I161" i="21"/>
  <c r="AR160" i="21"/>
  <c r="M160" i="21"/>
  <c r="M255" i="21" s="1"/>
  <c r="M350" i="21" s="1"/>
  <c r="M445" i="21" s="1"/>
  <c r="I160" i="21"/>
  <c r="AR159" i="21"/>
  <c r="I159" i="21"/>
  <c r="F159" i="21"/>
  <c r="AR158" i="21"/>
  <c r="M158" i="21"/>
  <c r="M253" i="21" s="1"/>
  <c r="M348" i="21" s="1"/>
  <c r="M443" i="21" s="1"/>
  <c r="I158" i="21"/>
  <c r="AM158" i="21" s="1"/>
  <c r="AR157" i="21"/>
  <c r="M157" i="21"/>
  <c r="M252" i="21" s="1"/>
  <c r="M347" i="21" s="1"/>
  <c r="M442" i="21" s="1"/>
  <c r="I157" i="21"/>
  <c r="AM157" i="21" s="1"/>
  <c r="AR156" i="21"/>
  <c r="M156" i="21"/>
  <c r="M251" i="21" s="1"/>
  <c r="M346" i="21" s="1"/>
  <c r="M441" i="21" s="1"/>
  <c r="I156" i="21"/>
  <c r="AR155" i="21"/>
  <c r="M155" i="21"/>
  <c r="M250" i="21" s="1"/>
  <c r="M345" i="21" s="1"/>
  <c r="M440" i="21" s="1"/>
  <c r="I155" i="21"/>
  <c r="AR154" i="21"/>
  <c r="I154" i="21"/>
  <c r="AM154" i="21" s="1"/>
  <c r="AR153" i="21"/>
  <c r="I153" i="21"/>
  <c r="AM153" i="21" s="1"/>
  <c r="AR152" i="21"/>
  <c r="M152" i="21"/>
  <c r="M247" i="21" s="1"/>
  <c r="M342" i="21" s="1"/>
  <c r="M437" i="21" s="1"/>
  <c r="I152" i="21"/>
  <c r="AR151" i="21"/>
  <c r="M151" i="21"/>
  <c r="M246" i="21" s="1"/>
  <c r="M341" i="21" s="1"/>
  <c r="M436" i="21" s="1"/>
  <c r="I151" i="21"/>
  <c r="F151" i="21"/>
  <c r="G151" i="21" s="1"/>
  <c r="AK151" i="21" s="1"/>
  <c r="AR150" i="21"/>
  <c r="M150" i="21"/>
  <c r="M245" i="21" s="1"/>
  <c r="M340" i="21" s="1"/>
  <c r="M435" i="21" s="1"/>
  <c r="I150" i="21"/>
  <c r="AM150" i="21" s="1"/>
  <c r="AR149" i="21"/>
  <c r="M149" i="21"/>
  <c r="M244" i="21" s="1"/>
  <c r="M339" i="21" s="1"/>
  <c r="M434" i="21" s="1"/>
  <c r="I149" i="21"/>
  <c r="AM149" i="21" s="1"/>
  <c r="H149" i="21"/>
  <c r="AR148" i="21"/>
  <c r="M148" i="21"/>
  <c r="M243" i="21" s="1"/>
  <c r="M338" i="21" s="1"/>
  <c r="M433" i="21" s="1"/>
  <c r="I148" i="21"/>
  <c r="AR147" i="21"/>
  <c r="M147" i="21"/>
  <c r="M242" i="21" s="1"/>
  <c r="M337" i="21" s="1"/>
  <c r="M432" i="21" s="1"/>
  <c r="I147" i="21"/>
  <c r="AR146" i="21"/>
  <c r="AL146" i="21"/>
  <c r="I146" i="21"/>
  <c r="AM146" i="21" s="1"/>
  <c r="AR145" i="21"/>
  <c r="I145" i="21"/>
  <c r="AM145" i="21" s="1"/>
  <c r="AR144" i="21"/>
  <c r="I144" i="21"/>
  <c r="AR143" i="21"/>
  <c r="M143" i="21"/>
  <c r="M238" i="21" s="1"/>
  <c r="M333" i="21" s="1"/>
  <c r="M428" i="21" s="1"/>
  <c r="I143" i="21"/>
  <c r="AR142" i="21"/>
  <c r="M142" i="21"/>
  <c r="M237" i="21" s="1"/>
  <c r="M332" i="21" s="1"/>
  <c r="M427" i="21" s="1"/>
  <c r="I142" i="21"/>
  <c r="AM142" i="21" s="1"/>
  <c r="AR141" i="21"/>
  <c r="M141" i="21"/>
  <c r="M236" i="21" s="1"/>
  <c r="M331" i="21" s="1"/>
  <c r="M426" i="21" s="1"/>
  <c r="I141" i="21"/>
  <c r="AM141" i="21" s="1"/>
  <c r="AR140" i="21"/>
  <c r="M140" i="21"/>
  <c r="M235" i="21" s="1"/>
  <c r="M330" i="21" s="1"/>
  <c r="M425" i="21" s="1"/>
  <c r="I140" i="21"/>
  <c r="AR139" i="21"/>
  <c r="M139" i="21"/>
  <c r="M234" i="21" s="1"/>
  <c r="M329" i="21" s="1"/>
  <c r="M424" i="21" s="1"/>
  <c r="I139" i="21"/>
  <c r="AR138" i="21"/>
  <c r="I138" i="21"/>
  <c r="AM138" i="21" s="1"/>
  <c r="H138" i="21"/>
  <c r="AR137" i="21"/>
  <c r="I137" i="21"/>
  <c r="AM137" i="21" s="1"/>
  <c r="AR136" i="21"/>
  <c r="I136" i="21"/>
  <c r="AR135" i="21"/>
  <c r="M135" i="21"/>
  <c r="M230" i="21" s="1"/>
  <c r="M325" i="21" s="1"/>
  <c r="M420" i="21" s="1"/>
  <c r="I135" i="21"/>
  <c r="AR134" i="21"/>
  <c r="M134" i="21"/>
  <c r="M229" i="21" s="1"/>
  <c r="M324" i="21" s="1"/>
  <c r="M419" i="21" s="1"/>
  <c r="I134" i="21"/>
  <c r="AM134" i="21" s="1"/>
  <c r="AR133" i="21"/>
  <c r="M133" i="21"/>
  <c r="M228" i="21" s="1"/>
  <c r="M323" i="21" s="1"/>
  <c r="M418" i="21" s="1"/>
  <c r="I133" i="21"/>
  <c r="AM133" i="21" s="1"/>
  <c r="AR132" i="21"/>
  <c r="M132" i="21"/>
  <c r="M227" i="21" s="1"/>
  <c r="M322" i="21" s="1"/>
  <c r="M417" i="21" s="1"/>
  <c r="I132" i="21"/>
  <c r="AM132" i="21" s="1"/>
  <c r="AR131" i="21"/>
  <c r="M131" i="21"/>
  <c r="M226" i="21" s="1"/>
  <c r="M321" i="21" s="1"/>
  <c r="M416" i="21" s="1"/>
  <c r="I131" i="21"/>
  <c r="AR130" i="21"/>
  <c r="I130" i="21"/>
  <c r="AM130" i="21" s="1"/>
  <c r="AR129" i="21"/>
  <c r="I129" i="21"/>
  <c r="AR128" i="21"/>
  <c r="I128" i="21"/>
  <c r="AR127" i="21"/>
  <c r="M127" i="21"/>
  <c r="M222" i="21" s="1"/>
  <c r="M317" i="21" s="1"/>
  <c r="M412" i="21" s="1"/>
  <c r="I127" i="21"/>
  <c r="AM127" i="21" s="1"/>
  <c r="AR126" i="21"/>
  <c r="M126" i="21"/>
  <c r="M221" i="21" s="1"/>
  <c r="M316" i="21" s="1"/>
  <c r="M411" i="21" s="1"/>
  <c r="I126" i="21"/>
  <c r="AR125" i="21"/>
  <c r="M125" i="21"/>
  <c r="M220" i="21" s="1"/>
  <c r="M315" i="21" s="1"/>
  <c r="M410" i="21" s="1"/>
  <c r="I125" i="21"/>
  <c r="AM125" i="21" s="1"/>
  <c r="AR124" i="21"/>
  <c r="M124" i="21"/>
  <c r="M219" i="21" s="1"/>
  <c r="M314" i="21" s="1"/>
  <c r="M409" i="21" s="1"/>
  <c r="I124" i="21"/>
  <c r="AM124" i="21" s="1"/>
  <c r="AR123" i="21"/>
  <c r="M123" i="21"/>
  <c r="M218" i="21" s="1"/>
  <c r="M313" i="21" s="1"/>
  <c r="M408" i="21" s="1"/>
  <c r="I123" i="21"/>
  <c r="AR122" i="21"/>
  <c r="I122" i="21"/>
  <c r="AR121" i="21"/>
  <c r="I121" i="21"/>
  <c r="AM121" i="21" s="1"/>
  <c r="AR120" i="21"/>
  <c r="I120" i="21"/>
  <c r="AM120" i="21" s="1"/>
  <c r="AR119" i="21"/>
  <c r="M119" i="21"/>
  <c r="M214" i="21" s="1"/>
  <c r="M309" i="21" s="1"/>
  <c r="M404" i="21" s="1"/>
  <c r="I119" i="21"/>
  <c r="AR118" i="21"/>
  <c r="M118" i="21"/>
  <c r="M213" i="21" s="1"/>
  <c r="M308" i="21" s="1"/>
  <c r="M403" i="21" s="1"/>
  <c r="I118" i="21"/>
  <c r="AR117" i="21"/>
  <c r="M117" i="21"/>
  <c r="M212" i="21" s="1"/>
  <c r="M307" i="21" s="1"/>
  <c r="M402" i="21" s="1"/>
  <c r="I117" i="21"/>
  <c r="AM117" i="21" s="1"/>
  <c r="AR116" i="21"/>
  <c r="M116" i="21"/>
  <c r="M211" i="21" s="1"/>
  <c r="M306" i="21" s="1"/>
  <c r="M401" i="21" s="1"/>
  <c r="I116" i="21"/>
  <c r="AR115" i="21"/>
  <c r="M115" i="21"/>
  <c r="M210" i="21" s="1"/>
  <c r="M305" i="21" s="1"/>
  <c r="M400" i="21" s="1"/>
  <c r="I115" i="21"/>
  <c r="AM115" i="21" s="1"/>
  <c r="F115" i="21"/>
  <c r="AJ115" i="21" s="1"/>
  <c r="AR114" i="21"/>
  <c r="AI114" i="21"/>
  <c r="AI115" i="21" s="1"/>
  <c r="AI116" i="21" s="1"/>
  <c r="AI117" i="21" s="1"/>
  <c r="AI118" i="21" s="1"/>
  <c r="AI119" i="21" s="1"/>
  <c r="AI120" i="21" s="1"/>
  <c r="AI121" i="21" s="1"/>
  <c r="AI122" i="21" s="1"/>
  <c r="AI123" i="21" s="1"/>
  <c r="AI124" i="21" s="1"/>
  <c r="AI125" i="21" s="1"/>
  <c r="AI126" i="21" s="1"/>
  <c r="AI127" i="21" s="1"/>
  <c r="AI128" i="21" s="1"/>
  <c r="AI129" i="21" s="1"/>
  <c r="AI130" i="21" s="1"/>
  <c r="AI131" i="21" s="1"/>
  <c r="AI132" i="21" s="1"/>
  <c r="AI133" i="21" s="1"/>
  <c r="AI134" i="21" s="1"/>
  <c r="AI135" i="21" s="1"/>
  <c r="AI136" i="21" s="1"/>
  <c r="AI137" i="21" s="1"/>
  <c r="AI138" i="21" s="1"/>
  <c r="AI139" i="21" s="1"/>
  <c r="AI140" i="21" s="1"/>
  <c r="AI141" i="21" s="1"/>
  <c r="AI142" i="21" s="1"/>
  <c r="AI143" i="21" s="1"/>
  <c r="AI144" i="21" s="1"/>
  <c r="AI145" i="21" s="1"/>
  <c r="AI146" i="21" s="1"/>
  <c r="AI147" i="21" s="1"/>
  <c r="AI148" i="21" s="1"/>
  <c r="AI149" i="21" s="1"/>
  <c r="AI150" i="21" s="1"/>
  <c r="AI151" i="21" s="1"/>
  <c r="AI152" i="21" s="1"/>
  <c r="AI153" i="21" s="1"/>
  <c r="AI154" i="21" s="1"/>
  <c r="AI155" i="21" s="1"/>
  <c r="AI156" i="21" s="1"/>
  <c r="AI157" i="21" s="1"/>
  <c r="AI158" i="21" s="1"/>
  <c r="AI159" i="21" s="1"/>
  <c r="AI160" i="21" s="1"/>
  <c r="AI161" i="21" s="1"/>
  <c r="AI162" i="21" s="1"/>
  <c r="AI163" i="21" s="1"/>
  <c r="AI164" i="21" s="1"/>
  <c r="AI165" i="21" s="1"/>
  <c r="AI166" i="21" s="1"/>
  <c r="AI167" i="21" s="1"/>
  <c r="AI168" i="21" s="1"/>
  <c r="AI169" i="21" s="1"/>
  <c r="AI170" i="21" s="1"/>
  <c r="AI171" i="21" s="1"/>
  <c r="AI172" i="21" s="1"/>
  <c r="AI173" i="21" s="1"/>
  <c r="AI174" i="21" s="1"/>
  <c r="AI175" i="21" s="1"/>
  <c r="AI176" i="21" s="1"/>
  <c r="AI177" i="21" s="1"/>
  <c r="AI178" i="21" s="1"/>
  <c r="AI179" i="21" s="1"/>
  <c r="AI180" i="21" s="1"/>
  <c r="AI181" i="21" s="1"/>
  <c r="AI182" i="21" s="1"/>
  <c r="AI183" i="21" s="1"/>
  <c r="AI184" i="21" s="1"/>
  <c r="AI185" i="21" s="1"/>
  <c r="AI186" i="21" s="1"/>
  <c r="AI187" i="21" s="1"/>
  <c r="AI188" i="21" s="1"/>
  <c r="AI189" i="21" s="1"/>
  <c r="AI190" i="21" s="1"/>
  <c r="AI191" i="21" s="1"/>
  <c r="AI192" i="21" s="1"/>
  <c r="AI193" i="21" s="1"/>
  <c r="AI194" i="21" s="1"/>
  <c r="AI195" i="21" s="1"/>
  <c r="AI196" i="21" s="1"/>
  <c r="AI197" i="21" s="1"/>
  <c r="AI198" i="21" s="1"/>
  <c r="M114" i="21"/>
  <c r="M209" i="21" s="1"/>
  <c r="M304" i="21" s="1"/>
  <c r="M399" i="21" s="1"/>
  <c r="I114" i="21"/>
  <c r="E114" i="2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AV113" i="21"/>
  <c r="AS114" i="21" s="1"/>
  <c r="R113" i="21"/>
  <c r="I113" i="21"/>
  <c r="AM113" i="21" s="1"/>
  <c r="F113" i="21"/>
  <c r="G113" i="21" s="1"/>
  <c r="AR103" i="21"/>
  <c r="I103" i="21"/>
  <c r="AR102" i="21"/>
  <c r="I102" i="21"/>
  <c r="AR101" i="21"/>
  <c r="I101" i="21"/>
  <c r="AR100" i="21"/>
  <c r="I100" i="21"/>
  <c r="AR99" i="21"/>
  <c r="I99" i="21"/>
  <c r="AM99" i="21" s="1"/>
  <c r="H99" i="21"/>
  <c r="AR98" i="21"/>
  <c r="I98" i="21"/>
  <c r="AM98" i="21" s="1"/>
  <c r="AR97" i="21"/>
  <c r="I97" i="21"/>
  <c r="AR96" i="21"/>
  <c r="I96" i="21"/>
  <c r="AM96" i="21" s="1"/>
  <c r="AR95" i="21"/>
  <c r="I95" i="21"/>
  <c r="AR94" i="21"/>
  <c r="I94" i="21"/>
  <c r="AR93" i="21"/>
  <c r="I93" i="21"/>
  <c r="AR92" i="21"/>
  <c r="I92" i="21"/>
  <c r="AR91" i="21"/>
  <c r="I91" i="21"/>
  <c r="AM91" i="21" s="1"/>
  <c r="AR90" i="21"/>
  <c r="I90" i="21"/>
  <c r="AM90" i="21" s="1"/>
  <c r="H90" i="21"/>
  <c r="AR89" i="21"/>
  <c r="I89" i="21"/>
  <c r="AR88" i="21"/>
  <c r="I88" i="21"/>
  <c r="AM88" i="21" s="1"/>
  <c r="AR87" i="21"/>
  <c r="I87" i="21"/>
  <c r="H87" i="21"/>
  <c r="AR86" i="21"/>
  <c r="I86" i="21"/>
  <c r="AR85" i="21"/>
  <c r="I85" i="21"/>
  <c r="AR84" i="21"/>
  <c r="I84" i="21"/>
  <c r="AR83" i="21"/>
  <c r="I83" i="21"/>
  <c r="AM83" i="21" s="1"/>
  <c r="AR82" i="21"/>
  <c r="I82" i="21"/>
  <c r="H82" i="21"/>
  <c r="AR81" i="21"/>
  <c r="I81" i="21"/>
  <c r="AM81" i="21" s="1"/>
  <c r="AR80" i="21"/>
  <c r="I80" i="21"/>
  <c r="AR79" i="21"/>
  <c r="I79" i="21"/>
  <c r="H79" i="21"/>
  <c r="AR78" i="21"/>
  <c r="I78" i="21"/>
  <c r="AR77" i="21"/>
  <c r="I77" i="21"/>
  <c r="AR76" i="21"/>
  <c r="AL76" i="21"/>
  <c r="I76" i="21"/>
  <c r="AR75" i="21"/>
  <c r="I75" i="21"/>
  <c r="AR74" i="21"/>
  <c r="I74" i="21"/>
  <c r="AR73" i="21"/>
  <c r="I73" i="21"/>
  <c r="AR72" i="21"/>
  <c r="I72" i="21"/>
  <c r="AM72" i="21" s="1"/>
  <c r="AR71" i="21"/>
  <c r="I71" i="21"/>
  <c r="H71" i="21"/>
  <c r="AR70" i="21"/>
  <c r="I70" i="21"/>
  <c r="AM70" i="21" s="1"/>
  <c r="AR69" i="21"/>
  <c r="I69" i="21"/>
  <c r="AR68" i="21"/>
  <c r="AL68" i="21"/>
  <c r="I68" i="21"/>
  <c r="AM68" i="21" s="1"/>
  <c r="AR67" i="21"/>
  <c r="I67" i="21"/>
  <c r="AR66" i="21"/>
  <c r="I66" i="21"/>
  <c r="AM66" i="21" s="1"/>
  <c r="AR65" i="21"/>
  <c r="I65" i="21"/>
  <c r="AR64" i="21"/>
  <c r="I64" i="21"/>
  <c r="AM64" i="21" s="1"/>
  <c r="AR63" i="21"/>
  <c r="I63" i="21"/>
  <c r="H63" i="21"/>
  <c r="AR62" i="21"/>
  <c r="I62" i="21"/>
  <c r="AM62" i="21" s="1"/>
  <c r="AR61" i="21"/>
  <c r="I61" i="21"/>
  <c r="AR60" i="21"/>
  <c r="AL60" i="21"/>
  <c r="I60" i="21"/>
  <c r="AM60" i="21" s="1"/>
  <c r="AR59" i="21"/>
  <c r="I59" i="21"/>
  <c r="AR58" i="21"/>
  <c r="I58" i="21"/>
  <c r="AM58" i="21" s="1"/>
  <c r="AR57" i="21"/>
  <c r="I57" i="21"/>
  <c r="AR56" i="21"/>
  <c r="I56" i="21"/>
  <c r="AM56" i="21" s="1"/>
  <c r="AR55" i="21"/>
  <c r="I55" i="21"/>
  <c r="H55" i="21"/>
  <c r="AR54" i="21"/>
  <c r="I54" i="21"/>
  <c r="AM54" i="21" s="1"/>
  <c r="AR53" i="21"/>
  <c r="I53" i="21"/>
  <c r="AR52" i="21"/>
  <c r="AL52" i="21"/>
  <c r="I52" i="21"/>
  <c r="AM52" i="21" s="1"/>
  <c r="AR51" i="21"/>
  <c r="I51" i="21"/>
  <c r="AR50" i="21"/>
  <c r="I50" i="21"/>
  <c r="AM50" i="21" s="1"/>
  <c r="AR49" i="21"/>
  <c r="I49" i="21"/>
  <c r="AR48" i="21"/>
  <c r="I48" i="21"/>
  <c r="AM48" i="21" s="1"/>
  <c r="AR47" i="21"/>
  <c r="I47" i="21"/>
  <c r="H47" i="21"/>
  <c r="AR46" i="21"/>
  <c r="I46" i="21"/>
  <c r="AM46" i="21" s="1"/>
  <c r="AR45" i="21"/>
  <c r="I45" i="21"/>
  <c r="AR44" i="21"/>
  <c r="AL44" i="21"/>
  <c r="I44" i="21"/>
  <c r="AM44" i="21" s="1"/>
  <c r="AR43" i="21"/>
  <c r="I43" i="21"/>
  <c r="AR42" i="21"/>
  <c r="I42" i="21"/>
  <c r="AM42" i="21" s="1"/>
  <c r="AR41" i="21"/>
  <c r="I41" i="21"/>
  <c r="AR40" i="21"/>
  <c r="I40" i="21"/>
  <c r="AR39" i="21"/>
  <c r="I39" i="21"/>
  <c r="H39" i="21"/>
  <c r="AR38" i="21"/>
  <c r="I38" i="21"/>
  <c r="AR37" i="21"/>
  <c r="I37" i="21"/>
  <c r="AR36" i="21"/>
  <c r="AL36" i="21"/>
  <c r="I36" i="21"/>
  <c r="AM36" i="21" s="1"/>
  <c r="AR35" i="21"/>
  <c r="I35" i="21"/>
  <c r="AR34" i="21"/>
  <c r="I34" i="21"/>
  <c r="AM34" i="21" s="1"/>
  <c r="AR33" i="21"/>
  <c r="I33" i="21"/>
  <c r="AR32" i="21"/>
  <c r="I32" i="21"/>
  <c r="AR31" i="21"/>
  <c r="I31" i="21"/>
  <c r="AM31" i="21" s="1"/>
  <c r="H31" i="21"/>
  <c r="AR30" i="21"/>
  <c r="I30" i="21"/>
  <c r="AM30" i="21" s="1"/>
  <c r="AR29" i="21"/>
  <c r="I29" i="21"/>
  <c r="AM29" i="21" s="1"/>
  <c r="AR28" i="21"/>
  <c r="AL28" i="21"/>
  <c r="I28" i="21"/>
  <c r="AM28" i="21" s="1"/>
  <c r="AR27" i="21"/>
  <c r="I27" i="21"/>
  <c r="AM27" i="21" s="1"/>
  <c r="AR26" i="21"/>
  <c r="I26" i="21"/>
  <c r="AM26" i="21" s="1"/>
  <c r="AR25" i="21"/>
  <c r="I25" i="21"/>
  <c r="AM25" i="21" s="1"/>
  <c r="AR24" i="21"/>
  <c r="I24" i="21"/>
  <c r="AM24" i="21" s="1"/>
  <c r="AR23" i="21"/>
  <c r="I23" i="21"/>
  <c r="AM23" i="21" s="1"/>
  <c r="AR22" i="21"/>
  <c r="I22" i="21"/>
  <c r="AM22" i="21" s="1"/>
  <c r="H22" i="21"/>
  <c r="AR21" i="21"/>
  <c r="I21" i="21"/>
  <c r="AR20" i="21"/>
  <c r="I20" i="21"/>
  <c r="H20" i="21"/>
  <c r="AR19" i="21"/>
  <c r="AI19" i="21"/>
  <c r="AI20" i="21" s="1"/>
  <c r="AI21" i="21" s="1"/>
  <c r="AI22" i="21" s="1"/>
  <c r="AI23" i="21" s="1"/>
  <c r="AI24" i="21" s="1"/>
  <c r="AI25" i="21" s="1"/>
  <c r="AI26" i="21" s="1"/>
  <c r="AI27" i="21" s="1"/>
  <c r="AI28" i="21" s="1"/>
  <c r="AI29" i="21" s="1"/>
  <c r="AI30" i="21" s="1"/>
  <c r="AI31" i="21" s="1"/>
  <c r="AI32" i="21" s="1"/>
  <c r="AI33" i="21" s="1"/>
  <c r="AI34" i="21" s="1"/>
  <c r="AI35" i="21" s="1"/>
  <c r="AI36" i="21" s="1"/>
  <c r="AI37" i="21" s="1"/>
  <c r="AI38" i="21" s="1"/>
  <c r="AI39" i="21" s="1"/>
  <c r="AI40" i="21" s="1"/>
  <c r="AI41" i="21" s="1"/>
  <c r="AI42" i="21" s="1"/>
  <c r="AI43" i="21" s="1"/>
  <c r="AI44" i="21" s="1"/>
  <c r="AI45" i="21" s="1"/>
  <c r="AI46" i="21" s="1"/>
  <c r="AI47" i="21" s="1"/>
  <c r="AI48" i="21" s="1"/>
  <c r="AI49" i="21" s="1"/>
  <c r="AI50" i="21" s="1"/>
  <c r="AI51" i="21" s="1"/>
  <c r="AI52" i="21" s="1"/>
  <c r="AI53" i="21" s="1"/>
  <c r="AI54" i="21" s="1"/>
  <c r="AI55" i="21" s="1"/>
  <c r="AI56" i="21" s="1"/>
  <c r="AI57" i="21" s="1"/>
  <c r="AI58" i="21" s="1"/>
  <c r="AI59" i="21" s="1"/>
  <c r="AI60" i="21" s="1"/>
  <c r="AI61" i="21" s="1"/>
  <c r="AI62" i="21" s="1"/>
  <c r="AI63" i="21" s="1"/>
  <c r="AI64" i="21" s="1"/>
  <c r="AI65" i="21" s="1"/>
  <c r="AI66" i="21" s="1"/>
  <c r="AI67" i="21" s="1"/>
  <c r="AI68" i="21" s="1"/>
  <c r="AI69" i="21" s="1"/>
  <c r="AI70" i="21" s="1"/>
  <c r="AI71" i="21" s="1"/>
  <c r="AI72" i="21" s="1"/>
  <c r="AI73" i="21" s="1"/>
  <c r="AI74" i="21" s="1"/>
  <c r="AI75" i="21" s="1"/>
  <c r="AI76" i="21" s="1"/>
  <c r="AI77" i="21" s="1"/>
  <c r="AI78" i="21" s="1"/>
  <c r="AI79" i="21" s="1"/>
  <c r="AI80" i="21" s="1"/>
  <c r="AI81" i="21" s="1"/>
  <c r="AI82" i="21" s="1"/>
  <c r="AI83" i="21" s="1"/>
  <c r="AI84" i="21" s="1"/>
  <c r="AI85" i="21" s="1"/>
  <c r="AI86" i="21" s="1"/>
  <c r="AI87" i="21" s="1"/>
  <c r="AI88" i="21" s="1"/>
  <c r="AI89" i="21" s="1"/>
  <c r="AI90" i="21" s="1"/>
  <c r="AI91" i="21" s="1"/>
  <c r="AI92" i="21" s="1"/>
  <c r="AI93" i="21" s="1"/>
  <c r="AI94" i="21" s="1"/>
  <c r="AI95" i="21" s="1"/>
  <c r="AI96" i="21" s="1"/>
  <c r="AI97" i="21" s="1"/>
  <c r="AI98" i="21" s="1"/>
  <c r="AI99" i="21" s="1"/>
  <c r="AI100" i="21" s="1"/>
  <c r="AI101" i="21" s="1"/>
  <c r="AI102" i="21" s="1"/>
  <c r="AI103" i="21" s="1"/>
  <c r="I19" i="21"/>
  <c r="AM19" i="21" s="1"/>
  <c r="E19" i="2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AV18" i="21"/>
  <c r="AS19" i="21" s="1"/>
  <c r="R18" i="21"/>
  <c r="I18" i="21"/>
  <c r="AQ449" i="15"/>
  <c r="AQ457" i="15"/>
  <c r="AQ489" i="15"/>
  <c r="AQ505" i="15"/>
  <c r="AQ521" i="15"/>
  <c r="AQ134" i="15"/>
  <c r="AQ142" i="15"/>
  <c r="AQ148" i="15"/>
  <c r="AQ157" i="15"/>
  <c r="AQ172" i="15"/>
  <c r="AQ174" i="15"/>
  <c r="AQ190" i="15"/>
  <c r="F7" i="2"/>
  <c r="C9" i="19"/>
  <c r="B10" i="19" s="1"/>
  <c r="I438" i="15"/>
  <c r="I439" i="15"/>
  <c r="I440" i="15"/>
  <c r="I441" i="15"/>
  <c r="I442" i="15"/>
  <c r="AM442" i="15" s="1"/>
  <c r="I443" i="15"/>
  <c r="I444" i="15"/>
  <c r="AM444" i="15" s="1"/>
  <c r="I445" i="15"/>
  <c r="AM445" i="15" s="1"/>
  <c r="I446" i="15"/>
  <c r="I447" i="15"/>
  <c r="AM447" i="15" s="1"/>
  <c r="I448" i="15"/>
  <c r="I449" i="15"/>
  <c r="I450" i="15"/>
  <c r="I451" i="15"/>
  <c r="I452" i="15"/>
  <c r="I453" i="15"/>
  <c r="AM453" i="15" s="1"/>
  <c r="I454" i="15"/>
  <c r="I455" i="15"/>
  <c r="I456" i="15"/>
  <c r="I457" i="15"/>
  <c r="I458" i="15"/>
  <c r="I459" i="15"/>
  <c r="I460" i="15"/>
  <c r="AM460" i="15" s="1"/>
  <c r="I461" i="15"/>
  <c r="I462" i="15"/>
  <c r="I463" i="15"/>
  <c r="I464" i="15"/>
  <c r="I465" i="15"/>
  <c r="I466" i="15"/>
  <c r="I467" i="15"/>
  <c r="I468" i="15"/>
  <c r="AM468" i="15" s="1"/>
  <c r="I469" i="15"/>
  <c r="AM469" i="15" s="1"/>
  <c r="I470" i="15"/>
  <c r="I471" i="15"/>
  <c r="AM471" i="15" s="1"/>
  <c r="I472" i="15"/>
  <c r="I473" i="15"/>
  <c r="AM473" i="15" s="1"/>
  <c r="I474" i="15"/>
  <c r="AM474" i="15" s="1"/>
  <c r="I475" i="15"/>
  <c r="I476" i="15"/>
  <c r="I477" i="15"/>
  <c r="AM477" i="15" s="1"/>
  <c r="I478" i="15"/>
  <c r="I479" i="15"/>
  <c r="AM479" i="15" s="1"/>
  <c r="I480" i="15"/>
  <c r="I481" i="15"/>
  <c r="I482" i="15"/>
  <c r="I483" i="15"/>
  <c r="AM483" i="15" s="1"/>
  <c r="I484" i="15"/>
  <c r="I485" i="15"/>
  <c r="AM485" i="15" s="1"/>
  <c r="I486" i="15"/>
  <c r="I487" i="15"/>
  <c r="AM487" i="15" s="1"/>
  <c r="I488" i="15"/>
  <c r="I489" i="15"/>
  <c r="AM489" i="15" s="1"/>
  <c r="I490" i="15"/>
  <c r="AM490" i="15" s="1"/>
  <c r="I491" i="15"/>
  <c r="AM491" i="15" s="1"/>
  <c r="I492" i="15"/>
  <c r="AM492" i="15" s="1"/>
  <c r="I493" i="15"/>
  <c r="I494" i="15"/>
  <c r="I495" i="15"/>
  <c r="AM495" i="15" s="1"/>
  <c r="I496" i="15"/>
  <c r="I497" i="15"/>
  <c r="I498" i="15"/>
  <c r="I499" i="15"/>
  <c r="I500" i="15"/>
  <c r="AM500" i="15" s="1"/>
  <c r="I501" i="15"/>
  <c r="I502" i="15"/>
  <c r="I503" i="15"/>
  <c r="I504" i="15"/>
  <c r="I505" i="15"/>
  <c r="I506" i="15"/>
  <c r="I507" i="15"/>
  <c r="I508" i="15"/>
  <c r="AM508" i="15" s="1"/>
  <c r="I509" i="15"/>
  <c r="AM509" i="15" s="1"/>
  <c r="I510" i="15"/>
  <c r="I511" i="15"/>
  <c r="I512" i="15"/>
  <c r="I513" i="15"/>
  <c r="I514" i="15"/>
  <c r="I515" i="15"/>
  <c r="I516" i="15"/>
  <c r="AM516" i="15" s="1"/>
  <c r="I517" i="15"/>
  <c r="I518" i="15"/>
  <c r="I519" i="15"/>
  <c r="AM519" i="15" s="1"/>
  <c r="I520" i="15"/>
  <c r="AM520" i="15" s="1"/>
  <c r="I521" i="15"/>
  <c r="I522" i="15"/>
  <c r="AM522" i="15" s="1"/>
  <c r="I523" i="15"/>
  <c r="AM523" i="15" s="1"/>
  <c r="I524" i="15"/>
  <c r="AM524" i="15" s="1"/>
  <c r="I525" i="15"/>
  <c r="I526" i="15"/>
  <c r="I527" i="15"/>
  <c r="I528" i="15"/>
  <c r="I529" i="15"/>
  <c r="I530" i="15"/>
  <c r="I531" i="15"/>
  <c r="I532" i="15"/>
  <c r="I437" i="15"/>
  <c r="AM437" i="15" s="1"/>
  <c r="AM496" i="15"/>
  <c r="AM507" i="15"/>
  <c r="AM528" i="15"/>
  <c r="AM532" i="15"/>
  <c r="F447" i="15"/>
  <c r="AJ447" i="15" s="1"/>
  <c r="AR532" i="15"/>
  <c r="H532" i="15"/>
  <c r="AR531" i="15"/>
  <c r="AM531" i="15"/>
  <c r="H531" i="15"/>
  <c r="AR530" i="15"/>
  <c r="H530" i="15"/>
  <c r="AR529" i="15"/>
  <c r="H529" i="15"/>
  <c r="AR528" i="15"/>
  <c r="H528" i="15"/>
  <c r="AR527" i="15"/>
  <c r="AM527" i="15"/>
  <c r="H527" i="15"/>
  <c r="AR526" i="15"/>
  <c r="H526" i="15"/>
  <c r="AR525" i="15"/>
  <c r="H525" i="15"/>
  <c r="AR524" i="15"/>
  <c r="H524" i="15"/>
  <c r="AR523" i="15"/>
  <c r="H523" i="15"/>
  <c r="AR522" i="15"/>
  <c r="H522" i="15"/>
  <c r="AR521" i="15"/>
  <c r="H521" i="15"/>
  <c r="AR520" i="15"/>
  <c r="H520" i="15"/>
  <c r="AR519" i="15"/>
  <c r="H519" i="15"/>
  <c r="AR518" i="15"/>
  <c r="H518" i="15"/>
  <c r="AR517" i="15"/>
  <c r="H517" i="15"/>
  <c r="AR516" i="15"/>
  <c r="H516" i="15"/>
  <c r="AR515" i="15"/>
  <c r="H515" i="15"/>
  <c r="AR514" i="15"/>
  <c r="AM514" i="15"/>
  <c r="H514" i="15"/>
  <c r="AR513" i="15"/>
  <c r="H513" i="15"/>
  <c r="AR512" i="15"/>
  <c r="AM512" i="15"/>
  <c r="H512" i="15"/>
  <c r="AR511" i="15"/>
  <c r="H511" i="15"/>
  <c r="AR510" i="15"/>
  <c r="H510" i="15"/>
  <c r="AR509" i="15"/>
  <c r="H509" i="15"/>
  <c r="AR508" i="15"/>
  <c r="H508" i="15"/>
  <c r="AR507" i="15"/>
  <c r="H507" i="15"/>
  <c r="AR506" i="15"/>
  <c r="H506" i="15"/>
  <c r="AR505" i="15"/>
  <c r="H505" i="15"/>
  <c r="AR504" i="15"/>
  <c r="H504" i="15"/>
  <c r="AR503" i="15"/>
  <c r="H503" i="15"/>
  <c r="AR502" i="15"/>
  <c r="H502" i="15"/>
  <c r="AR501" i="15"/>
  <c r="H501" i="15"/>
  <c r="AR500" i="15"/>
  <c r="H500" i="15"/>
  <c r="AR499" i="15"/>
  <c r="H499" i="15"/>
  <c r="AR498" i="15"/>
  <c r="H498" i="15"/>
  <c r="AR497" i="15"/>
  <c r="H497" i="15"/>
  <c r="AR496" i="15"/>
  <c r="H496" i="15"/>
  <c r="AR495" i="15"/>
  <c r="H495" i="15"/>
  <c r="AR494" i="15"/>
  <c r="H494" i="15"/>
  <c r="AR493" i="15"/>
  <c r="H493" i="15"/>
  <c r="AR492" i="15"/>
  <c r="H492" i="15"/>
  <c r="AR491" i="15"/>
  <c r="H491" i="15"/>
  <c r="AR490" i="15"/>
  <c r="H490" i="15"/>
  <c r="AR489" i="15"/>
  <c r="H489" i="15"/>
  <c r="AR488" i="15"/>
  <c r="AM488" i="15"/>
  <c r="H488" i="15"/>
  <c r="AR487" i="15"/>
  <c r="H487" i="15"/>
  <c r="AR486" i="15"/>
  <c r="AM486" i="15"/>
  <c r="H486" i="15"/>
  <c r="AR485" i="15"/>
  <c r="H485" i="15"/>
  <c r="AR484" i="15"/>
  <c r="AM484" i="15"/>
  <c r="H484" i="15"/>
  <c r="AR483" i="15"/>
  <c r="H483" i="15"/>
  <c r="AR482" i="15"/>
  <c r="AM482" i="15"/>
  <c r="H482" i="15"/>
  <c r="AR481" i="15"/>
  <c r="AM481" i="15"/>
  <c r="H481" i="15"/>
  <c r="AR480" i="15"/>
  <c r="AM480" i="15"/>
  <c r="H480" i="15"/>
  <c r="AR479" i="15"/>
  <c r="H479" i="15"/>
  <c r="AR478" i="15"/>
  <c r="AM478" i="15"/>
  <c r="H478" i="15"/>
  <c r="AR477" i="15"/>
  <c r="H477" i="15"/>
  <c r="AR476" i="15"/>
  <c r="H476" i="15"/>
  <c r="AR475" i="15"/>
  <c r="H475" i="15"/>
  <c r="AR474" i="15"/>
  <c r="H474" i="15"/>
  <c r="AR473" i="15"/>
  <c r="H473" i="15"/>
  <c r="AR472" i="15"/>
  <c r="AM472" i="15"/>
  <c r="H472" i="15"/>
  <c r="AR471" i="15"/>
  <c r="H471" i="15"/>
  <c r="AR470" i="15"/>
  <c r="H470" i="15"/>
  <c r="AR469" i="15"/>
  <c r="H469" i="15"/>
  <c r="AR468" i="15"/>
  <c r="H468" i="15"/>
  <c r="AR467" i="15"/>
  <c r="H467" i="15"/>
  <c r="AR466" i="15"/>
  <c r="H466" i="15"/>
  <c r="AR465" i="15"/>
  <c r="H465" i="15"/>
  <c r="AR464" i="15"/>
  <c r="H464" i="15"/>
  <c r="AR463" i="15"/>
  <c r="AM463" i="15"/>
  <c r="H463" i="15"/>
  <c r="AR462" i="15"/>
  <c r="AM462" i="15"/>
  <c r="H462" i="15"/>
  <c r="AR461" i="15"/>
  <c r="H461" i="15"/>
  <c r="AR460" i="15"/>
  <c r="H460" i="15"/>
  <c r="AR459" i="15"/>
  <c r="H459" i="15"/>
  <c r="AR458" i="15"/>
  <c r="H458" i="15"/>
  <c r="AR457" i="15"/>
  <c r="H457" i="15"/>
  <c r="AR456" i="15"/>
  <c r="H456" i="15"/>
  <c r="AR455" i="15"/>
  <c r="H455" i="15"/>
  <c r="AR454" i="15"/>
  <c r="AM454" i="15"/>
  <c r="H454" i="15"/>
  <c r="AR453" i="15"/>
  <c r="H453" i="15"/>
  <c r="AR452" i="15"/>
  <c r="H452" i="15"/>
  <c r="AR451" i="15"/>
  <c r="H451" i="15"/>
  <c r="AR450" i="15"/>
  <c r="AM450" i="15"/>
  <c r="H450" i="15"/>
  <c r="AR449" i="15"/>
  <c r="H449" i="15"/>
  <c r="AR448" i="15"/>
  <c r="H448" i="15"/>
  <c r="AR447" i="15"/>
  <c r="H447" i="15"/>
  <c r="AR446" i="15"/>
  <c r="AM446" i="15"/>
  <c r="H446" i="15"/>
  <c r="AR445" i="15"/>
  <c r="H445" i="15"/>
  <c r="AR444" i="15"/>
  <c r="H444" i="15"/>
  <c r="AR443" i="15"/>
  <c r="AM443" i="15"/>
  <c r="H443" i="15"/>
  <c r="AR442" i="15"/>
  <c r="H442" i="15"/>
  <c r="AR441" i="15"/>
  <c r="H441" i="15"/>
  <c r="AR440" i="15"/>
  <c r="AM440" i="15"/>
  <c r="H440" i="15"/>
  <c r="AR439" i="15"/>
  <c r="H439" i="15"/>
  <c r="AR438" i="15"/>
  <c r="AM438" i="15"/>
  <c r="AI438" i="15"/>
  <c r="AI439" i="15" s="1"/>
  <c r="AI440" i="15" s="1"/>
  <c r="AI441" i="15" s="1"/>
  <c r="AI442" i="15" s="1"/>
  <c r="AI443" i="15" s="1"/>
  <c r="AI444" i="15" s="1"/>
  <c r="AI445" i="15" s="1"/>
  <c r="AI446" i="15" s="1"/>
  <c r="AI447" i="15" s="1"/>
  <c r="AI448" i="15" s="1"/>
  <c r="AI449" i="15" s="1"/>
  <c r="AI450" i="15" s="1"/>
  <c r="AI451" i="15" s="1"/>
  <c r="AI452" i="15" s="1"/>
  <c r="AI453" i="15" s="1"/>
  <c r="AI454" i="15" s="1"/>
  <c r="AI455" i="15" s="1"/>
  <c r="AI456" i="15" s="1"/>
  <c r="AI457" i="15" s="1"/>
  <c r="AI458" i="15" s="1"/>
  <c r="AI459" i="15" s="1"/>
  <c r="AI460" i="15" s="1"/>
  <c r="AI461" i="15" s="1"/>
  <c r="AI462" i="15" s="1"/>
  <c r="AI463" i="15" s="1"/>
  <c r="AI464" i="15" s="1"/>
  <c r="AI465" i="15" s="1"/>
  <c r="AI466" i="15" s="1"/>
  <c r="AI467" i="15" s="1"/>
  <c r="AI468" i="15" s="1"/>
  <c r="AI469" i="15" s="1"/>
  <c r="AI470" i="15" s="1"/>
  <c r="AI471" i="15" s="1"/>
  <c r="AI472" i="15" s="1"/>
  <c r="AI473" i="15" s="1"/>
  <c r="AI474" i="15" s="1"/>
  <c r="AI475" i="15" s="1"/>
  <c r="AI476" i="15" s="1"/>
  <c r="AI477" i="15" s="1"/>
  <c r="AI478" i="15" s="1"/>
  <c r="AI479" i="15" s="1"/>
  <c r="AI480" i="15" s="1"/>
  <c r="AI481" i="15" s="1"/>
  <c r="AI482" i="15" s="1"/>
  <c r="AI483" i="15" s="1"/>
  <c r="AI484" i="15" s="1"/>
  <c r="AI485" i="15" s="1"/>
  <c r="AI486" i="15" s="1"/>
  <c r="AI487" i="15" s="1"/>
  <c r="AI488" i="15" s="1"/>
  <c r="AI489" i="15" s="1"/>
  <c r="AI490" i="15" s="1"/>
  <c r="AI491" i="15" s="1"/>
  <c r="AI492" i="15" s="1"/>
  <c r="AI493" i="15" s="1"/>
  <c r="AI494" i="15" s="1"/>
  <c r="AI495" i="15" s="1"/>
  <c r="AI496" i="15" s="1"/>
  <c r="AI497" i="15" s="1"/>
  <c r="AI498" i="15" s="1"/>
  <c r="AI499" i="15" s="1"/>
  <c r="AI500" i="15" s="1"/>
  <c r="AI501" i="15" s="1"/>
  <c r="AI502" i="15" s="1"/>
  <c r="AI503" i="15" s="1"/>
  <c r="AI504" i="15" s="1"/>
  <c r="AI505" i="15" s="1"/>
  <c r="AI506" i="15" s="1"/>
  <c r="AI507" i="15" s="1"/>
  <c r="AI508" i="15" s="1"/>
  <c r="AI509" i="15" s="1"/>
  <c r="AI510" i="15" s="1"/>
  <c r="AI511" i="15" s="1"/>
  <c r="AI512" i="15" s="1"/>
  <c r="AI513" i="15" s="1"/>
  <c r="AI514" i="15" s="1"/>
  <c r="AI515" i="15" s="1"/>
  <c r="AI516" i="15" s="1"/>
  <c r="AI517" i="15" s="1"/>
  <c r="AI518" i="15" s="1"/>
  <c r="AI519" i="15" s="1"/>
  <c r="AI520" i="15" s="1"/>
  <c r="AI521" i="15" s="1"/>
  <c r="AI522" i="15" s="1"/>
  <c r="AI523" i="15" s="1"/>
  <c r="AI524" i="15" s="1"/>
  <c r="AI525" i="15" s="1"/>
  <c r="AI526" i="15" s="1"/>
  <c r="AI527" i="15" s="1"/>
  <c r="AI528" i="15" s="1"/>
  <c r="AI529" i="15" s="1"/>
  <c r="AI530" i="15" s="1"/>
  <c r="AI531" i="15" s="1"/>
  <c r="AI532" i="15" s="1"/>
  <c r="E438" i="15"/>
  <c r="E439" i="15" s="1"/>
  <c r="E440" i="15" s="1"/>
  <c r="E441" i="15" s="1"/>
  <c r="E442" i="15" s="1"/>
  <c r="E443" i="15" s="1"/>
  <c r="E444" i="15" s="1"/>
  <c r="E445" i="15" s="1"/>
  <c r="E446" i="15" s="1"/>
  <c r="E447" i="15" s="1"/>
  <c r="E448" i="15" s="1"/>
  <c r="E449" i="15" s="1"/>
  <c r="E450" i="15" s="1"/>
  <c r="E451" i="15" s="1"/>
  <c r="E452" i="15" s="1"/>
  <c r="E453" i="15" s="1"/>
  <c r="E454" i="15" s="1"/>
  <c r="E455" i="15" s="1"/>
  <c r="E456" i="15" s="1"/>
  <c r="E457" i="15" s="1"/>
  <c r="E458" i="15" s="1"/>
  <c r="E459" i="15" s="1"/>
  <c r="E460" i="15" s="1"/>
  <c r="E461" i="15" s="1"/>
  <c r="E462" i="15" s="1"/>
  <c r="E463" i="15" s="1"/>
  <c r="E464" i="15" s="1"/>
  <c r="E465" i="15" s="1"/>
  <c r="E466" i="15" s="1"/>
  <c r="E467" i="15" s="1"/>
  <c r="E468" i="15" s="1"/>
  <c r="E469" i="15" s="1"/>
  <c r="E470" i="15" s="1"/>
  <c r="E471" i="15" s="1"/>
  <c r="E472" i="15" s="1"/>
  <c r="E473" i="15" s="1"/>
  <c r="E474" i="15" s="1"/>
  <c r="E475" i="15" s="1"/>
  <c r="E476" i="15" s="1"/>
  <c r="E477" i="15" s="1"/>
  <c r="E478" i="15" s="1"/>
  <c r="E479" i="15" s="1"/>
  <c r="E480" i="15" s="1"/>
  <c r="E481" i="15" s="1"/>
  <c r="E482" i="15" s="1"/>
  <c r="E483" i="15" s="1"/>
  <c r="E484" i="15" s="1"/>
  <c r="E485" i="15" s="1"/>
  <c r="E486" i="15" s="1"/>
  <c r="E487" i="15" s="1"/>
  <c r="E488" i="15" s="1"/>
  <c r="E489" i="15" s="1"/>
  <c r="E490" i="15" s="1"/>
  <c r="E491" i="15" s="1"/>
  <c r="E492" i="15" s="1"/>
  <c r="E493" i="15" s="1"/>
  <c r="E494" i="15" s="1"/>
  <c r="E495" i="15" s="1"/>
  <c r="E496" i="15" s="1"/>
  <c r="E497" i="15" s="1"/>
  <c r="E498" i="15" s="1"/>
  <c r="E499" i="15" s="1"/>
  <c r="E500" i="15" s="1"/>
  <c r="E501" i="15" s="1"/>
  <c r="E502" i="15" s="1"/>
  <c r="E503" i="15" s="1"/>
  <c r="E504" i="15" s="1"/>
  <c r="E505" i="15" s="1"/>
  <c r="E506" i="15" s="1"/>
  <c r="E507" i="15" s="1"/>
  <c r="E508" i="15" s="1"/>
  <c r="E509" i="15" s="1"/>
  <c r="E510" i="15" s="1"/>
  <c r="E511" i="15" s="1"/>
  <c r="E512" i="15" s="1"/>
  <c r="E513" i="15" s="1"/>
  <c r="E514" i="15" s="1"/>
  <c r="E515" i="15" s="1"/>
  <c r="E516" i="15" s="1"/>
  <c r="E517" i="15" s="1"/>
  <c r="E518" i="15" s="1"/>
  <c r="E519" i="15" s="1"/>
  <c r="E520" i="15" s="1"/>
  <c r="E521" i="15" s="1"/>
  <c r="E522" i="15" s="1"/>
  <c r="E523" i="15" s="1"/>
  <c r="E524" i="15" s="1"/>
  <c r="E525" i="15" s="1"/>
  <c r="E526" i="15" s="1"/>
  <c r="E527" i="15" s="1"/>
  <c r="E528" i="15" s="1"/>
  <c r="E529" i="15" s="1"/>
  <c r="E530" i="15" s="1"/>
  <c r="E531" i="15" s="1"/>
  <c r="E532" i="15" s="1"/>
  <c r="AV437" i="15"/>
  <c r="AS438" i="15" s="1"/>
  <c r="R437" i="15"/>
  <c r="O438" i="15" s="1"/>
  <c r="I333" i="15"/>
  <c r="I334" i="15"/>
  <c r="I335" i="15"/>
  <c r="I336" i="15"/>
  <c r="AM336" i="15" s="1"/>
  <c r="I337" i="15"/>
  <c r="I338" i="15"/>
  <c r="AM338" i="15" s="1"/>
  <c r="I339" i="15"/>
  <c r="AM339" i="15" s="1"/>
  <c r="I340" i="15"/>
  <c r="I341" i="15"/>
  <c r="I342" i="15"/>
  <c r="I343" i="15"/>
  <c r="I344" i="15"/>
  <c r="AM344" i="15" s="1"/>
  <c r="I345" i="15"/>
  <c r="AM345" i="15" s="1"/>
  <c r="I346" i="15"/>
  <c r="I347" i="15"/>
  <c r="AM347" i="15" s="1"/>
  <c r="I348" i="15"/>
  <c r="AM348" i="15" s="1"/>
  <c r="I349" i="15"/>
  <c r="I350" i="15"/>
  <c r="I351" i="15"/>
  <c r="I352" i="15"/>
  <c r="I353" i="15"/>
  <c r="AM353" i="15" s="1"/>
  <c r="I354" i="15"/>
  <c r="I355" i="15"/>
  <c r="AM355" i="15" s="1"/>
  <c r="I356" i="15"/>
  <c r="I357" i="15"/>
  <c r="I358" i="15"/>
  <c r="I359" i="15"/>
  <c r="I360" i="15"/>
  <c r="AM360" i="15" s="1"/>
  <c r="I361" i="15"/>
  <c r="AM361" i="15" s="1"/>
  <c r="I362" i="15"/>
  <c r="AM362" i="15" s="1"/>
  <c r="I363" i="15"/>
  <c r="AM363" i="15" s="1"/>
  <c r="I364" i="15"/>
  <c r="AM364" i="15" s="1"/>
  <c r="I365" i="15"/>
  <c r="I366" i="15"/>
  <c r="I367" i="15"/>
  <c r="I368" i="15"/>
  <c r="AM368" i="15" s="1"/>
  <c r="I369" i="15"/>
  <c r="AM369" i="15" s="1"/>
  <c r="I370" i="15"/>
  <c r="AM370" i="15" s="1"/>
  <c r="I371" i="15"/>
  <c r="I372" i="15"/>
  <c r="I373" i="15"/>
  <c r="I374" i="15"/>
  <c r="I375" i="15"/>
  <c r="I376" i="15"/>
  <c r="I377" i="15"/>
  <c r="I378" i="15"/>
  <c r="AM378" i="15" s="1"/>
  <c r="I379" i="15"/>
  <c r="I380" i="15"/>
  <c r="I381" i="15"/>
  <c r="I382" i="15"/>
  <c r="I383" i="15"/>
  <c r="I384" i="15"/>
  <c r="AM384" i="15" s="1"/>
  <c r="I385" i="15"/>
  <c r="AM385" i="15" s="1"/>
  <c r="I386" i="15"/>
  <c r="AM386" i="15" s="1"/>
  <c r="I387" i="15"/>
  <c r="AM387" i="15" s="1"/>
  <c r="I388" i="15"/>
  <c r="AM388" i="15" s="1"/>
  <c r="I389" i="15"/>
  <c r="I390" i="15"/>
  <c r="AM390" i="15" s="1"/>
  <c r="I391" i="15"/>
  <c r="I392" i="15"/>
  <c r="I393" i="15"/>
  <c r="AM393" i="15" s="1"/>
  <c r="I394" i="15"/>
  <c r="I395" i="15"/>
  <c r="I396" i="15"/>
  <c r="I397" i="15"/>
  <c r="AM397" i="15" s="1"/>
  <c r="I398" i="15"/>
  <c r="I399" i="15"/>
  <c r="I400" i="15"/>
  <c r="I401" i="15"/>
  <c r="AM401" i="15" s="1"/>
  <c r="I402" i="15"/>
  <c r="I403" i="15"/>
  <c r="AM403" i="15" s="1"/>
  <c r="I404" i="15"/>
  <c r="I405" i="15"/>
  <c r="I406" i="15"/>
  <c r="I407" i="15"/>
  <c r="I408" i="15"/>
  <c r="I409" i="15"/>
  <c r="AM409" i="15" s="1"/>
  <c r="I410" i="15"/>
  <c r="I411" i="15"/>
  <c r="I412" i="15"/>
  <c r="AM412" i="15" s="1"/>
  <c r="I413" i="15"/>
  <c r="I414" i="15"/>
  <c r="I415" i="15"/>
  <c r="I416" i="15"/>
  <c r="I417" i="15"/>
  <c r="AM417" i="15" s="1"/>
  <c r="I418" i="15"/>
  <c r="AM418" i="15" s="1"/>
  <c r="I419" i="15"/>
  <c r="AM419" i="15" s="1"/>
  <c r="I420" i="15"/>
  <c r="I421" i="15"/>
  <c r="AM421" i="15" s="1"/>
  <c r="I422" i="15"/>
  <c r="I423" i="15"/>
  <c r="I424" i="15"/>
  <c r="AM424" i="15" s="1"/>
  <c r="I425" i="15"/>
  <c r="I426" i="15"/>
  <c r="AM426" i="15" s="1"/>
  <c r="I427" i="15"/>
  <c r="AM427" i="15" s="1"/>
  <c r="I332" i="15"/>
  <c r="AM332" i="15" s="1"/>
  <c r="F338" i="15"/>
  <c r="F340" i="15"/>
  <c r="F341" i="15"/>
  <c r="G341" i="15" s="1"/>
  <c r="AK341" i="15" s="1"/>
  <c r="F350" i="15"/>
  <c r="AJ350" i="15" s="1"/>
  <c r="F360" i="15"/>
  <c r="F362" i="15"/>
  <c r="F370" i="15"/>
  <c r="F371" i="15"/>
  <c r="F380" i="15"/>
  <c r="F390" i="15"/>
  <c r="F391" i="15"/>
  <c r="F392" i="15"/>
  <c r="F400" i="15"/>
  <c r="F404" i="15"/>
  <c r="F414" i="15"/>
  <c r="F422" i="15"/>
  <c r="F423" i="15"/>
  <c r="F424" i="15"/>
  <c r="F342" i="15"/>
  <c r="G342" i="15" s="1"/>
  <c r="AK342" i="15" s="1"/>
  <c r="AR427" i="15"/>
  <c r="H427" i="15"/>
  <c r="AR426" i="15"/>
  <c r="H426" i="15"/>
  <c r="AR425" i="15"/>
  <c r="H425" i="15"/>
  <c r="AR424" i="15"/>
  <c r="H424" i="15"/>
  <c r="AR423" i="15"/>
  <c r="AM423" i="15"/>
  <c r="H423" i="15"/>
  <c r="AR422" i="15"/>
  <c r="H422" i="15"/>
  <c r="AR421" i="15"/>
  <c r="H421" i="15"/>
  <c r="AR420" i="15"/>
  <c r="H420" i="15"/>
  <c r="AR419" i="15"/>
  <c r="H419" i="15"/>
  <c r="AR418" i="15"/>
  <c r="H418" i="15"/>
  <c r="AR417" i="15"/>
  <c r="H417" i="15"/>
  <c r="AR416" i="15"/>
  <c r="H416" i="15"/>
  <c r="AR415" i="15"/>
  <c r="AM415" i="15"/>
  <c r="H415" i="15"/>
  <c r="AR414" i="15"/>
  <c r="AM414" i="15"/>
  <c r="H414" i="15"/>
  <c r="AR413" i="15"/>
  <c r="H413" i="15"/>
  <c r="AR412" i="15"/>
  <c r="H412" i="15"/>
  <c r="AR411" i="15"/>
  <c r="H411" i="15"/>
  <c r="AR410" i="15"/>
  <c r="H410" i="15"/>
  <c r="AR409" i="15"/>
  <c r="H409" i="15"/>
  <c r="AR408" i="15"/>
  <c r="H408" i="15"/>
  <c r="AR407" i="15"/>
  <c r="H407" i="15"/>
  <c r="AR406" i="15"/>
  <c r="AM406" i="15"/>
  <c r="H406" i="15"/>
  <c r="AR405" i="15"/>
  <c r="AM405" i="15"/>
  <c r="H405" i="15"/>
  <c r="AR404" i="15"/>
  <c r="H404" i="15"/>
  <c r="AR403" i="15"/>
  <c r="H403" i="15"/>
  <c r="AR402" i="15"/>
  <c r="H402" i="15"/>
  <c r="AR401" i="15"/>
  <c r="H401" i="15"/>
  <c r="AR400" i="15"/>
  <c r="AM400" i="15"/>
  <c r="H400" i="15"/>
  <c r="AR399" i="15"/>
  <c r="H399" i="15"/>
  <c r="AR398" i="15"/>
  <c r="AM398" i="15"/>
  <c r="H398" i="15"/>
  <c r="AR397" i="15"/>
  <c r="H397" i="15"/>
  <c r="AR396" i="15"/>
  <c r="H396" i="15"/>
  <c r="AR395" i="15"/>
  <c r="AM395" i="15"/>
  <c r="H395" i="15"/>
  <c r="AR394" i="15"/>
  <c r="H394" i="15"/>
  <c r="AR393" i="15"/>
  <c r="H393" i="15"/>
  <c r="AR392" i="15"/>
  <c r="H392" i="15"/>
  <c r="AR391" i="15"/>
  <c r="H391" i="15"/>
  <c r="AR390" i="15"/>
  <c r="H390" i="15"/>
  <c r="AR389" i="15"/>
  <c r="AM389" i="15"/>
  <c r="H389" i="15"/>
  <c r="AR388" i="15"/>
  <c r="H388" i="15"/>
  <c r="AR387" i="15"/>
  <c r="H387" i="15"/>
  <c r="AR386" i="15"/>
  <c r="H386" i="15"/>
  <c r="AR385" i="15"/>
  <c r="H385" i="15"/>
  <c r="AR384" i="15"/>
  <c r="H384" i="15"/>
  <c r="AR383" i="15"/>
  <c r="AM383" i="15"/>
  <c r="H383" i="15"/>
  <c r="AR382" i="15"/>
  <c r="AM382" i="15"/>
  <c r="H382" i="15"/>
  <c r="AR381" i="15"/>
  <c r="H381" i="15"/>
  <c r="AR380" i="15"/>
  <c r="H380" i="15"/>
  <c r="AR379" i="15"/>
  <c r="H379" i="15"/>
  <c r="AR378" i="15"/>
  <c r="H378" i="15"/>
  <c r="AR377" i="15"/>
  <c r="H377" i="15"/>
  <c r="AR376" i="15"/>
  <c r="H376" i="15"/>
  <c r="AR375" i="15"/>
  <c r="H375" i="15"/>
  <c r="AR374" i="15"/>
  <c r="AM374" i="15"/>
  <c r="H374" i="15"/>
  <c r="AR373" i="15"/>
  <c r="H373" i="15"/>
  <c r="AR372" i="15"/>
  <c r="H372" i="15"/>
  <c r="AR371" i="15"/>
  <c r="H371" i="15"/>
  <c r="AR370" i="15"/>
  <c r="H370" i="15"/>
  <c r="AR369" i="15"/>
  <c r="H369" i="15"/>
  <c r="AR368" i="15"/>
  <c r="H368" i="15"/>
  <c r="AR367" i="15"/>
  <c r="AM367" i="15"/>
  <c r="H367" i="15"/>
  <c r="AR366" i="15"/>
  <c r="AM366" i="15"/>
  <c r="H366" i="15"/>
  <c r="AR365" i="15"/>
  <c r="AM365" i="15"/>
  <c r="H365" i="15"/>
  <c r="AR364" i="15"/>
  <c r="H364" i="15"/>
  <c r="AR363" i="15"/>
  <c r="H363" i="15"/>
  <c r="AR362" i="15"/>
  <c r="H362" i="15"/>
  <c r="AR361" i="15"/>
  <c r="H361" i="15"/>
  <c r="AR360" i="15"/>
  <c r="H360" i="15"/>
  <c r="AR359" i="15"/>
  <c r="AM359" i="15"/>
  <c r="H359" i="15"/>
  <c r="AR358" i="15"/>
  <c r="AM358" i="15"/>
  <c r="H358" i="15"/>
  <c r="AR357" i="15"/>
  <c r="H357" i="15"/>
  <c r="AR356" i="15"/>
  <c r="H356" i="15"/>
  <c r="AR355" i="15"/>
  <c r="H355" i="15"/>
  <c r="AR354" i="15"/>
  <c r="H354" i="15"/>
  <c r="AR353" i="15"/>
  <c r="H353" i="15"/>
  <c r="AR352" i="15"/>
  <c r="H352" i="15"/>
  <c r="AR351" i="15"/>
  <c r="AM351" i="15"/>
  <c r="H351" i="15"/>
  <c r="AR350" i="15"/>
  <c r="AM350" i="15"/>
  <c r="H350" i="15"/>
  <c r="AR349" i="15"/>
  <c r="AM349" i="15"/>
  <c r="H349" i="15"/>
  <c r="AR348" i="15"/>
  <c r="H348" i="15"/>
  <c r="AR347" i="15"/>
  <c r="H347" i="15"/>
  <c r="AR346" i="15"/>
  <c r="H346" i="15"/>
  <c r="AR345" i="15"/>
  <c r="H345" i="15"/>
  <c r="AR344" i="15"/>
  <c r="H344" i="15"/>
  <c r="AR343" i="15"/>
  <c r="H343" i="15"/>
  <c r="AR342" i="15"/>
  <c r="H342" i="15"/>
  <c r="AR341" i="15"/>
  <c r="H341" i="15"/>
  <c r="AR340" i="15"/>
  <c r="H340" i="15"/>
  <c r="AR339" i="15"/>
  <c r="H339" i="15"/>
  <c r="AR338" i="15"/>
  <c r="H338" i="15"/>
  <c r="AR337" i="15"/>
  <c r="H337" i="15"/>
  <c r="AR336" i="15"/>
  <c r="H336" i="15"/>
  <c r="AR335" i="15"/>
  <c r="AM335" i="15"/>
  <c r="H335" i="15"/>
  <c r="AR334" i="15"/>
  <c r="H334" i="15"/>
  <c r="AR333" i="15"/>
  <c r="AI333" i="15"/>
  <c r="AI334" i="15" s="1"/>
  <c r="AI335" i="15" s="1"/>
  <c r="AI336" i="15" s="1"/>
  <c r="AI337" i="15" s="1"/>
  <c r="AI338" i="15" s="1"/>
  <c r="AI339" i="15" s="1"/>
  <c r="AI340" i="15" s="1"/>
  <c r="AI341" i="15" s="1"/>
  <c r="AI342" i="15" s="1"/>
  <c r="AI343" i="15" s="1"/>
  <c r="AI344" i="15" s="1"/>
  <c r="AI345" i="15" s="1"/>
  <c r="AI346" i="15" s="1"/>
  <c r="AI347" i="15" s="1"/>
  <c r="AI348" i="15" s="1"/>
  <c r="AI349" i="15" s="1"/>
  <c r="AI350" i="15" s="1"/>
  <c r="AI351" i="15" s="1"/>
  <c r="AI352" i="15" s="1"/>
  <c r="AI353" i="15" s="1"/>
  <c r="AI354" i="15" s="1"/>
  <c r="AI355" i="15" s="1"/>
  <c r="AI356" i="15" s="1"/>
  <c r="AI357" i="15" s="1"/>
  <c r="AI358" i="15" s="1"/>
  <c r="AI359" i="15" s="1"/>
  <c r="AI360" i="15" s="1"/>
  <c r="AI361" i="15" s="1"/>
  <c r="AI362" i="15" s="1"/>
  <c r="AI363" i="15" s="1"/>
  <c r="AI364" i="15" s="1"/>
  <c r="AI365" i="15" s="1"/>
  <c r="AI366" i="15" s="1"/>
  <c r="AI367" i="15" s="1"/>
  <c r="AI368" i="15" s="1"/>
  <c r="AI369" i="15" s="1"/>
  <c r="AI370" i="15" s="1"/>
  <c r="AI371" i="15" s="1"/>
  <c r="AI372" i="15" s="1"/>
  <c r="AI373" i="15" s="1"/>
  <c r="AI374" i="15" s="1"/>
  <c r="AI375" i="15" s="1"/>
  <c r="AI376" i="15" s="1"/>
  <c r="AI377" i="15" s="1"/>
  <c r="AI378" i="15" s="1"/>
  <c r="AI379" i="15" s="1"/>
  <c r="AI380" i="15" s="1"/>
  <c r="AI381" i="15" s="1"/>
  <c r="AI382" i="15" s="1"/>
  <c r="AI383" i="15" s="1"/>
  <c r="AI384" i="15" s="1"/>
  <c r="AI385" i="15" s="1"/>
  <c r="AI386" i="15" s="1"/>
  <c r="AI387" i="15" s="1"/>
  <c r="AI388" i="15" s="1"/>
  <c r="AI389" i="15" s="1"/>
  <c r="AI390" i="15" s="1"/>
  <c r="AI391" i="15" s="1"/>
  <c r="AI392" i="15" s="1"/>
  <c r="AI393" i="15" s="1"/>
  <c r="AI394" i="15" s="1"/>
  <c r="AI395" i="15" s="1"/>
  <c r="AI396" i="15" s="1"/>
  <c r="AI397" i="15" s="1"/>
  <c r="AI398" i="15" s="1"/>
  <c r="AI399" i="15" s="1"/>
  <c r="AI400" i="15" s="1"/>
  <c r="AI401" i="15" s="1"/>
  <c r="AI402" i="15" s="1"/>
  <c r="AI403" i="15" s="1"/>
  <c r="AI404" i="15" s="1"/>
  <c r="AI405" i="15" s="1"/>
  <c r="AI406" i="15" s="1"/>
  <c r="AI407" i="15" s="1"/>
  <c r="AI408" i="15" s="1"/>
  <c r="AI409" i="15" s="1"/>
  <c r="AI410" i="15" s="1"/>
  <c r="AI411" i="15" s="1"/>
  <c r="AI412" i="15" s="1"/>
  <c r="AI413" i="15" s="1"/>
  <c r="AI414" i="15" s="1"/>
  <c r="AI415" i="15" s="1"/>
  <c r="AI416" i="15" s="1"/>
  <c r="AI417" i="15" s="1"/>
  <c r="AI418" i="15" s="1"/>
  <c r="AI419" i="15" s="1"/>
  <c r="AI420" i="15" s="1"/>
  <c r="AI421" i="15" s="1"/>
  <c r="AI422" i="15" s="1"/>
  <c r="AI423" i="15" s="1"/>
  <c r="AI424" i="15" s="1"/>
  <c r="AI425" i="15" s="1"/>
  <c r="AI426" i="15" s="1"/>
  <c r="AI427" i="15" s="1"/>
  <c r="AM333" i="15"/>
  <c r="E333" i="15"/>
  <c r="E334" i="15" s="1"/>
  <c r="E335" i="15" s="1"/>
  <c r="E336" i="15" s="1"/>
  <c r="E337" i="15" s="1"/>
  <c r="E338" i="15" s="1"/>
  <c r="E339" i="15" s="1"/>
  <c r="E340" i="15" s="1"/>
  <c r="E341" i="15" s="1"/>
  <c r="E342" i="15" s="1"/>
  <c r="E343" i="15" s="1"/>
  <c r="E344" i="15" s="1"/>
  <c r="E345" i="15" s="1"/>
  <c r="E346" i="15" s="1"/>
  <c r="E347" i="15" s="1"/>
  <c r="E348" i="15" s="1"/>
  <c r="E349" i="15" s="1"/>
  <c r="E350" i="15" s="1"/>
  <c r="E351" i="15" s="1"/>
  <c r="E352" i="15" s="1"/>
  <c r="E353" i="15" s="1"/>
  <c r="E354" i="15" s="1"/>
  <c r="E355" i="15" s="1"/>
  <c r="E356" i="15" s="1"/>
  <c r="E357" i="15" s="1"/>
  <c r="E358" i="15" s="1"/>
  <c r="E359" i="15" s="1"/>
  <c r="E360" i="15" s="1"/>
  <c r="E361" i="15" s="1"/>
  <c r="E362" i="15" s="1"/>
  <c r="E363" i="15" s="1"/>
  <c r="E364" i="15" s="1"/>
  <c r="E365" i="15" s="1"/>
  <c r="E366" i="15" s="1"/>
  <c r="E367" i="15" s="1"/>
  <c r="E368" i="15" s="1"/>
  <c r="E369" i="15" s="1"/>
  <c r="E370" i="15" s="1"/>
  <c r="E371" i="15" s="1"/>
  <c r="E372" i="15" s="1"/>
  <c r="E373" i="15" s="1"/>
  <c r="E374" i="15" s="1"/>
  <c r="E375" i="15" s="1"/>
  <c r="E376" i="15" s="1"/>
  <c r="E377" i="15" s="1"/>
  <c r="E378" i="15" s="1"/>
  <c r="E379" i="15" s="1"/>
  <c r="E380" i="15" s="1"/>
  <c r="E381" i="15" s="1"/>
  <c r="E382" i="15" s="1"/>
  <c r="E383" i="15" s="1"/>
  <c r="E384" i="15" s="1"/>
  <c r="E385" i="15" s="1"/>
  <c r="E386" i="15" s="1"/>
  <c r="E387" i="15" s="1"/>
  <c r="E388" i="15" s="1"/>
  <c r="E389" i="15" s="1"/>
  <c r="E390" i="15" s="1"/>
  <c r="E391" i="15" s="1"/>
  <c r="E392" i="15" s="1"/>
  <c r="E393" i="15" s="1"/>
  <c r="E394" i="15" s="1"/>
  <c r="E395" i="15" s="1"/>
  <c r="E396" i="15" s="1"/>
  <c r="E397" i="15" s="1"/>
  <c r="E398" i="15" s="1"/>
  <c r="E399" i="15" s="1"/>
  <c r="E400" i="15" s="1"/>
  <c r="E401" i="15" s="1"/>
  <c r="E402" i="15" s="1"/>
  <c r="E403" i="15" s="1"/>
  <c r="E404" i="15" s="1"/>
  <c r="E405" i="15" s="1"/>
  <c r="E406" i="15" s="1"/>
  <c r="E407" i="15" s="1"/>
  <c r="E408" i="15" s="1"/>
  <c r="E409" i="15" s="1"/>
  <c r="E410" i="15" s="1"/>
  <c r="E411" i="15" s="1"/>
  <c r="E412" i="15" s="1"/>
  <c r="E413" i="15" s="1"/>
  <c r="E414" i="15" s="1"/>
  <c r="E415" i="15" s="1"/>
  <c r="E416" i="15" s="1"/>
  <c r="E417" i="15" s="1"/>
  <c r="E418" i="15" s="1"/>
  <c r="E419" i="15" s="1"/>
  <c r="E420" i="15" s="1"/>
  <c r="E421" i="15" s="1"/>
  <c r="E422" i="15" s="1"/>
  <c r="E423" i="15" s="1"/>
  <c r="E424" i="15" s="1"/>
  <c r="E425" i="15" s="1"/>
  <c r="E426" i="15" s="1"/>
  <c r="E427" i="15" s="1"/>
  <c r="AV332" i="15"/>
  <c r="AS333" i="15" s="1"/>
  <c r="R332" i="15"/>
  <c r="F332" i="15"/>
  <c r="I228" i="15"/>
  <c r="I229" i="15"/>
  <c r="I230" i="15"/>
  <c r="I231" i="15"/>
  <c r="AM231" i="15" s="1"/>
  <c r="I232" i="15"/>
  <c r="I233" i="15"/>
  <c r="I234" i="15"/>
  <c r="I235" i="15"/>
  <c r="AM235" i="15" s="1"/>
  <c r="I236" i="15"/>
  <c r="I237" i="15"/>
  <c r="AM237" i="15" s="1"/>
  <c r="I238" i="15"/>
  <c r="I239" i="15"/>
  <c r="I240" i="15"/>
  <c r="I241" i="15"/>
  <c r="AM241" i="15" s="1"/>
  <c r="I242" i="15"/>
  <c r="I243" i="15"/>
  <c r="I244" i="15"/>
  <c r="I245" i="15"/>
  <c r="I246" i="15"/>
  <c r="AM246" i="15" s="1"/>
  <c r="I247" i="15"/>
  <c r="I248" i="15"/>
  <c r="AM248" i="15" s="1"/>
  <c r="I249" i="15"/>
  <c r="I250" i="15"/>
  <c r="AM250" i="15" s="1"/>
  <c r="I251" i="15"/>
  <c r="I252" i="15"/>
  <c r="AM252" i="15" s="1"/>
  <c r="I253" i="15"/>
  <c r="I254" i="15"/>
  <c r="I255" i="15"/>
  <c r="AM255" i="15" s="1"/>
  <c r="I256" i="15"/>
  <c r="I257" i="15"/>
  <c r="AM257" i="15" s="1"/>
  <c r="I258" i="15"/>
  <c r="AM258" i="15" s="1"/>
  <c r="I259" i="15"/>
  <c r="AM259" i="15" s="1"/>
  <c r="I260" i="15"/>
  <c r="AM260" i="15" s="1"/>
  <c r="I261" i="15"/>
  <c r="I262" i="15"/>
  <c r="I263" i="15"/>
  <c r="AM263" i="15" s="1"/>
  <c r="I264" i="15"/>
  <c r="AM264" i="15" s="1"/>
  <c r="I265" i="15"/>
  <c r="AM265" i="15" s="1"/>
  <c r="I266" i="15"/>
  <c r="I267" i="15"/>
  <c r="I268" i="15"/>
  <c r="I269" i="15"/>
  <c r="AM269" i="15" s="1"/>
  <c r="I270" i="15"/>
  <c r="I271" i="15"/>
  <c r="AM271" i="15" s="1"/>
  <c r="I272" i="15"/>
  <c r="AM272" i="15" s="1"/>
  <c r="I273" i="15"/>
  <c r="I274" i="15"/>
  <c r="I275" i="15"/>
  <c r="I276" i="15"/>
  <c r="I277" i="15"/>
  <c r="AM277" i="15" s="1"/>
  <c r="I278" i="15"/>
  <c r="I279" i="15"/>
  <c r="AM279" i="15" s="1"/>
  <c r="I280" i="15"/>
  <c r="I281" i="15"/>
  <c r="I282" i="15"/>
  <c r="I283" i="15"/>
  <c r="AM283" i="15" s="1"/>
  <c r="I284" i="15"/>
  <c r="AM284" i="15" s="1"/>
  <c r="I285" i="15"/>
  <c r="AM285" i="15" s="1"/>
  <c r="I286" i="15"/>
  <c r="AM286" i="15" s="1"/>
  <c r="I287" i="15"/>
  <c r="I288" i="15"/>
  <c r="AM288" i="15" s="1"/>
  <c r="I289" i="15"/>
  <c r="AM289" i="15" s="1"/>
  <c r="I290" i="15"/>
  <c r="AM290" i="15" s="1"/>
  <c r="I291" i="15"/>
  <c r="I292" i="15"/>
  <c r="I293" i="15"/>
  <c r="I294" i="15"/>
  <c r="AM294" i="15" s="1"/>
  <c r="I295" i="15"/>
  <c r="AM295" i="15" s="1"/>
  <c r="I296" i="15"/>
  <c r="AM296" i="15" s="1"/>
  <c r="I297" i="15"/>
  <c r="I298" i="15"/>
  <c r="AM298" i="15" s="1"/>
  <c r="I299" i="15"/>
  <c r="I300" i="15"/>
  <c r="I301" i="15"/>
  <c r="AM301" i="15" s="1"/>
  <c r="I302" i="15"/>
  <c r="AM302" i="15" s="1"/>
  <c r="I303" i="15"/>
  <c r="I304" i="15"/>
  <c r="I305" i="15"/>
  <c r="AM305" i="15" s="1"/>
  <c r="I306" i="15"/>
  <c r="AM306" i="15" s="1"/>
  <c r="I307" i="15"/>
  <c r="AM307" i="15" s="1"/>
  <c r="I308" i="15"/>
  <c r="I309" i="15"/>
  <c r="AM309" i="15" s="1"/>
  <c r="I310" i="15"/>
  <c r="AM310" i="15" s="1"/>
  <c r="I311" i="15"/>
  <c r="I312" i="15"/>
  <c r="I313" i="15"/>
  <c r="AM313" i="15" s="1"/>
  <c r="I314" i="15"/>
  <c r="AM314" i="15" s="1"/>
  <c r="I315" i="15"/>
  <c r="I316" i="15"/>
  <c r="I317" i="15"/>
  <c r="AM317" i="15" s="1"/>
  <c r="I318" i="15"/>
  <c r="I319" i="15"/>
  <c r="I320" i="15"/>
  <c r="I321" i="15"/>
  <c r="AM321" i="15" s="1"/>
  <c r="I322" i="15"/>
  <c r="AM322" i="15" s="1"/>
  <c r="I227" i="15"/>
  <c r="AM227" i="15" s="1"/>
  <c r="F233" i="15"/>
  <c r="F236" i="15"/>
  <c r="F260" i="15"/>
  <c r="F287" i="15"/>
  <c r="F288" i="15"/>
  <c r="F291" i="15"/>
  <c r="F310" i="15"/>
  <c r="F238" i="15"/>
  <c r="AR322" i="15"/>
  <c r="H322" i="15"/>
  <c r="AR321" i="15"/>
  <c r="H321" i="15"/>
  <c r="AR320" i="15"/>
  <c r="H320" i="15"/>
  <c r="AR319" i="15"/>
  <c r="H319" i="15"/>
  <c r="AR318" i="15"/>
  <c r="AM318" i="15"/>
  <c r="H318" i="15"/>
  <c r="AR317" i="15"/>
  <c r="H317" i="15"/>
  <c r="AR316" i="15"/>
  <c r="H316" i="15"/>
  <c r="AR315" i="15"/>
  <c r="H315" i="15"/>
  <c r="AR314" i="15"/>
  <c r="H314" i="15"/>
  <c r="AR313" i="15"/>
  <c r="H313" i="15"/>
  <c r="AR312" i="15"/>
  <c r="H312" i="15"/>
  <c r="AR311" i="15"/>
  <c r="H311" i="15"/>
  <c r="AR310" i="15"/>
  <c r="H310" i="15"/>
  <c r="AR309" i="15"/>
  <c r="H309" i="15"/>
  <c r="AR308" i="15"/>
  <c r="H308" i="15"/>
  <c r="AR307" i="15"/>
  <c r="H307" i="15"/>
  <c r="AR306" i="15"/>
  <c r="H306" i="15"/>
  <c r="AR305" i="15"/>
  <c r="H305" i="15"/>
  <c r="AR304" i="15"/>
  <c r="AM304" i="15"/>
  <c r="H304" i="15"/>
  <c r="AR303" i="15"/>
  <c r="H303" i="15"/>
  <c r="AR302" i="15"/>
  <c r="H302" i="15"/>
  <c r="AR301" i="15"/>
  <c r="H301" i="15"/>
  <c r="AR300" i="15"/>
  <c r="AM300" i="15"/>
  <c r="H300" i="15"/>
  <c r="AR299" i="15"/>
  <c r="H299" i="15"/>
  <c r="AR298" i="15"/>
  <c r="H298" i="15"/>
  <c r="AR297" i="15"/>
  <c r="AM297" i="15"/>
  <c r="H297" i="15"/>
  <c r="AR296" i="15"/>
  <c r="H296" i="15"/>
  <c r="AR295" i="15"/>
  <c r="H295" i="15"/>
  <c r="AR294" i="15"/>
  <c r="H294" i="15"/>
  <c r="AR293" i="15"/>
  <c r="H293" i="15"/>
  <c r="AR292" i="15"/>
  <c r="H292" i="15"/>
  <c r="AR291" i="15"/>
  <c r="H291" i="15"/>
  <c r="AR290" i="15"/>
  <c r="H290" i="15"/>
  <c r="AR289" i="15"/>
  <c r="H289" i="15"/>
  <c r="AR288" i="15"/>
  <c r="H288" i="15"/>
  <c r="AR287" i="15"/>
  <c r="AM287" i="15"/>
  <c r="H287" i="15"/>
  <c r="AR286" i="15"/>
  <c r="H286" i="15"/>
  <c r="AR285" i="15"/>
  <c r="H285" i="15"/>
  <c r="AR284" i="15"/>
  <c r="H284" i="15"/>
  <c r="AR283" i="15"/>
  <c r="H283" i="15"/>
  <c r="AR282" i="15"/>
  <c r="H282" i="15"/>
  <c r="AR281" i="15"/>
  <c r="H281" i="15"/>
  <c r="AR280" i="15"/>
  <c r="AM280" i="15"/>
  <c r="H280" i="15"/>
  <c r="AR279" i="15"/>
  <c r="H279" i="15"/>
  <c r="AR278" i="15"/>
  <c r="H278" i="15"/>
  <c r="AR277" i="15"/>
  <c r="H277" i="15"/>
  <c r="AR276" i="15"/>
  <c r="H276" i="15"/>
  <c r="AR275" i="15"/>
  <c r="H275" i="15"/>
  <c r="AR274" i="15"/>
  <c r="H274" i="15"/>
  <c r="AR273" i="15"/>
  <c r="H273" i="15"/>
  <c r="AR272" i="15"/>
  <c r="H272" i="15"/>
  <c r="AR271" i="15"/>
  <c r="H271" i="15"/>
  <c r="AR270" i="15"/>
  <c r="H270" i="15"/>
  <c r="AR269" i="15"/>
  <c r="H269" i="15"/>
  <c r="AR268" i="15"/>
  <c r="H268" i="15"/>
  <c r="AR267" i="15"/>
  <c r="H267" i="15"/>
  <c r="AR266" i="15"/>
  <c r="H266" i="15"/>
  <c r="AR265" i="15"/>
  <c r="H265" i="15"/>
  <c r="AR264" i="15"/>
  <c r="H264" i="15"/>
  <c r="AR263" i="15"/>
  <c r="H263" i="15"/>
  <c r="AR262" i="15"/>
  <c r="AM262" i="15"/>
  <c r="H262" i="15"/>
  <c r="AR261" i="15"/>
  <c r="H261" i="15"/>
  <c r="AR260" i="15"/>
  <c r="H260" i="15"/>
  <c r="AR259" i="15"/>
  <c r="H259" i="15"/>
  <c r="AR258" i="15"/>
  <c r="H258" i="15"/>
  <c r="AR257" i="15"/>
  <c r="H257" i="15"/>
  <c r="AR256" i="15"/>
  <c r="AM256" i="15"/>
  <c r="H256" i="15"/>
  <c r="AR255" i="15"/>
  <c r="H255" i="15"/>
  <c r="AR254" i="15"/>
  <c r="H254" i="15"/>
  <c r="AR253" i="15"/>
  <c r="H253" i="15"/>
  <c r="AR252" i="15"/>
  <c r="H252" i="15"/>
  <c r="AR251" i="15"/>
  <c r="AM251" i="15"/>
  <c r="H251" i="15"/>
  <c r="AR250" i="15"/>
  <c r="H250" i="15"/>
  <c r="AR249" i="15"/>
  <c r="AM249" i="15"/>
  <c r="H249" i="15"/>
  <c r="AR248" i="15"/>
  <c r="H248" i="15"/>
  <c r="AR247" i="15"/>
  <c r="AM247" i="15"/>
  <c r="H247" i="15"/>
  <c r="AR246" i="15"/>
  <c r="H246" i="15"/>
  <c r="AR245" i="15"/>
  <c r="H245" i="15"/>
  <c r="AR244" i="15"/>
  <c r="H244" i="15"/>
  <c r="AR243" i="15"/>
  <c r="H243" i="15"/>
  <c r="AR242" i="15"/>
  <c r="H242" i="15"/>
  <c r="AR241" i="15"/>
  <c r="H241" i="15"/>
  <c r="AR240" i="15"/>
  <c r="H240" i="15"/>
  <c r="AR239" i="15"/>
  <c r="H239" i="15"/>
  <c r="AR238" i="15"/>
  <c r="AM238" i="15"/>
  <c r="H238" i="15"/>
  <c r="AR237" i="15"/>
  <c r="H237" i="15"/>
  <c r="AR236" i="15"/>
  <c r="H236" i="15"/>
  <c r="AR235" i="15"/>
  <c r="H235" i="15"/>
  <c r="AR234" i="15"/>
  <c r="H234" i="15"/>
  <c r="AR233" i="15"/>
  <c r="H233" i="15"/>
  <c r="AR232" i="15"/>
  <c r="H232" i="15"/>
  <c r="AR231" i="15"/>
  <c r="H231" i="15"/>
  <c r="AR230" i="15"/>
  <c r="AM230" i="15"/>
  <c r="H230" i="15"/>
  <c r="AR229" i="15"/>
  <c r="AM229" i="15"/>
  <c r="H229" i="15"/>
  <c r="AR228" i="15"/>
  <c r="AI228" i="15"/>
  <c r="AI229" i="15" s="1"/>
  <c r="AI230" i="15" s="1"/>
  <c r="AI231" i="15" s="1"/>
  <c r="AI232" i="15" s="1"/>
  <c r="AI233" i="15" s="1"/>
  <c r="AI234" i="15" s="1"/>
  <c r="AI235" i="15" s="1"/>
  <c r="AI236" i="15" s="1"/>
  <c r="AI237" i="15" s="1"/>
  <c r="AI238" i="15" s="1"/>
  <c r="AI239" i="15" s="1"/>
  <c r="AI240" i="15" s="1"/>
  <c r="AI241" i="15" s="1"/>
  <c r="AI242" i="15" s="1"/>
  <c r="AI243" i="15" s="1"/>
  <c r="AI244" i="15" s="1"/>
  <c r="AI245" i="15" s="1"/>
  <c r="AI246" i="15" s="1"/>
  <c r="AI247" i="15" s="1"/>
  <c r="AI248" i="15" s="1"/>
  <c r="AI249" i="15" s="1"/>
  <c r="AI250" i="15" s="1"/>
  <c r="AI251" i="15" s="1"/>
  <c r="AI252" i="15" s="1"/>
  <c r="AI253" i="15" s="1"/>
  <c r="AI254" i="15" s="1"/>
  <c r="AI255" i="15" s="1"/>
  <c r="AI256" i="15" s="1"/>
  <c r="AI257" i="15" s="1"/>
  <c r="AI258" i="15" s="1"/>
  <c r="AI259" i="15" s="1"/>
  <c r="AI260" i="15" s="1"/>
  <c r="AI261" i="15" s="1"/>
  <c r="AI262" i="15" s="1"/>
  <c r="AI263" i="15" s="1"/>
  <c r="AI264" i="15" s="1"/>
  <c r="AI265" i="15" s="1"/>
  <c r="AI266" i="15" s="1"/>
  <c r="AI267" i="15" s="1"/>
  <c r="AI268" i="15" s="1"/>
  <c r="AI269" i="15" s="1"/>
  <c r="AI270" i="15" s="1"/>
  <c r="AI271" i="15" s="1"/>
  <c r="AI272" i="15" s="1"/>
  <c r="AI273" i="15" s="1"/>
  <c r="AI274" i="15" s="1"/>
  <c r="AI275" i="15" s="1"/>
  <c r="AI276" i="15" s="1"/>
  <c r="AI277" i="15" s="1"/>
  <c r="AI278" i="15" s="1"/>
  <c r="AI279" i="15" s="1"/>
  <c r="AI280" i="15" s="1"/>
  <c r="AI281" i="15" s="1"/>
  <c r="AI282" i="15" s="1"/>
  <c r="AI283" i="15" s="1"/>
  <c r="AI284" i="15" s="1"/>
  <c r="AI285" i="15" s="1"/>
  <c r="AI286" i="15" s="1"/>
  <c r="AI287" i="15" s="1"/>
  <c r="AI288" i="15" s="1"/>
  <c r="AI289" i="15" s="1"/>
  <c r="AI290" i="15" s="1"/>
  <c r="AI291" i="15" s="1"/>
  <c r="AI292" i="15" s="1"/>
  <c r="AI293" i="15" s="1"/>
  <c r="AI294" i="15" s="1"/>
  <c r="AI295" i="15" s="1"/>
  <c r="AI296" i="15" s="1"/>
  <c r="AI297" i="15" s="1"/>
  <c r="AI298" i="15" s="1"/>
  <c r="AI299" i="15" s="1"/>
  <c r="AI300" i="15" s="1"/>
  <c r="AI301" i="15" s="1"/>
  <c r="AI302" i="15" s="1"/>
  <c r="AI303" i="15" s="1"/>
  <c r="AI304" i="15" s="1"/>
  <c r="AI305" i="15" s="1"/>
  <c r="AI306" i="15" s="1"/>
  <c r="AI307" i="15" s="1"/>
  <c r="AI308" i="15" s="1"/>
  <c r="AI309" i="15" s="1"/>
  <c r="AI310" i="15" s="1"/>
  <c r="AI311" i="15" s="1"/>
  <c r="AI312" i="15" s="1"/>
  <c r="AI313" i="15" s="1"/>
  <c r="AI314" i="15" s="1"/>
  <c r="AI315" i="15" s="1"/>
  <c r="AI316" i="15" s="1"/>
  <c r="AI317" i="15" s="1"/>
  <c r="AI318" i="15" s="1"/>
  <c r="AI319" i="15" s="1"/>
  <c r="AI320" i="15" s="1"/>
  <c r="AI321" i="15" s="1"/>
  <c r="AI322" i="15" s="1"/>
  <c r="E228" i="15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E251" i="15" s="1"/>
  <c r="E252" i="15" s="1"/>
  <c r="E253" i="15" s="1"/>
  <c r="E254" i="15" s="1"/>
  <c r="E255" i="15" s="1"/>
  <c r="E256" i="15" s="1"/>
  <c r="E257" i="15" s="1"/>
  <c r="E258" i="15" s="1"/>
  <c r="E259" i="15" s="1"/>
  <c r="E260" i="15" s="1"/>
  <c r="E261" i="15" s="1"/>
  <c r="E262" i="15" s="1"/>
  <c r="E263" i="15" s="1"/>
  <c r="E264" i="15" s="1"/>
  <c r="E265" i="15" s="1"/>
  <c r="E266" i="15" s="1"/>
  <c r="E267" i="15" s="1"/>
  <c r="E268" i="15" s="1"/>
  <c r="E269" i="15" s="1"/>
  <c r="E270" i="15" s="1"/>
  <c r="E271" i="15" s="1"/>
  <c r="E272" i="15" s="1"/>
  <c r="E273" i="15" s="1"/>
  <c r="E274" i="15" s="1"/>
  <c r="E275" i="15" s="1"/>
  <c r="E276" i="15" s="1"/>
  <c r="E277" i="15" s="1"/>
  <c r="E278" i="15" s="1"/>
  <c r="E279" i="15" s="1"/>
  <c r="E280" i="15" s="1"/>
  <c r="E281" i="15" s="1"/>
  <c r="E282" i="15" s="1"/>
  <c r="E283" i="15" s="1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AV227" i="15"/>
  <c r="AS228" i="15" s="1"/>
  <c r="R227" i="15"/>
  <c r="M263" i="15"/>
  <c r="M264" i="15"/>
  <c r="M271" i="15"/>
  <c r="M288" i="15"/>
  <c r="I123" i="15"/>
  <c r="AM123" i="15" s="1"/>
  <c r="I124" i="15"/>
  <c r="I125" i="15"/>
  <c r="AM125" i="15" s="1"/>
  <c r="I126" i="15"/>
  <c r="I127" i="15"/>
  <c r="AM127" i="15" s="1"/>
  <c r="I128" i="15"/>
  <c r="I129" i="15"/>
  <c r="AM129" i="15" s="1"/>
  <c r="I130" i="15"/>
  <c r="AM130" i="15" s="1"/>
  <c r="I131" i="15"/>
  <c r="AM131" i="15" s="1"/>
  <c r="I132" i="15"/>
  <c r="I133" i="15"/>
  <c r="AM133" i="15" s="1"/>
  <c r="I134" i="15"/>
  <c r="I135" i="15"/>
  <c r="I136" i="15"/>
  <c r="I137" i="15"/>
  <c r="AM137" i="15" s="1"/>
  <c r="I138" i="15"/>
  <c r="AM138" i="15" s="1"/>
  <c r="I139" i="15"/>
  <c r="AM139" i="15" s="1"/>
  <c r="I140" i="15"/>
  <c r="AM140" i="15" s="1"/>
  <c r="I141" i="15"/>
  <c r="I142" i="15"/>
  <c r="I143" i="15"/>
  <c r="I144" i="15"/>
  <c r="I145" i="15"/>
  <c r="I146" i="15"/>
  <c r="I147" i="15"/>
  <c r="I148" i="15"/>
  <c r="I149" i="15"/>
  <c r="I150" i="15"/>
  <c r="I151" i="15"/>
  <c r="AM151" i="15" s="1"/>
  <c r="I152" i="15"/>
  <c r="I153" i="15"/>
  <c r="AM153" i="15" s="1"/>
  <c r="I154" i="15"/>
  <c r="AM154" i="15" s="1"/>
  <c r="I155" i="15"/>
  <c r="AM155" i="15" s="1"/>
  <c r="I156" i="15"/>
  <c r="I157" i="15"/>
  <c r="AM157" i="15" s="1"/>
  <c r="I158" i="15"/>
  <c r="AM158" i="15" s="1"/>
  <c r="I159" i="15"/>
  <c r="AM159" i="15" s="1"/>
  <c r="I160" i="15"/>
  <c r="AM160" i="15" s="1"/>
  <c r="I161" i="15"/>
  <c r="I162" i="15"/>
  <c r="AM162" i="15" s="1"/>
  <c r="I163" i="15"/>
  <c r="I164" i="15"/>
  <c r="I165" i="15"/>
  <c r="AM165" i="15" s="1"/>
  <c r="I166" i="15"/>
  <c r="AM166" i="15" s="1"/>
  <c r="I167" i="15"/>
  <c r="AM167" i="15" s="1"/>
  <c r="I168" i="15"/>
  <c r="AM168" i="15" s="1"/>
  <c r="I169" i="15"/>
  <c r="AM169" i="15" s="1"/>
  <c r="I170" i="15"/>
  <c r="I171" i="15"/>
  <c r="AM171" i="15" s="1"/>
  <c r="I172" i="15"/>
  <c r="AM172" i="15" s="1"/>
  <c r="I173" i="15"/>
  <c r="I174" i="15"/>
  <c r="AM174" i="15" s="1"/>
  <c r="I175" i="15"/>
  <c r="I176" i="15"/>
  <c r="AM176" i="15" s="1"/>
  <c r="I177" i="15"/>
  <c r="I178" i="15"/>
  <c r="AM178" i="15" s="1"/>
  <c r="I179" i="15"/>
  <c r="I180" i="15"/>
  <c r="AM180" i="15" s="1"/>
  <c r="I181" i="15"/>
  <c r="I182" i="15"/>
  <c r="AM182" i="15" s="1"/>
  <c r="I183" i="15"/>
  <c r="I184" i="15"/>
  <c r="I185" i="15"/>
  <c r="AM185" i="15" s="1"/>
  <c r="I186" i="15"/>
  <c r="AM186" i="15" s="1"/>
  <c r="I187" i="15"/>
  <c r="AM187" i="15" s="1"/>
  <c r="I188" i="15"/>
  <c r="I189" i="15"/>
  <c r="I190" i="15"/>
  <c r="AM190" i="15" s="1"/>
  <c r="I191" i="15"/>
  <c r="I192" i="15"/>
  <c r="AM192" i="15" s="1"/>
  <c r="I193" i="15"/>
  <c r="AM193" i="15" s="1"/>
  <c r="I194" i="15"/>
  <c r="AM194" i="15" s="1"/>
  <c r="I195" i="15"/>
  <c r="I196" i="15"/>
  <c r="AM196" i="15" s="1"/>
  <c r="I197" i="15"/>
  <c r="AM197" i="15" s="1"/>
  <c r="I198" i="15"/>
  <c r="AM198" i="15" s="1"/>
  <c r="I199" i="15"/>
  <c r="I200" i="15"/>
  <c r="AM200" i="15" s="1"/>
  <c r="I201" i="15"/>
  <c r="AM201" i="15" s="1"/>
  <c r="I202" i="15"/>
  <c r="AM202" i="15" s="1"/>
  <c r="I203" i="15"/>
  <c r="AM203" i="15" s="1"/>
  <c r="I204" i="15"/>
  <c r="AM204" i="15" s="1"/>
  <c r="I205" i="15"/>
  <c r="AM205" i="15" s="1"/>
  <c r="I206" i="15"/>
  <c r="I207" i="15"/>
  <c r="I208" i="15"/>
  <c r="AM208" i="15" s="1"/>
  <c r="I209" i="15"/>
  <c r="I210" i="15"/>
  <c r="AM210" i="15" s="1"/>
  <c r="I211" i="15"/>
  <c r="AM211" i="15" s="1"/>
  <c r="I212" i="15"/>
  <c r="I213" i="15"/>
  <c r="I214" i="15"/>
  <c r="I215" i="15"/>
  <c r="I216" i="15"/>
  <c r="I217" i="15"/>
  <c r="I122" i="15"/>
  <c r="AM122" i="15" s="1"/>
  <c r="F177" i="15"/>
  <c r="G177" i="15" s="1"/>
  <c r="AK177" i="15" s="1"/>
  <c r="AR217" i="15"/>
  <c r="H217" i="15"/>
  <c r="AR216" i="15"/>
  <c r="H216" i="15"/>
  <c r="AR215" i="15"/>
  <c r="H215" i="15"/>
  <c r="AR214" i="15"/>
  <c r="H214" i="15"/>
  <c r="AR213" i="15"/>
  <c r="H213" i="15"/>
  <c r="AR212" i="15"/>
  <c r="H212" i="15"/>
  <c r="AR211" i="15"/>
  <c r="H211" i="15"/>
  <c r="AR210" i="15"/>
  <c r="H210" i="15"/>
  <c r="AR209" i="15"/>
  <c r="H209" i="15"/>
  <c r="AR208" i="15"/>
  <c r="H208" i="15"/>
  <c r="AR207" i="15"/>
  <c r="H207" i="15"/>
  <c r="AR206" i="15"/>
  <c r="H206" i="15"/>
  <c r="AR205" i="15"/>
  <c r="H205" i="15"/>
  <c r="AR204" i="15"/>
  <c r="H204" i="15"/>
  <c r="AR203" i="15"/>
  <c r="H203" i="15"/>
  <c r="AR202" i="15"/>
  <c r="H202" i="15"/>
  <c r="AR201" i="15"/>
  <c r="H201" i="15"/>
  <c r="AR200" i="15"/>
  <c r="H200" i="15"/>
  <c r="AR199" i="15"/>
  <c r="H199" i="15"/>
  <c r="AR198" i="15"/>
  <c r="H198" i="15"/>
  <c r="AR197" i="15"/>
  <c r="H197" i="15"/>
  <c r="AR196" i="15"/>
  <c r="H196" i="15"/>
  <c r="AR195" i="15"/>
  <c r="H195" i="15"/>
  <c r="AR194" i="15"/>
  <c r="H194" i="15"/>
  <c r="AR193" i="15"/>
  <c r="H193" i="15"/>
  <c r="AR192" i="15"/>
  <c r="H192" i="15"/>
  <c r="AR191" i="15"/>
  <c r="H191" i="15"/>
  <c r="AR190" i="15"/>
  <c r="H190" i="15"/>
  <c r="AR189" i="15"/>
  <c r="H189" i="15"/>
  <c r="AR188" i="15"/>
  <c r="H188" i="15"/>
  <c r="AR187" i="15"/>
  <c r="H187" i="15"/>
  <c r="AR186" i="15"/>
  <c r="H186" i="15"/>
  <c r="AR185" i="15"/>
  <c r="H185" i="15"/>
  <c r="AR184" i="15"/>
  <c r="H184" i="15"/>
  <c r="AR183" i="15"/>
  <c r="H183" i="15"/>
  <c r="AR182" i="15"/>
  <c r="H182" i="15"/>
  <c r="AR181" i="15"/>
  <c r="H181" i="15"/>
  <c r="AR180" i="15"/>
  <c r="H180" i="15"/>
  <c r="AR179" i="15"/>
  <c r="H179" i="15"/>
  <c r="AR178" i="15"/>
  <c r="H178" i="15"/>
  <c r="AR177" i="15"/>
  <c r="H177" i="15"/>
  <c r="AR176" i="15"/>
  <c r="H176" i="15"/>
  <c r="AR175" i="15"/>
  <c r="H175" i="15"/>
  <c r="AR174" i="15"/>
  <c r="H174" i="15"/>
  <c r="AR173" i="15"/>
  <c r="H173" i="15"/>
  <c r="AR172" i="15"/>
  <c r="H172" i="15"/>
  <c r="AR171" i="15"/>
  <c r="H171" i="15"/>
  <c r="AR170" i="15"/>
  <c r="H170" i="15"/>
  <c r="AR169" i="15"/>
  <c r="H169" i="15"/>
  <c r="AR168" i="15"/>
  <c r="H168" i="15"/>
  <c r="AR167" i="15"/>
  <c r="H167" i="15"/>
  <c r="AR166" i="15"/>
  <c r="H166" i="15"/>
  <c r="AR165" i="15"/>
  <c r="H165" i="15"/>
  <c r="AR164" i="15"/>
  <c r="AM164" i="15"/>
  <c r="H164" i="15"/>
  <c r="AR163" i="15"/>
  <c r="AM163" i="15"/>
  <c r="H163" i="15"/>
  <c r="AR162" i="15"/>
  <c r="H162" i="15"/>
  <c r="AR161" i="15"/>
  <c r="H161" i="15"/>
  <c r="AR160" i="15"/>
  <c r="H160" i="15"/>
  <c r="AR159" i="15"/>
  <c r="H159" i="15"/>
  <c r="AR158" i="15"/>
  <c r="H158" i="15"/>
  <c r="AR157" i="15"/>
  <c r="H157" i="15"/>
  <c r="AR156" i="15"/>
  <c r="AM156" i="15"/>
  <c r="H156" i="15"/>
  <c r="AR155" i="15"/>
  <c r="H155" i="15"/>
  <c r="AR154" i="15"/>
  <c r="H154" i="15"/>
  <c r="AR153" i="15"/>
  <c r="H153" i="15"/>
  <c r="AR152" i="15"/>
  <c r="H152" i="15"/>
  <c r="AR151" i="15"/>
  <c r="H151" i="15"/>
  <c r="AR150" i="15"/>
  <c r="H150" i="15"/>
  <c r="AR149" i="15"/>
  <c r="H149" i="15"/>
  <c r="AR148" i="15"/>
  <c r="H148" i="15"/>
  <c r="AR147" i="15"/>
  <c r="H147" i="15"/>
  <c r="AR146" i="15"/>
  <c r="H146" i="15"/>
  <c r="AR145" i="15"/>
  <c r="H145" i="15"/>
  <c r="AR144" i="15"/>
  <c r="H144" i="15"/>
  <c r="AR143" i="15"/>
  <c r="H143" i="15"/>
  <c r="AR142" i="15"/>
  <c r="H142" i="15"/>
  <c r="AR141" i="15"/>
  <c r="H141" i="15"/>
  <c r="AR140" i="15"/>
  <c r="H140" i="15"/>
  <c r="AR139" i="15"/>
  <c r="H139" i="15"/>
  <c r="AR138" i="15"/>
  <c r="H138" i="15"/>
  <c r="AR137" i="15"/>
  <c r="H137" i="15"/>
  <c r="AR136" i="15"/>
  <c r="AM136" i="15"/>
  <c r="H136" i="15"/>
  <c r="AR135" i="15"/>
  <c r="AM135" i="15"/>
  <c r="H135" i="15"/>
  <c r="AR134" i="15"/>
  <c r="H134" i="15"/>
  <c r="AR133" i="15"/>
  <c r="H133" i="15"/>
  <c r="AR132" i="15"/>
  <c r="AM132" i="15"/>
  <c r="H132" i="15"/>
  <c r="AR131" i="15"/>
  <c r="H131" i="15"/>
  <c r="AR130" i="15"/>
  <c r="H130" i="15"/>
  <c r="AR129" i="15"/>
  <c r="H129" i="15"/>
  <c r="AR128" i="15"/>
  <c r="H128" i="15"/>
  <c r="AR127" i="15"/>
  <c r="H127" i="15"/>
  <c r="AR126" i="15"/>
  <c r="H126" i="15"/>
  <c r="AR125" i="15"/>
  <c r="H125" i="15"/>
  <c r="AR124" i="15"/>
  <c r="H124" i="15"/>
  <c r="AR123" i="15"/>
  <c r="AI123" i="15"/>
  <c r="AI124" i="15" s="1"/>
  <c r="AI125" i="15" s="1"/>
  <c r="AI126" i="15" s="1"/>
  <c r="AI127" i="15" s="1"/>
  <c r="AI128" i="15" s="1"/>
  <c r="AI129" i="15" s="1"/>
  <c r="AI130" i="15" s="1"/>
  <c r="AI131" i="15" s="1"/>
  <c r="AI132" i="15" s="1"/>
  <c r="AI133" i="15" s="1"/>
  <c r="AI134" i="15" s="1"/>
  <c r="AI135" i="15" s="1"/>
  <c r="AI136" i="15" s="1"/>
  <c r="AI137" i="15" s="1"/>
  <c r="AI138" i="15" s="1"/>
  <c r="AI139" i="15" s="1"/>
  <c r="AI140" i="15" s="1"/>
  <c r="AI141" i="15" s="1"/>
  <c r="AI142" i="15" s="1"/>
  <c r="AI143" i="15" s="1"/>
  <c r="AI144" i="15" s="1"/>
  <c r="AI145" i="15" s="1"/>
  <c r="AI146" i="15" s="1"/>
  <c r="AI147" i="15" s="1"/>
  <c r="AI148" i="15" s="1"/>
  <c r="AI149" i="15" s="1"/>
  <c r="AI150" i="15" s="1"/>
  <c r="AI151" i="15" s="1"/>
  <c r="AI152" i="15" s="1"/>
  <c r="AI153" i="15" s="1"/>
  <c r="AI154" i="15" s="1"/>
  <c r="AI155" i="15" s="1"/>
  <c r="AI156" i="15" s="1"/>
  <c r="AI157" i="15" s="1"/>
  <c r="AI158" i="15" s="1"/>
  <c r="AI159" i="15" s="1"/>
  <c r="AI160" i="15" s="1"/>
  <c r="AI161" i="15" s="1"/>
  <c r="AI162" i="15" s="1"/>
  <c r="AI163" i="15" s="1"/>
  <c r="AI164" i="15" s="1"/>
  <c r="AI165" i="15" s="1"/>
  <c r="AI166" i="15" s="1"/>
  <c r="AI167" i="15" s="1"/>
  <c r="AI168" i="15" s="1"/>
  <c r="AI169" i="15" s="1"/>
  <c r="AI170" i="15" s="1"/>
  <c r="AI171" i="15" s="1"/>
  <c r="AI172" i="15" s="1"/>
  <c r="AI173" i="15" s="1"/>
  <c r="AI174" i="15" s="1"/>
  <c r="AI175" i="15" s="1"/>
  <c r="AI176" i="15" s="1"/>
  <c r="AI177" i="15" s="1"/>
  <c r="AI178" i="15" s="1"/>
  <c r="AI179" i="15" s="1"/>
  <c r="AI180" i="15" s="1"/>
  <c r="AI181" i="15" s="1"/>
  <c r="AI182" i="15" s="1"/>
  <c r="AI183" i="15" s="1"/>
  <c r="AI184" i="15" s="1"/>
  <c r="AI185" i="15" s="1"/>
  <c r="AI186" i="15" s="1"/>
  <c r="AI187" i="15" s="1"/>
  <c r="AI188" i="15" s="1"/>
  <c r="AI189" i="15" s="1"/>
  <c r="AI190" i="15" s="1"/>
  <c r="AI191" i="15" s="1"/>
  <c r="AI192" i="15" s="1"/>
  <c r="AI193" i="15" s="1"/>
  <c r="AI194" i="15" s="1"/>
  <c r="AI195" i="15" s="1"/>
  <c r="AI196" i="15" s="1"/>
  <c r="AI197" i="15" s="1"/>
  <c r="AI198" i="15" s="1"/>
  <c r="AI199" i="15" s="1"/>
  <c r="AI200" i="15" s="1"/>
  <c r="AI201" i="15" s="1"/>
  <c r="AI202" i="15" s="1"/>
  <c r="AI203" i="15" s="1"/>
  <c r="AI204" i="15" s="1"/>
  <c r="AI205" i="15" s="1"/>
  <c r="AI206" i="15" s="1"/>
  <c r="AI207" i="15" s="1"/>
  <c r="AI208" i="15" s="1"/>
  <c r="AI209" i="15" s="1"/>
  <c r="AI210" i="15" s="1"/>
  <c r="AI211" i="15" s="1"/>
  <c r="AI212" i="15" s="1"/>
  <c r="AI213" i="15" s="1"/>
  <c r="AI214" i="15" s="1"/>
  <c r="AI215" i="15" s="1"/>
  <c r="AI216" i="15" s="1"/>
  <c r="AI217" i="15" s="1"/>
  <c r="E123" i="15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AV122" i="15"/>
  <c r="AS123" i="15" s="1"/>
  <c r="R122" i="15"/>
  <c r="O123" i="15" s="1"/>
  <c r="I9" i="19"/>
  <c r="H10" i="19" s="1"/>
  <c r="AR38" i="15"/>
  <c r="AR39" i="15"/>
  <c r="AR40" i="15"/>
  <c r="AR41" i="15"/>
  <c r="AR42" i="15"/>
  <c r="AR43" i="15"/>
  <c r="AR44" i="15"/>
  <c r="AR45" i="15"/>
  <c r="AR46" i="15"/>
  <c r="AR47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R76" i="15"/>
  <c r="AR77" i="15"/>
  <c r="AR78" i="15"/>
  <c r="AR79" i="15"/>
  <c r="AR80" i="15"/>
  <c r="AR81" i="15"/>
  <c r="AR82" i="15"/>
  <c r="AR83" i="15"/>
  <c r="AR84" i="15"/>
  <c r="AR85" i="15"/>
  <c r="AR86" i="15"/>
  <c r="AR87" i="15"/>
  <c r="AR88" i="15"/>
  <c r="AR89" i="15"/>
  <c r="AR90" i="15"/>
  <c r="AR91" i="15"/>
  <c r="AR92" i="15"/>
  <c r="AR93" i="15"/>
  <c r="AR94" i="15"/>
  <c r="AR95" i="15"/>
  <c r="AR96" i="15"/>
  <c r="AR97" i="15"/>
  <c r="AR98" i="15"/>
  <c r="AR99" i="15"/>
  <c r="AR100" i="15"/>
  <c r="AR101" i="15"/>
  <c r="AR102" i="15"/>
  <c r="AR103" i="15"/>
  <c r="AR104" i="15"/>
  <c r="AR105" i="15"/>
  <c r="AR106" i="15"/>
  <c r="AR107" i="15"/>
  <c r="AR108" i="15"/>
  <c r="AR109" i="15"/>
  <c r="AR110" i="15"/>
  <c r="AR111" i="15"/>
  <c r="AR112" i="15"/>
  <c r="I38" i="15"/>
  <c r="AM38" i="15" s="1"/>
  <c r="I39" i="15"/>
  <c r="I40" i="15"/>
  <c r="I41" i="15"/>
  <c r="I42" i="15"/>
  <c r="AM42" i="15" s="1"/>
  <c r="I43" i="15"/>
  <c r="AM43" i="15" s="1"/>
  <c r="I44" i="15"/>
  <c r="I45" i="15"/>
  <c r="I46" i="15"/>
  <c r="I47" i="15"/>
  <c r="I48" i="15"/>
  <c r="I49" i="15"/>
  <c r="I50" i="15"/>
  <c r="I51" i="15"/>
  <c r="AM51" i="15" s="1"/>
  <c r="I52" i="15"/>
  <c r="I53" i="15"/>
  <c r="I54" i="15"/>
  <c r="AM54" i="15" s="1"/>
  <c r="I55" i="15"/>
  <c r="I56" i="15"/>
  <c r="I57" i="15"/>
  <c r="I58" i="15"/>
  <c r="AM58" i="15" s="1"/>
  <c r="I59" i="15"/>
  <c r="I60" i="15"/>
  <c r="I61" i="15"/>
  <c r="I62" i="15"/>
  <c r="I63" i="15"/>
  <c r="AM63" i="15" s="1"/>
  <c r="I64" i="15"/>
  <c r="I65" i="15"/>
  <c r="I66" i="15"/>
  <c r="AM66" i="15" s="1"/>
  <c r="I67" i="15"/>
  <c r="I68" i="15"/>
  <c r="I69" i="15"/>
  <c r="I70" i="15"/>
  <c r="I71" i="15"/>
  <c r="I72" i="15"/>
  <c r="AM72" i="15" s="1"/>
  <c r="I73" i="15"/>
  <c r="I74" i="15"/>
  <c r="I75" i="15"/>
  <c r="I76" i="15"/>
  <c r="I77" i="15"/>
  <c r="I78" i="15"/>
  <c r="I79" i="15"/>
  <c r="AM79" i="15" s="1"/>
  <c r="I80" i="15"/>
  <c r="AM80" i="15" s="1"/>
  <c r="I81" i="15"/>
  <c r="AM81" i="15" s="1"/>
  <c r="I82" i="15"/>
  <c r="I83" i="15"/>
  <c r="I84" i="15"/>
  <c r="I85" i="15"/>
  <c r="I86" i="15"/>
  <c r="I87" i="15"/>
  <c r="I88" i="15"/>
  <c r="AM88" i="15" s="1"/>
  <c r="I89" i="15"/>
  <c r="AM89" i="15" s="1"/>
  <c r="I90" i="15"/>
  <c r="AM90" i="15" s="1"/>
  <c r="I91" i="15"/>
  <c r="I92" i="15"/>
  <c r="I93" i="15"/>
  <c r="I94" i="15"/>
  <c r="I95" i="15"/>
  <c r="I96" i="15"/>
  <c r="I97" i="15"/>
  <c r="AM97" i="15" s="1"/>
  <c r="I98" i="15"/>
  <c r="AM98" i="15" s="1"/>
  <c r="I99" i="15"/>
  <c r="AM99" i="15" s="1"/>
  <c r="I100" i="15"/>
  <c r="I101" i="15"/>
  <c r="I102" i="15"/>
  <c r="I103" i="15"/>
  <c r="I104" i="15"/>
  <c r="I105" i="15"/>
  <c r="I106" i="15"/>
  <c r="I107" i="15"/>
  <c r="AM107" i="15" s="1"/>
  <c r="I108" i="15"/>
  <c r="I109" i="15"/>
  <c r="I110" i="15"/>
  <c r="I111" i="15"/>
  <c r="I112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27" i="15"/>
  <c r="H28" i="15"/>
  <c r="H29" i="15"/>
  <c r="H30" i="15"/>
  <c r="H31" i="15"/>
  <c r="H32" i="15"/>
  <c r="H33" i="15"/>
  <c r="H34" i="15"/>
  <c r="H35" i="15"/>
  <c r="H36" i="15"/>
  <c r="H37" i="15"/>
  <c r="F48" i="15"/>
  <c r="AL346" i="15" l="1"/>
  <c r="AL211" i="15"/>
  <c r="AL35" i="35"/>
  <c r="AL20" i="35"/>
  <c r="AL21" i="35"/>
  <c r="AL26" i="35"/>
  <c r="AL27" i="35"/>
  <c r="AL36" i="35"/>
  <c r="C31" i="17"/>
  <c r="AL384" i="17" s="1"/>
  <c r="AL33" i="35"/>
  <c r="AL29" i="35"/>
  <c r="AL37" i="35"/>
  <c r="C32" i="12"/>
  <c r="AL24" i="35"/>
  <c r="AL30" i="35"/>
  <c r="AL34" i="35"/>
  <c r="AL38" i="35"/>
  <c r="C31" i="22"/>
  <c r="AL25" i="35"/>
  <c r="AL31" i="35"/>
  <c r="H20" i="17"/>
  <c r="H28" i="17"/>
  <c r="H36" i="17"/>
  <c r="H44" i="17"/>
  <c r="H52" i="17"/>
  <c r="H60" i="17"/>
  <c r="H68" i="17"/>
  <c r="H76" i="17"/>
  <c r="H84" i="17"/>
  <c r="H89" i="17"/>
  <c r="H113" i="17"/>
  <c r="H115" i="17"/>
  <c r="H133" i="17"/>
  <c r="H140" i="17"/>
  <c r="M146" i="17"/>
  <c r="M231" i="17" s="1"/>
  <c r="M316" i="17" s="1"/>
  <c r="M401" i="17" s="1"/>
  <c r="M148" i="17"/>
  <c r="M233" i="17" s="1"/>
  <c r="M318" i="17" s="1"/>
  <c r="M403" i="17" s="1"/>
  <c r="H153" i="17"/>
  <c r="H160" i="17"/>
  <c r="H162" i="17"/>
  <c r="H167" i="17"/>
  <c r="M171" i="17"/>
  <c r="M256" i="17" s="1"/>
  <c r="M341" i="17" s="1"/>
  <c r="M426" i="17" s="1"/>
  <c r="H174" i="17"/>
  <c r="H193" i="17"/>
  <c r="H198" i="17"/>
  <c r="H206" i="17"/>
  <c r="H214" i="17"/>
  <c r="H222" i="17"/>
  <c r="H227" i="17"/>
  <c r="H235" i="17"/>
  <c r="H243" i="17"/>
  <c r="H251" i="17"/>
  <c r="H256" i="17"/>
  <c r="H276" i="17"/>
  <c r="H285" i="17"/>
  <c r="H292" i="17"/>
  <c r="H299" i="17"/>
  <c r="H306" i="17"/>
  <c r="H314" i="17"/>
  <c r="H322" i="17"/>
  <c r="H330" i="17"/>
  <c r="H338" i="17"/>
  <c r="H346" i="17"/>
  <c r="H360" i="17"/>
  <c r="H368" i="17"/>
  <c r="H376" i="17"/>
  <c r="H384" i="17"/>
  <c r="H392" i="17"/>
  <c r="H400" i="17"/>
  <c r="H408" i="17"/>
  <c r="H416" i="17"/>
  <c r="H424" i="17"/>
  <c r="AQ46" i="17"/>
  <c r="AQ386" i="17" s="1"/>
  <c r="H23" i="17"/>
  <c r="H31" i="17"/>
  <c r="H39" i="17"/>
  <c r="H47" i="17"/>
  <c r="H55" i="17"/>
  <c r="H63" i="17"/>
  <c r="H71" i="17"/>
  <c r="H79" i="17"/>
  <c r="H111" i="17"/>
  <c r="M117" i="17"/>
  <c r="M202" i="17" s="1"/>
  <c r="M287" i="17" s="1"/>
  <c r="M372" i="17" s="1"/>
  <c r="H122" i="17"/>
  <c r="H124" i="17"/>
  <c r="H131" i="17"/>
  <c r="H138" i="17"/>
  <c r="H151" i="17"/>
  <c r="H158" i="17"/>
  <c r="H188" i="17"/>
  <c r="H201" i="17"/>
  <c r="H209" i="17"/>
  <c r="H217" i="17"/>
  <c r="H230" i="17"/>
  <c r="H238" i="17"/>
  <c r="H246" i="17"/>
  <c r="H254" i="17"/>
  <c r="H259" i="17"/>
  <c r="H297" i="17"/>
  <c r="H304" i="17"/>
  <c r="H309" i="17"/>
  <c r="H317" i="17"/>
  <c r="H325" i="17"/>
  <c r="H333" i="17"/>
  <c r="H341" i="17"/>
  <c r="H363" i="17"/>
  <c r="H371" i="17"/>
  <c r="H379" i="17"/>
  <c r="H387" i="17"/>
  <c r="H395" i="17"/>
  <c r="H403" i="17"/>
  <c r="H411" i="17"/>
  <c r="H419" i="17"/>
  <c r="H427" i="17"/>
  <c r="AQ77" i="17"/>
  <c r="AQ30" i="17"/>
  <c r="H18" i="17"/>
  <c r="H26" i="17"/>
  <c r="H34" i="17"/>
  <c r="H42" i="17"/>
  <c r="H50" i="17"/>
  <c r="H58" i="17"/>
  <c r="H66" i="17"/>
  <c r="H74" i="17"/>
  <c r="H82" i="17"/>
  <c r="H87" i="17"/>
  <c r="H120" i="17"/>
  <c r="H127" i="17"/>
  <c r="H129" i="17"/>
  <c r="M140" i="17"/>
  <c r="M225" i="17" s="1"/>
  <c r="M310" i="17" s="1"/>
  <c r="M395" i="17" s="1"/>
  <c r="H145" i="17"/>
  <c r="H147" i="17"/>
  <c r="H149" i="17"/>
  <c r="H165" i="17"/>
  <c r="H170" i="17"/>
  <c r="H172" i="17"/>
  <c r="H191" i="17"/>
  <c r="H196" i="17"/>
  <c r="H204" i="17"/>
  <c r="H212" i="17"/>
  <c r="H220" i="17"/>
  <c r="H225" i="17"/>
  <c r="H233" i="17"/>
  <c r="H241" i="17"/>
  <c r="H249" i="17"/>
  <c r="H281" i="17"/>
  <c r="H283" i="17"/>
  <c r="H288" i="17"/>
  <c r="H290" i="17"/>
  <c r="H295" i="17"/>
  <c r="H302" i="17"/>
  <c r="H312" i="17"/>
  <c r="H320" i="17"/>
  <c r="H328" i="17"/>
  <c r="H336" i="17"/>
  <c r="H344" i="17"/>
  <c r="H358" i="17"/>
  <c r="H366" i="17"/>
  <c r="H374" i="17"/>
  <c r="H382" i="17"/>
  <c r="H390" i="17"/>
  <c r="H398" i="17"/>
  <c r="H406" i="17"/>
  <c r="H414" i="17"/>
  <c r="H422" i="17"/>
  <c r="H430" i="17"/>
  <c r="AQ87" i="17"/>
  <c r="AQ23" i="17"/>
  <c r="H21" i="17"/>
  <c r="H29" i="17"/>
  <c r="H37" i="17"/>
  <c r="H45" i="17"/>
  <c r="H53" i="17"/>
  <c r="H61" i="17"/>
  <c r="H69" i="17"/>
  <c r="H77" i="17"/>
  <c r="H85" i="17"/>
  <c r="H90" i="17"/>
  <c r="H103" i="17"/>
  <c r="H105" i="17"/>
  <c r="H107" i="17"/>
  <c r="H109" i="17"/>
  <c r="H118" i="17"/>
  <c r="M122" i="17"/>
  <c r="M207" i="17" s="1"/>
  <c r="M292" i="17" s="1"/>
  <c r="M377" i="17" s="1"/>
  <c r="H134" i="17"/>
  <c r="H136" i="17"/>
  <c r="H143" i="17"/>
  <c r="H156" i="17"/>
  <c r="H163" i="17"/>
  <c r="H175" i="17"/>
  <c r="H194" i="17"/>
  <c r="H199" i="17"/>
  <c r="H207" i="17"/>
  <c r="H215" i="17"/>
  <c r="H223" i="17"/>
  <c r="H228" i="17"/>
  <c r="H236" i="17"/>
  <c r="H244" i="17"/>
  <c r="H252" i="17"/>
  <c r="H257" i="17"/>
  <c r="H273" i="17"/>
  <c r="H279" i="17"/>
  <c r="H300" i="17"/>
  <c r="H307" i="17"/>
  <c r="H315" i="17"/>
  <c r="H323" i="17"/>
  <c r="H331" i="17"/>
  <c r="H339" i="17"/>
  <c r="H361" i="17"/>
  <c r="H369" i="17"/>
  <c r="H377" i="17"/>
  <c r="H385" i="17"/>
  <c r="H393" i="17"/>
  <c r="H401" i="17"/>
  <c r="H409" i="17"/>
  <c r="H417" i="17"/>
  <c r="B128" i="21"/>
  <c r="B223" i="21" s="1"/>
  <c r="B318" i="21" s="1"/>
  <c r="B413" i="21" s="1"/>
  <c r="H479" i="21"/>
  <c r="H471" i="21"/>
  <c r="H461" i="21"/>
  <c r="H443" i="21"/>
  <c r="H438" i="21"/>
  <c r="H433" i="21"/>
  <c r="H428" i="21"/>
  <c r="H420" i="21"/>
  <c r="H412" i="21"/>
  <c r="H404" i="21"/>
  <c r="H385" i="21"/>
  <c r="H338" i="21"/>
  <c r="H331" i="21"/>
  <c r="H322" i="21"/>
  <c r="H315" i="21"/>
  <c r="H306" i="21"/>
  <c r="H288" i="21"/>
  <c r="H279" i="21"/>
  <c r="H272" i="21"/>
  <c r="H263" i="21"/>
  <c r="H256" i="21"/>
  <c r="H247" i="21"/>
  <c r="H240" i="21"/>
  <c r="H231" i="21"/>
  <c r="H224" i="21"/>
  <c r="H215" i="21"/>
  <c r="H197" i="21"/>
  <c r="H191" i="21"/>
  <c r="H183" i="21"/>
  <c r="H177" i="21"/>
  <c r="H173" i="21"/>
  <c r="H167" i="21"/>
  <c r="H159" i="21"/>
  <c r="H156" i="21"/>
  <c r="H154" i="21"/>
  <c r="H152" i="21"/>
  <c r="H144" i="21"/>
  <c r="H142" i="21"/>
  <c r="H140" i="21"/>
  <c r="H121" i="21"/>
  <c r="H119" i="21"/>
  <c r="H98" i="21"/>
  <c r="H96" i="21"/>
  <c r="H89" i="21"/>
  <c r="H80" i="21"/>
  <c r="H78" i="21"/>
  <c r="H76" i="21"/>
  <c r="H74" i="21"/>
  <c r="H72" i="21"/>
  <c r="H70" i="21"/>
  <c r="H68" i="21"/>
  <c r="H66" i="21"/>
  <c r="H64" i="21"/>
  <c r="H62" i="21"/>
  <c r="H60" i="21"/>
  <c r="H58" i="21"/>
  <c r="H56" i="21"/>
  <c r="H54" i="21"/>
  <c r="H52" i="21"/>
  <c r="H50" i="21"/>
  <c r="H48" i="21"/>
  <c r="H46" i="21"/>
  <c r="H44" i="21"/>
  <c r="H42" i="21"/>
  <c r="H40" i="21"/>
  <c r="H38" i="21"/>
  <c r="H36" i="21"/>
  <c r="H34" i="21"/>
  <c r="H32" i="21"/>
  <c r="H30" i="21"/>
  <c r="H28" i="21"/>
  <c r="H26" i="21"/>
  <c r="H24" i="21"/>
  <c r="H476" i="21"/>
  <c r="H466" i="21"/>
  <c r="H458" i="21"/>
  <c r="H453" i="21"/>
  <c r="H448" i="21"/>
  <c r="H440" i="21"/>
  <c r="H435" i="21"/>
  <c r="H430" i="21"/>
  <c r="H425" i="21"/>
  <c r="H417" i="21"/>
  <c r="H409" i="21"/>
  <c r="H401" i="21"/>
  <c r="H387" i="21"/>
  <c r="H382" i="21"/>
  <c r="H377" i="21"/>
  <c r="H372" i="21"/>
  <c r="H367" i="21"/>
  <c r="H362" i="21"/>
  <c r="H357" i="21"/>
  <c r="H352" i="21"/>
  <c r="H347" i="21"/>
  <c r="H340" i="21"/>
  <c r="H333" i="21"/>
  <c r="H324" i="21"/>
  <c r="H317" i="21"/>
  <c r="H308" i="21"/>
  <c r="H290" i="21"/>
  <c r="H281" i="21"/>
  <c r="H274" i="21"/>
  <c r="H265" i="21"/>
  <c r="H258" i="21"/>
  <c r="H249" i="21"/>
  <c r="H242" i="21"/>
  <c r="H233" i="21"/>
  <c r="H226" i="21"/>
  <c r="H217" i="21"/>
  <c r="H210" i="21"/>
  <c r="H193" i="21"/>
  <c r="H185" i="21"/>
  <c r="H181" i="21"/>
  <c r="H179" i="21"/>
  <c r="H169" i="21"/>
  <c r="H161" i="21"/>
  <c r="H150" i="21"/>
  <c r="H148" i="21"/>
  <c r="H146" i="21"/>
  <c r="H129" i="21"/>
  <c r="H127" i="21"/>
  <c r="H125" i="21"/>
  <c r="H123" i="21"/>
  <c r="H117" i="21"/>
  <c r="H115" i="21"/>
  <c r="H100" i="21"/>
  <c r="H91" i="21"/>
  <c r="H481" i="21"/>
  <c r="H473" i="21"/>
  <c r="H468" i="21"/>
  <c r="H463" i="21"/>
  <c r="H455" i="21"/>
  <c r="H445" i="21"/>
  <c r="H422" i="21"/>
  <c r="H414" i="21"/>
  <c r="H406" i="21"/>
  <c r="H374" i="21"/>
  <c r="H364" i="21"/>
  <c r="H359" i="21"/>
  <c r="H354" i="21"/>
  <c r="H349" i="21"/>
  <c r="H344" i="21"/>
  <c r="H342" i="21"/>
  <c r="H335" i="21"/>
  <c r="H326" i="21"/>
  <c r="H319" i="21"/>
  <c r="H310" i="21"/>
  <c r="H292" i="21"/>
  <c r="H283" i="21"/>
  <c r="H276" i="21"/>
  <c r="H267" i="21"/>
  <c r="H260" i="21"/>
  <c r="H251" i="21"/>
  <c r="H244" i="21"/>
  <c r="H235" i="21"/>
  <c r="H228" i="21"/>
  <c r="H219" i="21"/>
  <c r="H212" i="21"/>
  <c r="H195" i="21"/>
  <c r="H189" i="21"/>
  <c r="H187" i="21"/>
  <c r="H171" i="21"/>
  <c r="H165" i="21"/>
  <c r="H102" i="21"/>
  <c r="H93" i="21"/>
  <c r="H84" i="21"/>
  <c r="H483" i="21"/>
  <c r="H478" i="21"/>
  <c r="H460" i="21"/>
  <c r="H450" i="21"/>
  <c r="H442" i="21"/>
  <c r="H437" i="21"/>
  <c r="H432" i="21"/>
  <c r="H427" i="21"/>
  <c r="H419" i="21"/>
  <c r="H411" i="21"/>
  <c r="H403" i="21"/>
  <c r="H384" i="21"/>
  <c r="H379" i="21"/>
  <c r="H369" i="21"/>
  <c r="H337" i="21"/>
  <c r="H328" i="21"/>
  <c r="H321" i="21"/>
  <c r="H312" i="21"/>
  <c r="H285" i="21"/>
  <c r="H278" i="21"/>
  <c r="H269" i="21"/>
  <c r="H262" i="21"/>
  <c r="H253" i="21"/>
  <c r="H246" i="21"/>
  <c r="H237" i="21"/>
  <c r="H230" i="21"/>
  <c r="H221" i="21"/>
  <c r="H214" i="21"/>
  <c r="H174" i="21"/>
  <c r="H163" i="21"/>
  <c r="H157" i="21"/>
  <c r="H137" i="21"/>
  <c r="H135" i="21"/>
  <c r="H133" i="21"/>
  <c r="H131" i="21"/>
  <c r="H97" i="21"/>
  <c r="H95" i="21"/>
  <c r="H86" i="21"/>
  <c r="H475" i="21"/>
  <c r="H470" i="21"/>
  <c r="H465" i="21"/>
  <c r="H457" i="21"/>
  <c r="H452" i="21"/>
  <c r="H447" i="21"/>
  <c r="H439" i="21"/>
  <c r="H429" i="21"/>
  <c r="H424" i="21"/>
  <c r="H416" i="21"/>
  <c r="H408" i="21"/>
  <c r="H400" i="21"/>
  <c r="H386" i="21"/>
  <c r="H381" i="21"/>
  <c r="H376" i="21"/>
  <c r="H371" i="21"/>
  <c r="H366" i="21"/>
  <c r="H361" i="21"/>
  <c r="H356" i="21"/>
  <c r="H351" i="21"/>
  <c r="H346" i="21"/>
  <c r="H339" i="21"/>
  <c r="H330" i="21"/>
  <c r="H323" i="21"/>
  <c r="H314" i="21"/>
  <c r="H307" i="21"/>
  <c r="H305" i="21"/>
  <c r="H287" i="21"/>
  <c r="H280" i="21"/>
  <c r="H271" i="21"/>
  <c r="H264" i="21"/>
  <c r="H255" i="21"/>
  <c r="H248" i="21"/>
  <c r="H239" i="21"/>
  <c r="H232" i="21"/>
  <c r="H223" i="21"/>
  <c r="H216" i="21"/>
  <c r="H198" i="21"/>
  <c r="H178" i="21"/>
  <c r="H176" i="21"/>
  <c r="H153" i="21"/>
  <c r="H151" i="21"/>
  <c r="H145" i="21"/>
  <c r="H143" i="21"/>
  <c r="H141" i="21"/>
  <c r="H139" i="21"/>
  <c r="H120" i="21"/>
  <c r="H480" i="21"/>
  <c r="H472" i="21"/>
  <c r="H467" i="21"/>
  <c r="H462" i="21"/>
  <c r="H444" i="21"/>
  <c r="H434" i="21"/>
  <c r="H421" i="21"/>
  <c r="H413" i="21"/>
  <c r="H405" i="21"/>
  <c r="H358" i="21"/>
  <c r="H348" i="21"/>
  <c r="H341" i="21"/>
  <c r="H332" i="21"/>
  <c r="H325" i="21"/>
  <c r="H316" i="21"/>
  <c r="H309" i="21"/>
  <c r="H289" i="21"/>
  <c r="H282" i="21"/>
  <c r="H273" i="21"/>
  <c r="H266" i="21"/>
  <c r="H257" i="21"/>
  <c r="H250" i="21"/>
  <c r="H241" i="21"/>
  <c r="H234" i="21"/>
  <c r="H225" i="21"/>
  <c r="H218" i="21"/>
  <c r="AL24" i="21"/>
  <c r="H29" i="21"/>
  <c r="AL34" i="21"/>
  <c r="H37" i="21"/>
  <c r="AL42" i="21"/>
  <c r="H45" i="21"/>
  <c r="AL50" i="21"/>
  <c r="H53" i="21"/>
  <c r="AL58" i="21"/>
  <c r="H61" i="21"/>
  <c r="AL66" i="21"/>
  <c r="H69" i="21"/>
  <c r="AL74" i="21"/>
  <c r="H77" i="21"/>
  <c r="H85" i="21"/>
  <c r="AL96" i="21"/>
  <c r="H128" i="21"/>
  <c r="H147" i="21"/>
  <c r="H186" i="21"/>
  <c r="H236" i="21"/>
  <c r="H243" i="21"/>
  <c r="AL249" i="21"/>
  <c r="AL338" i="21"/>
  <c r="H345" i="21"/>
  <c r="H355" i="21"/>
  <c r="H365" i="21"/>
  <c r="H375" i="21"/>
  <c r="H407" i="21"/>
  <c r="AL438" i="21"/>
  <c r="H449" i="21"/>
  <c r="H459" i="21"/>
  <c r="AL20" i="21"/>
  <c r="AL22" i="21"/>
  <c r="H27" i="21"/>
  <c r="AL82" i="21"/>
  <c r="H88" i="21"/>
  <c r="H94" i="21"/>
  <c r="H118" i="21"/>
  <c r="H126" i="21"/>
  <c r="H136" i="21"/>
  <c r="AL144" i="21"/>
  <c r="H155" i="21"/>
  <c r="H162" i="21"/>
  <c r="AL171" i="21"/>
  <c r="AL173" i="21"/>
  <c r="H184" i="21"/>
  <c r="H196" i="21"/>
  <c r="H213" i="21"/>
  <c r="AL263" i="21"/>
  <c r="H270" i="21"/>
  <c r="H277" i="21"/>
  <c r="AL308" i="21"/>
  <c r="AL385" i="21"/>
  <c r="H418" i="21"/>
  <c r="AL428" i="21"/>
  <c r="H446" i="21"/>
  <c r="H456" i="21"/>
  <c r="H477" i="21"/>
  <c r="C128" i="21"/>
  <c r="C223" i="21" s="1"/>
  <c r="C318" i="21" s="1"/>
  <c r="C413" i="21" s="1"/>
  <c r="AL342" i="21"/>
  <c r="AL326" i="21"/>
  <c r="AL310" i="21"/>
  <c r="AL283" i="21"/>
  <c r="AL267" i="21"/>
  <c r="AL251" i="21"/>
  <c r="AL235" i="21"/>
  <c r="AL219" i="21"/>
  <c r="AL157" i="21"/>
  <c r="AL135" i="21"/>
  <c r="AL102" i="21"/>
  <c r="AL84" i="21"/>
  <c r="AL450" i="21"/>
  <c r="AL379" i="21"/>
  <c r="AL369" i="21"/>
  <c r="AL328" i="21"/>
  <c r="AL312" i="21"/>
  <c r="AL285" i="21"/>
  <c r="AL269" i="21"/>
  <c r="AL253" i="21"/>
  <c r="AL237" i="21"/>
  <c r="AL221" i="21"/>
  <c r="AL137" i="21"/>
  <c r="AL470" i="21"/>
  <c r="AL330" i="21"/>
  <c r="AL314" i="21"/>
  <c r="AL305" i="21"/>
  <c r="AL287" i="21"/>
  <c r="AL271" i="21"/>
  <c r="AL255" i="21"/>
  <c r="AL239" i="21"/>
  <c r="AL223" i="21"/>
  <c r="AL196" i="21"/>
  <c r="AL190" i="21"/>
  <c r="AL182" i="21"/>
  <c r="AL172" i="21"/>
  <c r="AL166" i="21"/>
  <c r="AL155" i="21"/>
  <c r="AL153" i="21"/>
  <c r="AL120" i="21"/>
  <c r="AL118" i="21"/>
  <c r="AL88" i="21"/>
  <c r="AL79" i="21"/>
  <c r="AL77" i="21"/>
  <c r="AL75" i="21"/>
  <c r="AL73" i="21"/>
  <c r="AL71" i="21"/>
  <c r="AL69" i="21"/>
  <c r="AL67" i="21"/>
  <c r="AL65" i="21"/>
  <c r="AL63" i="21"/>
  <c r="AL61" i="21"/>
  <c r="AL59" i="21"/>
  <c r="AL57" i="21"/>
  <c r="AL55" i="21"/>
  <c r="AL53" i="21"/>
  <c r="AL51" i="21"/>
  <c r="AL49" i="21"/>
  <c r="AL47" i="21"/>
  <c r="AL45" i="21"/>
  <c r="AL43" i="21"/>
  <c r="AL41" i="21"/>
  <c r="AL39" i="21"/>
  <c r="AL37" i="21"/>
  <c r="AL35" i="21"/>
  <c r="AL33" i="21"/>
  <c r="AL31" i="21"/>
  <c r="AL29" i="21"/>
  <c r="AL434" i="21"/>
  <c r="AL332" i="21"/>
  <c r="AL316" i="21"/>
  <c r="AL289" i="21"/>
  <c r="AL273" i="21"/>
  <c r="AL257" i="21"/>
  <c r="AL241" i="21"/>
  <c r="AL225" i="21"/>
  <c r="AL158" i="21"/>
  <c r="AL128" i="21"/>
  <c r="AL122" i="21"/>
  <c r="AL90" i="21"/>
  <c r="AL454" i="21"/>
  <c r="AL373" i="21"/>
  <c r="AL363" i="21"/>
  <c r="AL353" i="21"/>
  <c r="AL334" i="21"/>
  <c r="AL318" i="21"/>
  <c r="AL291" i="21"/>
  <c r="AL275" i="21"/>
  <c r="AL259" i="21"/>
  <c r="AL243" i="21"/>
  <c r="AL227" i="21"/>
  <c r="AL211" i="21"/>
  <c r="AL194" i="21"/>
  <c r="AL164" i="21"/>
  <c r="AL482" i="21"/>
  <c r="AL336" i="21"/>
  <c r="AL320" i="21"/>
  <c r="AL293" i="21"/>
  <c r="AL277" i="21"/>
  <c r="AL261" i="21"/>
  <c r="AL245" i="21"/>
  <c r="AL229" i="21"/>
  <c r="AL213" i="21"/>
  <c r="AL279" i="21"/>
  <c r="H25" i="21"/>
  <c r="AL32" i="21"/>
  <c r="H35" i="21"/>
  <c r="AL40" i="21"/>
  <c r="H43" i="21"/>
  <c r="AL48" i="21"/>
  <c r="H51" i="21"/>
  <c r="AL56" i="21"/>
  <c r="H59" i="21"/>
  <c r="AL64" i="21"/>
  <c r="H67" i="21"/>
  <c r="AL72" i="21"/>
  <c r="H75" i="21"/>
  <c r="AL80" i="21"/>
  <c r="H103" i="21"/>
  <c r="H116" i="21"/>
  <c r="H124" i="21"/>
  <c r="H134" i="21"/>
  <c r="AL169" i="21"/>
  <c r="H194" i="21"/>
  <c r="H220" i="21"/>
  <c r="H227" i="21"/>
  <c r="AL233" i="21"/>
  <c r="H284" i="21"/>
  <c r="H291" i="21"/>
  <c r="AL322" i="21"/>
  <c r="H329" i="21"/>
  <c r="H336" i="21"/>
  <c r="H415" i="21"/>
  <c r="H436" i="21"/>
  <c r="H474" i="21"/>
  <c r="H21" i="21"/>
  <c r="H23" i="21"/>
  <c r="AL27" i="21"/>
  <c r="H83" i="21"/>
  <c r="H92" i="21"/>
  <c r="AL94" i="21"/>
  <c r="AL100" i="21"/>
  <c r="H132" i="21"/>
  <c r="H160" i="21"/>
  <c r="H172" i="21"/>
  <c r="H182" i="21"/>
  <c r="AL247" i="21"/>
  <c r="H254" i="21"/>
  <c r="H261" i="21"/>
  <c r="H343" i="21"/>
  <c r="H353" i="21"/>
  <c r="H363" i="21"/>
  <c r="H373" i="21"/>
  <c r="H383" i="21"/>
  <c r="H426" i="21"/>
  <c r="H464" i="21"/>
  <c r="AL26" i="21"/>
  <c r="AL156" i="21"/>
  <c r="AL195" i="21"/>
  <c r="AL215" i="21"/>
  <c r="AL324" i="21"/>
  <c r="AL25" i="21"/>
  <c r="AL30" i="21"/>
  <c r="H33" i="21"/>
  <c r="AL38" i="21"/>
  <c r="H41" i="21"/>
  <c r="AL46" i="21"/>
  <c r="H49" i="21"/>
  <c r="AL54" i="21"/>
  <c r="H57" i="21"/>
  <c r="AL62" i="21"/>
  <c r="H65" i="21"/>
  <c r="AL70" i="21"/>
  <c r="H73" i="21"/>
  <c r="AL78" i="21"/>
  <c r="H81" i="21"/>
  <c r="AL86" i="21"/>
  <c r="H122" i="21"/>
  <c r="H158" i="21"/>
  <c r="H170" i="21"/>
  <c r="H180" i="21"/>
  <c r="AL189" i="21"/>
  <c r="H192" i="21"/>
  <c r="H211" i="21"/>
  <c r="AL217" i="21"/>
  <c r="H268" i="21"/>
  <c r="H275" i="21"/>
  <c r="AL281" i="21"/>
  <c r="H313" i="21"/>
  <c r="H320" i="21"/>
  <c r="H350" i="21"/>
  <c r="H360" i="21"/>
  <c r="H370" i="21"/>
  <c r="H380" i="21"/>
  <c r="H423" i="21"/>
  <c r="H454" i="21"/>
  <c r="H482" i="21"/>
  <c r="AL21" i="21"/>
  <c r="AL23" i="21"/>
  <c r="AL92" i="21"/>
  <c r="H101" i="21"/>
  <c r="H130" i="21"/>
  <c r="AL165" i="21"/>
  <c r="H168" i="21"/>
  <c r="AL177" i="21"/>
  <c r="AL231" i="21"/>
  <c r="H238" i="21"/>
  <c r="H245" i="21"/>
  <c r="H327" i="21"/>
  <c r="H334" i="21"/>
  <c r="AL340" i="21"/>
  <c r="H402" i="21"/>
  <c r="H451" i="21"/>
  <c r="AQ214" i="15"/>
  <c r="AQ289" i="15"/>
  <c r="AQ38" i="15"/>
  <c r="AQ143" i="15" s="1"/>
  <c r="M161" i="15"/>
  <c r="AQ102" i="15"/>
  <c r="AQ207" i="15" s="1"/>
  <c r="M208" i="15"/>
  <c r="M313" i="15" s="1"/>
  <c r="AQ40" i="15"/>
  <c r="AQ355" i="15" s="1"/>
  <c r="AQ104" i="15"/>
  <c r="AQ419" i="15" s="1"/>
  <c r="AQ46" i="15"/>
  <c r="AQ466" i="15" s="1"/>
  <c r="AQ110" i="15"/>
  <c r="B120" i="35"/>
  <c r="H86" i="35"/>
  <c r="H79" i="35"/>
  <c r="H95" i="35"/>
  <c r="H89" i="35"/>
  <c r="H96" i="35"/>
  <c r="H90" i="35"/>
  <c r="H84" i="35"/>
  <c r="H83" i="35"/>
  <c r="H93" i="35"/>
  <c r="H87" i="35"/>
  <c r="H85" i="35"/>
  <c r="H80" i="35"/>
  <c r="H78" i="35"/>
  <c r="H94" i="35"/>
  <c r="H91" i="35"/>
  <c r="H88" i="35"/>
  <c r="H92" i="35"/>
  <c r="H82" i="35"/>
  <c r="H81" i="35"/>
  <c r="AL16" i="22"/>
  <c r="C105" i="22"/>
  <c r="AL91" i="22" s="1"/>
  <c r="BD91" i="22" s="1"/>
  <c r="AK105" i="35"/>
  <c r="Y105" i="35"/>
  <c r="C119" i="35"/>
  <c r="AL76" i="35"/>
  <c r="BD76" i="35" s="1"/>
  <c r="B61" i="35"/>
  <c r="B31" i="12"/>
  <c r="BD47" i="35"/>
  <c r="K64" i="35"/>
  <c r="AM86" i="35"/>
  <c r="AO86" i="35" s="1"/>
  <c r="G110" i="35"/>
  <c r="AK110" i="35" s="1"/>
  <c r="K111" i="35"/>
  <c r="G139" i="35"/>
  <c r="AK139" i="35" s="1"/>
  <c r="G153" i="35"/>
  <c r="AK153" i="35" s="1"/>
  <c r="G168" i="35"/>
  <c r="AK168" i="35" s="1"/>
  <c r="K179" i="35"/>
  <c r="B32" i="21"/>
  <c r="G59" i="35"/>
  <c r="AK59" i="35" s="1"/>
  <c r="AM61" i="35"/>
  <c r="M64" i="35"/>
  <c r="K81" i="35"/>
  <c r="AJ82" i="35"/>
  <c r="G85" i="35"/>
  <c r="AK85" i="35" s="1"/>
  <c r="BG106" i="35"/>
  <c r="AM107" i="35"/>
  <c r="G109" i="35"/>
  <c r="AK109" i="35" s="1"/>
  <c r="AJ119" i="35"/>
  <c r="AM125" i="35"/>
  <c r="AO125" i="35" s="1"/>
  <c r="AC134" i="35"/>
  <c r="K137" i="35"/>
  <c r="G145" i="35"/>
  <c r="AK145" i="35" s="1"/>
  <c r="G165" i="35"/>
  <c r="AK165" i="35" s="1"/>
  <c r="AJ166" i="35"/>
  <c r="AM172" i="35"/>
  <c r="AO172" i="35" s="1"/>
  <c r="AJ175" i="35"/>
  <c r="AM181" i="35"/>
  <c r="K183" i="35"/>
  <c r="C32" i="21"/>
  <c r="N55" i="35"/>
  <c r="AR55" i="35" s="1"/>
  <c r="AJ64" i="35"/>
  <c r="AJ81" i="35"/>
  <c r="G87" i="35"/>
  <c r="AK87" i="35" s="1"/>
  <c r="K106" i="35"/>
  <c r="AM134" i="35"/>
  <c r="AO134" i="35" s="1"/>
  <c r="AY134" i="35" s="1"/>
  <c r="K141" i="35"/>
  <c r="AM142" i="35"/>
  <c r="K164" i="35"/>
  <c r="C31" i="12"/>
  <c r="AC48" i="35"/>
  <c r="M54" i="35"/>
  <c r="N77" i="35"/>
  <c r="AR77" i="35" s="1"/>
  <c r="G83" i="35"/>
  <c r="AK83" i="35" s="1"/>
  <c r="G84" i="35"/>
  <c r="AK84" i="35" s="1"/>
  <c r="G96" i="35"/>
  <c r="AK96" i="35" s="1"/>
  <c r="B30" i="17"/>
  <c r="H16" i="17" s="1"/>
  <c r="C30" i="17"/>
  <c r="AL16" i="17" s="1"/>
  <c r="AR26" i="35"/>
  <c r="M66" i="35"/>
  <c r="G95" i="35"/>
  <c r="AK95" i="35" s="1"/>
  <c r="AJ150" i="35"/>
  <c r="B21" i="21"/>
  <c r="B19" i="17" s="1"/>
  <c r="B19" i="22" s="1"/>
  <c r="C31" i="15"/>
  <c r="C136" i="15" s="1"/>
  <c r="AJ54" i="35"/>
  <c r="M93" i="35"/>
  <c r="B31" i="15"/>
  <c r="B136" i="15" s="1"/>
  <c r="B241" i="15" s="1"/>
  <c r="B30" i="22"/>
  <c r="AY18" i="35"/>
  <c r="AM66" i="35"/>
  <c r="AO66" i="35" s="1"/>
  <c r="AM77" i="35"/>
  <c r="G92" i="35"/>
  <c r="AK92" i="35" s="1"/>
  <c r="BC134" i="35"/>
  <c r="O135" i="35"/>
  <c r="G172" i="35"/>
  <c r="AK172" i="35" s="1"/>
  <c r="D29" i="18"/>
  <c r="E29" i="18" s="1"/>
  <c r="D28" i="18"/>
  <c r="D35" i="18"/>
  <c r="D27" i="18"/>
  <c r="E27" i="18" s="1"/>
  <c r="D34" i="18"/>
  <c r="D26" i="18"/>
  <c r="E26" i="18" s="1"/>
  <c r="D33" i="18"/>
  <c r="E33" i="18" s="1"/>
  <c r="D32" i="18"/>
  <c r="E32" i="18" s="1"/>
  <c r="D31" i="18"/>
  <c r="D30" i="18"/>
  <c r="AL97" i="21"/>
  <c r="AL123" i="21"/>
  <c r="AL136" i="21"/>
  <c r="AL138" i="21"/>
  <c r="AL149" i="21"/>
  <c r="AL159" i="21"/>
  <c r="AL161" i="21"/>
  <c r="AL174" i="21"/>
  <c r="AL176" i="21"/>
  <c r="AL178" i="21"/>
  <c r="AL183" i="21"/>
  <c r="AL197" i="21"/>
  <c r="AL359" i="21"/>
  <c r="AL375" i="21"/>
  <c r="AL400" i="21"/>
  <c r="AL402" i="21"/>
  <c r="AL404" i="21"/>
  <c r="AL406" i="21"/>
  <c r="AL408" i="21"/>
  <c r="AL410" i="21"/>
  <c r="AL412" i="21"/>
  <c r="AL414" i="21"/>
  <c r="AL416" i="21"/>
  <c r="AL418" i="21"/>
  <c r="AL420" i="21"/>
  <c r="AL422" i="21"/>
  <c r="AL424" i="21"/>
  <c r="AL440" i="21"/>
  <c r="AL456" i="21"/>
  <c r="AL472" i="21"/>
  <c r="C33" i="11"/>
  <c r="C62" i="11" s="1"/>
  <c r="C91" i="11" s="1"/>
  <c r="C120" i="11" s="1"/>
  <c r="C149" i="11" s="1"/>
  <c r="C178" i="11" s="1"/>
  <c r="AL116" i="21"/>
  <c r="AL125" i="21"/>
  <c r="AL131" i="21"/>
  <c r="AL142" i="21"/>
  <c r="AL180" i="21"/>
  <c r="AL187" i="21"/>
  <c r="AL192" i="21"/>
  <c r="AL306" i="21"/>
  <c r="AL355" i="21"/>
  <c r="AL371" i="21"/>
  <c r="AL387" i="21"/>
  <c r="AL436" i="21"/>
  <c r="AL452" i="21"/>
  <c r="AL468" i="21"/>
  <c r="AL351" i="21"/>
  <c r="AL367" i="21"/>
  <c r="AL383" i="21"/>
  <c r="AL401" i="21"/>
  <c r="AL403" i="21"/>
  <c r="AL405" i="21"/>
  <c r="AL407" i="21"/>
  <c r="AL409" i="21"/>
  <c r="AL411" i="21"/>
  <c r="AL413" i="21"/>
  <c r="AL415" i="21"/>
  <c r="AL417" i="21"/>
  <c r="AL419" i="21"/>
  <c r="AL421" i="21"/>
  <c r="AL423" i="21"/>
  <c r="AL432" i="21"/>
  <c r="AL448" i="21"/>
  <c r="AL464" i="21"/>
  <c r="AL480" i="21"/>
  <c r="AL115" i="21"/>
  <c r="AL124" i="21"/>
  <c r="AL130" i="21"/>
  <c r="AL139" i="21"/>
  <c r="AL150" i="21"/>
  <c r="AL179" i="21"/>
  <c r="AL184" i="21"/>
  <c r="AL186" i="21"/>
  <c r="AL191" i="21"/>
  <c r="AL349" i="21"/>
  <c r="AL365" i="21"/>
  <c r="AL381" i="21"/>
  <c r="AL430" i="21"/>
  <c r="AL446" i="21"/>
  <c r="AL462" i="21"/>
  <c r="AL478" i="21"/>
  <c r="C62" i="35"/>
  <c r="AL444" i="21"/>
  <c r="AL460" i="21"/>
  <c r="AL476" i="21"/>
  <c r="AL81" i="21"/>
  <c r="AL83" i="21"/>
  <c r="AL85" i="21"/>
  <c r="AL87" i="21"/>
  <c r="AL89" i="21"/>
  <c r="AL91" i="21"/>
  <c r="AL93" i="21"/>
  <c r="AL95" i="21"/>
  <c r="AL99" i="21"/>
  <c r="AL117" i="21"/>
  <c r="AL132" i="21"/>
  <c r="AL143" i="21"/>
  <c r="AL145" i="21"/>
  <c r="AL152" i="21"/>
  <c r="AL154" i="21"/>
  <c r="AL181" i="21"/>
  <c r="AL188" i="21"/>
  <c r="AL210" i="21"/>
  <c r="AL212" i="21"/>
  <c r="AL214" i="21"/>
  <c r="AL216" i="21"/>
  <c r="AL218" i="21"/>
  <c r="AL220" i="21"/>
  <c r="AL222" i="21"/>
  <c r="AL224" i="21"/>
  <c r="AL226" i="21"/>
  <c r="AL228" i="21"/>
  <c r="AL230" i="21"/>
  <c r="AL232" i="21"/>
  <c r="AL234" i="21"/>
  <c r="AL236" i="21"/>
  <c r="AL238" i="21"/>
  <c r="AL240" i="21"/>
  <c r="AL242" i="21"/>
  <c r="AL244" i="21"/>
  <c r="AL246" i="21"/>
  <c r="AL248" i="21"/>
  <c r="AL250" i="21"/>
  <c r="AL252" i="21"/>
  <c r="AL254" i="21"/>
  <c r="AL256" i="21"/>
  <c r="AL258" i="21"/>
  <c r="AL260" i="21"/>
  <c r="AL262" i="21"/>
  <c r="AL264" i="21"/>
  <c r="AL266" i="21"/>
  <c r="AL268" i="21"/>
  <c r="AL270" i="21"/>
  <c r="AL272" i="21"/>
  <c r="AL274" i="21"/>
  <c r="AL276" i="21"/>
  <c r="AL278" i="21"/>
  <c r="AL280" i="21"/>
  <c r="AL282" i="21"/>
  <c r="AL284" i="21"/>
  <c r="AL286" i="21"/>
  <c r="AL288" i="21"/>
  <c r="AL290" i="21"/>
  <c r="AL292" i="21"/>
  <c r="AL307" i="21"/>
  <c r="AL309" i="21"/>
  <c r="AL311" i="21"/>
  <c r="AL313" i="21"/>
  <c r="AL315" i="21"/>
  <c r="AL317" i="21"/>
  <c r="AL319" i="21"/>
  <c r="AL321" i="21"/>
  <c r="AL323" i="21"/>
  <c r="AL325" i="21"/>
  <c r="AL327" i="21"/>
  <c r="AL329" i="21"/>
  <c r="AL331" i="21"/>
  <c r="AL333" i="21"/>
  <c r="AL335" i="21"/>
  <c r="AL337" i="21"/>
  <c r="AL339" i="21"/>
  <c r="AL341" i="21"/>
  <c r="AL343" i="21"/>
  <c r="AL345" i="21"/>
  <c r="AL361" i="21"/>
  <c r="AL377" i="21"/>
  <c r="AL426" i="21"/>
  <c r="AL442" i="21"/>
  <c r="AL458" i="21"/>
  <c r="AL474" i="21"/>
  <c r="C106" i="22"/>
  <c r="C181" i="22" s="1"/>
  <c r="C256" i="22" s="1"/>
  <c r="C331" i="22" s="1"/>
  <c r="AL150" i="22"/>
  <c r="AL143" i="22"/>
  <c r="AL140" i="22"/>
  <c r="AL138" i="22"/>
  <c r="AL133" i="22"/>
  <c r="AL124" i="22"/>
  <c r="AL115" i="22"/>
  <c r="AL113" i="22"/>
  <c r="AL108" i="22"/>
  <c r="AL96" i="22"/>
  <c r="AL57" i="22"/>
  <c r="AL230" i="22"/>
  <c r="AL228" i="22"/>
  <c r="AL226" i="22"/>
  <c r="AL224" i="22"/>
  <c r="AL222" i="22"/>
  <c r="AL220" i="22"/>
  <c r="AL218" i="22"/>
  <c r="AL216" i="22"/>
  <c r="AL131" i="22"/>
  <c r="AL122" i="22"/>
  <c r="AL111" i="22"/>
  <c r="AL106" i="22"/>
  <c r="AL101" i="22"/>
  <c r="AL80" i="22"/>
  <c r="AL78" i="22"/>
  <c r="AL76" i="22"/>
  <c r="AL74" i="22"/>
  <c r="AL72" i="22"/>
  <c r="AL70" i="22"/>
  <c r="AL68" i="22"/>
  <c r="AL66" i="22"/>
  <c r="AL64" i="22"/>
  <c r="AL55" i="22"/>
  <c r="AL53" i="22"/>
  <c r="AL51" i="22"/>
  <c r="AL49" i="22"/>
  <c r="AL47" i="22"/>
  <c r="AL45" i="22"/>
  <c r="AL43" i="22"/>
  <c r="AL41" i="22"/>
  <c r="AL39" i="22"/>
  <c r="AL37" i="22"/>
  <c r="AL35" i="22"/>
  <c r="AL33" i="22"/>
  <c r="AL31" i="22"/>
  <c r="AL305" i="22"/>
  <c r="AL303" i="22"/>
  <c r="AL301" i="22"/>
  <c r="AL299" i="22"/>
  <c r="AL297" i="22"/>
  <c r="AL295" i="22"/>
  <c r="AL293" i="22"/>
  <c r="AL291" i="22"/>
  <c r="AL289" i="22"/>
  <c r="AL287" i="22"/>
  <c r="AL285" i="22"/>
  <c r="AL283" i="22"/>
  <c r="AL281" i="22"/>
  <c r="AL279" i="22"/>
  <c r="AL277" i="22"/>
  <c r="AL275" i="22"/>
  <c r="AL273" i="22"/>
  <c r="AL271" i="22"/>
  <c r="AL269" i="22"/>
  <c r="AL267" i="22"/>
  <c r="AL265" i="22"/>
  <c r="AL263" i="22"/>
  <c r="AL261" i="22"/>
  <c r="AL259" i="22"/>
  <c r="AL257" i="22"/>
  <c r="AL255" i="22"/>
  <c r="AL253" i="22"/>
  <c r="AL251" i="22"/>
  <c r="AL249" i="22"/>
  <c r="AL247" i="22"/>
  <c r="AL245" i="22"/>
  <c r="AL243" i="22"/>
  <c r="AL214" i="22"/>
  <c r="AL212" i="22"/>
  <c r="AL210" i="22"/>
  <c r="AL208" i="22"/>
  <c r="AL206" i="22"/>
  <c r="AL204" i="22"/>
  <c r="AL202" i="22"/>
  <c r="AL200" i="22"/>
  <c r="AL198" i="22"/>
  <c r="AL196" i="22"/>
  <c r="AL194" i="22"/>
  <c r="AL192" i="22"/>
  <c r="AL190" i="22"/>
  <c r="AL188" i="22"/>
  <c r="AL186" i="22"/>
  <c r="AL184" i="22"/>
  <c r="AL182" i="22"/>
  <c r="AL180" i="22"/>
  <c r="AL178" i="22"/>
  <c r="AL176" i="22"/>
  <c r="AL174" i="22"/>
  <c r="AL172" i="22"/>
  <c r="AL170" i="22"/>
  <c r="AL155" i="22"/>
  <c r="AL153" i="22"/>
  <c r="AL148" i="22"/>
  <c r="AL146" i="22"/>
  <c r="AL141" i="22"/>
  <c r="AL129" i="22"/>
  <c r="AL127" i="22"/>
  <c r="AL120" i="22"/>
  <c r="AL118" i="22"/>
  <c r="AL109" i="22"/>
  <c r="AL104" i="22"/>
  <c r="AL99" i="22"/>
  <c r="AL94" i="22"/>
  <c r="AL62" i="22"/>
  <c r="AL60" i="22"/>
  <c r="AL29" i="22"/>
  <c r="AL27" i="22"/>
  <c r="AL25" i="22"/>
  <c r="AL23" i="22"/>
  <c r="AL21" i="22"/>
  <c r="AL19" i="22"/>
  <c r="AL380" i="22"/>
  <c r="AL378" i="22"/>
  <c r="AL376" i="22"/>
  <c r="AL374" i="22"/>
  <c r="AL372" i="22"/>
  <c r="AL370" i="22"/>
  <c r="AL368" i="22"/>
  <c r="AL366" i="22"/>
  <c r="AL364" i="22"/>
  <c r="AL362" i="22"/>
  <c r="AL360" i="22"/>
  <c r="AL358" i="22"/>
  <c r="AL356" i="22"/>
  <c r="AL354" i="22"/>
  <c r="AL352" i="22"/>
  <c r="AL350" i="22"/>
  <c r="AL348" i="22"/>
  <c r="AL346" i="22"/>
  <c r="AL344" i="22"/>
  <c r="AL342" i="22"/>
  <c r="AL340" i="22"/>
  <c r="AL338" i="22"/>
  <c r="AL336" i="22"/>
  <c r="AL334" i="22"/>
  <c r="AL332" i="22"/>
  <c r="AL330" i="22"/>
  <c r="AL328" i="22"/>
  <c r="AL326" i="22"/>
  <c r="AL324" i="22"/>
  <c r="AL322" i="22"/>
  <c r="AL320" i="22"/>
  <c r="AL318" i="22"/>
  <c r="AL168" i="22"/>
  <c r="AL151" i="22"/>
  <c r="AL136" i="22"/>
  <c r="AL134" i="22"/>
  <c r="AL125" i="22"/>
  <c r="AL97" i="22"/>
  <c r="AL144" i="22"/>
  <c r="AL139" i="22"/>
  <c r="AL123" i="22"/>
  <c r="AL116" i="22"/>
  <c r="AL114" i="22"/>
  <c r="AL102" i="22"/>
  <c r="AL58" i="22"/>
  <c r="AL56" i="22"/>
  <c r="AL231" i="22"/>
  <c r="AL229" i="22"/>
  <c r="AL227" i="22"/>
  <c r="AL225" i="22"/>
  <c r="AL223" i="22"/>
  <c r="AL221" i="22"/>
  <c r="AL219" i="22"/>
  <c r="AL217" i="22"/>
  <c r="AL149" i="22"/>
  <c r="AL142" i="22"/>
  <c r="AL137" i="22"/>
  <c r="AL132" i="22"/>
  <c r="AL130" i="22"/>
  <c r="AL112" i="22"/>
  <c r="AL110" i="22"/>
  <c r="AL107" i="22"/>
  <c r="AL105" i="22"/>
  <c r="AL95" i="22"/>
  <c r="AL81" i="22"/>
  <c r="AL79" i="22"/>
  <c r="AL77" i="22"/>
  <c r="AL75" i="22"/>
  <c r="AL73" i="22"/>
  <c r="AL71" i="22"/>
  <c r="AL69" i="22"/>
  <c r="AL67" i="22"/>
  <c r="AL65" i="22"/>
  <c r="AL63" i="22"/>
  <c r="AL54" i="22"/>
  <c r="AL52" i="22"/>
  <c r="AL50" i="22"/>
  <c r="AL48" i="22"/>
  <c r="AL46" i="22"/>
  <c r="AL44" i="22"/>
  <c r="AL42" i="22"/>
  <c r="AL40" i="22"/>
  <c r="AL38" i="22"/>
  <c r="AL36" i="22"/>
  <c r="AL34" i="22"/>
  <c r="AL32" i="22"/>
  <c r="AL30" i="22"/>
  <c r="AL306" i="22"/>
  <c r="AL304" i="22"/>
  <c r="AL302" i="22"/>
  <c r="AL300" i="22"/>
  <c r="AL298" i="22"/>
  <c r="AL296" i="22"/>
  <c r="AL294" i="22"/>
  <c r="AL292" i="22"/>
  <c r="AL290" i="22"/>
  <c r="AL288" i="22"/>
  <c r="AL286" i="22"/>
  <c r="AL284" i="22"/>
  <c r="AL282" i="22"/>
  <c r="AL280" i="22"/>
  <c r="AL278" i="22"/>
  <c r="AL276" i="22"/>
  <c r="AL274" i="22"/>
  <c r="AL272" i="22"/>
  <c r="AL270" i="22"/>
  <c r="AL268" i="22"/>
  <c r="AL266" i="22"/>
  <c r="AL264" i="22"/>
  <c r="AL262" i="22"/>
  <c r="AL260" i="22"/>
  <c r="AL258" i="22"/>
  <c r="AL256" i="22"/>
  <c r="AL254" i="22"/>
  <c r="AL252" i="22"/>
  <c r="AL250" i="22"/>
  <c r="AL248" i="22"/>
  <c r="AL246" i="22"/>
  <c r="AL244" i="22"/>
  <c r="AL215" i="22"/>
  <c r="AL213" i="22"/>
  <c r="AL211" i="22"/>
  <c r="AL209" i="22"/>
  <c r="AL207" i="22"/>
  <c r="AL205" i="22"/>
  <c r="AL203" i="22"/>
  <c r="AL201" i="22"/>
  <c r="AL199" i="22"/>
  <c r="AL197" i="22"/>
  <c r="AL195" i="22"/>
  <c r="AL193" i="22"/>
  <c r="AL191" i="22"/>
  <c r="AL189" i="22"/>
  <c r="AL187" i="22"/>
  <c r="AL185" i="22"/>
  <c r="AL183" i="22"/>
  <c r="AL181" i="22"/>
  <c r="AL179" i="22"/>
  <c r="AL177" i="22"/>
  <c r="AL175" i="22"/>
  <c r="AL173" i="22"/>
  <c r="AL171" i="22"/>
  <c r="AL156" i="22"/>
  <c r="AL154" i="22"/>
  <c r="AL147" i="22"/>
  <c r="AL128" i="22"/>
  <c r="AL126" i="22"/>
  <c r="AL121" i="22"/>
  <c r="AL119" i="22"/>
  <c r="AL100" i="22"/>
  <c r="AL61" i="22"/>
  <c r="AL59" i="22"/>
  <c r="AL28" i="22"/>
  <c r="AL26" i="22"/>
  <c r="AL24" i="22"/>
  <c r="AL22" i="22"/>
  <c r="AL20" i="22"/>
  <c r="AL18" i="22"/>
  <c r="AL381" i="22"/>
  <c r="AL379" i="22"/>
  <c r="AL377" i="22"/>
  <c r="AL375" i="22"/>
  <c r="AL373" i="22"/>
  <c r="AL371" i="22"/>
  <c r="AL369" i="22"/>
  <c r="AL367" i="22"/>
  <c r="AL365" i="22"/>
  <c r="AL363" i="22"/>
  <c r="AL361" i="22"/>
  <c r="AL359" i="22"/>
  <c r="AL357" i="22"/>
  <c r="AL355" i="22"/>
  <c r="AL353" i="22"/>
  <c r="AL351" i="22"/>
  <c r="AL349" i="22"/>
  <c r="AL347" i="22"/>
  <c r="AL345" i="22"/>
  <c r="AL343" i="22"/>
  <c r="AL341" i="22"/>
  <c r="AL339" i="22"/>
  <c r="AL337" i="22"/>
  <c r="AL335" i="22"/>
  <c r="AL333" i="22"/>
  <c r="AL331" i="22"/>
  <c r="AL329" i="22"/>
  <c r="AL327" i="22"/>
  <c r="AL325" i="22"/>
  <c r="AL323" i="22"/>
  <c r="AL321" i="22"/>
  <c r="AL319" i="22"/>
  <c r="AL169" i="22"/>
  <c r="AL152" i="22"/>
  <c r="AL145" i="22"/>
  <c r="AL135" i="22"/>
  <c r="AL117" i="22"/>
  <c r="AL103" i="22"/>
  <c r="AL98" i="22"/>
  <c r="AL93" i="22"/>
  <c r="AL101" i="21"/>
  <c r="AL103" i="21"/>
  <c r="AL127" i="21"/>
  <c r="AL129" i="21"/>
  <c r="AL134" i="21"/>
  <c r="AL141" i="21"/>
  <c r="AL148" i="21"/>
  <c r="AL151" i="21"/>
  <c r="AL163" i="21"/>
  <c r="AL168" i="21"/>
  <c r="AL170" i="21"/>
  <c r="AL175" i="21"/>
  <c r="AL425" i="21"/>
  <c r="AL427" i="21"/>
  <c r="AL429" i="21"/>
  <c r="AL431" i="21"/>
  <c r="AL433" i="21"/>
  <c r="AL435" i="21"/>
  <c r="AL437" i="21"/>
  <c r="AL439" i="21"/>
  <c r="AL441" i="21"/>
  <c r="AL443" i="21"/>
  <c r="AL445" i="21"/>
  <c r="AL447" i="21"/>
  <c r="AL449" i="21"/>
  <c r="AL451" i="21"/>
  <c r="AL453" i="21"/>
  <c r="AL455" i="21"/>
  <c r="AL457" i="21"/>
  <c r="AL459" i="21"/>
  <c r="AL461" i="21"/>
  <c r="AL463" i="21"/>
  <c r="AL465" i="21"/>
  <c r="AL467" i="21"/>
  <c r="AL469" i="21"/>
  <c r="AL471" i="21"/>
  <c r="AL473" i="21"/>
  <c r="AL475" i="21"/>
  <c r="AL477" i="21"/>
  <c r="AL479" i="21"/>
  <c r="AL481" i="21"/>
  <c r="AL483" i="21"/>
  <c r="AL98" i="21"/>
  <c r="AL119" i="21"/>
  <c r="AL121" i="21"/>
  <c r="AL126" i="21"/>
  <c r="AL133" i="21"/>
  <c r="AL140" i="21"/>
  <c r="AL147" i="21"/>
  <c r="AL160" i="21"/>
  <c r="AL162" i="21"/>
  <c r="AL167" i="21"/>
  <c r="AL193" i="21"/>
  <c r="AL198" i="21"/>
  <c r="AL344" i="21"/>
  <c r="AL346" i="21"/>
  <c r="AL348" i="21"/>
  <c r="AL350" i="21"/>
  <c r="AL352" i="21"/>
  <c r="AL354" i="21"/>
  <c r="AL356" i="21"/>
  <c r="AL358" i="21"/>
  <c r="AL360" i="21"/>
  <c r="AL362" i="21"/>
  <c r="AL364" i="21"/>
  <c r="AL366" i="21"/>
  <c r="AL368" i="21"/>
  <c r="AL370" i="21"/>
  <c r="AL372" i="21"/>
  <c r="AL374" i="21"/>
  <c r="AL376" i="21"/>
  <c r="AL378" i="21"/>
  <c r="AL380" i="21"/>
  <c r="AL382" i="21"/>
  <c r="AL384" i="21"/>
  <c r="AL386" i="21"/>
  <c r="AL388" i="21"/>
  <c r="AL192" i="15"/>
  <c r="AL143" i="15"/>
  <c r="AL62" i="15"/>
  <c r="AL140" i="15"/>
  <c r="AL38" i="15"/>
  <c r="AL499" i="15"/>
  <c r="AL343" i="15"/>
  <c r="AL385" i="15"/>
  <c r="AL314" i="15"/>
  <c r="AL131" i="15"/>
  <c r="AL511" i="15"/>
  <c r="AL85" i="17"/>
  <c r="AL95" i="15"/>
  <c r="AL91" i="15"/>
  <c r="AL182" i="15"/>
  <c r="AL463" i="15"/>
  <c r="AL88" i="15"/>
  <c r="AL179" i="15"/>
  <c r="AL250" i="15"/>
  <c r="AL70" i="15"/>
  <c r="AL161" i="15"/>
  <c r="AL257" i="15"/>
  <c r="AL39" i="17"/>
  <c r="AL205" i="17"/>
  <c r="AL63" i="15"/>
  <c r="AL388" i="15"/>
  <c r="AL527" i="15"/>
  <c r="AL37" i="17"/>
  <c r="AL47" i="17"/>
  <c r="AL203" i="17"/>
  <c r="AL303" i="17"/>
  <c r="AL305" i="17"/>
  <c r="AL110" i="15"/>
  <c r="AL84" i="15"/>
  <c r="AL55" i="15"/>
  <c r="AL128" i="15"/>
  <c r="AL158" i="15"/>
  <c r="AL337" i="15"/>
  <c r="AL55" i="17"/>
  <c r="AL136" i="17"/>
  <c r="AL108" i="15"/>
  <c r="AL83" i="15"/>
  <c r="AL54" i="15"/>
  <c r="AL148" i="15"/>
  <c r="AL216" i="15"/>
  <c r="AL269" i="15"/>
  <c r="AL365" i="15"/>
  <c r="AL490" i="15"/>
  <c r="AL522" i="15"/>
  <c r="AL53" i="17"/>
  <c r="AL63" i="17"/>
  <c r="AL170" i="17"/>
  <c r="AL172" i="17"/>
  <c r="AL103" i="15"/>
  <c r="AL78" i="15"/>
  <c r="AL47" i="15"/>
  <c r="AL145" i="15"/>
  <c r="AL187" i="15"/>
  <c r="AL206" i="15"/>
  <c r="AL298" i="15"/>
  <c r="AL410" i="15"/>
  <c r="AL447" i="15"/>
  <c r="AL519" i="15"/>
  <c r="AL420" i="17"/>
  <c r="AL102" i="15"/>
  <c r="AL76" i="15"/>
  <c r="AL46" i="15"/>
  <c r="AL184" i="15"/>
  <c r="AL407" i="15"/>
  <c r="AL421" i="15"/>
  <c r="AL31" i="17"/>
  <c r="AL71" i="17"/>
  <c r="AL386" i="17"/>
  <c r="AL96" i="15"/>
  <c r="AL71" i="15"/>
  <c r="AL39" i="15"/>
  <c r="AL153" i="15"/>
  <c r="AL174" i="15"/>
  <c r="AL214" i="15"/>
  <c r="AL236" i="15"/>
  <c r="AL239" i="15"/>
  <c r="AL278" i="15"/>
  <c r="AL69" i="17"/>
  <c r="AL79" i="17"/>
  <c r="AL530" i="15"/>
  <c r="AL525" i="15"/>
  <c r="AL510" i="15"/>
  <c r="AL502" i="15"/>
  <c r="AL489" i="15"/>
  <c r="AL487" i="15"/>
  <c r="AL476" i="15"/>
  <c r="AL471" i="15"/>
  <c r="AL466" i="15"/>
  <c r="AL456" i="15"/>
  <c r="AL451" i="15"/>
  <c r="AL444" i="15"/>
  <c r="AL424" i="15"/>
  <c r="AL419" i="15"/>
  <c r="AL409" i="15"/>
  <c r="AL397" i="15"/>
  <c r="AL392" i="15"/>
  <c r="AL387" i="15"/>
  <c r="AL377" i="15"/>
  <c r="AL372" i="15"/>
  <c r="AL367" i="15"/>
  <c r="AL355" i="15"/>
  <c r="AL348" i="15"/>
  <c r="AL340" i="15"/>
  <c r="AL311" i="15"/>
  <c r="AL296" i="15"/>
  <c r="AL288" i="15"/>
  <c r="AL276" i="15"/>
  <c r="AL268" i="15"/>
  <c r="AL248" i="15"/>
  <c r="AL243" i="15"/>
  <c r="AL238" i="15"/>
  <c r="AL233" i="15"/>
  <c r="C137" i="15"/>
  <c r="C242" i="15" s="1"/>
  <c r="C347" i="15" s="1"/>
  <c r="C452" i="15" s="1"/>
  <c r="AL529" i="15"/>
  <c r="AL524" i="15"/>
  <c r="AL514" i="15"/>
  <c r="AL509" i="15"/>
  <c r="AL501" i="15"/>
  <c r="AL484" i="15"/>
  <c r="AL475" i="15"/>
  <c r="AL465" i="15"/>
  <c r="AL455" i="15"/>
  <c r="AL450" i="15"/>
  <c r="AL418" i="15"/>
  <c r="AL408" i="15"/>
  <c r="AL396" i="15"/>
  <c r="AL391" i="15"/>
  <c r="AL386" i="15"/>
  <c r="AL376" i="15"/>
  <c r="AL371" i="15"/>
  <c r="AL364" i="15"/>
  <c r="AL359" i="15"/>
  <c r="AL354" i="15"/>
  <c r="AL347" i="15"/>
  <c r="AL339" i="15"/>
  <c r="AL334" i="15"/>
  <c r="AL310" i="15"/>
  <c r="AL295" i="15"/>
  <c r="AL287" i="15"/>
  <c r="AL285" i="15"/>
  <c r="AL275" i="15"/>
  <c r="AL267" i="15"/>
  <c r="AL247" i="15"/>
  <c r="AL521" i="15"/>
  <c r="AL516" i="15"/>
  <c r="AL506" i="15"/>
  <c r="AL498" i="15"/>
  <c r="AL493" i="15"/>
  <c r="AL488" i="15"/>
  <c r="AL486" i="15"/>
  <c r="AL472" i="15"/>
  <c r="AL470" i="15"/>
  <c r="AL460" i="15"/>
  <c r="AL443" i="15"/>
  <c r="AL423" i="15"/>
  <c r="AL413" i="15"/>
  <c r="AL403" i="15"/>
  <c r="AL398" i="15"/>
  <c r="AL381" i="15"/>
  <c r="AL368" i="15"/>
  <c r="AL366" i="15"/>
  <c r="AL361" i="15"/>
  <c r="AL351" i="15"/>
  <c r="AL349" i="15"/>
  <c r="AL344" i="15"/>
  <c r="AL336" i="15"/>
  <c r="AL320" i="15"/>
  <c r="AL315" i="15"/>
  <c r="AL307" i="15"/>
  <c r="AL302" i="15"/>
  <c r="AL297" i="15"/>
  <c r="AL292" i="15"/>
  <c r="AL282" i="15"/>
  <c r="AL272" i="15"/>
  <c r="AL264" i="15"/>
  <c r="AL259" i="15"/>
  <c r="AL254" i="15"/>
  <c r="AL249" i="15"/>
  <c r="AL237" i="15"/>
  <c r="AL507" i="15"/>
  <c r="AL504" i="15"/>
  <c r="AL452" i="15"/>
  <c r="AL449" i="15"/>
  <c r="AL415" i="15"/>
  <c r="AL399" i="15"/>
  <c r="AL390" i="15"/>
  <c r="AL362" i="15"/>
  <c r="AL345" i="15"/>
  <c r="AL342" i="15"/>
  <c r="AL322" i="15"/>
  <c r="AL319" i="15"/>
  <c r="AL274" i="15"/>
  <c r="AL271" i="15"/>
  <c r="AL265" i="15"/>
  <c r="AL262" i="15"/>
  <c r="AL246" i="15"/>
  <c r="AL235" i="15"/>
  <c r="AL232" i="15"/>
  <c r="AL213" i="15"/>
  <c r="AL205" i="15"/>
  <c r="AL197" i="15"/>
  <c r="AL189" i="15"/>
  <c r="AL181" i="15"/>
  <c r="AL173" i="15"/>
  <c r="AL165" i="15"/>
  <c r="AL150" i="15"/>
  <c r="AL142" i="15"/>
  <c r="AL135" i="15"/>
  <c r="AL130" i="15"/>
  <c r="AL41" i="15"/>
  <c r="AL49" i="15"/>
  <c r="AL57" i="15"/>
  <c r="AL65" i="15"/>
  <c r="AL73" i="15"/>
  <c r="AL81" i="15"/>
  <c r="AL89" i="15"/>
  <c r="AL97" i="15"/>
  <c r="AL105" i="15"/>
  <c r="AL210" i="15"/>
  <c r="AL202" i="15"/>
  <c r="AL194" i="15"/>
  <c r="AL186" i="15"/>
  <c r="AL178" i="15"/>
  <c r="AL170" i="15"/>
  <c r="AL160" i="15"/>
  <c r="AL155" i="15"/>
  <c r="AL147" i="15"/>
  <c r="AL139" i="15"/>
  <c r="AL127" i="15"/>
  <c r="AL42" i="15"/>
  <c r="AL58" i="15"/>
  <c r="AL66" i="15"/>
  <c r="AL74" i="15"/>
  <c r="AL82" i="15"/>
  <c r="AL90" i="15"/>
  <c r="AL98" i="15"/>
  <c r="AL106" i="15"/>
  <c r="AL279" i="15"/>
  <c r="AL191" i="15"/>
  <c r="AL175" i="15"/>
  <c r="AL532" i="15"/>
  <c r="AL518" i="15"/>
  <c r="AL515" i="15"/>
  <c r="AL495" i="15"/>
  <c r="AL492" i="15"/>
  <c r="AL474" i="15"/>
  <c r="AL441" i="15"/>
  <c r="AL439" i="15"/>
  <c r="AL426" i="15"/>
  <c r="AL417" i="15"/>
  <c r="AL412" i="15"/>
  <c r="AL404" i="15"/>
  <c r="AL401" i="15"/>
  <c r="AL393" i="15"/>
  <c r="AL384" i="15"/>
  <c r="AL382" i="15"/>
  <c r="AL379" i="15"/>
  <c r="AL370" i="15"/>
  <c r="AL353" i="15"/>
  <c r="AL277" i="15"/>
  <c r="AL251" i="15"/>
  <c r="AL50" i="15"/>
  <c r="AL167" i="15"/>
  <c r="AL157" i="15"/>
  <c r="AL144" i="15"/>
  <c r="AL132" i="15"/>
  <c r="AL124" i="15"/>
  <c r="AL523" i="15"/>
  <c r="AL520" i="15"/>
  <c r="AL512" i="15"/>
  <c r="AL500" i="15"/>
  <c r="AL497" i="15"/>
  <c r="AL477" i="15"/>
  <c r="AL468" i="15"/>
  <c r="AL457" i="15"/>
  <c r="AL454" i="15"/>
  <c r="AL446" i="15"/>
  <c r="AL420" i="15"/>
  <c r="AL406" i="15"/>
  <c r="AL373" i="15"/>
  <c r="AL356" i="15"/>
  <c r="AL338" i="15"/>
  <c r="AL335" i="15"/>
  <c r="AL316" i="15"/>
  <c r="AL313" i="15"/>
  <c r="AL299" i="15"/>
  <c r="AL293" i="15"/>
  <c r="AL290" i="15"/>
  <c r="AL256" i="15"/>
  <c r="AL240" i="15"/>
  <c r="AL215" i="15"/>
  <c r="AL207" i="15"/>
  <c r="AL199" i="15"/>
  <c r="AL183" i="15"/>
  <c r="AL152" i="15"/>
  <c r="AL526" i="15"/>
  <c r="AL503" i="15"/>
  <c r="AL483" i="15"/>
  <c r="AL481" i="15"/>
  <c r="AL479" i="15"/>
  <c r="AL462" i="15"/>
  <c r="AL448" i="15"/>
  <c r="AL395" i="15"/>
  <c r="AL389" i="15"/>
  <c r="AL375" i="15"/>
  <c r="AL358" i="15"/>
  <c r="AL350" i="15"/>
  <c r="AL341" i="15"/>
  <c r="AL321" i="15"/>
  <c r="AL318" i="15"/>
  <c r="AL304" i="15"/>
  <c r="AL301" i="15"/>
  <c r="AL284" i="15"/>
  <c r="AL281" i="15"/>
  <c r="AL273" i="15"/>
  <c r="AL270" i="15"/>
  <c r="AL253" i="15"/>
  <c r="AL245" i="15"/>
  <c r="AL242" i="15"/>
  <c r="AL234" i="15"/>
  <c r="AL231" i="15"/>
  <c r="AL229" i="15"/>
  <c r="AL212" i="15"/>
  <c r="AL204" i="15"/>
  <c r="AL196" i="15"/>
  <c r="AL188" i="15"/>
  <c r="AL180" i="15"/>
  <c r="AL172" i="15"/>
  <c r="AL162" i="15"/>
  <c r="AL149" i="15"/>
  <c r="AL141" i="15"/>
  <c r="AL136" i="15"/>
  <c r="AL134" i="15"/>
  <c r="AL129" i="15"/>
  <c r="AL44" i="15"/>
  <c r="AL52" i="15"/>
  <c r="AL60" i="15"/>
  <c r="AL68" i="15"/>
  <c r="AL528" i="15"/>
  <c r="AL517" i="15"/>
  <c r="AL494" i="15"/>
  <c r="AL491" i="15"/>
  <c r="AL473" i="15"/>
  <c r="AL464" i="15"/>
  <c r="AL459" i="15"/>
  <c r="AL425" i="15"/>
  <c r="AL422" i="15"/>
  <c r="AL416" i="15"/>
  <c r="AL414" i="15"/>
  <c r="AL411" i="15"/>
  <c r="AL378" i="15"/>
  <c r="AL369" i="15"/>
  <c r="AL352" i="15"/>
  <c r="AL309" i="15"/>
  <c r="AL306" i="15"/>
  <c r="AL261" i="15"/>
  <c r="AL258" i="15"/>
  <c r="AL217" i="15"/>
  <c r="AL209" i="15"/>
  <c r="AL201" i="15"/>
  <c r="AL193" i="15"/>
  <c r="AL185" i="15"/>
  <c r="AL177" i="15"/>
  <c r="AL169" i="15"/>
  <c r="AL164" i="15"/>
  <c r="AL159" i="15"/>
  <c r="AL154" i="15"/>
  <c r="AL146" i="15"/>
  <c r="AL138" i="15"/>
  <c r="AL126" i="15"/>
  <c r="AL45" i="15"/>
  <c r="AL53" i="15"/>
  <c r="AL61" i="15"/>
  <c r="AL69" i="15"/>
  <c r="AL77" i="15"/>
  <c r="AL85" i="15"/>
  <c r="AL93" i="15"/>
  <c r="AL101" i="15"/>
  <c r="AL109" i="15"/>
  <c r="AL346" i="17"/>
  <c r="AL344" i="17"/>
  <c r="AL342" i="17"/>
  <c r="AL340" i="17"/>
  <c r="AL338" i="17"/>
  <c r="AL336" i="17"/>
  <c r="AL334" i="17"/>
  <c r="AL332" i="17"/>
  <c r="AL330" i="17"/>
  <c r="AL328" i="17"/>
  <c r="AL326" i="17"/>
  <c r="AL324" i="17"/>
  <c r="AL322" i="17"/>
  <c r="AL320" i="17"/>
  <c r="AL318" i="17"/>
  <c r="AL316" i="17"/>
  <c r="AL314" i="17"/>
  <c r="AL312" i="17"/>
  <c r="AL310" i="17"/>
  <c r="AL308" i="17"/>
  <c r="AL306" i="17"/>
  <c r="AL297" i="17"/>
  <c r="AL288" i="17"/>
  <c r="AL286" i="17"/>
  <c r="AL279" i="17"/>
  <c r="AL254" i="17"/>
  <c r="AL252" i="17"/>
  <c r="AL250" i="17"/>
  <c r="AL248" i="17"/>
  <c r="AL246" i="17"/>
  <c r="AL244" i="17"/>
  <c r="AL242" i="17"/>
  <c r="AL240" i="17"/>
  <c r="AL238" i="17"/>
  <c r="AL236" i="17"/>
  <c r="AL234" i="17"/>
  <c r="AL232" i="17"/>
  <c r="AL230" i="17"/>
  <c r="AL228" i="17"/>
  <c r="AL226" i="17"/>
  <c r="AL168" i="17"/>
  <c r="AL159" i="17"/>
  <c r="AL150" i="17"/>
  <c r="AL145" i="17"/>
  <c r="AL122" i="17"/>
  <c r="AL115" i="17"/>
  <c r="AL110" i="17"/>
  <c r="AL105" i="17"/>
  <c r="AL91" i="17"/>
  <c r="AL89" i="17"/>
  <c r="AL87" i="17"/>
  <c r="AL431" i="17"/>
  <c r="AL429" i="17"/>
  <c r="AL427" i="17"/>
  <c r="AL425" i="17"/>
  <c r="AL423" i="17"/>
  <c r="AL421" i="17"/>
  <c r="AL419" i="17"/>
  <c r="AL417" i="17"/>
  <c r="AL415" i="17"/>
  <c r="AL413" i="17"/>
  <c r="AL411" i="17"/>
  <c r="AL409" i="17"/>
  <c r="AL407" i="17"/>
  <c r="AL405" i="17"/>
  <c r="AL403" i="17"/>
  <c r="AL401" i="17"/>
  <c r="AL399" i="17"/>
  <c r="AL397" i="17"/>
  <c r="AL395" i="17"/>
  <c r="AL393" i="17"/>
  <c r="AL391" i="17"/>
  <c r="AL389" i="17"/>
  <c r="AL387" i="17"/>
  <c r="AL385" i="17"/>
  <c r="AL383" i="17"/>
  <c r="AL381" i="17"/>
  <c r="AL379" i="17"/>
  <c r="AL377" i="17"/>
  <c r="AL375" i="17"/>
  <c r="AL373" i="17"/>
  <c r="AL371" i="17"/>
  <c r="AL369" i="17"/>
  <c r="AL367" i="17"/>
  <c r="AL365" i="17"/>
  <c r="AL363" i="17"/>
  <c r="AL361" i="17"/>
  <c r="AL359" i="17"/>
  <c r="AL304" i="17"/>
  <c r="AL295" i="17"/>
  <c r="AL293" i="17"/>
  <c r="AL284" i="17"/>
  <c r="AL277" i="17"/>
  <c r="AL274" i="17"/>
  <c r="AL224" i="17"/>
  <c r="AL222" i="17"/>
  <c r="AL220" i="17"/>
  <c r="AL218" i="17"/>
  <c r="AL216" i="17"/>
  <c r="AL214" i="17"/>
  <c r="AL212" i="17"/>
  <c r="AL210" i="17"/>
  <c r="AL208" i="17"/>
  <c r="AL206" i="17"/>
  <c r="AL204" i="17"/>
  <c r="AL202" i="17"/>
  <c r="AL200" i="17"/>
  <c r="AL198" i="17"/>
  <c r="AL196" i="17"/>
  <c r="AL175" i="17"/>
  <c r="AL166" i="17"/>
  <c r="AL164" i="17"/>
  <c r="AL157" i="17"/>
  <c r="AL155" i="17"/>
  <c r="AL148" i="17"/>
  <c r="AL302" i="17"/>
  <c r="AL291" i="17"/>
  <c r="AL282" i="17"/>
  <c r="AL194" i="17"/>
  <c r="AL192" i="17"/>
  <c r="AL190" i="17"/>
  <c r="AL188" i="17"/>
  <c r="AL173" i="17"/>
  <c r="AL171" i="17"/>
  <c r="AL162" i="17"/>
  <c r="AL153" i="17"/>
  <c r="AL127" i="17"/>
  <c r="AL120" i="17"/>
  <c r="AL106" i="17"/>
  <c r="AL300" i="17"/>
  <c r="AL298" i="17"/>
  <c r="AL289" i="17"/>
  <c r="AL280" i="17"/>
  <c r="AL275" i="17"/>
  <c r="AL261" i="17"/>
  <c r="AL259" i="17"/>
  <c r="AL257" i="17"/>
  <c r="AL160" i="17"/>
  <c r="AL151" i="17"/>
  <c r="AL146" i="17"/>
  <c r="AL141" i="17"/>
  <c r="AL134" i="17"/>
  <c r="AL132" i="17"/>
  <c r="AL125" i="17"/>
  <c r="AL123" i="17"/>
  <c r="AL118" i="17"/>
  <c r="AL113" i="17"/>
  <c r="AL111" i="17"/>
  <c r="AL29" i="17"/>
  <c r="AL27" i="17"/>
  <c r="AL25" i="17"/>
  <c r="AL23" i="17"/>
  <c r="AL21" i="17"/>
  <c r="AL19" i="17"/>
  <c r="AL345" i="17"/>
  <c r="AL343" i="17"/>
  <c r="AL341" i="17"/>
  <c r="AL339" i="17"/>
  <c r="AL337" i="17"/>
  <c r="AL335" i="17"/>
  <c r="AL333" i="17"/>
  <c r="AL331" i="17"/>
  <c r="AL329" i="17"/>
  <c r="AL327" i="17"/>
  <c r="AL325" i="17"/>
  <c r="AL323" i="17"/>
  <c r="AL321" i="17"/>
  <c r="AL319" i="17"/>
  <c r="AL317" i="17"/>
  <c r="AL315" i="17"/>
  <c r="AL313" i="17"/>
  <c r="AL311" i="17"/>
  <c r="AL309" i="17"/>
  <c r="AL307" i="17"/>
  <c r="AL296" i="17"/>
  <c r="AL287" i="17"/>
  <c r="AL255" i="17"/>
  <c r="AL253" i="17"/>
  <c r="AL251" i="17"/>
  <c r="AL249" i="17"/>
  <c r="AL247" i="17"/>
  <c r="AL245" i="17"/>
  <c r="AL243" i="17"/>
  <c r="AL241" i="17"/>
  <c r="AL239" i="17"/>
  <c r="AL237" i="17"/>
  <c r="AL235" i="17"/>
  <c r="AL233" i="17"/>
  <c r="AL231" i="17"/>
  <c r="AL229" i="17"/>
  <c r="AL227" i="17"/>
  <c r="AL225" i="17"/>
  <c r="AL169" i="17"/>
  <c r="AL167" i="17"/>
  <c r="AL139" i="17"/>
  <c r="AL130" i="17"/>
  <c r="AL116" i="17"/>
  <c r="AL109" i="17"/>
  <c r="AL90" i="17"/>
  <c r="AL88" i="17"/>
  <c r="C116" i="17"/>
  <c r="C201" i="17" s="1"/>
  <c r="C286" i="17" s="1"/>
  <c r="C371" i="17" s="1"/>
  <c r="AL422" i="17"/>
  <c r="AL406" i="17"/>
  <c r="AL390" i="17"/>
  <c r="AL374" i="17"/>
  <c r="AL358" i="17"/>
  <c r="AL294" i="17"/>
  <c r="AL292" i="17"/>
  <c r="AL223" i="17"/>
  <c r="AL207" i="17"/>
  <c r="AL189" i="17"/>
  <c r="AL104" i="17"/>
  <c r="AL20" i="17"/>
  <c r="AL424" i="17"/>
  <c r="AL408" i="17"/>
  <c r="AL392" i="17"/>
  <c r="AL376" i="17"/>
  <c r="AL360" i="17"/>
  <c r="AL283" i="17"/>
  <c r="AL209" i="17"/>
  <c r="AL191" i="17"/>
  <c r="AL137" i="17"/>
  <c r="AL135" i="17"/>
  <c r="AL131" i="17"/>
  <c r="AL22" i="17"/>
  <c r="AL426" i="17"/>
  <c r="AL410" i="17"/>
  <c r="AL394" i="17"/>
  <c r="AL378" i="17"/>
  <c r="AL362" i="17"/>
  <c r="AL285" i="17"/>
  <c r="AL281" i="17"/>
  <c r="AL256" i="17"/>
  <c r="AL211" i="17"/>
  <c r="AL193" i="17"/>
  <c r="AL156" i="17"/>
  <c r="AL154" i="17"/>
  <c r="AL152" i="17"/>
  <c r="AL133" i="17"/>
  <c r="AL129" i="17"/>
  <c r="AL119" i="17"/>
  <c r="AL117" i="17"/>
  <c r="AL107" i="17"/>
  <c r="AL24" i="17"/>
  <c r="AL428" i="17"/>
  <c r="AL412" i="17"/>
  <c r="AL396" i="17"/>
  <c r="AL380" i="17"/>
  <c r="AL364" i="17"/>
  <c r="AL258" i="17"/>
  <c r="AL213" i="17"/>
  <c r="AL197" i="17"/>
  <c r="AL195" i="17"/>
  <c r="AL158" i="17"/>
  <c r="AL144" i="17"/>
  <c r="AL121" i="17"/>
  <c r="AL86" i="17"/>
  <c r="AL84" i="17"/>
  <c r="AL82" i="17"/>
  <c r="AL80" i="17"/>
  <c r="AL78" i="17"/>
  <c r="AL76" i="17"/>
  <c r="AL74" i="17"/>
  <c r="AL72" i="17"/>
  <c r="AL70" i="17"/>
  <c r="AL68" i="17"/>
  <c r="AL66" i="17"/>
  <c r="AL64" i="17"/>
  <c r="AL62" i="17"/>
  <c r="AL60" i="17"/>
  <c r="AL58" i="17"/>
  <c r="AL56" i="17"/>
  <c r="AL54" i="17"/>
  <c r="AL52" i="17"/>
  <c r="AL50" i="17"/>
  <c r="AL48" i="17"/>
  <c r="AL46" i="17"/>
  <c r="AL44" i="17"/>
  <c r="AL42" i="17"/>
  <c r="AL40" i="17"/>
  <c r="AL38" i="17"/>
  <c r="AL36" i="17"/>
  <c r="AL34" i="17"/>
  <c r="AL32" i="17"/>
  <c r="AL30" i="17"/>
  <c r="AL26" i="17"/>
  <c r="AL430" i="17"/>
  <c r="AL414" i="17"/>
  <c r="AL398" i="17"/>
  <c r="AL382" i="17"/>
  <c r="AL366" i="17"/>
  <c r="AL273" i="17"/>
  <c r="AL260" i="17"/>
  <c r="AL215" i="17"/>
  <c r="AL199" i="17"/>
  <c r="AL142" i="17"/>
  <c r="AL140" i="17"/>
  <c r="AL103" i="17"/>
  <c r="AL28" i="17"/>
  <c r="AL112" i="15"/>
  <c r="AL59" i="15"/>
  <c r="AL137" i="15"/>
  <c r="AL244" i="15"/>
  <c r="AL266" i="15"/>
  <c r="AL283" i="15"/>
  <c r="AL289" i="15"/>
  <c r="AL308" i="15"/>
  <c r="AL363" i="15"/>
  <c r="AL453" i="15"/>
  <c r="AL469" i="15"/>
  <c r="AL496" i="15"/>
  <c r="AL513" i="15"/>
  <c r="AL18" i="17"/>
  <c r="AL35" i="17"/>
  <c r="AL51" i="17"/>
  <c r="AL67" i="17"/>
  <c r="AL83" i="17"/>
  <c r="AL126" i="17"/>
  <c r="AL201" i="17"/>
  <c r="AL299" i="17"/>
  <c r="AL301" i="17"/>
  <c r="AL404" i="17"/>
  <c r="AL100" i="15"/>
  <c r="AL87" i="15"/>
  <c r="AL75" i="15"/>
  <c r="AL43" i="15"/>
  <c r="AL125" i="15"/>
  <c r="AL163" i="15"/>
  <c r="AL166" i="15"/>
  <c r="AL176" i="15"/>
  <c r="AL203" i="15"/>
  <c r="AL286" i="15"/>
  <c r="AL357" i="15"/>
  <c r="AL405" i="15"/>
  <c r="AL111" i="15"/>
  <c r="AL99" i="15"/>
  <c r="AL86" i="15"/>
  <c r="AL72" i="15"/>
  <c r="AL56" i="15"/>
  <c r="AL40" i="15"/>
  <c r="AL151" i="15"/>
  <c r="AL190" i="15"/>
  <c r="AL200" i="15"/>
  <c r="AL241" i="15"/>
  <c r="AL260" i="15"/>
  <c r="AL263" i="15"/>
  <c r="AL280" i="15"/>
  <c r="AL305" i="15"/>
  <c r="AL312" i="15"/>
  <c r="AL360" i="15"/>
  <c r="AL380" i="15"/>
  <c r="AL383" i="15"/>
  <c r="AL402" i="15"/>
  <c r="AL33" i="17"/>
  <c r="AL49" i="17"/>
  <c r="AL65" i="17"/>
  <c r="AL81" i="17"/>
  <c r="AL124" i="17"/>
  <c r="AL128" i="17"/>
  <c r="AL143" i="17"/>
  <c r="AL147" i="17"/>
  <c r="AL149" i="17"/>
  <c r="AL221" i="17"/>
  <c r="AL290" i="17"/>
  <c r="AL402" i="17"/>
  <c r="AL219" i="17"/>
  <c r="AL372" i="17"/>
  <c r="AL400" i="17"/>
  <c r="AL400" i="15"/>
  <c r="AL445" i="15"/>
  <c r="AL508" i="15"/>
  <c r="AL294" i="15"/>
  <c r="AL300" i="15"/>
  <c r="AL394" i="15"/>
  <c r="AL440" i="15"/>
  <c r="AL458" i="15"/>
  <c r="AL480" i="15"/>
  <c r="AL485" i="15"/>
  <c r="AL505" i="15"/>
  <c r="AL43" i="17"/>
  <c r="AL59" i="17"/>
  <c r="AL75" i="17"/>
  <c r="AL108" i="17"/>
  <c r="AL114" i="17"/>
  <c r="AL165" i="17"/>
  <c r="AL368" i="17"/>
  <c r="AL418" i="17"/>
  <c r="AL303" i="15"/>
  <c r="AL374" i="15"/>
  <c r="AL442" i="15"/>
  <c r="AL461" i="15"/>
  <c r="AL467" i="15"/>
  <c r="AL482" i="15"/>
  <c r="AL531" i="15"/>
  <c r="AL45" i="17"/>
  <c r="AL61" i="17"/>
  <c r="AL77" i="17"/>
  <c r="AL112" i="17"/>
  <c r="AL217" i="17"/>
  <c r="AL370" i="17"/>
  <c r="AL107" i="15"/>
  <c r="AL94" i="15"/>
  <c r="AL80" i="15"/>
  <c r="AL67" i="15"/>
  <c r="AL51" i="15"/>
  <c r="AL133" i="15"/>
  <c r="AL171" i="15"/>
  <c r="AL198" i="15"/>
  <c r="AL208" i="15"/>
  <c r="AL255" i="15"/>
  <c r="AL104" i="15"/>
  <c r="AL92" i="15"/>
  <c r="AL79" i="15"/>
  <c r="AL64" i="15"/>
  <c r="AL48" i="15"/>
  <c r="AL156" i="15"/>
  <c r="AL168" i="15"/>
  <c r="AL195" i="15"/>
  <c r="AL230" i="15"/>
  <c r="AL252" i="15"/>
  <c r="AL291" i="15"/>
  <c r="AL317" i="15"/>
  <c r="AL427" i="15"/>
  <c r="AL478" i="15"/>
  <c r="AL41" i="17"/>
  <c r="AL57" i="17"/>
  <c r="AL73" i="17"/>
  <c r="AL138" i="17"/>
  <c r="AL161" i="17"/>
  <c r="AL163" i="17"/>
  <c r="AL174" i="17"/>
  <c r="AL176" i="17"/>
  <c r="AL276" i="17"/>
  <c r="AL278" i="17"/>
  <c r="AL388" i="17"/>
  <c r="AL416" i="17"/>
  <c r="AL64" i="35"/>
  <c r="AL49" i="35"/>
  <c r="AL60" i="35"/>
  <c r="AL61" i="35"/>
  <c r="AL52" i="35"/>
  <c r="AL50" i="35"/>
  <c r="AL57" i="35"/>
  <c r="AL53" i="35"/>
  <c r="AL51" i="35"/>
  <c r="AL62" i="35"/>
  <c r="AL54" i="35"/>
  <c r="AL59" i="35"/>
  <c r="AL58" i="35"/>
  <c r="AL55" i="35"/>
  <c r="C180" i="22"/>
  <c r="C91" i="35"/>
  <c r="AL66" i="35"/>
  <c r="AL65" i="35"/>
  <c r="AL63" i="35"/>
  <c r="B50" i="35"/>
  <c r="BA73" i="35" s="1"/>
  <c r="B21" i="11"/>
  <c r="B50" i="11" s="1"/>
  <c r="B20" i="12"/>
  <c r="B49" i="12" s="1"/>
  <c r="B115" i="21"/>
  <c r="B210" i="21" s="1"/>
  <c r="B305" i="21" s="1"/>
  <c r="B400" i="21" s="1"/>
  <c r="M156" i="17"/>
  <c r="M241" i="17" s="1"/>
  <c r="M326" i="17" s="1"/>
  <c r="M411" i="17" s="1"/>
  <c r="AQ44" i="17"/>
  <c r="B115" i="17"/>
  <c r="AQ31" i="17"/>
  <c r="C115" i="17"/>
  <c r="AQ39" i="17"/>
  <c r="M132" i="17"/>
  <c r="M217" i="17" s="1"/>
  <c r="M302" i="17" s="1"/>
  <c r="M387" i="17" s="1"/>
  <c r="AQ28" i="17"/>
  <c r="AQ113" i="17" s="1"/>
  <c r="M121" i="17"/>
  <c r="M206" i="17" s="1"/>
  <c r="M291" i="17" s="1"/>
  <c r="M376" i="17" s="1"/>
  <c r="M144" i="17"/>
  <c r="M229" i="17" s="1"/>
  <c r="M314" i="17" s="1"/>
  <c r="M399" i="17" s="1"/>
  <c r="AQ91" i="17"/>
  <c r="AQ79" i="17"/>
  <c r="AQ69" i="17"/>
  <c r="AQ27" i="17"/>
  <c r="B103" i="17"/>
  <c r="B188" i="17" s="1"/>
  <c r="B273" i="17" s="1"/>
  <c r="B358" i="17" s="1"/>
  <c r="B78" i="11"/>
  <c r="B49" i="11"/>
  <c r="B107" i="11"/>
  <c r="B136" i="11"/>
  <c r="B165" i="11"/>
  <c r="B166" i="35"/>
  <c r="BA189" i="35" s="1"/>
  <c r="B108" i="35"/>
  <c r="BA131" i="35" s="1"/>
  <c r="AL105" i="35"/>
  <c r="C148" i="35"/>
  <c r="Y163" i="35"/>
  <c r="AK47" i="35"/>
  <c r="AX19" i="35"/>
  <c r="BG18" i="35"/>
  <c r="B37" i="35"/>
  <c r="N166" i="35"/>
  <c r="N137" i="35"/>
  <c r="N50" i="35"/>
  <c r="N108" i="35"/>
  <c r="AR21" i="35"/>
  <c r="N79" i="35"/>
  <c r="AQ168" i="35"/>
  <c r="AQ139" i="35"/>
  <c r="AQ110" i="35"/>
  <c r="AQ81" i="35"/>
  <c r="AQ52" i="35"/>
  <c r="AO28" i="35"/>
  <c r="N180" i="35"/>
  <c r="N93" i="35"/>
  <c r="N151" i="35"/>
  <c r="N122" i="35"/>
  <c r="AR35" i="35"/>
  <c r="N64" i="35"/>
  <c r="M171" i="35"/>
  <c r="M55" i="35"/>
  <c r="M142" i="35"/>
  <c r="AQ26" i="35"/>
  <c r="M113" i="35"/>
  <c r="M84" i="35"/>
  <c r="K29" i="35"/>
  <c r="AQ179" i="35"/>
  <c r="AQ121" i="35"/>
  <c r="AQ63" i="35"/>
  <c r="AQ150" i="35"/>
  <c r="AQ92" i="35"/>
  <c r="AQ166" i="35"/>
  <c r="AQ108" i="35"/>
  <c r="AQ137" i="35"/>
  <c r="AQ79" i="35"/>
  <c r="AQ50" i="35"/>
  <c r="AO26" i="35"/>
  <c r="M145" i="35"/>
  <c r="M174" i="35"/>
  <c r="M116" i="35"/>
  <c r="M87" i="35"/>
  <c r="AQ29" i="35"/>
  <c r="M58" i="35"/>
  <c r="M176" i="35"/>
  <c r="M147" i="35"/>
  <c r="M118" i="35"/>
  <c r="M60" i="35"/>
  <c r="M89" i="35"/>
  <c r="AQ31" i="35"/>
  <c r="N179" i="35"/>
  <c r="N150" i="35"/>
  <c r="N121" i="35"/>
  <c r="N92" i="35"/>
  <c r="AR34" i="35"/>
  <c r="N63" i="35"/>
  <c r="AQ182" i="35"/>
  <c r="AQ153" i="35"/>
  <c r="AQ95" i="35"/>
  <c r="AQ124" i="35"/>
  <c r="AQ66" i="35"/>
  <c r="BD18" i="35"/>
  <c r="O19" i="35"/>
  <c r="BG19" i="35"/>
  <c r="BC18" i="35"/>
  <c r="BB18" i="35"/>
  <c r="AQ181" i="35"/>
  <c r="AQ152" i="35"/>
  <c r="AQ123" i="35"/>
  <c r="AQ94" i="35"/>
  <c r="AQ65" i="35"/>
  <c r="BG47" i="35"/>
  <c r="AX48" i="35"/>
  <c r="N168" i="35"/>
  <c r="N139" i="35"/>
  <c r="N110" i="35"/>
  <c r="N81" i="35"/>
  <c r="N52" i="35"/>
  <c r="M169" i="35"/>
  <c r="M53" i="35"/>
  <c r="M140" i="35"/>
  <c r="M111" i="35"/>
  <c r="AQ24" i="35"/>
  <c r="M82" i="35"/>
  <c r="AQ178" i="35"/>
  <c r="AQ149" i="35"/>
  <c r="AQ91" i="35"/>
  <c r="AQ120" i="35"/>
  <c r="AQ62" i="35"/>
  <c r="N169" i="35"/>
  <c r="N140" i="35"/>
  <c r="N82" i="35"/>
  <c r="N111" i="35"/>
  <c r="N53" i="35"/>
  <c r="AR24" i="35"/>
  <c r="AO24" i="35"/>
  <c r="AQ170" i="35"/>
  <c r="AQ141" i="35"/>
  <c r="AQ112" i="35"/>
  <c r="AQ83" i="35"/>
  <c r="AQ54" i="35"/>
  <c r="Z18" i="35"/>
  <c r="AC19" i="35"/>
  <c r="M173" i="35"/>
  <c r="M144" i="35"/>
  <c r="M57" i="35"/>
  <c r="M115" i="35"/>
  <c r="AQ28" i="35"/>
  <c r="M86" i="35"/>
  <c r="AQ151" i="35"/>
  <c r="AQ180" i="35"/>
  <c r="AQ122" i="35"/>
  <c r="AQ93" i="35"/>
  <c r="AQ64" i="35"/>
  <c r="K19" i="35"/>
  <c r="B165" i="35"/>
  <c r="B136" i="35"/>
  <c r="BA42" i="35"/>
  <c r="B107" i="35"/>
  <c r="B49" i="35"/>
  <c r="B78" i="35"/>
  <c r="W42" i="35"/>
  <c r="M166" i="35"/>
  <c r="M137" i="35"/>
  <c r="M108" i="35"/>
  <c r="M79" i="35"/>
  <c r="M50" i="35"/>
  <c r="N173" i="35"/>
  <c r="N144" i="35"/>
  <c r="N115" i="35"/>
  <c r="N86" i="35"/>
  <c r="N57" i="35"/>
  <c r="AO55" i="35"/>
  <c r="U18" i="35"/>
  <c r="N165" i="35"/>
  <c r="N136" i="35"/>
  <c r="AR20" i="35"/>
  <c r="N107" i="35"/>
  <c r="N78" i="35"/>
  <c r="M168" i="35"/>
  <c r="M139" i="35"/>
  <c r="M81" i="35"/>
  <c r="M110" i="35"/>
  <c r="N170" i="35"/>
  <c r="N141" i="35"/>
  <c r="N83" i="35"/>
  <c r="N54" i="35"/>
  <c r="N112" i="35"/>
  <c r="N172" i="35"/>
  <c r="N143" i="35"/>
  <c r="N114" i="35"/>
  <c r="N85" i="35"/>
  <c r="N56" i="35"/>
  <c r="AR27" i="35"/>
  <c r="N175" i="35"/>
  <c r="N146" i="35"/>
  <c r="N59" i="35"/>
  <c r="N117" i="35"/>
  <c r="N88" i="35"/>
  <c r="AQ177" i="35"/>
  <c r="AQ148" i="35"/>
  <c r="AQ61" i="35"/>
  <c r="AQ119" i="35"/>
  <c r="AQ90" i="35"/>
  <c r="AM48" i="35"/>
  <c r="AJ50" i="35"/>
  <c r="G50" i="35"/>
  <c r="AK50" i="35" s="1"/>
  <c r="AM56" i="35"/>
  <c r="AJ57" i="35"/>
  <c r="AM50" i="35"/>
  <c r="AM76" i="35"/>
  <c r="AO76" i="35" s="1"/>
  <c r="AY76" i="35" s="1"/>
  <c r="K76" i="35"/>
  <c r="U76" i="35" s="1"/>
  <c r="N176" i="35"/>
  <c r="N118" i="35"/>
  <c r="N147" i="35"/>
  <c r="N60" i="35"/>
  <c r="N89" i="35"/>
  <c r="N178" i="35"/>
  <c r="N149" i="35"/>
  <c r="N91" i="35"/>
  <c r="N120" i="35"/>
  <c r="N62" i="35"/>
  <c r="M179" i="35"/>
  <c r="M150" i="35"/>
  <c r="M121" i="35"/>
  <c r="M92" i="35"/>
  <c r="AO35" i="35"/>
  <c r="AO36" i="35"/>
  <c r="AO38" i="35"/>
  <c r="K47" i="35"/>
  <c r="U47" i="35" s="1"/>
  <c r="AO49" i="35"/>
  <c r="K50" i="35"/>
  <c r="K53" i="35"/>
  <c r="K55" i="35"/>
  <c r="G62" i="35"/>
  <c r="AK62" i="35" s="1"/>
  <c r="M63" i="35"/>
  <c r="AR66" i="35"/>
  <c r="AJ67" i="35"/>
  <c r="G67" i="35"/>
  <c r="AK67" i="35" s="1"/>
  <c r="M183" i="35"/>
  <c r="M96" i="35"/>
  <c r="M154" i="35"/>
  <c r="M125" i="35"/>
  <c r="M67" i="35"/>
  <c r="AQ38" i="35"/>
  <c r="BC47" i="35"/>
  <c r="K48" i="35"/>
  <c r="AR49" i="35"/>
  <c r="AJ60" i="35"/>
  <c r="K79" i="35"/>
  <c r="AM79" i="35"/>
  <c r="M164" i="35"/>
  <c r="P164" i="35" s="1"/>
  <c r="M135" i="35"/>
  <c r="M48" i="35"/>
  <c r="AQ19" i="35"/>
  <c r="M106" i="35"/>
  <c r="M77" i="35"/>
  <c r="M167" i="35"/>
  <c r="M80" i="35"/>
  <c r="AQ22" i="35"/>
  <c r="M138" i="35"/>
  <c r="M109" i="35"/>
  <c r="N174" i="35"/>
  <c r="N116" i="35"/>
  <c r="N145" i="35"/>
  <c r="AR29" i="35"/>
  <c r="N87" i="35"/>
  <c r="AR33" i="35"/>
  <c r="M181" i="35"/>
  <c r="M152" i="35"/>
  <c r="M123" i="35"/>
  <c r="M65" i="35"/>
  <c r="M94" i="35"/>
  <c r="M182" i="35"/>
  <c r="M124" i="35"/>
  <c r="M153" i="35"/>
  <c r="M95" i="35"/>
  <c r="N154" i="35"/>
  <c r="N183" i="35"/>
  <c r="N67" i="35"/>
  <c r="AR38" i="35"/>
  <c r="N96" i="35"/>
  <c r="N125" i="35"/>
  <c r="AM53" i="35"/>
  <c r="AR58" i="35"/>
  <c r="AO59" i="35"/>
  <c r="AM60" i="35"/>
  <c r="K60" i="35"/>
  <c r="AO61" i="35"/>
  <c r="AM62" i="35"/>
  <c r="K62" i="35"/>
  <c r="AO93" i="35"/>
  <c r="G18" i="35"/>
  <c r="Y18" i="35" s="1"/>
  <c r="K20" i="35"/>
  <c r="N167" i="35"/>
  <c r="N109" i="35"/>
  <c r="N138" i="35"/>
  <c r="N80" i="35"/>
  <c r="M177" i="35"/>
  <c r="M119" i="35"/>
  <c r="M148" i="35"/>
  <c r="M90" i="35"/>
  <c r="N181" i="35"/>
  <c r="N152" i="35"/>
  <c r="N123" i="35"/>
  <c r="N94" i="35"/>
  <c r="N65" i="35"/>
  <c r="N182" i="35"/>
  <c r="N153" i="35"/>
  <c r="N124" i="35"/>
  <c r="N95" i="35"/>
  <c r="M52" i="35"/>
  <c r="B66" i="35"/>
  <c r="K67" i="35"/>
  <c r="AM67" i="35"/>
  <c r="AJ80" i="35"/>
  <c r="G80" i="35"/>
  <c r="AK80" i="35" s="1"/>
  <c r="AX106" i="35"/>
  <c r="BG105" i="35"/>
  <c r="M165" i="35"/>
  <c r="M107" i="35"/>
  <c r="M78" i="35"/>
  <c r="M136" i="35"/>
  <c r="AQ20" i="35"/>
  <c r="AR22" i="35"/>
  <c r="M172" i="35"/>
  <c r="M143" i="35"/>
  <c r="M114" i="35"/>
  <c r="M85" i="35"/>
  <c r="AQ27" i="35"/>
  <c r="M175" i="35"/>
  <c r="M59" i="35"/>
  <c r="M146" i="35"/>
  <c r="AQ30" i="35"/>
  <c r="M117" i="35"/>
  <c r="M88" i="35"/>
  <c r="N177" i="35"/>
  <c r="N61" i="35"/>
  <c r="N148" i="35"/>
  <c r="N119" i="35"/>
  <c r="N90" i="35"/>
  <c r="AJ47" i="35"/>
  <c r="BB47" i="35" s="1"/>
  <c r="X47" i="35"/>
  <c r="P48" i="35"/>
  <c r="AA48" i="35" s="1"/>
  <c r="G49" i="35"/>
  <c r="AK49" i="35" s="1"/>
  <c r="G51" i="35"/>
  <c r="AK51" i="35" s="1"/>
  <c r="B95" i="35"/>
  <c r="AJ76" i="35"/>
  <c r="BB76" i="35" s="1"/>
  <c r="AM58" i="35"/>
  <c r="K58" i="35"/>
  <c r="BD105" i="35"/>
  <c r="X105" i="35"/>
  <c r="O106" i="35"/>
  <c r="BC105" i="35"/>
  <c r="AM123" i="35"/>
  <c r="K123" i="35"/>
  <c r="K84" i="35"/>
  <c r="AM84" i="35"/>
  <c r="AC106" i="35"/>
  <c r="AO107" i="35"/>
  <c r="K87" i="35"/>
  <c r="AO91" i="35"/>
  <c r="K96" i="35"/>
  <c r="AO116" i="35"/>
  <c r="AJ144" i="35"/>
  <c r="G144" i="35"/>
  <c r="AK144" i="35" s="1"/>
  <c r="AM82" i="35"/>
  <c r="AM87" i="35"/>
  <c r="AO89" i="35"/>
  <c r="G90" i="35"/>
  <c r="AK90" i="35" s="1"/>
  <c r="K92" i="35"/>
  <c r="G93" i="35"/>
  <c r="AK93" i="35" s="1"/>
  <c r="K94" i="35"/>
  <c r="AO106" i="35"/>
  <c r="AO77" i="35"/>
  <c r="BG77" i="35"/>
  <c r="G78" i="35"/>
  <c r="AK78" i="35" s="1"/>
  <c r="K85" i="35"/>
  <c r="G86" i="35"/>
  <c r="AK86" i="35" s="1"/>
  <c r="AM92" i="35"/>
  <c r="AM94" i="35"/>
  <c r="G58" i="35"/>
  <c r="AK58" i="35" s="1"/>
  <c r="AJ58" i="35"/>
  <c r="K65" i="35"/>
  <c r="AJ66" i="35"/>
  <c r="O77" i="35"/>
  <c r="X76" i="35"/>
  <c r="AM80" i="35"/>
  <c r="AO85" i="35"/>
  <c r="K88" i="35"/>
  <c r="AM90" i="35"/>
  <c r="BA102" i="35"/>
  <c r="AM110" i="35"/>
  <c r="K110" i="35"/>
  <c r="M170" i="35"/>
  <c r="M141" i="35"/>
  <c r="N171" i="35"/>
  <c r="N142" i="35"/>
  <c r="N113" i="35"/>
  <c r="K54" i="35"/>
  <c r="G55" i="35"/>
  <c r="AK55" i="35" s="1"/>
  <c r="K57" i="35"/>
  <c r="Y76" i="35"/>
  <c r="AM78" i="35"/>
  <c r="AM88" i="35"/>
  <c r="K90" i="35"/>
  <c r="K93" i="35"/>
  <c r="U105" i="35"/>
  <c r="AO109" i="35"/>
  <c r="AM140" i="35"/>
  <c r="K140" i="35"/>
  <c r="AM118" i="35"/>
  <c r="K120" i="35"/>
  <c r="AM120" i="35"/>
  <c r="BG134" i="35"/>
  <c r="AX135" i="35"/>
  <c r="AM175" i="35"/>
  <c r="K175" i="35"/>
  <c r="G114" i="35"/>
  <c r="AK114" i="35" s="1"/>
  <c r="K116" i="35"/>
  <c r="AO144" i="35"/>
  <c r="AM151" i="35"/>
  <c r="K151" i="35"/>
  <c r="AO117" i="35"/>
  <c r="AJ120" i="35"/>
  <c r="AM121" i="35"/>
  <c r="K121" i="35"/>
  <c r="AM124" i="35"/>
  <c r="K147" i="35"/>
  <c r="AM147" i="35"/>
  <c r="AM167" i="35"/>
  <c r="K167" i="35"/>
  <c r="AM115" i="35"/>
  <c r="AO119" i="35"/>
  <c r="AO141" i="35"/>
  <c r="AJ112" i="35"/>
  <c r="K115" i="35"/>
  <c r="AJ118" i="35"/>
  <c r="G118" i="35"/>
  <c r="AK118" i="35" s="1"/>
  <c r="K119" i="35"/>
  <c r="K135" i="35"/>
  <c r="AC135" i="35"/>
  <c r="AM135" i="35"/>
  <c r="N164" i="35"/>
  <c r="N106" i="35"/>
  <c r="N135" i="35"/>
  <c r="M178" i="35"/>
  <c r="M149" i="35"/>
  <c r="M120" i="35"/>
  <c r="M151" i="35"/>
  <c r="M180" i="35"/>
  <c r="M122" i="35"/>
  <c r="AJ105" i="35"/>
  <c r="BB105" i="35" s="1"/>
  <c r="AJ123" i="35"/>
  <c r="G123" i="35"/>
  <c r="AK123" i="35" s="1"/>
  <c r="G140" i="35"/>
  <c r="AK140" i="35" s="1"/>
  <c r="AJ140" i="35"/>
  <c r="AM148" i="35"/>
  <c r="K148" i="35"/>
  <c r="AJ149" i="35"/>
  <c r="G149" i="35"/>
  <c r="AK149" i="35" s="1"/>
  <c r="K153" i="35"/>
  <c r="AM153" i="35"/>
  <c r="AJ177" i="35"/>
  <c r="G177" i="35"/>
  <c r="AK177" i="35" s="1"/>
  <c r="AM139" i="35"/>
  <c r="AM145" i="35"/>
  <c r="AJ146" i="35"/>
  <c r="G138" i="35"/>
  <c r="AK138" i="35" s="1"/>
  <c r="AJ138" i="35"/>
  <c r="AO142" i="35"/>
  <c r="AM152" i="35"/>
  <c r="K152" i="35"/>
  <c r="AJ125" i="35"/>
  <c r="Y134" i="35"/>
  <c r="P135" i="35"/>
  <c r="AA135" i="35" s="1"/>
  <c r="AJ136" i="35"/>
  <c r="G148" i="35"/>
  <c r="AK148" i="35" s="1"/>
  <c r="AJ148" i="35"/>
  <c r="B153" i="35"/>
  <c r="AJ134" i="35"/>
  <c r="BB134" i="35" s="1"/>
  <c r="G137" i="35"/>
  <c r="AK137" i="35" s="1"/>
  <c r="AM138" i="35"/>
  <c r="G141" i="35"/>
  <c r="AK141" i="35" s="1"/>
  <c r="AM122" i="35"/>
  <c r="G170" i="35"/>
  <c r="AK170" i="35" s="1"/>
  <c r="AJ170" i="35"/>
  <c r="AM180" i="35"/>
  <c r="K180" i="35"/>
  <c r="BG164" i="35"/>
  <c r="AO164" i="35"/>
  <c r="BA160" i="35"/>
  <c r="AX164" i="35"/>
  <c r="BG163" i="35"/>
  <c r="AM165" i="35"/>
  <c r="K165" i="35"/>
  <c r="K166" i="35"/>
  <c r="AO181" i="35"/>
  <c r="BC163" i="35"/>
  <c r="AM169" i="35"/>
  <c r="K169" i="35"/>
  <c r="AJ179" i="35"/>
  <c r="G179" i="35"/>
  <c r="AK179" i="35" s="1"/>
  <c r="AJ163" i="35"/>
  <c r="BB163" i="35" s="1"/>
  <c r="X163" i="35"/>
  <c r="AM173" i="35"/>
  <c r="K173" i="35"/>
  <c r="AM182" i="35"/>
  <c r="K154" i="35"/>
  <c r="AJ176" i="35"/>
  <c r="G176" i="35"/>
  <c r="AK176" i="35" s="1"/>
  <c r="AM177" i="35"/>
  <c r="AM178" i="35"/>
  <c r="K178" i="35"/>
  <c r="K168" i="35"/>
  <c r="AM168" i="35"/>
  <c r="K177" i="35"/>
  <c r="G180" i="35"/>
  <c r="AK180" i="35" s="1"/>
  <c r="AJ180" i="35"/>
  <c r="AM154" i="35"/>
  <c r="T164" i="35"/>
  <c r="AC163" i="35"/>
  <c r="AJ174" i="35"/>
  <c r="G174" i="35"/>
  <c r="AK174" i="35" s="1"/>
  <c r="AO183" i="35"/>
  <c r="AJ178" i="35"/>
  <c r="AO179" i="35"/>
  <c r="AO171" i="35"/>
  <c r="M156" i="22"/>
  <c r="M231" i="22" s="1"/>
  <c r="M306" i="22" s="1"/>
  <c r="M381" i="22" s="1"/>
  <c r="AQ65" i="22"/>
  <c r="M115" i="22"/>
  <c r="M190" i="22" s="1"/>
  <c r="M265" i="22" s="1"/>
  <c r="M340" i="22" s="1"/>
  <c r="M148" i="22"/>
  <c r="M223" i="22" s="1"/>
  <c r="M298" i="22" s="1"/>
  <c r="M373" i="22" s="1"/>
  <c r="AQ64" i="22"/>
  <c r="M107" i="22"/>
  <c r="M182" i="22" s="1"/>
  <c r="M257" i="22" s="1"/>
  <c r="M332" i="22" s="1"/>
  <c r="AQ72" i="22"/>
  <c r="AQ372" i="22" s="1"/>
  <c r="M98" i="22"/>
  <c r="M173" i="22" s="1"/>
  <c r="M248" i="22" s="1"/>
  <c r="M323" i="22" s="1"/>
  <c r="M155" i="22"/>
  <c r="M230" i="22" s="1"/>
  <c r="M305" i="22" s="1"/>
  <c r="M380" i="22" s="1"/>
  <c r="M124" i="22"/>
  <c r="M199" i="22" s="1"/>
  <c r="M274" i="22" s="1"/>
  <c r="M349" i="22" s="1"/>
  <c r="AQ79" i="22"/>
  <c r="AQ25" i="22"/>
  <c r="M106" i="22"/>
  <c r="M181" i="22" s="1"/>
  <c r="M256" i="22" s="1"/>
  <c r="M331" i="22" s="1"/>
  <c r="AQ41" i="22"/>
  <c r="M112" i="22"/>
  <c r="M187" i="22" s="1"/>
  <c r="M262" i="22" s="1"/>
  <c r="M337" i="22" s="1"/>
  <c r="M120" i="22"/>
  <c r="M195" i="22" s="1"/>
  <c r="M270" i="22" s="1"/>
  <c r="M345" i="22" s="1"/>
  <c r="M128" i="22"/>
  <c r="M203" i="22" s="1"/>
  <c r="M278" i="22" s="1"/>
  <c r="M353" i="22" s="1"/>
  <c r="M136" i="22"/>
  <c r="M211" i="22" s="1"/>
  <c r="M286" i="22" s="1"/>
  <c r="M361" i="22" s="1"/>
  <c r="M144" i="22"/>
  <c r="M219" i="22" s="1"/>
  <c r="M294" i="22" s="1"/>
  <c r="M369" i="22" s="1"/>
  <c r="M152" i="22"/>
  <c r="M227" i="22" s="1"/>
  <c r="M302" i="22" s="1"/>
  <c r="M377" i="22" s="1"/>
  <c r="M158" i="17"/>
  <c r="M243" i="17" s="1"/>
  <c r="M328" i="17" s="1"/>
  <c r="M413" i="17" s="1"/>
  <c r="M125" i="17"/>
  <c r="M210" i="17" s="1"/>
  <c r="M295" i="17" s="1"/>
  <c r="M380" i="17" s="1"/>
  <c r="M133" i="17"/>
  <c r="M218" i="17" s="1"/>
  <c r="M303" i="17" s="1"/>
  <c r="M388" i="17" s="1"/>
  <c r="M110" i="17"/>
  <c r="M195" i="17" s="1"/>
  <c r="M280" i="17" s="1"/>
  <c r="M365" i="17" s="1"/>
  <c r="M141" i="17"/>
  <c r="M226" i="17" s="1"/>
  <c r="M311" i="17" s="1"/>
  <c r="M396" i="17" s="1"/>
  <c r="M149" i="17"/>
  <c r="M234" i="17" s="1"/>
  <c r="M319" i="17" s="1"/>
  <c r="M404" i="17" s="1"/>
  <c r="M166" i="17"/>
  <c r="M251" i="17" s="1"/>
  <c r="M336" i="17" s="1"/>
  <c r="M421" i="17" s="1"/>
  <c r="M157" i="17"/>
  <c r="M242" i="17" s="1"/>
  <c r="M327" i="17" s="1"/>
  <c r="M412" i="17" s="1"/>
  <c r="M165" i="17"/>
  <c r="M250" i="17" s="1"/>
  <c r="M335" i="17" s="1"/>
  <c r="M420" i="17" s="1"/>
  <c r="M173" i="17"/>
  <c r="M258" i="17" s="1"/>
  <c r="M343" i="17" s="1"/>
  <c r="M428" i="17" s="1"/>
  <c r="M174" i="17"/>
  <c r="M259" i="17" s="1"/>
  <c r="M344" i="17" s="1"/>
  <c r="M429" i="17" s="1"/>
  <c r="AQ49" i="17"/>
  <c r="AQ41" i="17"/>
  <c r="AQ33" i="17"/>
  <c r="AQ373" i="17" s="1"/>
  <c r="M109" i="17"/>
  <c r="M194" i="17" s="1"/>
  <c r="M279" i="17" s="1"/>
  <c r="M364" i="17" s="1"/>
  <c r="AQ166" i="15"/>
  <c r="AQ129" i="15"/>
  <c r="AQ25" i="15"/>
  <c r="AQ130" i="15" s="1"/>
  <c r="M179" i="15"/>
  <c r="M284" i="15" s="1"/>
  <c r="AQ105" i="15"/>
  <c r="M194" i="15"/>
  <c r="AQ64" i="15"/>
  <c r="AQ274" i="15" s="1"/>
  <c r="M136" i="15"/>
  <c r="M241" i="15" s="1"/>
  <c r="M346" i="15" s="1"/>
  <c r="M193" i="15"/>
  <c r="M298" i="15" s="1"/>
  <c r="AQ65" i="15"/>
  <c r="AQ275" i="15" s="1"/>
  <c r="AQ393" i="15"/>
  <c r="M186" i="15"/>
  <c r="M291" i="15" s="1"/>
  <c r="AQ361" i="15"/>
  <c r="AQ426" i="15"/>
  <c r="AQ321" i="15"/>
  <c r="AQ410" i="15"/>
  <c r="AQ305" i="15"/>
  <c r="AQ346" i="15"/>
  <c r="AQ241" i="15"/>
  <c r="AQ242" i="15"/>
  <c r="AQ137" i="15"/>
  <c r="AQ347" i="15"/>
  <c r="AQ210" i="15"/>
  <c r="AQ315" i="15"/>
  <c r="AQ178" i="15"/>
  <c r="AQ283" i="15"/>
  <c r="AQ145" i="15"/>
  <c r="AQ250" i="15"/>
  <c r="AQ193" i="15"/>
  <c r="AQ298" i="15"/>
  <c r="AQ80" i="15"/>
  <c r="AQ500" i="15" s="1"/>
  <c r="AQ48" i="15"/>
  <c r="AQ468" i="15" s="1"/>
  <c r="M137" i="15"/>
  <c r="M242" i="15" s="1"/>
  <c r="AQ182" i="15"/>
  <c r="AQ39" i="15"/>
  <c r="AQ249" i="15" s="1"/>
  <c r="AQ71" i="15"/>
  <c r="AQ491" i="15" s="1"/>
  <c r="AQ96" i="15"/>
  <c r="AQ306" i="15" s="1"/>
  <c r="M178" i="15"/>
  <c r="M283" i="15" s="1"/>
  <c r="AQ339" i="15"/>
  <c r="AQ72" i="15"/>
  <c r="AQ282" i="15" s="1"/>
  <c r="AQ97" i="15"/>
  <c r="AQ307" i="15" s="1"/>
  <c r="M192" i="15"/>
  <c r="M297" i="15" s="1"/>
  <c r="M402" i="15" s="1"/>
  <c r="AQ23" i="15"/>
  <c r="AQ233" i="15" s="1"/>
  <c r="AQ82" i="15"/>
  <c r="AQ187" i="15" s="1"/>
  <c r="M155" i="15"/>
  <c r="M260" i="15" s="1"/>
  <c r="AQ198" i="15"/>
  <c r="M131" i="15"/>
  <c r="M236" i="15" s="1"/>
  <c r="M195" i="15"/>
  <c r="M300" i="15" s="1"/>
  <c r="AQ106" i="15"/>
  <c r="AQ211" i="15" s="1"/>
  <c r="M171" i="15"/>
  <c r="M276" i="15" s="1"/>
  <c r="AQ58" i="15"/>
  <c r="AQ163" i="15" s="1"/>
  <c r="M147" i="15"/>
  <c r="M252" i="15" s="1"/>
  <c r="M357" i="15" s="1"/>
  <c r="AQ98" i="15"/>
  <c r="AQ203" i="15" s="1"/>
  <c r="AQ34" i="15"/>
  <c r="AQ139" i="15" s="1"/>
  <c r="AQ112" i="15"/>
  <c r="AQ532" i="15" s="1"/>
  <c r="M127" i="15"/>
  <c r="M232" i="15" s="1"/>
  <c r="M337" i="15" s="1"/>
  <c r="AQ441" i="15"/>
  <c r="AQ126" i="15"/>
  <c r="AQ123" i="15"/>
  <c r="AT123" i="15" s="1"/>
  <c r="AU123" i="15" s="1"/>
  <c r="AV123" i="15" s="1"/>
  <c r="AS124" i="15" s="1"/>
  <c r="B155" i="9"/>
  <c r="B39" i="9"/>
  <c r="B68" i="9"/>
  <c r="AQ418" i="15"/>
  <c r="AQ186" i="15"/>
  <c r="AQ158" i="15"/>
  <c r="AQ266" i="15"/>
  <c r="AQ257" i="15"/>
  <c r="AQ371" i="15"/>
  <c r="AQ150" i="15"/>
  <c r="AQ177" i="15"/>
  <c r="AQ273" i="15"/>
  <c r="AQ41" i="15"/>
  <c r="AQ461" i="15" s="1"/>
  <c r="M180" i="15"/>
  <c r="M285" i="15" s="1"/>
  <c r="M188" i="15"/>
  <c r="M293" i="15" s="1"/>
  <c r="M196" i="15"/>
  <c r="M301" i="15" s="1"/>
  <c r="M204" i="15"/>
  <c r="M309" i="15" s="1"/>
  <c r="M414" i="15" s="1"/>
  <c r="M212" i="15"/>
  <c r="M317" i="15" s="1"/>
  <c r="M173" i="15"/>
  <c r="M278" i="15" s="1"/>
  <c r="M383" i="15" s="1"/>
  <c r="M181" i="15"/>
  <c r="M286" i="15" s="1"/>
  <c r="M391" i="15" s="1"/>
  <c r="M189" i="15"/>
  <c r="M294" i="15" s="1"/>
  <c r="M197" i="15"/>
  <c r="M302" i="15" s="1"/>
  <c r="M407" i="15" s="1"/>
  <c r="M205" i="15"/>
  <c r="M310" i="15" s="1"/>
  <c r="M415" i="15" s="1"/>
  <c r="M213" i="15"/>
  <c r="M318" i="15" s="1"/>
  <c r="M423" i="15" s="1"/>
  <c r="AQ57" i="15"/>
  <c r="AQ372" i="15" s="1"/>
  <c r="AQ299" i="15"/>
  <c r="AQ170" i="15"/>
  <c r="AQ138" i="15"/>
  <c r="AQ49" i="15"/>
  <c r="AQ364" i="15" s="1"/>
  <c r="AQ490" i="15"/>
  <c r="AQ313" i="15"/>
  <c r="AQ417" i="15"/>
  <c r="AQ385" i="15"/>
  <c r="AQ353" i="15"/>
  <c r="AQ531" i="15"/>
  <c r="AQ515" i="15"/>
  <c r="AQ507" i="15"/>
  <c r="AQ499" i="15"/>
  <c r="AQ483" i="15"/>
  <c r="AQ475" i="15"/>
  <c r="AQ467" i="15"/>
  <c r="AQ451" i="15"/>
  <c r="AQ514" i="15"/>
  <c r="AQ482" i="15"/>
  <c r="AQ450" i="15"/>
  <c r="AQ402" i="15"/>
  <c r="AQ370" i="15"/>
  <c r="AQ506" i="15"/>
  <c r="AQ474" i="15"/>
  <c r="AQ442" i="15"/>
  <c r="AQ522" i="15"/>
  <c r="AQ458" i="15"/>
  <c r="AQ215" i="15"/>
  <c r="AQ199" i="15"/>
  <c r="AQ191" i="15"/>
  <c r="AQ183" i="15"/>
  <c r="AQ167" i="15"/>
  <c r="AQ159" i="15"/>
  <c r="AQ151" i="15"/>
  <c r="AQ135" i="15"/>
  <c r="AQ127" i="15"/>
  <c r="AQ216" i="15"/>
  <c r="AQ208" i="15"/>
  <c r="AQ200" i="15"/>
  <c r="AQ192" i="15"/>
  <c r="AQ184" i="15"/>
  <c r="AQ168" i="15"/>
  <c r="AQ160" i="15"/>
  <c r="AQ152" i="15"/>
  <c r="AQ136" i="15"/>
  <c r="AQ320" i="15"/>
  <c r="AQ312" i="15"/>
  <c r="AQ304" i="15"/>
  <c r="AQ296" i="15"/>
  <c r="AQ288" i="15"/>
  <c r="AQ280" i="15"/>
  <c r="AQ272" i="15"/>
  <c r="AQ264" i="15"/>
  <c r="AQ256" i="15"/>
  <c r="AQ248" i="15"/>
  <c r="AQ240" i="15"/>
  <c r="AQ232" i="15"/>
  <c r="AQ424" i="15"/>
  <c r="AQ416" i="15"/>
  <c r="AQ408" i="15"/>
  <c r="AQ400" i="15"/>
  <c r="AQ392" i="15"/>
  <c r="AQ384" i="15"/>
  <c r="AQ376" i="15"/>
  <c r="AQ368" i="15"/>
  <c r="AQ360" i="15"/>
  <c r="AQ352" i="15"/>
  <c r="AQ344" i="15"/>
  <c r="AQ336" i="15"/>
  <c r="AQ528" i="15"/>
  <c r="AQ520" i="15"/>
  <c r="AQ512" i="15"/>
  <c r="AQ504" i="15"/>
  <c r="AQ496" i="15"/>
  <c r="AQ488" i="15"/>
  <c r="AQ480" i="15"/>
  <c r="AQ472" i="15"/>
  <c r="AQ464" i="15"/>
  <c r="AQ456" i="15"/>
  <c r="AQ448" i="15"/>
  <c r="AQ440" i="15"/>
  <c r="AQ319" i="15"/>
  <c r="AQ311" i="15"/>
  <c r="AQ303" i="15"/>
  <c r="AQ295" i="15"/>
  <c r="AQ287" i="15"/>
  <c r="AQ279" i="15"/>
  <c r="AQ271" i="15"/>
  <c r="AQ263" i="15"/>
  <c r="AQ255" i="15"/>
  <c r="AQ247" i="15"/>
  <c r="AQ239" i="15"/>
  <c r="AQ231" i="15"/>
  <c r="AQ423" i="15"/>
  <c r="AQ415" i="15"/>
  <c r="AQ407" i="15"/>
  <c r="AQ399" i="15"/>
  <c r="AQ391" i="15"/>
  <c r="AQ383" i="15"/>
  <c r="AQ375" i="15"/>
  <c r="AQ367" i="15"/>
  <c r="AQ359" i="15"/>
  <c r="AQ351" i="15"/>
  <c r="AQ343" i="15"/>
  <c r="AQ335" i="15"/>
  <c r="AQ527" i="15"/>
  <c r="AQ519" i="15"/>
  <c r="AQ511" i="15"/>
  <c r="AQ503" i="15"/>
  <c r="AQ495" i="15"/>
  <c r="AQ487" i="15"/>
  <c r="AQ479" i="15"/>
  <c r="AQ471" i="15"/>
  <c r="AQ463" i="15"/>
  <c r="AQ455" i="15"/>
  <c r="AQ447" i="15"/>
  <c r="AQ439" i="15"/>
  <c r="AQ318" i="15"/>
  <c r="AQ310" i="15"/>
  <c r="AQ302" i="15"/>
  <c r="AQ294" i="15"/>
  <c r="AQ286" i="15"/>
  <c r="AQ278" i="15"/>
  <c r="AQ270" i="15"/>
  <c r="AQ262" i="15"/>
  <c r="AQ254" i="15"/>
  <c r="AQ246" i="15"/>
  <c r="AQ238" i="15"/>
  <c r="AQ230" i="15"/>
  <c r="AQ422" i="15"/>
  <c r="AQ414" i="15"/>
  <c r="AQ406" i="15"/>
  <c r="AQ398" i="15"/>
  <c r="AQ390" i="15"/>
  <c r="AQ382" i="15"/>
  <c r="AQ374" i="15"/>
  <c r="AQ366" i="15"/>
  <c r="AQ358" i="15"/>
  <c r="AQ350" i="15"/>
  <c r="AQ342" i="15"/>
  <c r="AQ334" i="15"/>
  <c r="AQ510" i="15"/>
  <c r="AQ494" i="15"/>
  <c r="AQ486" i="15"/>
  <c r="AQ470" i="15"/>
  <c r="AQ462" i="15"/>
  <c r="AQ454" i="15"/>
  <c r="AQ446" i="15"/>
  <c r="AQ317" i="15"/>
  <c r="AQ309" i="15"/>
  <c r="AQ301" i="15"/>
  <c r="AQ293" i="15"/>
  <c r="AQ285" i="15"/>
  <c r="AQ277" i="15"/>
  <c r="AQ269" i="15"/>
  <c r="AQ261" i="15"/>
  <c r="AQ253" i="15"/>
  <c r="AQ245" i="15"/>
  <c r="AQ237" i="15"/>
  <c r="AQ229" i="15"/>
  <c r="AQ405" i="15"/>
  <c r="AQ389" i="15"/>
  <c r="AQ381" i="15"/>
  <c r="AQ365" i="15"/>
  <c r="AQ357" i="15"/>
  <c r="AQ349" i="15"/>
  <c r="AQ341" i="15"/>
  <c r="AQ525" i="15"/>
  <c r="AQ509" i="15"/>
  <c r="AQ501" i="15"/>
  <c r="AQ493" i="15"/>
  <c r="AQ485" i="15"/>
  <c r="AQ453" i="15"/>
  <c r="AQ300" i="15"/>
  <c r="AQ284" i="15"/>
  <c r="AQ276" i="15"/>
  <c r="AQ260" i="15"/>
  <c r="AQ252" i="15"/>
  <c r="AQ244" i="15"/>
  <c r="AQ236" i="15"/>
  <c r="AQ420" i="15"/>
  <c r="AQ404" i="15"/>
  <c r="AQ396" i="15"/>
  <c r="AQ388" i="15"/>
  <c r="AQ348" i="15"/>
  <c r="AQ508" i="15"/>
  <c r="AQ492" i="15"/>
  <c r="AQ484" i="15"/>
  <c r="AQ476" i="15"/>
  <c r="AQ460" i="15"/>
  <c r="AQ452" i="15"/>
  <c r="AQ444" i="15"/>
  <c r="AQ228" i="15"/>
  <c r="AT228" i="15" s="1"/>
  <c r="E34" i="18"/>
  <c r="E31" i="18"/>
  <c r="E35" i="18"/>
  <c r="F212" i="17"/>
  <c r="AJ212" i="17" s="1"/>
  <c r="F220" i="17"/>
  <c r="AJ220" i="17" s="1"/>
  <c r="F186" i="17"/>
  <c r="X186" i="17" s="1"/>
  <c r="F204" i="17"/>
  <c r="F196" i="17"/>
  <c r="AJ196" i="17" s="1"/>
  <c r="E19" i="18"/>
  <c r="E17" i="18"/>
  <c r="E24" i="18"/>
  <c r="F47" i="22"/>
  <c r="AJ47" i="22" s="1"/>
  <c r="F110" i="22"/>
  <c r="AJ110" i="22" s="1"/>
  <c r="F364" i="17"/>
  <c r="AJ364" i="17" s="1"/>
  <c r="F41" i="22"/>
  <c r="AJ41" i="22" s="1"/>
  <c r="F43" i="22"/>
  <c r="AJ43" i="22" s="1"/>
  <c r="F104" i="22"/>
  <c r="AJ104" i="22" s="1"/>
  <c r="F19" i="22"/>
  <c r="AJ19" i="22" s="1"/>
  <c r="E16" i="18"/>
  <c r="E18" i="18"/>
  <c r="E20" i="18"/>
  <c r="E21" i="18"/>
  <c r="E23" i="18"/>
  <c r="E25" i="18"/>
  <c r="E28" i="18"/>
  <c r="E30" i="18"/>
  <c r="F282" i="15"/>
  <c r="F315" i="15"/>
  <c r="F268" i="15"/>
  <c r="F413" i="15"/>
  <c r="F382" i="15"/>
  <c r="F359" i="15"/>
  <c r="F314" i="15"/>
  <c r="F264" i="15"/>
  <c r="F411" i="15"/>
  <c r="F381" i="15"/>
  <c r="F351" i="15"/>
  <c r="F306" i="15"/>
  <c r="F259" i="15"/>
  <c r="F402" i="15"/>
  <c r="F372" i="15"/>
  <c r="F349" i="15"/>
  <c r="F361" i="17"/>
  <c r="AJ361" i="17" s="1"/>
  <c r="F366" i="17"/>
  <c r="AJ366" i="17" s="1"/>
  <c r="F371" i="17"/>
  <c r="G371" i="17" s="1"/>
  <c r="AK371" i="17" s="1"/>
  <c r="F386" i="17"/>
  <c r="G386" i="17" s="1"/>
  <c r="AK386" i="17" s="1"/>
  <c r="F363" i="17"/>
  <c r="AJ363" i="17" s="1"/>
  <c r="F356" i="17"/>
  <c r="F407" i="17"/>
  <c r="G407" i="17" s="1"/>
  <c r="AK407" i="17" s="1"/>
  <c r="F373" i="17"/>
  <c r="AJ373" i="17" s="1"/>
  <c r="F388" i="17"/>
  <c r="G388" i="17" s="1"/>
  <c r="AK388" i="17" s="1"/>
  <c r="F360" i="17"/>
  <c r="AJ360" i="17" s="1"/>
  <c r="F365" i="17"/>
  <c r="G365" i="17" s="1"/>
  <c r="AK365" i="17" s="1"/>
  <c r="F370" i="17"/>
  <c r="G370" i="17" s="1"/>
  <c r="AK370" i="17" s="1"/>
  <c r="F381" i="17"/>
  <c r="AJ381" i="17" s="1"/>
  <c r="F390" i="17"/>
  <c r="AJ390" i="17" s="1"/>
  <c r="F372" i="17"/>
  <c r="AJ372" i="17" s="1"/>
  <c r="U10" i="19"/>
  <c r="T11" i="19" s="1"/>
  <c r="O10" i="19"/>
  <c r="N11" i="19" s="1"/>
  <c r="F244" i="22"/>
  <c r="G244" i="22" s="1"/>
  <c r="AK244" i="22" s="1"/>
  <c r="F250" i="22"/>
  <c r="AJ250" i="22" s="1"/>
  <c r="O92" i="22"/>
  <c r="G23" i="22"/>
  <c r="AK23" i="22" s="1"/>
  <c r="AM25" i="22"/>
  <c r="AM102" i="22"/>
  <c r="AM29" i="22"/>
  <c r="AM44" i="22"/>
  <c r="F181" i="22"/>
  <c r="AJ181" i="22" s="1"/>
  <c r="F324" i="22"/>
  <c r="AJ324" i="22" s="1"/>
  <c r="AM43" i="22"/>
  <c r="F247" i="22"/>
  <c r="G247" i="22" s="1"/>
  <c r="AK247" i="22" s="1"/>
  <c r="X91" i="22"/>
  <c r="F171" i="22"/>
  <c r="AJ171" i="22" s="1"/>
  <c r="AM69" i="22"/>
  <c r="F119" i="22"/>
  <c r="F169" i="22"/>
  <c r="AJ169" i="22" s="1"/>
  <c r="F334" i="22"/>
  <c r="F170" i="22"/>
  <c r="G170" i="22" s="1"/>
  <c r="AK170" i="22" s="1"/>
  <c r="F183" i="22"/>
  <c r="G183" i="22" s="1"/>
  <c r="AK183" i="22" s="1"/>
  <c r="F93" i="22"/>
  <c r="F94" i="22"/>
  <c r="F95" i="22"/>
  <c r="AJ95" i="22" s="1"/>
  <c r="AJ97" i="22"/>
  <c r="F100" i="22"/>
  <c r="AM37" i="22"/>
  <c r="AM49" i="22"/>
  <c r="F99" i="22"/>
  <c r="F190" i="22"/>
  <c r="G190" i="22" s="1"/>
  <c r="AK190" i="22" s="1"/>
  <c r="F199" i="22"/>
  <c r="AJ199" i="22" s="1"/>
  <c r="F106" i="22"/>
  <c r="AJ109" i="22"/>
  <c r="F127" i="22"/>
  <c r="AJ127" i="22" s="1"/>
  <c r="F172" i="22"/>
  <c r="AM34" i="22"/>
  <c r="AM81" i="22"/>
  <c r="F166" i="22"/>
  <c r="G166" i="22" s="1"/>
  <c r="AK166" i="22" s="1"/>
  <c r="BC166" i="22" s="1"/>
  <c r="F175" i="22"/>
  <c r="F178" i="22"/>
  <c r="AJ178" i="22" s="1"/>
  <c r="F184" i="22"/>
  <c r="AJ184" i="22" s="1"/>
  <c r="F196" i="22"/>
  <c r="AJ196" i="22" s="1"/>
  <c r="BB16" i="22"/>
  <c r="AT17" i="22"/>
  <c r="BE17" i="22" s="1"/>
  <c r="AQ318" i="22"/>
  <c r="AQ243" i="22"/>
  <c r="AQ168" i="22"/>
  <c r="AQ93" i="22"/>
  <c r="AM32" i="22"/>
  <c r="O17" i="22"/>
  <c r="BD16" i="22"/>
  <c r="X16" i="22"/>
  <c r="AM18" i="22"/>
  <c r="AQ322" i="22"/>
  <c r="AQ247" i="22"/>
  <c r="AQ172" i="22"/>
  <c r="AQ97" i="22"/>
  <c r="AM45" i="22"/>
  <c r="AQ357" i="22"/>
  <c r="AQ282" i="22"/>
  <c r="AQ207" i="22"/>
  <c r="AQ132" i="22"/>
  <c r="AQ371" i="22"/>
  <c r="AQ296" i="22"/>
  <c r="AQ221" i="22"/>
  <c r="AQ146" i="22"/>
  <c r="AQ375" i="22"/>
  <c r="AQ300" i="22"/>
  <c r="AQ225" i="22"/>
  <c r="AQ150" i="22"/>
  <c r="AM20" i="22"/>
  <c r="AM28" i="22"/>
  <c r="F34" i="22"/>
  <c r="AQ341" i="22"/>
  <c r="AQ266" i="22"/>
  <c r="AQ191" i="22"/>
  <c r="AQ116" i="22"/>
  <c r="AQ347" i="22"/>
  <c r="AQ272" i="22"/>
  <c r="AQ197" i="22"/>
  <c r="AQ122" i="22"/>
  <c r="F53" i="22"/>
  <c r="G63" i="22"/>
  <c r="AK63" i="22" s="1"/>
  <c r="AQ363" i="22"/>
  <c r="AQ288" i="22"/>
  <c r="AQ213" i="22"/>
  <c r="AQ138" i="22"/>
  <c r="F69" i="22"/>
  <c r="AQ324" i="22"/>
  <c r="AQ249" i="22"/>
  <c r="AQ174" i="22"/>
  <c r="AQ99" i="22"/>
  <c r="AQ335" i="22"/>
  <c r="AQ260" i="22"/>
  <c r="AQ185" i="22"/>
  <c r="AQ110" i="22"/>
  <c r="AQ353" i="22"/>
  <c r="AQ278" i="22"/>
  <c r="AQ203" i="22"/>
  <c r="AQ128" i="22"/>
  <c r="AQ369" i="22"/>
  <c r="AQ294" i="22"/>
  <c r="AQ219" i="22"/>
  <c r="AQ144" i="22"/>
  <c r="G16" i="22"/>
  <c r="AK16" i="22" s="1"/>
  <c r="BC16" i="22" s="1"/>
  <c r="AM22" i="22"/>
  <c r="F25" i="22"/>
  <c r="AQ330" i="22"/>
  <c r="AQ255" i="22"/>
  <c r="AQ180" i="22"/>
  <c r="AQ105" i="22"/>
  <c r="AQ343" i="22"/>
  <c r="AQ268" i="22"/>
  <c r="AQ193" i="22"/>
  <c r="AQ118" i="22"/>
  <c r="F49" i="22"/>
  <c r="G59" i="22"/>
  <c r="AK59" i="22" s="1"/>
  <c r="AQ359" i="22"/>
  <c r="AQ284" i="22"/>
  <c r="AQ209" i="22"/>
  <c r="AQ134" i="22"/>
  <c r="AM61" i="22"/>
  <c r="F65" i="22"/>
  <c r="F71" i="22"/>
  <c r="AM73" i="22"/>
  <c r="AQ373" i="22"/>
  <c r="AQ298" i="22"/>
  <c r="AQ223" i="22"/>
  <c r="AQ148" i="22"/>
  <c r="AQ317" i="22"/>
  <c r="AT317" i="22" s="1"/>
  <c r="BE317" i="22" s="1"/>
  <c r="AQ242" i="22"/>
  <c r="AT242" i="22" s="1"/>
  <c r="BE242" i="22" s="1"/>
  <c r="AQ167" i="22"/>
  <c r="AT167" i="22" s="1"/>
  <c r="AQ92" i="22"/>
  <c r="AT92" i="22" s="1"/>
  <c r="BE92" i="22" s="1"/>
  <c r="AQ319" i="22"/>
  <c r="AQ244" i="22"/>
  <c r="AQ169" i="22"/>
  <c r="AQ94" i="22"/>
  <c r="AQ326" i="22"/>
  <c r="AQ251" i="22"/>
  <c r="AQ176" i="22"/>
  <c r="AQ101" i="22"/>
  <c r="F31" i="22"/>
  <c r="F37" i="22"/>
  <c r="AM39" i="22"/>
  <c r="AQ349" i="22"/>
  <c r="AQ274" i="22"/>
  <c r="AQ199" i="22"/>
  <c r="AQ124" i="22"/>
  <c r="AM51" i="22"/>
  <c r="F55" i="22"/>
  <c r="AQ365" i="22"/>
  <c r="AQ290" i="22"/>
  <c r="AQ215" i="22"/>
  <c r="AQ140" i="22"/>
  <c r="AM67" i="22"/>
  <c r="F75" i="22"/>
  <c r="AJ103" i="22"/>
  <c r="G103" i="22"/>
  <c r="AK103" i="22" s="1"/>
  <c r="F18" i="22"/>
  <c r="AM24" i="22"/>
  <c r="F27" i="22"/>
  <c r="AQ332" i="22"/>
  <c r="AQ257" i="22"/>
  <c r="AQ182" i="22"/>
  <c r="AQ107" i="22"/>
  <c r="AM35" i="22"/>
  <c r="AQ337" i="22"/>
  <c r="AQ262" i="22"/>
  <c r="AQ187" i="22"/>
  <c r="AQ112" i="22"/>
  <c r="F45" i="22"/>
  <c r="AQ355" i="22"/>
  <c r="AQ280" i="22"/>
  <c r="AQ205" i="22"/>
  <c r="AQ130" i="22"/>
  <c r="AM57" i="22"/>
  <c r="F61" i="22"/>
  <c r="AM79" i="22"/>
  <c r="M167" i="22"/>
  <c r="M242" i="22" s="1"/>
  <c r="M317" i="22" s="1"/>
  <c r="P92" i="22"/>
  <c r="AA92" i="22" s="1"/>
  <c r="AQ320" i="22"/>
  <c r="AQ245" i="22"/>
  <c r="AQ170" i="22"/>
  <c r="AQ95" i="22"/>
  <c r="AQ328" i="22"/>
  <c r="AQ253" i="22"/>
  <c r="AQ178" i="22"/>
  <c r="AQ103" i="22"/>
  <c r="AM30" i="22"/>
  <c r="F33" i="22"/>
  <c r="F39" i="22"/>
  <c r="AM41" i="22"/>
  <c r="AQ345" i="22"/>
  <c r="AQ270" i="22"/>
  <c r="AQ195" i="22"/>
  <c r="AQ120" i="22"/>
  <c r="AM47" i="22"/>
  <c r="F51" i="22"/>
  <c r="AQ361" i="22"/>
  <c r="AQ286" i="22"/>
  <c r="AQ211" i="22"/>
  <c r="AQ136" i="22"/>
  <c r="AM63" i="22"/>
  <c r="F67" i="22"/>
  <c r="AM77" i="22"/>
  <c r="AM80" i="22"/>
  <c r="AJ141" i="22"/>
  <c r="G141" i="22"/>
  <c r="AK141" i="22" s="1"/>
  <c r="F80" i="22"/>
  <c r="F78" i="22"/>
  <c r="F73" i="22"/>
  <c r="F32" i="22"/>
  <c r="F30" i="22"/>
  <c r="F35" i="22"/>
  <c r="F81" i="22"/>
  <c r="F79" i="22"/>
  <c r="F77" i="22"/>
  <c r="F76" i="22"/>
  <c r="F28" i="22"/>
  <c r="F26" i="22"/>
  <c r="F24" i="22"/>
  <c r="F22" i="22"/>
  <c r="F20" i="22"/>
  <c r="F74" i="22"/>
  <c r="F70" i="22"/>
  <c r="F68" i="22"/>
  <c r="F66" i="22"/>
  <c r="F64" i="22"/>
  <c r="F62" i="22"/>
  <c r="F60" i="22"/>
  <c r="F58" i="22"/>
  <c r="F56" i="22"/>
  <c r="F54" i="22"/>
  <c r="F52" i="22"/>
  <c r="F50" i="22"/>
  <c r="F48" i="22"/>
  <c r="F46" i="22"/>
  <c r="F44" i="22"/>
  <c r="F42" i="22"/>
  <c r="F40" i="22"/>
  <c r="F38" i="22"/>
  <c r="F36" i="22"/>
  <c r="F21" i="22"/>
  <c r="AM26" i="22"/>
  <c r="F29" i="22"/>
  <c r="AQ339" i="22"/>
  <c r="AQ264" i="22"/>
  <c r="AQ189" i="22"/>
  <c r="AQ114" i="22"/>
  <c r="AQ351" i="22"/>
  <c r="AQ276" i="22"/>
  <c r="AQ201" i="22"/>
  <c r="AQ126" i="22"/>
  <c r="F57" i="22"/>
  <c r="AQ367" i="22"/>
  <c r="AQ292" i="22"/>
  <c r="AQ217" i="22"/>
  <c r="AQ142" i="22"/>
  <c r="F72" i="22"/>
  <c r="AM78" i="22"/>
  <c r="AQ321" i="22"/>
  <c r="AQ246" i="22"/>
  <c r="AQ171" i="22"/>
  <c r="AQ96" i="22"/>
  <c r="AQ323" i="22"/>
  <c r="AQ248" i="22"/>
  <c r="AQ173" i="22"/>
  <c r="AQ98" i="22"/>
  <c r="AQ325" i="22"/>
  <c r="AQ250" i="22"/>
  <c r="AQ175" i="22"/>
  <c r="AQ100" i="22"/>
  <c r="AQ327" i="22"/>
  <c r="AQ252" i="22"/>
  <c r="AQ177" i="22"/>
  <c r="AQ102" i="22"/>
  <c r="AQ329" i="22"/>
  <c r="AQ254" i="22"/>
  <c r="AQ179" i="22"/>
  <c r="AQ104" i="22"/>
  <c r="AQ334" i="22"/>
  <c r="AQ259" i="22"/>
  <c r="AQ184" i="22"/>
  <c r="AQ109" i="22"/>
  <c r="AM36" i="22"/>
  <c r="AM38" i="22"/>
  <c r="AM40" i="22"/>
  <c r="AM42" i="22"/>
  <c r="AQ147" i="22"/>
  <c r="AQ376" i="22"/>
  <c r="AQ301" i="22"/>
  <c r="AQ226" i="22"/>
  <c r="AQ151" i="22"/>
  <c r="AQ378" i="22"/>
  <c r="AQ303" i="22"/>
  <c r="AQ228" i="22"/>
  <c r="AQ153" i="22"/>
  <c r="AQ380" i="22"/>
  <c r="AQ305" i="22"/>
  <c r="AQ230" i="22"/>
  <c r="AQ155" i="22"/>
  <c r="AJ91" i="22"/>
  <c r="BB91" i="22" s="1"/>
  <c r="G91" i="22"/>
  <c r="G119" i="22"/>
  <c r="AK119" i="22" s="1"/>
  <c r="AJ119" i="22"/>
  <c r="AQ374" i="22"/>
  <c r="AQ299" i="22"/>
  <c r="AQ224" i="22"/>
  <c r="AQ149" i="22"/>
  <c r="AQ377" i="22"/>
  <c r="AQ302" i="22"/>
  <c r="AQ227" i="22"/>
  <c r="AQ152" i="22"/>
  <c r="AQ379" i="22"/>
  <c r="AQ304" i="22"/>
  <c r="AQ229" i="22"/>
  <c r="AQ154" i="22"/>
  <c r="AQ381" i="22"/>
  <c r="AQ306" i="22"/>
  <c r="AQ231" i="22"/>
  <c r="AQ156" i="22"/>
  <c r="AM96" i="22"/>
  <c r="AM104" i="22"/>
  <c r="AQ256" i="22"/>
  <c r="AQ331" i="22"/>
  <c r="AQ181" i="22"/>
  <c r="AQ106" i="22"/>
  <c r="AQ333" i="22"/>
  <c r="AQ258" i="22"/>
  <c r="AQ183" i="22"/>
  <c r="AQ108" i="22"/>
  <c r="AQ370" i="22"/>
  <c r="AQ295" i="22"/>
  <c r="AQ220" i="22"/>
  <c r="AM71" i="22"/>
  <c r="AQ145" i="22"/>
  <c r="AQ336" i="22"/>
  <c r="AQ261" i="22"/>
  <c r="AQ186" i="22"/>
  <c r="AQ338" i="22"/>
  <c r="AQ263" i="22"/>
  <c r="AQ188" i="22"/>
  <c r="AQ113" i="22"/>
  <c r="AQ340" i="22"/>
  <c r="AQ265" i="22"/>
  <c r="AQ190" i="22"/>
  <c r="AQ115" i="22"/>
  <c r="AQ342" i="22"/>
  <c r="AQ267" i="22"/>
  <c r="AQ192" i="22"/>
  <c r="AQ117" i="22"/>
  <c r="AQ344" i="22"/>
  <c r="AQ269" i="22"/>
  <c r="AQ194" i="22"/>
  <c r="AQ119" i="22"/>
  <c r="AQ346" i="22"/>
  <c r="AQ271" i="22"/>
  <c r="AQ196" i="22"/>
  <c r="AQ121" i="22"/>
  <c r="AQ348" i="22"/>
  <c r="AQ273" i="22"/>
  <c r="AQ198" i="22"/>
  <c r="AQ123" i="22"/>
  <c r="AQ350" i="22"/>
  <c r="AQ275" i="22"/>
  <c r="AQ200" i="22"/>
  <c r="AQ125" i="22"/>
  <c r="AQ352" i="22"/>
  <c r="AQ277" i="22"/>
  <c r="AQ202" i="22"/>
  <c r="AQ127" i="22"/>
  <c r="AQ354" i="22"/>
  <c r="AQ279" i="22"/>
  <c r="AQ204" i="22"/>
  <c r="AQ129" i="22"/>
  <c r="AQ356" i="22"/>
  <c r="AQ281" i="22"/>
  <c r="AQ206" i="22"/>
  <c r="AQ131" i="22"/>
  <c r="AQ358" i="22"/>
  <c r="AQ283" i="22"/>
  <c r="AQ208" i="22"/>
  <c r="AQ133" i="22"/>
  <c r="AQ360" i="22"/>
  <c r="AQ285" i="22"/>
  <c r="AQ210" i="22"/>
  <c r="AQ135" i="22"/>
  <c r="AQ362" i="22"/>
  <c r="AQ287" i="22"/>
  <c r="AQ212" i="22"/>
  <c r="AQ137" i="22"/>
  <c r="AQ364" i="22"/>
  <c r="AQ289" i="22"/>
  <c r="AQ214" i="22"/>
  <c r="AQ139" i="22"/>
  <c r="AQ366" i="22"/>
  <c r="AQ291" i="22"/>
  <c r="AQ216" i="22"/>
  <c r="AQ141" i="22"/>
  <c r="AQ368" i="22"/>
  <c r="AQ293" i="22"/>
  <c r="AQ218" i="22"/>
  <c r="AQ143" i="22"/>
  <c r="AM76" i="22"/>
  <c r="AM115" i="22"/>
  <c r="AM123" i="22"/>
  <c r="AM131" i="22"/>
  <c r="AM134" i="22"/>
  <c r="F102" i="22"/>
  <c r="F108" i="22"/>
  <c r="F114" i="22"/>
  <c r="F122" i="22"/>
  <c r="F130" i="22"/>
  <c r="F149" i="22"/>
  <c r="F105" i="22"/>
  <c r="AM142" i="22"/>
  <c r="AM93" i="22"/>
  <c r="F96" i="22"/>
  <c r="AM99" i="22"/>
  <c r="AM105" i="22"/>
  <c r="AM118" i="22"/>
  <c r="AM126" i="22"/>
  <c r="F152" i="22"/>
  <c r="F144" i="22"/>
  <c r="F136" i="22"/>
  <c r="F128" i="22"/>
  <c r="F120" i="22"/>
  <c r="F147" i="22"/>
  <c r="F139" i="22"/>
  <c r="F131" i="22"/>
  <c r="F123" i="22"/>
  <c r="F115" i="22"/>
  <c r="F150" i="22"/>
  <c r="F142" i="22"/>
  <c r="F134" i="22"/>
  <c r="F126" i="22"/>
  <c r="F118" i="22"/>
  <c r="F155" i="22"/>
  <c r="F145" i="22"/>
  <c r="F137" i="22"/>
  <c r="F129" i="22"/>
  <c r="F121" i="22"/>
  <c r="F113" i="22"/>
  <c r="F156" i="22"/>
  <c r="F154" i="22"/>
  <c r="F153" i="22"/>
  <c r="F148" i="22"/>
  <c r="F140" i="22"/>
  <c r="F132" i="22"/>
  <c r="F124" i="22"/>
  <c r="F116" i="22"/>
  <c r="F151" i="22"/>
  <c r="F143" i="22"/>
  <c r="F135" i="22"/>
  <c r="F146" i="22"/>
  <c r="F138" i="22"/>
  <c r="F101" i="22"/>
  <c r="F107" i="22"/>
  <c r="F112" i="22"/>
  <c r="AM120" i="22"/>
  <c r="AM128" i="22"/>
  <c r="F98" i="22"/>
  <c r="F111" i="22"/>
  <c r="F117" i="22"/>
  <c r="F125" i="22"/>
  <c r="F133" i="22"/>
  <c r="AM150" i="22"/>
  <c r="G193" i="22"/>
  <c r="AK193" i="22" s="1"/>
  <c r="AJ193" i="22"/>
  <c r="AM119" i="22"/>
  <c r="AM127" i="22"/>
  <c r="AM135" i="22"/>
  <c r="AM132" i="22"/>
  <c r="AM113" i="22"/>
  <c r="AM121" i="22"/>
  <c r="AM129" i="22"/>
  <c r="AM137" i="22"/>
  <c r="AM145" i="22"/>
  <c r="AM210" i="22"/>
  <c r="AM167" i="22"/>
  <c r="AM172" i="22"/>
  <c r="AM192" i="22"/>
  <c r="AM193" i="22"/>
  <c r="F219" i="22"/>
  <c r="AM252" i="22"/>
  <c r="AM224" i="22"/>
  <c r="F176" i="22"/>
  <c r="F185" i="22"/>
  <c r="AM191" i="22"/>
  <c r="F177" i="22"/>
  <c r="F216" i="22"/>
  <c r="AM221" i="22"/>
  <c r="AM229" i="22"/>
  <c r="AM179" i="22"/>
  <c r="AM226" i="22"/>
  <c r="AJ268" i="22"/>
  <c r="G268" i="22"/>
  <c r="AK268" i="22" s="1"/>
  <c r="F229" i="22"/>
  <c r="F231" i="22"/>
  <c r="F226" i="22"/>
  <c r="F218" i="22"/>
  <c r="F210" i="22"/>
  <c r="F202" i="22"/>
  <c r="F194" i="22"/>
  <c r="F228" i="22"/>
  <c r="F221" i="22"/>
  <c r="F213" i="22"/>
  <c r="F205" i="22"/>
  <c r="F197" i="22"/>
  <c r="F230" i="22"/>
  <c r="F227" i="22"/>
  <c r="F207" i="22"/>
  <c r="F204" i="22"/>
  <c r="F198" i="22"/>
  <c r="F186" i="22"/>
  <c r="F173" i="22"/>
  <c r="F224" i="22"/>
  <c r="F201" i="22"/>
  <c r="F195" i="22"/>
  <c r="F189" i="22"/>
  <c r="F182" i="22"/>
  <c r="F225" i="22"/>
  <c r="F215" i="22"/>
  <c r="F212" i="22"/>
  <c r="F206" i="22"/>
  <c r="F192" i="22"/>
  <c r="F179" i="22"/>
  <c r="F209" i="22"/>
  <c r="F203" i="22"/>
  <c r="F200" i="22"/>
  <c r="F187" i="22"/>
  <c r="F180" i="22"/>
  <c r="F174" i="22"/>
  <c r="F168" i="22"/>
  <c r="F223" i="22"/>
  <c r="F220" i="22"/>
  <c r="F214" i="22"/>
  <c r="F217" i="22"/>
  <c r="F211" i="22"/>
  <c r="F208" i="22"/>
  <c r="F188" i="22"/>
  <c r="F191" i="22"/>
  <c r="AM201" i="22"/>
  <c r="F222" i="22"/>
  <c r="AM204" i="22"/>
  <c r="AM207" i="22"/>
  <c r="AM216" i="22"/>
  <c r="AM183" i="22"/>
  <c r="AM190" i="22"/>
  <c r="AM196" i="22"/>
  <c r="AM199" i="22"/>
  <c r="AM202" i="22"/>
  <c r="AM208" i="22"/>
  <c r="AM217" i="22"/>
  <c r="AM283" i="22"/>
  <c r="AM194" i="22"/>
  <c r="AM200" i="22"/>
  <c r="AM220" i="22"/>
  <c r="AM228" i="22"/>
  <c r="AM231" i="22"/>
  <c r="AM255" i="22"/>
  <c r="AM209" i="22"/>
  <c r="AM246" i="22"/>
  <c r="F302" i="22"/>
  <c r="F294" i="22"/>
  <c r="F286" i="22"/>
  <c r="F278" i="22"/>
  <c r="F305" i="22"/>
  <c r="F297" i="22"/>
  <c r="F289" i="22"/>
  <c r="F281" i="22"/>
  <c r="F273" i="22"/>
  <c r="F300" i="22"/>
  <c r="F303" i="22"/>
  <c r="F299" i="22"/>
  <c r="F275" i="22"/>
  <c r="F267" i="22"/>
  <c r="F295" i="22"/>
  <c r="F292" i="22"/>
  <c r="F270" i="22"/>
  <c r="F262" i="22"/>
  <c r="F255" i="22"/>
  <c r="F304" i="22"/>
  <c r="F301" i="22"/>
  <c r="F298" i="22"/>
  <c r="F283" i="22"/>
  <c r="F274" i="22"/>
  <c r="F257" i="22"/>
  <c r="F249" i="22"/>
  <c r="F243" i="22"/>
  <c r="F293" i="22"/>
  <c r="F290" i="22"/>
  <c r="F279" i="22"/>
  <c r="F277" i="22"/>
  <c r="F264" i="22"/>
  <c r="F261" i="22"/>
  <c r="F259" i="22"/>
  <c r="F252" i="22"/>
  <c r="F285" i="22"/>
  <c r="F256" i="22"/>
  <c r="F296" i="22"/>
  <c r="F287" i="22"/>
  <c r="F276" i="22"/>
  <c r="F272" i="22"/>
  <c r="F269" i="22"/>
  <c r="F263" i="22"/>
  <c r="F280" i="22"/>
  <c r="F266" i="22"/>
  <c r="F306" i="22"/>
  <c r="F284" i="22"/>
  <c r="F282" i="22"/>
  <c r="F271" i="22"/>
  <c r="F260" i="22"/>
  <c r="F258" i="22"/>
  <c r="F253" i="22"/>
  <c r="AM270" i="22"/>
  <c r="F288" i="22"/>
  <c r="F291" i="22"/>
  <c r="AM244" i="22"/>
  <c r="AM247" i="22"/>
  <c r="F248" i="22"/>
  <c r="F245" i="22"/>
  <c r="F251" i="22"/>
  <c r="F254" i="22"/>
  <c r="AM281" i="22"/>
  <c r="AM285" i="22"/>
  <c r="F241" i="22"/>
  <c r="X241" i="22" s="1"/>
  <c r="F265" i="22"/>
  <c r="AM227" i="22"/>
  <c r="F246" i="22"/>
  <c r="AM248" i="22"/>
  <c r="AM261" i="22"/>
  <c r="AM251" i="22"/>
  <c r="AM293" i="22"/>
  <c r="AM257" i="22"/>
  <c r="AM265" i="22"/>
  <c r="AM323" i="22"/>
  <c r="AM258" i="22"/>
  <c r="AM284" i="22"/>
  <c r="AM294" i="22"/>
  <c r="AM260" i="22"/>
  <c r="AM266" i="22"/>
  <c r="AM273" i="22"/>
  <c r="AM276" i="22"/>
  <c r="AM292" i="22"/>
  <c r="AM269" i="22"/>
  <c r="AM304" i="22"/>
  <c r="AM329" i="22"/>
  <c r="AM327" i="22"/>
  <c r="G339" i="22"/>
  <c r="AK339" i="22" s="1"/>
  <c r="AJ339" i="22"/>
  <c r="AM318" i="22"/>
  <c r="AM288" i="22"/>
  <c r="AM328" i="22"/>
  <c r="AM331" i="22"/>
  <c r="AM277" i="22"/>
  <c r="AM299" i="22"/>
  <c r="AM300" i="22"/>
  <c r="F377" i="22"/>
  <c r="F380" i="22"/>
  <c r="F381" i="22"/>
  <c r="F374" i="22"/>
  <c r="F366" i="22"/>
  <c r="F358" i="22"/>
  <c r="F369" i="22"/>
  <c r="F372" i="22"/>
  <c r="F379" i="22"/>
  <c r="F375" i="22"/>
  <c r="F373" i="22"/>
  <c r="F367" i="22"/>
  <c r="F362" i="22"/>
  <c r="F357" i="22"/>
  <c r="F356" i="22"/>
  <c r="F355" i="22"/>
  <c r="F347" i="22"/>
  <c r="F378" i="22"/>
  <c r="F365" i="22"/>
  <c r="F364" i="22"/>
  <c r="F363" i="22"/>
  <c r="F376" i="22"/>
  <c r="F360" i="22"/>
  <c r="F351" i="22"/>
  <c r="F346" i="22"/>
  <c r="F345" i="22"/>
  <c r="F344" i="22"/>
  <c r="F336" i="22"/>
  <c r="F323" i="22"/>
  <c r="F353" i="22"/>
  <c r="F352" i="22"/>
  <c r="F370" i="22"/>
  <c r="F368" i="22"/>
  <c r="F361" i="22"/>
  <c r="F371" i="22"/>
  <c r="F354" i="22"/>
  <c r="F359" i="22"/>
  <c r="F342" i="22"/>
  <c r="F341" i="22"/>
  <c r="F335" i="22"/>
  <c r="F350" i="22"/>
  <c r="F343" i="22"/>
  <c r="F333" i="22"/>
  <c r="F327" i="22"/>
  <c r="F322" i="22"/>
  <c r="F319" i="22"/>
  <c r="F340" i="22"/>
  <c r="F329" i="22"/>
  <c r="F328" i="22"/>
  <c r="F320" i="22"/>
  <c r="F316" i="22"/>
  <c r="X316" i="22" s="1"/>
  <c r="F337" i="22"/>
  <c r="F338" i="22"/>
  <c r="F349" i="22"/>
  <c r="F348" i="22"/>
  <c r="F331" i="22"/>
  <c r="F321" i="22"/>
  <c r="F326" i="22"/>
  <c r="F318" i="22"/>
  <c r="F330" i="22"/>
  <c r="F325" i="22"/>
  <c r="F332" i="22"/>
  <c r="AM320" i="22"/>
  <c r="AM332" i="22"/>
  <c r="AM341" i="22"/>
  <c r="AM358" i="22"/>
  <c r="AM333" i="22"/>
  <c r="AM352" i="22"/>
  <c r="O317" i="22"/>
  <c r="AM325" i="22"/>
  <c r="AM322" i="22"/>
  <c r="AM326" i="22"/>
  <c r="AM339" i="22"/>
  <c r="AM342" i="22"/>
  <c r="AM346" i="22"/>
  <c r="AM334" i="22"/>
  <c r="AM347" i="22"/>
  <c r="AM355" i="22"/>
  <c r="AM363" i="22"/>
  <c r="AM345" i="22"/>
  <c r="AM351" i="22"/>
  <c r="AM353" i="22"/>
  <c r="AM360" i="22"/>
  <c r="AM364" i="22"/>
  <c r="AM362" i="22"/>
  <c r="AM350" i="22"/>
  <c r="AM377" i="22"/>
  <c r="AM366" i="22"/>
  <c r="AM356" i="22"/>
  <c r="AM361" i="22"/>
  <c r="AM372" i="22"/>
  <c r="AM374" i="22"/>
  <c r="AM368" i="22"/>
  <c r="AM380" i="22"/>
  <c r="AM50" i="17"/>
  <c r="AM29" i="17"/>
  <c r="F42" i="17"/>
  <c r="G42" i="17" s="1"/>
  <c r="AK42" i="17" s="1"/>
  <c r="AM51" i="17"/>
  <c r="Z16" i="17"/>
  <c r="AM45" i="17"/>
  <c r="AM138" i="17"/>
  <c r="AM18" i="17"/>
  <c r="F50" i="17"/>
  <c r="AJ50" i="17" s="1"/>
  <c r="AM127" i="17"/>
  <c r="AM141" i="17"/>
  <c r="AJ117" i="17"/>
  <c r="G283" i="17"/>
  <c r="AK283" i="17" s="1"/>
  <c r="AM53" i="17"/>
  <c r="AM125" i="17"/>
  <c r="AM140" i="17"/>
  <c r="AJ279" i="17"/>
  <c r="AJ282" i="17"/>
  <c r="G387" i="17"/>
  <c r="AK387" i="17" s="1"/>
  <c r="AJ273" i="17"/>
  <c r="G290" i="17"/>
  <c r="AK290" i="17" s="1"/>
  <c r="AJ105" i="17"/>
  <c r="AM16" i="17"/>
  <c r="AM35" i="17"/>
  <c r="AM49" i="17"/>
  <c r="AQ357" i="17"/>
  <c r="AT357" i="17" s="1"/>
  <c r="AQ272" i="17"/>
  <c r="AT272" i="17" s="1"/>
  <c r="AQ187" i="17"/>
  <c r="AT187" i="17" s="1"/>
  <c r="AQ102" i="17"/>
  <c r="AT102" i="17" s="1"/>
  <c r="AM19" i="17"/>
  <c r="AQ359" i="17"/>
  <c r="AQ274" i="17"/>
  <c r="AQ189" i="17"/>
  <c r="AQ104" i="17"/>
  <c r="AM28" i="17"/>
  <c r="AM34" i="17"/>
  <c r="AM27" i="17"/>
  <c r="AM38" i="17"/>
  <c r="AM41" i="17"/>
  <c r="AQ385" i="17"/>
  <c r="AQ300" i="17"/>
  <c r="AQ215" i="17"/>
  <c r="AQ130" i="17"/>
  <c r="AM37" i="17"/>
  <c r="AT17" i="17"/>
  <c r="BE17" i="17" s="1"/>
  <c r="AJ18" i="17"/>
  <c r="G18" i="17"/>
  <c r="AK18" i="17" s="1"/>
  <c r="F90" i="17"/>
  <c r="F82" i="17"/>
  <c r="F83" i="17"/>
  <c r="F84" i="17"/>
  <c r="F77" i="17"/>
  <c r="F75" i="17"/>
  <c r="F73" i="17"/>
  <c r="F71" i="17"/>
  <c r="F69" i="17"/>
  <c r="F85" i="17"/>
  <c r="F86" i="17"/>
  <c r="F67" i="17"/>
  <c r="F60" i="17"/>
  <c r="F52" i="17"/>
  <c r="F44" i="17"/>
  <c r="F36" i="17"/>
  <c r="F27" i="17"/>
  <c r="F25" i="17"/>
  <c r="F23" i="17"/>
  <c r="F21" i="17"/>
  <c r="F80" i="17"/>
  <c r="F57" i="17"/>
  <c r="F49" i="17"/>
  <c r="F41" i="17"/>
  <c r="F37" i="17"/>
  <c r="F34" i="17"/>
  <c r="F19" i="17"/>
  <c r="F16" i="17"/>
  <c r="F62" i="17"/>
  <c r="F54" i="17"/>
  <c r="F46" i="17"/>
  <c r="F38" i="17"/>
  <c r="F35" i="17"/>
  <c r="F28" i="17"/>
  <c r="F88" i="17"/>
  <c r="F78" i="17"/>
  <c r="F76" i="17"/>
  <c r="F74" i="17"/>
  <c r="F72" i="17"/>
  <c r="F70" i="17"/>
  <c r="F68" i="17"/>
  <c r="F65" i="17"/>
  <c r="F59" i="17"/>
  <c r="F51" i="17"/>
  <c r="F43" i="17"/>
  <c r="F39" i="17"/>
  <c r="F33" i="17"/>
  <c r="F32" i="17"/>
  <c r="F31" i="17"/>
  <c r="F30" i="17"/>
  <c r="F29" i="17"/>
  <c r="F91" i="17"/>
  <c r="F79" i="17"/>
  <c r="F64" i="17"/>
  <c r="F56" i="17"/>
  <c r="F48" i="17"/>
  <c r="F40" i="17"/>
  <c r="F26" i="17"/>
  <c r="F24" i="17"/>
  <c r="F22" i="17"/>
  <c r="F20" i="17"/>
  <c r="F81" i="17"/>
  <c r="F61" i="17"/>
  <c r="F53" i="17"/>
  <c r="F45" i="17"/>
  <c r="F87" i="17"/>
  <c r="F66" i="17"/>
  <c r="F58" i="17"/>
  <c r="F89" i="17"/>
  <c r="F63" i="17"/>
  <c r="F55" i="17"/>
  <c r="F47" i="17"/>
  <c r="AQ393" i="17"/>
  <c r="AQ308" i="17"/>
  <c r="AQ223" i="17"/>
  <c r="AQ138" i="17"/>
  <c r="AQ401" i="17"/>
  <c r="AQ316" i="17"/>
  <c r="AQ231" i="17"/>
  <c r="AQ146" i="17"/>
  <c r="AQ419" i="17"/>
  <c r="AQ334" i="17"/>
  <c r="AQ249" i="17"/>
  <c r="AQ164" i="17"/>
  <c r="O102" i="17"/>
  <c r="AM139" i="17"/>
  <c r="AQ407" i="17"/>
  <c r="AQ322" i="17"/>
  <c r="AQ237" i="17"/>
  <c r="AQ152" i="17"/>
  <c r="AM84" i="17"/>
  <c r="X101" i="17"/>
  <c r="AQ361" i="17"/>
  <c r="AQ276" i="17"/>
  <c r="AQ191" i="17"/>
  <c r="AQ106" i="17"/>
  <c r="AQ363" i="17"/>
  <c r="AQ278" i="17"/>
  <c r="AQ193" i="17"/>
  <c r="AQ108" i="17"/>
  <c r="AQ365" i="17"/>
  <c r="AQ280" i="17"/>
  <c r="AQ195" i="17"/>
  <c r="AQ110" i="17"/>
  <c r="AQ383" i="17"/>
  <c r="AQ298" i="17"/>
  <c r="AQ213" i="17"/>
  <c r="AQ128" i="17"/>
  <c r="AQ391" i="17"/>
  <c r="AQ306" i="17"/>
  <c r="AQ221" i="17"/>
  <c r="AQ136" i="17"/>
  <c r="AM57" i="17"/>
  <c r="AQ399" i="17"/>
  <c r="AQ314" i="17"/>
  <c r="AQ229" i="17"/>
  <c r="AQ144" i="17"/>
  <c r="AM110" i="17"/>
  <c r="AM123" i="17"/>
  <c r="AQ369" i="17"/>
  <c r="AQ284" i="17"/>
  <c r="AQ199" i="17"/>
  <c r="AQ114" i="17"/>
  <c r="AM69" i="17"/>
  <c r="AM71" i="17"/>
  <c r="AM73" i="17"/>
  <c r="AM75" i="17"/>
  <c r="AM77" i="17"/>
  <c r="AQ428" i="17"/>
  <c r="AQ343" i="17"/>
  <c r="AQ258" i="17"/>
  <c r="AQ173" i="17"/>
  <c r="AM106" i="17"/>
  <c r="G114" i="17"/>
  <c r="AK114" i="17" s="1"/>
  <c r="AQ358" i="17"/>
  <c r="AQ273" i="17"/>
  <c r="AQ188" i="17"/>
  <c r="AM36" i="17"/>
  <c r="AQ379" i="17"/>
  <c r="AQ294" i="17"/>
  <c r="AQ209" i="17"/>
  <c r="AQ124" i="17"/>
  <c r="AQ381" i="17"/>
  <c r="AQ296" i="17"/>
  <c r="AQ211" i="17"/>
  <c r="AM47" i="17"/>
  <c r="AQ389" i="17"/>
  <c r="AQ304" i="17"/>
  <c r="AQ219" i="17"/>
  <c r="AQ134" i="17"/>
  <c r="AM55" i="17"/>
  <c r="AQ397" i="17"/>
  <c r="AQ312" i="17"/>
  <c r="AQ227" i="17"/>
  <c r="AM63" i="17"/>
  <c r="AQ429" i="17"/>
  <c r="AQ344" i="17"/>
  <c r="AQ259" i="17"/>
  <c r="AQ174" i="17"/>
  <c r="AM90" i="17"/>
  <c r="G103" i="17"/>
  <c r="AK103" i="17" s="1"/>
  <c r="AM112" i="17"/>
  <c r="AQ368" i="17"/>
  <c r="AQ283" i="17"/>
  <c r="AQ198" i="17"/>
  <c r="AQ371" i="17"/>
  <c r="AQ286" i="17"/>
  <c r="AQ201" i="17"/>
  <c r="AQ203" i="17"/>
  <c r="AQ118" i="17"/>
  <c r="AQ374" i="17"/>
  <c r="AQ289" i="17"/>
  <c r="AQ204" i="17"/>
  <c r="AQ119" i="17"/>
  <c r="AQ378" i="17"/>
  <c r="AQ293" i="17"/>
  <c r="AQ208" i="17"/>
  <c r="AQ123" i="17"/>
  <c r="AQ409" i="17"/>
  <c r="AQ324" i="17"/>
  <c r="AQ239" i="17"/>
  <c r="AQ154" i="17"/>
  <c r="AQ411" i="17"/>
  <c r="AQ326" i="17"/>
  <c r="AQ241" i="17"/>
  <c r="AQ156" i="17"/>
  <c r="AQ413" i="17"/>
  <c r="AQ328" i="17"/>
  <c r="AQ243" i="17"/>
  <c r="AQ158" i="17"/>
  <c r="AQ415" i="17"/>
  <c r="AQ330" i="17"/>
  <c r="AQ245" i="17"/>
  <c r="AQ160" i="17"/>
  <c r="AQ417" i="17"/>
  <c r="AQ332" i="17"/>
  <c r="AQ247" i="17"/>
  <c r="AQ162" i="17"/>
  <c r="AQ420" i="17"/>
  <c r="AQ335" i="17"/>
  <c r="AQ250" i="17"/>
  <c r="AQ165" i="17"/>
  <c r="AQ116" i="17"/>
  <c r="AQ126" i="17"/>
  <c r="AJ135" i="17"/>
  <c r="G135" i="17"/>
  <c r="AK135" i="17" s="1"/>
  <c r="AM146" i="17"/>
  <c r="BD16" i="17"/>
  <c r="O17" i="17"/>
  <c r="AQ360" i="17"/>
  <c r="AQ275" i="17"/>
  <c r="AQ190" i="17"/>
  <c r="AQ105" i="17"/>
  <c r="AQ362" i="17"/>
  <c r="AQ277" i="17"/>
  <c r="AQ192" i="17"/>
  <c r="AQ107" i="17"/>
  <c r="AQ364" i="17"/>
  <c r="AQ279" i="17"/>
  <c r="AQ194" i="17"/>
  <c r="AQ109" i="17"/>
  <c r="AQ366" i="17"/>
  <c r="AQ281" i="17"/>
  <c r="AQ196" i="17"/>
  <c r="AQ111" i="17"/>
  <c r="AQ367" i="17"/>
  <c r="AQ282" i="17"/>
  <c r="AQ197" i="17"/>
  <c r="AQ112" i="17"/>
  <c r="AQ375" i="17"/>
  <c r="AQ290" i="17"/>
  <c r="AQ205" i="17"/>
  <c r="AQ120" i="17"/>
  <c r="AQ377" i="17"/>
  <c r="AQ292" i="17"/>
  <c r="AQ207" i="17"/>
  <c r="AQ122" i="17"/>
  <c r="AQ387" i="17"/>
  <c r="AQ302" i="17"/>
  <c r="AQ217" i="17"/>
  <c r="AQ132" i="17"/>
  <c r="AQ395" i="17"/>
  <c r="AQ310" i="17"/>
  <c r="AQ225" i="17"/>
  <c r="AQ140" i="17"/>
  <c r="AQ403" i="17"/>
  <c r="AQ318" i="17"/>
  <c r="AQ233" i="17"/>
  <c r="AQ148" i="17"/>
  <c r="AQ405" i="17"/>
  <c r="AQ320" i="17"/>
  <c r="AQ235" i="17"/>
  <c r="AQ150" i="17"/>
  <c r="AQ421" i="17"/>
  <c r="AQ336" i="17"/>
  <c r="AQ251" i="17"/>
  <c r="AQ166" i="17"/>
  <c r="AM82" i="17"/>
  <c r="AQ427" i="17"/>
  <c r="AQ342" i="17"/>
  <c r="AQ257" i="17"/>
  <c r="AQ172" i="17"/>
  <c r="AM107" i="17"/>
  <c r="AM128" i="17"/>
  <c r="AQ376" i="17"/>
  <c r="AQ291" i="17"/>
  <c r="AQ206" i="17"/>
  <c r="AQ121" i="17"/>
  <c r="AM83" i="17"/>
  <c r="AQ103" i="17"/>
  <c r="G122" i="17"/>
  <c r="AK122" i="17" s="1"/>
  <c r="AQ142" i="17"/>
  <c r="AQ418" i="17"/>
  <c r="AQ333" i="17"/>
  <c r="AQ248" i="17"/>
  <c r="AQ426" i="17"/>
  <c r="AQ341" i="17"/>
  <c r="AQ256" i="17"/>
  <c r="AQ171" i="17"/>
  <c r="G101" i="17"/>
  <c r="AK101" i="17" s="1"/>
  <c r="BC101" i="17" s="1"/>
  <c r="AM136" i="17"/>
  <c r="AM154" i="17"/>
  <c r="AQ380" i="17"/>
  <c r="AQ295" i="17"/>
  <c r="AQ210" i="17"/>
  <c r="AQ125" i="17"/>
  <c r="AQ382" i="17"/>
  <c r="AQ297" i="17"/>
  <c r="AQ212" i="17"/>
  <c r="AQ127" i="17"/>
  <c r="AQ384" i="17"/>
  <c r="AQ299" i="17"/>
  <c r="AQ214" i="17"/>
  <c r="AQ129" i="17"/>
  <c r="AQ388" i="17"/>
  <c r="AQ303" i="17"/>
  <c r="AQ218" i="17"/>
  <c r="AQ133" i="17"/>
  <c r="AQ390" i="17"/>
  <c r="AQ305" i="17"/>
  <c r="AQ220" i="17"/>
  <c r="AQ135" i="17"/>
  <c r="AQ392" i="17"/>
  <c r="AQ307" i="17"/>
  <c r="AQ222" i="17"/>
  <c r="AQ137" i="17"/>
  <c r="AQ394" i="17"/>
  <c r="AQ309" i="17"/>
  <c r="AQ224" i="17"/>
  <c r="AQ396" i="17"/>
  <c r="AQ311" i="17"/>
  <c r="AQ226" i="17"/>
  <c r="AQ141" i="17"/>
  <c r="AQ398" i="17"/>
  <c r="AQ313" i="17"/>
  <c r="AQ228" i="17"/>
  <c r="AQ143" i="17"/>
  <c r="AQ400" i="17"/>
  <c r="AQ315" i="17"/>
  <c r="AQ230" i="17"/>
  <c r="AQ145" i="17"/>
  <c r="AQ402" i="17"/>
  <c r="AQ317" i="17"/>
  <c r="AQ232" i="17"/>
  <c r="AQ404" i="17"/>
  <c r="AQ319" i="17"/>
  <c r="AQ234" i="17"/>
  <c r="AQ149" i="17"/>
  <c r="AQ406" i="17"/>
  <c r="AQ321" i="17"/>
  <c r="AQ236" i="17"/>
  <c r="AQ151" i="17"/>
  <c r="AQ408" i="17"/>
  <c r="AQ323" i="17"/>
  <c r="AQ238" i="17"/>
  <c r="AQ153" i="17"/>
  <c r="AQ410" i="17"/>
  <c r="AQ325" i="17"/>
  <c r="AQ240" i="17"/>
  <c r="AQ412" i="17"/>
  <c r="AQ327" i="17"/>
  <c r="AQ242" i="17"/>
  <c r="AQ157" i="17"/>
  <c r="AQ414" i="17"/>
  <c r="AQ329" i="17"/>
  <c r="AQ244" i="17"/>
  <c r="AQ159" i="17"/>
  <c r="AQ416" i="17"/>
  <c r="AQ331" i="17"/>
  <c r="AQ246" i="17"/>
  <c r="AQ161" i="17"/>
  <c r="AQ425" i="17"/>
  <c r="AQ340" i="17"/>
  <c r="AQ255" i="17"/>
  <c r="AQ170" i="17"/>
  <c r="AJ101" i="17"/>
  <c r="BB101" i="17" s="1"/>
  <c r="F171" i="17"/>
  <c r="F174" i="17"/>
  <c r="F175" i="17"/>
  <c r="F173" i="17"/>
  <c r="F162" i="17"/>
  <c r="F154" i="17"/>
  <c r="F146" i="17"/>
  <c r="F165" i="17"/>
  <c r="F157" i="17"/>
  <c r="F149" i="17"/>
  <c r="F160" i="17"/>
  <c r="F152" i="17"/>
  <c r="F176" i="17"/>
  <c r="F163" i="17"/>
  <c r="F155" i="17"/>
  <c r="F147" i="17"/>
  <c r="F172" i="17"/>
  <c r="F169" i="17"/>
  <c r="F168" i="17"/>
  <c r="F161" i="17"/>
  <c r="F164" i="17"/>
  <c r="F141" i="17"/>
  <c r="F133" i="17"/>
  <c r="F125" i="17"/>
  <c r="F118" i="17"/>
  <c r="F112" i="17"/>
  <c r="F144" i="17"/>
  <c r="F136" i="17"/>
  <c r="F128" i="17"/>
  <c r="F119" i="17"/>
  <c r="F107" i="17"/>
  <c r="F104" i="17"/>
  <c r="F153" i="17"/>
  <c r="F139" i="17"/>
  <c r="F131" i="17"/>
  <c r="F123" i="17"/>
  <c r="F116" i="17"/>
  <c r="F110" i="17"/>
  <c r="F170" i="17"/>
  <c r="F158" i="17"/>
  <c r="F150" i="17"/>
  <c r="F142" i="17"/>
  <c r="F134" i="17"/>
  <c r="F126" i="17"/>
  <c r="F120" i="17"/>
  <c r="F113" i="17"/>
  <c r="F159" i="17"/>
  <c r="F151" i="17"/>
  <c r="F137" i="17"/>
  <c r="F129" i="17"/>
  <c r="F121" i="17"/>
  <c r="F108" i="17"/>
  <c r="F167" i="17"/>
  <c r="F145" i="17"/>
  <c r="F140" i="17"/>
  <c r="F132" i="17"/>
  <c r="F124" i="17"/>
  <c r="G109" i="17"/>
  <c r="AK109" i="17" s="1"/>
  <c r="F111" i="17"/>
  <c r="AM119" i="17"/>
  <c r="F130" i="17"/>
  <c r="F148" i="17"/>
  <c r="AQ424" i="17"/>
  <c r="AQ339" i="17"/>
  <c r="AQ254" i="17"/>
  <c r="AQ169" i="17"/>
  <c r="AQ430" i="17"/>
  <c r="AQ345" i="17"/>
  <c r="AQ260" i="17"/>
  <c r="AQ175" i="17"/>
  <c r="AM91" i="17"/>
  <c r="AM104" i="17"/>
  <c r="AM116" i="17"/>
  <c r="AM131" i="17"/>
  <c r="F156" i="17"/>
  <c r="F166" i="17"/>
  <c r="AQ423" i="17"/>
  <c r="AQ338" i="17"/>
  <c r="AQ253" i="17"/>
  <c r="AQ168" i="17"/>
  <c r="F143" i="17"/>
  <c r="AQ370" i="17"/>
  <c r="AQ285" i="17"/>
  <c r="AQ200" i="17"/>
  <c r="AQ115" i="17"/>
  <c r="AQ372" i="17"/>
  <c r="AQ287" i="17"/>
  <c r="AQ202" i="17"/>
  <c r="AQ117" i="17"/>
  <c r="AQ422" i="17"/>
  <c r="AQ337" i="17"/>
  <c r="AQ252" i="17"/>
  <c r="AQ167" i="17"/>
  <c r="AQ431" i="17"/>
  <c r="AQ346" i="17"/>
  <c r="AQ261" i="17"/>
  <c r="AQ176" i="17"/>
  <c r="AM102" i="17"/>
  <c r="G106" i="17"/>
  <c r="AK106" i="17" s="1"/>
  <c r="F115" i="17"/>
  <c r="F127" i="17"/>
  <c r="F138" i="17"/>
  <c r="AM144" i="17"/>
  <c r="AM111" i="17"/>
  <c r="AM117" i="17"/>
  <c r="AM124" i="17"/>
  <c r="AM132" i="17"/>
  <c r="AM152" i="17"/>
  <c r="AM160" i="17"/>
  <c r="AJ204" i="17"/>
  <c r="G204" i="17"/>
  <c r="AK204" i="17" s="1"/>
  <c r="AM197" i="17"/>
  <c r="AM199" i="17"/>
  <c r="AM261" i="17"/>
  <c r="AM167" i="17"/>
  <c r="AJ213" i="17"/>
  <c r="G213" i="17"/>
  <c r="AK213" i="17" s="1"/>
  <c r="AM241" i="17"/>
  <c r="AM170" i="17"/>
  <c r="AM237" i="17"/>
  <c r="AM294" i="17"/>
  <c r="O187" i="17"/>
  <c r="AM203" i="17"/>
  <c r="AM150" i="17"/>
  <c r="AM158" i="17"/>
  <c r="AM166" i="17"/>
  <c r="AM169" i="17"/>
  <c r="AM188" i="17"/>
  <c r="AM198" i="17"/>
  <c r="F205" i="17"/>
  <c r="F219" i="17"/>
  <c r="AM222" i="17"/>
  <c r="G225" i="17"/>
  <c r="AK225" i="17" s="1"/>
  <c r="AJ301" i="17"/>
  <c r="G301" i="17"/>
  <c r="AK301" i="17" s="1"/>
  <c r="AM174" i="17"/>
  <c r="F193" i="17"/>
  <c r="AM194" i="17"/>
  <c r="F254" i="17"/>
  <c r="F246" i="17"/>
  <c r="F238" i="17"/>
  <c r="F261" i="17"/>
  <c r="F231" i="17"/>
  <c r="F223" i="17"/>
  <c r="F215" i="17"/>
  <c r="F207" i="17"/>
  <c r="F200" i="17"/>
  <c r="F241" i="17"/>
  <c r="F240" i="17"/>
  <c r="F239" i="17"/>
  <c r="F234" i="17"/>
  <c r="F226" i="17"/>
  <c r="F249" i="17"/>
  <c r="F248" i="17"/>
  <c r="F247" i="17"/>
  <c r="F242" i="17"/>
  <c r="F237" i="17"/>
  <c r="F236" i="17"/>
  <c r="F235" i="17"/>
  <c r="F229" i="17"/>
  <c r="F257" i="17"/>
  <c r="F256" i="17"/>
  <c r="F255" i="17"/>
  <c r="F250" i="17"/>
  <c r="F245" i="17"/>
  <c r="F244" i="17"/>
  <c r="F243" i="17"/>
  <c r="F232" i="17"/>
  <c r="F258" i="17"/>
  <c r="F253" i="17"/>
  <c r="F252" i="17"/>
  <c r="F251" i="17"/>
  <c r="F227" i="17"/>
  <c r="F260" i="17"/>
  <c r="F230" i="17"/>
  <c r="F222" i="17"/>
  <c r="F203" i="17"/>
  <c r="F202" i="17"/>
  <c r="F201" i="17"/>
  <c r="F191" i="17"/>
  <c r="F259" i="17"/>
  <c r="F198" i="17"/>
  <c r="F194" i="17"/>
  <c r="F188" i="17"/>
  <c r="F199" i="17"/>
  <c r="F197" i="17"/>
  <c r="F233" i="17"/>
  <c r="F224" i="17"/>
  <c r="F221" i="17"/>
  <c r="F192" i="17"/>
  <c r="F189" i="17"/>
  <c r="F210" i="17"/>
  <c r="F209" i="17"/>
  <c r="F208" i="17"/>
  <c r="F195" i="17"/>
  <c r="F228" i="17"/>
  <c r="F218" i="17"/>
  <c r="F217" i="17"/>
  <c r="F216" i="17"/>
  <c r="F211" i="17"/>
  <c r="F206" i="17"/>
  <c r="F190" i="17"/>
  <c r="AM200" i="17"/>
  <c r="F214" i="17"/>
  <c r="AM226" i="17"/>
  <c r="AM229" i="17"/>
  <c r="G276" i="17"/>
  <c r="AK276" i="17" s="1"/>
  <c r="AJ276" i="17"/>
  <c r="AM186" i="17"/>
  <c r="AM190" i="17"/>
  <c r="AM234" i="17"/>
  <c r="AM248" i="17"/>
  <c r="AM236" i="17"/>
  <c r="AM202" i="17"/>
  <c r="AM223" i="17"/>
  <c r="AM275" i="17"/>
  <c r="AM281" i="17"/>
  <c r="AM225" i="17"/>
  <c r="AM238" i="17"/>
  <c r="AM240" i="17"/>
  <c r="AM242" i="17"/>
  <c r="AM204" i="17"/>
  <c r="AM214" i="17"/>
  <c r="AM235" i="17"/>
  <c r="AM233" i="17"/>
  <c r="AM230" i="17"/>
  <c r="AJ271" i="17"/>
  <c r="BB271" i="17" s="1"/>
  <c r="X271" i="17"/>
  <c r="AJ277" i="17"/>
  <c r="G277" i="17"/>
  <c r="AK277" i="17" s="1"/>
  <c r="AM309" i="17"/>
  <c r="G271" i="17"/>
  <c r="AM272" i="17"/>
  <c r="AM305" i="17"/>
  <c r="AJ274" i="17"/>
  <c r="P272" i="17"/>
  <c r="AA272" i="17" s="1"/>
  <c r="AM276" i="17"/>
  <c r="AM287" i="17"/>
  <c r="AM297" i="17"/>
  <c r="AM299" i="17"/>
  <c r="AJ289" i="17"/>
  <c r="G293" i="17"/>
  <c r="AK293" i="17" s="1"/>
  <c r="AJ306" i="17"/>
  <c r="AM274" i="17"/>
  <c r="AJ307" i="17"/>
  <c r="G307" i="17"/>
  <c r="AK307" i="17" s="1"/>
  <c r="AM291" i="17"/>
  <c r="G304" i="17"/>
  <c r="AK304" i="17" s="1"/>
  <c r="AJ298" i="17"/>
  <c r="AM302" i="17"/>
  <c r="G275" i="17"/>
  <c r="AK275" i="17" s="1"/>
  <c r="AM278" i="17"/>
  <c r="G280" i="17"/>
  <c r="AK280" i="17" s="1"/>
  <c r="AM284" i="17"/>
  <c r="G286" i="17"/>
  <c r="AK286" i="17" s="1"/>
  <c r="G296" i="17"/>
  <c r="AK296" i="17" s="1"/>
  <c r="AM308" i="17"/>
  <c r="F288" i="17"/>
  <c r="F295" i="17"/>
  <c r="F303" i="17"/>
  <c r="F285" i="17"/>
  <c r="F292" i="17"/>
  <c r="F300" i="17"/>
  <c r="F312" i="17"/>
  <c r="F313" i="17"/>
  <c r="AM317" i="17"/>
  <c r="F320" i="17"/>
  <c r="AM321" i="17"/>
  <c r="F284" i="17"/>
  <c r="F297" i="17"/>
  <c r="F305" i="17"/>
  <c r="F345" i="17"/>
  <c r="F337" i="17"/>
  <c r="F340" i="17"/>
  <c r="F339" i="17"/>
  <c r="F338" i="17"/>
  <c r="F333" i="17"/>
  <c r="F325" i="17"/>
  <c r="F346" i="17"/>
  <c r="F341" i="17"/>
  <c r="F336" i="17"/>
  <c r="F328" i="17"/>
  <c r="F344" i="17"/>
  <c r="F343" i="17"/>
  <c r="F342" i="17"/>
  <c r="F331" i="17"/>
  <c r="F329" i="17"/>
  <c r="F330" i="17"/>
  <c r="F326" i="17"/>
  <c r="F324" i="17"/>
  <c r="F319" i="17"/>
  <c r="F311" i="17"/>
  <c r="F322" i="17"/>
  <c r="F314" i="17"/>
  <c r="F327" i="17"/>
  <c r="F317" i="17"/>
  <c r="F309" i="17"/>
  <c r="F323" i="17"/>
  <c r="F315" i="17"/>
  <c r="F335" i="17"/>
  <c r="F318" i="17"/>
  <c r="F310" i="17"/>
  <c r="F334" i="17"/>
  <c r="F332" i="17"/>
  <c r="F321" i="17"/>
  <c r="F281" i="17"/>
  <c r="F287" i="17"/>
  <c r="F294" i="17"/>
  <c r="F302" i="17"/>
  <c r="AM313" i="17"/>
  <c r="F316" i="17"/>
  <c r="F278" i="17"/>
  <c r="F291" i="17"/>
  <c r="F299" i="17"/>
  <c r="F308" i="17"/>
  <c r="AM337" i="17"/>
  <c r="AM342" i="17"/>
  <c r="AM394" i="17"/>
  <c r="AM331" i="17"/>
  <c r="AM327" i="17"/>
  <c r="AM339" i="17"/>
  <c r="AM312" i="17"/>
  <c r="AM320" i="17"/>
  <c r="AM341" i="17"/>
  <c r="AM344" i="17"/>
  <c r="AM328" i="17"/>
  <c r="AM336" i="17"/>
  <c r="AM340" i="17"/>
  <c r="AM332" i="17"/>
  <c r="AM356" i="17"/>
  <c r="AJ370" i="17"/>
  <c r="O357" i="17"/>
  <c r="AM386" i="17"/>
  <c r="AM359" i="17"/>
  <c r="AM377" i="17"/>
  <c r="AM391" i="17"/>
  <c r="AM382" i="17"/>
  <c r="AM380" i="17"/>
  <c r="AM367" i="17"/>
  <c r="AM368" i="17"/>
  <c r="AM369" i="17"/>
  <c r="F375" i="17"/>
  <c r="F379" i="17"/>
  <c r="F384" i="17"/>
  <c r="F392" i="17"/>
  <c r="AM400" i="17"/>
  <c r="AM387" i="17"/>
  <c r="F389" i="17"/>
  <c r="AM390" i="17"/>
  <c r="F393" i="17"/>
  <c r="AM397" i="17"/>
  <c r="F359" i="17"/>
  <c r="F376" i="17"/>
  <c r="F377" i="17"/>
  <c r="F378" i="17"/>
  <c r="F382" i="17"/>
  <c r="F385" i="17"/>
  <c r="AM388" i="17"/>
  <c r="F396" i="17"/>
  <c r="F430" i="17"/>
  <c r="F428" i="17"/>
  <c r="F422" i="17"/>
  <c r="F417" i="17"/>
  <c r="F409" i="17"/>
  <c r="F401" i="17"/>
  <c r="F429" i="17"/>
  <c r="F431" i="17"/>
  <c r="F420" i="17"/>
  <c r="F391" i="17"/>
  <c r="F383" i="17"/>
  <c r="F426" i="17"/>
  <c r="F404" i="17"/>
  <c r="F403" i="17"/>
  <c r="F402" i="17"/>
  <c r="F394" i="17"/>
  <c r="F421" i="17"/>
  <c r="F412" i="17"/>
  <c r="F411" i="17"/>
  <c r="F410" i="17"/>
  <c r="F405" i="17"/>
  <c r="F400" i="17"/>
  <c r="F399" i="17"/>
  <c r="F397" i="17"/>
  <c r="F413" i="17"/>
  <c r="F423" i="17"/>
  <c r="F416" i="17"/>
  <c r="F415" i="17"/>
  <c r="F414" i="17"/>
  <c r="F427" i="17"/>
  <c r="F424" i="17"/>
  <c r="F418" i="17"/>
  <c r="F374" i="17"/>
  <c r="F362" i="17"/>
  <c r="F419" i="17"/>
  <c r="F398" i="17"/>
  <c r="F395" i="17"/>
  <c r="F408" i="17"/>
  <c r="F406" i="17"/>
  <c r="F425" i="17"/>
  <c r="AM361" i="17"/>
  <c r="F380" i="17"/>
  <c r="AM381" i="17"/>
  <c r="F358" i="17"/>
  <c r="AM360" i="17"/>
  <c r="F367" i="17"/>
  <c r="F368" i="17"/>
  <c r="F369" i="17"/>
  <c r="AM383" i="17"/>
  <c r="AM389" i="17"/>
  <c r="AM404" i="17"/>
  <c r="AM411" i="17"/>
  <c r="AM421" i="17"/>
  <c r="AM426" i="17"/>
  <c r="AM425" i="17"/>
  <c r="AM427" i="17"/>
  <c r="AM428" i="17"/>
  <c r="AM82" i="21"/>
  <c r="F405" i="21"/>
  <c r="AJ405" i="21" s="1"/>
  <c r="F48" i="21"/>
  <c r="AJ48" i="21" s="1"/>
  <c r="F64" i="21"/>
  <c r="AJ64" i="21" s="1"/>
  <c r="AM37" i="21"/>
  <c r="F39" i="21"/>
  <c r="AJ39" i="21" s="1"/>
  <c r="F93" i="21"/>
  <c r="G93" i="21" s="1"/>
  <c r="AK93" i="21" s="1"/>
  <c r="O114" i="21"/>
  <c r="P114" i="21" s="1"/>
  <c r="Q114" i="21" s="1"/>
  <c r="F402" i="21"/>
  <c r="AJ402" i="21" s="1"/>
  <c r="F76" i="21"/>
  <c r="G76" i="21" s="1"/>
  <c r="AK76" i="21" s="1"/>
  <c r="F37" i="21"/>
  <c r="G37" i="21" s="1"/>
  <c r="AK37" i="21" s="1"/>
  <c r="F414" i="21"/>
  <c r="AJ414" i="21" s="1"/>
  <c r="F41" i="21"/>
  <c r="AJ41" i="21" s="1"/>
  <c r="F60" i="21"/>
  <c r="AJ60" i="21" s="1"/>
  <c r="AM74" i="21"/>
  <c r="F398" i="21"/>
  <c r="F401" i="21"/>
  <c r="AJ401" i="21" s="1"/>
  <c r="F32" i="21"/>
  <c r="AJ32" i="21" s="1"/>
  <c r="F21" i="21"/>
  <c r="AJ21" i="21" s="1"/>
  <c r="F56" i="21"/>
  <c r="AJ56" i="21" s="1"/>
  <c r="F422" i="21"/>
  <c r="AJ422" i="21" s="1"/>
  <c r="F429" i="21"/>
  <c r="G429" i="21" s="1"/>
  <c r="AK429" i="21" s="1"/>
  <c r="F20" i="21"/>
  <c r="G20" i="21" s="1"/>
  <c r="AK20" i="21" s="1"/>
  <c r="F52" i="21"/>
  <c r="AJ52" i="21" s="1"/>
  <c r="O209" i="21"/>
  <c r="P209" i="21" s="1"/>
  <c r="AA209" i="21" s="1"/>
  <c r="F408" i="21"/>
  <c r="AJ408" i="21" s="1"/>
  <c r="F413" i="21"/>
  <c r="AJ413" i="21" s="1"/>
  <c r="F18" i="21"/>
  <c r="AM32" i="21"/>
  <c r="F410" i="21"/>
  <c r="AJ410" i="21" s="1"/>
  <c r="F407" i="21"/>
  <c r="AJ407" i="21" s="1"/>
  <c r="F416" i="21"/>
  <c r="G416" i="21" s="1"/>
  <c r="AK416" i="21" s="1"/>
  <c r="F261" i="21"/>
  <c r="G261" i="21" s="1"/>
  <c r="AK261" i="21" s="1"/>
  <c r="F143" i="21"/>
  <c r="G143" i="21" s="1"/>
  <c r="AK143" i="21" s="1"/>
  <c r="F168" i="21"/>
  <c r="G168" i="21" s="1"/>
  <c r="AK168" i="21" s="1"/>
  <c r="F211" i="21"/>
  <c r="AJ211" i="21" s="1"/>
  <c r="F225" i="21"/>
  <c r="AJ225" i="21" s="1"/>
  <c r="F232" i="21"/>
  <c r="G232" i="21" s="1"/>
  <c r="AK232" i="21" s="1"/>
  <c r="F260" i="21"/>
  <c r="F305" i="21"/>
  <c r="AJ305" i="21" s="1"/>
  <c r="F306" i="21"/>
  <c r="AJ306" i="21" s="1"/>
  <c r="F154" i="21"/>
  <c r="AJ154" i="21" s="1"/>
  <c r="F219" i="21"/>
  <c r="G219" i="21" s="1"/>
  <c r="AK219" i="21" s="1"/>
  <c r="F303" i="21"/>
  <c r="F409" i="21"/>
  <c r="AJ409" i="21" s="1"/>
  <c r="F412" i="21"/>
  <c r="G412" i="21" s="1"/>
  <c r="AK412" i="21" s="1"/>
  <c r="F415" i="21"/>
  <c r="AJ415" i="21" s="1"/>
  <c r="AM21" i="21"/>
  <c r="AM78" i="21"/>
  <c r="F117" i="21"/>
  <c r="G117" i="21" s="1"/>
  <c r="AK117" i="21" s="1"/>
  <c r="F118" i="21"/>
  <c r="G118" i="21" s="1"/>
  <c r="AK118" i="21" s="1"/>
  <c r="F122" i="21"/>
  <c r="G122" i="21" s="1"/>
  <c r="AK122" i="21" s="1"/>
  <c r="F146" i="21"/>
  <c r="AJ146" i="21" s="1"/>
  <c r="F171" i="21"/>
  <c r="AJ171" i="21" s="1"/>
  <c r="F198" i="21"/>
  <c r="AJ198" i="21" s="1"/>
  <c r="F214" i="21"/>
  <c r="AJ214" i="21" s="1"/>
  <c r="F334" i="21"/>
  <c r="G334" i="21" s="1"/>
  <c r="AK334" i="21" s="1"/>
  <c r="F406" i="21"/>
  <c r="G406" i="21" s="1"/>
  <c r="AK406" i="21" s="1"/>
  <c r="AM92" i="21"/>
  <c r="AM100" i="21"/>
  <c r="F121" i="21"/>
  <c r="AJ121" i="21" s="1"/>
  <c r="F126" i="21"/>
  <c r="AJ126" i="21" s="1"/>
  <c r="F127" i="21"/>
  <c r="AJ127" i="21" s="1"/>
  <c r="F138" i="21"/>
  <c r="AJ138" i="21" s="1"/>
  <c r="AJ151" i="21"/>
  <c r="F311" i="21"/>
  <c r="F321" i="21"/>
  <c r="AM41" i="21"/>
  <c r="AM76" i="21"/>
  <c r="AM84" i="21"/>
  <c r="G115" i="21"/>
  <c r="AK115" i="21" s="1"/>
  <c r="F134" i="21"/>
  <c r="AJ134" i="21" s="1"/>
  <c r="F253" i="21"/>
  <c r="AJ253" i="21" s="1"/>
  <c r="F319" i="21"/>
  <c r="G319" i="21" s="1"/>
  <c r="AK319" i="21" s="1"/>
  <c r="F230" i="21"/>
  <c r="AJ230" i="21" s="1"/>
  <c r="AM39" i="21"/>
  <c r="F223" i="21"/>
  <c r="F400" i="21"/>
  <c r="F404" i="21"/>
  <c r="AJ404" i="21" s="1"/>
  <c r="F424" i="21"/>
  <c r="AJ424" i="21" s="1"/>
  <c r="AM20" i="21"/>
  <c r="AM35" i="21"/>
  <c r="AM33" i="21"/>
  <c r="AM43" i="21"/>
  <c r="AM45" i="21"/>
  <c r="O19" i="21"/>
  <c r="AM131" i="21"/>
  <c r="AM65" i="21"/>
  <c r="AM69" i="21"/>
  <c r="AM75" i="21"/>
  <c r="AM77" i="21"/>
  <c r="AM18" i="21"/>
  <c r="F23" i="21"/>
  <c r="F25" i="21"/>
  <c r="F27" i="21"/>
  <c r="F29" i="21"/>
  <c r="F31" i="21"/>
  <c r="F36" i="21"/>
  <c r="AM49" i="21"/>
  <c r="AM53" i="21"/>
  <c r="AM57" i="21"/>
  <c r="AM61" i="21"/>
  <c r="F66" i="21"/>
  <c r="F68" i="21"/>
  <c r="F70" i="21"/>
  <c r="F72" i="21"/>
  <c r="F74" i="21"/>
  <c r="G34" i="21"/>
  <c r="AK34" i="21" s="1"/>
  <c r="AM73" i="21"/>
  <c r="AM97" i="21"/>
  <c r="AM86" i="21"/>
  <c r="F103" i="21"/>
  <c r="F98" i="21"/>
  <c r="F87" i="21"/>
  <c r="F82" i="21"/>
  <c r="F97" i="21"/>
  <c r="F92" i="21"/>
  <c r="F81" i="21"/>
  <c r="F79" i="21"/>
  <c r="F77" i="21"/>
  <c r="F75" i="21"/>
  <c r="F73" i="21"/>
  <c r="F71" i="21"/>
  <c r="F69" i="21"/>
  <c r="F67" i="21"/>
  <c r="F65" i="21"/>
  <c r="F63" i="21"/>
  <c r="F61" i="21"/>
  <c r="F59" i="21"/>
  <c r="F57" i="21"/>
  <c r="F55" i="21"/>
  <c r="F53" i="21"/>
  <c r="F51" i="21"/>
  <c r="F49" i="21"/>
  <c r="F102" i="21"/>
  <c r="F91" i="21"/>
  <c r="F86" i="21"/>
  <c r="F101" i="21"/>
  <c r="F96" i="21"/>
  <c r="F85" i="21"/>
  <c r="F95" i="21"/>
  <c r="F90" i="21"/>
  <c r="F100" i="21"/>
  <c r="F89" i="21"/>
  <c r="F84" i="21"/>
  <c r="F80" i="21"/>
  <c r="F78" i="21"/>
  <c r="F99" i="21"/>
  <c r="F94" i="21"/>
  <c r="F33" i="21"/>
  <c r="F35" i="21"/>
  <c r="F42" i="21"/>
  <c r="F43" i="21"/>
  <c r="F44" i="21"/>
  <c r="F45" i="21"/>
  <c r="F46" i="21"/>
  <c r="F47" i="21"/>
  <c r="F88" i="21"/>
  <c r="AM102" i="21"/>
  <c r="AM67" i="21"/>
  <c r="AM71" i="21"/>
  <c r="AM79" i="21"/>
  <c r="F38" i="21"/>
  <c r="AM38" i="21"/>
  <c r="F40" i="21"/>
  <c r="AM40" i="21"/>
  <c r="F50" i="21"/>
  <c r="F54" i="21"/>
  <c r="F58" i="21"/>
  <c r="F62" i="21"/>
  <c r="F83" i="21"/>
  <c r="AM148" i="21"/>
  <c r="G159" i="21"/>
  <c r="AK159" i="21" s="1"/>
  <c r="AJ159" i="21"/>
  <c r="F22" i="21"/>
  <c r="F24" i="21"/>
  <c r="F26" i="21"/>
  <c r="F28" i="21"/>
  <c r="F30" i="21"/>
  <c r="AM47" i="21"/>
  <c r="AM51" i="21"/>
  <c r="AM55" i="21"/>
  <c r="AM59" i="21"/>
  <c r="AM63" i="21"/>
  <c r="AM87" i="21"/>
  <c r="AM103" i="21"/>
  <c r="AM128" i="21"/>
  <c r="AM156" i="21"/>
  <c r="AM179" i="21"/>
  <c r="AJ196" i="21"/>
  <c r="G196" i="21"/>
  <c r="AK196" i="21" s="1"/>
  <c r="AM93" i="21"/>
  <c r="AM94" i="21"/>
  <c r="Y113" i="21"/>
  <c r="AK113" i="21"/>
  <c r="BC113" i="21" s="1"/>
  <c r="AM122" i="21"/>
  <c r="AM89" i="21"/>
  <c r="AM116" i="21"/>
  <c r="AM119" i="21"/>
  <c r="AM80" i="21"/>
  <c r="AM95" i="21"/>
  <c r="AM135" i="21"/>
  <c r="AM140" i="21"/>
  <c r="AM85" i="21"/>
  <c r="AM101" i="21"/>
  <c r="AM114" i="21"/>
  <c r="AM169" i="21"/>
  <c r="AJ113" i="21"/>
  <c r="BB113" i="21" s="1"/>
  <c r="F192" i="21"/>
  <c r="F184" i="21"/>
  <c r="F186" i="21"/>
  <c r="F169" i="21"/>
  <c r="F161" i="21"/>
  <c r="F153" i="21"/>
  <c r="F145" i="21"/>
  <c r="F190" i="21"/>
  <c r="F179" i="21"/>
  <c r="F172" i="21"/>
  <c r="F164" i="21"/>
  <c r="F156" i="21"/>
  <c r="F148" i="21"/>
  <c r="F140" i="21"/>
  <c r="F197" i="21"/>
  <c r="F187" i="21"/>
  <c r="F180" i="21"/>
  <c r="F178" i="21"/>
  <c r="F177" i="21"/>
  <c r="F175" i="21"/>
  <c r="F167" i="21"/>
  <c r="F195" i="21"/>
  <c r="F183" i="21"/>
  <c r="F182" i="21"/>
  <c r="F181" i="21"/>
  <c r="F170" i="21"/>
  <c r="F162" i="21"/>
  <c r="F194" i="21"/>
  <c r="F189" i="21"/>
  <c r="F185" i="21"/>
  <c r="F173" i="21"/>
  <c r="AM118" i="21"/>
  <c r="F123" i="21"/>
  <c r="AM126" i="21"/>
  <c r="F129" i="21"/>
  <c r="F136" i="21"/>
  <c r="F141" i="21"/>
  <c r="AM143" i="21"/>
  <c r="F144" i="21"/>
  <c r="F149" i="21"/>
  <c r="AM151" i="21"/>
  <c r="F152" i="21"/>
  <c r="F157" i="21"/>
  <c r="AM159" i="21"/>
  <c r="F160" i="21"/>
  <c r="AM167" i="21"/>
  <c r="F120" i="21"/>
  <c r="AM123" i="21"/>
  <c r="AM129" i="21"/>
  <c r="F133" i="21"/>
  <c r="AM136" i="21"/>
  <c r="F139" i="21"/>
  <c r="F147" i="21"/>
  <c r="F155" i="21"/>
  <c r="AM175" i="21"/>
  <c r="AM184" i="21"/>
  <c r="F188" i="21"/>
  <c r="AM236" i="21"/>
  <c r="X113" i="21"/>
  <c r="F125" i="21"/>
  <c r="F132" i="21"/>
  <c r="F142" i="21"/>
  <c r="F150" i="21"/>
  <c r="F158" i="21"/>
  <c r="F163" i="21"/>
  <c r="AM180" i="21"/>
  <c r="F128" i="21"/>
  <c r="F135" i="21"/>
  <c r="AM144" i="21"/>
  <c r="AM152" i="21"/>
  <c r="AM160" i="21"/>
  <c r="F174" i="21"/>
  <c r="F191" i="21"/>
  <c r="F116" i="21"/>
  <c r="F119" i="21"/>
  <c r="F131" i="21"/>
  <c r="AM161" i="21"/>
  <c r="AM172" i="21"/>
  <c r="F176" i="21"/>
  <c r="F124" i="21"/>
  <c r="F130" i="21"/>
  <c r="F137" i="21"/>
  <c r="AM139" i="21"/>
  <c r="AM147" i="21"/>
  <c r="AM155" i="21"/>
  <c r="F165" i="21"/>
  <c r="F166" i="21"/>
  <c r="AM178" i="21"/>
  <c r="AM190" i="21"/>
  <c r="F193" i="21"/>
  <c r="AM197" i="21"/>
  <c r="AM220" i="21"/>
  <c r="AJ266" i="21"/>
  <c r="G266" i="21"/>
  <c r="AK266" i="21" s="1"/>
  <c r="AM191" i="21"/>
  <c r="AM218" i="21"/>
  <c r="AM212" i="21"/>
  <c r="AM224" i="21"/>
  <c r="AM189" i="21"/>
  <c r="AM215" i="21"/>
  <c r="AM183" i="21"/>
  <c r="AM231" i="21"/>
  <c r="AM286" i="21"/>
  <c r="AM227" i="21"/>
  <c r="F291" i="21"/>
  <c r="F283" i="21"/>
  <c r="F275" i="21"/>
  <c r="F267" i="21"/>
  <c r="F292" i="21"/>
  <c r="F286" i="21"/>
  <c r="F285" i="21"/>
  <c r="F284" i="21"/>
  <c r="F279" i="21"/>
  <c r="F274" i="21"/>
  <c r="F273" i="21"/>
  <c r="F272" i="21"/>
  <c r="F256" i="21"/>
  <c r="F248" i="21"/>
  <c r="F240" i="21"/>
  <c r="F293" i="21"/>
  <c r="F287" i="21"/>
  <c r="F282" i="21"/>
  <c r="F281" i="21"/>
  <c r="F280" i="21"/>
  <c r="F290" i="21"/>
  <c r="F289" i="21"/>
  <c r="F288" i="21"/>
  <c r="F276" i="21"/>
  <c r="F233" i="21"/>
  <c r="F227" i="21"/>
  <c r="F220" i="21"/>
  <c r="F212" i="21"/>
  <c r="F208" i="21"/>
  <c r="F277" i="21"/>
  <c r="F263" i="21"/>
  <c r="F235" i="21"/>
  <c r="F228" i="21"/>
  <c r="F215" i="21"/>
  <c r="F269" i="21"/>
  <c r="F268" i="21"/>
  <c r="F243" i="21"/>
  <c r="F242" i="21"/>
  <c r="F241" i="21"/>
  <c r="F236" i="21"/>
  <c r="F231" i="21"/>
  <c r="F224" i="21"/>
  <c r="F218" i="21"/>
  <c r="F278" i="21"/>
  <c r="F271" i="21"/>
  <c r="F270" i="21"/>
  <c r="F264" i="21"/>
  <c r="F262" i="21"/>
  <c r="F251" i="21"/>
  <c r="F250" i="21"/>
  <c r="F249" i="21"/>
  <c r="F244" i="21"/>
  <c r="F239" i="21"/>
  <c r="F238" i="21"/>
  <c r="F237" i="21"/>
  <c r="F234" i="21"/>
  <c r="F221" i="21"/>
  <c r="F213" i="21"/>
  <c r="F259" i="21"/>
  <c r="F258" i="21"/>
  <c r="F257" i="21"/>
  <c r="F252" i="21"/>
  <c r="F247" i="21"/>
  <c r="F246" i="21"/>
  <c r="F245" i="21"/>
  <c r="F229" i="21"/>
  <c r="F222" i="21"/>
  <c r="F216" i="21"/>
  <c r="F210" i="21"/>
  <c r="F217" i="21"/>
  <c r="F254" i="21"/>
  <c r="F265" i="21"/>
  <c r="AM208" i="21"/>
  <c r="F226" i="21"/>
  <c r="AM235" i="21"/>
  <c r="AM242" i="21"/>
  <c r="AM273" i="21"/>
  <c r="AM288" i="21"/>
  <c r="AM228" i="21"/>
  <c r="F255" i="21"/>
  <c r="AM281" i="21"/>
  <c r="AM219" i="21"/>
  <c r="AM225" i="21"/>
  <c r="AM232" i="21"/>
  <c r="AM272" i="21"/>
  <c r="AM282" i="21"/>
  <c r="AM216" i="21"/>
  <c r="AM222" i="21"/>
  <c r="AM229" i="21"/>
  <c r="AM261" i="21"/>
  <c r="AM265" i="21"/>
  <c r="AM280" i="21"/>
  <c r="AM287" i="21"/>
  <c r="AM283" i="21"/>
  <c r="AM289" i="21"/>
  <c r="AM271" i="21"/>
  <c r="AM329" i="21"/>
  <c r="G326" i="21"/>
  <c r="AK326" i="21" s="1"/>
  <c r="AJ326" i="21"/>
  <c r="AM313" i="21"/>
  <c r="AM316" i="21"/>
  <c r="AM274" i="21"/>
  <c r="AM279" i="21"/>
  <c r="AM285" i="21"/>
  <c r="AM318" i="21"/>
  <c r="AM328" i="21"/>
  <c r="AM275" i="21"/>
  <c r="P304" i="21"/>
  <c r="AA304" i="21" s="1"/>
  <c r="AM330" i="21"/>
  <c r="F387" i="21"/>
  <c r="F379" i="21"/>
  <c r="F382" i="21"/>
  <c r="F376" i="21"/>
  <c r="F368" i="21"/>
  <c r="F360" i="21"/>
  <c r="F352" i="21"/>
  <c r="F344" i="21"/>
  <c r="F336" i="21"/>
  <c r="F371" i="21"/>
  <c r="F363" i="21"/>
  <c r="F384" i="21"/>
  <c r="F381" i="21"/>
  <c r="F374" i="21"/>
  <c r="F366" i="21"/>
  <c r="F377" i="21"/>
  <c r="F369" i="21"/>
  <c r="F383" i="21"/>
  <c r="F372" i="21"/>
  <c r="F364" i="21"/>
  <c r="F331" i="21"/>
  <c r="F323" i="21"/>
  <c r="F378" i="21"/>
  <c r="F362" i="21"/>
  <c r="F365" i="21"/>
  <c r="F339" i="21"/>
  <c r="F338" i="21"/>
  <c r="F367" i="21"/>
  <c r="F347" i="21"/>
  <c r="F346" i="21"/>
  <c r="F345" i="21"/>
  <c r="F340" i="21"/>
  <c r="F373" i="21"/>
  <c r="F355" i="21"/>
  <c r="F354" i="21"/>
  <c r="F353" i="21"/>
  <c r="F348" i="21"/>
  <c r="F343" i="21"/>
  <c r="F342" i="21"/>
  <c r="F341" i="21"/>
  <c r="F386" i="21"/>
  <c r="F375" i="21"/>
  <c r="F358" i="21"/>
  <c r="F351" i="21"/>
  <c r="F320" i="21"/>
  <c r="F314" i="21"/>
  <c r="F310" i="21"/>
  <c r="F385" i="21"/>
  <c r="F350" i="21"/>
  <c r="F357" i="21"/>
  <c r="F388" i="21"/>
  <c r="F359" i="21"/>
  <c r="F356" i="21"/>
  <c r="F349" i="21"/>
  <c r="F380" i="21"/>
  <c r="F370" i="21"/>
  <c r="F361" i="21"/>
  <c r="F335" i="21"/>
  <c r="F317" i="21"/>
  <c r="AM334" i="21"/>
  <c r="AM368" i="21"/>
  <c r="F307" i="21"/>
  <c r="F308" i="21"/>
  <c r="F309" i="21"/>
  <c r="F312" i="21"/>
  <c r="F315" i="21"/>
  <c r="AM319" i="21"/>
  <c r="AM321" i="21"/>
  <c r="F322" i="21"/>
  <c r="AM323" i="21"/>
  <c r="F324" i="21"/>
  <c r="AM326" i="21"/>
  <c r="F327" i="21"/>
  <c r="F332" i="21"/>
  <c r="F329" i="21"/>
  <c r="F333" i="21"/>
  <c r="F313" i="21"/>
  <c r="F316" i="21"/>
  <c r="F318" i="21"/>
  <c r="F325" i="21"/>
  <c r="F328" i="21"/>
  <c r="F330" i="21"/>
  <c r="F337" i="21"/>
  <c r="AM362" i="21"/>
  <c r="AM366" i="21"/>
  <c r="AM363" i="21"/>
  <c r="AM338" i="21"/>
  <c r="AM374" i="21"/>
  <c r="AM379" i="21"/>
  <c r="AM382" i="21"/>
  <c r="AM385" i="21"/>
  <c r="O399" i="21"/>
  <c r="AM371" i="21"/>
  <c r="AM359" i="21"/>
  <c r="AJ431" i="21"/>
  <c r="G431" i="21"/>
  <c r="AK431" i="21" s="1"/>
  <c r="AM400" i="21"/>
  <c r="AJ412" i="21"/>
  <c r="AM386" i="21"/>
  <c r="AM409" i="21"/>
  <c r="AM411" i="21"/>
  <c r="AM408" i="21"/>
  <c r="AM410" i="21"/>
  <c r="AM431" i="21"/>
  <c r="F432" i="21"/>
  <c r="F440" i="21"/>
  <c r="F443" i="21"/>
  <c r="AM458" i="21"/>
  <c r="F420" i="21"/>
  <c r="F428" i="21"/>
  <c r="F430" i="21"/>
  <c r="F435" i="21"/>
  <c r="AM472" i="21"/>
  <c r="F417" i="21"/>
  <c r="F423" i="21"/>
  <c r="F425" i="21"/>
  <c r="F433" i="21"/>
  <c r="AM445" i="21"/>
  <c r="AM469" i="21"/>
  <c r="AM420" i="21"/>
  <c r="F421" i="21"/>
  <c r="AM432" i="21"/>
  <c r="AM459" i="21"/>
  <c r="F427" i="21"/>
  <c r="AM439" i="21"/>
  <c r="F479" i="21"/>
  <c r="F482" i="21"/>
  <c r="F477" i="21"/>
  <c r="F481" i="21"/>
  <c r="F476" i="21"/>
  <c r="F472" i="21"/>
  <c r="F478" i="21"/>
  <c r="F475" i="21"/>
  <c r="F470" i="21"/>
  <c r="F469" i="21"/>
  <c r="F463" i="21"/>
  <c r="F455" i="21"/>
  <c r="F447" i="21"/>
  <c r="F480" i="21"/>
  <c r="F466" i="21"/>
  <c r="F483" i="21"/>
  <c r="F474" i="21"/>
  <c r="F473" i="21"/>
  <c r="F464" i="21"/>
  <c r="F458" i="21"/>
  <c r="F457" i="21"/>
  <c r="F456" i="21"/>
  <c r="F451" i="21"/>
  <c r="F446" i="21"/>
  <c r="F442" i="21"/>
  <c r="F434" i="21"/>
  <c r="F426" i="21"/>
  <c r="F418" i="21"/>
  <c r="F459" i="21"/>
  <c r="F454" i="21"/>
  <c r="F453" i="21"/>
  <c r="F452" i="21"/>
  <c r="F445" i="21"/>
  <c r="F465" i="21"/>
  <c r="F462" i="21"/>
  <c r="F461" i="21"/>
  <c r="F460" i="21"/>
  <c r="F468" i="21"/>
  <c r="F450" i="21"/>
  <c r="F411" i="21"/>
  <c r="F403" i="21"/>
  <c r="F467" i="21"/>
  <c r="F439" i="21"/>
  <c r="F437" i="21"/>
  <c r="F444" i="21"/>
  <c r="F438" i="21"/>
  <c r="F471" i="21"/>
  <c r="F441" i="21"/>
  <c r="F449" i="21"/>
  <c r="F448" i="21"/>
  <c r="AM402" i="21"/>
  <c r="F419" i="21"/>
  <c r="AM433" i="21"/>
  <c r="F436" i="21"/>
  <c r="AM453" i="21"/>
  <c r="AM450" i="21"/>
  <c r="AM457" i="21"/>
  <c r="AM460" i="21"/>
  <c r="AM440" i="21"/>
  <c r="AM461" i="21"/>
  <c r="AM462" i="21"/>
  <c r="AM441" i="21"/>
  <c r="AM447" i="21"/>
  <c r="AM454" i="21"/>
  <c r="AM465" i="21"/>
  <c r="AM444" i="21"/>
  <c r="AM451" i="21"/>
  <c r="AM455" i="21"/>
  <c r="AM477" i="21"/>
  <c r="AM481" i="21"/>
  <c r="AM482" i="21"/>
  <c r="AM470" i="21"/>
  <c r="AM475" i="21"/>
  <c r="C10" i="19"/>
  <c r="F439" i="15"/>
  <c r="G439" i="15" s="1"/>
  <c r="AK439" i="15" s="1"/>
  <c r="F525" i="15"/>
  <c r="F517" i="15"/>
  <c r="F509" i="15"/>
  <c r="F501" i="15"/>
  <c r="F493" i="15"/>
  <c r="F485" i="15"/>
  <c r="AJ485" i="15" s="1"/>
  <c r="F477" i="15"/>
  <c r="F469" i="15"/>
  <c r="F461" i="15"/>
  <c r="AJ461" i="15" s="1"/>
  <c r="F453" i="15"/>
  <c r="G453" i="15" s="1"/>
  <c r="AK453" i="15" s="1"/>
  <c r="F445" i="15"/>
  <c r="G445" i="15" s="1"/>
  <c r="AK445" i="15" s="1"/>
  <c r="F532" i="15"/>
  <c r="F524" i="15"/>
  <c r="F516" i="15"/>
  <c r="F508" i="15"/>
  <c r="F500" i="15"/>
  <c r="F492" i="15"/>
  <c r="F484" i="15"/>
  <c r="F476" i="15"/>
  <c r="F468" i="15"/>
  <c r="F460" i="15"/>
  <c r="F452" i="15"/>
  <c r="F444" i="15"/>
  <c r="AJ444" i="15" s="1"/>
  <c r="F305" i="15"/>
  <c r="F279" i="15"/>
  <c r="F255" i="15"/>
  <c r="F420" i="15"/>
  <c r="F410" i="15"/>
  <c r="F399" i="15"/>
  <c r="F389" i="15"/>
  <c r="F379" i="15"/>
  <c r="F368" i="15"/>
  <c r="F358" i="15"/>
  <c r="F347" i="15"/>
  <c r="F336" i="15"/>
  <c r="AJ336" i="15" s="1"/>
  <c r="F531" i="15"/>
  <c r="F523" i="15"/>
  <c r="F515" i="15"/>
  <c r="F507" i="15"/>
  <c r="F499" i="15"/>
  <c r="F491" i="15"/>
  <c r="F483" i="15"/>
  <c r="F475" i="15"/>
  <c r="F467" i="15"/>
  <c r="F459" i="15"/>
  <c r="F451" i="15"/>
  <c r="AJ451" i="15" s="1"/>
  <c r="F443" i="15"/>
  <c r="AJ443" i="15" s="1"/>
  <c r="F518" i="15"/>
  <c r="F502" i="15"/>
  <c r="F486" i="15"/>
  <c r="AJ486" i="15" s="1"/>
  <c r="F470" i="15"/>
  <c r="F446" i="15"/>
  <c r="AJ446" i="15" s="1"/>
  <c r="F227" i="15"/>
  <c r="F300" i="15"/>
  <c r="F278" i="15"/>
  <c r="F251" i="15"/>
  <c r="F419" i="15"/>
  <c r="F408" i="15"/>
  <c r="F398" i="15"/>
  <c r="F388" i="15"/>
  <c r="F378" i="15"/>
  <c r="F367" i="15"/>
  <c r="F356" i="15"/>
  <c r="F346" i="15"/>
  <c r="AJ346" i="15" s="1"/>
  <c r="F335" i="15"/>
  <c r="F530" i="15"/>
  <c r="F522" i="15"/>
  <c r="F514" i="15"/>
  <c r="F506" i="15"/>
  <c r="F498" i="15"/>
  <c r="F490" i="15"/>
  <c r="F482" i="15"/>
  <c r="F474" i="15"/>
  <c r="F466" i="15"/>
  <c r="AJ466" i="15" s="1"/>
  <c r="F458" i="15"/>
  <c r="AJ458" i="15" s="1"/>
  <c r="F450" i="15"/>
  <c r="F442" i="15"/>
  <c r="F526" i="15"/>
  <c r="F510" i="15"/>
  <c r="F494" i="15"/>
  <c r="F478" i="15"/>
  <c r="F462" i="15"/>
  <c r="G462" i="15" s="1"/>
  <c r="AK462" i="15" s="1"/>
  <c r="F454" i="15"/>
  <c r="F229" i="15"/>
  <c r="F297" i="15"/>
  <c r="F273" i="15"/>
  <c r="F246" i="15"/>
  <c r="F334" i="15"/>
  <c r="AJ334" i="15" s="1"/>
  <c r="F418" i="15"/>
  <c r="F407" i="15"/>
  <c r="F397" i="15"/>
  <c r="F387" i="15"/>
  <c r="F376" i="15"/>
  <c r="F365" i="15"/>
  <c r="F355" i="15"/>
  <c r="F344" i="15"/>
  <c r="F437" i="15"/>
  <c r="F529" i="15"/>
  <c r="F521" i="15"/>
  <c r="F513" i="15"/>
  <c r="F505" i="15"/>
  <c r="F497" i="15"/>
  <c r="F489" i="15"/>
  <c r="F481" i="15"/>
  <c r="F473" i="15"/>
  <c r="F465" i="15"/>
  <c r="G465" i="15" s="1"/>
  <c r="AK465" i="15" s="1"/>
  <c r="F457" i="15"/>
  <c r="G457" i="15" s="1"/>
  <c r="AK457" i="15" s="1"/>
  <c r="F449" i="15"/>
  <c r="F441" i="15"/>
  <c r="AJ441" i="15" s="1"/>
  <c r="F319" i="15"/>
  <c r="F296" i="15"/>
  <c r="F270" i="15"/>
  <c r="F242" i="15"/>
  <c r="F427" i="15"/>
  <c r="F416" i="15"/>
  <c r="F406" i="15"/>
  <c r="F396" i="15"/>
  <c r="F386" i="15"/>
  <c r="F374" i="15"/>
  <c r="F364" i="15"/>
  <c r="F354" i="15"/>
  <c r="F343" i="15"/>
  <c r="F528" i="15"/>
  <c r="F520" i="15"/>
  <c r="F512" i="15"/>
  <c r="F504" i="15"/>
  <c r="F496" i="15"/>
  <c r="F488" i="15"/>
  <c r="F480" i="15"/>
  <c r="F472" i="15"/>
  <c r="F464" i="15"/>
  <c r="AJ464" i="15" s="1"/>
  <c r="F456" i="15"/>
  <c r="G456" i="15" s="1"/>
  <c r="AK456" i="15" s="1"/>
  <c r="F448" i="15"/>
  <c r="AJ448" i="15" s="1"/>
  <c r="F440" i="15"/>
  <c r="AJ440" i="15" s="1"/>
  <c r="F165" i="15"/>
  <c r="AJ165" i="15" s="1"/>
  <c r="F426" i="15"/>
  <c r="F415" i="15"/>
  <c r="F405" i="15"/>
  <c r="F395" i="15"/>
  <c r="F383" i="15"/>
  <c r="F373" i="15"/>
  <c r="F363" i="15"/>
  <c r="F352" i="15"/>
  <c r="G352" i="15" s="1"/>
  <c r="AK352" i="15" s="1"/>
  <c r="F527" i="15"/>
  <c r="F519" i="15"/>
  <c r="F511" i="15"/>
  <c r="F503" i="15"/>
  <c r="F495" i="15"/>
  <c r="F487" i="15"/>
  <c r="F479" i="15"/>
  <c r="AJ479" i="15" s="1"/>
  <c r="F471" i="15"/>
  <c r="G471" i="15" s="1"/>
  <c r="AK471" i="15" s="1"/>
  <c r="F463" i="15"/>
  <c r="G463" i="15" s="1"/>
  <c r="AK463" i="15" s="1"/>
  <c r="F455" i="15"/>
  <c r="G437" i="15"/>
  <c r="AK437" i="15" s="1"/>
  <c r="BC437" i="15" s="1"/>
  <c r="M438" i="15"/>
  <c r="P438" i="15" s="1"/>
  <c r="AA438" i="15" s="1"/>
  <c r="AM439" i="15"/>
  <c r="F318" i="15"/>
  <c r="F308" i="15"/>
  <c r="F299" i="15"/>
  <c r="F290" i="15"/>
  <c r="F281" i="15"/>
  <c r="F272" i="15"/>
  <c r="F263" i="15"/>
  <c r="F254" i="15"/>
  <c r="F244" i="15"/>
  <c r="F235" i="15"/>
  <c r="O333" i="15"/>
  <c r="F316" i="15"/>
  <c r="F307" i="15"/>
  <c r="F298" i="15"/>
  <c r="F289" i="15"/>
  <c r="F280" i="15"/>
  <c r="F271" i="15"/>
  <c r="F262" i="15"/>
  <c r="F252" i="15"/>
  <c r="F243" i="15"/>
  <c r="F234" i="15"/>
  <c r="G447" i="15"/>
  <c r="AK447" i="15" s="1"/>
  <c r="AM476" i="15"/>
  <c r="M466" i="15"/>
  <c r="M342" i="15"/>
  <c r="AM452" i="15"/>
  <c r="AM456" i="15"/>
  <c r="F250" i="15"/>
  <c r="F241" i="15"/>
  <c r="F232" i="15"/>
  <c r="AM458" i="15"/>
  <c r="F322" i="15"/>
  <c r="F313" i="15"/>
  <c r="F304" i="15"/>
  <c r="F295" i="15"/>
  <c r="F286" i="15"/>
  <c r="F276" i="15"/>
  <c r="F267" i="15"/>
  <c r="F258" i="15"/>
  <c r="F249" i="15"/>
  <c r="F240" i="15"/>
  <c r="F231" i="15"/>
  <c r="AM465" i="15"/>
  <c r="F321" i="15"/>
  <c r="F312" i="15"/>
  <c r="F303" i="15"/>
  <c r="F294" i="15"/>
  <c r="F284" i="15"/>
  <c r="F275" i="15"/>
  <c r="F266" i="15"/>
  <c r="F257" i="15"/>
  <c r="F248" i="15"/>
  <c r="F239" i="15"/>
  <c r="F230" i="15"/>
  <c r="X437" i="15"/>
  <c r="F320" i="15"/>
  <c r="F311" i="15"/>
  <c r="F302" i="15"/>
  <c r="F292" i="15"/>
  <c r="F283" i="15"/>
  <c r="F274" i="15"/>
  <c r="F265" i="15"/>
  <c r="F256" i="15"/>
  <c r="F247" i="15"/>
  <c r="AM475" i="15"/>
  <c r="AM503" i="15"/>
  <c r="AM466" i="15"/>
  <c r="AJ453" i="15"/>
  <c r="AM461" i="15"/>
  <c r="AM449" i="15"/>
  <c r="AM451" i="15"/>
  <c r="AM455" i="15"/>
  <c r="AM459" i="15"/>
  <c r="AM464" i="15"/>
  <c r="AM467" i="15"/>
  <c r="F337" i="15"/>
  <c r="F345" i="15"/>
  <c r="AJ345" i="15" s="1"/>
  <c r="F353" i="15"/>
  <c r="F361" i="15"/>
  <c r="F369" i="15"/>
  <c r="F377" i="15"/>
  <c r="F385" i="15"/>
  <c r="F393" i="15"/>
  <c r="F401" i="15"/>
  <c r="F409" i="15"/>
  <c r="F417" i="15"/>
  <c r="F425" i="15"/>
  <c r="F421" i="15"/>
  <c r="F412" i="15"/>
  <c r="F403" i="15"/>
  <c r="F394" i="15"/>
  <c r="F384" i="15"/>
  <c r="F375" i="15"/>
  <c r="F366" i="15"/>
  <c r="F357" i="15"/>
  <c r="F348" i="15"/>
  <c r="F339" i="15"/>
  <c r="AJ339" i="15" s="1"/>
  <c r="AM441" i="15"/>
  <c r="AM448" i="15"/>
  <c r="AM457" i="15"/>
  <c r="AM470" i="15"/>
  <c r="AM497" i="15"/>
  <c r="AM505" i="15"/>
  <c r="AM493" i="15"/>
  <c r="AM494" i="15"/>
  <c r="AM501" i="15"/>
  <c r="AM498" i="15"/>
  <c r="AM502" i="15"/>
  <c r="AM515" i="15"/>
  <c r="AM504" i="15"/>
  <c r="AM499" i="15"/>
  <c r="AM506" i="15"/>
  <c r="AM510" i="15"/>
  <c r="AM511" i="15"/>
  <c r="AM513" i="15"/>
  <c r="AM525" i="15"/>
  <c r="AM517" i="15"/>
  <c r="AM526" i="15"/>
  <c r="AM529" i="15"/>
  <c r="AM530" i="15"/>
  <c r="AM518" i="15"/>
  <c r="AM521" i="15"/>
  <c r="M416" i="15"/>
  <c r="M368" i="15"/>
  <c r="AM334" i="15"/>
  <c r="M367" i="15"/>
  <c r="M382" i="15"/>
  <c r="M366" i="15"/>
  <c r="M350" i="15"/>
  <c r="M334" i="15"/>
  <c r="G332" i="15"/>
  <c r="M336" i="15"/>
  <c r="AM337" i="15"/>
  <c r="AM340" i="15"/>
  <c r="AM343" i="15"/>
  <c r="M360" i="15"/>
  <c r="M375" i="15"/>
  <c r="M413" i="15"/>
  <c r="M365" i="15"/>
  <c r="AJ341" i="15"/>
  <c r="M424" i="15"/>
  <c r="M384" i="15"/>
  <c r="M352" i="15"/>
  <c r="X332" i="15"/>
  <c r="M396" i="15"/>
  <c r="M388" i="15"/>
  <c r="M380" i="15"/>
  <c r="M372" i="15"/>
  <c r="M364" i="15"/>
  <c r="M356" i="15"/>
  <c r="M348" i="15"/>
  <c r="M340" i="15"/>
  <c r="P333" i="15"/>
  <c r="AA333" i="15" s="1"/>
  <c r="AM341" i="15"/>
  <c r="AJ342" i="15"/>
  <c r="M343" i="15"/>
  <c r="G350" i="15"/>
  <c r="AK350" i="15" s="1"/>
  <c r="M351" i="15"/>
  <c r="M353" i="15"/>
  <c r="M408" i="15"/>
  <c r="M376" i="15"/>
  <c r="AM346" i="15"/>
  <c r="M403" i="15"/>
  <c r="AJ332" i="15"/>
  <c r="BB332" i="15" s="1"/>
  <c r="M335" i="15"/>
  <c r="M344" i="15"/>
  <c r="M358" i="15"/>
  <c r="M400" i="15"/>
  <c r="M399" i="15"/>
  <c r="M359" i="15"/>
  <c r="M426" i="15"/>
  <c r="M418" i="15"/>
  <c r="M410" i="15"/>
  <c r="M394" i="15"/>
  <c r="M386" i="15"/>
  <c r="M378" i="15"/>
  <c r="M370" i="15"/>
  <c r="M362" i="15"/>
  <c r="M354" i="15"/>
  <c r="AM354" i="15"/>
  <c r="AM356" i="15"/>
  <c r="M392" i="15"/>
  <c r="M425" i="15"/>
  <c r="M417" i="15"/>
  <c r="M409" i="15"/>
  <c r="M401" i="15"/>
  <c r="M393" i="15"/>
  <c r="M385" i="15"/>
  <c r="M377" i="15"/>
  <c r="M369" i="15"/>
  <c r="M345" i="15"/>
  <c r="F317" i="15"/>
  <c r="F309" i="15"/>
  <c r="F301" i="15"/>
  <c r="F293" i="15"/>
  <c r="F285" i="15"/>
  <c r="F277" i="15"/>
  <c r="F269" i="15"/>
  <c r="F261" i="15"/>
  <c r="F253" i="15"/>
  <c r="F245" i="15"/>
  <c r="F237" i="15"/>
  <c r="M338" i="15"/>
  <c r="M341" i="15"/>
  <c r="AM342" i="15"/>
  <c r="AM357" i="15"/>
  <c r="AM425" i="15"/>
  <c r="AM372" i="15"/>
  <c r="AM379" i="15"/>
  <c r="AM380" i="15"/>
  <c r="AM381" i="15"/>
  <c r="AM371" i="15"/>
  <c r="AM352" i="15"/>
  <c r="AM375" i="15"/>
  <c r="AM376" i="15"/>
  <c r="AM373" i="15"/>
  <c r="AM411" i="15"/>
  <c r="AM377" i="15"/>
  <c r="AM391" i="15"/>
  <c r="AM396" i="15"/>
  <c r="AM399" i="15"/>
  <c r="AM394" i="15"/>
  <c r="AM402" i="15"/>
  <c r="AM404" i="15"/>
  <c r="AM392" i="15"/>
  <c r="AM407" i="15"/>
  <c r="AM410" i="15"/>
  <c r="AM420" i="15"/>
  <c r="AM408" i="15"/>
  <c r="AM413" i="15"/>
  <c r="AM416" i="15"/>
  <c r="AM422" i="15"/>
  <c r="F211" i="15"/>
  <c r="G211" i="15" s="1"/>
  <c r="AK211" i="15" s="1"/>
  <c r="F149" i="15"/>
  <c r="G149" i="15" s="1"/>
  <c r="AK149" i="15" s="1"/>
  <c r="F154" i="15"/>
  <c r="G154" i="15" s="1"/>
  <c r="AK154" i="15" s="1"/>
  <c r="F210" i="15"/>
  <c r="G210" i="15" s="1"/>
  <c r="AK210" i="15" s="1"/>
  <c r="F137" i="15"/>
  <c r="G137" i="15" s="1"/>
  <c r="AK137" i="15" s="1"/>
  <c r="F209" i="15"/>
  <c r="AJ209" i="15" s="1"/>
  <c r="F195" i="15"/>
  <c r="G195" i="15" s="1"/>
  <c r="AK195" i="15" s="1"/>
  <c r="F182" i="15"/>
  <c r="G182" i="15" s="1"/>
  <c r="AK182" i="15" s="1"/>
  <c r="F166" i="15"/>
  <c r="G166" i="15" s="1"/>
  <c r="AK166" i="15" s="1"/>
  <c r="F194" i="15"/>
  <c r="AJ194" i="15" s="1"/>
  <c r="F138" i="15"/>
  <c r="AJ138" i="15" s="1"/>
  <c r="F181" i="15"/>
  <c r="G181" i="15" s="1"/>
  <c r="AK181" i="15" s="1"/>
  <c r="G232" i="15"/>
  <c r="AK232" i="15" s="1"/>
  <c r="F128" i="15"/>
  <c r="G128" i="15" s="1"/>
  <c r="AK128" i="15" s="1"/>
  <c r="F136" i="15"/>
  <c r="F144" i="15"/>
  <c r="G144" i="15" s="1"/>
  <c r="AK144" i="15" s="1"/>
  <c r="F152" i="15"/>
  <c r="G152" i="15" s="1"/>
  <c r="AK152" i="15" s="1"/>
  <c r="F160" i="15"/>
  <c r="F168" i="15"/>
  <c r="F176" i="15"/>
  <c r="F184" i="15"/>
  <c r="F192" i="15"/>
  <c r="F200" i="15"/>
  <c r="F208" i="15"/>
  <c r="F216" i="15"/>
  <c r="G216" i="15" s="1"/>
  <c r="F132" i="15"/>
  <c r="G132" i="15" s="1"/>
  <c r="F141" i="15"/>
  <c r="F150" i="15"/>
  <c r="F159" i="15"/>
  <c r="F169" i="15"/>
  <c r="F178" i="15"/>
  <c r="G178" i="15" s="1"/>
  <c r="AK178" i="15" s="1"/>
  <c r="F187" i="15"/>
  <c r="G187" i="15" s="1"/>
  <c r="AK187" i="15" s="1"/>
  <c r="F196" i="15"/>
  <c r="F205" i="15"/>
  <c r="F214" i="15"/>
  <c r="G214" i="15" s="1"/>
  <c r="AK214" i="15" s="1"/>
  <c r="F133" i="15"/>
  <c r="G133" i="15" s="1"/>
  <c r="AK133" i="15" s="1"/>
  <c r="F142" i="15"/>
  <c r="G142" i="15" s="1"/>
  <c r="AK142" i="15" s="1"/>
  <c r="F151" i="15"/>
  <c r="F161" i="15"/>
  <c r="F170" i="15"/>
  <c r="F179" i="15"/>
  <c r="F188" i="15"/>
  <c r="F197" i="15"/>
  <c r="F206" i="15"/>
  <c r="G206" i="15" s="1"/>
  <c r="AK206" i="15" s="1"/>
  <c r="F215" i="15"/>
  <c r="F125" i="15"/>
  <c r="F134" i="15"/>
  <c r="G134" i="15" s="1"/>
  <c r="F143" i="15"/>
  <c r="F153" i="15"/>
  <c r="F162" i="15"/>
  <c r="F171" i="15"/>
  <c r="G171" i="15" s="1"/>
  <c r="AK171" i="15" s="1"/>
  <c r="F180" i="15"/>
  <c r="G180" i="15" s="1"/>
  <c r="AK180" i="15" s="1"/>
  <c r="F189" i="15"/>
  <c r="F198" i="15"/>
  <c r="F207" i="15"/>
  <c r="F217" i="15"/>
  <c r="F193" i="15"/>
  <c r="F164" i="15"/>
  <c r="F148" i="15"/>
  <c r="F135" i="15"/>
  <c r="G135" i="15" s="1"/>
  <c r="AK135" i="15" s="1"/>
  <c r="AN112" i="15"/>
  <c r="J217" i="15"/>
  <c r="K217" i="15" s="1"/>
  <c r="F17" i="15"/>
  <c r="F204" i="15"/>
  <c r="G204" i="15" s="1"/>
  <c r="AK204" i="15" s="1"/>
  <c r="F191" i="15"/>
  <c r="F175" i="15"/>
  <c r="F163" i="15"/>
  <c r="F147" i="15"/>
  <c r="F131" i="15"/>
  <c r="G131" i="15" s="1"/>
  <c r="AK131" i="15" s="1"/>
  <c r="M269" i="15"/>
  <c r="AJ177" i="15"/>
  <c r="F122" i="15"/>
  <c r="F203" i="15"/>
  <c r="G203" i="15" s="1"/>
  <c r="AK203" i="15" s="1"/>
  <c r="F190" i="15"/>
  <c r="G190" i="15" s="1"/>
  <c r="AK190" i="15" s="1"/>
  <c r="F174" i="15"/>
  <c r="G174" i="15" s="1"/>
  <c r="AK174" i="15" s="1"/>
  <c r="F158" i="15"/>
  <c r="F146" i="15"/>
  <c r="F130" i="15"/>
  <c r="G130" i="15" s="1"/>
  <c r="AK130" i="15" s="1"/>
  <c r="M316" i="15"/>
  <c r="M292" i="15"/>
  <c r="M268" i="15"/>
  <c r="M244" i="15"/>
  <c r="F124" i="15"/>
  <c r="F202" i="15"/>
  <c r="F186" i="15"/>
  <c r="F173" i="15"/>
  <c r="F157" i="15"/>
  <c r="F145" i="15"/>
  <c r="F129" i="15"/>
  <c r="G129" i="15" s="1"/>
  <c r="AK129" i="15" s="1"/>
  <c r="AM261" i="15"/>
  <c r="F213" i="15"/>
  <c r="F201" i="15"/>
  <c r="F185" i="15"/>
  <c r="G185" i="15" s="1"/>
  <c r="AK185" i="15" s="1"/>
  <c r="F172" i="15"/>
  <c r="G172" i="15" s="1"/>
  <c r="AK172" i="15" s="1"/>
  <c r="F156" i="15"/>
  <c r="G156" i="15" s="1"/>
  <c r="AK156" i="15" s="1"/>
  <c r="F140" i="15"/>
  <c r="G140" i="15" s="1"/>
  <c r="AK140" i="15" s="1"/>
  <c r="F127" i="15"/>
  <c r="G127" i="15" s="1"/>
  <c r="AK127" i="15" s="1"/>
  <c r="F212" i="15"/>
  <c r="G212" i="15" s="1"/>
  <c r="AK212" i="15" s="1"/>
  <c r="F199" i="15"/>
  <c r="F183" i="15"/>
  <c r="F167" i="15"/>
  <c r="F155" i="15"/>
  <c r="G155" i="15" s="1"/>
  <c r="AK155" i="15" s="1"/>
  <c r="F139" i="15"/>
  <c r="G139" i="15" s="1"/>
  <c r="AK139" i="15" s="1"/>
  <c r="F126" i="15"/>
  <c r="G126" i="15" s="1"/>
  <c r="AK126" i="15" s="1"/>
  <c r="AM184" i="15"/>
  <c r="AM234" i="15"/>
  <c r="AM236" i="15"/>
  <c r="AM245" i="15"/>
  <c r="M322" i="15"/>
  <c r="M314" i="15"/>
  <c r="M306" i="15"/>
  <c r="M290" i="15"/>
  <c r="M282" i="15"/>
  <c r="M274" i="15"/>
  <c r="M266" i="15"/>
  <c r="M258" i="15"/>
  <c r="M250" i="15"/>
  <c r="M234" i="15"/>
  <c r="AM228" i="15"/>
  <c r="AM233" i="15"/>
  <c r="AM239" i="15"/>
  <c r="O228" i="15"/>
  <c r="AM243" i="15"/>
  <c r="AM242" i="15"/>
  <c r="AM244" i="15"/>
  <c r="AM232" i="15"/>
  <c r="AM240" i="15"/>
  <c r="AM254" i="15"/>
  <c r="M315" i="15"/>
  <c r="M307" i="15"/>
  <c r="M299" i="15"/>
  <c r="AM253" i="15"/>
  <c r="AM266" i="15"/>
  <c r="AM275" i="15"/>
  <c r="AM278" i="15"/>
  <c r="AM291" i="15"/>
  <c r="AM267" i="15"/>
  <c r="AM270" i="15"/>
  <c r="AM273" i="15"/>
  <c r="AM276" i="15"/>
  <c r="AM268" i="15"/>
  <c r="AM274" i="15"/>
  <c r="AM281" i="15"/>
  <c r="AM282" i="15"/>
  <c r="AM299" i="15"/>
  <c r="AM303" i="15"/>
  <c r="AM292" i="15"/>
  <c r="AM293" i="15"/>
  <c r="AM312" i="15"/>
  <c r="AM308" i="15"/>
  <c r="AM315" i="15"/>
  <c r="AM320" i="15"/>
  <c r="AM311" i="15"/>
  <c r="AM316" i="15"/>
  <c r="AM319" i="15"/>
  <c r="AM161" i="15"/>
  <c r="AM170" i="15"/>
  <c r="AK216" i="15"/>
  <c r="AM124" i="15"/>
  <c r="P123" i="15"/>
  <c r="AA123" i="15" s="1"/>
  <c r="AM126" i="15"/>
  <c r="AM144" i="15"/>
  <c r="AM142" i="15"/>
  <c r="AM134" i="15"/>
  <c r="AM128" i="15"/>
  <c r="AM148" i="15"/>
  <c r="AM150" i="15"/>
  <c r="AM141" i="15"/>
  <c r="AM143" i="15"/>
  <c r="AM145" i="15"/>
  <c r="AM146" i="15"/>
  <c r="AM152" i="15"/>
  <c r="AM173" i="15"/>
  <c r="AM179" i="15"/>
  <c r="AM199" i="15"/>
  <c r="AM147" i="15"/>
  <c r="AM149" i="15"/>
  <c r="AM189" i="15"/>
  <c r="AM191" i="15"/>
  <c r="AM177" i="15"/>
  <c r="AM183" i="15"/>
  <c r="AM209" i="15"/>
  <c r="AM188" i="15"/>
  <c r="AM181" i="15"/>
  <c r="AM175" i="15"/>
  <c r="AM195" i="15"/>
  <c r="AM206" i="15"/>
  <c r="AM207" i="15"/>
  <c r="AM215" i="15"/>
  <c r="AM213" i="15"/>
  <c r="AM216" i="15"/>
  <c r="AM214" i="15"/>
  <c r="AM212" i="15"/>
  <c r="AM217" i="15"/>
  <c r="F84" i="15"/>
  <c r="G84" i="15" s="1"/>
  <c r="AK84" i="15" s="1"/>
  <c r="F68" i="15"/>
  <c r="G68" i="15" s="1"/>
  <c r="AK68" i="15" s="1"/>
  <c r="F64" i="15"/>
  <c r="G64" i="15" s="1"/>
  <c r="AK64" i="15" s="1"/>
  <c r="F47" i="15"/>
  <c r="G47" i="15" s="1"/>
  <c r="AK47" i="15" s="1"/>
  <c r="F46" i="15"/>
  <c r="G46" i="15" s="1"/>
  <c r="AK46" i="15" s="1"/>
  <c r="F104" i="15"/>
  <c r="G104" i="15" s="1"/>
  <c r="AK104" i="15" s="1"/>
  <c r="F103" i="15"/>
  <c r="G103" i="15" s="1"/>
  <c r="AK103" i="15" s="1"/>
  <c r="F86" i="15"/>
  <c r="G86" i="15" s="1"/>
  <c r="AK86" i="15" s="1"/>
  <c r="AM106" i="15"/>
  <c r="AM82" i="15"/>
  <c r="F100" i="15"/>
  <c r="G100" i="15" s="1"/>
  <c r="AK100" i="15" s="1"/>
  <c r="F80" i="15"/>
  <c r="AJ80" i="15" s="1"/>
  <c r="F63" i="15"/>
  <c r="G63" i="15" s="1"/>
  <c r="AK63" i="15" s="1"/>
  <c r="F38" i="15"/>
  <c r="G38" i="15" s="1"/>
  <c r="AK38" i="15" s="1"/>
  <c r="AM74" i="15"/>
  <c r="F96" i="15"/>
  <c r="G96" i="15" s="1"/>
  <c r="AK96" i="15" s="1"/>
  <c r="F79" i="15"/>
  <c r="AJ79" i="15" s="1"/>
  <c r="F62" i="15"/>
  <c r="G62" i="15" s="1"/>
  <c r="AK62" i="15" s="1"/>
  <c r="AM50" i="15"/>
  <c r="F111" i="15"/>
  <c r="AJ111" i="15" s="1"/>
  <c r="F95" i="15"/>
  <c r="G95" i="15" s="1"/>
  <c r="AK95" i="15" s="1"/>
  <c r="F78" i="15"/>
  <c r="G78" i="15" s="1"/>
  <c r="AK78" i="15" s="1"/>
  <c r="F55" i="15"/>
  <c r="G55" i="15" s="1"/>
  <c r="AK55" i="15" s="1"/>
  <c r="F110" i="15"/>
  <c r="G110" i="15" s="1"/>
  <c r="AK110" i="15" s="1"/>
  <c r="F94" i="15"/>
  <c r="G94" i="15" s="1"/>
  <c r="AK94" i="15" s="1"/>
  <c r="F77" i="15"/>
  <c r="G77" i="15" s="1"/>
  <c r="AK77" i="15" s="1"/>
  <c r="F54" i="15"/>
  <c r="G54" i="15" s="1"/>
  <c r="AK54" i="15" s="1"/>
  <c r="F109" i="15"/>
  <c r="G109" i="15" s="1"/>
  <c r="AK109" i="15" s="1"/>
  <c r="F93" i="15"/>
  <c r="G93" i="15" s="1"/>
  <c r="AK93" i="15" s="1"/>
  <c r="F70" i="15"/>
  <c r="G70" i="15" s="1"/>
  <c r="AK70" i="15" s="1"/>
  <c r="F53" i="15"/>
  <c r="G53" i="15" s="1"/>
  <c r="AK53" i="15" s="1"/>
  <c r="F108" i="15"/>
  <c r="G108" i="15" s="1"/>
  <c r="AK108" i="15" s="1"/>
  <c r="F92" i="15"/>
  <c r="G92" i="15" s="1"/>
  <c r="AK92" i="15" s="1"/>
  <c r="F69" i="15"/>
  <c r="G69" i="15" s="1"/>
  <c r="AK69" i="15" s="1"/>
  <c r="I10" i="19"/>
  <c r="H11" i="19" s="1"/>
  <c r="AM55" i="15"/>
  <c r="AM47" i="15"/>
  <c r="AM102" i="15"/>
  <c r="AM71" i="15"/>
  <c r="AM94" i="15"/>
  <c r="AM70" i="15"/>
  <c r="AM39" i="15"/>
  <c r="AM109" i="15"/>
  <c r="AM101" i="15"/>
  <c r="AM85" i="15"/>
  <c r="AM77" i="15"/>
  <c r="AM69" i="15"/>
  <c r="AM53" i="15"/>
  <c r="AM45" i="15"/>
  <c r="AM93" i="15"/>
  <c r="AM62" i="15"/>
  <c r="AM87" i="15"/>
  <c r="G48" i="15"/>
  <c r="AK48" i="15" s="1"/>
  <c r="AJ48" i="15"/>
  <c r="AM108" i="15"/>
  <c r="AM100" i="15"/>
  <c r="AM76" i="15"/>
  <c r="AM68" i="15"/>
  <c r="AM44" i="15"/>
  <c r="AM92" i="15"/>
  <c r="AM61" i="15"/>
  <c r="AM91" i="15"/>
  <c r="AM75" i="15"/>
  <c r="AM67" i="15"/>
  <c r="AM59" i="15"/>
  <c r="AM84" i="15"/>
  <c r="AM60" i="15"/>
  <c r="AM111" i="15"/>
  <c r="AM110" i="15"/>
  <c r="AM86" i="15"/>
  <c r="K112" i="15"/>
  <c r="AM83" i="15"/>
  <c r="AM52" i="15"/>
  <c r="F41" i="15"/>
  <c r="F45" i="15"/>
  <c r="F60" i="15"/>
  <c r="F71" i="15"/>
  <c r="F85" i="15"/>
  <c r="F102" i="15"/>
  <c r="F88" i="15"/>
  <c r="F76" i="15"/>
  <c r="F61" i="15"/>
  <c r="F40" i="15"/>
  <c r="AM105" i="15"/>
  <c r="AM73" i="15"/>
  <c r="AM65" i="15"/>
  <c r="AM57" i="15"/>
  <c r="AM49" i="15"/>
  <c r="AM41" i="15"/>
  <c r="AM95" i="15"/>
  <c r="AM78" i="15"/>
  <c r="AM46" i="15"/>
  <c r="F112" i="15"/>
  <c r="F101" i="15"/>
  <c r="F87" i="15"/>
  <c r="F72" i="15"/>
  <c r="F56" i="15"/>
  <c r="F39" i="15"/>
  <c r="AM112" i="15"/>
  <c r="AM104" i="15"/>
  <c r="AM96" i="15"/>
  <c r="AM64" i="15"/>
  <c r="AM56" i="15"/>
  <c r="AM48" i="15"/>
  <c r="AM40" i="15"/>
  <c r="AM103" i="15"/>
  <c r="F52" i="15"/>
  <c r="F44" i="15"/>
  <c r="F107" i="15"/>
  <c r="F99" i="15"/>
  <c r="F91" i="15"/>
  <c r="F83" i="15"/>
  <c r="F75" i="15"/>
  <c r="F67" i="15"/>
  <c r="F59" i="15"/>
  <c r="F51" i="15"/>
  <c r="F43" i="15"/>
  <c r="F106" i="15"/>
  <c r="F98" i="15"/>
  <c r="F90" i="15"/>
  <c r="F82" i="15"/>
  <c r="F74" i="15"/>
  <c r="F66" i="15"/>
  <c r="F58" i="15"/>
  <c r="F50" i="15"/>
  <c r="F42" i="15"/>
  <c r="F105" i="15"/>
  <c r="F97" i="15"/>
  <c r="F89" i="15"/>
  <c r="F81" i="15"/>
  <c r="F73" i="15"/>
  <c r="F65" i="15"/>
  <c r="F57" i="15"/>
  <c r="F49" i="15"/>
  <c r="AQ216" i="17" l="1"/>
  <c r="AQ131" i="17"/>
  <c r="AQ301" i="17"/>
  <c r="AJ386" i="17"/>
  <c r="AQ235" i="15"/>
  <c r="AQ209" i="15"/>
  <c r="H122" i="15"/>
  <c r="Z122" i="15" s="1"/>
  <c r="AQ445" i="15"/>
  <c r="AQ314" i="15"/>
  <c r="AQ338" i="15"/>
  <c r="AQ524" i="15"/>
  <c r="AQ144" i="15"/>
  <c r="AQ340" i="15"/>
  <c r="AQ530" i="15"/>
  <c r="AQ425" i="15"/>
  <c r="B107" i="12"/>
  <c r="B165" i="12"/>
  <c r="B78" i="12"/>
  <c r="B137" i="11"/>
  <c r="B136" i="12"/>
  <c r="H16" i="22"/>
  <c r="Z16" i="22" s="1"/>
  <c r="B105" i="22"/>
  <c r="H18" i="21"/>
  <c r="Z18" i="21" s="1"/>
  <c r="B127" i="21"/>
  <c r="AL122" i="15"/>
  <c r="BD122" i="15" s="1"/>
  <c r="C241" i="15"/>
  <c r="C127" i="21"/>
  <c r="AL18" i="21"/>
  <c r="BD18" i="21" s="1"/>
  <c r="H47" i="35"/>
  <c r="Z47" i="35" s="1"/>
  <c r="B90" i="35"/>
  <c r="H121" i="35"/>
  <c r="H111" i="35"/>
  <c r="H107" i="35"/>
  <c r="H114" i="35"/>
  <c r="H113" i="35"/>
  <c r="H112" i="35"/>
  <c r="H117" i="35"/>
  <c r="H108" i="35"/>
  <c r="H122" i="35"/>
  <c r="H120" i="35"/>
  <c r="H115" i="35"/>
  <c r="H124" i="35"/>
  <c r="H118" i="35"/>
  <c r="H109" i="35"/>
  <c r="H110" i="35"/>
  <c r="B149" i="35"/>
  <c r="H116" i="35"/>
  <c r="H125" i="35"/>
  <c r="H123" i="35"/>
  <c r="H119" i="35"/>
  <c r="B166" i="11"/>
  <c r="AL56" i="35"/>
  <c r="AL67" i="35"/>
  <c r="AL166" i="22"/>
  <c r="BD166" i="22" s="1"/>
  <c r="C255" i="22"/>
  <c r="B346" i="15"/>
  <c r="H227" i="15"/>
  <c r="Z227" i="15" s="1"/>
  <c r="AL96" i="35"/>
  <c r="AL92" i="35"/>
  <c r="AL86" i="35"/>
  <c r="AL87" i="35"/>
  <c r="AL80" i="35"/>
  <c r="AL84" i="35"/>
  <c r="AL82" i="35"/>
  <c r="AL81" i="35"/>
  <c r="C120" i="35"/>
  <c r="AL93" i="35"/>
  <c r="AL88" i="35"/>
  <c r="AL83" i="35"/>
  <c r="AL89" i="35"/>
  <c r="AL85" i="35"/>
  <c r="AL78" i="35"/>
  <c r="AL94" i="35"/>
  <c r="AL95" i="35"/>
  <c r="AL91" i="35"/>
  <c r="AL90" i="35"/>
  <c r="AL79" i="35"/>
  <c r="B79" i="11"/>
  <c r="B108" i="11"/>
  <c r="W73" i="35"/>
  <c r="G186" i="17"/>
  <c r="AK186" i="17" s="1"/>
  <c r="BC186" i="17" s="1"/>
  <c r="AJ186" i="17"/>
  <c r="BB186" i="17" s="1"/>
  <c r="C200" i="17"/>
  <c r="AL101" i="17"/>
  <c r="BD101" i="17" s="1"/>
  <c r="BF101" i="17" s="1"/>
  <c r="B200" i="17"/>
  <c r="H101" i="17"/>
  <c r="Z101" i="17" s="1"/>
  <c r="G196" i="17"/>
  <c r="AK196" i="17" s="1"/>
  <c r="B182" i="35"/>
  <c r="B124" i="35"/>
  <c r="W131" i="35"/>
  <c r="W189" i="35"/>
  <c r="C177" i="35"/>
  <c r="AL163" i="35" s="1"/>
  <c r="BD163" i="35" s="1"/>
  <c r="BF163" i="35" s="1"/>
  <c r="AL134" i="35"/>
  <c r="BD134" i="35" s="1"/>
  <c r="BF105" i="35"/>
  <c r="AO138" i="35"/>
  <c r="AO177" i="35"/>
  <c r="AB18" i="35"/>
  <c r="AO182" i="35"/>
  <c r="AO178" i="35"/>
  <c r="AO165" i="35"/>
  <c r="AO152" i="35"/>
  <c r="AO148" i="35"/>
  <c r="AR142" i="35"/>
  <c r="AR148" i="35"/>
  <c r="AR182" i="35"/>
  <c r="AR67" i="35"/>
  <c r="AR87" i="35"/>
  <c r="AO79" i="35"/>
  <c r="T48" i="35"/>
  <c r="AC47" i="35"/>
  <c r="AR60" i="35"/>
  <c r="AC76" i="35"/>
  <c r="T77" i="35"/>
  <c r="AR59" i="35"/>
  <c r="AR172" i="35"/>
  <c r="AC18" i="35"/>
  <c r="T19" i="35"/>
  <c r="AR86" i="35"/>
  <c r="W71" i="35"/>
  <c r="BA71" i="35"/>
  <c r="BA129" i="35"/>
  <c r="W129" i="35"/>
  <c r="AR82" i="35"/>
  <c r="AR63" i="35"/>
  <c r="AQ176" i="35"/>
  <c r="AQ147" i="35"/>
  <c r="AQ89" i="35"/>
  <c r="AQ118" i="35"/>
  <c r="AQ60" i="35"/>
  <c r="AQ142" i="35"/>
  <c r="AQ171" i="35"/>
  <c r="AQ113" i="35"/>
  <c r="AQ84" i="35"/>
  <c r="AQ55" i="35"/>
  <c r="AR64" i="35"/>
  <c r="AO153" i="35"/>
  <c r="AO78" i="35"/>
  <c r="AR171" i="35"/>
  <c r="AO123" i="35"/>
  <c r="AR65" i="35"/>
  <c r="Q48" i="35"/>
  <c r="AR183" i="35"/>
  <c r="AQ164" i="35"/>
  <c r="AT164" i="35" s="1"/>
  <c r="AQ135" i="35"/>
  <c r="AT135" i="35" s="1"/>
  <c r="AQ77" i="35"/>
  <c r="AT77" i="35" s="1"/>
  <c r="AQ106" i="35"/>
  <c r="AT106" i="35" s="1"/>
  <c r="AQ48" i="35"/>
  <c r="AT48" i="35" s="1"/>
  <c r="AR147" i="35"/>
  <c r="BG76" i="35"/>
  <c r="AX77" i="35"/>
  <c r="AR146" i="35"/>
  <c r="AR112" i="35"/>
  <c r="AR115" i="35"/>
  <c r="BA158" i="35"/>
  <c r="W158" i="35"/>
  <c r="AR140" i="35"/>
  <c r="AT19" i="35"/>
  <c r="Q135" i="35"/>
  <c r="AR135" i="35"/>
  <c r="AO167" i="35"/>
  <c r="AO124" i="35"/>
  <c r="AO80" i="35"/>
  <c r="AO94" i="35"/>
  <c r="AO87" i="35"/>
  <c r="AR61" i="35"/>
  <c r="AR94" i="35"/>
  <c r="AR154" i="35"/>
  <c r="AR145" i="35"/>
  <c r="AQ183" i="35"/>
  <c r="AQ125" i="35"/>
  <c r="AQ154" i="35"/>
  <c r="AQ67" i="35"/>
  <c r="AQ96" i="35"/>
  <c r="AR62" i="35"/>
  <c r="AR118" i="35"/>
  <c r="AO50" i="35"/>
  <c r="AR175" i="35"/>
  <c r="AR54" i="35"/>
  <c r="AR78" i="35"/>
  <c r="AR144" i="35"/>
  <c r="AR169" i="35"/>
  <c r="AR52" i="35"/>
  <c r="BF18" i="35"/>
  <c r="AR92" i="35"/>
  <c r="AR79" i="35"/>
  <c r="AO180" i="35"/>
  <c r="AR106" i="35"/>
  <c r="AO175" i="35"/>
  <c r="T106" i="35"/>
  <c r="AC105" i="35"/>
  <c r="AO90" i="35"/>
  <c r="AO92" i="35"/>
  <c r="BF76" i="35"/>
  <c r="AB47" i="35"/>
  <c r="AR177" i="35"/>
  <c r="AQ172" i="35"/>
  <c r="AQ114" i="35"/>
  <c r="AQ143" i="35"/>
  <c r="AQ85" i="35"/>
  <c r="AQ56" i="35"/>
  <c r="AQ165" i="35"/>
  <c r="AQ136" i="35"/>
  <c r="AQ49" i="35"/>
  <c r="AQ107" i="35"/>
  <c r="AQ78" i="35"/>
  <c r="R48" i="35"/>
  <c r="U48" i="35" s="1"/>
  <c r="T49" i="35" s="1"/>
  <c r="AR123" i="35"/>
  <c r="AR80" i="35"/>
  <c r="AR116" i="35"/>
  <c r="AR120" i="35"/>
  <c r="AR176" i="35"/>
  <c r="AO56" i="35"/>
  <c r="AR83" i="35"/>
  <c r="AR107" i="35"/>
  <c r="AR173" i="35"/>
  <c r="AR81" i="35"/>
  <c r="AR122" i="35"/>
  <c r="BF134" i="35"/>
  <c r="AO145" i="35"/>
  <c r="AR164" i="35"/>
  <c r="AU164" i="35" s="1"/>
  <c r="Q164" i="35"/>
  <c r="AO147" i="35"/>
  <c r="AO118" i="35"/>
  <c r="AO82" i="35"/>
  <c r="AO58" i="35"/>
  <c r="BF47" i="35"/>
  <c r="AR152" i="35"/>
  <c r="AR138" i="35"/>
  <c r="AO60" i="35"/>
  <c r="AR174" i="35"/>
  <c r="R164" i="35"/>
  <c r="AA164" i="35"/>
  <c r="AR91" i="35"/>
  <c r="AR56" i="35"/>
  <c r="AR141" i="35"/>
  <c r="AR110" i="35"/>
  <c r="AR121" i="35"/>
  <c r="AR151" i="35"/>
  <c r="AR108" i="35"/>
  <c r="AO168" i="35"/>
  <c r="AO122" i="35"/>
  <c r="R135" i="35"/>
  <c r="AO139" i="35"/>
  <c r="AO151" i="35"/>
  <c r="P77" i="35"/>
  <c r="AA77" i="35" s="1"/>
  <c r="AO84" i="35"/>
  <c r="P106" i="35"/>
  <c r="AA106" i="35" s="1"/>
  <c r="AR95" i="35"/>
  <c r="AR181" i="35"/>
  <c r="AR109" i="35"/>
  <c r="AR125" i="35"/>
  <c r="AR149" i="35"/>
  <c r="AR85" i="35"/>
  <c r="AR170" i="35"/>
  <c r="AQ169" i="35"/>
  <c r="AQ111" i="35"/>
  <c r="AQ140" i="35"/>
  <c r="AQ53" i="35"/>
  <c r="AQ82" i="35"/>
  <c r="AR139" i="35"/>
  <c r="P19" i="35"/>
  <c r="AA19" i="35" s="1"/>
  <c r="AR150" i="35"/>
  <c r="AR93" i="35"/>
  <c r="AR50" i="35"/>
  <c r="AO169" i="35"/>
  <c r="AO115" i="35"/>
  <c r="AO121" i="35"/>
  <c r="AO88" i="35"/>
  <c r="AR90" i="35"/>
  <c r="AQ146" i="35"/>
  <c r="AQ175" i="35"/>
  <c r="AQ117" i="35"/>
  <c r="AQ88" i="35"/>
  <c r="AQ59" i="35"/>
  <c r="AO67" i="35"/>
  <c r="AR124" i="35"/>
  <c r="AR167" i="35"/>
  <c r="AR96" i="35"/>
  <c r="AR178" i="35"/>
  <c r="BG48" i="35"/>
  <c r="AO48" i="35"/>
  <c r="AR88" i="35"/>
  <c r="AR114" i="35"/>
  <c r="AR136" i="35"/>
  <c r="BA100" i="35"/>
  <c r="W100" i="35"/>
  <c r="AQ144" i="35"/>
  <c r="AQ173" i="35"/>
  <c r="AQ115" i="35"/>
  <c r="AQ86" i="35"/>
  <c r="AQ57" i="35"/>
  <c r="AR53" i="35"/>
  <c r="AR168" i="35"/>
  <c r="AR179" i="35"/>
  <c r="AR180" i="35"/>
  <c r="AR137" i="35"/>
  <c r="AO154" i="35"/>
  <c r="AO173" i="35"/>
  <c r="BG135" i="35"/>
  <c r="AO135" i="35"/>
  <c r="AO120" i="35"/>
  <c r="AO140" i="35"/>
  <c r="AR113" i="35"/>
  <c r="AO110" i="35"/>
  <c r="AR119" i="35"/>
  <c r="AR153" i="35"/>
  <c r="AO62" i="35"/>
  <c r="AO53" i="35"/>
  <c r="AQ167" i="35"/>
  <c r="AQ109" i="35"/>
  <c r="AQ138" i="35"/>
  <c r="AQ80" i="35"/>
  <c r="AQ51" i="35"/>
  <c r="AR89" i="35"/>
  <c r="AR117" i="35"/>
  <c r="AR143" i="35"/>
  <c r="AR165" i="35"/>
  <c r="AR57" i="35"/>
  <c r="BA187" i="35"/>
  <c r="W187" i="35"/>
  <c r="AR111" i="35"/>
  <c r="AQ174" i="35"/>
  <c r="AQ145" i="35"/>
  <c r="AQ116" i="35"/>
  <c r="AQ87" i="35"/>
  <c r="AQ58" i="35"/>
  <c r="AR166" i="35"/>
  <c r="G104" i="22"/>
  <c r="G43" i="22"/>
  <c r="AK43" i="22" s="1"/>
  <c r="G356" i="17"/>
  <c r="Y356" i="17" s="1"/>
  <c r="X16" i="17"/>
  <c r="B35" i="17"/>
  <c r="AJ398" i="21"/>
  <c r="BB398" i="21" s="1"/>
  <c r="G407" i="21"/>
  <c r="AK407" i="21" s="1"/>
  <c r="X303" i="21"/>
  <c r="X208" i="21"/>
  <c r="G225" i="21"/>
  <c r="AK225" i="21" s="1"/>
  <c r="AJ18" i="21"/>
  <c r="BB18" i="21" s="1"/>
  <c r="B37" i="21"/>
  <c r="AJ462" i="15"/>
  <c r="AJ471" i="15"/>
  <c r="G461" i="15"/>
  <c r="AK461" i="15" s="1"/>
  <c r="G464" i="15"/>
  <c r="AK464" i="15" s="1"/>
  <c r="AJ465" i="15"/>
  <c r="G479" i="15"/>
  <c r="AK479" i="15" s="1"/>
  <c r="G451" i="15"/>
  <c r="AK451" i="15" s="1"/>
  <c r="G446" i="15"/>
  <c r="AK446" i="15" s="1"/>
  <c r="AJ439" i="15"/>
  <c r="G443" i="15"/>
  <c r="AK443" i="15" s="1"/>
  <c r="G440" i="15"/>
  <c r="AK440" i="15" s="1"/>
  <c r="AJ437" i="15"/>
  <c r="BB437" i="15" s="1"/>
  <c r="B456" i="15"/>
  <c r="G346" i="15"/>
  <c r="AK346" i="15" s="1"/>
  <c r="G334" i="15"/>
  <c r="AK334" i="15" s="1"/>
  <c r="AJ352" i="15"/>
  <c r="B351" i="15"/>
  <c r="AJ227" i="15"/>
  <c r="BB227" i="15" s="1"/>
  <c r="B246" i="15"/>
  <c r="AJ166" i="15"/>
  <c r="AJ152" i="15"/>
  <c r="AJ171" i="15"/>
  <c r="G165" i="15"/>
  <c r="AK165" i="15" s="1"/>
  <c r="AJ122" i="15"/>
  <c r="BB122" i="15" s="1"/>
  <c r="B141" i="15"/>
  <c r="AJ180" i="15"/>
  <c r="AQ222" i="22"/>
  <c r="AQ297" i="22"/>
  <c r="AQ288" i="17"/>
  <c r="AQ413" i="15"/>
  <c r="AQ281" i="15"/>
  <c r="AQ386" i="15"/>
  <c r="AQ379" i="15"/>
  <c r="AQ502" i="15"/>
  <c r="AQ443" i="15"/>
  <c r="AQ411" i="15"/>
  <c r="AQ201" i="15"/>
  <c r="AQ292" i="15"/>
  <c r="AQ380" i="15"/>
  <c r="AQ128" i="15"/>
  <c r="AQ169" i="15"/>
  <c r="AQ526" i="15"/>
  <c r="AQ516" i="15"/>
  <c r="AQ202" i="15"/>
  <c r="AQ421" i="15"/>
  <c r="AQ412" i="15"/>
  <c r="AQ290" i="15"/>
  <c r="AQ395" i="15"/>
  <c r="AQ185" i="15"/>
  <c r="AQ387" i="15"/>
  <c r="AQ469" i="15"/>
  <c r="AQ258" i="15"/>
  <c r="AQ153" i="15"/>
  <c r="AQ363" i="15"/>
  <c r="AQ308" i="15"/>
  <c r="AQ517" i="15"/>
  <c r="AQ397" i="15"/>
  <c r="AQ518" i="15"/>
  <c r="AQ176" i="15"/>
  <c r="AQ459" i="15"/>
  <c r="AQ354" i="15"/>
  <c r="AQ477" i="15"/>
  <c r="AQ478" i="15"/>
  <c r="AQ373" i="15"/>
  <c r="AQ322" i="15"/>
  <c r="AQ217" i="15"/>
  <c r="AQ427" i="15"/>
  <c r="AQ316" i="15"/>
  <c r="AQ268" i="15"/>
  <c r="AQ438" i="15"/>
  <c r="AT438" i="15" s="1"/>
  <c r="BE438" i="15" s="1"/>
  <c r="AQ333" i="15"/>
  <c r="AT333" i="15" s="1"/>
  <c r="BE333" i="15" s="1"/>
  <c r="AQ356" i="15"/>
  <c r="AQ259" i="15"/>
  <c r="AQ154" i="15"/>
  <c r="AQ162" i="15"/>
  <c r="AQ267" i="15"/>
  <c r="AQ251" i="15"/>
  <c r="AQ146" i="15"/>
  <c r="AJ64" i="15"/>
  <c r="G410" i="21"/>
  <c r="AK410" i="21" s="1"/>
  <c r="AJ122" i="21"/>
  <c r="G398" i="21"/>
  <c r="AK398" i="21" s="1"/>
  <c r="BC398" i="21" s="1"/>
  <c r="G212" i="17"/>
  <c r="AK212" i="17" s="1"/>
  <c r="G220" i="17"/>
  <c r="AK220" i="17" s="1"/>
  <c r="AJ416" i="21"/>
  <c r="X398" i="21"/>
  <c r="G366" i="17"/>
  <c r="AK366" i="17" s="1"/>
  <c r="G373" i="17"/>
  <c r="AK373" i="17" s="1"/>
  <c r="G360" i="17"/>
  <c r="AK360" i="17" s="1"/>
  <c r="AJ429" i="21"/>
  <c r="AJ212" i="15"/>
  <c r="AJ131" i="15"/>
  <c r="AJ365" i="17"/>
  <c r="G41" i="22"/>
  <c r="AK41" i="22" s="1"/>
  <c r="AJ42" i="17"/>
  <c r="G408" i="21"/>
  <c r="AK408" i="21" s="1"/>
  <c r="AJ371" i="17"/>
  <c r="AJ216" i="15"/>
  <c r="AJ76" i="21"/>
  <c r="G364" i="17"/>
  <c r="AK364" i="17" s="1"/>
  <c r="AJ388" i="17"/>
  <c r="G110" i="22"/>
  <c r="AK110" i="22" s="1"/>
  <c r="G19" i="22"/>
  <c r="AK19" i="22" s="1"/>
  <c r="G47" i="22"/>
  <c r="AK47" i="22" s="1"/>
  <c r="G361" i="17"/>
  <c r="AK361" i="17" s="1"/>
  <c r="AJ457" i="15"/>
  <c r="AJ456" i="15"/>
  <c r="Y437" i="15"/>
  <c r="G345" i="15"/>
  <c r="AK345" i="15" s="1"/>
  <c r="G441" i="15"/>
  <c r="AK441" i="15" s="1"/>
  <c r="G336" i="15"/>
  <c r="AK336" i="15" s="1"/>
  <c r="AJ170" i="22"/>
  <c r="AJ203" i="15"/>
  <c r="AJ149" i="15"/>
  <c r="AJ143" i="21"/>
  <c r="AK356" i="17"/>
  <c r="BC356" i="17" s="1"/>
  <c r="G390" i="17"/>
  <c r="AK390" i="17" s="1"/>
  <c r="X356" i="17"/>
  <c r="G381" i="17"/>
  <c r="AK381" i="17" s="1"/>
  <c r="G250" i="22"/>
  <c r="AK250" i="22" s="1"/>
  <c r="G56" i="21"/>
  <c r="AK56" i="21" s="1"/>
  <c r="G39" i="21"/>
  <c r="AK39" i="21" s="1"/>
  <c r="G363" i="17"/>
  <c r="AK363" i="17" s="1"/>
  <c r="AJ168" i="21"/>
  <c r="G372" i="17"/>
  <c r="AK372" i="17" s="1"/>
  <c r="AJ407" i="17"/>
  <c r="AJ356" i="17"/>
  <c r="BB356" i="17" s="1"/>
  <c r="B11" i="19"/>
  <c r="U11" i="19"/>
  <c r="T12" i="19" s="1"/>
  <c r="O11" i="19"/>
  <c r="N12" i="19" s="1"/>
  <c r="AJ247" i="22"/>
  <c r="AJ166" i="22"/>
  <c r="BB166" i="22" s="1"/>
  <c r="BF166" i="22" s="1"/>
  <c r="G324" i="22"/>
  <c r="AK324" i="22" s="1"/>
  <c r="G127" i="22"/>
  <c r="AK127" i="22" s="1"/>
  <c r="G169" i="22"/>
  <c r="AK169" i="22" s="1"/>
  <c r="P167" i="22"/>
  <c r="AA167" i="22" s="1"/>
  <c r="AJ244" i="22"/>
  <c r="G196" i="22"/>
  <c r="AK196" i="22" s="1"/>
  <c r="G181" i="22"/>
  <c r="AK181" i="22" s="1"/>
  <c r="G171" i="22"/>
  <c r="AK171" i="22" s="1"/>
  <c r="G178" i="22"/>
  <c r="AK178" i="22" s="1"/>
  <c r="AJ190" i="22"/>
  <c r="G184" i="22"/>
  <c r="AK184" i="22" s="1"/>
  <c r="BE167" i="22"/>
  <c r="G95" i="22"/>
  <c r="AK95" i="22" s="1"/>
  <c r="Y166" i="22"/>
  <c r="G99" i="22"/>
  <c r="AK99" i="22" s="1"/>
  <c r="AJ99" i="22"/>
  <c r="G93" i="22"/>
  <c r="AK93" i="22" s="1"/>
  <c r="AJ93" i="22"/>
  <c r="AJ175" i="22"/>
  <c r="G175" i="22"/>
  <c r="AK175" i="22" s="1"/>
  <c r="AJ106" i="22"/>
  <c r="G106" i="22"/>
  <c r="AK106" i="22" s="1"/>
  <c r="G199" i="22"/>
  <c r="AK199" i="22" s="1"/>
  <c r="AJ100" i="22"/>
  <c r="G100" i="22"/>
  <c r="AK100" i="22" s="1"/>
  <c r="AJ334" i="22"/>
  <c r="G334" i="22"/>
  <c r="AK334" i="22" s="1"/>
  <c r="G94" i="22"/>
  <c r="AK94" i="22" s="1"/>
  <c r="AJ94" i="22"/>
  <c r="G172" i="22"/>
  <c r="AK172" i="22" s="1"/>
  <c r="AJ172" i="22"/>
  <c r="AJ183" i="22"/>
  <c r="X166" i="22"/>
  <c r="P242" i="22"/>
  <c r="AA242" i="22" s="1"/>
  <c r="AU17" i="22"/>
  <c r="AV17" i="22" s="1"/>
  <c r="AS18" i="22" s="1"/>
  <c r="AT18" i="22" s="1"/>
  <c r="BE18" i="22" s="1"/>
  <c r="AU317" i="22"/>
  <c r="AV317" i="22" s="1"/>
  <c r="AS318" i="22" s="1"/>
  <c r="BF16" i="22"/>
  <c r="G375" i="22"/>
  <c r="AK375" i="22" s="1"/>
  <c r="AJ375" i="22"/>
  <c r="AJ271" i="22"/>
  <c r="G271" i="22"/>
  <c r="AK271" i="22" s="1"/>
  <c r="AJ302" i="22"/>
  <c r="G302" i="22"/>
  <c r="AK302" i="22" s="1"/>
  <c r="G209" i="22"/>
  <c r="AK209" i="22" s="1"/>
  <c r="AJ209" i="22"/>
  <c r="G113" i="22"/>
  <c r="AK113" i="22" s="1"/>
  <c r="AJ113" i="22"/>
  <c r="G348" i="22"/>
  <c r="AK348" i="22" s="1"/>
  <c r="AJ348" i="22"/>
  <c r="G340" i="22"/>
  <c r="AK340" i="22" s="1"/>
  <c r="AJ340" i="22"/>
  <c r="AJ341" i="22"/>
  <c r="G341" i="22"/>
  <c r="AK341" i="22" s="1"/>
  <c r="G352" i="22"/>
  <c r="AK352" i="22" s="1"/>
  <c r="AJ352" i="22"/>
  <c r="AJ360" i="22"/>
  <c r="G360" i="22"/>
  <c r="AK360" i="22" s="1"/>
  <c r="G355" i="22"/>
  <c r="AK355" i="22" s="1"/>
  <c r="AJ355" i="22"/>
  <c r="AJ379" i="22"/>
  <c r="G379" i="22"/>
  <c r="AK379" i="22" s="1"/>
  <c r="G381" i="22"/>
  <c r="AK381" i="22" s="1"/>
  <c r="AJ381" i="22"/>
  <c r="AJ288" i="22"/>
  <c r="G288" i="22"/>
  <c r="AK288" i="22" s="1"/>
  <c r="G282" i="22"/>
  <c r="AK282" i="22" s="1"/>
  <c r="AJ282" i="22"/>
  <c r="AJ272" i="22"/>
  <c r="G272" i="22"/>
  <c r="AK272" i="22" s="1"/>
  <c r="AJ261" i="22"/>
  <c r="G261" i="22"/>
  <c r="AK261" i="22" s="1"/>
  <c r="AJ257" i="22"/>
  <c r="G257" i="22"/>
  <c r="AK257" i="22" s="1"/>
  <c r="AJ299" i="22"/>
  <c r="G299" i="22"/>
  <c r="AK299" i="22" s="1"/>
  <c r="G289" i="22"/>
  <c r="AK289" i="22" s="1"/>
  <c r="AJ289" i="22"/>
  <c r="AJ191" i="22"/>
  <c r="G191" i="22"/>
  <c r="AK191" i="22" s="1"/>
  <c r="AJ223" i="22"/>
  <c r="G223" i="22"/>
  <c r="AK223" i="22" s="1"/>
  <c r="G179" i="22"/>
  <c r="AJ179" i="22"/>
  <c r="G195" i="22"/>
  <c r="AK195" i="22" s="1"/>
  <c r="AJ195" i="22"/>
  <c r="G213" i="22"/>
  <c r="AK213" i="22" s="1"/>
  <c r="AJ213" i="22"/>
  <c r="AJ231" i="22"/>
  <c r="G231" i="22"/>
  <c r="AK231" i="22" s="1"/>
  <c r="AJ138" i="22"/>
  <c r="G138" i="22"/>
  <c r="AK138" i="22" s="1"/>
  <c r="G124" i="22"/>
  <c r="AK124" i="22" s="1"/>
  <c r="AJ124" i="22"/>
  <c r="G121" i="22"/>
  <c r="AK121" i="22" s="1"/>
  <c r="AJ121" i="22"/>
  <c r="G134" i="22"/>
  <c r="AK134" i="22" s="1"/>
  <c r="AJ134" i="22"/>
  <c r="G96" i="22"/>
  <c r="AK96" i="22" s="1"/>
  <c r="AJ96" i="22"/>
  <c r="AJ130" i="22"/>
  <c r="G130" i="22"/>
  <c r="AK130" i="22" s="1"/>
  <c r="AK91" i="22"/>
  <c r="BC91" i="22" s="1"/>
  <c r="BF91" i="22" s="1"/>
  <c r="Y91" i="22"/>
  <c r="G72" i="22"/>
  <c r="AK72" i="22" s="1"/>
  <c r="AJ72" i="22"/>
  <c r="G50" i="22"/>
  <c r="AK50" i="22" s="1"/>
  <c r="AJ50" i="22"/>
  <c r="G66" i="22"/>
  <c r="AK66" i="22" s="1"/>
  <c r="AJ66" i="22"/>
  <c r="G28" i="22"/>
  <c r="AK28" i="22" s="1"/>
  <c r="AJ28" i="22"/>
  <c r="AJ73" i="22"/>
  <c r="G73" i="22"/>
  <c r="AK73" i="22" s="1"/>
  <c r="P17" i="22"/>
  <c r="AA17" i="22" s="1"/>
  <c r="G347" i="22"/>
  <c r="AK347" i="22" s="1"/>
  <c r="AJ347" i="22"/>
  <c r="G259" i="22"/>
  <c r="AK259" i="22" s="1"/>
  <c r="AJ259" i="22"/>
  <c r="AJ226" i="22"/>
  <c r="G226" i="22"/>
  <c r="AK226" i="22" s="1"/>
  <c r="G48" i="22"/>
  <c r="AK48" i="22" s="1"/>
  <c r="AJ48" i="22"/>
  <c r="AJ349" i="22"/>
  <c r="G349" i="22"/>
  <c r="AK349" i="22" s="1"/>
  <c r="AJ319" i="22"/>
  <c r="G319" i="22"/>
  <c r="AK319" i="22" s="1"/>
  <c r="AJ342" i="22"/>
  <c r="G342" i="22"/>
  <c r="AK342" i="22" s="1"/>
  <c r="G353" i="22"/>
  <c r="AK353" i="22" s="1"/>
  <c r="AJ353" i="22"/>
  <c r="AJ376" i="22"/>
  <c r="G376" i="22"/>
  <c r="AK376" i="22" s="1"/>
  <c r="AJ356" i="22"/>
  <c r="G356" i="22"/>
  <c r="AK356" i="22" s="1"/>
  <c r="G248" i="22"/>
  <c r="AK248" i="22" s="1"/>
  <c r="AJ248" i="22"/>
  <c r="G284" i="22"/>
  <c r="AK284" i="22" s="1"/>
  <c r="AJ284" i="22"/>
  <c r="G276" i="22"/>
  <c r="AK276" i="22" s="1"/>
  <c r="AJ276" i="22"/>
  <c r="AJ264" i="22"/>
  <c r="G264" i="22"/>
  <c r="AK264" i="22" s="1"/>
  <c r="AJ274" i="22"/>
  <c r="G274" i="22"/>
  <c r="AK274" i="22" s="1"/>
  <c r="G255" i="22"/>
  <c r="AK255" i="22" s="1"/>
  <c r="AJ255" i="22"/>
  <c r="G303" i="22"/>
  <c r="AK303" i="22" s="1"/>
  <c r="AJ303" i="22"/>
  <c r="G297" i="22"/>
  <c r="AK297" i="22" s="1"/>
  <c r="AJ297" i="22"/>
  <c r="AJ188" i="22"/>
  <c r="G188" i="22"/>
  <c r="AK188" i="22" s="1"/>
  <c r="G168" i="22"/>
  <c r="AK168" i="22" s="1"/>
  <c r="AJ168" i="22"/>
  <c r="G192" i="22"/>
  <c r="AK192" i="22" s="1"/>
  <c r="AJ192" i="22"/>
  <c r="G201" i="22"/>
  <c r="AK201" i="22" s="1"/>
  <c r="AJ201" i="22"/>
  <c r="G227" i="22"/>
  <c r="AK227" i="22" s="1"/>
  <c r="AJ227" i="22"/>
  <c r="G221" i="22"/>
  <c r="AK221" i="22" s="1"/>
  <c r="AJ221" i="22"/>
  <c r="AJ146" i="22"/>
  <c r="G146" i="22"/>
  <c r="AK146" i="22" s="1"/>
  <c r="G132" i="22"/>
  <c r="AK132" i="22" s="1"/>
  <c r="AJ132" i="22"/>
  <c r="G129" i="22"/>
  <c r="AK129" i="22" s="1"/>
  <c r="AJ129" i="22"/>
  <c r="G142" i="22"/>
  <c r="AK142" i="22" s="1"/>
  <c r="AJ142" i="22"/>
  <c r="AJ120" i="22"/>
  <c r="G120" i="22"/>
  <c r="AK120" i="22" s="1"/>
  <c r="G102" i="22"/>
  <c r="AK102" i="22" s="1"/>
  <c r="AJ102" i="22"/>
  <c r="G36" i="22"/>
  <c r="AK36" i="22" s="1"/>
  <c r="AJ36" i="22"/>
  <c r="G52" i="22"/>
  <c r="AK52" i="22" s="1"/>
  <c r="AJ52" i="22"/>
  <c r="G68" i="22"/>
  <c r="AK68" i="22" s="1"/>
  <c r="AJ68" i="22"/>
  <c r="G76" i="22"/>
  <c r="AK76" i="22" s="1"/>
  <c r="AJ76" i="22"/>
  <c r="AJ67" i="22"/>
  <c r="G67" i="22"/>
  <c r="AK67" i="22" s="1"/>
  <c r="AJ45" i="22"/>
  <c r="G45" i="22"/>
  <c r="AK45" i="22" s="1"/>
  <c r="AJ27" i="22"/>
  <c r="G27" i="22"/>
  <c r="AK27" i="22" s="1"/>
  <c r="AJ25" i="22"/>
  <c r="G25" i="22"/>
  <c r="AK25" i="22" s="1"/>
  <c r="AJ34" i="22"/>
  <c r="G34" i="22"/>
  <c r="AK34" i="22" s="1"/>
  <c r="Y16" i="22"/>
  <c r="AB16" i="22" s="1"/>
  <c r="G370" i="22"/>
  <c r="AK370" i="22" s="1"/>
  <c r="AJ370" i="22"/>
  <c r="AJ275" i="22"/>
  <c r="G275" i="22"/>
  <c r="AK275" i="22" s="1"/>
  <c r="AJ220" i="22"/>
  <c r="G220" i="22"/>
  <c r="AK220" i="22" s="1"/>
  <c r="G147" i="22"/>
  <c r="AK147" i="22" s="1"/>
  <c r="AJ147" i="22"/>
  <c r="G26" i="22"/>
  <c r="AK26" i="22" s="1"/>
  <c r="AJ26" i="22"/>
  <c r="AJ39" i="22"/>
  <c r="G39" i="22"/>
  <c r="AK39" i="22" s="1"/>
  <c r="AJ75" i="22"/>
  <c r="G75" i="22"/>
  <c r="AK75" i="22" s="1"/>
  <c r="AJ65" i="22"/>
  <c r="G65" i="22"/>
  <c r="AK65" i="22" s="1"/>
  <c r="AJ325" i="22"/>
  <c r="G325" i="22"/>
  <c r="AK325" i="22" s="1"/>
  <c r="AJ338" i="22"/>
  <c r="G338" i="22"/>
  <c r="AK338" i="22" s="1"/>
  <c r="G322" i="22"/>
  <c r="AK322" i="22" s="1"/>
  <c r="AJ322" i="22"/>
  <c r="AJ359" i="22"/>
  <c r="G359" i="22"/>
  <c r="AK359" i="22" s="1"/>
  <c r="G323" i="22"/>
  <c r="AK323" i="22" s="1"/>
  <c r="AJ323" i="22"/>
  <c r="AJ357" i="22"/>
  <c r="G357" i="22"/>
  <c r="AK357" i="22" s="1"/>
  <c r="G372" i="22"/>
  <c r="AK372" i="22" s="1"/>
  <c r="AJ372" i="22"/>
  <c r="AJ254" i="22"/>
  <c r="G254" i="22"/>
  <c r="AJ306" i="22"/>
  <c r="G306" i="22"/>
  <c r="AK306" i="22" s="1"/>
  <c r="G287" i="22"/>
  <c r="AK287" i="22" s="1"/>
  <c r="AJ287" i="22"/>
  <c r="G277" i="22"/>
  <c r="AK277" i="22" s="1"/>
  <c r="AJ277" i="22"/>
  <c r="AJ283" i="22"/>
  <c r="G283" i="22"/>
  <c r="AK283" i="22" s="1"/>
  <c r="G262" i="22"/>
  <c r="AK262" i="22" s="1"/>
  <c r="AJ262" i="22"/>
  <c r="G305" i="22"/>
  <c r="AK305" i="22" s="1"/>
  <c r="AJ305" i="22"/>
  <c r="AU242" i="22"/>
  <c r="AV242" i="22" s="1"/>
  <c r="AS243" i="22" s="1"/>
  <c r="G208" i="22"/>
  <c r="AK208" i="22" s="1"/>
  <c r="AJ208" i="22"/>
  <c r="AJ174" i="22"/>
  <c r="G174" i="22"/>
  <c r="AK174" i="22" s="1"/>
  <c r="AJ206" i="22"/>
  <c r="G206" i="22"/>
  <c r="AK206" i="22" s="1"/>
  <c r="G224" i="22"/>
  <c r="AK224" i="22" s="1"/>
  <c r="AJ224" i="22"/>
  <c r="AJ230" i="22"/>
  <c r="G230" i="22"/>
  <c r="AK230" i="22" s="1"/>
  <c r="G228" i="22"/>
  <c r="AK228" i="22" s="1"/>
  <c r="AJ228" i="22"/>
  <c r="G216" i="22"/>
  <c r="AK216" i="22" s="1"/>
  <c r="AJ216" i="22"/>
  <c r="G177" i="22"/>
  <c r="AK177" i="22" s="1"/>
  <c r="AJ177" i="22"/>
  <c r="G176" i="22"/>
  <c r="AK176" i="22" s="1"/>
  <c r="AJ176" i="22"/>
  <c r="AJ133" i="22"/>
  <c r="G133" i="22"/>
  <c r="AK133" i="22" s="1"/>
  <c r="AJ111" i="22"/>
  <c r="G111" i="22"/>
  <c r="AK111" i="22" s="1"/>
  <c r="G140" i="22"/>
  <c r="AK140" i="22" s="1"/>
  <c r="AJ140" i="22"/>
  <c r="G137" i="22"/>
  <c r="AK137" i="22" s="1"/>
  <c r="AJ137" i="22"/>
  <c r="G150" i="22"/>
  <c r="AK150" i="22" s="1"/>
  <c r="AJ150" i="22"/>
  <c r="AJ128" i="22"/>
  <c r="G128" i="22"/>
  <c r="AK128" i="22" s="1"/>
  <c r="AJ122" i="22"/>
  <c r="G122" i="22"/>
  <c r="AK122" i="22" s="1"/>
  <c r="G38" i="22"/>
  <c r="AK38" i="22" s="1"/>
  <c r="AJ38" i="22"/>
  <c r="G54" i="22"/>
  <c r="AK54" i="22" s="1"/>
  <c r="AJ54" i="22"/>
  <c r="G70" i="22"/>
  <c r="AK70" i="22" s="1"/>
  <c r="AJ70" i="22"/>
  <c r="AJ77" i="22"/>
  <c r="G77" i="22"/>
  <c r="AK77" i="22" s="1"/>
  <c r="G78" i="22"/>
  <c r="AK78" i="22" s="1"/>
  <c r="AJ78" i="22"/>
  <c r="AJ37" i="22"/>
  <c r="G37" i="22"/>
  <c r="AK37" i="22" s="1"/>
  <c r="AJ71" i="22"/>
  <c r="G71" i="22"/>
  <c r="AK71" i="22" s="1"/>
  <c r="AJ335" i="22"/>
  <c r="G335" i="22"/>
  <c r="AK335" i="22" s="1"/>
  <c r="AJ269" i="22"/>
  <c r="G269" i="22"/>
  <c r="AK269" i="22" s="1"/>
  <c r="AJ185" i="22"/>
  <c r="G185" i="22"/>
  <c r="AK185" i="22" s="1"/>
  <c r="G101" i="22"/>
  <c r="AK101" i="22" s="1"/>
  <c r="AJ101" i="22"/>
  <c r="G64" i="22"/>
  <c r="AK64" i="22" s="1"/>
  <c r="AJ64" i="22"/>
  <c r="G330" i="22"/>
  <c r="AK330" i="22" s="1"/>
  <c r="AJ330" i="22"/>
  <c r="AJ337" i="22"/>
  <c r="G337" i="22"/>
  <c r="AK337" i="22" s="1"/>
  <c r="G327" i="22"/>
  <c r="AK327" i="22" s="1"/>
  <c r="AJ327" i="22"/>
  <c r="AJ354" i="22"/>
  <c r="G354" i="22"/>
  <c r="AK354" i="22" s="1"/>
  <c r="AJ336" i="22"/>
  <c r="G336" i="22"/>
  <c r="AK336" i="22" s="1"/>
  <c r="G363" i="22"/>
  <c r="AK363" i="22" s="1"/>
  <c r="AJ363" i="22"/>
  <c r="G362" i="22"/>
  <c r="AK362" i="22" s="1"/>
  <c r="AJ362" i="22"/>
  <c r="G369" i="22"/>
  <c r="AK369" i="22" s="1"/>
  <c r="AJ369" i="22"/>
  <c r="AJ251" i="22"/>
  <c r="G251" i="22"/>
  <c r="AK251" i="22" s="1"/>
  <c r="G266" i="22"/>
  <c r="AK266" i="22" s="1"/>
  <c r="AJ266" i="22"/>
  <c r="AJ296" i="22"/>
  <c r="G296" i="22"/>
  <c r="AK296" i="22" s="1"/>
  <c r="G279" i="22"/>
  <c r="AK279" i="22" s="1"/>
  <c r="AJ279" i="22"/>
  <c r="AJ298" i="22"/>
  <c r="G298" i="22"/>
  <c r="AK298" i="22" s="1"/>
  <c r="G270" i="22"/>
  <c r="AK270" i="22" s="1"/>
  <c r="AJ270" i="22"/>
  <c r="G300" i="22"/>
  <c r="AK300" i="22" s="1"/>
  <c r="AJ300" i="22"/>
  <c r="AJ211" i="22"/>
  <c r="G211" i="22"/>
  <c r="AK211" i="22" s="1"/>
  <c r="G180" i="22"/>
  <c r="AK180" i="22" s="1"/>
  <c r="AJ180" i="22"/>
  <c r="AJ212" i="22"/>
  <c r="G212" i="22"/>
  <c r="AK212" i="22" s="1"/>
  <c r="G173" i="22"/>
  <c r="AK173" i="22" s="1"/>
  <c r="AJ173" i="22"/>
  <c r="AJ194" i="22"/>
  <c r="G194" i="22"/>
  <c r="AK194" i="22" s="1"/>
  <c r="AJ98" i="22"/>
  <c r="G98" i="22"/>
  <c r="AK98" i="22" s="1"/>
  <c r="G148" i="22"/>
  <c r="AK148" i="22" s="1"/>
  <c r="AJ148" i="22"/>
  <c r="G145" i="22"/>
  <c r="AK145" i="22" s="1"/>
  <c r="AJ145" i="22"/>
  <c r="G115" i="22"/>
  <c r="AK115" i="22" s="1"/>
  <c r="AJ115" i="22"/>
  <c r="AJ136" i="22"/>
  <c r="G136" i="22"/>
  <c r="AK136" i="22" s="1"/>
  <c r="AJ57" i="22"/>
  <c r="G57" i="22"/>
  <c r="AK57" i="22" s="1"/>
  <c r="AJ29" i="22"/>
  <c r="G29" i="22"/>
  <c r="G40" i="22"/>
  <c r="AK40" i="22" s="1"/>
  <c r="AJ40" i="22"/>
  <c r="G56" i="22"/>
  <c r="AK56" i="22" s="1"/>
  <c r="AJ56" i="22"/>
  <c r="G74" i="22"/>
  <c r="AK74" i="22" s="1"/>
  <c r="AJ74" i="22"/>
  <c r="AJ79" i="22"/>
  <c r="G79" i="22"/>
  <c r="AK79" i="22" s="1"/>
  <c r="G80" i="22"/>
  <c r="AK80" i="22" s="1"/>
  <c r="AJ80" i="22"/>
  <c r="G351" i="22"/>
  <c r="AK351" i="22" s="1"/>
  <c r="AJ351" i="22"/>
  <c r="AJ291" i="22"/>
  <c r="G291" i="22"/>
  <c r="AK291" i="22" s="1"/>
  <c r="G281" i="22"/>
  <c r="AK281" i="22" s="1"/>
  <c r="AJ281" i="22"/>
  <c r="G205" i="22"/>
  <c r="AK205" i="22" s="1"/>
  <c r="AJ205" i="22"/>
  <c r="G126" i="22"/>
  <c r="AK126" i="22" s="1"/>
  <c r="AJ126" i="22"/>
  <c r="AJ21" i="22"/>
  <c r="G21" i="22"/>
  <c r="AK21" i="22" s="1"/>
  <c r="AJ318" i="22"/>
  <c r="G318" i="22"/>
  <c r="AK318" i="22" s="1"/>
  <c r="G316" i="22"/>
  <c r="AJ316" i="22"/>
  <c r="BB316" i="22" s="1"/>
  <c r="AJ333" i="22"/>
  <c r="G333" i="22"/>
  <c r="AK333" i="22" s="1"/>
  <c r="AJ371" i="22"/>
  <c r="G371" i="22"/>
  <c r="AK371" i="22" s="1"/>
  <c r="AJ344" i="22"/>
  <c r="G344" i="22"/>
  <c r="AK344" i="22" s="1"/>
  <c r="G364" i="22"/>
  <c r="AK364" i="22" s="1"/>
  <c r="AJ364" i="22"/>
  <c r="G367" i="22"/>
  <c r="AK367" i="22" s="1"/>
  <c r="AJ367" i="22"/>
  <c r="AJ245" i="22"/>
  <c r="G245" i="22"/>
  <c r="AK245" i="22" s="1"/>
  <c r="AJ253" i="22"/>
  <c r="G253" i="22"/>
  <c r="AK253" i="22" s="1"/>
  <c r="AJ280" i="22"/>
  <c r="G280" i="22"/>
  <c r="AK280" i="22" s="1"/>
  <c r="AJ256" i="22"/>
  <c r="G256" i="22"/>
  <c r="AK256" i="22" s="1"/>
  <c r="G290" i="22"/>
  <c r="AK290" i="22" s="1"/>
  <c r="AJ290" i="22"/>
  <c r="G301" i="22"/>
  <c r="AK301" i="22" s="1"/>
  <c r="AJ301" i="22"/>
  <c r="G292" i="22"/>
  <c r="AK292" i="22" s="1"/>
  <c r="AJ292" i="22"/>
  <c r="G278" i="22"/>
  <c r="AK278" i="22" s="1"/>
  <c r="AJ278" i="22"/>
  <c r="G217" i="22"/>
  <c r="AK217" i="22" s="1"/>
  <c r="AJ217" i="22"/>
  <c r="G187" i="22"/>
  <c r="AK187" i="22" s="1"/>
  <c r="AJ187" i="22"/>
  <c r="AJ215" i="22"/>
  <c r="G215" i="22"/>
  <c r="AK215" i="22" s="1"/>
  <c r="AJ186" i="22"/>
  <c r="G186" i="22"/>
  <c r="AK186" i="22" s="1"/>
  <c r="AJ202" i="22"/>
  <c r="G202" i="22"/>
  <c r="AK202" i="22" s="1"/>
  <c r="G229" i="22"/>
  <c r="AK229" i="22" s="1"/>
  <c r="AJ229" i="22"/>
  <c r="AU167" i="22"/>
  <c r="AV167" i="22" s="1"/>
  <c r="AS168" i="22" s="1"/>
  <c r="AJ125" i="22"/>
  <c r="G125" i="22"/>
  <c r="AK125" i="22" s="1"/>
  <c r="G135" i="22"/>
  <c r="AK135" i="22" s="1"/>
  <c r="AJ135" i="22"/>
  <c r="AJ153" i="22"/>
  <c r="G153" i="22"/>
  <c r="AK153" i="22" s="1"/>
  <c r="G155" i="22"/>
  <c r="AK155" i="22" s="1"/>
  <c r="AJ155" i="22"/>
  <c r="G123" i="22"/>
  <c r="AK123" i="22" s="1"/>
  <c r="AJ123" i="22"/>
  <c r="AJ144" i="22"/>
  <c r="G144" i="22"/>
  <c r="AK144" i="22" s="1"/>
  <c r="AJ114" i="22"/>
  <c r="G114" i="22"/>
  <c r="AK114" i="22" s="1"/>
  <c r="Q92" i="22"/>
  <c r="R92" i="22" s="1"/>
  <c r="G42" i="22"/>
  <c r="AK42" i="22" s="1"/>
  <c r="AJ42" i="22"/>
  <c r="G58" i="22"/>
  <c r="AK58" i="22" s="1"/>
  <c r="AJ58" i="22"/>
  <c r="G20" i="22"/>
  <c r="AK20" i="22" s="1"/>
  <c r="AJ20" i="22"/>
  <c r="AJ81" i="22"/>
  <c r="G81" i="22"/>
  <c r="AK81" i="22" s="1"/>
  <c r="G31" i="22"/>
  <c r="AK31" i="22" s="1"/>
  <c r="AJ31" i="22"/>
  <c r="AJ53" i="22"/>
  <c r="G53" i="22"/>
  <c r="AK53" i="22" s="1"/>
  <c r="AJ331" i="22"/>
  <c r="G331" i="22"/>
  <c r="AK331" i="22" s="1"/>
  <c r="AJ374" i="22"/>
  <c r="G374" i="22"/>
  <c r="AK374" i="22" s="1"/>
  <c r="G189" i="22"/>
  <c r="AK189" i="22" s="1"/>
  <c r="AJ189" i="22"/>
  <c r="G116" i="22"/>
  <c r="AK116" i="22" s="1"/>
  <c r="AJ116" i="22"/>
  <c r="AJ32" i="22"/>
  <c r="G32" i="22"/>
  <c r="AK32" i="22" s="1"/>
  <c r="P317" i="22"/>
  <c r="AA317" i="22" s="1"/>
  <c r="G326" i="22"/>
  <c r="AK326" i="22" s="1"/>
  <c r="AJ326" i="22"/>
  <c r="G320" i="22"/>
  <c r="AK320" i="22" s="1"/>
  <c r="AJ320" i="22"/>
  <c r="G343" i="22"/>
  <c r="AK343" i="22" s="1"/>
  <c r="AJ343" i="22"/>
  <c r="G361" i="22"/>
  <c r="AK361" i="22" s="1"/>
  <c r="AJ361" i="22"/>
  <c r="AJ345" i="22"/>
  <c r="G345" i="22"/>
  <c r="AK345" i="22" s="1"/>
  <c r="G365" i="22"/>
  <c r="AK365" i="22" s="1"/>
  <c r="AJ365" i="22"/>
  <c r="G373" i="22"/>
  <c r="AK373" i="22" s="1"/>
  <c r="AJ373" i="22"/>
  <c r="G358" i="22"/>
  <c r="AK358" i="22" s="1"/>
  <c r="AJ358" i="22"/>
  <c r="G380" i="22"/>
  <c r="AK380" i="22" s="1"/>
  <c r="AJ380" i="22"/>
  <c r="AJ246" i="22"/>
  <c r="G246" i="22"/>
  <c r="AK246" i="22" s="1"/>
  <c r="G241" i="22"/>
  <c r="AJ241" i="22"/>
  <c r="BB241" i="22" s="1"/>
  <c r="G258" i="22"/>
  <c r="AK258" i="22" s="1"/>
  <c r="AJ258" i="22"/>
  <c r="G285" i="22"/>
  <c r="AK285" i="22" s="1"/>
  <c r="AJ285" i="22"/>
  <c r="G293" i="22"/>
  <c r="AK293" i="22" s="1"/>
  <c r="AJ293" i="22"/>
  <c r="G295" i="22"/>
  <c r="AK295" i="22" s="1"/>
  <c r="AJ295" i="22"/>
  <c r="AJ286" i="22"/>
  <c r="G286" i="22"/>
  <c r="AK286" i="22" s="1"/>
  <c r="G200" i="22"/>
  <c r="AK200" i="22" s="1"/>
  <c r="AJ200" i="22"/>
  <c r="G225" i="22"/>
  <c r="AK225" i="22" s="1"/>
  <c r="AJ225" i="22"/>
  <c r="AJ198" i="22"/>
  <c r="G198" i="22"/>
  <c r="AK198" i="22" s="1"/>
  <c r="G210" i="22"/>
  <c r="AK210" i="22" s="1"/>
  <c r="AJ210" i="22"/>
  <c r="AJ219" i="22"/>
  <c r="G219" i="22"/>
  <c r="AK219" i="22" s="1"/>
  <c r="G112" i="22"/>
  <c r="AK112" i="22" s="1"/>
  <c r="AJ112" i="22"/>
  <c r="G143" i="22"/>
  <c r="AK143" i="22" s="1"/>
  <c r="AJ143" i="22"/>
  <c r="AJ154" i="22"/>
  <c r="G154" i="22"/>
  <c r="AK154" i="22" s="1"/>
  <c r="G131" i="22"/>
  <c r="AK131" i="22" s="1"/>
  <c r="AJ131" i="22"/>
  <c r="AJ152" i="22"/>
  <c r="G152" i="22"/>
  <c r="AK152" i="22" s="1"/>
  <c r="AJ149" i="22"/>
  <c r="G149" i="22"/>
  <c r="AK149" i="22" s="1"/>
  <c r="G44" i="22"/>
  <c r="AK44" i="22" s="1"/>
  <c r="AJ44" i="22"/>
  <c r="G60" i="22"/>
  <c r="AK60" i="22" s="1"/>
  <c r="AJ60" i="22"/>
  <c r="G22" i="22"/>
  <c r="AK22" i="22" s="1"/>
  <c r="AJ22" i="22"/>
  <c r="G35" i="22"/>
  <c r="AK35" i="22" s="1"/>
  <c r="AJ35" i="22"/>
  <c r="AJ51" i="22"/>
  <c r="G51" i="22"/>
  <c r="AK51" i="22" s="1"/>
  <c r="G33" i="22"/>
  <c r="AK33" i="22" s="1"/>
  <c r="AJ33" i="22"/>
  <c r="AJ61" i="22"/>
  <c r="G61" i="22"/>
  <c r="AK61" i="22" s="1"/>
  <c r="AJ49" i="22"/>
  <c r="G49" i="22"/>
  <c r="AK49" i="22" s="1"/>
  <c r="G329" i="22"/>
  <c r="AJ329" i="22"/>
  <c r="AJ377" i="22"/>
  <c r="G377" i="22"/>
  <c r="AK377" i="22" s="1"/>
  <c r="AJ249" i="22"/>
  <c r="G249" i="22"/>
  <c r="AK249" i="22" s="1"/>
  <c r="AJ207" i="22"/>
  <c r="G207" i="22"/>
  <c r="AK207" i="22" s="1"/>
  <c r="AJ69" i="22"/>
  <c r="G69" i="22"/>
  <c r="AK69" i="22" s="1"/>
  <c r="G332" i="22"/>
  <c r="AK332" i="22" s="1"/>
  <c r="AJ332" i="22"/>
  <c r="AJ321" i="22"/>
  <c r="G321" i="22"/>
  <c r="AK321" i="22" s="1"/>
  <c r="G328" i="22"/>
  <c r="AK328" i="22" s="1"/>
  <c r="AJ328" i="22"/>
  <c r="G350" i="22"/>
  <c r="AK350" i="22" s="1"/>
  <c r="AJ350" i="22"/>
  <c r="AJ368" i="22"/>
  <c r="G368" i="22"/>
  <c r="AK368" i="22" s="1"/>
  <c r="AJ346" i="22"/>
  <c r="G346" i="22"/>
  <c r="AK346" i="22" s="1"/>
  <c r="AJ378" i="22"/>
  <c r="G378" i="22"/>
  <c r="AK378" i="22" s="1"/>
  <c r="G366" i="22"/>
  <c r="AK366" i="22" s="1"/>
  <c r="AJ366" i="22"/>
  <c r="G265" i="22"/>
  <c r="AK265" i="22" s="1"/>
  <c r="AJ265" i="22"/>
  <c r="G260" i="22"/>
  <c r="AK260" i="22" s="1"/>
  <c r="AJ260" i="22"/>
  <c r="AJ263" i="22"/>
  <c r="G263" i="22"/>
  <c r="AK263" i="22" s="1"/>
  <c r="G252" i="22"/>
  <c r="AK252" i="22" s="1"/>
  <c r="AJ252" i="22"/>
  <c r="AJ243" i="22"/>
  <c r="G243" i="22"/>
  <c r="AK243" i="22" s="1"/>
  <c r="AJ304" i="22"/>
  <c r="G304" i="22"/>
  <c r="AK304" i="22" s="1"/>
  <c r="AJ267" i="22"/>
  <c r="G267" i="22"/>
  <c r="AK267" i="22" s="1"/>
  <c r="G273" i="22"/>
  <c r="AK273" i="22" s="1"/>
  <c r="AJ273" i="22"/>
  <c r="AJ294" i="22"/>
  <c r="G294" i="22"/>
  <c r="AK294" i="22" s="1"/>
  <c r="AJ222" i="22"/>
  <c r="G222" i="22"/>
  <c r="AK222" i="22" s="1"/>
  <c r="AJ214" i="22"/>
  <c r="G214" i="22"/>
  <c r="AK214" i="22" s="1"/>
  <c r="AJ203" i="22"/>
  <c r="G203" i="22"/>
  <c r="AK203" i="22" s="1"/>
  <c r="G182" i="22"/>
  <c r="AK182" i="22" s="1"/>
  <c r="AJ182" i="22"/>
  <c r="AJ204" i="22"/>
  <c r="G204" i="22"/>
  <c r="AK204" i="22" s="1"/>
  <c r="G197" i="22"/>
  <c r="AK197" i="22" s="1"/>
  <c r="AJ197" i="22"/>
  <c r="AJ218" i="22"/>
  <c r="G218" i="22"/>
  <c r="AK218" i="22" s="1"/>
  <c r="AJ117" i="22"/>
  <c r="G117" i="22"/>
  <c r="AK117" i="22" s="1"/>
  <c r="G107" i="22"/>
  <c r="AK107" i="22" s="1"/>
  <c r="AJ107" i="22"/>
  <c r="AJ151" i="22"/>
  <c r="G151" i="22"/>
  <c r="AK151" i="22" s="1"/>
  <c r="AJ156" i="22"/>
  <c r="G156" i="22"/>
  <c r="AK156" i="22" s="1"/>
  <c r="G118" i="22"/>
  <c r="AK118" i="22" s="1"/>
  <c r="AJ118" i="22"/>
  <c r="G139" i="22"/>
  <c r="AK139" i="22" s="1"/>
  <c r="AJ139" i="22"/>
  <c r="G105" i="22"/>
  <c r="AK105" i="22" s="1"/>
  <c r="AJ105" i="22"/>
  <c r="G108" i="22"/>
  <c r="AK108" i="22" s="1"/>
  <c r="AJ108" i="22"/>
  <c r="AU92" i="22"/>
  <c r="AV92" i="22" s="1"/>
  <c r="AS93" i="22" s="1"/>
  <c r="G46" i="22"/>
  <c r="AK46" i="22" s="1"/>
  <c r="AJ46" i="22"/>
  <c r="G62" i="22"/>
  <c r="AK62" i="22" s="1"/>
  <c r="AJ62" i="22"/>
  <c r="G24" i="22"/>
  <c r="AK24" i="22" s="1"/>
  <c r="AJ24" i="22"/>
  <c r="AJ30" i="22"/>
  <c r="G30" i="22"/>
  <c r="AK30" i="22" s="1"/>
  <c r="G18" i="22"/>
  <c r="AK18" i="22" s="1"/>
  <c r="AJ18" i="22"/>
  <c r="AJ55" i="22"/>
  <c r="G55" i="22"/>
  <c r="AK55" i="22" s="1"/>
  <c r="Y186" i="17"/>
  <c r="AU17" i="17"/>
  <c r="AV17" i="17" s="1"/>
  <c r="AS18" i="17" s="1"/>
  <c r="G50" i="17"/>
  <c r="AK50" i="17" s="1"/>
  <c r="BE272" i="17"/>
  <c r="BE187" i="17"/>
  <c r="AU187" i="17"/>
  <c r="AV187" i="17" s="1"/>
  <c r="AS188" i="17" s="1"/>
  <c r="AT188" i="17" s="1"/>
  <c r="BE188" i="17" s="1"/>
  <c r="BE102" i="17"/>
  <c r="AU102" i="17"/>
  <c r="AV102" i="17" s="1"/>
  <c r="AS103" i="17" s="1"/>
  <c r="AJ391" i="17"/>
  <c r="G391" i="17"/>
  <c r="AK391" i="17" s="1"/>
  <c r="G314" i="17"/>
  <c r="AK314" i="17" s="1"/>
  <c r="AJ314" i="17"/>
  <c r="AJ223" i="17"/>
  <c r="G223" i="17"/>
  <c r="AK223" i="17" s="1"/>
  <c r="AJ193" i="17"/>
  <c r="G193" i="17"/>
  <c r="AK193" i="17" s="1"/>
  <c r="G113" i="17"/>
  <c r="AK113" i="17" s="1"/>
  <c r="AJ113" i="17"/>
  <c r="AJ141" i="17"/>
  <c r="G141" i="17"/>
  <c r="AK141" i="17" s="1"/>
  <c r="AJ68" i="17"/>
  <c r="G68" i="17"/>
  <c r="AK68" i="17" s="1"/>
  <c r="G421" i="17"/>
  <c r="AK421" i="17" s="1"/>
  <c r="AJ421" i="17"/>
  <c r="G376" i="17"/>
  <c r="AK376" i="17" s="1"/>
  <c r="AJ376" i="17"/>
  <c r="G328" i="17"/>
  <c r="AK328" i="17" s="1"/>
  <c r="AJ328" i="17"/>
  <c r="G239" i="17"/>
  <c r="AK239" i="17" s="1"/>
  <c r="AJ239" i="17"/>
  <c r="G116" i="17"/>
  <c r="AK116" i="17" s="1"/>
  <c r="AJ116" i="17"/>
  <c r="G35" i="17"/>
  <c r="AK35" i="17" s="1"/>
  <c r="AJ35" i="17"/>
  <c r="AJ369" i="17"/>
  <c r="G369" i="17"/>
  <c r="AK369" i="17" s="1"/>
  <c r="G425" i="17"/>
  <c r="AK425" i="17" s="1"/>
  <c r="AJ425" i="17"/>
  <c r="AJ418" i="17"/>
  <c r="G418" i="17"/>
  <c r="AK418" i="17" s="1"/>
  <c r="G397" i="17"/>
  <c r="AK397" i="17" s="1"/>
  <c r="AJ397" i="17"/>
  <c r="G394" i="17"/>
  <c r="AK394" i="17" s="1"/>
  <c r="AJ394" i="17"/>
  <c r="G431" i="17"/>
  <c r="AK431" i="17" s="1"/>
  <c r="AJ431" i="17"/>
  <c r="AJ379" i="17"/>
  <c r="G379" i="17"/>
  <c r="AK379" i="17" s="1"/>
  <c r="G287" i="17"/>
  <c r="AK287" i="17" s="1"/>
  <c r="AJ287" i="17"/>
  <c r="AJ335" i="17"/>
  <c r="G335" i="17"/>
  <c r="AK335" i="17" s="1"/>
  <c r="AJ311" i="17"/>
  <c r="G311" i="17"/>
  <c r="AK311" i="17" s="1"/>
  <c r="G336" i="17"/>
  <c r="AK336" i="17" s="1"/>
  <c r="AJ336" i="17"/>
  <c r="AJ339" i="17"/>
  <c r="G339" i="17"/>
  <c r="AK339" i="17" s="1"/>
  <c r="G300" i="17"/>
  <c r="AK300" i="17" s="1"/>
  <c r="AJ300" i="17"/>
  <c r="G195" i="17"/>
  <c r="AK195" i="17" s="1"/>
  <c r="AJ195" i="17"/>
  <c r="AJ233" i="17"/>
  <c r="G233" i="17"/>
  <c r="AK233" i="17" s="1"/>
  <c r="AJ201" i="17"/>
  <c r="G201" i="17"/>
  <c r="AK201" i="17" s="1"/>
  <c r="AJ251" i="17"/>
  <c r="G251" i="17"/>
  <c r="AK251" i="17" s="1"/>
  <c r="AJ250" i="17"/>
  <c r="G250" i="17"/>
  <c r="AK250" i="17" s="1"/>
  <c r="G242" i="17"/>
  <c r="AK242" i="17" s="1"/>
  <c r="AJ242" i="17"/>
  <c r="AJ240" i="17"/>
  <c r="G240" i="17"/>
  <c r="AK240" i="17" s="1"/>
  <c r="G261" i="17"/>
  <c r="AK261" i="17" s="1"/>
  <c r="AJ261" i="17"/>
  <c r="AJ254" i="17"/>
  <c r="G254" i="17"/>
  <c r="AK254" i="17" s="1"/>
  <c r="AJ115" i="17"/>
  <c r="G115" i="17"/>
  <c r="AK115" i="17" s="1"/>
  <c r="G108" i="17"/>
  <c r="AK108" i="17" s="1"/>
  <c r="AJ108" i="17"/>
  <c r="G126" i="17"/>
  <c r="AK126" i="17" s="1"/>
  <c r="AJ126" i="17"/>
  <c r="G123" i="17"/>
  <c r="AK123" i="17" s="1"/>
  <c r="AJ123" i="17"/>
  <c r="G136" i="17"/>
  <c r="AK136" i="17" s="1"/>
  <c r="AJ136" i="17"/>
  <c r="AJ176" i="17"/>
  <c r="G176" i="17"/>
  <c r="AK176" i="17" s="1"/>
  <c r="AJ146" i="17"/>
  <c r="G146" i="17"/>
  <c r="AK146" i="17" s="1"/>
  <c r="AJ89" i="17"/>
  <c r="G89" i="17"/>
  <c r="AK89" i="17" s="1"/>
  <c r="AJ64" i="17"/>
  <c r="G64" i="17"/>
  <c r="AK64" i="17" s="1"/>
  <c r="AJ33" i="17"/>
  <c r="G33" i="17"/>
  <c r="AK33" i="17" s="1"/>
  <c r="AJ72" i="17"/>
  <c r="G72" i="17"/>
  <c r="AK72" i="17" s="1"/>
  <c r="G38" i="17"/>
  <c r="AK38" i="17" s="1"/>
  <c r="AJ38" i="17"/>
  <c r="G37" i="17"/>
  <c r="AK37" i="17" s="1"/>
  <c r="AJ37" i="17"/>
  <c r="G27" i="17"/>
  <c r="AK27" i="17" s="1"/>
  <c r="AJ27" i="17"/>
  <c r="G84" i="17"/>
  <c r="AK84" i="17" s="1"/>
  <c r="AJ84" i="17"/>
  <c r="G412" i="17"/>
  <c r="AK412" i="17" s="1"/>
  <c r="AJ412" i="17"/>
  <c r="AJ310" i="17"/>
  <c r="G310" i="17"/>
  <c r="AK310" i="17" s="1"/>
  <c r="G297" i="17"/>
  <c r="AK297" i="17" s="1"/>
  <c r="AJ297" i="17"/>
  <c r="G218" i="17"/>
  <c r="AK218" i="17" s="1"/>
  <c r="AJ218" i="17"/>
  <c r="AJ260" i="17"/>
  <c r="G260" i="17"/>
  <c r="AK260" i="17" s="1"/>
  <c r="G238" i="17"/>
  <c r="AK238" i="17" s="1"/>
  <c r="AJ238" i="17"/>
  <c r="G145" i="17"/>
  <c r="AK145" i="17" s="1"/>
  <c r="AJ145" i="17"/>
  <c r="G119" i="17"/>
  <c r="AK119" i="17" s="1"/>
  <c r="AJ119" i="17"/>
  <c r="G165" i="17"/>
  <c r="AK165" i="17" s="1"/>
  <c r="AJ165" i="17"/>
  <c r="AJ48" i="17"/>
  <c r="G48" i="17"/>
  <c r="AK48" i="17" s="1"/>
  <c r="AJ374" i="17"/>
  <c r="G374" i="17"/>
  <c r="AK374" i="17" s="1"/>
  <c r="G430" i="17"/>
  <c r="AK430" i="17" s="1"/>
  <c r="AJ430" i="17"/>
  <c r="G322" i="17"/>
  <c r="AK322" i="17" s="1"/>
  <c r="AJ322" i="17"/>
  <c r="AJ245" i="17"/>
  <c r="G245" i="17"/>
  <c r="AK245" i="17" s="1"/>
  <c r="G111" i="17"/>
  <c r="AK111" i="17" s="1"/>
  <c r="AJ111" i="17"/>
  <c r="AJ81" i="17"/>
  <c r="G81" i="17"/>
  <c r="AK81" i="17" s="1"/>
  <c r="AJ368" i="17"/>
  <c r="G368" i="17"/>
  <c r="AK368" i="17" s="1"/>
  <c r="G406" i="17"/>
  <c r="AK406" i="17" s="1"/>
  <c r="AJ406" i="17"/>
  <c r="AJ424" i="17"/>
  <c r="G424" i="17"/>
  <c r="AK424" i="17" s="1"/>
  <c r="G399" i="17"/>
  <c r="AK399" i="17" s="1"/>
  <c r="AJ399" i="17"/>
  <c r="G402" i="17"/>
  <c r="AK402" i="17" s="1"/>
  <c r="AJ402" i="17"/>
  <c r="AJ422" i="17"/>
  <c r="G422" i="17"/>
  <c r="AK422" i="17" s="1"/>
  <c r="AJ375" i="17"/>
  <c r="G375" i="17"/>
  <c r="AK375" i="17" s="1"/>
  <c r="AJ316" i="17"/>
  <c r="G316" i="17"/>
  <c r="AK316" i="17" s="1"/>
  <c r="G281" i="17"/>
  <c r="AK281" i="17" s="1"/>
  <c r="AJ281" i="17"/>
  <c r="AJ315" i="17"/>
  <c r="G315" i="17"/>
  <c r="AK315" i="17" s="1"/>
  <c r="AJ319" i="17"/>
  <c r="G319" i="17"/>
  <c r="AK319" i="17" s="1"/>
  <c r="G331" i="17"/>
  <c r="AK331" i="17" s="1"/>
  <c r="AJ331" i="17"/>
  <c r="G341" i="17"/>
  <c r="AK341" i="17" s="1"/>
  <c r="AJ341" i="17"/>
  <c r="G340" i="17"/>
  <c r="AK340" i="17" s="1"/>
  <c r="AJ340" i="17"/>
  <c r="G284" i="17"/>
  <c r="AK284" i="17" s="1"/>
  <c r="AJ284" i="17"/>
  <c r="G295" i="17"/>
  <c r="AK295" i="17" s="1"/>
  <c r="AJ295" i="17"/>
  <c r="AK271" i="17"/>
  <c r="BC271" i="17" s="1"/>
  <c r="Y271" i="17"/>
  <c r="G190" i="17"/>
  <c r="AK190" i="17" s="1"/>
  <c r="AJ190" i="17"/>
  <c r="AJ208" i="17"/>
  <c r="G208" i="17"/>
  <c r="AK208" i="17" s="1"/>
  <c r="G197" i="17"/>
  <c r="AK197" i="17" s="1"/>
  <c r="AJ197" i="17"/>
  <c r="AJ202" i="17"/>
  <c r="G202" i="17"/>
  <c r="AK202" i="17" s="1"/>
  <c r="AJ252" i="17"/>
  <c r="G252" i="17"/>
  <c r="AK252" i="17" s="1"/>
  <c r="G255" i="17"/>
  <c r="AK255" i="17" s="1"/>
  <c r="AJ255" i="17"/>
  <c r="G247" i="17"/>
  <c r="AK247" i="17" s="1"/>
  <c r="AJ247" i="17"/>
  <c r="G241" i="17"/>
  <c r="AK241" i="17" s="1"/>
  <c r="AJ241" i="17"/>
  <c r="AJ138" i="17"/>
  <c r="G138" i="17"/>
  <c r="AK138" i="17" s="1"/>
  <c r="G166" i="17"/>
  <c r="AK166" i="17" s="1"/>
  <c r="AJ166" i="17"/>
  <c r="AJ148" i="17"/>
  <c r="G148" i="17"/>
  <c r="AK148" i="17" s="1"/>
  <c r="G121" i="17"/>
  <c r="AK121" i="17" s="1"/>
  <c r="AJ121" i="17"/>
  <c r="G134" i="17"/>
  <c r="AK134" i="17" s="1"/>
  <c r="AJ134" i="17"/>
  <c r="G131" i="17"/>
  <c r="AK131" i="17" s="1"/>
  <c r="AJ131" i="17"/>
  <c r="G144" i="17"/>
  <c r="AK144" i="17" s="1"/>
  <c r="AJ144" i="17"/>
  <c r="AJ161" i="17"/>
  <c r="G161" i="17"/>
  <c r="AK161" i="17" s="1"/>
  <c r="G152" i="17"/>
  <c r="AK152" i="17" s="1"/>
  <c r="AJ152" i="17"/>
  <c r="AJ154" i="17"/>
  <c r="G154" i="17"/>
  <c r="AK154" i="17" s="1"/>
  <c r="AJ58" i="17"/>
  <c r="G58" i="17"/>
  <c r="AK58" i="17" s="1"/>
  <c r="G20" i="17"/>
  <c r="AK20" i="17" s="1"/>
  <c r="AJ20" i="17"/>
  <c r="AJ79" i="17"/>
  <c r="G79" i="17"/>
  <c r="AK79" i="17" s="1"/>
  <c r="AJ39" i="17"/>
  <c r="G39" i="17"/>
  <c r="AK39" i="17" s="1"/>
  <c r="AJ74" i="17"/>
  <c r="G74" i="17"/>
  <c r="AK74" i="17" s="1"/>
  <c r="AJ46" i="17"/>
  <c r="G46" i="17"/>
  <c r="AK46" i="17" s="1"/>
  <c r="AJ41" i="17"/>
  <c r="G41" i="17"/>
  <c r="AK41" i="17" s="1"/>
  <c r="AJ36" i="17"/>
  <c r="G36" i="17"/>
  <c r="AK36" i="17" s="1"/>
  <c r="G83" i="17"/>
  <c r="AK83" i="17" s="1"/>
  <c r="AJ83" i="17"/>
  <c r="AJ423" i="17"/>
  <c r="G423" i="17"/>
  <c r="AK423" i="17" s="1"/>
  <c r="G409" i="17"/>
  <c r="AK409" i="17" s="1"/>
  <c r="AJ409" i="17"/>
  <c r="AJ377" i="17"/>
  <c r="G377" i="17"/>
  <c r="AK377" i="17" s="1"/>
  <c r="AJ221" i="17"/>
  <c r="G221" i="17"/>
  <c r="AK221" i="17" s="1"/>
  <c r="G244" i="17"/>
  <c r="AK244" i="17" s="1"/>
  <c r="AJ244" i="17"/>
  <c r="AJ127" i="17"/>
  <c r="G127" i="17"/>
  <c r="AK127" i="17" s="1"/>
  <c r="AJ23" i="17"/>
  <c r="G23" i="17"/>
  <c r="AK23" i="17" s="1"/>
  <c r="AJ86" i="17"/>
  <c r="G86" i="17"/>
  <c r="AK86" i="17" s="1"/>
  <c r="G75" i="17"/>
  <c r="AK75" i="17" s="1"/>
  <c r="AJ75" i="17"/>
  <c r="G417" i="17"/>
  <c r="AK417" i="17" s="1"/>
  <c r="AJ417" i="17"/>
  <c r="G294" i="17"/>
  <c r="AK294" i="17" s="1"/>
  <c r="AJ294" i="17"/>
  <c r="AJ338" i="17"/>
  <c r="G338" i="17"/>
  <c r="AK338" i="17" s="1"/>
  <c r="AJ228" i="17"/>
  <c r="G228" i="17"/>
  <c r="AK228" i="17" s="1"/>
  <c r="G237" i="17"/>
  <c r="AK237" i="17" s="1"/>
  <c r="AJ237" i="17"/>
  <c r="G246" i="17"/>
  <c r="AK246" i="17" s="1"/>
  <c r="AJ246" i="17"/>
  <c r="AJ205" i="17"/>
  <c r="G205" i="17"/>
  <c r="AK205" i="17" s="1"/>
  <c r="G120" i="17"/>
  <c r="AK120" i="17" s="1"/>
  <c r="AJ120" i="17"/>
  <c r="AJ164" i="17"/>
  <c r="G164" i="17"/>
  <c r="AK164" i="17" s="1"/>
  <c r="AJ63" i="17"/>
  <c r="G63" i="17"/>
  <c r="AK63" i="17" s="1"/>
  <c r="AJ56" i="17"/>
  <c r="G56" i="17"/>
  <c r="AK56" i="17" s="1"/>
  <c r="AJ70" i="17"/>
  <c r="G70" i="17"/>
  <c r="AK70" i="17" s="1"/>
  <c r="G34" i="17"/>
  <c r="AK34" i="17" s="1"/>
  <c r="AJ34" i="17"/>
  <c r="AJ367" i="17"/>
  <c r="G367" i="17"/>
  <c r="AK367" i="17" s="1"/>
  <c r="AJ408" i="17"/>
  <c r="G408" i="17"/>
  <c r="AK408" i="17" s="1"/>
  <c r="AJ427" i="17"/>
  <c r="G427" i="17"/>
  <c r="AK427" i="17" s="1"/>
  <c r="G400" i="17"/>
  <c r="AK400" i="17" s="1"/>
  <c r="AJ400" i="17"/>
  <c r="AJ403" i="17"/>
  <c r="G403" i="17"/>
  <c r="AK403" i="17" s="1"/>
  <c r="AJ429" i="17"/>
  <c r="G429" i="17"/>
  <c r="AK429" i="17" s="1"/>
  <c r="AJ385" i="17"/>
  <c r="G385" i="17"/>
  <c r="AK385" i="17" s="1"/>
  <c r="AJ308" i="17"/>
  <c r="G308" i="17"/>
  <c r="AK308" i="17" s="1"/>
  <c r="AJ323" i="17"/>
  <c r="G323" i="17"/>
  <c r="AK323" i="17" s="1"/>
  <c r="AJ324" i="17"/>
  <c r="G324" i="17"/>
  <c r="AK324" i="17" s="1"/>
  <c r="G342" i="17"/>
  <c r="AK342" i="17" s="1"/>
  <c r="AJ342" i="17"/>
  <c r="G346" i="17"/>
  <c r="AK346" i="17" s="1"/>
  <c r="AJ346" i="17"/>
  <c r="G292" i="17"/>
  <c r="AK292" i="17" s="1"/>
  <c r="AJ292" i="17"/>
  <c r="AU272" i="17"/>
  <c r="AV272" i="17" s="1"/>
  <c r="AS273" i="17" s="1"/>
  <c r="AJ206" i="17"/>
  <c r="G206" i="17"/>
  <c r="AK206" i="17" s="1"/>
  <c r="AJ209" i="17"/>
  <c r="G209" i="17"/>
  <c r="AK209" i="17" s="1"/>
  <c r="G199" i="17"/>
  <c r="AK199" i="17" s="1"/>
  <c r="AJ199" i="17"/>
  <c r="G203" i="17"/>
  <c r="AK203" i="17" s="1"/>
  <c r="AJ203" i="17"/>
  <c r="AJ253" i="17"/>
  <c r="G253" i="17"/>
  <c r="AK253" i="17" s="1"/>
  <c r="AJ256" i="17"/>
  <c r="G256" i="17"/>
  <c r="AK256" i="17" s="1"/>
  <c r="AJ248" i="17"/>
  <c r="G248" i="17"/>
  <c r="AK248" i="17" s="1"/>
  <c r="AJ156" i="17"/>
  <c r="G156" i="17"/>
  <c r="AK156" i="17" s="1"/>
  <c r="G129" i="17"/>
  <c r="AK129" i="17" s="1"/>
  <c r="AJ129" i="17"/>
  <c r="G142" i="17"/>
  <c r="AK142" i="17" s="1"/>
  <c r="AJ142" i="17"/>
  <c r="G139" i="17"/>
  <c r="AK139" i="17" s="1"/>
  <c r="AJ139" i="17"/>
  <c r="AJ112" i="17"/>
  <c r="G112" i="17"/>
  <c r="AK112" i="17" s="1"/>
  <c r="AJ168" i="17"/>
  <c r="G168" i="17"/>
  <c r="AK168" i="17" s="1"/>
  <c r="G160" i="17"/>
  <c r="AK160" i="17" s="1"/>
  <c r="AJ160" i="17"/>
  <c r="AJ162" i="17"/>
  <c r="G162" i="17"/>
  <c r="AK162" i="17" s="1"/>
  <c r="G174" i="17"/>
  <c r="AK174" i="17" s="1"/>
  <c r="AJ174" i="17"/>
  <c r="AJ66" i="17"/>
  <c r="G66" i="17"/>
  <c r="AK66" i="17" s="1"/>
  <c r="G22" i="17"/>
  <c r="AK22" i="17" s="1"/>
  <c r="AJ22" i="17"/>
  <c r="AJ91" i="17"/>
  <c r="G91" i="17"/>
  <c r="AK91" i="17" s="1"/>
  <c r="AJ43" i="17"/>
  <c r="G43" i="17"/>
  <c r="AK43" i="17" s="1"/>
  <c r="AJ76" i="17"/>
  <c r="G76" i="17"/>
  <c r="AK76" i="17" s="1"/>
  <c r="AJ54" i="17"/>
  <c r="G54" i="17"/>
  <c r="AK54" i="17" s="1"/>
  <c r="AJ49" i="17"/>
  <c r="G49" i="17"/>
  <c r="AK49" i="17" s="1"/>
  <c r="G44" i="17"/>
  <c r="AK44" i="17" s="1"/>
  <c r="AJ44" i="17"/>
  <c r="BE357" i="17"/>
  <c r="AU357" i="17"/>
  <c r="AV357" i="17" s="1"/>
  <c r="AS358" i="17" s="1"/>
  <c r="AJ362" i="17"/>
  <c r="G362" i="17"/>
  <c r="AK362" i="17" s="1"/>
  <c r="P357" i="17"/>
  <c r="AA357" i="17" s="1"/>
  <c r="G302" i="17"/>
  <c r="AK302" i="17" s="1"/>
  <c r="AJ302" i="17"/>
  <c r="G320" i="17"/>
  <c r="AK320" i="17" s="1"/>
  <c r="AJ320" i="17"/>
  <c r="AJ259" i="17"/>
  <c r="G259" i="17"/>
  <c r="AK259" i="17" s="1"/>
  <c r="G234" i="17"/>
  <c r="AK234" i="17" s="1"/>
  <c r="AJ234" i="17"/>
  <c r="P187" i="17"/>
  <c r="AA187" i="17" s="1"/>
  <c r="G110" i="17"/>
  <c r="AK110" i="17" s="1"/>
  <c r="AJ110" i="17"/>
  <c r="G155" i="17"/>
  <c r="AK155" i="17" s="1"/>
  <c r="AJ155" i="17"/>
  <c r="AJ61" i="17"/>
  <c r="G61" i="17"/>
  <c r="AK61" i="17" s="1"/>
  <c r="AJ31" i="17"/>
  <c r="G31" i="17"/>
  <c r="AK31" i="17" s="1"/>
  <c r="G224" i="17"/>
  <c r="AK224" i="17" s="1"/>
  <c r="AJ224" i="17"/>
  <c r="AJ231" i="17"/>
  <c r="G231" i="17"/>
  <c r="AK231" i="17" s="1"/>
  <c r="AJ130" i="17"/>
  <c r="G130" i="17"/>
  <c r="AK130" i="17" s="1"/>
  <c r="G128" i="17"/>
  <c r="AK128" i="17" s="1"/>
  <c r="AJ128" i="17"/>
  <c r="AJ32" i="17"/>
  <c r="G32" i="17"/>
  <c r="AK32" i="17" s="1"/>
  <c r="AJ85" i="17"/>
  <c r="G85" i="17"/>
  <c r="AK85" i="17" s="1"/>
  <c r="G380" i="17"/>
  <c r="AK380" i="17" s="1"/>
  <c r="AJ380" i="17"/>
  <c r="G395" i="17"/>
  <c r="AK395" i="17" s="1"/>
  <c r="AJ395" i="17"/>
  <c r="AJ414" i="17"/>
  <c r="G414" i="17"/>
  <c r="AK414" i="17" s="1"/>
  <c r="G405" i="17"/>
  <c r="AK405" i="17" s="1"/>
  <c r="AJ405" i="17"/>
  <c r="G404" i="17"/>
  <c r="AK404" i="17" s="1"/>
  <c r="AJ404" i="17"/>
  <c r="G428" i="17"/>
  <c r="AK428" i="17" s="1"/>
  <c r="AJ428" i="17"/>
  <c r="AJ392" i="17"/>
  <c r="G392" i="17"/>
  <c r="AK392" i="17" s="1"/>
  <c r="AJ299" i="17"/>
  <c r="G299" i="17"/>
  <c r="AK299" i="17" s="1"/>
  <c r="AJ321" i="17"/>
  <c r="G321" i="17"/>
  <c r="AK321" i="17" s="1"/>
  <c r="G309" i="17"/>
  <c r="AK309" i="17" s="1"/>
  <c r="AJ309" i="17"/>
  <c r="AJ326" i="17"/>
  <c r="G326" i="17"/>
  <c r="AK326" i="17" s="1"/>
  <c r="G343" i="17"/>
  <c r="AK343" i="17" s="1"/>
  <c r="AJ343" i="17"/>
  <c r="G337" i="17"/>
  <c r="AK337" i="17" s="1"/>
  <c r="AJ337" i="17"/>
  <c r="AJ313" i="17"/>
  <c r="G313" i="17"/>
  <c r="AK313" i="17" s="1"/>
  <c r="G288" i="17"/>
  <c r="AK288" i="17" s="1"/>
  <c r="AJ288" i="17"/>
  <c r="AJ211" i="17"/>
  <c r="G211" i="17"/>
  <c r="AK211" i="17" s="1"/>
  <c r="G210" i="17"/>
  <c r="AK210" i="17" s="1"/>
  <c r="AJ210" i="17"/>
  <c r="G188" i="17"/>
  <c r="AK188" i="17" s="1"/>
  <c r="AJ188" i="17"/>
  <c r="G222" i="17"/>
  <c r="AK222" i="17" s="1"/>
  <c r="AJ222" i="17"/>
  <c r="AJ258" i="17"/>
  <c r="G258" i="17"/>
  <c r="AK258" i="17" s="1"/>
  <c r="G257" i="17"/>
  <c r="AK257" i="17" s="1"/>
  <c r="AJ257" i="17"/>
  <c r="G249" i="17"/>
  <c r="AK249" i="17" s="1"/>
  <c r="AJ249" i="17"/>
  <c r="G200" i="17"/>
  <c r="AK200" i="17" s="1"/>
  <c r="AJ200" i="17"/>
  <c r="G124" i="17"/>
  <c r="AK124" i="17" s="1"/>
  <c r="AJ124" i="17"/>
  <c r="G137" i="17"/>
  <c r="AK137" i="17" s="1"/>
  <c r="AJ137" i="17"/>
  <c r="G150" i="17"/>
  <c r="AK150" i="17" s="1"/>
  <c r="AJ150" i="17"/>
  <c r="G153" i="17"/>
  <c r="AK153" i="17" s="1"/>
  <c r="AJ153" i="17"/>
  <c r="AJ118" i="17"/>
  <c r="G118" i="17"/>
  <c r="AK118" i="17" s="1"/>
  <c r="G169" i="17"/>
  <c r="AK169" i="17" s="1"/>
  <c r="AJ169" i="17"/>
  <c r="AJ173" i="17"/>
  <c r="G173" i="17"/>
  <c r="AK173" i="17" s="1"/>
  <c r="AJ87" i="17"/>
  <c r="G87" i="17"/>
  <c r="AK87" i="17" s="1"/>
  <c r="G24" i="17"/>
  <c r="AK24" i="17" s="1"/>
  <c r="AJ24" i="17"/>
  <c r="AJ51" i="17"/>
  <c r="G51" i="17"/>
  <c r="AK51" i="17" s="1"/>
  <c r="AJ78" i="17"/>
  <c r="G78" i="17"/>
  <c r="AK78" i="17" s="1"/>
  <c r="AJ62" i="17"/>
  <c r="G62" i="17"/>
  <c r="AK62" i="17" s="1"/>
  <c r="AJ57" i="17"/>
  <c r="G57" i="17"/>
  <c r="AK57" i="17" s="1"/>
  <c r="AJ52" i="17"/>
  <c r="G52" i="17"/>
  <c r="AK52" i="17" s="1"/>
  <c r="G69" i="17"/>
  <c r="AK69" i="17" s="1"/>
  <c r="AJ69" i="17"/>
  <c r="AJ55" i="17"/>
  <c r="G55" i="17"/>
  <c r="AK55" i="17" s="1"/>
  <c r="G19" i="17"/>
  <c r="AK19" i="17" s="1"/>
  <c r="AJ19" i="17"/>
  <c r="AJ420" i="17"/>
  <c r="G420" i="17"/>
  <c r="AK420" i="17" s="1"/>
  <c r="AJ389" i="17"/>
  <c r="G389" i="17"/>
  <c r="AK389" i="17" s="1"/>
  <c r="G329" i="17"/>
  <c r="AK329" i="17" s="1"/>
  <c r="AJ329" i="17"/>
  <c r="G303" i="17"/>
  <c r="AK303" i="17" s="1"/>
  <c r="AJ303" i="17"/>
  <c r="AJ227" i="17"/>
  <c r="G227" i="17"/>
  <c r="AK227" i="17" s="1"/>
  <c r="AJ167" i="17"/>
  <c r="G167" i="17"/>
  <c r="AK167" i="17" s="1"/>
  <c r="G77" i="17"/>
  <c r="AK77" i="17" s="1"/>
  <c r="AJ77" i="17"/>
  <c r="AJ358" i="17"/>
  <c r="G358" i="17"/>
  <c r="AK358" i="17" s="1"/>
  <c r="G398" i="17"/>
  <c r="AK398" i="17" s="1"/>
  <c r="AJ398" i="17"/>
  <c r="AJ415" i="17"/>
  <c r="G415" i="17"/>
  <c r="AK415" i="17" s="1"/>
  <c r="G410" i="17"/>
  <c r="AK410" i="17" s="1"/>
  <c r="AJ410" i="17"/>
  <c r="G426" i="17"/>
  <c r="AK426" i="17" s="1"/>
  <c r="AJ426" i="17"/>
  <c r="AJ382" i="17"/>
  <c r="G382" i="17"/>
  <c r="AK382" i="17" s="1"/>
  <c r="AJ393" i="17"/>
  <c r="G393" i="17"/>
  <c r="AK393" i="17" s="1"/>
  <c r="AJ291" i="17"/>
  <c r="G291" i="17"/>
  <c r="AK291" i="17" s="1"/>
  <c r="G332" i="17"/>
  <c r="AK332" i="17" s="1"/>
  <c r="AJ332" i="17"/>
  <c r="G317" i="17"/>
  <c r="AK317" i="17" s="1"/>
  <c r="AJ317" i="17"/>
  <c r="AJ330" i="17"/>
  <c r="G330" i="17"/>
  <c r="AK330" i="17" s="1"/>
  <c r="G344" i="17"/>
  <c r="AK344" i="17" s="1"/>
  <c r="AJ344" i="17"/>
  <c r="G345" i="17"/>
  <c r="AK345" i="17" s="1"/>
  <c r="AJ345" i="17"/>
  <c r="G305" i="17"/>
  <c r="AK305" i="17" s="1"/>
  <c r="AJ305" i="17"/>
  <c r="G312" i="17"/>
  <c r="AK312" i="17" s="1"/>
  <c r="AJ312" i="17"/>
  <c r="G285" i="17"/>
  <c r="AK285" i="17" s="1"/>
  <c r="AJ285" i="17"/>
  <c r="AJ216" i="17"/>
  <c r="G216" i="17"/>
  <c r="AK216" i="17" s="1"/>
  <c r="G189" i="17"/>
  <c r="AK189" i="17" s="1"/>
  <c r="AJ189" i="17"/>
  <c r="G194" i="17"/>
  <c r="AK194" i="17" s="1"/>
  <c r="AJ194" i="17"/>
  <c r="G232" i="17"/>
  <c r="AK232" i="17" s="1"/>
  <c r="AJ232" i="17"/>
  <c r="G229" i="17"/>
  <c r="AK229" i="17" s="1"/>
  <c r="AJ229" i="17"/>
  <c r="AJ207" i="17"/>
  <c r="G207" i="17"/>
  <c r="AK207" i="17" s="1"/>
  <c r="AJ219" i="17"/>
  <c r="G219" i="17"/>
  <c r="AK219" i="17" s="1"/>
  <c r="AJ143" i="17"/>
  <c r="G143" i="17"/>
  <c r="AK143" i="17" s="1"/>
  <c r="G132" i="17"/>
  <c r="AK132" i="17" s="1"/>
  <c r="AJ132" i="17"/>
  <c r="AJ151" i="17"/>
  <c r="G151" i="17"/>
  <c r="AK151" i="17" s="1"/>
  <c r="G158" i="17"/>
  <c r="AK158" i="17" s="1"/>
  <c r="AJ158" i="17"/>
  <c r="G104" i="17"/>
  <c r="AK104" i="17" s="1"/>
  <c r="AJ104" i="17"/>
  <c r="AJ125" i="17"/>
  <c r="G125" i="17"/>
  <c r="AK125" i="17" s="1"/>
  <c r="G172" i="17"/>
  <c r="AK172" i="17" s="1"/>
  <c r="AJ172" i="17"/>
  <c r="G149" i="17"/>
  <c r="AK149" i="17" s="1"/>
  <c r="AJ149" i="17"/>
  <c r="G171" i="17"/>
  <c r="AK171" i="17" s="1"/>
  <c r="AJ171" i="17"/>
  <c r="P17" i="17"/>
  <c r="AA17" i="17" s="1"/>
  <c r="Y101" i="17"/>
  <c r="AJ45" i="17"/>
  <c r="G45" i="17"/>
  <c r="AK45" i="17" s="1"/>
  <c r="G26" i="17"/>
  <c r="AK26" i="17" s="1"/>
  <c r="AJ26" i="17"/>
  <c r="G29" i="17"/>
  <c r="AK29" i="17" s="1"/>
  <c r="AJ29" i="17"/>
  <c r="AJ59" i="17"/>
  <c r="G59" i="17"/>
  <c r="AK59" i="17" s="1"/>
  <c r="AJ88" i="17"/>
  <c r="G88" i="17"/>
  <c r="AK88" i="17" s="1"/>
  <c r="AJ80" i="17"/>
  <c r="G80" i="17"/>
  <c r="AK80" i="17" s="1"/>
  <c r="AJ60" i="17"/>
  <c r="G60" i="17"/>
  <c r="AK60" i="17" s="1"/>
  <c r="G71" i="17"/>
  <c r="AK71" i="17" s="1"/>
  <c r="AJ71" i="17"/>
  <c r="AJ82" i="17"/>
  <c r="G82" i="17"/>
  <c r="AK82" i="17" s="1"/>
  <c r="AJ333" i="17"/>
  <c r="G333" i="17"/>
  <c r="AK333" i="17" s="1"/>
  <c r="G236" i="17"/>
  <c r="AK236" i="17" s="1"/>
  <c r="AJ236" i="17"/>
  <c r="AJ28" i="17"/>
  <c r="G28" i="17"/>
  <c r="AK28" i="17" s="1"/>
  <c r="AJ413" i="17"/>
  <c r="G413" i="17"/>
  <c r="AK413" i="17" s="1"/>
  <c r="AJ396" i="17"/>
  <c r="G396" i="17"/>
  <c r="AK396" i="17" s="1"/>
  <c r="G318" i="17"/>
  <c r="AK318" i="17" s="1"/>
  <c r="AJ318" i="17"/>
  <c r="AJ191" i="17"/>
  <c r="G191" i="17"/>
  <c r="AK191" i="17" s="1"/>
  <c r="G163" i="17"/>
  <c r="AK163" i="17" s="1"/>
  <c r="AJ163" i="17"/>
  <c r="AJ25" i="17"/>
  <c r="G25" i="17"/>
  <c r="AK25" i="17" s="1"/>
  <c r="AJ419" i="17"/>
  <c r="G419" i="17"/>
  <c r="AK419" i="17" s="1"/>
  <c r="AJ416" i="17"/>
  <c r="G416" i="17"/>
  <c r="AK416" i="17" s="1"/>
  <c r="AJ411" i="17"/>
  <c r="G411" i="17"/>
  <c r="AK411" i="17" s="1"/>
  <c r="AJ383" i="17"/>
  <c r="G383" i="17"/>
  <c r="AK383" i="17" s="1"/>
  <c r="G401" i="17"/>
  <c r="AK401" i="17" s="1"/>
  <c r="AJ401" i="17"/>
  <c r="G378" i="17"/>
  <c r="AK378" i="17" s="1"/>
  <c r="AJ378" i="17"/>
  <c r="G359" i="17"/>
  <c r="AK359" i="17" s="1"/>
  <c r="AJ359" i="17"/>
  <c r="AJ384" i="17"/>
  <c r="G384" i="17"/>
  <c r="AK384" i="17" s="1"/>
  <c r="AJ278" i="17"/>
  <c r="G278" i="17"/>
  <c r="AK278" i="17" s="1"/>
  <c r="G334" i="17"/>
  <c r="AK334" i="17" s="1"/>
  <c r="AJ334" i="17"/>
  <c r="AJ327" i="17"/>
  <c r="G327" i="17"/>
  <c r="AK327" i="17" s="1"/>
  <c r="AJ325" i="17"/>
  <c r="G325" i="17"/>
  <c r="AK325" i="17" s="1"/>
  <c r="Q272" i="17"/>
  <c r="R272" i="17" s="1"/>
  <c r="AJ214" i="17"/>
  <c r="G214" i="17"/>
  <c r="AK214" i="17" s="1"/>
  <c r="AJ217" i="17"/>
  <c r="G217" i="17"/>
  <c r="AK217" i="17" s="1"/>
  <c r="G192" i="17"/>
  <c r="AK192" i="17" s="1"/>
  <c r="AJ192" i="17"/>
  <c r="G198" i="17"/>
  <c r="AK198" i="17" s="1"/>
  <c r="AJ198" i="17"/>
  <c r="G230" i="17"/>
  <c r="AK230" i="17" s="1"/>
  <c r="AJ230" i="17"/>
  <c r="G243" i="17"/>
  <c r="AK243" i="17" s="1"/>
  <c r="AJ243" i="17"/>
  <c r="G235" i="17"/>
  <c r="AK235" i="17" s="1"/>
  <c r="AJ235" i="17"/>
  <c r="G226" i="17"/>
  <c r="AK226" i="17" s="1"/>
  <c r="AJ226" i="17"/>
  <c r="AJ215" i="17"/>
  <c r="G215" i="17"/>
  <c r="AK215" i="17" s="1"/>
  <c r="G140" i="17"/>
  <c r="AK140" i="17" s="1"/>
  <c r="AJ140" i="17"/>
  <c r="AJ159" i="17"/>
  <c r="G159" i="17"/>
  <c r="AK159" i="17" s="1"/>
  <c r="G170" i="17"/>
  <c r="AK170" i="17" s="1"/>
  <c r="AJ170" i="17"/>
  <c r="G107" i="17"/>
  <c r="AK107" i="17" s="1"/>
  <c r="AJ107" i="17"/>
  <c r="AJ133" i="17"/>
  <c r="G133" i="17"/>
  <c r="AK133" i="17" s="1"/>
  <c r="G147" i="17"/>
  <c r="AK147" i="17" s="1"/>
  <c r="AJ147" i="17"/>
  <c r="G157" i="17"/>
  <c r="AK157" i="17" s="1"/>
  <c r="AJ157" i="17"/>
  <c r="G175" i="17"/>
  <c r="AK175" i="17" s="1"/>
  <c r="AJ175" i="17"/>
  <c r="P102" i="17"/>
  <c r="AA102" i="17" s="1"/>
  <c r="AJ47" i="17"/>
  <c r="G47" i="17"/>
  <c r="AK47" i="17" s="1"/>
  <c r="AJ53" i="17"/>
  <c r="G53" i="17"/>
  <c r="AK53" i="17" s="1"/>
  <c r="AJ40" i="17"/>
  <c r="G40" i="17"/>
  <c r="AK40" i="17" s="1"/>
  <c r="AJ30" i="17"/>
  <c r="G30" i="17"/>
  <c r="AK30" i="17" s="1"/>
  <c r="G65" i="17"/>
  <c r="AK65" i="17" s="1"/>
  <c r="AJ65" i="17"/>
  <c r="G16" i="17"/>
  <c r="AJ16" i="17"/>
  <c r="BB16" i="17" s="1"/>
  <c r="AJ21" i="17"/>
  <c r="G21" i="17"/>
  <c r="AK21" i="17" s="1"/>
  <c r="G67" i="17"/>
  <c r="AK67" i="17" s="1"/>
  <c r="AJ67" i="17"/>
  <c r="G73" i="17"/>
  <c r="AK73" i="17" s="1"/>
  <c r="AJ73" i="17"/>
  <c r="AJ90" i="17"/>
  <c r="G90" i="17"/>
  <c r="AK90" i="17" s="1"/>
  <c r="G18" i="21"/>
  <c r="AK18" i="21" s="1"/>
  <c r="BC18" i="21" s="1"/>
  <c r="G409" i="21"/>
  <c r="AK409" i="21" s="1"/>
  <c r="G414" i="21"/>
  <c r="AK414" i="21" s="1"/>
  <c r="AJ406" i="21"/>
  <c r="G402" i="21"/>
  <c r="AK402" i="21" s="1"/>
  <c r="AJ117" i="21"/>
  <c r="G306" i="21"/>
  <c r="AK306" i="21" s="1"/>
  <c r="G424" i="21"/>
  <c r="AK424" i="21" s="1"/>
  <c r="AJ219" i="21"/>
  <c r="AJ261" i="21"/>
  <c r="G48" i="21"/>
  <c r="AK48" i="21" s="1"/>
  <c r="G405" i="21"/>
  <c r="AK405" i="21" s="1"/>
  <c r="AJ319" i="21"/>
  <c r="G422" i="21"/>
  <c r="AK422" i="21" s="1"/>
  <c r="G126" i="21"/>
  <c r="AK126" i="21" s="1"/>
  <c r="G32" i="21"/>
  <c r="AK32" i="21" s="1"/>
  <c r="G413" i="21"/>
  <c r="AK413" i="21" s="1"/>
  <c r="AJ37" i="21"/>
  <c r="G127" i="21"/>
  <c r="AK127" i="21" s="1"/>
  <c r="X18" i="21"/>
  <c r="G401" i="21"/>
  <c r="AK401" i="21" s="1"/>
  <c r="G146" i="21"/>
  <c r="AK146" i="21" s="1"/>
  <c r="G121" i="21"/>
  <c r="AK121" i="21" s="1"/>
  <c r="AJ93" i="21"/>
  <c r="G64" i="21"/>
  <c r="AK64" i="21" s="1"/>
  <c r="G230" i="21"/>
  <c r="AK230" i="21" s="1"/>
  <c r="G60" i="21"/>
  <c r="AK60" i="21" s="1"/>
  <c r="AJ334" i="21"/>
  <c r="G214" i="21"/>
  <c r="AK214" i="21" s="1"/>
  <c r="G41" i="21"/>
  <c r="AK41" i="21" s="1"/>
  <c r="G305" i="21"/>
  <c r="AK305" i="21" s="1"/>
  <c r="G52" i="21"/>
  <c r="AK52" i="21" s="1"/>
  <c r="G404" i="21"/>
  <c r="AK404" i="21" s="1"/>
  <c r="G154" i="21"/>
  <c r="AK154" i="21" s="1"/>
  <c r="AJ20" i="21"/>
  <c r="G21" i="21"/>
  <c r="AK21" i="21" s="1"/>
  <c r="AJ118" i="21"/>
  <c r="Q304" i="21"/>
  <c r="R304" i="21" s="1"/>
  <c r="O305" i="21" s="1"/>
  <c r="G211" i="21"/>
  <c r="AK211" i="21" s="1"/>
  <c r="AJ223" i="21"/>
  <c r="G223" i="21"/>
  <c r="AK223" i="21" s="1"/>
  <c r="G415" i="21"/>
  <c r="AK415" i="21" s="1"/>
  <c r="G253" i="21"/>
  <c r="AK253" i="21" s="1"/>
  <c r="G171" i="21"/>
  <c r="AK171" i="21" s="1"/>
  <c r="G138" i="21"/>
  <c r="AK138" i="21" s="1"/>
  <c r="G321" i="21"/>
  <c r="AK321" i="21" s="1"/>
  <c r="AJ321" i="21"/>
  <c r="G303" i="21"/>
  <c r="AJ303" i="21"/>
  <c r="BB303" i="21" s="1"/>
  <c r="AJ232" i="21"/>
  <c r="G134" i="21"/>
  <c r="AK134" i="21" s="1"/>
  <c r="G198" i="21"/>
  <c r="AK198" i="21" s="1"/>
  <c r="G311" i="21"/>
  <c r="AK311" i="21" s="1"/>
  <c r="AJ311" i="21"/>
  <c r="G400" i="21"/>
  <c r="AK400" i="21" s="1"/>
  <c r="AJ400" i="21"/>
  <c r="G260" i="21"/>
  <c r="AK260" i="21" s="1"/>
  <c r="AJ260" i="21"/>
  <c r="AJ439" i="21"/>
  <c r="G439" i="21"/>
  <c r="AK439" i="21" s="1"/>
  <c r="AJ370" i="21"/>
  <c r="G370" i="21"/>
  <c r="AK370" i="21" s="1"/>
  <c r="G270" i="21"/>
  <c r="AK270" i="21" s="1"/>
  <c r="AJ270" i="21"/>
  <c r="G193" i="21"/>
  <c r="AK193" i="21" s="1"/>
  <c r="AJ193" i="21"/>
  <c r="AJ139" i="21"/>
  <c r="G139" i="21"/>
  <c r="AK139" i="21" s="1"/>
  <c r="G162" i="21"/>
  <c r="AK162" i="21" s="1"/>
  <c r="AJ162" i="21"/>
  <c r="AJ467" i="21"/>
  <c r="G467" i="21"/>
  <c r="AK467" i="21" s="1"/>
  <c r="G482" i="21"/>
  <c r="AK482" i="21" s="1"/>
  <c r="AJ482" i="21"/>
  <c r="AJ322" i="21"/>
  <c r="G322" i="21"/>
  <c r="AK322" i="21" s="1"/>
  <c r="AJ239" i="21"/>
  <c r="G239" i="21"/>
  <c r="AK239" i="21" s="1"/>
  <c r="AJ274" i="21"/>
  <c r="G274" i="21"/>
  <c r="AK274" i="21" s="1"/>
  <c r="G75" i="21"/>
  <c r="AK75" i="21" s="1"/>
  <c r="AJ75" i="21"/>
  <c r="G23" i="21"/>
  <c r="AK23" i="21" s="1"/>
  <c r="AJ23" i="21"/>
  <c r="AJ449" i="21"/>
  <c r="G449" i="21"/>
  <c r="AK449" i="21" s="1"/>
  <c r="AJ403" i="21"/>
  <c r="G403" i="21"/>
  <c r="AK403" i="21" s="1"/>
  <c r="G445" i="21"/>
  <c r="AK445" i="21" s="1"/>
  <c r="AJ445" i="21"/>
  <c r="AJ442" i="21"/>
  <c r="G442" i="21"/>
  <c r="AK442" i="21" s="1"/>
  <c r="AJ474" i="21"/>
  <c r="G474" i="21"/>
  <c r="AK474" i="21" s="1"/>
  <c r="AJ463" i="21"/>
  <c r="G463" i="21"/>
  <c r="AK463" i="21" s="1"/>
  <c r="AJ481" i="21"/>
  <c r="G481" i="21"/>
  <c r="AK481" i="21" s="1"/>
  <c r="AJ443" i="21"/>
  <c r="G443" i="21"/>
  <c r="AK443" i="21" s="1"/>
  <c r="G316" i="21"/>
  <c r="AK316" i="21" s="1"/>
  <c r="AJ316" i="21"/>
  <c r="G308" i="21"/>
  <c r="AK308" i="21" s="1"/>
  <c r="AJ308" i="21"/>
  <c r="AJ349" i="21"/>
  <c r="G349" i="21"/>
  <c r="AK349" i="21" s="1"/>
  <c r="AJ314" i="21"/>
  <c r="G314" i="21"/>
  <c r="AK314" i="21" s="1"/>
  <c r="AJ343" i="21"/>
  <c r="G343" i="21"/>
  <c r="AK343" i="21" s="1"/>
  <c r="AJ340" i="21"/>
  <c r="G340" i="21"/>
  <c r="AK340" i="21" s="1"/>
  <c r="AJ362" i="21"/>
  <c r="G362" i="21"/>
  <c r="AK362" i="21" s="1"/>
  <c r="G363" i="21"/>
  <c r="AK363" i="21" s="1"/>
  <c r="AJ363" i="21"/>
  <c r="AJ376" i="21"/>
  <c r="G376" i="21"/>
  <c r="AK376" i="21" s="1"/>
  <c r="AJ255" i="21"/>
  <c r="G255" i="21"/>
  <c r="AK255" i="21" s="1"/>
  <c r="G216" i="21"/>
  <c r="AK216" i="21" s="1"/>
  <c r="AJ216" i="21"/>
  <c r="AJ258" i="21"/>
  <c r="G258" i="21"/>
  <c r="AK258" i="21" s="1"/>
  <c r="AJ244" i="21"/>
  <c r="G244" i="21"/>
  <c r="AK244" i="21" s="1"/>
  <c r="G278" i="21"/>
  <c r="AK278" i="21" s="1"/>
  <c r="AJ278" i="21"/>
  <c r="G268" i="21"/>
  <c r="AK268" i="21" s="1"/>
  <c r="AJ268" i="21"/>
  <c r="AJ208" i="21"/>
  <c r="BB208" i="21" s="1"/>
  <c r="G208" i="21"/>
  <c r="AJ293" i="21"/>
  <c r="G293" i="21"/>
  <c r="AK293" i="21" s="1"/>
  <c r="AJ279" i="21"/>
  <c r="G279" i="21"/>
  <c r="AK279" i="21" s="1"/>
  <c r="AJ267" i="21"/>
  <c r="G267" i="21"/>
  <c r="AK267" i="21" s="1"/>
  <c r="G165" i="21"/>
  <c r="AK165" i="21" s="1"/>
  <c r="AJ165" i="21"/>
  <c r="AJ137" i="21"/>
  <c r="G137" i="21"/>
  <c r="AK137" i="21" s="1"/>
  <c r="AJ142" i="21"/>
  <c r="G142" i="21"/>
  <c r="AK142" i="21" s="1"/>
  <c r="AJ188" i="21"/>
  <c r="G188" i="21"/>
  <c r="AK188" i="21" s="1"/>
  <c r="G181" i="21"/>
  <c r="AK181" i="21" s="1"/>
  <c r="AJ181" i="21"/>
  <c r="G177" i="21"/>
  <c r="AK177" i="21" s="1"/>
  <c r="AJ177" i="21"/>
  <c r="G164" i="21"/>
  <c r="AK164" i="21" s="1"/>
  <c r="AJ164" i="21"/>
  <c r="AJ186" i="21"/>
  <c r="G186" i="21"/>
  <c r="AK186" i="21" s="1"/>
  <c r="AJ22" i="21"/>
  <c r="G22" i="21"/>
  <c r="AK22" i="21" s="1"/>
  <c r="AJ62" i="21"/>
  <c r="G62" i="21"/>
  <c r="AK62" i="21" s="1"/>
  <c r="G46" i="21"/>
  <c r="AK46" i="21" s="1"/>
  <c r="AJ46" i="21"/>
  <c r="G33" i="21"/>
  <c r="AK33" i="21" s="1"/>
  <c r="AJ33" i="21"/>
  <c r="AJ80" i="21"/>
  <c r="G80" i="21"/>
  <c r="AK80" i="21" s="1"/>
  <c r="AJ102" i="21"/>
  <c r="G102" i="21"/>
  <c r="AK102" i="21" s="1"/>
  <c r="G61" i="21"/>
  <c r="AK61" i="21" s="1"/>
  <c r="AJ61" i="21"/>
  <c r="G77" i="21"/>
  <c r="AK77" i="21" s="1"/>
  <c r="AJ77" i="21"/>
  <c r="G103" i="21"/>
  <c r="AK103" i="21" s="1"/>
  <c r="AJ103" i="21"/>
  <c r="AJ70" i="21"/>
  <c r="G70" i="21"/>
  <c r="AK70" i="21" s="1"/>
  <c r="G27" i="21"/>
  <c r="AK27" i="21" s="1"/>
  <c r="AJ27" i="21"/>
  <c r="AJ472" i="21"/>
  <c r="G472" i="21"/>
  <c r="AK472" i="21" s="1"/>
  <c r="G160" i="21"/>
  <c r="AK160" i="21" s="1"/>
  <c r="AJ160" i="21"/>
  <c r="G73" i="21"/>
  <c r="AK73" i="21" s="1"/>
  <c r="AJ73" i="21"/>
  <c r="AJ473" i="21"/>
  <c r="G473" i="21"/>
  <c r="AK473" i="21" s="1"/>
  <c r="AJ380" i="21"/>
  <c r="G380" i="21"/>
  <c r="AK380" i="21" s="1"/>
  <c r="AJ368" i="21"/>
  <c r="G368" i="21"/>
  <c r="AK368" i="21" s="1"/>
  <c r="G210" i="21"/>
  <c r="AK210" i="21" s="1"/>
  <c r="AJ210" i="21"/>
  <c r="G287" i="21"/>
  <c r="AK287" i="21" s="1"/>
  <c r="AJ287" i="21"/>
  <c r="G441" i="21"/>
  <c r="AK441" i="21" s="1"/>
  <c r="AJ441" i="21"/>
  <c r="G446" i="21"/>
  <c r="AK446" i="21" s="1"/>
  <c r="AJ446" i="21"/>
  <c r="AJ469" i="21"/>
  <c r="G469" i="21"/>
  <c r="AK469" i="21" s="1"/>
  <c r="G479" i="21"/>
  <c r="AK479" i="21" s="1"/>
  <c r="AJ479" i="21"/>
  <c r="AJ330" i="21"/>
  <c r="G330" i="21"/>
  <c r="AK330" i="21" s="1"/>
  <c r="G313" i="21"/>
  <c r="AK313" i="21" s="1"/>
  <c r="AJ313" i="21"/>
  <c r="AJ333" i="21"/>
  <c r="G333" i="21"/>
  <c r="AK333" i="21" s="1"/>
  <c r="G307" i="21"/>
  <c r="AK307" i="21" s="1"/>
  <c r="AJ307" i="21"/>
  <c r="AJ356" i="21"/>
  <c r="G356" i="21"/>
  <c r="AK356" i="21" s="1"/>
  <c r="AJ320" i="21"/>
  <c r="G320" i="21"/>
  <c r="AK320" i="21" s="1"/>
  <c r="AJ348" i="21"/>
  <c r="G348" i="21"/>
  <c r="AK348" i="21" s="1"/>
  <c r="G345" i="21"/>
  <c r="AK345" i="21" s="1"/>
  <c r="AJ345" i="21"/>
  <c r="AJ378" i="21"/>
  <c r="G378" i="21"/>
  <c r="AK378" i="21" s="1"/>
  <c r="G369" i="21"/>
  <c r="AK369" i="21" s="1"/>
  <c r="AJ369" i="21"/>
  <c r="G371" i="21"/>
  <c r="AK371" i="21" s="1"/>
  <c r="AJ371" i="21"/>
  <c r="AJ226" i="21"/>
  <c r="G226" i="21"/>
  <c r="AK226" i="21" s="1"/>
  <c r="G222" i="21"/>
  <c r="AK222" i="21" s="1"/>
  <c r="AJ222" i="21"/>
  <c r="G259" i="21"/>
  <c r="AK259" i="21" s="1"/>
  <c r="AJ259" i="21"/>
  <c r="G249" i="21"/>
  <c r="AK249" i="21" s="1"/>
  <c r="AJ249" i="21"/>
  <c r="G218" i="21"/>
  <c r="AK218" i="21" s="1"/>
  <c r="AJ218" i="21"/>
  <c r="AJ269" i="21"/>
  <c r="G269" i="21"/>
  <c r="AK269" i="21" s="1"/>
  <c r="AJ212" i="21"/>
  <c r="G212" i="21"/>
  <c r="AK212" i="21" s="1"/>
  <c r="G288" i="21"/>
  <c r="AK288" i="21" s="1"/>
  <c r="AJ288" i="21"/>
  <c r="AJ284" i="21"/>
  <c r="G284" i="21"/>
  <c r="AK284" i="21" s="1"/>
  <c r="AJ275" i="21"/>
  <c r="G275" i="21"/>
  <c r="AK275" i="21" s="1"/>
  <c r="AJ130" i="21"/>
  <c r="G130" i="21"/>
  <c r="AK130" i="21" s="1"/>
  <c r="G176" i="21"/>
  <c r="AK176" i="21" s="1"/>
  <c r="AJ176" i="21"/>
  <c r="G131" i="21"/>
  <c r="AK131" i="21" s="1"/>
  <c r="AJ131" i="21"/>
  <c r="AJ191" i="21"/>
  <c r="G191" i="21"/>
  <c r="AK191" i="21" s="1"/>
  <c r="G128" i="21"/>
  <c r="AK128" i="21" s="1"/>
  <c r="AJ128" i="21"/>
  <c r="G133" i="21"/>
  <c r="AK133" i="21" s="1"/>
  <c r="AJ133" i="21"/>
  <c r="AJ157" i="21"/>
  <c r="G157" i="21"/>
  <c r="AK157" i="21" s="1"/>
  <c r="AJ141" i="21"/>
  <c r="G141" i="21"/>
  <c r="AK141" i="21" s="1"/>
  <c r="G173" i="21"/>
  <c r="AK173" i="21" s="1"/>
  <c r="AJ173" i="21"/>
  <c r="G182" i="21"/>
  <c r="AK182" i="21" s="1"/>
  <c r="AJ182" i="21"/>
  <c r="AJ178" i="21"/>
  <c r="G178" i="21"/>
  <c r="AK178" i="21" s="1"/>
  <c r="G172" i="21"/>
  <c r="AK172" i="21" s="1"/>
  <c r="AJ172" i="21"/>
  <c r="AJ26" i="21"/>
  <c r="G26" i="21"/>
  <c r="AK26" i="21" s="1"/>
  <c r="AJ58" i="21"/>
  <c r="G58" i="21"/>
  <c r="AK58" i="21" s="1"/>
  <c r="AJ88" i="21"/>
  <c r="G88" i="21"/>
  <c r="AK88" i="21" s="1"/>
  <c r="G45" i="21"/>
  <c r="AK45" i="21" s="1"/>
  <c r="AJ45" i="21"/>
  <c r="AJ84" i="21"/>
  <c r="G84" i="21"/>
  <c r="AK84" i="21" s="1"/>
  <c r="G63" i="21"/>
  <c r="AK63" i="21" s="1"/>
  <c r="AJ63" i="21"/>
  <c r="G79" i="21"/>
  <c r="AK79" i="21" s="1"/>
  <c r="AJ79" i="21"/>
  <c r="G31" i="21"/>
  <c r="AK31" i="21" s="1"/>
  <c r="AJ31" i="21"/>
  <c r="G464" i="21"/>
  <c r="AK464" i="21" s="1"/>
  <c r="AJ464" i="21"/>
  <c r="G339" i="21"/>
  <c r="AK339" i="21" s="1"/>
  <c r="AJ339" i="21"/>
  <c r="G282" i="21"/>
  <c r="AK282" i="21" s="1"/>
  <c r="AJ282" i="21"/>
  <c r="G144" i="21"/>
  <c r="AK144" i="21" s="1"/>
  <c r="AJ144" i="21"/>
  <c r="AJ161" i="21"/>
  <c r="G161" i="21"/>
  <c r="AK161" i="21" s="1"/>
  <c r="AJ434" i="21"/>
  <c r="G434" i="21"/>
  <c r="AK434" i="21" s="1"/>
  <c r="G337" i="21"/>
  <c r="AK337" i="21" s="1"/>
  <c r="AJ337" i="21"/>
  <c r="AJ309" i="21"/>
  <c r="G309" i="21"/>
  <c r="AK309" i="21" s="1"/>
  <c r="AJ365" i="21"/>
  <c r="G365" i="21"/>
  <c r="AK365" i="21" s="1"/>
  <c r="G91" i="21"/>
  <c r="AK91" i="21" s="1"/>
  <c r="AJ91" i="21"/>
  <c r="G440" i="21"/>
  <c r="AK440" i="21" s="1"/>
  <c r="AJ440" i="21"/>
  <c r="G419" i="21"/>
  <c r="AK419" i="21" s="1"/>
  <c r="AJ419" i="21"/>
  <c r="AJ471" i="21"/>
  <c r="G471" i="21"/>
  <c r="AK471" i="21" s="1"/>
  <c r="G450" i="21"/>
  <c r="AK450" i="21" s="1"/>
  <c r="AJ450" i="21"/>
  <c r="G453" i="21"/>
  <c r="AK453" i="21" s="1"/>
  <c r="AJ453" i="21"/>
  <c r="G451" i="21"/>
  <c r="AK451" i="21" s="1"/>
  <c r="AJ451" i="21"/>
  <c r="G470" i="21"/>
  <c r="AK470" i="21" s="1"/>
  <c r="AJ470" i="21"/>
  <c r="AJ433" i="21"/>
  <c r="G433" i="21"/>
  <c r="AK433" i="21" s="1"/>
  <c r="P399" i="21"/>
  <c r="AA399" i="21" s="1"/>
  <c r="AJ327" i="21"/>
  <c r="G327" i="21"/>
  <c r="AK327" i="21" s="1"/>
  <c r="AJ359" i="21"/>
  <c r="G359" i="21"/>
  <c r="AK359" i="21" s="1"/>
  <c r="AJ351" i="21"/>
  <c r="G351" i="21"/>
  <c r="AK351" i="21" s="1"/>
  <c r="AJ353" i="21"/>
  <c r="G353" i="21"/>
  <c r="AK353" i="21" s="1"/>
  <c r="AJ346" i="21"/>
  <c r="G346" i="21"/>
  <c r="AK346" i="21" s="1"/>
  <c r="AJ323" i="21"/>
  <c r="G323" i="21"/>
  <c r="AK323" i="21" s="1"/>
  <c r="G377" i="21"/>
  <c r="AK377" i="21" s="1"/>
  <c r="AJ377" i="21"/>
  <c r="G382" i="21"/>
  <c r="AK382" i="21" s="1"/>
  <c r="AJ382" i="21"/>
  <c r="G229" i="21"/>
  <c r="AK229" i="21" s="1"/>
  <c r="AJ229" i="21"/>
  <c r="G213" i="21"/>
  <c r="AK213" i="21" s="1"/>
  <c r="AJ213" i="21"/>
  <c r="AJ250" i="21"/>
  <c r="G250" i="21"/>
  <c r="AK250" i="21" s="1"/>
  <c r="G224" i="21"/>
  <c r="AK224" i="21" s="1"/>
  <c r="AJ224" i="21"/>
  <c r="AJ220" i="21"/>
  <c r="G220" i="21"/>
  <c r="AK220" i="21" s="1"/>
  <c r="G289" i="21"/>
  <c r="AK289" i="21" s="1"/>
  <c r="AJ289" i="21"/>
  <c r="G240" i="21"/>
  <c r="AK240" i="21" s="1"/>
  <c r="AJ240" i="21"/>
  <c r="AJ285" i="21"/>
  <c r="G285" i="21"/>
  <c r="AK285" i="21" s="1"/>
  <c r="G283" i="21"/>
  <c r="AK283" i="21" s="1"/>
  <c r="AJ283" i="21"/>
  <c r="AJ124" i="21"/>
  <c r="G124" i="21"/>
  <c r="AK124" i="21" s="1"/>
  <c r="G119" i="21"/>
  <c r="AK119" i="21" s="1"/>
  <c r="AJ119" i="21"/>
  <c r="AJ163" i="21"/>
  <c r="G163" i="21"/>
  <c r="AK163" i="21" s="1"/>
  <c r="Q209" i="21"/>
  <c r="R209" i="21" s="1"/>
  <c r="G152" i="21"/>
  <c r="AK152" i="21" s="1"/>
  <c r="AJ152" i="21"/>
  <c r="G136" i="21"/>
  <c r="AK136" i="21" s="1"/>
  <c r="AJ136" i="21"/>
  <c r="AJ185" i="21"/>
  <c r="G185" i="21"/>
  <c r="AK185" i="21" s="1"/>
  <c r="AJ183" i="21"/>
  <c r="G183" i="21"/>
  <c r="AK183" i="21" s="1"/>
  <c r="G180" i="21"/>
  <c r="AK180" i="21" s="1"/>
  <c r="AJ180" i="21"/>
  <c r="G179" i="21"/>
  <c r="AK179" i="21" s="1"/>
  <c r="AJ179" i="21"/>
  <c r="AJ184" i="21"/>
  <c r="G184" i="21"/>
  <c r="AK184" i="21" s="1"/>
  <c r="AJ30" i="21"/>
  <c r="G30" i="21"/>
  <c r="AK30" i="21" s="1"/>
  <c r="AJ54" i="21"/>
  <c r="G54" i="21"/>
  <c r="AK54" i="21" s="1"/>
  <c r="G44" i="21"/>
  <c r="AK44" i="21" s="1"/>
  <c r="AJ44" i="21"/>
  <c r="G89" i="21"/>
  <c r="AK89" i="21" s="1"/>
  <c r="AJ89" i="21"/>
  <c r="G85" i="21"/>
  <c r="AK85" i="21" s="1"/>
  <c r="AJ85" i="21"/>
  <c r="G49" i="21"/>
  <c r="AK49" i="21" s="1"/>
  <c r="AJ49" i="21"/>
  <c r="G65" i="21"/>
  <c r="AK65" i="21" s="1"/>
  <c r="AJ65" i="21"/>
  <c r="G81" i="21"/>
  <c r="AK81" i="21" s="1"/>
  <c r="AJ81" i="21"/>
  <c r="AJ74" i="21"/>
  <c r="G74" i="21"/>
  <c r="AK74" i="21" s="1"/>
  <c r="G462" i="21"/>
  <c r="AK462" i="21" s="1"/>
  <c r="AJ462" i="21"/>
  <c r="AJ417" i="21"/>
  <c r="G417" i="21"/>
  <c r="AK417" i="21" s="1"/>
  <c r="G385" i="21"/>
  <c r="AK385" i="21" s="1"/>
  <c r="AJ385" i="21"/>
  <c r="AJ360" i="21"/>
  <c r="G360" i="21"/>
  <c r="AK360" i="21" s="1"/>
  <c r="AJ242" i="21"/>
  <c r="G242" i="21"/>
  <c r="AK242" i="21" s="1"/>
  <c r="G57" i="21"/>
  <c r="AK57" i="21" s="1"/>
  <c r="AJ57" i="21"/>
  <c r="G455" i="21"/>
  <c r="AK455" i="21" s="1"/>
  <c r="AJ455" i="21"/>
  <c r="AJ318" i="21"/>
  <c r="G318" i="21"/>
  <c r="AK318" i="21" s="1"/>
  <c r="AJ384" i="21"/>
  <c r="G384" i="21"/>
  <c r="AK384" i="21" s="1"/>
  <c r="G243" i="21"/>
  <c r="AK243" i="21" s="1"/>
  <c r="AJ243" i="21"/>
  <c r="G156" i="21"/>
  <c r="AK156" i="21" s="1"/>
  <c r="AJ156" i="21"/>
  <c r="AJ78" i="21"/>
  <c r="G78" i="21"/>
  <c r="AK78" i="21" s="1"/>
  <c r="P19" i="21"/>
  <c r="AA19" i="21" s="1"/>
  <c r="AJ328" i="21"/>
  <c r="G328" i="21"/>
  <c r="AK328" i="21" s="1"/>
  <c r="AJ329" i="21"/>
  <c r="G329" i="21"/>
  <c r="AK329" i="21" s="1"/>
  <c r="G315" i="21"/>
  <c r="AK315" i="21" s="1"/>
  <c r="AJ315" i="21"/>
  <c r="AJ317" i="21"/>
  <c r="G317" i="21"/>
  <c r="AK317" i="21" s="1"/>
  <c r="AJ388" i="21"/>
  <c r="G388" i="21"/>
  <c r="AK388" i="21" s="1"/>
  <c r="AJ358" i="21"/>
  <c r="G358" i="21"/>
  <c r="AK358" i="21" s="1"/>
  <c r="AJ354" i="21"/>
  <c r="G354" i="21"/>
  <c r="AK354" i="21" s="1"/>
  <c r="G347" i="21"/>
  <c r="AK347" i="21" s="1"/>
  <c r="AJ347" i="21"/>
  <c r="AJ331" i="21"/>
  <c r="G331" i="21"/>
  <c r="AK331" i="21" s="1"/>
  <c r="AJ336" i="21"/>
  <c r="G336" i="21"/>
  <c r="AK336" i="21" s="1"/>
  <c r="AJ265" i="21"/>
  <c r="G265" i="21"/>
  <c r="AK265" i="21" s="1"/>
  <c r="AJ245" i="21"/>
  <c r="G245" i="21"/>
  <c r="AK245" i="21" s="1"/>
  <c r="G221" i="21"/>
  <c r="AK221" i="21" s="1"/>
  <c r="AJ221" i="21"/>
  <c r="G251" i="21"/>
  <c r="AK251" i="21" s="1"/>
  <c r="AJ251" i="21"/>
  <c r="G231" i="21"/>
  <c r="AK231" i="21" s="1"/>
  <c r="AJ231" i="21"/>
  <c r="G215" i="21"/>
  <c r="AK215" i="21" s="1"/>
  <c r="AJ215" i="21"/>
  <c r="AJ227" i="21"/>
  <c r="G227" i="21"/>
  <c r="AK227" i="21" s="1"/>
  <c r="AJ290" i="21"/>
  <c r="G290" i="21"/>
  <c r="AK290" i="21" s="1"/>
  <c r="AJ248" i="21"/>
  <c r="G248" i="21"/>
  <c r="AK248" i="21" s="1"/>
  <c r="G286" i="21"/>
  <c r="AK286" i="21" s="1"/>
  <c r="AJ286" i="21"/>
  <c r="AJ291" i="21"/>
  <c r="G291" i="21"/>
  <c r="AK291" i="21" s="1"/>
  <c r="G116" i="21"/>
  <c r="AK116" i="21" s="1"/>
  <c r="AJ116" i="21"/>
  <c r="AJ174" i="21"/>
  <c r="G174" i="21"/>
  <c r="AK174" i="21" s="1"/>
  <c r="AJ155" i="21"/>
  <c r="G155" i="21"/>
  <c r="AK155" i="21" s="1"/>
  <c r="AJ189" i="21"/>
  <c r="G189" i="21"/>
  <c r="AK189" i="21" s="1"/>
  <c r="G195" i="21"/>
  <c r="AK195" i="21" s="1"/>
  <c r="AJ195" i="21"/>
  <c r="G187" i="21"/>
  <c r="AK187" i="21" s="1"/>
  <c r="AJ187" i="21"/>
  <c r="AJ190" i="21"/>
  <c r="G190" i="21"/>
  <c r="AK190" i="21" s="1"/>
  <c r="AJ192" i="21"/>
  <c r="G192" i="21"/>
  <c r="AK192" i="21" s="1"/>
  <c r="AJ50" i="21"/>
  <c r="G50" i="21"/>
  <c r="AK50" i="21" s="1"/>
  <c r="G43" i="21"/>
  <c r="AK43" i="21" s="1"/>
  <c r="AJ43" i="21"/>
  <c r="AJ100" i="21"/>
  <c r="G100" i="21"/>
  <c r="AK100" i="21" s="1"/>
  <c r="AJ96" i="21"/>
  <c r="G96" i="21"/>
  <c r="AK96" i="21" s="1"/>
  <c r="G51" i="21"/>
  <c r="AK51" i="21" s="1"/>
  <c r="AJ51" i="21"/>
  <c r="G67" i="21"/>
  <c r="AK67" i="21" s="1"/>
  <c r="AJ67" i="21"/>
  <c r="AJ92" i="21"/>
  <c r="G92" i="21"/>
  <c r="AK92" i="21" s="1"/>
  <c r="AJ68" i="21"/>
  <c r="G68" i="21"/>
  <c r="AK68" i="21" s="1"/>
  <c r="G447" i="21"/>
  <c r="AK447" i="21" s="1"/>
  <c r="AJ447" i="21"/>
  <c r="AJ341" i="21"/>
  <c r="G341" i="21"/>
  <c r="AK341" i="21" s="1"/>
  <c r="AJ383" i="21"/>
  <c r="G383" i="21"/>
  <c r="AK383" i="21" s="1"/>
  <c r="AJ387" i="21"/>
  <c r="G387" i="21"/>
  <c r="AK387" i="21" s="1"/>
  <c r="G238" i="21"/>
  <c r="AK238" i="21" s="1"/>
  <c r="AJ238" i="21"/>
  <c r="AJ273" i="21"/>
  <c r="G273" i="21"/>
  <c r="AK273" i="21" s="1"/>
  <c r="AJ150" i="21"/>
  <c r="G150" i="21"/>
  <c r="AK150" i="21" s="1"/>
  <c r="G120" i="21"/>
  <c r="AK120" i="21" s="1"/>
  <c r="AJ120" i="21"/>
  <c r="G123" i="21"/>
  <c r="AK123" i="21" s="1"/>
  <c r="AJ123" i="21"/>
  <c r="G148" i="21"/>
  <c r="AK148" i="21" s="1"/>
  <c r="AJ148" i="21"/>
  <c r="AJ28" i="21"/>
  <c r="G28" i="21"/>
  <c r="AK28" i="21" s="1"/>
  <c r="AJ90" i="21"/>
  <c r="G90" i="21"/>
  <c r="AK90" i="21" s="1"/>
  <c r="G87" i="21"/>
  <c r="AK87" i="21" s="1"/>
  <c r="AJ87" i="21"/>
  <c r="AJ465" i="21"/>
  <c r="G465" i="21"/>
  <c r="AK465" i="21" s="1"/>
  <c r="G427" i="21"/>
  <c r="AK427" i="21" s="1"/>
  <c r="AJ427" i="21"/>
  <c r="AJ332" i="21"/>
  <c r="G332" i="21"/>
  <c r="AK332" i="21" s="1"/>
  <c r="AJ342" i="21"/>
  <c r="G342" i="21"/>
  <c r="AK342" i="21" s="1"/>
  <c r="AJ271" i="21"/>
  <c r="G271" i="21"/>
  <c r="AK271" i="21" s="1"/>
  <c r="AJ166" i="21"/>
  <c r="G166" i="21"/>
  <c r="AK166" i="21" s="1"/>
  <c r="G170" i="21"/>
  <c r="AK170" i="21" s="1"/>
  <c r="AJ170" i="21"/>
  <c r="AJ169" i="21"/>
  <c r="G169" i="21"/>
  <c r="AK169" i="21" s="1"/>
  <c r="G59" i="21"/>
  <c r="AK59" i="21" s="1"/>
  <c r="AJ59" i="21"/>
  <c r="G452" i="21"/>
  <c r="AK452" i="21" s="1"/>
  <c r="AJ452" i="21"/>
  <c r="AJ438" i="21"/>
  <c r="G438" i="21"/>
  <c r="AK438" i="21" s="1"/>
  <c r="G454" i="21"/>
  <c r="AK454" i="21" s="1"/>
  <c r="AJ454" i="21"/>
  <c r="G483" i="21"/>
  <c r="AK483" i="21" s="1"/>
  <c r="AJ483" i="21"/>
  <c r="G477" i="21"/>
  <c r="AK477" i="21" s="1"/>
  <c r="AJ477" i="21"/>
  <c r="AJ435" i="21"/>
  <c r="G435" i="21"/>
  <c r="AK435" i="21" s="1"/>
  <c r="AJ432" i="21"/>
  <c r="G432" i="21"/>
  <c r="AK432" i="21" s="1"/>
  <c r="AJ436" i="21"/>
  <c r="G436" i="21"/>
  <c r="AK436" i="21" s="1"/>
  <c r="AJ444" i="21"/>
  <c r="G444" i="21"/>
  <c r="AK444" i="21" s="1"/>
  <c r="G460" i="21"/>
  <c r="AK460" i="21" s="1"/>
  <c r="AJ460" i="21"/>
  <c r="G459" i="21"/>
  <c r="AK459" i="21" s="1"/>
  <c r="AJ459" i="21"/>
  <c r="AJ457" i="21"/>
  <c r="G457" i="21"/>
  <c r="AK457" i="21" s="1"/>
  <c r="G466" i="21"/>
  <c r="AK466" i="21" s="1"/>
  <c r="AJ466" i="21"/>
  <c r="AJ478" i="21"/>
  <c r="G478" i="21"/>
  <c r="AK478" i="21" s="1"/>
  <c r="G421" i="21"/>
  <c r="AK421" i="21" s="1"/>
  <c r="AJ421" i="21"/>
  <c r="AJ425" i="21"/>
  <c r="G425" i="21"/>
  <c r="AK425" i="21" s="1"/>
  <c r="AJ430" i="21"/>
  <c r="G430" i="21"/>
  <c r="AK430" i="21" s="1"/>
  <c r="AJ335" i="21"/>
  <c r="G335" i="21"/>
  <c r="AK335" i="21" s="1"/>
  <c r="AJ357" i="21"/>
  <c r="G357" i="21"/>
  <c r="AK357" i="21" s="1"/>
  <c r="G375" i="21"/>
  <c r="AK375" i="21" s="1"/>
  <c r="AJ375" i="21"/>
  <c r="G355" i="21"/>
  <c r="AK355" i="21" s="1"/>
  <c r="AJ355" i="21"/>
  <c r="G367" i="21"/>
  <c r="AK367" i="21" s="1"/>
  <c r="AJ367" i="21"/>
  <c r="G364" i="21"/>
  <c r="AK364" i="21" s="1"/>
  <c r="AJ364" i="21"/>
  <c r="G366" i="21"/>
  <c r="AK366" i="21" s="1"/>
  <c r="AJ366" i="21"/>
  <c r="AJ344" i="21"/>
  <c r="G344" i="21"/>
  <c r="AK344" i="21" s="1"/>
  <c r="AJ246" i="21"/>
  <c r="G246" i="21"/>
  <c r="AK246" i="21" s="1"/>
  <c r="AJ234" i="21"/>
  <c r="G234" i="21"/>
  <c r="AK234" i="21" s="1"/>
  <c r="AJ262" i="21"/>
  <c r="G262" i="21"/>
  <c r="AK262" i="21" s="1"/>
  <c r="G236" i="21"/>
  <c r="AK236" i="21" s="1"/>
  <c r="AJ236" i="21"/>
  <c r="G228" i="21"/>
  <c r="AK228" i="21" s="1"/>
  <c r="AJ228" i="21"/>
  <c r="AJ233" i="21"/>
  <c r="G233" i="21"/>
  <c r="AK233" i="21" s="1"/>
  <c r="G280" i="21"/>
  <c r="AK280" i="21" s="1"/>
  <c r="AJ280" i="21"/>
  <c r="AJ256" i="21"/>
  <c r="G256" i="21"/>
  <c r="AK256" i="21" s="1"/>
  <c r="AA114" i="21"/>
  <c r="R114" i="21"/>
  <c r="AJ158" i="21"/>
  <c r="G158" i="21"/>
  <c r="AK158" i="21" s="1"/>
  <c r="G132" i="21"/>
  <c r="AK132" i="21" s="1"/>
  <c r="AJ132" i="21"/>
  <c r="AJ147" i="21"/>
  <c r="G147" i="21"/>
  <c r="AK147" i="21" s="1"/>
  <c r="G129" i="21"/>
  <c r="AK129" i="21" s="1"/>
  <c r="AJ129" i="21"/>
  <c r="AJ194" i="21"/>
  <c r="G194" i="21"/>
  <c r="AK194" i="21" s="1"/>
  <c r="AJ197" i="21"/>
  <c r="G197" i="21"/>
  <c r="AK197" i="21" s="1"/>
  <c r="AJ145" i="21"/>
  <c r="G145" i="21"/>
  <c r="AK145" i="21" s="1"/>
  <c r="G38" i="21"/>
  <c r="AK38" i="21" s="1"/>
  <c r="AJ38" i="21"/>
  <c r="G42" i="21"/>
  <c r="AK42" i="21" s="1"/>
  <c r="AJ42" i="21"/>
  <c r="AJ94" i="21"/>
  <c r="G94" i="21"/>
  <c r="AK94" i="21" s="1"/>
  <c r="G101" i="21"/>
  <c r="AK101" i="21" s="1"/>
  <c r="AJ101" i="21"/>
  <c r="G53" i="21"/>
  <c r="AK53" i="21" s="1"/>
  <c r="AJ53" i="21"/>
  <c r="G69" i="21"/>
  <c r="AK69" i="21" s="1"/>
  <c r="AJ69" i="21"/>
  <c r="G97" i="21"/>
  <c r="AK97" i="21" s="1"/>
  <c r="AJ97" i="21"/>
  <c r="G25" i="21"/>
  <c r="AK25" i="21" s="1"/>
  <c r="AJ25" i="21"/>
  <c r="AJ426" i="21"/>
  <c r="G426" i="21"/>
  <c r="AK426" i="21" s="1"/>
  <c r="AJ381" i="21"/>
  <c r="G381" i="21"/>
  <c r="AK381" i="21" s="1"/>
  <c r="AJ252" i="21"/>
  <c r="G252" i="21"/>
  <c r="AK252" i="21" s="1"/>
  <c r="AJ263" i="21"/>
  <c r="G263" i="21"/>
  <c r="AK263" i="21" s="1"/>
  <c r="AJ292" i="21"/>
  <c r="G292" i="21"/>
  <c r="AK292" i="21" s="1"/>
  <c r="G125" i="21"/>
  <c r="AK125" i="21" s="1"/>
  <c r="AJ125" i="21"/>
  <c r="G167" i="21"/>
  <c r="AK167" i="21" s="1"/>
  <c r="AJ167" i="21"/>
  <c r="AJ86" i="21"/>
  <c r="G86" i="21"/>
  <c r="AK86" i="21" s="1"/>
  <c r="AJ66" i="21"/>
  <c r="G66" i="21"/>
  <c r="AK66" i="21" s="1"/>
  <c r="G448" i="21"/>
  <c r="AK448" i="21" s="1"/>
  <c r="AJ448" i="21"/>
  <c r="AJ476" i="21"/>
  <c r="G476" i="21"/>
  <c r="AK476" i="21" s="1"/>
  <c r="G310" i="21"/>
  <c r="AK310" i="21" s="1"/>
  <c r="AJ310" i="21"/>
  <c r="AJ257" i="21"/>
  <c r="G257" i="21"/>
  <c r="AK257" i="21" s="1"/>
  <c r="AJ277" i="21"/>
  <c r="G277" i="21"/>
  <c r="AK277" i="21" s="1"/>
  <c r="G135" i="21"/>
  <c r="AK135" i="21" s="1"/>
  <c r="AJ135" i="21"/>
  <c r="G175" i="21"/>
  <c r="AK175" i="21" s="1"/>
  <c r="AJ175" i="21"/>
  <c r="G40" i="21"/>
  <c r="AK40" i="21" s="1"/>
  <c r="AJ40" i="21"/>
  <c r="G47" i="21"/>
  <c r="AK47" i="21" s="1"/>
  <c r="AJ47" i="21"/>
  <c r="G95" i="21"/>
  <c r="AK95" i="21" s="1"/>
  <c r="AJ95" i="21"/>
  <c r="AJ98" i="21"/>
  <c r="G98" i="21"/>
  <c r="AK98" i="21" s="1"/>
  <c r="G36" i="21"/>
  <c r="AK36" i="21" s="1"/>
  <c r="AJ36" i="21"/>
  <c r="AJ411" i="21"/>
  <c r="G411" i="21"/>
  <c r="AK411" i="21" s="1"/>
  <c r="AJ468" i="21"/>
  <c r="G468" i="21"/>
  <c r="AK468" i="21" s="1"/>
  <c r="AJ456" i="21"/>
  <c r="G456" i="21"/>
  <c r="AK456" i="21" s="1"/>
  <c r="G475" i="21"/>
  <c r="AK475" i="21" s="1"/>
  <c r="AJ475" i="21"/>
  <c r="AJ420" i="21"/>
  <c r="G420" i="21"/>
  <c r="AK420" i="21" s="1"/>
  <c r="G437" i="21"/>
  <c r="AK437" i="21" s="1"/>
  <c r="AJ437" i="21"/>
  <c r="G461" i="21"/>
  <c r="AK461" i="21" s="1"/>
  <c r="AJ461" i="21"/>
  <c r="AJ418" i="21"/>
  <c r="G418" i="21"/>
  <c r="AK418" i="21" s="1"/>
  <c r="G458" i="21"/>
  <c r="AK458" i="21" s="1"/>
  <c r="AJ458" i="21"/>
  <c r="G480" i="21"/>
  <c r="AK480" i="21" s="1"/>
  <c r="AJ480" i="21"/>
  <c r="AJ423" i="21"/>
  <c r="G423" i="21"/>
  <c r="AK423" i="21" s="1"/>
  <c r="AJ428" i="21"/>
  <c r="G428" i="21"/>
  <c r="AK428" i="21" s="1"/>
  <c r="AJ325" i="21"/>
  <c r="G325" i="21"/>
  <c r="AK325" i="21" s="1"/>
  <c r="AJ324" i="21"/>
  <c r="G324" i="21"/>
  <c r="AK324" i="21" s="1"/>
  <c r="AJ312" i="21"/>
  <c r="G312" i="21"/>
  <c r="AK312" i="21" s="1"/>
  <c r="AJ361" i="21"/>
  <c r="G361" i="21"/>
  <c r="AK361" i="21" s="1"/>
  <c r="AJ350" i="21"/>
  <c r="G350" i="21"/>
  <c r="AK350" i="21" s="1"/>
  <c r="G386" i="21"/>
  <c r="AK386" i="21" s="1"/>
  <c r="AJ386" i="21"/>
  <c r="AJ373" i="21"/>
  <c r="G373" i="21"/>
  <c r="AK373" i="21" s="1"/>
  <c r="AJ338" i="21"/>
  <c r="G338" i="21"/>
  <c r="AK338" i="21" s="1"/>
  <c r="G372" i="21"/>
  <c r="AK372" i="21" s="1"/>
  <c r="AJ372" i="21"/>
  <c r="G374" i="21"/>
  <c r="AK374" i="21" s="1"/>
  <c r="AJ374" i="21"/>
  <c r="AJ352" i="21"/>
  <c r="G352" i="21"/>
  <c r="AK352" i="21" s="1"/>
  <c r="G379" i="21"/>
  <c r="AK379" i="21" s="1"/>
  <c r="AJ379" i="21"/>
  <c r="AJ254" i="21"/>
  <c r="G254" i="21"/>
  <c r="AK254" i="21" s="1"/>
  <c r="AJ217" i="21"/>
  <c r="G217" i="21"/>
  <c r="AK217" i="21" s="1"/>
  <c r="AJ247" i="21"/>
  <c r="G247" i="21"/>
  <c r="AK247" i="21" s="1"/>
  <c r="G237" i="21"/>
  <c r="AK237" i="21" s="1"/>
  <c r="AJ237" i="21"/>
  <c r="AJ264" i="21"/>
  <c r="G264" i="21"/>
  <c r="AK264" i="21" s="1"/>
  <c r="G241" i="21"/>
  <c r="AK241" i="21" s="1"/>
  <c r="AJ241" i="21"/>
  <c r="G235" i="21"/>
  <c r="AK235" i="21" s="1"/>
  <c r="AJ235" i="21"/>
  <c r="AJ276" i="21"/>
  <c r="G276" i="21"/>
  <c r="AK276" i="21" s="1"/>
  <c r="G281" i="21"/>
  <c r="AK281" i="21" s="1"/>
  <c r="AJ281" i="21"/>
  <c r="AJ272" i="21"/>
  <c r="G272" i="21"/>
  <c r="AK272" i="21" s="1"/>
  <c r="AJ149" i="21"/>
  <c r="G149" i="21"/>
  <c r="AK149" i="21" s="1"/>
  <c r="G140" i="21"/>
  <c r="AK140" i="21" s="1"/>
  <c r="AJ140" i="21"/>
  <c r="AJ153" i="21"/>
  <c r="G153" i="21"/>
  <c r="AK153" i="21" s="1"/>
  <c r="AJ24" i="21"/>
  <c r="G24" i="21"/>
  <c r="AK24" i="21" s="1"/>
  <c r="G83" i="21"/>
  <c r="AK83" i="21" s="1"/>
  <c r="AJ83" i="21"/>
  <c r="G35" i="21"/>
  <c r="AK35" i="21" s="1"/>
  <c r="AJ35" i="21"/>
  <c r="G99" i="21"/>
  <c r="AK99" i="21" s="1"/>
  <c r="AJ99" i="21"/>
  <c r="G55" i="21"/>
  <c r="AK55" i="21" s="1"/>
  <c r="AJ55" i="21"/>
  <c r="G71" i="21"/>
  <c r="AK71" i="21" s="1"/>
  <c r="AJ71" i="21"/>
  <c r="AJ82" i="21"/>
  <c r="G82" i="21"/>
  <c r="AK82" i="21" s="1"/>
  <c r="AJ72" i="21"/>
  <c r="G72" i="21"/>
  <c r="AK72" i="21" s="1"/>
  <c r="G29" i="21"/>
  <c r="AK29" i="21" s="1"/>
  <c r="AJ29" i="21"/>
  <c r="C11" i="19"/>
  <c r="G227" i="15"/>
  <c r="AK227" i="15" s="1"/>
  <c r="BC227" i="15" s="1"/>
  <c r="AJ460" i="15"/>
  <c r="G460" i="15"/>
  <c r="AK460" i="15" s="1"/>
  <c r="AJ449" i="15"/>
  <c r="G449" i="15"/>
  <c r="AK449" i="15" s="1"/>
  <c r="AJ174" i="15"/>
  <c r="X227" i="15"/>
  <c r="G485" i="15"/>
  <c r="AK485" i="15" s="1"/>
  <c r="AJ142" i="15"/>
  <c r="G486" i="15"/>
  <c r="AK486" i="15" s="1"/>
  <c r="G448" i="15"/>
  <c r="AK448" i="15" s="1"/>
  <c r="AJ463" i="15"/>
  <c r="AJ190" i="15"/>
  <c r="G209" i="15"/>
  <c r="AK209" i="15" s="1"/>
  <c r="AJ445" i="15"/>
  <c r="G444" i="15"/>
  <c r="AK444" i="15" s="1"/>
  <c r="AJ211" i="15"/>
  <c r="AJ206" i="15"/>
  <c r="AJ133" i="15"/>
  <c r="AU333" i="15"/>
  <c r="AV333" i="15" s="1"/>
  <c r="AS334" i="15" s="1"/>
  <c r="G458" i="15"/>
  <c r="AK458" i="15" s="1"/>
  <c r="G466" i="15"/>
  <c r="AK466" i="15" s="1"/>
  <c r="M519" i="15"/>
  <c r="AJ455" i="15"/>
  <c r="G455" i="15"/>
  <c r="AK455" i="15" s="1"/>
  <c r="AJ521" i="15"/>
  <c r="G521" i="15"/>
  <c r="AK521" i="15" s="1"/>
  <c r="M450" i="15"/>
  <c r="M442" i="15"/>
  <c r="M463" i="15"/>
  <c r="M493" i="15"/>
  <c r="AJ524" i="15"/>
  <c r="G524" i="15"/>
  <c r="AK524" i="15" s="1"/>
  <c r="M497" i="15"/>
  <c r="G475" i="15"/>
  <c r="AK475" i="15" s="1"/>
  <c r="AJ475" i="15"/>
  <c r="G514" i="15"/>
  <c r="AK514" i="15" s="1"/>
  <c r="AJ514" i="15"/>
  <c r="AJ501" i="15"/>
  <c r="G501" i="15"/>
  <c r="AK501" i="15" s="1"/>
  <c r="M474" i="15"/>
  <c r="M506" i="15"/>
  <c r="M451" i="15"/>
  <c r="M483" i="15"/>
  <c r="M515" i="15"/>
  <c r="M464" i="15"/>
  <c r="M513" i="15"/>
  <c r="M469" i="15"/>
  <c r="M501" i="15"/>
  <c r="M488" i="15"/>
  <c r="M529" i="15"/>
  <c r="M518" i="15"/>
  <c r="M472" i="15"/>
  <c r="AJ469" i="15"/>
  <c r="G469" i="15"/>
  <c r="AK469" i="15" s="1"/>
  <c r="AJ454" i="15"/>
  <c r="G454" i="15"/>
  <c r="AK454" i="15" s="1"/>
  <c r="AJ482" i="15"/>
  <c r="G482" i="15"/>
  <c r="AK482" i="15" s="1"/>
  <c r="AJ487" i="15"/>
  <c r="G487" i="15"/>
  <c r="AK487" i="15" s="1"/>
  <c r="AJ500" i="15"/>
  <c r="G500" i="15"/>
  <c r="AK500" i="15" s="1"/>
  <c r="AJ512" i="15"/>
  <c r="G512" i="15"/>
  <c r="AK512" i="15" s="1"/>
  <c r="AJ505" i="15"/>
  <c r="G505" i="15"/>
  <c r="AK505" i="15" s="1"/>
  <c r="G520" i="15"/>
  <c r="AK520" i="15" s="1"/>
  <c r="AJ520" i="15"/>
  <c r="AJ507" i="15"/>
  <c r="G507" i="15"/>
  <c r="AK507" i="15" s="1"/>
  <c r="AJ519" i="15"/>
  <c r="G519" i="15"/>
  <c r="AK519" i="15" s="1"/>
  <c r="G470" i="15"/>
  <c r="AK470" i="15" s="1"/>
  <c r="AJ470" i="15"/>
  <c r="M447" i="15"/>
  <c r="M465" i="15"/>
  <c r="G477" i="15"/>
  <c r="AK477" i="15" s="1"/>
  <c r="AJ477" i="15"/>
  <c r="G526" i="15"/>
  <c r="AK526" i="15" s="1"/>
  <c r="AJ526" i="15"/>
  <c r="AJ495" i="15"/>
  <c r="G495" i="15"/>
  <c r="AK495" i="15" s="1"/>
  <c r="M449" i="15"/>
  <c r="AJ478" i="15"/>
  <c r="G478" i="15"/>
  <c r="AK478" i="15" s="1"/>
  <c r="G530" i="15"/>
  <c r="AK530" i="15" s="1"/>
  <c r="AJ530" i="15"/>
  <c r="AJ181" i="15"/>
  <c r="AJ154" i="15"/>
  <c r="M446" i="15"/>
  <c r="M440" i="15"/>
  <c r="M480" i="15"/>
  <c r="M471" i="15"/>
  <c r="G483" i="15"/>
  <c r="AK483" i="15" s="1"/>
  <c r="AJ483" i="15"/>
  <c r="AJ492" i="15"/>
  <c r="G492" i="15"/>
  <c r="AK492" i="15" s="1"/>
  <c r="G503" i="15"/>
  <c r="AK503" i="15" s="1"/>
  <c r="AJ503" i="15"/>
  <c r="G494" i="15"/>
  <c r="AK494" i="15" s="1"/>
  <c r="AJ494" i="15"/>
  <c r="G508" i="15"/>
  <c r="AK508" i="15" s="1"/>
  <c r="AJ508" i="15"/>
  <c r="AJ517" i="15"/>
  <c r="G517" i="15"/>
  <c r="AK517" i="15" s="1"/>
  <c r="AJ515" i="15"/>
  <c r="G515" i="15"/>
  <c r="AK515" i="15" s="1"/>
  <c r="AJ527" i="15"/>
  <c r="G527" i="15"/>
  <c r="AK527" i="15" s="1"/>
  <c r="Q438" i="15"/>
  <c r="R438" i="15" s="1"/>
  <c r="M496" i="15"/>
  <c r="M448" i="15"/>
  <c r="G473" i="15"/>
  <c r="AK473" i="15" s="1"/>
  <c r="AJ473" i="15"/>
  <c r="AJ468" i="15"/>
  <c r="G468" i="15"/>
  <c r="AK468" i="15" s="1"/>
  <c r="M498" i="15"/>
  <c r="M475" i="15"/>
  <c r="M481" i="15"/>
  <c r="M489" i="15"/>
  <c r="G476" i="15"/>
  <c r="AK476" i="15" s="1"/>
  <c r="AJ476" i="15"/>
  <c r="G522" i="15"/>
  <c r="AK522" i="15" s="1"/>
  <c r="AJ522" i="15"/>
  <c r="M521" i="15"/>
  <c r="G481" i="15"/>
  <c r="AK481" i="15" s="1"/>
  <c r="AJ481" i="15"/>
  <c r="AJ504" i="15"/>
  <c r="G504" i="15"/>
  <c r="AK504" i="15" s="1"/>
  <c r="AJ210" i="15"/>
  <c r="AJ195" i="15"/>
  <c r="M443" i="15"/>
  <c r="M482" i="15"/>
  <c r="M514" i="15"/>
  <c r="M459" i="15"/>
  <c r="M491" i="15"/>
  <c r="M523" i="15"/>
  <c r="M504" i="15"/>
  <c r="M458" i="15"/>
  <c r="M445" i="15"/>
  <c r="M477" i="15"/>
  <c r="M512" i="15"/>
  <c r="M520" i="15"/>
  <c r="AJ484" i="15"/>
  <c r="G484" i="15"/>
  <c r="AK484" i="15" s="1"/>
  <c r="G489" i="15"/>
  <c r="AK489" i="15" s="1"/>
  <c r="AJ489" i="15"/>
  <c r="G510" i="15"/>
  <c r="AK510" i="15" s="1"/>
  <c r="AJ510" i="15"/>
  <c r="G506" i="15"/>
  <c r="AK506" i="15" s="1"/>
  <c r="AJ506" i="15"/>
  <c r="AJ509" i="15"/>
  <c r="G509" i="15"/>
  <c r="AK509" i="15" s="1"/>
  <c r="AJ529" i="15"/>
  <c r="G529" i="15"/>
  <c r="AK529" i="15" s="1"/>
  <c r="G525" i="15"/>
  <c r="AK525" i="15" s="1"/>
  <c r="AJ525" i="15"/>
  <c r="AU438" i="15"/>
  <c r="AV438" i="15" s="1"/>
  <c r="AS439" i="15" s="1"/>
  <c r="M473" i="15"/>
  <c r="AJ488" i="15"/>
  <c r="G488" i="15"/>
  <c r="AK488" i="15" s="1"/>
  <c r="M507" i="15"/>
  <c r="AJ474" i="15"/>
  <c r="G474" i="15"/>
  <c r="AK474" i="15" s="1"/>
  <c r="AJ497" i="15"/>
  <c r="G497" i="15"/>
  <c r="AK497" i="15" s="1"/>
  <c r="M508" i="15"/>
  <c r="M456" i="15"/>
  <c r="M528" i="15"/>
  <c r="M441" i="15"/>
  <c r="M487" i="15"/>
  <c r="AJ493" i="15"/>
  <c r="G493" i="15"/>
  <c r="AK493" i="15" s="1"/>
  <c r="AJ442" i="15"/>
  <c r="G442" i="15"/>
  <c r="AK442" i="15" s="1"/>
  <c r="AJ490" i="15"/>
  <c r="G490" i="15"/>
  <c r="AK490" i="15" s="1"/>
  <c r="G452" i="15"/>
  <c r="AK452" i="15" s="1"/>
  <c r="AJ452" i="15"/>
  <c r="G472" i="15"/>
  <c r="AK472" i="15" s="1"/>
  <c r="AJ472" i="15"/>
  <c r="G513" i="15"/>
  <c r="AK513" i="15" s="1"/>
  <c r="AJ513" i="15"/>
  <c r="AJ511" i="15"/>
  <c r="G511" i="15"/>
  <c r="AK511" i="15" s="1"/>
  <c r="G528" i="15"/>
  <c r="AK528" i="15" s="1"/>
  <c r="AJ528" i="15"/>
  <c r="M439" i="15"/>
  <c r="G467" i="15"/>
  <c r="AK467" i="15" s="1"/>
  <c r="AJ467" i="15"/>
  <c r="AJ531" i="15"/>
  <c r="G531" i="15"/>
  <c r="AK531" i="15" s="1"/>
  <c r="M530" i="15"/>
  <c r="M461" i="15"/>
  <c r="M470" i="15"/>
  <c r="G348" i="15"/>
  <c r="AK348" i="15" s="1"/>
  <c r="AJ348" i="15"/>
  <c r="G502" i="15"/>
  <c r="AK502" i="15" s="1"/>
  <c r="AJ502" i="15"/>
  <c r="G496" i="15"/>
  <c r="AK496" i="15" s="1"/>
  <c r="AJ496" i="15"/>
  <c r="AJ523" i="15"/>
  <c r="G523" i="15"/>
  <c r="AK523" i="15" s="1"/>
  <c r="M455" i="15"/>
  <c r="G499" i="15"/>
  <c r="AK499" i="15" s="1"/>
  <c r="AJ499" i="15"/>
  <c r="AJ178" i="15"/>
  <c r="AJ135" i="15"/>
  <c r="AJ128" i="15"/>
  <c r="M490" i="15"/>
  <c r="M522" i="15"/>
  <c r="G339" i="15"/>
  <c r="AK339" i="15" s="1"/>
  <c r="M467" i="15"/>
  <c r="M499" i="15"/>
  <c r="M531" i="15"/>
  <c r="M505" i="15"/>
  <c r="M453" i="15"/>
  <c r="M485" i="15"/>
  <c r="M457" i="15"/>
  <c r="M462" i="15"/>
  <c r="AJ498" i="15"/>
  <c r="G498" i="15"/>
  <c r="AK498" i="15" s="1"/>
  <c r="AJ450" i="15"/>
  <c r="G450" i="15"/>
  <c r="AK450" i="15" s="1"/>
  <c r="G491" i="15"/>
  <c r="AK491" i="15" s="1"/>
  <c r="AJ491" i="15"/>
  <c r="AJ459" i="15"/>
  <c r="G459" i="15"/>
  <c r="AK459" i="15" s="1"/>
  <c r="AJ480" i="15"/>
  <c r="G480" i="15"/>
  <c r="AK480" i="15" s="1"/>
  <c r="AJ516" i="15"/>
  <c r="G516" i="15"/>
  <c r="AK516" i="15" s="1"/>
  <c r="AJ518" i="15"/>
  <c r="G518" i="15"/>
  <c r="AK518" i="15" s="1"/>
  <c r="AJ532" i="15"/>
  <c r="G532" i="15"/>
  <c r="AK532" i="15" s="1"/>
  <c r="M355" i="15"/>
  <c r="G358" i="15"/>
  <c r="AK358" i="15" s="1"/>
  <c r="AJ358" i="15"/>
  <c r="AJ364" i="15"/>
  <c r="G364" i="15"/>
  <c r="AK364" i="15" s="1"/>
  <c r="AJ356" i="15"/>
  <c r="G356" i="15"/>
  <c r="AK356" i="15" s="1"/>
  <c r="AJ387" i="15"/>
  <c r="G387" i="15"/>
  <c r="AK387" i="15" s="1"/>
  <c r="G373" i="15"/>
  <c r="AK373" i="15" s="1"/>
  <c r="AJ373" i="15"/>
  <c r="G372" i="15"/>
  <c r="AK372" i="15" s="1"/>
  <c r="AJ372" i="15"/>
  <c r="AJ398" i="15"/>
  <c r="G398" i="15"/>
  <c r="AK398" i="15" s="1"/>
  <c r="AJ424" i="15"/>
  <c r="G424" i="15"/>
  <c r="AK424" i="15" s="1"/>
  <c r="AJ406" i="15"/>
  <c r="G406" i="15"/>
  <c r="AK406" i="15" s="1"/>
  <c r="G417" i="15"/>
  <c r="AK417" i="15" s="1"/>
  <c r="AJ417" i="15"/>
  <c r="M427" i="15"/>
  <c r="AJ182" i="15"/>
  <c r="M404" i="15"/>
  <c r="M363" i="15"/>
  <c r="M395" i="15"/>
  <c r="M373" i="15"/>
  <c r="M406" i="15"/>
  <c r="AJ337" i="15"/>
  <c r="G337" i="15"/>
  <c r="AK337" i="15" s="1"/>
  <c r="AJ368" i="15"/>
  <c r="G368" i="15"/>
  <c r="AK368" i="15" s="1"/>
  <c r="G365" i="15"/>
  <c r="AK365" i="15" s="1"/>
  <c r="AJ365" i="15"/>
  <c r="G357" i="15"/>
  <c r="AK357" i="15" s="1"/>
  <c r="AJ357" i="15"/>
  <c r="G402" i="15"/>
  <c r="AK402" i="15" s="1"/>
  <c r="AJ402" i="15"/>
  <c r="G378" i="15"/>
  <c r="AK378" i="15" s="1"/>
  <c r="AJ378" i="15"/>
  <c r="AJ413" i="15"/>
  <c r="G413" i="15"/>
  <c r="AK413" i="15" s="1"/>
  <c r="G401" i="15"/>
  <c r="AK401" i="15" s="1"/>
  <c r="AJ401" i="15"/>
  <c r="AJ419" i="15"/>
  <c r="G419" i="15"/>
  <c r="AK419" i="15" s="1"/>
  <c r="G407" i="15"/>
  <c r="AK407" i="15" s="1"/>
  <c r="AJ407" i="15"/>
  <c r="G425" i="15"/>
  <c r="AK425" i="15" s="1"/>
  <c r="AJ425" i="15"/>
  <c r="Q333" i="15"/>
  <c r="R333" i="15" s="1"/>
  <c r="M349" i="15"/>
  <c r="AJ137" i="15"/>
  <c r="M421" i="15"/>
  <c r="AJ388" i="15"/>
  <c r="G388" i="15"/>
  <c r="AK388" i="15" s="1"/>
  <c r="G351" i="15"/>
  <c r="AK351" i="15" s="1"/>
  <c r="AJ351" i="15"/>
  <c r="AJ366" i="15"/>
  <c r="G366" i="15"/>
  <c r="AK366" i="15" s="1"/>
  <c r="AJ409" i="15"/>
  <c r="G409" i="15"/>
  <c r="AK409" i="15" s="1"/>
  <c r="G374" i="15"/>
  <c r="AK374" i="15" s="1"/>
  <c r="AJ374" i="15"/>
  <c r="AJ379" i="15"/>
  <c r="G379" i="15"/>
  <c r="AK379" i="15" s="1"/>
  <c r="AJ421" i="15"/>
  <c r="G421" i="15"/>
  <c r="AK421" i="15" s="1"/>
  <c r="G411" i="15"/>
  <c r="AK411" i="15" s="1"/>
  <c r="AJ411" i="15"/>
  <c r="AJ386" i="15"/>
  <c r="G386" i="15"/>
  <c r="AK386" i="15" s="1"/>
  <c r="G420" i="15"/>
  <c r="AK420" i="15" s="1"/>
  <c r="AJ420" i="15"/>
  <c r="AJ414" i="15"/>
  <c r="G414" i="15"/>
  <c r="AK414" i="15" s="1"/>
  <c r="M405" i="15"/>
  <c r="AJ84" i="15"/>
  <c r="M412" i="15"/>
  <c r="M339" i="15"/>
  <c r="M371" i="15"/>
  <c r="M411" i="15"/>
  <c r="M381" i="15"/>
  <c r="M374" i="15"/>
  <c r="M422" i="15"/>
  <c r="G360" i="15"/>
  <c r="AK360" i="15" s="1"/>
  <c r="AJ360" i="15"/>
  <c r="G353" i="15"/>
  <c r="AK353" i="15" s="1"/>
  <c r="AJ353" i="15"/>
  <c r="G343" i="15"/>
  <c r="AK343" i="15" s="1"/>
  <c r="AJ343" i="15"/>
  <c r="G389" i="15"/>
  <c r="AK389" i="15" s="1"/>
  <c r="AJ389" i="15"/>
  <c r="G375" i="15"/>
  <c r="AK375" i="15" s="1"/>
  <c r="AJ375" i="15"/>
  <c r="G380" i="15"/>
  <c r="AK380" i="15" s="1"/>
  <c r="AJ380" i="15"/>
  <c r="AJ427" i="15"/>
  <c r="G427" i="15"/>
  <c r="AK427" i="15" s="1"/>
  <c r="G377" i="15"/>
  <c r="AK377" i="15" s="1"/>
  <c r="AJ377" i="15"/>
  <c r="AJ393" i="15"/>
  <c r="G393" i="15"/>
  <c r="AK393" i="15" s="1"/>
  <c r="G423" i="15"/>
  <c r="AK423" i="15" s="1"/>
  <c r="AJ423" i="15"/>
  <c r="AJ422" i="15"/>
  <c r="G422" i="15"/>
  <c r="AK422" i="15" s="1"/>
  <c r="M387" i="15"/>
  <c r="AJ140" i="15"/>
  <c r="AJ130" i="15"/>
  <c r="AJ361" i="15"/>
  <c r="G361" i="15"/>
  <c r="AK361" i="15" s="1"/>
  <c r="AJ367" i="15"/>
  <c r="G367" i="15"/>
  <c r="AK367" i="15" s="1"/>
  <c r="AJ359" i="15"/>
  <c r="G359" i="15"/>
  <c r="AK359" i="15" s="1"/>
  <c r="G399" i="15"/>
  <c r="AK399" i="15" s="1"/>
  <c r="AJ399" i="15"/>
  <c r="G376" i="15"/>
  <c r="AK376" i="15" s="1"/>
  <c r="AJ376" i="15"/>
  <c r="G354" i="15"/>
  <c r="AK354" i="15" s="1"/>
  <c r="AJ354" i="15"/>
  <c r="AJ415" i="15"/>
  <c r="G415" i="15"/>
  <c r="AK415" i="15" s="1"/>
  <c r="AJ385" i="15"/>
  <c r="G385" i="15"/>
  <c r="AK385" i="15" s="1"/>
  <c r="G394" i="15"/>
  <c r="AK394" i="15" s="1"/>
  <c r="AJ394" i="15"/>
  <c r="AJ396" i="15"/>
  <c r="G396" i="15"/>
  <c r="AK396" i="15" s="1"/>
  <c r="AK332" i="15"/>
  <c r="BC332" i="15" s="1"/>
  <c r="Y332" i="15"/>
  <c r="AJ187" i="15"/>
  <c r="AJ144" i="15"/>
  <c r="M420" i="15"/>
  <c r="M347" i="15"/>
  <c r="M379" i="15"/>
  <c r="M419" i="15"/>
  <c r="M389" i="15"/>
  <c r="M390" i="15"/>
  <c r="AJ340" i="15"/>
  <c r="G340" i="15"/>
  <c r="AK340" i="15" s="1"/>
  <c r="AJ369" i="15"/>
  <c r="G369" i="15"/>
  <c r="AK369" i="15" s="1"/>
  <c r="G335" i="15"/>
  <c r="AK335" i="15" s="1"/>
  <c r="AJ335" i="15"/>
  <c r="AJ397" i="15"/>
  <c r="G397" i="15"/>
  <c r="AK397" i="15" s="1"/>
  <c r="G382" i="15"/>
  <c r="AK382" i="15" s="1"/>
  <c r="AJ382" i="15"/>
  <c r="G381" i="15"/>
  <c r="AK381" i="15" s="1"/>
  <c r="AJ381" i="15"/>
  <c r="G362" i="15"/>
  <c r="AK362" i="15" s="1"/>
  <c r="AJ362" i="15"/>
  <c r="G403" i="15"/>
  <c r="AK403" i="15" s="1"/>
  <c r="AJ403" i="15"/>
  <c r="G391" i="15"/>
  <c r="AK391" i="15" s="1"/>
  <c r="AJ391" i="15"/>
  <c r="G395" i="15"/>
  <c r="AK395" i="15" s="1"/>
  <c r="AJ395" i="15"/>
  <c r="G404" i="15"/>
  <c r="AK404" i="15" s="1"/>
  <c r="AJ404" i="15"/>
  <c r="M397" i="15"/>
  <c r="G344" i="15"/>
  <c r="AK344" i="15" s="1"/>
  <c r="AJ344" i="15"/>
  <c r="G338" i="15"/>
  <c r="AK338" i="15" s="1"/>
  <c r="AJ338" i="15"/>
  <c r="AJ347" i="15"/>
  <c r="G347" i="15"/>
  <c r="AK347" i="15" s="1"/>
  <c r="G383" i="15"/>
  <c r="AK383" i="15" s="1"/>
  <c r="AJ383" i="15"/>
  <c r="AJ390" i="15"/>
  <c r="G390" i="15"/>
  <c r="AK390" i="15" s="1"/>
  <c r="G370" i="15"/>
  <c r="AK370" i="15" s="1"/>
  <c r="AJ370" i="15"/>
  <c r="AJ416" i="15"/>
  <c r="G416" i="15"/>
  <c r="AK416" i="15" s="1"/>
  <c r="AJ392" i="15"/>
  <c r="G392" i="15"/>
  <c r="AK392" i="15" s="1"/>
  <c r="AJ400" i="15"/>
  <c r="G400" i="15"/>
  <c r="AK400" i="15" s="1"/>
  <c r="G412" i="15"/>
  <c r="AK412" i="15" s="1"/>
  <c r="AJ412" i="15"/>
  <c r="M398" i="15"/>
  <c r="AJ349" i="15"/>
  <c r="G349" i="15"/>
  <c r="AK349" i="15" s="1"/>
  <c r="G363" i="15"/>
  <c r="AK363" i="15" s="1"/>
  <c r="AJ363" i="15"/>
  <c r="AJ355" i="15"/>
  <c r="G355" i="15"/>
  <c r="AK355" i="15" s="1"/>
  <c r="AJ384" i="15"/>
  <c r="G384" i="15"/>
  <c r="AK384" i="15" s="1"/>
  <c r="G408" i="15"/>
  <c r="AK408" i="15" s="1"/>
  <c r="AJ408" i="15"/>
  <c r="AJ371" i="15"/>
  <c r="G371" i="15"/>
  <c r="AK371" i="15" s="1"/>
  <c r="AJ418" i="15"/>
  <c r="G418" i="15"/>
  <c r="AK418" i="15" s="1"/>
  <c r="G410" i="15"/>
  <c r="AK410" i="15" s="1"/>
  <c r="AJ410" i="15"/>
  <c r="AJ405" i="15"/>
  <c r="G405" i="15"/>
  <c r="AK405" i="15" s="1"/>
  <c r="G426" i="15"/>
  <c r="AK426" i="15" s="1"/>
  <c r="AJ426" i="15"/>
  <c r="AJ232" i="15"/>
  <c r="AJ155" i="15"/>
  <c r="G138" i="15"/>
  <c r="AK138" i="15" s="1"/>
  <c r="AJ134" i="15"/>
  <c r="AJ127" i="15"/>
  <c r="AJ95" i="15"/>
  <c r="AJ204" i="15"/>
  <c r="G122" i="15"/>
  <c r="Y122" i="15" s="1"/>
  <c r="AJ172" i="15"/>
  <c r="AJ214" i="15"/>
  <c r="AJ129" i="15"/>
  <c r="X122" i="15"/>
  <c r="AJ126" i="15"/>
  <c r="AJ156" i="15"/>
  <c r="BE123" i="15"/>
  <c r="AO112" i="15"/>
  <c r="AJ69" i="15"/>
  <c r="AJ92" i="15"/>
  <c r="AJ185" i="15"/>
  <c r="AJ132" i="15"/>
  <c r="AJ139" i="15"/>
  <c r="BE228" i="15"/>
  <c r="G194" i="15"/>
  <c r="AK194" i="15" s="1"/>
  <c r="P228" i="15"/>
  <c r="AA228" i="15" s="1"/>
  <c r="G213" i="15"/>
  <c r="AK213" i="15" s="1"/>
  <c r="AJ213" i="15"/>
  <c r="G173" i="15"/>
  <c r="AK173" i="15" s="1"/>
  <c r="AJ173" i="15"/>
  <c r="AJ193" i="15"/>
  <c r="G193" i="15"/>
  <c r="AK193" i="15" s="1"/>
  <c r="AJ230" i="15"/>
  <c r="G230" i="15"/>
  <c r="AK230" i="15" s="1"/>
  <c r="G162" i="15"/>
  <c r="AK162" i="15" s="1"/>
  <c r="AJ162" i="15"/>
  <c r="G169" i="15"/>
  <c r="AK169" i="15" s="1"/>
  <c r="AJ169" i="15"/>
  <c r="AJ249" i="15"/>
  <c r="G249" i="15"/>
  <c r="AK249" i="15" s="1"/>
  <c r="G234" i="15"/>
  <c r="AK234" i="15" s="1"/>
  <c r="AJ234" i="15"/>
  <c r="G192" i="15"/>
  <c r="AK192" i="15" s="1"/>
  <c r="AJ192" i="15"/>
  <c r="AJ265" i="15"/>
  <c r="G265" i="15"/>
  <c r="AK265" i="15" s="1"/>
  <c r="AJ255" i="15"/>
  <c r="G255" i="15"/>
  <c r="AK255" i="15" s="1"/>
  <c r="AJ285" i="15"/>
  <c r="G285" i="15"/>
  <c r="AK285" i="15" s="1"/>
  <c r="G279" i="15"/>
  <c r="AK279" i="15" s="1"/>
  <c r="AJ279" i="15"/>
  <c r="AJ296" i="15"/>
  <c r="G296" i="15"/>
  <c r="AK296" i="15" s="1"/>
  <c r="AJ322" i="15"/>
  <c r="G322" i="15"/>
  <c r="AK322" i="15" s="1"/>
  <c r="AJ305" i="15"/>
  <c r="G305" i="15"/>
  <c r="AK305" i="15" s="1"/>
  <c r="G317" i="15"/>
  <c r="AK317" i="15" s="1"/>
  <c r="AJ317" i="15"/>
  <c r="G167" i="15"/>
  <c r="AK167" i="15" s="1"/>
  <c r="AJ167" i="15"/>
  <c r="G186" i="15"/>
  <c r="AK186" i="15" s="1"/>
  <c r="AJ186" i="15"/>
  <c r="G258" i="15"/>
  <c r="AK258" i="15" s="1"/>
  <c r="AJ258" i="15"/>
  <c r="AJ251" i="15"/>
  <c r="G251" i="15"/>
  <c r="AK251" i="15" s="1"/>
  <c r="G153" i="15"/>
  <c r="AK153" i="15" s="1"/>
  <c r="AJ153" i="15"/>
  <c r="G197" i="15"/>
  <c r="AK197" i="15" s="1"/>
  <c r="AJ197" i="15"/>
  <c r="AJ253" i="15"/>
  <c r="G253" i="15"/>
  <c r="AK253" i="15" s="1"/>
  <c r="G159" i="15"/>
  <c r="AK159" i="15" s="1"/>
  <c r="AJ159" i="15"/>
  <c r="AJ254" i="15"/>
  <c r="G254" i="15"/>
  <c r="AK254" i="15" s="1"/>
  <c r="G262" i="15"/>
  <c r="AK262" i="15" s="1"/>
  <c r="AJ262" i="15"/>
  <c r="G184" i="15"/>
  <c r="AK184" i="15" s="1"/>
  <c r="AJ184" i="15"/>
  <c r="AJ236" i="15"/>
  <c r="G236" i="15"/>
  <c r="AK236" i="15" s="1"/>
  <c r="G274" i="15"/>
  <c r="AK274" i="15" s="1"/>
  <c r="AJ274" i="15"/>
  <c r="G272" i="15"/>
  <c r="AK272" i="15" s="1"/>
  <c r="AJ272" i="15"/>
  <c r="G306" i="15"/>
  <c r="AK306" i="15" s="1"/>
  <c r="AJ306" i="15"/>
  <c r="AJ302" i="15"/>
  <c r="G302" i="15"/>
  <c r="AK302" i="15" s="1"/>
  <c r="G304" i="15"/>
  <c r="AK304" i="15" s="1"/>
  <c r="AJ304" i="15"/>
  <c r="AJ310" i="15"/>
  <c r="G310" i="15"/>
  <c r="AK310" i="15" s="1"/>
  <c r="G312" i="15"/>
  <c r="AK312" i="15" s="1"/>
  <c r="AJ312" i="15"/>
  <c r="AJ183" i="15"/>
  <c r="G183" i="15"/>
  <c r="AK183" i="15" s="1"/>
  <c r="AJ202" i="15"/>
  <c r="G202" i="15"/>
  <c r="AK202" i="15" s="1"/>
  <c r="AJ147" i="15"/>
  <c r="G147" i="15"/>
  <c r="AK147" i="15" s="1"/>
  <c r="AJ259" i="15"/>
  <c r="G259" i="15"/>
  <c r="AK259" i="15" s="1"/>
  <c r="AJ217" i="15"/>
  <c r="G217" i="15"/>
  <c r="AK217" i="15" s="1"/>
  <c r="G143" i="15"/>
  <c r="AK143" i="15" s="1"/>
  <c r="AJ143" i="15"/>
  <c r="AJ188" i="15"/>
  <c r="G188" i="15"/>
  <c r="AK188" i="15" s="1"/>
  <c r="AJ257" i="15"/>
  <c r="G257" i="15"/>
  <c r="AK257" i="15" s="1"/>
  <c r="G150" i="15"/>
  <c r="AK150" i="15" s="1"/>
  <c r="AJ150" i="15"/>
  <c r="G240" i="15"/>
  <c r="AK240" i="15" s="1"/>
  <c r="AJ240" i="15"/>
  <c r="G231" i="15"/>
  <c r="AK231" i="15" s="1"/>
  <c r="AJ231" i="15"/>
  <c r="AJ176" i="15"/>
  <c r="G176" i="15"/>
  <c r="AK176" i="15" s="1"/>
  <c r="AJ241" i="15"/>
  <c r="G241" i="15"/>
  <c r="AK241" i="15" s="1"/>
  <c r="AJ277" i="15"/>
  <c r="G277" i="15"/>
  <c r="AK277" i="15" s="1"/>
  <c r="AJ278" i="15"/>
  <c r="G278" i="15"/>
  <c r="AK278" i="15" s="1"/>
  <c r="G282" i="15"/>
  <c r="AK282" i="15" s="1"/>
  <c r="AJ282" i="15"/>
  <c r="AJ268" i="15"/>
  <c r="G268" i="15"/>
  <c r="AK268" i="15" s="1"/>
  <c r="G293" i="15"/>
  <c r="AK293" i="15" s="1"/>
  <c r="AJ293" i="15"/>
  <c r="G303" i="15"/>
  <c r="AK303" i="15" s="1"/>
  <c r="AJ303" i="15"/>
  <c r="AJ315" i="15"/>
  <c r="G315" i="15"/>
  <c r="AK315" i="15" s="1"/>
  <c r="AJ103" i="15"/>
  <c r="AJ199" i="15"/>
  <c r="G199" i="15"/>
  <c r="AK199" i="15" s="1"/>
  <c r="AJ124" i="15"/>
  <c r="G124" i="15"/>
  <c r="AK124" i="15" s="1"/>
  <c r="AJ146" i="15"/>
  <c r="G146" i="15"/>
  <c r="AK146" i="15" s="1"/>
  <c r="AJ163" i="15"/>
  <c r="G163" i="15"/>
  <c r="AK163" i="15" s="1"/>
  <c r="AJ260" i="15"/>
  <c r="G260" i="15"/>
  <c r="AK260" i="15" s="1"/>
  <c r="AJ207" i="15"/>
  <c r="G207" i="15"/>
  <c r="AK207" i="15" s="1"/>
  <c r="AJ179" i="15"/>
  <c r="G179" i="15"/>
  <c r="AK179" i="15" s="1"/>
  <c r="G141" i="15"/>
  <c r="AK141" i="15" s="1"/>
  <c r="AJ141" i="15"/>
  <c r="AJ270" i="15"/>
  <c r="G270" i="15"/>
  <c r="AK270" i="15" s="1"/>
  <c r="G239" i="15"/>
  <c r="AK239" i="15" s="1"/>
  <c r="AJ239" i="15"/>
  <c r="G168" i="15"/>
  <c r="AK168" i="15" s="1"/>
  <c r="AJ168" i="15"/>
  <c r="AJ242" i="15"/>
  <c r="G242" i="15"/>
  <c r="AK242" i="15" s="1"/>
  <c r="G261" i="15"/>
  <c r="AK261" i="15" s="1"/>
  <c r="AJ261" i="15"/>
  <c r="G283" i="15"/>
  <c r="AK283" i="15" s="1"/>
  <c r="AJ283" i="15"/>
  <c r="G284" i="15"/>
  <c r="AK284" i="15" s="1"/>
  <c r="AJ284" i="15"/>
  <c r="AJ276" i="15"/>
  <c r="G276" i="15"/>
  <c r="AK276" i="15" s="1"/>
  <c r="G298" i="15"/>
  <c r="AK298" i="15" s="1"/>
  <c r="AJ298" i="15"/>
  <c r="AJ308" i="15"/>
  <c r="G308" i="15"/>
  <c r="AK308" i="15" s="1"/>
  <c r="G316" i="15"/>
  <c r="AK316" i="15" s="1"/>
  <c r="AJ316" i="15"/>
  <c r="AJ68" i="15"/>
  <c r="AJ47" i="15"/>
  <c r="AU228" i="15"/>
  <c r="AV228" i="15" s="1"/>
  <c r="AS229" i="15" s="1"/>
  <c r="AJ158" i="15"/>
  <c r="G158" i="15"/>
  <c r="AK158" i="15" s="1"/>
  <c r="AJ175" i="15"/>
  <c r="G175" i="15"/>
  <c r="AK175" i="15" s="1"/>
  <c r="G250" i="15"/>
  <c r="AK250" i="15" s="1"/>
  <c r="AJ250" i="15"/>
  <c r="G198" i="15"/>
  <c r="AK198" i="15" s="1"/>
  <c r="AJ198" i="15"/>
  <c r="G125" i="15"/>
  <c r="AK125" i="15" s="1"/>
  <c r="AJ125" i="15"/>
  <c r="G170" i="15"/>
  <c r="AK170" i="15" s="1"/>
  <c r="AJ170" i="15"/>
  <c r="G205" i="15"/>
  <c r="AK205" i="15" s="1"/>
  <c r="AJ205" i="15"/>
  <c r="AJ273" i="15"/>
  <c r="G273" i="15"/>
  <c r="AK273" i="15" s="1"/>
  <c r="G244" i="15"/>
  <c r="AK244" i="15" s="1"/>
  <c r="AJ244" i="15"/>
  <c r="G160" i="15"/>
  <c r="AK160" i="15" s="1"/>
  <c r="AJ160" i="15"/>
  <c r="G243" i="15"/>
  <c r="AK243" i="15" s="1"/>
  <c r="AJ243" i="15"/>
  <c r="G266" i="15"/>
  <c r="AK266" i="15" s="1"/>
  <c r="AJ266" i="15"/>
  <c r="G314" i="15"/>
  <c r="AK314" i="15" s="1"/>
  <c r="AJ314" i="15"/>
  <c r="AJ311" i="15"/>
  <c r="G311" i="15"/>
  <c r="AK311" i="15" s="1"/>
  <c r="AJ307" i="15"/>
  <c r="G307" i="15"/>
  <c r="AK307" i="15" s="1"/>
  <c r="AJ299" i="15"/>
  <c r="G299" i="15"/>
  <c r="AK299" i="15" s="1"/>
  <c r="AJ318" i="15"/>
  <c r="G318" i="15"/>
  <c r="AK318" i="15" s="1"/>
  <c r="G313" i="15"/>
  <c r="AK313" i="15" s="1"/>
  <c r="AJ313" i="15"/>
  <c r="G191" i="15"/>
  <c r="AK191" i="15" s="1"/>
  <c r="AJ191" i="15"/>
  <c r="G235" i="15"/>
  <c r="AK235" i="15" s="1"/>
  <c r="AJ235" i="15"/>
  <c r="G189" i="15"/>
  <c r="AK189" i="15" s="1"/>
  <c r="AJ189" i="15"/>
  <c r="AJ248" i="15"/>
  <c r="G248" i="15"/>
  <c r="AK248" i="15" s="1"/>
  <c r="AJ161" i="15"/>
  <c r="G161" i="15"/>
  <c r="AK161" i="15" s="1"/>
  <c r="AJ196" i="15"/>
  <c r="G196" i="15"/>
  <c r="AK196" i="15" s="1"/>
  <c r="AJ233" i="15"/>
  <c r="G233" i="15"/>
  <c r="AK233" i="15" s="1"/>
  <c r="G237" i="15"/>
  <c r="AK237" i="15" s="1"/>
  <c r="AJ237" i="15"/>
  <c r="AJ245" i="15"/>
  <c r="G245" i="15"/>
  <c r="AK245" i="15" s="1"/>
  <c r="G269" i="15"/>
  <c r="AK269" i="15" s="1"/>
  <c r="AJ269" i="15"/>
  <c r="AJ286" i="15"/>
  <c r="G286" i="15"/>
  <c r="AK286" i="15" s="1"/>
  <c r="AJ319" i="15"/>
  <c r="G319" i="15"/>
  <c r="AK319" i="15" s="1"/>
  <c r="G301" i="15"/>
  <c r="AK301" i="15" s="1"/>
  <c r="AJ301" i="15"/>
  <c r="G290" i="15"/>
  <c r="AK290" i="15" s="1"/>
  <c r="AJ290" i="15"/>
  <c r="G300" i="15"/>
  <c r="AK300" i="15" s="1"/>
  <c r="AJ300" i="15"/>
  <c r="G321" i="15"/>
  <c r="AK321" i="15" s="1"/>
  <c r="AJ321" i="15"/>
  <c r="G145" i="15"/>
  <c r="AK145" i="15" s="1"/>
  <c r="AJ145" i="15"/>
  <c r="AN217" i="15"/>
  <c r="AO217" i="15" s="1"/>
  <c r="J322" i="15"/>
  <c r="J427" i="15" s="1"/>
  <c r="J532" i="15" s="1"/>
  <c r="AJ148" i="15"/>
  <c r="G148" i="15"/>
  <c r="AK148" i="15" s="1"/>
  <c r="AJ256" i="15"/>
  <c r="G256" i="15"/>
  <c r="AK256" i="15" s="1"/>
  <c r="AJ252" i="15"/>
  <c r="G252" i="15"/>
  <c r="AK252" i="15" s="1"/>
  <c r="G151" i="15"/>
  <c r="AK151" i="15" s="1"/>
  <c r="AJ151" i="15"/>
  <c r="AJ238" i="15"/>
  <c r="G238" i="15"/>
  <c r="AK238" i="15" s="1"/>
  <c r="AJ264" i="15"/>
  <c r="G264" i="15"/>
  <c r="AK264" i="15" s="1"/>
  <c r="AJ208" i="15"/>
  <c r="G208" i="15"/>
  <c r="AK208" i="15" s="1"/>
  <c r="G280" i="15"/>
  <c r="AK280" i="15" s="1"/>
  <c r="AJ280" i="15"/>
  <c r="G275" i="15"/>
  <c r="AK275" i="15" s="1"/>
  <c r="AJ275" i="15"/>
  <c r="AJ287" i="15"/>
  <c r="G287" i="15"/>
  <c r="AK287" i="15" s="1"/>
  <c r="G263" i="15"/>
  <c r="AK263" i="15" s="1"/>
  <c r="AJ263" i="15"/>
  <c r="G294" i="15"/>
  <c r="AK294" i="15" s="1"/>
  <c r="AJ294" i="15"/>
  <c r="AJ291" i="15"/>
  <c r="G291" i="15"/>
  <c r="AK291" i="15" s="1"/>
  <c r="AJ289" i="15"/>
  <c r="G289" i="15"/>
  <c r="AK289" i="15" s="1"/>
  <c r="G320" i="15"/>
  <c r="AK320" i="15" s="1"/>
  <c r="AJ320" i="15"/>
  <c r="AJ201" i="15"/>
  <c r="G201" i="15"/>
  <c r="AK201" i="15" s="1"/>
  <c r="G157" i="15"/>
  <c r="AK157" i="15" s="1"/>
  <c r="AJ157" i="15"/>
  <c r="AJ164" i="15"/>
  <c r="G164" i="15"/>
  <c r="AK164" i="15" s="1"/>
  <c r="AJ229" i="15"/>
  <c r="G229" i="15"/>
  <c r="AK229" i="15" s="1"/>
  <c r="AJ215" i="15"/>
  <c r="G215" i="15"/>
  <c r="AK215" i="15" s="1"/>
  <c r="AJ246" i="15"/>
  <c r="G246" i="15"/>
  <c r="AK246" i="15" s="1"/>
  <c r="G267" i="15"/>
  <c r="AK267" i="15" s="1"/>
  <c r="AJ267" i="15"/>
  <c r="AJ200" i="15"/>
  <c r="G200" i="15"/>
  <c r="AK200" i="15" s="1"/>
  <c r="G136" i="15"/>
  <c r="AK136" i="15" s="1"/>
  <c r="AJ136" i="15"/>
  <c r="AJ281" i="15"/>
  <c r="G281" i="15"/>
  <c r="AK281" i="15" s="1"/>
  <c r="AJ247" i="15"/>
  <c r="G247" i="15"/>
  <c r="AK247" i="15" s="1"/>
  <c r="AJ288" i="15"/>
  <c r="G288" i="15"/>
  <c r="AK288" i="15" s="1"/>
  <c r="G271" i="15"/>
  <c r="AK271" i="15" s="1"/>
  <c r="AJ271" i="15"/>
  <c r="G295" i="15"/>
  <c r="AK295" i="15" s="1"/>
  <c r="AJ295" i="15"/>
  <c r="G292" i="15"/>
  <c r="AK292" i="15" s="1"/>
  <c r="AJ292" i="15"/>
  <c r="G297" i="15"/>
  <c r="AK297" i="15" s="1"/>
  <c r="AJ297" i="15"/>
  <c r="G309" i="15"/>
  <c r="AK309" i="15" s="1"/>
  <c r="AJ309" i="15"/>
  <c r="Q123" i="15"/>
  <c r="R123" i="15" s="1"/>
  <c r="AT124" i="15"/>
  <c r="BE124" i="15" s="1"/>
  <c r="AJ86" i="15"/>
  <c r="AJ104" i="15"/>
  <c r="AJ54" i="15"/>
  <c r="AJ110" i="15"/>
  <c r="AJ78" i="15"/>
  <c r="AJ38" i="15"/>
  <c r="AJ100" i="15"/>
  <c r="AJ46" i="15"/>
  <c r="G79" i="15"/>
  <c r="AK79" i="15" s="1"/>
  <c r="AJ96" i="15"/>
  <c r="AJ63" i="15"/>
  <c r="G80" i="15"/>
  <c r="AK80" i="15" s="1"/>
  <c r="AJ93" i="15"/>
  <c r="AJ55" i="15"/>
  <c r="AJ77" i="15"/>
  <c r="G111" i="15"/>
  <c r="AK111" i="15" s="1"/>
  <c r="AJ108" i="15"/>
  <c r="AJ53" i="15"/>
  <c r="AJ70" i="15"/>
  <c r="AJ62" i="15"/>
  <c r="AJ94" i="15"/>
  <c r="AJ109" i="15"/>
  <c r="I11" i="19"/>
  <c r="H12" i="19" s="1"/>
  <c r="G105" i="15"/>
  <c r="AK105" i="15" s="1"/>
  <c r="AJ105" i="15"/>
  <c r="G98" i="15"/>
  <c r="AK98" i="15" s="1"/>
  <c r="AJ98" i="15"/>
  <c r="G39" i="15"/>
  <c r="AK39" i="15" s="1"/>
  <c r="AJ39" i="15"/>
  <c r="G106" i="15"/>
  <c r="AK106" i="15" s="1"/>
  <c r="AJ106" i="15"/>
  <c r="G91" i="15"/>
  <c r="AK91" i="15" s="1"/>
  <c r="AJ91" i="15"/>
  <c r="G102" i="15"/>
  <c r="AK102" i="15" s="1"/>
  <c r="AJ102" i="15"/>
  <c r="G57" i="15"/>
  <c r="AK57" i="15" s="1"/>
  <c r="AJ57" i="15"/>
  <c r="G107" i="15"/>
  <c r="AK107" i="15" s="1"/>
  <c r="AJ107" i="15"/>
  <c r="G71" i="15"/>
  <c r="AK71" i="15" s="1"/>
  <c r="AJ71" i="15"/>
  <c r="G51" i="15"/>
  <c r="AK51" i="15" s="1"/>
  <c r="AJ51" i="15"/>
  <c r="G66" i="15"/>
  <c r="AK66" i="15" s="1"/>
  <c r="AJ66" i="15"/>
  <c r="G49" i="15"/>
  <c r="AK49" i="15" s="1"/>
  <c r="AJ49" i="15"/>
  <c r="G56" i="15"/>
  <c r="AK56" i="15" s="1"/>
  <c r="AJ56" i="15"/>
  <c r="G58" i="15"/>
  <c r="AK58" i="15" s="1"/>
  <c r="AJ58" i="15"/>
  <c r="G87" i="15"/>
  <c r="AK87" i="15" s="1"/>
  <c r="AJ87" i="15"/>
  <c r="G60" i="15"/>
  <c r="AK60" i="15" s="1"/>
  <c r="AJ60" i="15"/>
  <c r="G59" i="15"/>
  <c r="AK59" i="15" s="1"/>
  <c r="AJ59" i="15"/>
  <c r="G101" i="15"/>
  <c r="AK101" i="15" s="1"/>
  <c r="AJ101" i="15"/>
  <c r="G74" i="15"/>
  <c r="AK74" i="15" s="1"/>
  <c r="AJ74" i="15"/>
  <c r="G42" i="15"/>
  <c r="AK42" i="15" s="1"/>
  <c r="AJ42" i="15"/>
  <c r="G99" i="15"/>
  <c r="AK99" i="15" s="1"/>
  <c r="AJ99" i="15"/>
  <c r="G85" i="15"/>
  <c r="AK85" i="15" s="1"/>
  <c r="AJ85" i="15"/>
  <c r="G43" i="15"/>
  <c r="AK43" i="15" s="1"/>
  <c r="AJ43" i="15"/>
  <c r="G45" i="15"/>
  <c r="AK45" i="15" s="1"/>
  <c r="AJ45" i="15"/>
  <c r="G112" i="15"/>
  <c r="AK112" i="15" s="1"/>
  <c r="AJ112" i="15"/>
  <c r="G41" i="15"/>
  <c r="AK41" i="15" s="1"/>
  <c r="AJ41" i="15"/>
  <c r="G76" i="15"/>
  <c r="AK76" i="15" s="1"/>
  <c r="AJ76" i="15"/>
  <c r="G50" i="15"/>
  <c r="AK50" i="15" s="1"/>
  <c r="AJ50" i="15"/>
  <c r="G72" i="15"/>
  <c r="AK72" i="15" s="1"/>
  <c r="AJ72" i="15"/>
  <c r="G65" i="15"/>
  <c r="AK65" i="15" s="1"/>
  <c r="AJ65" i="15"/>
  <c r="G44" i="15"/>
  <c r="AK44" i="15" s="1"/>
  <c r="AJ44" i="15"/>
  <c r="G73" i="15"/>
  <c r="AK73" i="15" s="1"/>
  <c r="AJ73" i="15"/>
  <c r="G52" i="15"/>
  <c r="AK52" i="15" s="1"/>
  <c r="AJ52" i="15"/>
  <c r="G40" i="15"/>
  <c r="AK40" i="15" s="1"/>
  <c r="AJ40" i="15"/>
  <c r="G81" i="15"/>
  <c r="AK81" i="15" s="1"/>
  <c r="AJ81" i="15"/>
  <c r="G67" i="15"/>
  <c r="AK67" i="15" s="1"/>
  <c r="AJ67" i="15"/>
  <c r="G61" i="15"/>
  <c r="AK61" i="15" s="1"/>
  <c r="AJ61" i="15"/>
  <c r="G89" i="15"/>
  <c r="AK89" i="15" s="1"/>
  <c r="AJ89" i="15"/>
  <c r="G82" i="15"/>
  <c r="AK82" i="15" s="1"/>
  <c r="AJ82" i="15"/>
  <c r="G75" i="15"/>
  <c r="AK75" i="15" s="1"/>
  <c r="AJ75" i="15"/>
  <c r="G97" i="15"/>
  <c r="AK97" i="15" s="1"/>
  <c r="AJ97" i="15"/>
  <c r="G90" i="15"/>
  <c r="AK90" i="15" s="1"/>
  <c r="AJ90" i="15"/>
  <c r="G83" i="15"/>
  <c r="AK83" i="15" s="1"/>
  <c r="AJ83" i="15"/>
  <c r="G88" i="15"/>
  <c r="AK88" i="15" s="1"/>
  <c r="AJ88" i="15"/>
  <c r="I17" i="15"/>
  <c r="R17" i="15"/>
  <c r="AV17" i="15"/>
  <c r="AS18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I18" i="15"/>
  <c r="AI18" i="15"/>
  <c r="AI19" i="15" s="1"/>
  <c r="AI20" i="15" s="1"/>
  <c r="AI21" i="15" s="1"/>
  <c r="AI22" i="15" s="1"/>
  <c r="AI23" i="15" s="1"/>
  <c r="AI24" i="15" s="1"/>
  <c r="AI25" i="15" s="1"/>
  <c r="AI26" i="15" s="1"/>
  <c r="AI27" i="15" s="1"/>
  <c r="AI28" i="15" s="1"/>
  <c r="AI29" i="15" s="1"/>
  <c r="AI30" i="15" s="1"/>
  <c r="AI31" i="15" s="1"/>
  <c r="AI32" i="15" s="1"/>
  <c r="AI33" i="15" s="1"/>
  <c r="AI34" i="15" s="1"/>
  <c r="AI35" i="15" s="1"/>
  <c r="AI36" i="15" s="1"/>
  <c r="AI37" i="15" s="1"/>
  <c r="AI38" i="15" s="1"/>
  <c r="AI39" i="15" s="1"/>
  <c r="AI40" i="15" s="1"/>
  <c r="AI41" i="15" s="1"/>
  <c r="AI42" i="15" s="1"/>
  <c r="AI43" i="15" s="1"/>
  <c r="AI44" i="15" s="1"/>
  <c r="AI45" i="15" s="1"/>
  <c r="AI46" i="15" s="1"/>
  <c r="AI47" i="15" s="1"/>
  <c r="AI48" i="15" s="1"/>
  <c r="AI49" i="15" s="1"/>
  <c r="AI50" i="15" s="1"/>
  <c r="AI51" i="15" s="1"/>
  <c r="AI52" i="15" s="1"/>
  <c r="AI53" i="15" s="1"/>
  <c r="AI54" i="15" s="1"/>
  <c r="AI55" i="15" s="1"/>
  <c r="AI56" i="15" s="1"/>
  <c r="AI57" i="15" s="1"/>
  <c r="AI58" i="15" s="1"/>
  <c r="AI59" i="15" s="1"/>
  <c r="AI60" i="15" s="1"/>
  <c r="AI61" i="15" s="1"/>
  <c r="AI62" i="15" s="1"/>
  <c r="AI63" i="15" s="1"/>
  <c r="AI64" i="15" s="1"/>
  <c r="AI65" i="15" s="1"/>
  <c r="AI66" i="15" s="1"/>
  <c r="AI67" i="15" s="1"/>
  <c r="AI68" i="15" s="1"/>
  <c r="AI69" i="15" s="1"/>
  <c r="AI70" i="15" s="1"/>
  <c r="AI71" i="15" s="1"/>
  <c r="AI72" i="15" s="1"/>
  <c r="AI73" i="15" s="1"/>
  <c r="AI74" i="15" s="1"/>
  <c r="AI75" i="15" s="1"/>
  <c r="AI76" i="15" s="1"/>
  <c r="AI77" i="15" s="1"/>
  <c r="AI78" i="15" s="1"/>
  <c r="AI79" i="15" s="1"/>
  <c r="AI80" i="15" s="1"/>
  <c r="AI81" i="15" s="1"/>
  <c r="AI82" i="15" s="1"/>
  <c r="AI83" i="15" s="1"/>
  <c r="AI84" i="15" s="1"/>
  <c r="AI85" i="15" s="1"/>
  <c r="AI86" i="15" s="1"/>
  <c r="AI87" i="15" s="1"/>
  <c r="AI88" i="15" s="1"/>
  <c r="AI89" i="15" s="1"/>
  <c r="AI90" i="15" s="1"/>
  <c r="AI91" i="15" s="1"/>
  <c r="AI92" i="15" s="1"/>
  <c r="AI93" i="15" s="1"/>
  <c r="AI94" i="15" s="1"/>
  <c r="AI95" i="15" s="1"/>
  <c r="AI96" i="15" s="1"/>
  <c r="AI97" i="15" s="1"/>
  <c r="AI98" i="15" s="1"/>
  <c r="AI99" i="15" s="1"/>
  <c r="AI100" i="15" s="1"/>
  <c r="AI101" i="15" s="1"/>
  <c r="AI102" i="15" s="1"/>
  <c r="AI103" i="15" s="1"/>
  <c r="AI104" i="15" s="1"/>
  <c r="AI105" i="15" s="1"/>
  <c r="AI106" i="15" s="1"/>
  <c r="AI107" i="15" s="1"/>
  <c r="AI108" i="15" s="1"/>
  <c r="AI109" i="15" s="1"/>
  <c r="AI110" i="15" s="1"/>
  <c r="AI111" i="15" s="1"/>
  <c r="AI112" i="15" s="1"/>
  <c r="H19" i="15"/>
  <c r="I19" i="15"/>
  <c r="AM19" i="15" s="1"/>
  <c r="AL19" i="15"/>
  <c r="H20" i="15"/>
  <c r="I20" i="15"/>
  <c r="AL20" i="15"/>
  <c r="F29" i="15"/>
  <c r="F21" i="15"/>
  <c r="H21" i="15"/>
  <c r="I21" i="15"/>
  <c r="AL21" i="15"/>
  <c r="H22" i="15"/>
  <c r="I22" i="15"/>
  <c r="AL22" i="15"/>
  <c r="H23" i="15"/>
  <c r="I23" i="15"/>
  <c r="AL23" i="15"/>
  <c r="H24" i="15"/>
  <c r="I24" i="15"/>
  <c r="AR24" i="15"/>
  <c r="AL24" i="15"/>
  <c r="H25" i="15"/>
  <c r="I25" i="15"/>
  <c r="AL25" i="15"/>
  <c r="H26" i="15"/>
  <c r="I26" i="15"/>
  <c r="AM26" i="15" s="1"/>
  <c r="AL26" i="15"/>
  <c r="I27" i="15"/>
  <c r="AL27" i="15"/>
  <c r="I28" i="15"/>
  <c r="AM28" i="15" s="1"/>
  <c r="AL28" i="15"/>
  <c r="I29" i="15"/>
  <c r="AL29" i="15"/>
  <c r="I30" i="15"/>
  <c r="AL30" i="15"/>
  <c r="H17" i="15"/>
  <c r="AL17" i="15"/>
  <c r="F31" i="15"/>
  <c r="I31" i="15"/>
  <c r="AL31" i="15"/>
  <c r="I32" i="15"/>
  <c r="AM32" i="15" s="1"/>
  <c r="AL32" i="15"/>
  <c r="F33" i="15"/>
  <c r="I33" i="15"/>
  <c r="AL33" i="15"/>
  <c r="I34" i="15"/>
  <c r="AM34" i="15" s="1"/>
  <c r="AL34" i="15"/>
  <c r="I35" i="15"/>
  <c r="AL35" i="15"/>
  <c r="I36" i="15"/>
  <c r="AL36" i="15"/>
  <c r="I37" i="15"/>
  <c r="AL37" i="15"/>
  <c r="AR21" i="15"/>
  <c r="AR27" i="15"/>
  <c r="AR29" i="15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16" i="8"/>
  <c r="AB101" i="17" l="1"/>
  <c r="BF18" i="21"/>
  <c r="C222" i="21"/>
  <c r="AL113" i="21"/>
  <c r="BD113" i="21" s="1"/>
  <c r="BF113" i="21" s="1"/>
  <c r="C346" i="15"/>
  <c r="AL227" i="15"/>
  <c r="BD227" i="15" s="1"/>
  <c r="BF227" i="15" s="1"/>
  <c r="B222" i="21"/>
  <c r="H113" i="21"/>
  <c r="Z113" i="21" s="1"/>
  <c r="AB113" i="21" s="1"/>
  <c r="Q77" i="35"/>
  <c r="R77" i="35" s="1"/>
  <c r="AU135" i="35"/>
  <c r="AV135" i="35" s="1"/>
  <c r="H154" i="35"/>
  <c r="H152" i="35"/>
  <c r="H146" i="35"/>
  <c r="H143" i="35"/>
  <c r="H140" i="35"/>
  <c r="H147" i="35"/>
  <c r="H144" i="35"/>
  <c r="H142" i="35"/>
  <c r="H149" i="35"/>
  <c r="H138" i="35"/>
  <c r="B178" i="35"/>
  <c r="H145" i="35"/>
  <c r="H153" i="35"/>
  <c r="H150" i="35"/>
  <c r="H139" i="35"/>
  <c r="H136" i="35"/>
  <c r="H151" i="35"/>
  <c r="H148" i="35"/>
  <c r="H141" i="35"/>
  <c r="H137" i="35"/>
  <c r="B119" i="35"/>
  <c r="H76" i="35"/>
  <c r="Z76" i="35" s="1"/>
  <c r="AB76" i="35" s="1"/>
  <c r="AE76" i="35" s="1"/>
  <c r="H91" i="22"/>
  <c r="Z91" i="22" s="1"/>
  <c r="AB91" i="22" s="1"/>
  <c r="B180" i="22"/>
  <c r="C330" i="22"/>
  <c r="AL316" i="22" s="1"/>
  <c r="BD316" i="22" s="1"/>
  <c r="AL241" i="22"/>
  <c r="BD241" i="22" s="1"/>
  <c r="B451" i="15"/>
  <c r="H437" i="15" s="1"/>
  <c r="Z437" i="15" s="1"/>
  <c r="AB437" i="15" s="1"/>
  <c r="H332" i="15"/>
  <c r="Z332" i="15" s="1"/>
  <c r="AB332" i="15" s="1"/>
  <c r="AL119" i="35"/>
  <c r="AL115" i="35"/>
  <c r="AL112" i="35"/>
  <c r="C149" i="35"/>
  <c r="AL122" i="35"/>
  <c r="AL125" i="35"/>
  <c r="AL116" i="35"/>
  <c r="AL120" i="35"/>
  <c r="AL117" i="35"/>
  <c r="AL123" i="35"/>
  <c r="AL107" i="35"/>
  <c r="AL118" i="35"/>
  <c r="AL113" i="35"/>
  <c r="AL109" i="35"/>
  <c r="AL108" i="35"/>
  <c r="AL124" i="35"/>
  <c r="AL121" i="35"/>
  <c r="AL114" i="35"/>
  <c r="AL111" i="35"/>
  <c r="AL110" i="35"/>
  <c r="H186" i="17"/>
  <c r="Z186" i="17" s="1"/>
  <c r="AB186" i="17" s="1"/>
  <c r="B285" i="17"/>
  <c r="C285" i="17"/>
  <c r="AL186" i="17"/>
  <c r="BD186" i="17" s="1"/>
  <c r="BF186" i="17" s="1"/>
  <c r="Y398" i="21"/>
  <c r="BE106" i="35"/>
  <c r="BB164" i="35"/>
  <c r="O165" i="35"/>
  <c r="X164" i="35"/>
  <c r="BC164" i="35"/>
  <c r="Z164" i="35"/>
  <c r="BD164" i="35"/>
  <c r="Y164" i="35"/>
  <c r="AC165" i="35"/>
  <c r="U164" i="35"/>
  <c r="T165" i="35" s="1"/>
  <c r="BI76" i="35"/>
  <c r="BE77" i="35"/>
  <c r="AU77" i="35"/>
  <c r="AV77" i="35" s="1"/>
  <c r="BG165" i="35"/>
  <c r="Q19" i="35"/>
  <c r="R19" i="35" s="1"/>
  <c r="BI47" i="35"/>
  <c r="BI18" i="35"/>
  <c r="BE135" i="35"/>
  <c r="AE18" i="35"/>
  <c r="BI134" i="35"/>
  <c r="AU106" i="35"/>
  <c r="AV106" i="35" s="1"/>
  <c r="BE164" i="35"/>
  <c r="AV164" i="35"/>
  <c r="X135" i="35"/>
  <c r="AC136" i="35"/>
  <c r="O136" i="35"/>
  <c r="BB135" i="35"/>
  <c r="BC135" i="35"/>
  <c r="BD135" i="35"/>
  <c r="BG136" i="35"/>
  <c r="Y135" i="35"/>
  <c r="Z135" i="35"/>
  <c r="AE47" i="35"/>
  <c r="Q106" i="35"/>
  <c r="R106" i="35" s="1"/>
  <c r="BE19" i="35"/>
  <c r="AU19" i="35"/>
  <c r="AV19" i="35" s="1"/>
  <c r="BI105" i="35"/>
  <c r="X48" i="35"/>
  <c r="BB48" i="35"/>
  <c r="AC49" i="35"/>
  <c r="O49" i="35"/>
  <c r="Z48" i="35"/>
  <c r="Y48" i="35"/>
  <c r="BD48" i="35"/>
  <c r="BC48" i="35"/>
  <c r="BG49" i="35"/>
  <c r="U135" i="35"/>
  <c r="T136" i="35" s="1"/>
  <c r="BE48" i="35"/>
  <c r="AU48" i="35"/>
  <c r="AV48" i="35" s="1"/>
  <c r="BI163" i="35"/>
  <c r="AK329" i="22"/>
  <c r="AK254" i="22"/>
  <c r="AK179" i="22"/>
  <c r="AK104" i="22"/>
  <c r="AK29" i="22"/>
  <c r="Y227" i="15"/>
  <c r="AB227" i="15" s="1"/>
  <c r="AK122" i="15"/>
  <c r="BC122" i="15" s="1"/>
  <c r="BF122" i="15" s="1"/>
  <c r="Y18" i="21"/>
  <c r="AB18" i="21" s="1"/>
  <c r="B12" i="19"/>
  <c r="C12" i="19" s="1"/>
  <c r="U12" i="19"/>
  <c r="O12" i="19"/>
  <c r="Q167" i="22"/>
  <c r="R167" i="22" s="1"/>
  <c r="BD167" i="22" s="1"/>
  <c r="Q242" i="22"/>
  <c r="R242" i="22" s="1"/>
  <c r="BC242" i="22" s="1"/>
  <c r="AU18" i="22"/>
  <c r="AV18" i="22" s="1"/>
  <c r="AS19" i="22" s="1"/>
  <c r="AT19" i="22" s="1"/>
  <c r="BE19" i="22" s="1"/>
  <c r="Q317" i="22"/>
  <c r="R317" i="22" s="1"/>
  <c r="AT93" i="22"/>
  <c r="BE93" i="22" s="1"/>
  <c r="X92" i="22"/>
  <c r="BD92" i="22"/>
  <c r="BC92" i="22"/>
  <c r="O93" i="22"/>
  <c r="BB92" i="22"/>
  <c r="Z92" i="22"/>
  <c r="Y92" i="22"/>
  <c r="AT168" i="22"/>
  <c r="BE168" i="22" s="1"/>
  <c r="AK241" i="22"/>
  <c r="BC241" i="22" s="1"/>
  <c r="Y241" i="22"/>
  <c r="AK316" i="22"/>
  <c r="BC316" i="22" s="1"/>
  <c r="Y316" i="22"/>
  <c r="AT243" i="22"/>
  <c r="BE243" i="22" s="1"/>
  <c r="Q17" i="22"/>
  <c r="R17" i="22" s="1"/>
  <c r="AT318" i="22"/>
  <c r="BE318" i="22" s="1"/>
  <c r="X242" i="22"/>
  <c r="Q187" i="17"/>
  <c r="R187" i="17" s="1"/>
  <c r="BD187" i="17" s="1"/>
  <c r="AU188" i="17"/>
  <c r="AV188" i="17" s="1"/>
  <c r="AT358" i="17"/>
  <c r="BE358" i="17" s="1"/>
  <c r="AT103" i="17"/>
  <c r="BE103" i="17" s="1"/>
  <c r="X272" i="17"/>
  <c r="BB272" i="17"/>
  <c r="Y272" i="17"/>
  <c r="O273" i="17"/>
  <c r="BC272" i="17"/>
  <c r="Z272" i="17"/>
  <c r="BD272" i="17"/>
  <c r="AT18" i="17"/>
  <c r="BE18" i="17" s="1"/>
  <c r="AK16" i="17"/>
  <c r="BC16" i="17" s="1"/>
  <c r="BF16" i="17" s="1"/>
  <c r="Y16" i="17"/>
  <c r="Q357" i="17"/>
  <c r="R357" i="17" s="1"/>
  <c r="Q102" i="17"/>
  <c r="R102" i="17" s="1"/>
  <c r="Q17" i="17"/>
  <c r="R17" i="17" s="1"/>
  <c r="AT273" i="17"/>
  <c r="BE273" i="17" s="1"/>
  <c r="Z304" i="21"/>
  <c r="BB304" i="21"/>
  <c r="BD304" i="21"/>
  <c r="X304" i="21"/>
  <c r="Y304" i="21"/>
  <c r="BC304" i="21"/>
  <c r="AK303" i="21"/>
  <c r="BC303" i="21" s="1"/>
  <c r="Y303" i="21"/>
  <c r="Q19" i="21"/>
  <c r="R19" i="21" s="1"/>
  <c r="BB19" i="21" s="1"/>
  <c r="Y209" i="21"/>
  <c r="BD209" i="21"/>
  <c r="BC209" i="21"/>
  <c r="O210" i="21"/>
  <c r="X209" i="21"/>
  <c r="BB209" i="21"/>
  <c r="Z209" i="21"/>
  <c r="P305" i="21"/>
  <c r="AA305" i="21" s="1"/>
  <c r="Q399" i="21"/>
  <c r="R399" i="21" s="1"/>
  <c r="AK208" i="21"/>
  <c r="BC208" i="21" s="1"/>
  <c r="Y208" i="21"/>
  <c r="O115" i="21"/>
  <c r="BB114" i="21"/>
  <c r="Z114" i="21"/>
  <c r="Y114" i="21"/>
  <c r="X114" i="21"/>
  <c r="BD114" i="21"/>
  <c r="BC114" i="21"/>
  <c r="M517" i="15"/>
  <c r="M502" i="15"/>
  <c r="BD438" i="15"/>
  <c r="Y438" i="15"/>
  <c r="O439" i="15"/>
  <c r="X438" i="15"/>
  <c r="BC438" i="15"/>
  <c r="BB438" i="15"/>
  <c r="Z438" i="15"/>
  <c r="M510" i="15"/>
  <c r="M468" i="15"/>
  <c r="AN532" i="15"/>
  <c r="AO532" i="15" s="1"/>
  <c r="K532" i="15"/>
  <c r="M484" i="15"/>
  <c r="M516" i="15"/>
  <c r="M495" i="15"/>
  <c r="M452" i="15"/>
  <c r="M527" i="15"/>
  <c r="M476" i="15"/>
  <c r="M454" i="15"/>
  <c r="M500" i="15"/>
  <c r="M511" i="15"/>
  <c r="M509" i="15"/>
  <c r="M486" i="15"/>
  <c r="M532" i="15"/>
  <c r="M494" i="15"/>
  <c r="M525" i="15"/>
  <c r="M479" i="15"/>
  <c r="M444" i="15"/>
  <c r="M503" i="15"/>
  <c r="M524" i="15"/>
  <c r="M526" i="15"/>
  <c r="AT439" i="15"/>
  <c r="BE439" i="15" s="1"/>
  <c r="M492" i="15"/>
  <c r="M478" i="15"/>
  <c r="M460" i="15"/>
  <c r="K427" i="15"/>
  <c r="AN427" i="15"/>
  <c r="AO427" i="15" s="1"/>
  <c r="O334" i="15"/>
  <c r="BB333" i="15"/>
  <c r="BC333" i="15"/>
  <c r="Y333" i="15"/>
  <c r="X333" i="15"/>
  <c r="BD333" i="15"/>
  <c r="Z333" i="15"/>
  <c r="AT334" i="15"/>
  <c r="BE334" i="15" s="1"/>
  <c r="AT229" i="15"/>
  <c r="BE229" i="15" s="1"/>
  <c r="K322" i="15"/>
  <c r="AN322" i="15"/>
  <c r="AO322" i="15" s="1"/>
  <c r="Q228" i="15"/>
  <c r="R228" i="15" s="1"/>
  <c r="BB123" i="15"/>
  <c r="Y123" i="15"/>
  <c r="BC123" i="15"/>
  <c r="X123" i="15"/>
  <c r="BD123" i="15"/>
  <c r="Z123" i="15"/>
  <c r="O124" i="15"/>
  <c r="AU124" i="15"/>
  <c r="AV124" i="15" s="1"/>
  <c r="AS125" i="15" s="1"/>
  <c r="AB122" i="15"/>
  <c r="AM18" i="15"/>
  <c r="AM35" i="15"/>
  <c r="I12" i="19"/>
  <c r="AM37" i="15"/>
  <c r="AM22" i="15"/>
  <c r="Z17" i="15"/>
  <c r="G31" i="15"/>
  <c r="AK31" i="15" s="1"/>
  <c r="G33" i="15"/>
  <c r="AK33" i="15" s="1"/>
  <c r="O18" i="15"/>
  <c r="P18" i="15" s="1"/>
  <c r="AM30" i="15"/>
  <c r="AM23" i="15"/>
  <c r="AM20" i="15"/>
  <c r="AM27" i="15"/>
  <c r="AM21" i="15"/>
  <c r="BD17" i="15"/>
  <c r="AM29" i="15"/>
  <c r="AM24" i="15"/>
  <c r="AM36" i="15"/>
  <c r="F36" i="15"/>
  <c r="G36" i="15" s="1"/>
  <c r="AM33" i="15"/>
  <c r="G29" i="15"/>
  <c r="AK29" i="15" s="1"/>
  <c r="AJ29" i="15"/>
  <c r="G21" i="15"/>
  <c r="AK21" i="15" s="1"/>
  <c r="AJ21" i="15"/>
  <c r="F20" i="15"/>
  <c r="F28" i="15"/>
  <c r="F19" i="15"/>
  <c r="F27" i="15"/>
  <c r="F30" i="15"/>
  <c r="G30" i="15" s="1"/>
  <c r="F35" i="15"/>
  <c r="G35" i="15" s="1"/>
  <c r="F25" i="15"/>
  <c r="F32" i="15"/>
  <c r="G32" i="15" s="1"/>
  <c r="F34" i="15"/>
  <c r="G34" i="15" s="1"/>
  <c r="F24" i="15"/>
  <c r="F37" i="15"/>
  <c r="G37" i="15" s="1"/>
  <c r="AM17" i="15"/>
  <c r="F26" i="15"/>
  <c r="F22" i="15"/>
  <c r="AJ31" i="15"/>
  <c r="AM31" i="15"/>
  <c r="F23" i="15"/>
  <c r="AJ33" i="15"/>
  <c r="AM25" i="15"/>
  <c r="AT18" i="15"/>
  <c r="Y242" i="22" l="1"/>
  <c r="BD242" i="22"/>
  <c r="Z242" i="22"/>
  <c r="BB242" i="22"/>
  <c r="AS136" i="35"/>
  <c r="AY135" i="35"/>
  <c r="AX136" i="35" s="1"/>
  <c r="H105" i="35"/>
  <c r="Z105" i="35" s="1"/>
  <c r="AB105" i="35" s="1"/>
  <c r="AE105" i="35" s="1"/>
  <c r="B148" i="35"/>
  <c r="H181" i="35"/>
  <c r="H179" i="35"/>
  <c r="H169" i="35"/>
  <c r="H166" i="35"/>
  <c r="H173" i="35"/>
  <c r="H182" i="35"/>
  <c r="H167" i="35"/>
  <c r="H178" i="35"/>
  <c r="H176" i="35"/>
  <c r="H180" i="35"/>
  <c r="H170" i="35"/>
  <c r="H165" i="35"/>
  <c r="H174" i="35"/>
  <c r="H168" i="35"/>
  <c r="H177" i="35"/>
  <c r="H171" i="35"/>
  <c r="H183" i="35"/>
  <c r="H175" i="35"/>
  <c r="H172" i="35"/>
  <c r="H208" i="21"/>
  <c r="Z208" i="21" s="1"/>
  <c r="B317" i="21"/>
  <c r="C451" i="15"/>
  <c r="AL437" i="15" s="1"/>
  <c r="BD437" i="15" s="1"/>
  <c r="BF437" i="15" s="1"/>
  <c r="AL332" i="15"/>
  <c r="BD332" i="15" s="1"/>
  <c r="BF332" i="15" s="1"/>
  <c r="H166" i="22"/>
  <c r="Z166" i="22" s="1"/>
  <c r="AB166" i="22" s="1"/>
  <c r="B255" i="22"/>
  <c r="AL208" i="21"/>
  <c r="BD208" i="21" s="1"/>
  <c r="BF208" i="21" s="1"/>
  <c r="C317" i="21"/>
  <c r="AL150" i="35"/>
  <c r="AL149" i="35"/>
  <c r="AL140" i="35"/>
  <c r="AL137" i="35"/>
  <c r="AL151" i="35"/>
  <c r="AL147" i="35"/>
  <c r="AL146" i="35"/>
  <c r="AL154" i="35"/>
  <c r="AL143" i="35"/>
  <c r="AL142" i="35"/>
  <c r="AL141" i="35"/>
  <c r="AL138" i="35"/>
  <c r="AL152" i="35"/>
  <c r="AL144" i="35"/>
  <c r="AL139" i="35"/>
  <c r="AL148" i="35"/>
  <c r="C178" i="35"/>
  <c r="AL145" i="35"/>
  <c r="AL136" i="35"/>
  <c r="AL153" i="35"/>
  <c r="C370" i="17"/>
  <c r="AL356" i="17" s="1"/>
  <c r="BD356" i="17" s="1"/>
  <c r="BF356" i="17" s="1"/>
  <c r="AL271" i="17"/>
  <c r="BD271" i="17" s="1"/>
  <c r="BF271" i="17" s="1"/>
  <c r="H271" i="17"/>
  <c r="Z271" i="17" s="1"/>
  <c r="AB271" i="17" s="1"/>
  <c r="B370" i="17"/>
  <c r="H356" i="17" s="1"/>
  <c r="Z356" i="17" s="1"/>
  <c r="AB356" i="17" s="1"/>
  <c r="AS49" i="35"/>
  <c r="AY48" i="35"/>
  <c r="AX49" i="35" s="1"/>
  <c r="Y19" i="35"/>
  <c r="BC19" i="35"/>
  <c r="Z19" i="35"/>
  <c r="BG20" i="35"/>
  <c r="O20" i="35"/>
  <c r="BD19" i="35"/>
  <c r="BB19" i="35"/>
  <c r="X19" i="35"/>
  <c r="AC20" i="35"/>
  <c r="U19" i="35"/>
  <c r="T20" i="35" s="1"/>
  <c r="Y106" i="35"/>
  <c r="BB106" i="35"/>
  <c r="O107" i="35"/>
  <c r="BC106" i="35"/>
  <c r="X106" i="35"/>
  <c r="AC107" i="35"/>
  <c r="BD106" i="35"/>
  <c r="Z106" i="35"/>
  <c r="U106" i="35"/>
  <c r="T107" i="35" s="1"/>
  <c r="BG107" i="35"/>
  <c r="AS78" i="35"/>
  <c r="AY77" i="35"/>
  <c r="AX78" i="35" s="1"/>
  <c r="AY19" i="35"/>
  <c r="AX20" i="35" s="1"/>
  <c r="AS20" i="35"/>
  <c r="AS107" i="35"/>
  <c r="AY106" i="35"/>
  <c r="AX107" i="35" s="1"/>
  <c r="BF48" i="35"/>
  <c r="BH48" i="35"/>
  <c r="AB48" i="35"/>
  <c r="BF135" i="35"/>
  <c r="BH135" i="35"/>
  <c r="AD48" i="35"/>
  <c r="P136" i="35"/>
  <c r="AA136" i="35" s="1"/>
  <c r="AB164" i="35"/>
  <c r="AD164" i="35"/>
  <c r="AB135" i="35"/>
  <c r="AD135" i="35"/>
  <c r="P165" i="35"/>
  <c r="AA165" i="35" s="1"/>
  <c r="Z77" i="35"/>
  <c r="Y77" i="35"/>
  <c r="BD77" i="35"/>
  <c r="X77" i="35"/>
  <c r="BC77" i="35"/>
  <c r="BB77" i="35"/>
  <c r="O78" i="35"/>
  <c r="AC78" i="35"/>
  <c r="U77" i="35"/>
  <c r="T78" i="35" s="1"/>
  <c r="BG78" i="35"/>
  <c r="BF164" i="35"/>
  <c r="BH164" i="35"/>
  <c r="P49" i="35"/>
  <c r="AA49" i="35" s="1"/>
  <c r="Q49" i="35"/>
  <c r="AS165" i="35"/>
  <c r="AY164" i="35"/>
  <c r="AX165" i="35" s="1"/>
  <c r="AT136" i="35"/>
  <c r="Y167" i="22"/>
  <c r="X167" i="22"/>
  <c r="Z167" i="22"/>
  <c r="BC167" i="22"/>
  <c r="AU273" i="17"/>
  <c r="AV273" i="17" s="1"/>
  <c r="AS274" i="17" s="1"/>
  <c r="AT274" i="17" s="1"/>
  <c r="BE274" i="17" s="1"/>
  <c r="X187" i="17"/>
  <c r="Y187" i="17"/>
  <c r="Z187" i="17"/>
  <c r="AB304" i="21"/>
  <c r="B13" i="19"/>
  <c r="C13" i="19" s="1"/>
  <c r="T13" i="19"/>
  <c r="N13" i="19"/>
  <c r="Z317" i="22"/>
  <c r="BD317" i="22"/>
  <c r="BC317" i="22"/>
  <c r="O243" i="22"/>
  <c r="P243" i="22" s="1"/>
  <c r="AA243" i="22" s="1"/>
  <c r="BB167" i="22"/>
  <c r="O168" i="22"/>
  <c r="P168" i="22" s="1"/>
  <c r="AA168" i="22" s="1"/>
  <c r="AB167" i="22"/>
  <c r="O318" i="22"/>
  <c r="P318" i="22" s="1"/>
  <c r="AA318" i="22" s="1"/>
  <c r="AU93" i="22"/>
  <c r="AU168" i="22"/>
  <c r="AV168" i="22" s="1"/>
  <c r="X317" i="22"/>
  <c r="BB317" i="22"/>
  <c r="BF317" i="22" s="1"/>
  <c r="Y317" i="22"/>
  <c r="AB242" i="22"/>
  <c r="BD17" i="22"/>
  <c r="BC17" i="22"/>
  <c r="BB17" i="22"/>
  <c r="O18" i="22"/>
  <c r="Z17" i="22"/>
  <c r="Y17" i="22"/>
  <c r="X17" i="22"/>
  <c r="AB92" i="22"/>
  <c r="P93" i="22"/>
  <c r="AA93" i="22" s="1"/>
  <c r="BF241" i="22"/>
  <c r="BF316" i="22"/>
  <c r="AU318" i="22"/>
  <c r="AV318" i="22" s="1"/>
  <c r="AS319" i="22" s="1"/>
  <c r="AU19" i="22"/>
  <c r="AV19" i="22" s="1"/>
  <c r="AU243" i="22"/>
  <c r="AV243" i="22" s="1"/>
  <c r="AS244" i="22" s="1"/>
  <c r="BF242" i="22"/>
  <c r="BF92" i="22"/>
  <c r="AV93" i="22"/>
  <c r="AU103" i="17"/>
  <c r="AV103" i="17" s="1"/>
  <c r="AS104" i="17" s="1"/>
  <c r="BB187" i="17"/>
  <c r="O188" i="17"/>
  <c r="P188" i="17" s="1"/>
  <c r="AA188" i="17" s="1"/>
  <c r="BC187" i="17"/>
  <c r="BF187" i="17" s="1"/>
  <c r="AS189" i="17"/>
  <c r="AU358" i="17"/>
  <c r="AV358" i="17" s="1"/>
  <c r="AS359" i="17" s="1"/>
  <c r="AT359" i="17" s="1"/>
  <c r="BE359" i="17" s="1"/>
  <c r="O103" i="17"/>
  <c r="BB102" i="17"/>
  <c r="Z102" i="17"/>
  <c r="X102" i="17"/>
  <c r="BD102" i="17"/>
  <c r="BC102" i="17"/>
  <c r="Y102" i="17"/>
  <c r="O18" i="17"/>
  <c r="Z17" i="17"/>
  <c r="Y17" i="17"/>
  <c r="X17" i="17"/>
  <c r="BD17" i="17"/>
  <c r="BC17" i="17"/>
  <c r="BB17" i="17"/>
  <c r="BF272" i="17"/>
  <c r="P273" i="17"/>
  <c r="AA273" i="17" s="1"/>
  <c r="AB272" i="17"/>
  <c r="AB16" i="17"/>
  <c r="BC357" i="17"/>
  <c r="O358" i="17"/>
  <c r="BB357" i="17"/>
  <c r="Z357" i="17"/>
  <c r="Y357" i="17"/>
  <c r="X357" i="17"/>
  <c r="BD357" i="17"/>
  <c r="AU18" i="17"/>
  <c r="AV18" i="17" s="1"/>
  <c r="Z19" i="21"/>
  <c r="X19" i="21"/>
  <c r="O20" i="21"/>
  <c r="P20" i="21" s="1"/>
  <c r="AA20" i="21" s="1"/>
  <c r="BC19" i="21"/>
  <c r="Y19" i="21"/>
  <c r="BD19" i="21"/>
  <c r="Q305" i="21"/>
  <c r="R305" i="21" s="1"/>
  <c r="X305" i="21" s="1"/>
  <c r="BD399" i="21"/>
  <c r="O400" i="21"/>
  <c r="Y399" i="21"/>
  <c r="X399" i="21"/>
  <c r="BB399" i="21"/>
  <c r="Z399" i="21"/>
  <c r="BC399" i="21"/>
  <c r="Y305" i="21"/>
  <c r="AB208" i="21"/>
  <c r="AB209" i="21"/>
  <c r="P210" i="21"/>
  <c r="AA210" i="21" s="1"/>
  <c r="AB114" i="21"/>
  <c r="P115" i="21"/>
  <c r="AA115" i="21" s="1"/>
  <c r="AU334" i="15"/>
  <c r="AV334" i="15" s="1"/>
  <c r="AS335" i="15" s="1"/>
  <c r="AT335" i="15" s="1"/>
  <c r="BE335" i="15" s="1"/>
  <c r="AU439" i="15"/>
  <c r="AV439" i="15" s="1"/>
  <c r="AS440" i="15" s="1"/>
  <c r="AT440" i="15" s="1"/>
  <c r="BE440" i="15" s="1"/>
  <c r="BF438" i="15"/>
  <c r="AB438" i="15"/>
  <c r="P439" i="15"/>
  <c r="AA439" i="15" s="1"/>
  <c r="BF333" i="15"/>
  <c r="P334" i="15"/>
  <c r="AA334" i="15" s="1"/>
  <c r="AB333" i="15"/>
  <c r="Z228" i="15"/>
  <c r="BD228" i="15"/>
  <c r="BC228" i="15"/>
  <c r="BB228" i="15"/>
  <c r="Y228" i="15"/>
  <c r="X228" i="15"/>
  <c r="O229" i="15"/>
  <c r="AU229" i="15"/>
  <c r="AV229" i="15" s="1"/>
  <c r="AB123" i="15"/>
  <c r="BF123" i="15"/>
  <c r="P124" i="15"/>
  <c r="AA124" i="15" s="1"/>
  <c r="AT125" i="15"/>
  <c r="BE125" i="15" s="1"/>
  <c r="H13" i="19"/>
  <c r="AJ36" i="15"/>
  <c r="AK36" i="15"/>
  <c r="AA18" i="15"/>
  <c r="AJ37" i="15"/>
  <c r="AK37" i="15"/>
  <c r="G19" i="15"/>
  <c r="AK19" i="15" s="1"/>
  <c r="AJ19" i="15"/>
  <c r="AJ24" i="15"/>
  <c r="G24" i="15"/>
  <c r="AK24" i="15" s="1"/>
  <c r="G28" i="15"/>
  <c r="AK28" i="15" s="1"/>
  <c r="AJ28" i="15"/>
  <c r="AR26" i="15"/>
  <c r="Q18" i="15"/>
  <c r="R18" i="15" s="1"/>
  <c r="O19" i="15" s="1"/>
  <c r="P19" i="15" s="1"/>
  <c r="AR18" i="15"/>
  <c r="AU18" i="15" s="1"/>
  <c r="AV18" i="15" s="1"/>
  <c r="AJ34" i="15"/>
  <c r="AK34" i="15"/>
  <c r="G20" i="15"/>
  <c r="AK20" i="15" s="1"/>
  <c r="AJ20" i="15"/>
  <c r="AR23" i="15"/>
  <c r="AR35" i="15"/>
  <c r="AJ32" i="15"/>
  <c r="AK32" i="15"/>
  <c r="BE18" i="15"/>
  <c r="AR33" i="15"/>
  <c r="AR25" i="15"/>
  <c r="AJ23" i="15"/>
  <c r="G23" i="15"/>
  <c r="AK23" i="15" s="1"/>
  <c r="AR37" i="15"/>
  <c r="AJ17" i="15"/>
  <c r="BB17" i="15" s="1"/>
  <c r="X17" i="15"/>
  <c r="G17" i="15"/>
  <c r="AR22" i="15"/>
  <c r="AR20" i="15"/>
  <c r="G25" i="15"/>
  <c r="AK25" i="15" s="1"/>
  <c r="AJ25" i="15"/>
  <c r="AR32" i="15"/>
  <c r="AR36" i="15"/>
  <c r="AR31" i="15"/>
  <c r="AR19" i="15"/>
  <c r="AJ35" i="15"/>
  <c r="AK35" i="15"/>
  <c r="AR28" i="15"/>
  <c r="AR34" i="15"/>
  <c r="G26" i="15"/>
  <c r="AK26" i="15" s="1"/>
  <c r="AJ26" i="15"/>
  <c r="AJ30" i="15"/>
  <c r="AK30" i="15"/>
  <c r="AR30" i="15"/>
  <c r="G22" i="15"/>
  <c r="AK22" i="15" s="1"/>
  <c r="AJ22" i="15"/>
  <c r="G27" i="15"/>
  <c r="AK27" i="15" s="1"/>
  <c r="AJ27" i="15"/>
  <c r="H241" i="22" l="1"/>
  <c r="Z241" i="22" s="1"/>
  <c r="AB241" i="22" s="1"/>
  <c r="B330" i="22"/>
  <c r="H316" i="22" s="1"/>
  <c r="Z316" i="22" s="1"/>
  <c r="AB316" i="22" s="1"/>
  <c r="Q136" i="35"/>
  <c r="H134" i="35"/>
  <c r="Z134" i="35" s="1"/>
  <c r="AB134" i="35" s="1"/>
  <c r="AE134" i="35" s="1"/>
  <c r="B177" i="35"/>
  <c r="H163" i="35" s="1"/>
  <c r="Z163" i="35" s="1"/>
  <c r="AB163" i="35" s="1"/>
  <c r="AE163" i="35" s="1"/>
  <c r="Q165" i="35"/>
  <c r="R165" i="35" s="1"/>
  <c r="BC165" i="35" s="1"/>
  <c r="C412" i="21"/>
  <c r="AL398" i="21" s="1"/>
  <c r="BD398" i="21" s="1"/>
  <c r="BF398" i="21" s="1"/>
  <c r="AL303" i="21"/>
  <c r="BD303" i="21" s="1"/>
  <c r="BF303" i="21" s="1"/>
  <c r="H303" i="21"/>
  <c r="Z303" i="21" s="1"/>
  <c r="AB303" i="21" s="1"/>
  <c r="B412" i="21"/>
  <c r="H398" i="21" s="1"/>
  <c r="Z398" i="21" s="1"/>
  <c r="AB398" i="21" s="1"/>
  <c r="AL173" i="35"/>
  <c r="AL182" i="35"/>
  <c r="AL179" i="35"/>
  <c r="AL168" i="35"/>
  <c r="AL183" i="35"/>
  <c r="AL177" i="35"/>
  <c r="AL169" i="35"/>
  <c r="AL165" i="35"/>
  <c r="BD165" i="35" s="1"/>
  <c r="AL175" i="35"/>
  <c r="AL174" i="35"/>
  <c r="AL180" i="35"/>
  <c r="AL166" i="35"/>
  <c r="AL178" i="35"/>
  <c r="AL171" i="35"/>
  <c r="AL181" i="35"/>
  <c r="AL176" i="35"/>
  <c r="AL170" i="35"/>
  <c r="AL167" i="35"/>
  <c r="AL172" i="35"/>
  <c r="AB187" i="17"/>
  <c r="Y165" i="35"/>
  <c r="O166" i="35"/>
  <c r="Z165" i="35"/>
  <c r="X165" i="35"/>
  <c r="BB165" i="35"/>
  <c r="AC166" i="35"/>
  <c r="BG166" i="35"/>
  <c r="U165" i="35"/>
  <c r="T166" i="35" s="1"/>
  <c r="BF77" i="35"/>
  <c r="BH77" i="35"/>
  <c r="AT20" i="35"/>
  <c r="BE20" i="35" s="1"/>
  <c r="AU20" i="35"/>
  <c r="AV20" i="35" s="1"/>
  <c r="P107" i="35"/>
  <c r="AA107" i="35" s="1"/>
  <c r="AT165" i="35"/>
  <c r="BE165" i="35" s="1"/>
  <c r="AU165" i="35"/>
  <c r="AV165" i="35" s="1"/>
  <c r="AE164" i="35"/>
  <c r="BI135" i="35"/>
  <c r="BF106" i="35"/>
  <c r="BH106" i="35"/>
  <c r="P20" i="35"/>
  <c r="AA20" i="35" s="1"/>
  <c r="AT107" i="35"/>
  <c r="BE107" i="35" s="1"/>
  <c r="AU107" i="35"/>
  <c r="AE135" i="35"/>
  <c r="AE48" i="35"/>
  <c r="BI48" i="35"/>
  <c r="R136" i="35"/>
  <c r="AB77" i="35"/>
  <c r="AD77" i="35"/>
  <c r="P78" i="35"/>
  <c r="AA78" i="35" s="1"/>
  <c r="Q78" i="35"/>
  <c r="AB106" i="35"/>
  <c r="AD106" i="35"/>
  <c r="AB19" i="35"/>
  <c r="AD19" i="35"/>
  <c r="BE136" i="35"/>
  <c r="AU136" i="35"/>
  <c r="AV136" i="35"/>
  <c r="R49" i="35"/>
  <c r="BI164" i="35"/>
  <c r="AT78" i="35"/>
  <c r="BE78" i="35" s="1"/>
  <c r="BF19" i="35"/>
  <c r="BH19" i="35"/>
  <c r="AT49" i="35"/>
  <c r="BE49" i="35" s="1"/>
  <c r="AU49" i="35"/>
  <c r="AV49" i="35" s="1"/>
  <c r="BF167" i="22"/>
  <c r="AB19" i="21"/>
  <c r="B14" i="19"/>
  <c r="U13" i="19"/>
  <c r="T14" i="19" s="1"/>
  <c r="O13" i="19"/>
  <c r="N14" i="19"/>
  <c r="Q168" i="22"/>
  <c r="R168" i="22" s="1"/>
  <c r="O169" i="22" s="1"/>
  <c r="AB317" i="22"/>
  <c r="Q318" i="22"/>
  <c r="R318" i="22" s="1"/>
  <c r="AS20" i="22"/>
  <c r="AT244" i="22"/>
  <c r="BE244" i="22" s="1"/>
  <c r="AS169" i="22"/>
  <c r="P18" i="22"/>
  <c r="AA18" i="22" s="1"/>
  <c r="BF17" i="22"/>
  <c r="AS94" i="22"/>
  <c r="AT319" i="22"/>
  <c r="BE319" i="22" s="1"/>
  <c r="Q93" i="22"/>
  <c r="R93" i="22" s="1"/>
  <c r="AB17" i="22"/>
  <c r="Q243" i="22"/>
  <c r="R243" i="22" s="1"/>
  <c r="AU359" i="17"/>
  <c r="AV359" i="17" s="1"/>
  <c r="AT189" i="17"/>
  <c r="AU189" i="17" s="1"/>
  <c r="P18" i="17"/>
  <c r="AA18" i="17" s="1"/>
  <c r="AU274" i="17"/>
  <c r="AV274" i="17" s="1"/>
  <c r="AB357" i="17"/>
  <c r="BF17" i="17"/>
  <c r="P103" i="17"/>
  <c r="AA103" i="17" s="1"/>
  <c r="Q188" i="17"/>
  <c r="R188" i="17" s="1"/>
  <c r="AB102" i="17"/>
  <c r="AS19" i="17"/>
  <c r="BF357" i="17"/>
  <c r="Q273" i="17"/>
  <c r="P358" i="17"/>
  <c r="AA358" i="17" s="1"/>
  <c r="R273" i="17"/>
  <c r="AB17" i="17"/>
  <c r="BF102" i="17"/>
  <c r="AT104" i="17"/>
  <c r="BE104" i="17" s="1"/>
  <c r="Z305" i="21"/>
  <c r="AB305" i="21" s="1"/>
  <c r="O306" i="21"/>
  <c r="P306" i="21" s="1"/>
  <c r="AA306" i="21" s="1"/>
  <c r="BC305" i="21"/>
  <c r="BB305" i="21"/>
  <c r="BD305" i="21"/>
  <c r="Q210" i="21"/>
  <c r="R210" i="21" s="1"/>
  <c r="AB399" i="21"/>
  <c r="Q20" i="21"/>
  <c r="R20" i="21" s="1"/>
  <c r="Q115" i="21"/>
  <c r="R115" i="21" s="1"/>
  <c r="P400" i="21"/>
  <c r="AA400" i="21" s="1"/>
  <c r="C14" i="19"/>
  <c r="Q439" i="15"/>
  <c r="R439" i="15" s="1"/>
  <c r="BD439" i="15" s="1"/>
  <c r="AU440" i="15"/>
  <c r="AV440" i="15" s="1"/>
  <c r="Q334" i="15"/>
  <c r="R334" i="15" s="1"/>
  <c r="AU335" i="15"/>
  <c r="AV335" i="15" s="1"/>
  <c r="P229" i="15"/>
  <c r="AA229" i="15" s="1"/>
  <c r="AB228" i="15"/>
  <c r="BF228" i="15"/>
  <c r="AS230" i="15"/>
  <c r="AU125" i="15"/>
  <c r="AV125" i="15" s="1"/>
  <c r="Q124" i="15"/>
  <c r="R124" i="15" s="1"/>
  <c r="BC124" i="15" s="1"/>
  <c r="I13" i="19"/>
  <c r="H14" i="19" s="1"/>
  <c r="BD18" i="15"/>
  <c r="Y18" i="15"/>
  <c r="Z18" i="15"/>
  <c r="BB18" i="15"/>
  <c r="X18" i="15"/>
  <c r="BC18" i="15"/>
  <c r="AS19" i="15"/>
  <c r="AK17" i="15"/>
  <c r="BC17" i="15" s="1"/>
  <c r="Y17" i="15"/>
  <c r="B32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B31" i="3"/>
  <c r="F20" i="3" s="1"/>
  <c r="B31" i="2"/>
  <c r="F24" i="3"/>
  <c r="F14" i="3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D6" i="3"/>
  <c r="Q20" i="35" l="1"/>
  <c r="Q107" i="35"/>
  <c r="R107" i="35" s="1"/>
  <c r="AU78" i="35"/>
  <c r="AS166" i="35"/>
  <c r="AY165" i="35"/>
  <c r="AX166" i="35" s="1"/>
  <c r="AS50" i="35"/>
  <c r="AY49" i="35"/>
  <c r="AX50" i="35" s="1"/>
  <c r="AS21" i="35"/>
  <c r="AY20" i="35"/>
  <c r="AX21" i="35" s="1"/>
  <c r="BB136" i="35"/>
  <c r="BC136" i="35"/>
  <c r="BD136" i="35"/>
  <c r="X136" i="35"/>
  <c r="O137" i="35"/>
  <c r="Y136" i="35"/>
  <c r="AC137" i="35"/>
  <c r="Z136" i="35"/>
  <c r="U136" i="35"/>
  <c r="T137" i="35" s="1"/>
  <c r="BG137" i="35"/>
  <c r="BF165" i="35"/>
  <c r="AB165" i="35"/>
  <c r="AD165" i="35"/>
  <c r="BI19" i="35"/>
  <c r="BB49" i="35"/>
  <c r="O50" i="35"/>
  <c r="BD49" i="35"/>
  <c r="Z49" i="35"/>
  <c r="BC49" i="35"/>
  <c r="Y49" i="35"/>
  <c r="X49" i="35"/>
  <c r="U49" i="35"/>
  <c r="T50" i="35" s="1"/>
  <c r="AC50" i="35"/>
  <c r="BG50" i="35"/>
  <c r="BI106" i="35"/>
  <c r="AS137" i="35"/>
  <c r="AY136" i="35"/>
  <c r="AX137" i="35" s="1"/>
  <c r="AE106" i="35"/>
  <c r="AV107" i="35"/>
  <c r="R78" i="35"/>
  <c r="R20" i="35"/>
  <c r="BH165" i="35"/>
  <c r="BI77" i="35"/>
  <c r="AE19" i="35"/>
  <c r="AE77" i="35"/>
  <c r="P166" i="35"/>
  <c r="AA166" i="35" s="1"/>
  <c r="AV78" i="35"/>
  <c r="BB168" i="22"/>
  <c r="BD168" i="22"/>
  <c r="Y168" i="22"/>
  <c r="BC168" i="22"/>
  <c r="X168" i="22"/>
  <c r="Z168" i="22"/>
  <c r="F13" i="3"/>
  <c r="F23" i="3"/>
  <c r="F15" i="3"/>
  <c r="F16" i="3"/>
  <c r="F7" i="3"/>
  <c r="F8" i="3"/>
  <c r="F18" i="3"/>
  <c r="AQ26" i="21"/>
  <c r="AQ34" i="21"/>
  <c r="AQ42" i="21"/>
  <c r="AQ50" i="21"/>
  <c r="AQ58" i="21"/>
  <c r="AQ66" i="21"/>
  <c r="AQ74" i="21"/>
  <c r="AQ82" i="21"/>
  <c r="AQ90" i="21"/>
  <c r="AQ98" i="21"/>
  <c r="AQ27" i="21"/>
  <c r="AQ35" i="21"/>
  <c r="AQ43" i="21"/>
  <c r="AQ51" i="21"/>
  <c r="AQ59" i="21"/>
  <c r="AQ67" i="21"/>
  <c r="AQ75" i="21"/>
  <c r="AQ83" i="21"/>
  <c r="AQ91" i="21"/>
  <c r="AQ99" i="21"/>
  <c r="AQ20" i="21"/>
  <c r="AQ28" i="21"/>
  <c r="AQ36" i="21"/>
  <c r="AQ44" i="21"/>
  <c r="AQ52" i="21"/>
  <c r="AQ60" i="21"/>
  <c r="AQ68" i="21"/>
  <c r="AQ76" i="21"/>
  <c r="AQ84" i="21"/>
  <c r="AQ92" i="21"/>
  <c r="AQ100" i="21"/>
  <c r="AQ21" i="21"/>
  <c r="AQ29" i="21"/>
  <c r="AQ37" i="21"/>
  <c r="AQ45" i="21"/>
  <c r="AQ53" i="21"/>
  <c r="AQ61" i="21"/>
  <c r="AQ69" i="21"/>
  <c r="AQ77" i="21"/>
  <c r="AQ85" i="21"/>
  <c r="AQ93" i="21"/>
  <c r="AQ101" i="21"/>
  <c r="AQ22" i="21"/>
  <c r="AQ30" i="21"/>
  <c r="AQ38" i="21"/>
  <c r="AQ46" i="21"/>
  <c r="AQ54" i="21"/>
  <c r="AQ62" i="21"/>
  <c r="AQ70" i="21"/>
  <c r="AQ78" i="21"/>
  <c r="AQ86" i="21"/>
  <c r="AQ94" i="21"/>
  <c r="AQ102" i="21"/>
  <c r="AQ23" i="21"/>
  <c r="AQ31" i="21"/>
  <c r="AQ39" i="21"/>
  <c r="AQ47" i="21"/>
  <c r="AQ55" i="21"/>
  <c r="AQ63" i="21"/>
  <c r="AQ71" i="21"/>
  <c r="AQ79" i="21"/>
  <c r="AQ87" i="21"/>
  <c r="AQ95" i="21"/>
  <c r="AQ103" i="21"/>
  <c r="AQ24" i="21"/>
  <c r="AQ32" i="21"/>
  <c r="AQ40" i="21"/>
  <c r="AQ48" i="21"/>
  <c r="AQ56" i="21"/>
  <c r="AQ64" i="21"/>
  <c r="AQ72" i="21"/>
  <c r="AQ80" i="21"/>
  <c r="AQ88" i="21"/>
  <c r="AQ96" i="21"/>
  <c r="AQ19" i="21"/>
  <c r="AQ25" i="21"/>
  <c r="AQ33" i="21"/>
  <c r="AQ41" i="21"/>
  <c r="AQ49" i="21"/>
  <c r="AQ57" i="21"/>
  <c r="AQ65" i="21"/>
  <c r="AQ73" i="21"/>
  <c r="AQ81" i="21"/>
  <c r="AQ89" i="21"/>
  <c r="AQ97" i="21"/>
  <c r="F11" i="3"/>
  <c r="F21" i="3"/>
  <c r="F6" i="3"/>
  <c r="F19" i="3"/>
  <c r="F12" i="3"/>
  <c r="F22" i="3"/>
  <c r="BB124" i="15"/>
  <c r="O440" i="15"/>
  <c r="P440" i="15" s="1"/>
  <c r="AA440" i="15" s="1"/>
  <c r="X439" i="15"/>
  <c r="Y439" i="15"/>
  <c r="Z439" i="15"/>
  <c r="BC439" i="15"/>
  <c r="BB439" i="15"/>
  <c r="B15" i="19"/>
  <c r="U14" i="19"/>
  <c r="T15" i="19" s="1"/>
  <c r="O14" i="19"/>
  <c r="N15" i="19" s="1"/>
  <c r="AU319" i="22"/>
  <c r="AV319" i="22" s="1"/>
  <c r="Q18" i="22"/>
  <c r="R18" i="22" s="1"/>
  <c r="AS320" i="22"/>
  <c r="P169" i="22"/>
  <c r="AA169" i="22" s="1"/>
  <c r="AT169" i="22"/>
  <c r="BE169" i="22" s="1"/>
  <c r="Z243" i="22"/>
  <c r="O244" i="22"/>
  <c r="X243" i="22"/>
  <c r="BD243" i="22"/>
  <c r="BC243" i="22"/>
  <c r="Y243" i="22"/>
  <c r="BB243" i="22"/>
  <c r="AT94" i="22"/>
  <c r="BE94" i="22" s="1"/>
  <c r="BD318" i="22"/>
  <c r="Y318" i="22"/>
  <c r="O319" i="22"/>
  <c r="BC318" i="22"/>
  <c r="X318" i="22"/>
  <c r="BB318" i="22"/>
  <c r="Z318" i="22"/>
  <c r="Z93" i="22"/>
  <c r="BD93" i="22"/>
  <c r="Y93" i="22"/>
  <c r="O94" i="22"/>
  <c r="BC93" i="22"/>
  <c r="X93" i="22"/>
  <c r="BB93" i="22"/>
  <c r="AU244" i="22"/>
  <c r="AV244" i="22" s="1"/>
  <c r="AT20" i="22"/>
  <c r="BE20" i="22" s="1"/>
  <c r="BE189" i="17"/>
  <c r="AV189" i="17"/>
  <c r="Q103" i="17"/>
  <c r="R103" i="17" s="1"/>
  <c r="BB103" i="17" s="1"/>
  <c r="Q358" i="17"/>
  <c r="R358" i="17" s="1"/>
  <c r="O274" i="17"/>
  <c r="BD273" i="17"/>
  <c r="BC273" i="17"/>
  <c r="Z273" i="17"/>
  <c r="BB273" i="17"/>
  <c r="Y273" i="17"/>
  <c r="X273" i="17"/>
  <c r="Z188" i="17"/>
  <c r="BD188" i="17"/>
  <c r="Y188" i="17"/>
  <c r="O189" i="17"/>
  <c r="BC188" i="17"/>
  <c r="X188" i="17"/>
  <c r="BB188" i="17"/>
  <c r="Q18" i="17"/>
  <c r="R18" i="17" s="1"/>
  <c r="AS275" i="17"/>
  <c r="AT19" i="17"/>
  <c r="BE19" i="17" s="1"/>
  <c r="AU19" i="17"/>
  <c r="AS360" i="17"/>
  <c r="AU104" i="17"/>
  <c r="AV104" i="17" s="1"/>
  <c r="Z115" i="21"/>
  <c r="BD115" i="21"/>
  <c r="Y115" i="21"/>
  <c r="O116" i="21"/>
  <c r="BC115" i="21"/>
  <c r="X115" i="21"/>
  <c r="BB115" i="21"/>
  <c r="Y20" i="21"/>
  <c r="BC20" i="21"/>
  <c r="BD20" i="21"/>
  <c r="X20" i="21"/>
  <c r="Z20" i="21"/>
  <c r="BB20" i="21"/>
  <c r="O21" i="21"/>
  <c r="Q306" i="21"/>
  <c r="R306" i="21" s="1"/>
  <c r="BB210" i="21"/>
  <c r="O211" i="21"/>
  <c r="Z210" i="21"/>
  <c r="BD210" i="21"/>
  <c r="BC210" i="21"/>
  <c r="Y210" i="21"/>
  <c r="X210" i="21"/>
  <c r="Q400" i="21"/>
  <c r="R400" i="21" s="1"/>
  <c r="C15" i="19"/>
  <c r="AS441" i="15"/>
  <c r="Z124" i="15"/>
  <c r="AS336" i="15"/>
  <c r="O125" i="15"/>
  <c r="P125" i="15" s="1"/>
  <c r="AA125" i="15" s="1"/>
  <c r="Z334" i="15"/>
  <c r="BD334" i="15"/>
  <c r="Y334" i="15"/>
  <c r="BB334" i="15"/>
  <c r="O335" i="15"/>
  <c r="X334" i="15"/>
  <c r="BC334" i="15"/>
  <c r="Y124" i="15"/>
  <c r="AS126" i="15"/>
  <c r="AT126" i="15" s="1"/>
  <c r="AT230" i="15"/>
  <c r="BE230" i="15" s="1"/>
  <c r="BD124" i="15"/>
  <c r="Q229" i="15"/>
  <c r="R229" i="15" s="1"/>
  <c r="X124" i="15"/>
  <c r="I14" i="19"/>
  <c r="H15" i="19" s="1"/>
  <c r="AB17" i="15"/>
  <c r="AB18" i="15"/>
  <c r="AT19" i="15"/>
  <c r="BE19" i="15" s="1"/>
  <c r="AA19" i="15"/>
  <c r="BF18" i="15"/>
  <c r="BF17" i="15"/>
  <c r="F9" i="3"/>
  <c r="F17" i="3"/>
  <c r="F25" i="3"/>
  <c r="F10" i="3"/>
  <c r="Y103" i="17" l="1"/>
  <c r="Q166" i="35"/>
  <c r="BD78" i="35"/>
  <c r="X78" i="35"/>
  <c r="Y78" i="35"/>
  <c r="BB78" i="35"/>
  <c r="Z78" i="35"/>
  <c r="U78" i="35"/>
  <c r="T79" i="35" s="1"/>
  <c r="O79" i="35"/>
  <c r="BC78" i="35"/>
  <c r="AC79" i="35"/>
  <c r="BG79" i="35"/>
  <c r="P137" i="35"/>
  <c r="AA137" i="35" s="1"/>
  <c r="AT137" i="35"/>
  <c r="BE137" i="35" s="1"/>
  <c r="AU137" i="35"/>
  <c r="AV137" i="35" s="1"/>
  <c r="P50" i="35"/>
  <c r="AA50" i="35" s="1"/>
  <c r="AT21" i="35"/>
  <c r="BE21" i="35" s="1"/>
  <c r="R166" i="35"/>
  <c r="AB136" i="35"/>
  <c r="AD136" i="35"/>
  <c r="AE165" i="35"/>
  <c r="BF49" i="35"/>
  <c r="BH49" i="35"/>
  <c r="BI165" i="35"/>
  <c r="BF136" i="35"/>
  <c r="BH136" i="35"/>
  <c r="AT50" i="35"/>
  <c r="BE50" i="35" s="1"/>
  <c r="O108" i="35"/>
  <c r="BC107" i="35"/>
  <c r="Y107" i="35"/>
  <c r="BD107" i="35"/>
  <c r="BB107" i="35"/>
  <c r="Z107" i="35"/>
  <c r="X107" i="35"/>
  <c r="U107" i="35"/>
  <c r="T108" i="35" s="1"/>
  <c r="AC108" i="35"/>
  <c r="BG108" i="35"/>
  <c r="AB49" i="35"/>
  <c r="AD49" i="35"/>
  <c r="AS79" i="35"/>
  <c r="AY78" i="35"/>
  <c r="AX79" i="35" s="1"/>
  <c r="O21" i="35"/>
  <c r="BC20" i="35"/>
  <c r="BD20" i="35"/>
  <c r="BB20" i="35"/>
  <c r="Z20" i="35"/>
  <c r="Y20" i="35"/>
  <c r="X20" i="35"/>
  <c r="AC21" i="35"/>
  <c r="BG21" i="35"/>
  <c r="U20" i="35"/>
  <c r="T21" i="35" s="1"/>
  <c r="AS108" i="35"/>
  <c r="AY107" i="35"/>
  <c r="AX108" i="35" s="1"/>
  <c r="AT166" i="35"/>
  <c r="BE166" i="35" s="1"/>
  <c r="AB168" i="22"/>
  <c r="BF168" i="22"/>
  <c r="AU20" i="22"/>
  <c r="X103" i="17"/>
  <c r="BC103" i="17"/>
  <c r="AQ437" i="21"/>
  <c r="AQ342" i="21"/>
  <c r="AQ247" i="21"/>
  <c r="AQ152" i="21"/>
  <c r="AQ483" i="21"/>
  <c r="AQ388" i="21"/>
  <c r="AQ293" i="21"/>
  <c r="AQ198" i="21"/>
  <c r="AQ167" i="21"/>
  <c r="AQ357" i="21"/>
  <c r="AQ262" i="21"/>
  <c r="AQ452" i="21"/>
  <c r="AQ416" i="21"/>
  <c r="AQ321" i="21"/>
  <c r="AQ226" i="21"/>
  <c r="AQ131" i="21"/>
  <c r="AQ445" i="21"/>
  <c r="AQ350" i="21"/>
  <c r="AQ255" i="21"/>
  <c r="AQ160" i="21"/>
  <c r="AQ468" i="21"/>
  <c r="AQ373" i="21"/>
  <c r="AQ278" i="21"/>
  <c r="AQ183" i="21"/>
  <c r="AQ119" i="21"/>
  <c r="AQ404" i="21"/>
  <c r="AQ309" i="21"/>
  <c r="AQ214" i="21"/>
  <c r="AQ427" i="21"/>
  <c r="AQ332" i="21"/>
  <c r="AQ237" i="21"/>
  <c r="AQ142" i="21"/>
  <c r="AQ450" i="21"/>
  <c r="AQ355" i="21"/>
  <c r="AQ260" i="21"/>
  <c r="AQ165" i="21"/>
  <c r="AQ473" i="21"/>
  <c r="AQ378" i="21"/>
  <c r="AQ188" i="21"/>
  <c r="AQ283" i="21"/>
  <c r="AQ409" i="21"/>
  <c r="AQ314" i="21"/>
  <c r="AQ219" i="21"/>
  <c r="AQ124" i="21"/>
  <c r="AQ432" i="21"/>
  <c r="AQ337" i="21"/>
  <c r="AQ242" i="21"/>
  <c r="AQ147" i="21"/>
  <c r="AQ455" i="21"/>
  <c r="AQ360" i="21"/>
  <c r="AQ265" i="21"/>
  <c r="AQ170" i="21"/>
  <c r="AQ470" i="21"/>
  <c r="AQ375" i="21"/>
  <c r="AQ280" i="21"/>
  <c r="AQ185" i="21"/>
  <c r="AQ406" i="21"/>
  <c r="AQ311" i="21"/>
  <c r="AQ216" i="21"/>
  <c r="AQ121" i="21"/>
  <c r="AQ460" i="21"/>
  <c r="AQ365" i="21"/>
  <c r="AQ270" i="21"/>
  <c r="AQ175" i="21"/>
  <c r="AQ116" i="21"/>
  <c r="AQ401" i="21"/>
  <c r="AQ306" i="21"/>
  <c r="AQ211" i="21"/>
  <c r="AQ424" i="21"/>
  <c r="AQ329" i="21"/>
  <c r="AQ234" i="21"/>
  <c r="AQ139" i="21"/>
  <c r="AQ447" i="21"/>
  <c r="AQ352" i="21"/>
  <c r="AQ257" i="21"/>
  <c r="AQ162" i="21"/>
  <c r="AQ462" i="21"/>
  <c r="AQ367" i="21"/>
  <c r="AQ272" i="21"/>
  <c r="AQ177" i="21"/>
  <c r="AQ267" i="21"/>
  <c r="AQ172" i="21"/>
  <c r="AQ457" i="21"/>
  <c r="AQ362" i="21"/>
  <c r="AQ372" i="21"/>
  <c r="AQ277" i="21"/>
  <c r="AQ182" i="21"/>
  <c r="AQ467" i="21"/>
  <c r="AQ123" i="21"/>
  <c r="AQ408" i="21"/>
  <c r="AQ313" i="21"/>
  <c r="AQ218" i="21"/>
  <c r="AQ146" i="21"/>
  <c r="AQ431" i="21"/>
  <c r="AQ336" i="21"/>
  <c r="AQ241" i="21"/>
  <c r="AQ161" i="21"/>
  <c r="AQ446" i="21"/>
  <c r="AQ351" i="21"/>
  <c r="AQ256" i="21"/>
  <c r="AQ459" i="21"/>
  <c r="AQ364" i="21"/>
  <c r="AQ269" i="21"/>
  <c r="AQ174" i="21"/>
  <c r="AQ438" i="21"/>
  <c r="AQ343" i="21"/>
  <c r="AQ248" i="21"/>
  <c r="AQ153" i="21"/>
  <c r="AQ442" i="21"/>
  <c r="AQ347" i="21"/>
  <c r="AQ252" i="21"/>
  <c r="AQ157" i="21"/>
  <c r="AQ429" i="21"/>
  <c r="AQ239" i="21"/>
  <c r="AQ334" i="21"/>
  <c r="AQ144" i="21"/>
  <c r="AQ221" i="21"/>
  <c r="AQ316" i="21"/>
  <c r="AQ126" i="21"/>
  <c r="AQ411" i="21"/>
  <c r="AQ480" i="21"/>
  <c r="AQ385" i="21"/>
  <c r="AQ290" i="21"/>
  <c r="AQ195" i="21"/>
  <c r="AQ308" i="21"/>
  <c r="AQ213" i="21"/>
  <c r="AQ118" i="21"/>
  <c r="AQ403" i="21"/>
  <c r="AQ472" i="21"/>
  <c r="AQ377" i="21"/>
  <c r="AQ282" i="21"/>
  <c r="AQ187" i="21"/>
  <c r="AQ413" i="21"/>
  <c r="AQ318" i="21"/>
  <c r="AQ223" i="21"/>
  <c r="AQ128" i="21"/>
  <c r="AQ418" i="21"/>
  <c r="AQ323" i="21"/>
  <c r="AQ228" i="21"/>
  <c r="AQ133" i="21"/>
  <c r="AQ464" i="21"/>
  <c r="AQ369" i="21"/>
  <c r="AQ274" i="21"/>
  <c r="AQ179" i="21"/>
  <c r="AQ279" i="21"/>
  <c r="AQ184" i="21"/>
  <c r="AQ469" i="21"/>
  <c r="AQ374" i="21"/>
  <c r="AQ405" i="21"/>
  <c r="AQ310" i="21"/>
  <c r="AQ215" i="21"/>
  <c r="AQ120" i="21"/>
  <c r="AQ428" i="21"/>
  <c r="AQ333" i="21"/>
  <c r="AQ238" i="21"/>
  <c r="AQ143" i="21"/>
  <c r="AQ451" i="21"/>
  <c r="AQ356" i="21"/>
  <c r="AQ261" i="21"/>
  <c r="AQ166" i="21"/>
  <c r="AQ189" i="21"/>
  <c r="AQ474" i="21"/>
  <c r="AQ379" i="21"/>
  <c r="AQ284" i="21"/>
  <c r="AQ410" i="21"/>
  <c r="AQ315" i="21"/>
  <c r="AQ220" i="21"/>
  <c r="AQ125" i="21"/>
  <c r="AQ243" i="21"/>
  <c r="AQ148" i="21"/>
  <c r="AQ433" i="21"/>
  <c r="AQ338" i="21"/>
  <c r="AQ266" i="21"/>
  <c r="AQ171" i="21"/>
  <c r="AQ456" i="21"/>
  <c r="AQ361" i="21"/>
  <c r="AQ384" i="21"/>
  <c r="AQ289" i="21"/>
  <c r="AQ194" i="21"/>
  <c r="AQ479" i="21"/>
  <c r="AQ415" i="21"/>
  <c r="AQ320" i="21"/>
  <c r="AQ225" i="21"/>
  <c r="AQ130" i="21"/>
  <c r="AQ430" i="21"/>
  <c r="AQ335" i="21"/>
  <c r="AQ240" i="21"/>
  <c r="AQ145" i="21"/>
  <c r="AQ419" i="21"/>
  <c r="AQ324" i="21"/>
  <c r="AQ229" i="21"/>
  <c r="AQ134" i="21"/>
  <c r="AQ190" i="21"/>
  <c r="AQ475" i="21"/>
  <c r="AQ380" i="21"/>
  <c r="AQ285" i="21"/>
  <c r="AQ454" i="21"/>
  <c r="AQ359" i="21"/>
  <c r="AQ264" i="21"/>
  <c r="AQ169" i="21"/>
  <c r="AQ136" i="21"/>
  <c r="AQ421" i="21"/>
  <c r="AQ326" i="21"/>
  <c r="AQ231" i="21"/>
  <c r="AQ426" i="21"/>
  <c r="AQ331" i="21"/>
  <c r="AQ236" i="21"/>
  <c r="AQ141" i="21"/>
  <c r="AQ436" i="21"/>
  <c r="AQ341" i="21"/>
  <c r="AQ246" i="21"/>
  <c r="AQ151" i="21"/>
  <c r="AQ441" i="21"/>
  <c r="AQ346" i="21"/>
  <c r="AQ251" i="21"/>
  <c r="AQ156" i="21"/>
  <c r="AQ115" i="21"/>
  <c r="AQ400" i="21"/>
  <c r="AQ305" i="21"/>
  <c r="AQ210" i="21"/>
  <c r="AQ461" i="21"/>
  <c r="AQ366" i="21"/>
  <c r="AQ271" i="21"/>
  <c r="AQ176" i="21"/>
  <c r="AQ399" i="21"/>
  <c r="AT399" i="21" s="1"/>
  <c r="AT19" i="21"/>
  <c r="AQ304" i="21"/>
  <c r="AT304" i="21" s="1"/>
  <c r="AQ209" i="21"/>
  <c r="AT209" i="21" s="1"/>
  <c r="AQ114" i="21"/>
  <c r="AT114" i="21" s="1"/>
  <c r="AQ420" i="21"/>
  <c r="AQ325" i="21"/>
  <c r="AQ230" i="21"/>
  <c r="AQ135" i="21"/>
  <c r="AQ443" i="21"/>
  <c r="AQ348" i="21"/>
  <c r="AQ253" i="21"/>
  <c r="AQ158" i="21"/>
  <c r="AQ466" i="21"/>
  <c r="AQ371" i="21"/>
  <c r="AQ276" i="21"/>
  <c r="AQ181" i="21"/>
  <c r="AQ117" i="21"/>
  <c r="AQ402" i="21"/>
  <c r="AQ307" i="21"/>
  <c r="AQ212" i="21"/>
  <c r="AQ235" i="21"/>
  <c r="AQ140" i="21"/>
  <c r="AQ425" i="21"/>
  <c r="AQ330" i="21"/>
  <c r="AQ353" i="21"/>
  <c r="AQ258" i="21"/>
  <c r="AQ163" i="21"/>
  <c r="AQ448" i="21"/>
  <c r="AQ471" i="21"/>
  <c r="AQ376" i="21"/>
  <c r="AQ281" i="21"/>
  <c r="AQ186" i="21"/>
  <c r="AQ312" i="21"/>
  <c r="AQ217" i="21"/>
  <c r="AQ122" i="21"/>
  <c r="AQ407" i="21"/>
  <c r="AQ422" i="21"/>
  <c r="AQ327" i="21"/>
  <c r="AQ232" i="21"/>
  <c r="AQ137" i="21"/>
  <c r="AQ275" i="21"/>
  <c r="AQ465" i="21"/>
  <c r="AQ370" i="21"/>
  <c r="AQ180" i="21"/>
  <c r="AQ434" i="21"/>
  <c r="AQ339" i="21"/>
  <c r="AQ244" i="21"/>
  <c r="AQ149" i="21"/>
  <c r="AQ344" i="21"/>
  <c r="AQ249" i="21"/>
  <c r="AQ154" i="21"/>
  <c r="AQ439" i="21"/>
  <c r="AQ444" i="21"/>
  <c r="AQ349" i="21"/>
  <c r="AQ254" i="21"/>
  <c r="AQ159" i="21"/>
  <c r="AQ449" i="21"/>
  <c r="AQ354" i="21"/>
  <c r="AQ259" i="21"/>
  <c r="AQ164" i="21"/>
  <c r="AQ477" i="21"/>
  <c r="AQ382" i="21"/>
  <c r="AQ287" i="21"/>
  <c r="AQ192" i="21"/>
  <c r="AQ197" i="21"/>
  <c r="AQ482" i="21"/>
  <c r="AQ387" i="21"/>
  <c r="AQ292" i="21"/>
  <c r="AQ423" i="21"/>
  <c r="AQ328" i="21"/>
  <c r="AQ233" i="21"/>
  <c r="AQ138" i="21"/>
  <c r="AQ453" i="21"/>
  <c r="AQ358" i="21"/>
  <c r="AQ263" i="21"/>
  <c r="AQ168" i="21"/>
  <c r="AQ476" i="21"/>
  <c r="AQ381" i="21"/>
  <c r="AQ286" i="21"/>
  <c r="AQ191" i="21"/>
  <c r="AQ412" i="21"/>
  <c r="AQ317" i="21"/>
  <c r="AQ222" i="21"/>
  <c r="AQ127" i="21"/>
  <c r="AQ435" i="21"/>
  <c r="AQ340" i="21"/>
  <c r="AQ245" i="21"/>
  <c r="AQ150" i="21"/>
  <c r="AQ458" i="21"/>
  <c r="AQ363" i="21"/>
  <c r="AQ268" i="21"/>
  <c r="AQ173" i="21"/>
  <c r="AQ196" i="21"/>
  <c r="AQ481" i="21"/>
  <c r="AQ386" i="21"/>
  <c r="AQ291" i="21"/>
  <c r="AQ417" i="21"/>
  <c r="AQ322" i="21"/>
  <c r="AQ227" i="21"/>
  <c r="AQ132" i="21"/>
  <c r="AQ440" i="21"/>
  <c r="AQ345" i="21"/>
  <c r="AQ250" i="21"/>
  <c r="AQ155" i="21"/>
  <c r="AQ273" i="21"/>
  <c r="AQ178" i="21"/>
  <c r="AQ463" i="21"/>
  <c r="AQ368" i="21"/>
  <c r="AQ478" i="21"/>
  <c r="AQ383" i="21"/>
  <c r="AQ288" i="21"/>
  <c r="AQ193" i="21"/>
  <c r="AQ414" i="21"/>
  <c r="AQ319" i="21"/>
  <c r="AQ224" i="21"/>
  <c r="AQ129" i="21"/>
  <c r="AB439" i="15"/>
  <c r="BF439" i="15"/>
  <c r="BF124" i="15"/>
  <c r="AU230" i="15"/>
  <c r="AV230" i="15" s="1"/>
  <c r="AS231" i="15" s="1"/>
  <c r="AB124" i="15"/>
  <c r="B16" i="19"/>
  <c r="U15" i="19"/>
  <c r="T16" i="19" s="1"/>
  <c r="O15" i="19"/>
  <c r="N16" i="19" s="1"/>
  <c r="AU94" i="22"/>
  <c r="AV94" i="22" s="1"/>
  <c r="AS95" i="22" s="1"/>
  <c r="P244" i="22"/>
  <c r="AA244" i="22" s="1"/>
  <c r="BF318" i="22"/>
  <c r="AU169" i="22"/>
  <c r="AV169" i="22" s="1"/>
  <c r="AV20" i="22"/>
  <c r="BF93" i="22"/>
  <c r="AB318" i="22"/>
  <c r="BF243" i="22"/>
  <c r="AB93" i="22"/>
  <c r="P319" i="22"/>
  <c r="AA319" i="22" s="1"/>
  <c r="P94" i="22"/>
  <c r="AA94" i="22" s="1"/>
  <c r="Z18" i="22"/>
  <c r="BD18" i="22"/>
  <c r="Y18" i="22"/>
  <c r="BC18" i="22"/>
  <c r="X18" i="22"/>
  <c r="BB18" i="22"/>
  <c r="O19" i="22"/>
  <c r="AT320" i="22"/>
  <c r="BE320" i="22" s="1"/>
  <c r="AS245" i="22"/>
  <c r="AB243" i="22"/>
  <c r="Q169" i="22"/>
  <c r="R169" i="22" s="1"/>
  <c r="O104" i="17"/>
  <c r="P104" i="17" s="1"/>
  <c r="AA104" i="17" s="1"/>
  <c r="BD103" i="17"/>
  <c r="Z103" i="17"/>
  <c r="AS190" i="17"/>
  <c r="AT190" i="17" s="1"/>
  <c r="BE190" i="17" s="1"/>
  <c r="P274" i="17"/>
  <c r="AA274" i="17" s="1"/>
  <c r="AB188" i="17"/>
  <c r="BF273" i="17"/>
  <c r="AB273" i="17"/>
  <c r="AV19" i="17"/>
  <c r="Z358" i="17"/>
  <c r="BD358" i="17"/>
  <c r="Y358" i="17"/>
  <c r="O359" i="17"/>
  <c r="BC358" i="17"/>
  <c r="X358" i="17"/>
  <c r="BB358" i="17"/>
  <c r="AT275" i="17"/>
  <c r="BE275" i="17" s="1"/>
  <c r="AT360" i="17"/>
  <c r="BE360" i="17" s="1"/>
  <c r="Z18" i="17"/>
  <c r="BD18" i="17"/>
  <c r="Y18" i="17"/>
  <c r="BC18" i="17"/>
  <c r="X18" i="17"/>
  <c r="O19" i="17"/>
  <c r="BB18" i="17"/>
  <c r="BF188" i="17"/>
  <c r="P189" i="17"/>
  <c r="AA189" i="17" s="1"/>
  <c r="AS105" i="17"/>
  <c r="P116" i="21"/>
  <c r="AA116" i="21" s="1"/>
  <c r="AB20" i="21"/>
  <c r="AB210" i="21"/>
  <c r="P211" i="21"/>
  <c r="AA211" i="21" s="1"/>
  <c r="O401" i="21"/>
  <c r="BD400" i="21"/>
  <c r="BC400" i="21"/>
  <c r="Z400" i="21"/>
  <c r="BB400" i="21"/>
  <c r="X400" i="21"/>
  <c r="Y400" i="21"/>
  <c r="AB115" i="21"/>
  <c r="O307" i="21"/>
  <c r="BC306" i="21"/>
  <c r="X306" i="21"/>
  <c r="Y306" i="21"/>
  <c r="BD306" i="21"/>
  <c r="BB306" i="21"/>
  <c r="Z306" i="21"/>
  <c r="P21" i="21"/>
  <c r="AA21" i="21" s="1"/>
  <c r="C16" i="19"/>
  <c r="B17" i="19" s="1"/>
  <c r="AT441" i="15"/>
  <c r="BE441" i="15" s="1"/>
  <c r="Q440" i="15"/>
  <c r="R440" i="15" s="1"/>
  <c r="AB334" i="15"/>
  <c r="P335" i="15"/>
  <c r="AA335" i="15" s="1"/>
  <c r="BF334" i="15"/>
  <c r="AT336" i="15"/>
  <c r="BE336" i="15" s="1"/>
  <c r="BE126" i="15"/>
  <c r="AU126" i="15"/>
  <c r="AV126" i="15" s="1"/>
  <c r="AS127" i="15" s="1"/>
  <c r="O230" i="15"/>
  <c r="BC229" i="15"/>
  <c r="X229" i="15"/>
  <c r="BD229" i="15"/>
  <c r="BB229" i="15"/>
  <c r="Z229" i="15"/>
  <c r="Y229" i="15"/>
  <c r="Q125" i="15"/>
  <c r="R125" i="15" s="1"/>
  <c r="I15" i="19"/>
  <c r="H16" i="19" s="1"/>
  <c r="Q19" i="15"/>
  <c r="R19" i="15" s="1"/>
  <c r="O20" i="15" s="1"/>
  <c r="P20" i="15" s="1"/>
  <c r="AU19" i="15"/>
  <c r="AV19" i="15" s="1"/>
  <c r="F30" i="12"/>
  <c r="G30" i="12" s="1"/>
  <c r="AL182" i="12"/>
  <c r="I182" i="12"/>
  <c r="H182" i="12"/>
  <c r="AL181" i="12"/>
  <c r="I181" i="12"/>
  <c r="H181" i="12"/>
  <c r="AL180" i="12"/>
  <c r="K180" i="12"/>
  <c r="I180" i="12"/>
  <c r="AM180" i="12" s="1"/>
  <c r="AO180" i="12" s="1"/>
  <c r="H180" i="12"/>
  <c r="AM179" i="12"/>
  <c r="AO179" i="12" s="1"/>
  <c r="AL179" i="12"/>
  <c r="I179" i="12"/>
  <c r="K179" i="12" s="1"/>
  <c r="H179" i="12"/>
  <c r="AL178" i="12"/>
  <c r="I178" i="12"/>
  <c r="AM178" i="12" s="1"/>
  <c r="H178" i="12"/>
  <c r="AM177" i="12"/>
  <c r="AL177" i="12"/>
  <c r="I177" i="12"/>
  <c r="K177" i="12" s="1"/>
  <c r="H177" i="12"/>
  <c r="AL176" i="12"/>
  <c r="I176" i="12"/>
  <c r="AM176" i="12" s="1"/>
  <c r="H176" i="12"/>
  <c r="C176" i="12"/>
  <c r="B176" i="12"/>
  <c r="AL175" i="12"/>
  <c r="I175" i="12"/>
  <c r="K175" i="12" s="1"/>
  <c r="H175" i="12"/>
  <c r="AL174" i="12"/>
  <c r="I174" i="12"/>
  <c r="H174" i="12"/>
  <c r="AL173" i="12"/>
  <c r="K173" i="12"/>
  <c r="I173" i="12"/>
  <c r="H173" i="12"/>
  <c r="AL172" i="12"/>
  <c r="I172" i="12"/>
  <c r="H172" i="12"/>
  <c r="AL171" i="12"/>
  <c r="I171" i="12"/>
  <c r="H171" i="12"/>
  <c r="AL170" i="12"/>
  <c r="I170" i="12"/>
  <c r="H170" i="12"/>
  <c r="AL169" i="12"/>
  <c r="I169" i="12"/>
  <c r="H169" i="12"/>
  <c r="AL168" i="12"/>
  <c r="I168" i="12"/>
  <c r="H168" i="12"/>
  <c r="AL167" i="12"/>
  <c r="I167" i="12"/>
  <c r="AM167" i="12" s="1"/>
  <c r="H167" i="12"/>
  <c r="AL166" i="12"/>
  <c r="I166" i="12"/>
  <c r="AM166" i="12" s="1"/>
  <c r="AO166" i="12" s="1"/>
  <c r="H166" i="12"/>
  <c r="AL165" i="12"/>
  <c r="I165" i="12"/>
  <c r="H165" i="12"/>
  <c r="AL164" i="12"/>
  <c r="I164" i="12"/>
  <c r="K164" i="12" s="1"/>
  <c r="H164" i="12"/>
  <c r="AS163" i="12"/>
  <c r="AI163" i="12"/>
  <c r="AI164" i="12" s="1"/>
  <c r="AI165" i="12" s="1"/>
  <c r="AI166" i="12" s="1"/>
  <c r="AI167" i="12" s="1"/>
  <c r="AI168" i="12" s="1"/>
  <c r="AI169" i="12" s="1"/>
  <c r="AI170" i="12" s="1"/>
  <c r="AI171" i="12" s="1"/>
  <c r="AI172" i="12" s="1"/>
  <c r="AI173" i="12" s="1"/>
  <c r="AI174" i="12" s="1"/>
  <c r="AI175" i="12" s="1"/>
  <c r="AI176" i="12" s="1"/>
  <c r="AI177" i="12" s="1"/>
  <c r="AI178" i="12" s="1"/>
  <c r="AI179" i="12" s="1"/>
  <c r="AI180" i="12" s="1"/>
  <c r="AI181" i="12" s="1"/>
  <c r="AI182" i="12" s="1"/>
  <c r="I163" i="12"/>
  <c r="E163" i="12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AV162" i="12"/>
  <c r="AL162" i="12"/>
  <c r="R162" i="12"/>
  <c r="O163" i="12" s="1"/>
  <c r="I162" i="12"/>
  <c r="K162" i="12" s="1"/>
  <c r="U162" i="12" s="1"/>
  <c r="H162" i="12"/>
  <c r="AM153" i="12"/>
  <c r="AL153" i="12"/>
  <c r="I153" i="12"/>
  <c r="K153" i="12" s="1"/>
  <c r="H153" i="12"/>
  <c r="AL152" i="12"/>
  <c r="I152" i="12"/>
  <c r="AM152" i="12" s="1"/>
  <c r="AO152" i="12" s="1"/>
  <c r="H152" i="12"/>
  <c r="AL151" i="12"/>
  <c r="I151" i="12"/>
  <c r="AM151" i="12" s="1"/>
  <c r="H151" i="12"/>
  <c r="AM150" i="12"/>
  <c r="AO150" i="12" s="1"/>
  <c r="AL150" i="12"/>
  <c r="I150" i="12"/>
  <c r="K150" i="12" s="1"/>
  <c r="H150" i="12"/>
  <c r="AL149" i="12"/>
  <c r="I149" i="12"/>
  <c r="H149" i="12"/>
  <c r="AM148" i="12"/>
  <c r="AO148" i="12" s="1"/>
  <c r="AL148" i="12"/>
  <c r="I148" i="12"/>
  <c r="K148" i="12" s="1"/>
  <c r="H148" i="12"/>
  <c r="AL147" i="12"/>
  <c r="I147" i="12"/>
  <c r="H147" i="12"/>
  <c r="C147" i="12"/>
  <c r="AL133" i="12" s="1"/>
  <c r="B147" i="12"/>
  <c r="H133" i="12" s="1"/>
  <c r="AL146" i="12"/>
  <c r="I146" i="12"/>
  <c r="H146" i="12"/>
  <c r="AL145" i="12"/>
  <c r="I145" i="12"/>
  <c r="AM145" i="12" s="1"/>
  <c r="AO145" i="12" s="1"/>
  <c r="H145" i="12"/>
  <c r="AM144" i="12"/>
  <c r="AO144" i="12" s="1"/>
  <c r="AL144" i="12"/>
  <c r="I144" i="12"/>
  <c r="K144" i="12" s="1"/>
  <c r="H144" i="12"/>
  <c r="AL143" i="12"/>
  <c r="I143" i="12"/>
  <c r="AM143" i="12" s="1"/>
  <c r="AO143" i="12" s="1"/>
  <c r="H143" i="12"/>
  <c r="AM142" i="12"/>
  <c r="AO142" i="12" s="1"/>
  <c r="AL142" i="12"/>
  <c r="I142" i="12"/>
  <c r="K142" i="12" s="1"/>
  <c r="H142" i="12"/>
  <c r="AL141" i="12"/>
  <c r="I141" i="12"/>
  <c r="K141" i="12" s="1"/>
  <c r="H141" i="12"/>
  <c r="AL140" i="12"/>
  <c r="I140" i="12"/>
  <c r="H140" i="12"/>
  <c r="AL139" i="12"/>
  <c r="I139" i="12"/>
  <c r="H139" i="12"/>
  <c r="AM138" i="12"/>
  <c r="AL138" i="12"/>
  <c r="I138" i="12"/>
  <c r="H138" i="12"/>
  <c r="AL137" i="12"/>
  <c r="I137" i="12"/>
  <c r="H137" i="12"/>
  <c r="F138" i="12"/>
  <c r="AL136" i="12"/>
  <c r="I136" i="12"/>
  <c r="K136" i="12" s="1"/>
  <c r="H136" i="12"/>
  <c r="AL135" i="12"/>
  <c r="I135" i="12"/>
  <c r="AM135" i="12" s="1"/>
  <c r="AO135" i="12" s="1"/>
  <c r="H135" i="12"/>
  <c r="AM134" i="12"/>
  <c r="AO134" i="12" s="1"/>
  <c r="AI134" i="12"/>
  <c r="AI135" i="12" s="1"/>
  <c r="AI136" i="12" s="1"/>
  <c r="AI137" i="12" s="1"/>
  <c r="AI138" i="12" s="1"/>
  <c r="AI139" i="12" s="1"/>
  <c r="AI140" i="12" s="1"/>
  <c r="AI141" i="12" s="1"/>
  <c r="AI142" i="12" s="1"/>
  <c r="AI143" i="12" s="1"/>
  <c r="AI144" i="12" s="1"/>
  <c r="AI145" i="12" s="1"/>
  <c r="AI146" i="12" s="1"/>
  <c r="AI147" i="12" s="1"/>
  <c r="AI148" i="12" s="1"/>
  <c r="AI149" i="12" s="1"/>
  <c r="AI150" i="12" s="1"/>
  <c r="AI151" i="12" s="1"/>
  <c r="AI152" i="12" s="1"/>
  <c r="AI153" i="12" s="1"/>
  <c r="K134" i="12"/>
  <c r="I134" i="12"/>
  <c r="E134" i="12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AV133" i="12"/>
  <c r="AS134" i="12" s="1"/>
  <c r="R133" i="12"/>
  <c r="BD133" i="12" s="1"/>
  <c r="I133" i="12"/>
  <c r="AL124" i="12"/>
  <c r="I124" i="12"/>
  <c r="AM124" i="12" s="1"/>
  <c r="AO124" i="12" s="1"/>
  <c r="H124" i="12"/>
  <c r="AL123" i="12"/>
  <c r="I123" i="12"/>
  <c r="K123" i="12" s="1"/>
  <c r="H123" i="12"/>
  <c r="AM122" i="12"/>
  <c r="AO122" i="12" s="1"/>
  <c r="AL122" i="12"/>
  <c r="I122" i="12"/>
  <c r="K122" i="12" s="1"/>
  <c r="H122" i="12"/>
  <c r="AL121" i="12"/>
  <c r="I121" i="12"/>
  <c r="AM121" i="12" s="1"/>
  <c r="AO121" i="12" s="1"/>
  <c r="H121" i="12"/>
  <c r="AL120" i="12"/>
  <c r="I120" i="12"/>
  <c r="K120" i="12" s="1"/>
  <c r="H120" i="12"/>
  <c r="AL119" i="12"/>
  <c r="I119" i="12"/>
  <c r="H119" i="12"/>
  <c r="AL118" i="12"/>
  <c r="I118" i="12"/>
  <c r="K118" i="12" s="1"/>
  <c r="H118" i="12"/>
  <c r="C118" i="12"/>
  <c r="AL104" i="12" s="1"/>
  <c r="B118" i="12"/>
  <c r="H104" i="12" s="1"/>
  <c r="AL117" i="12"/>
  <c r="I117" i="12"/>
  <c r="AM117" i="12" s="1"/>
  <c r="AO117" i="12" s="1"/>
  <c r="H117" i="12"/>
  <c r="AL116" i="12"/>
  <c r="I116" i="12"/>
  <c r="H116" i="12"/>
  <c r="AL115" i="12"/>
  <c r="I115" i="12"/>
  <c r="AM115" i="12" s="1"/>
  <c r="AO115" i="12" s="1"/>
  <c r="H115" i="12"/>
  <c r="AL114" i="12"/>
  <c r="I114" i="12"/>
  <c r="AM114" i="12" s="1"/>
  <c r="AO114" i="12" s="1"/>
  <c r="H114" i="12"/>
  <c r="AL113" i="12"/>
  <c r="I113" i="12"/>
  <c r="H113" i="12"/>
  <c r="AL112" i="12"/>
  <c r="I112" i="12"/>
  <c r="H112" i="12"/>
  <c r="AL111" i="12"/>
  <c r="I111" i="12"/>
  <c r="K111" i="12" s="1"/>
  <c r="H111" i="12"/>
  <c r="AL110" i="12"/>
  <c r="I110" i="12"/>
  <c r="H110" i="12"/>
  <c r="AL109" i="12"/>
  <c r="I109" i="12"/>
  <c r="AM109" i="12" s="1"/>
  <c r="H109" i="12"/>
  <c r="AL108" i="12"/>
  <c r="I108" i="12"/>
  <c r="K108" i="12" s="1"/>
  <c r="H108" i="12"/>
  <c r="E108" i="12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F118" i="12"/>
  <c r="G118" i="12" s="1"/>
  <c r="AK118" i="12" s="1"/>
  <c r="AL107" i="12"/>
  <c r="I107" i="12"/>
  <c r="AM107" i="12" s="1"/>
  <c r="H107" i="12"/>
  <c r="AL106" i="12"/>
  <c r="I106" i="12"/>
  <c r="AM106" i="12" s="1"/>
  <c r="AO106" i="12" s="1"/>
  <c r="H106" i="12"/>
  <c r="AI105" i="12"/>
  <c r="AI106" i="12" s="1"/>
  <c r="AI107" i="12" s="1"/>
  <c r="AI108" i="12" s="1"/>
  <c r="AI109" i="12" s="1"/>
  <c r="AI110" i="12" s="1"/>
  <c r="AI111" i="12" s="1"/>
  <c r="AI112" i="12" s="1"/>
  <c r="AI113" i="12" s="1"/>
  <c r="AI114" i="12" s="1"/>
  <c r="AI115" i="12" s="1"/>
  <c r="AI116" i="12" s="1"/>
  <c r="AI117" i="12" s="1"/>
  <c r="AI118" i="12" s="1"/>
  <c r="AI119" i="12" s="1"/>
  <c r="AI120" i="12" s="1"/>
  <c r="AI121" i="12" s="1"/>
  <c r="AI122" i="12" s="1"/>
  <c r="AI123" i="12" s="1"/>
  <c r="AI124" i="12" s="1"/>
  <c r="I105" i="12"/>
  <c r="AM105" i="12" s="1"/>
  <c r="AO105" i="12" s="1"/>
  <c r="E105" i="12"/>
  <c r="E106" i="12" s="1"/>
  <c r="E107" i="12" s="1"/>
  <c r="AV104" i="12"/>
  <c r="AS105" i="12" s="1"/>
  <c r="R104" i="12"/>
  <c r="I104" i="12"/>
  <c r="AM104" i="12" s="1"/>
  <c r="AO104" i="12" s="1"/>
  <c r="AY104" i="12" s="1"/>
  <c r="AX105" i="12" s="1"/>
  <c r="AM95" i="12"/>
  <c r="AL95" i="12"/>
  <c r="I95" i="12"/>
  <c r="K95" i="12" s="1"/>
  <c r="H95" i="12"/>
  <c r="AM94" i="12"/>
  <c r="AO94" i="12" s="1"/>
  <c r="AL94" i="12"/>
  <c r="I94" i="12"/>
  <c r="K94" i="12" s="1"/>
  <c r="H94" i="12"/>
  <c r="AO93" i="12"/>
  <c r="AL93" i="12"/>
  <c r="K93" i="12"/>
  <c r="I93" i="12"/>
  <c r="AM93" i="12" s="1"/>
  <c r="H93" i="12"/>
  <c r="AL92" i="12"/>
  <c r="I92" i="12"/>
  <c r="H92" i="12"/>
  <c r="AL91" i="12"/>
  <c r="I91" i="12"/>
  <c r="K91" i="12" s="1"/>
  <c r="H91" i="12"/>
  <c r="AM90" i="12"/>
  <c r="AO90" i="12" s="1"/>
  <c r="AL90" i="12"/>
  <c r="I90" i="12"/>
  <c r="K90" i="12" s="1"/>
  <c r="H90" i="12"/>
  <c r="AL89" i="12"/>
  <c r="I89" i="12"/>
  <c r="K89" i="12" s="1"/>
  <c r="H89" i="12"/>
  <c r="C89" i="12"/>
  <c r="AL75" i="12" s="1"/>
  <c r="B89" i="12"/>
  <c r="AL88" i="12"/>
  <c r="I88" i="12"/>
  <c r="H88" i="12"/>
  <c r="AL87" i="12"/>
  <c r="I87" i="12"/>
  <c r="H87" i="12"/>
  <c r="AL86" i="12"/>
  <c r="I86" i="12"/>
  <c r="AM86" i="12" s="1"/>
  <c r="AO86" i="12" s="1"/>
  <c r="H86" i="12"/>
  <c r="AL85" i="12"/>
  <c r="I85" i="12"/>
  <c r="K85" i="12" s="1"/>
  <c r="H85" i="12"/>
  <c r="AL84" i="12"/>
  <c r="I84" i="12"/>
  <c r="H84" i="12"/>
  <c r="AM83" i="12"/>
  <c r="AL83" i="12"/>
  <c r="I83" i="12"/>
  <c r="K83" i="12" s="1"/>
  <c r="H83" i="12"/>
  <c r="AO82" i="12"/>
  <c r="AL82" i="12"/>
  <c r="I82" i="12"/>
  <c r="AM82" i="12" s="1"/>
  <c r="H82" i="12"/>
  <c r="AL81" i="12"/>
  <c r="I81" i="12"/>
  <c r="H81" i="12"/>
  <c r="AL80" i="12"/>
  <c r="AI80" i="12"/>
  <c r="AI81" i="12" s="1"/>
  <c r="AI82" i="12" s="1"/>
  <c r="AI83" i="12" s="1"/>
  <c r="AI84" i="12" s="1"/>
  <c r="AI85" i="12" s="1"/>
  <c r="AI86" i="12" s="1"/>
  <c r="AI87" i="12" s="1"/>
  <c r="AI88" i="12" s="1"/>
  <c r="AI89" i="12" s="1"/>
  <c r="AI90" i="12" s="1"/>
  <c r="AI91" i="12" s="1"/>
  <c r="AI92" i="12" s="1"/>
  <c r="AI93" i="12" s="1"/>
  <c r="AI94" i="12" s="1"/>
  <c r="AI95" i="12" s="1"/>
  <c r="I80" i="12"/>
  <c r="K80" i="12" s="1"/>
  <c r="H80" i="12"/>
  <c r="AL79" i="12"/>
  <c r="I79" i="12"/>
  <c r="AM79" i="12" s="1"/>
  <c r="H79" i="12"/>
  <c r="F89" i="12"/>
  <c r="AJ89" i="12" s="1"/>
  <c r="AL78" i="12"/>
  <c r="I78" i="12"/>
  <c r="AM78" i="12" s="1"/>
  <c r="H78" i="12"/>
  <c r="AL77" i="12"/>
  <c r="I77" i="12"/>
  <c r="AM77" i="12" s="1"/>
  <c r="AO77" i="12" s="1"/>
  <c r="H77" i="12"/>
  <c r="AI76" i="12"/>
  <c r="AI77" i="12" s="1"/>
  <c r="AI78" i="12" s="1"/>
  <c r="AI79" i="12" s="1"/>
  <c r="I76" i="12"/>
  <c r="K76" i="12" s="1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AV75" i="12"/>
  <c r="AS76" i="12" s="1"/>
  <c r="R75" i="12"/>
  <c r="O76" i="12" s="1"/>
  <c r="I75" i="12"/>
  <c r="H75" i="12"/>
  <c r="BA70" i="12"/>
  <c r="W70" i="12"/>
  <c r="AL66" i="12"/>
  <c r="I66" i="12"/>
  <c r="AM66" i="12" s="1"/>
  <c r="AO66" i="12" s="1"/>
  <c r="H66" i="12"/>
  <c r="AL65" i="12"/>
  <c r="I65" i="12"/>
  <c r="K65" i="12" s="1"/>
  <c r="H65" i="12"/>
  <c r="AL64" i="12"/>
  <c r="I64" i="12"/>
  <c r="K64" i="12" s="1"/>
  <c r="H64" i="12"/>
  <c r="AL63" i="12"/>
  <c r="I63" i="12"/>
  <c r="H63" i="12"/>
  <c r="AL62" i="12"/>
  <c r="I62" i="12"/>
  <c r="AM62" i="12" s="1"/>
  <c r="AO62" i="12" s="1"/>
  <c r="H62" i="12"/>
  <c r="AL61" i="12"/>
  <c r="I61" i="12"/>
  <c r="H61" i="12"/>
  <c r="AL60" i="12"/>
  <c r="I60" i="12"/>
  <c r="AM60" i="12" s="1"/>
  <c r="AO60" i="12" s="1"/>
  <c r="H60" i="12"/>
  <c r="C60" i="12"/>
  <c r="B60" i="12"/>
  <c r="AL59" i="12"/>
  <c r="I59" i="12"/>
  <c r="K59" i="12" s="1"/>
  <c r="H59" i="12"/>
  <c r="AM58" i="12"/>
  <c r="AO58" i="12" s="1"/>
  <c r="AL58" i="12"/>
  <c r="I58" i="12"/>
  <c r="H58" i="12"/>
  <c r="AL57" i="12"/>
  <c r="I57" i="12"/>
  <c r="AM57" i="12" s="1"/>
  <c r="H57" i="12"/>
  <c r="AM56" i="12"/>
  <c r="AO56" i="12" s="1"/>
  <c r="AL56" i="12"/>
  <c r="I56" i="12"/>
  <c r="K56" i="12" s="1"/>
  <c r="H56" i="12"/>
  <c r="AO55" i="12"/>
  <c r="AL55" i="12"/>
  <c r="K55" i="12"/>
  <c r="I55" i="12"/>
  <c r="AM55" i="12" s="1"/>
  <c r="H55" i="12"/>
  <c r="AL54" i="12"/>
  <c r="I54" i="12"/>
  <c r="K54" i="12" s="1"/>
  <c r="H54" i="12"/>
  <c r="AL53" i="12"/>
  <c r="I53" i="12"/>
  <c r="H53" i="12"/>
  <c r="AL52" i="12"/>
  <c r="I52" i="12"/>
  <c r="AM52" i="12" s="1"/>
  <c r="H52" i="12"/>
  <c r="AL51" i="12"/>
  <c r="K51" i="12"/>
  <c r="I51" i="12"/>
  <c r="AM51" i="12" s="1"/>
  <c r="AO51" i="12" s="1"/>
  <c r="H51" i="12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AM50" i="12"/>
  <c r="AL50" i="12"/>
  <c r="I50" i="12"/>
  <c r="K50" i="12" s="1"/>
  <c r="H50" i="12"/>
  <c r="F57" i="12"/>
  <c r="AM49" i="12"/>
  <c r="AO49" i="12" s="1"/>
  <c r="AL49" i="12"/>
  <c r="K49" i="12"/>
  <c r="I49" i="12"/>
  <c r="H49" i="12"/>
  <c r="AM48" i="12"/>
  <c r="AL48" i="12"/>
  <c r="I48" i="12"/>
  <c r="K48" i="12" s="1"/>
  <c r="H48" i="12"/>
  <c r="AI47" i="12"/>
  <c r="AI48" i="12" s="1"/>
  <c r="AI49" i="12" s="1"/>
  <c r="AI50" i="12" s="1"/>
  <c r="AI51" i="12" s="1"/>
  <c r="AI52" i="12" s="1"/>
  <c r="AI53" i="12" s="1"/>
  <c r="AI54" i="12" s="1"/>
  <c r="AI55" i="12" s="1"/>
  <c r="AI56" i="12" s="1"/>
  <c r="AI57" i="12" s="1"/>
  <c r="AI58" i="12" s="1"/>
  <c r="AI59" i="12" s="1"/>
  <c r="AI60" i="12" s="1"/>
  <c r="AI61" i="12" s="1"/>
  <c r="AI62" i="12" s="1"/>
  <c r="AI63" i="12" s="1"/>
  <c r="AI64" i="12" s="1"/>
  <c r="AI65" i="12" s="1"/>
  <c r="AI66" i="12" s="1"/>
  <c r="I47" i="12"/>
  <c r="AM47" i="12" s="1"/>
  <c r="E47" i="12"/>
  <c r="E48" i="12" s="1"/>
  <c r="E49" i="12" s="1"/>
  <c r="E50" i="12" s="1"/>
  <c r="AV46" i="12"/>
  <c r="AS47" i="12" s="1"/>
  <c r="AO46" i="12"/>
  <c r="AY46" i="12" s="1"/>
  <c r="AL46" i="12"/>
  <c r="R46" i="12"/>
  <c r="I46" i="12"/>
  <c r="AM46" i="12" s="1"/>
  <c r="H46" i="12"/>
  <c r="AM37" i="12"/>
  <c r="AO37" i="12" s="1"/>
  <c r="AL37" i="12"/>
  <c r="I37" i="12"/>
  <c r="K37" i="12" s="1"/>
  <c r="H37" i="12"/>
  <c r="F37" i="12"/>
  <c r="G37" i="12" s="1"/>
  <c r="AM36" i="12"/>
  <c r="AO36" i="12" s="1"/>
  <c r="AL36" i="12"/>
  <c r="K36" i="12"/>
  <c r="I36" i="12"/>
  <c r="H36" i="12"/>
  <c r="AM35" i="12"/>
  <c r="AO35" i="12" s="1"/>
  <c r="AL35" i="12"/>
  <c r="I35" i="12"/>
  <c r="K35" i="12" s="1"/>
  <c r="H35" i="12"/>
  <c r="AO34" i="12"/>
  <c r="AM34" i="12"/>
  <c r="AL34" i="12"/>
  <c r="K34" i="12"/>
  <c r="I34" i="12"/>
  <c r="H34" i="12"/>
  <c r="AM33" i="12"/>
  <c r="AO33" i="12" s="1"/>
  <c r="AL33" i="12"/>
  <c r="I33" i="12"/>
  <c r="K33" i="12" s="1"/>
  <c r="H33" i="12"/>
  <c r="AM32" i="12"/>
  <c r="AO32" i="12" s="1"/>
  <c r="AL32" i="12"/>
  <c r="I32" i="12"/>
  <c r="K32" i="12" s="1"/>
  <c r="H32" i="12"/>
  <c r="AO31" i="12"/>
  <c r="AM31" i="12"/>
  <c r="AL31" i="12"/>
  <c r="I31" i="12"/>
  <c r="K31" i="12" s="1"/>
  <c r="H31" i="12"/>
  <c r="AL17" i="12"/>
  <c r="AM30" i="12"/>
  <c r="AO30" i="12" s="1"/>
  <c r="AL30" i="12"/>
  <c r="I30" i="12"/>
  <c r="K30" i="12" s="1"/>
  <c r="H30" i="12"/>
  <c r="AM29" i="12"/>
  <c r="AO29" i="12" s="1"/>
  <c r="AL29" i="12"/>
  <c r="I29" i="12"/>
  <c r="K29" i="12" s="1"/>
  <c r="H29" i="12"/>
  <c r="AM28" i="12"/>
  <c r="AO28" i="12" s="1"/>
  <c r="AL28" i="12"/>
  <c r="K28" i="12"/>
  <c r="I28" i="12"/>
  <c r="H28" i="12"/>
  <c r="AM27" i="12"/>
  <c r="AL27" i="12"/>
  <c r="I27" i="12"/>
  <c r="K27" i="12" s="1"/>
  <c r="H27" i="12"/>
  <c r="AM26" i="12"/>
  <c r="AO26" i="12" s="1"/>
  <c r="AL26" i="12"/>
  <c r="I26" i="12"/>
  <c r="K26" i="12" s="1"/>
  <c r="H26" i="12"/>
  <c r="AM25" i="12"/>
  <c r="AL25" i="12"/>
  <c r="I25" i="12"/>
  <c r="K25" i="12" s="1"/>
  <c r="H25" i="12"/>
  <c r="AO24" i="12"/>
  <c r="AM24" i="12"/>
  <c r="AL24" i="12"/>
  <c r="I24" i="12"/>
  <c r="K24" i="12" s="1"/>
  <c r="H24" i="12"/>
  <c r="AM23" i="12"/>
  <c r="AO23" i="12" s="1"/>
  <c r="AL23" i="12"/>
  <c r="I23" i="12"/>
  <c r="K23" i="12" s="1"/>
  <c r="H23" i="12"/>
  <c r="AM22" i="12"/>
  <c r="AO22" i="12" s="1"/>
  <c r="AL22" i="12"/>
  <c r="AJ22" i="12"/>
  <c r="AK22" i="12" s="1"/>
  <c r="I22" i="12"/>
  <c r="K22" i="12" s="1"/>
  <c r="H22" i="12"/>
  <c r="AO21" i="12"/>
  <c r="AM21" i="12"/>
  <c r="AL21" i="12"/>
  <c r="AJ21" i="12"/>
  <c r="AK21" i="12" s="1"/>
  <c r="I21" i="12"/>
  <c r="H21" i="12"/>
  <c r="AM20" i="12"/>
  <c r="AO20" i="12" s="1"/>
  <c r="AL20" i="12"/>
  <c r="I20" i="12"/>
  <c r="H20" i="12"/>
  <c r="AM19" i="12"/>
  <c r="AO19" i="12" s="1"/>
  <c r="AL19" i="12"/>
  <c r="AJ19" i="12"/>
  <c r="AK19" i="12" s="1"/>
  <c r="I19" i="12"/>
  <c r="H19" i="12"/>
  <c r="AM18" i="12"/>
  <c r="AO18" i="12" s="1"/>
  <c r="AI18" i="12"/>
  <c r="AI19" i="12" s="1"/>
  <c r="AI20" i="12" s="1"/>
  <c r="AI21" i="12" s="1"/>
  <c r="AI22" i="12" s="1"/>
  <c r="AI23" i="12" s="1"/>
  <c r="AI24" i="12" s="1"/>
  <c r="AI25" i="12" s="1"/>
  <c r="AI26" i="12" s="1"/>
  <c r="AI27" i="12" s="1"/>
  <c r="AI28" i="12" s="1"/>
  <c r="AI29" i="12" s="1"/>
  <c r="AI30" i="12" s="1"/>
  <c r="AI31" i="12" s="1"/>
  <c r="AI32" i="12" s="1"/>
  <c r="AI33" i="12" s="1"/>
  <c r="AI34" i="12" s="1"/>
  <c r="AI35" i="12" s="1"/>
  <c r="AI36" i="12" s="1"/>
  <c r="AI37" i="12" s="1"/>
  <c r="K18" i="12"/>
  <c r="I18" i="12"/>
  <c r="E18" i="12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AV17" i="12"/>
  <c r="AS18" i="12" s="1"/>
  <c r="AO17" i="12"/>
  <c r="AY17" i="12" s="1"/>
  <c r="AM17" i="12"/>
  <c r="R17" i="12"/>
  <c r="BG18" i="12" s="1"/>
  <c r="I17" i="12"/>
  <c r="H17" i="12"/>
  <c r="F172" i="11"/>
  <c r="AJ172" i="11" s="1"/>
  <c r="F137" i="11"/>
  <c r="F119" i="11"/>
  <c r="F78" i="11"/>
  <c r="F58" i="11"/>
  <c r="AJ58" i="11" s="1"/>
  <c r="F31" i="11"/>
  <c r="G31" i="11" s="1"/>
  <c r="AL183" i="11"/>
  <c r="I183" i="11"/>
  <c r="K183" i="11" s="1"/>
  <c r="H183" i="11"/>
  <c r="AL182" i="11"/>
  <c r="I182" i="11"/>
  <c r="H182" i="11"/>
  <c r="AL181" i="11"/>
  <c r="K181" i="11"/>
  <c r="I181" i="11"/>
  <c r="AM181" i="11" s="1"/>
  <c r="AO181" i="11" s="1"/>
  <c r="H181" i="11"/>
  <c r="AL180" i="11"/>
  <c r="I180" i="11"/>
  <c r="K180" i="11" s="1"/>
  <c r="H180" i="11"/>
  <c r="AL179" i="11"/>
  <c r="I179" i="11"/>
  <c r="K179" i="11" s="1"/>
  <c r="H179" i="11"/>
  <c r="AL178" i="11"/>
  <c r="I178" i="11"/>
  <c r="K178" i="11" s="1"/>
  <c r="H178" i="11"/>
  <c r="AL177" i="11"/>
  <c r="I177" i="11"/>
  <c r="K177" i="11" s="1"/>
  <c r="H177" i="11"/>
  <c r="AL163" i="11"/>
  <c r="AL176" i="11"/>
  <c r="I176" i="11"/>
  <c r="AM176" i="11" s="1"/>
  <c r="AO176" i="11" s="1"/>
  <c r="H176" i="11"/>
  <c r="AL175" i="11"/>
  <c r="I175" i="11"/>
  <c r="K175" i="11" s="1"/>
  <c r="H175" i="11"/>
  <c r="AL174" i="11"/>
  <c r="I174" i="11"/>
  <c r="K174" i="11" s="1"/>
  <c r="H174" i="11"/>
  <c r="AL173" i="11"/>
  <c r="I173" i="11"/>
  <c r="H173" i="11"/>
  <c r="AL172" i="11"/>
  <c r="I172" i="11"/>
  <c r="K172" i="11" s="1"/>
  <c r="H172" i="11"/>
  <c r="AL171" i="11"/>
  <c r="I171" i="11"/>
  <c r="H171" i="11"/>
  <c r="AL170" i="11"/>
  <c r="I170" i="11"/>
  <c r="K170" i="11" s="1"/>
  <c r="H170" i="11"/>
  <c r="AL169" i="11"/>
  <c r="I169" i="11"/>
  <c r="H169" i="11"/>
  <c r="AL168" i="11"/>
  <c r="I168" i="11"/>
  <c r="AM168" i="11" s="1"/>
  <c r="H168" i="11"/>
  <c r="AL167" i="11"/>
  <c r="I167" i="11"/>
  <c r="K167" i="11" s="1"/>
  <c r="H167" i="11"/>
  <c r="AL166" i="11"/>
  <c r="I166" i="11"/>
  <c r="H166" i="11"/>
  <c r="AL165" i="11"/>
  <c r="I165" i="11"/>
  <c r="K165" i="11" s="1"/>
  <c r="H165" i="11"/>
  <c r="AI164" i="1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I164" i="11"/>
  <c r="AM164" i="11" s="1"/>
  <c r="E164" i="1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AV163" i="11"/>
  <c r="AS164" i="11" s="1"/>
  <c r="R163" i="11"/>
  <c r="O164" i="11" s="1"/>
  <c r="I163" i="11"/>
  <c r="K163" i="11" s="1"/>
  <c r="H163" i="11"/>
  <c r="AL154" i="11"/>
  <c r="K154" i="11"/>
  <c r="I154" i="11"/>
  <c r="H154" i="11"/>
  <c r="AL153" i="11"/>
  <c r="I153" i="11"/>
  <c r="H153" i="11"/>
  <c r="AL152" i="11"/>
  <c r="I152" i="11"/>
  <c r="H152" i="11"/>
  <c r="AL151" i="11"/>
  <c r="I151" i="11"/>
  <c r="AM151" i="11" s="1"/>
  <c r="AO151" i="11" s="1"/>
  <c r="H151" i="11"/>
  <c r="F151" i="11"/>
  <c r="AJ151" i="11" s="1"/>
  <c r="AL150" i="11"/>
  <c r="I150" i="11"/>
  <c r="H150" i="11"/>
  <c r="AL149" i="11"/>
  <c r="I149" i="11"/>
  <c r="H149" i="11"/>
  <c r="AL148" i="11"/>
  <c r="I148" i="11"/>
  <c r="H148" i="11"/>
  <c r="AL134" i="11"/>
  <c r="AL147" i="11"/>
  <c r="I147" i="11"/>
  <c r="AM147" i="11" s="1"/>
  <c r="H147" i="11"/>
  <c r="AL146" i="11"/>
  <c r="AI146" i="11"/>
  <c r="AI147" i="11" s="1"/>
  <c r="AI148" i="11" s="1"/>
  <c r="AI149" i="11" s="1"/>
  <c r="AI150" i="11" s="1"/>
  <c r="AI151" i="11" s="1"/>
  <c r="AI152" i="11" s="1"/>
  <c r="AI153" i="11" s="1"/>
  <c r="AI154" i="11" s="1"/>
  <c r="I146" i="11"/>
  <c r="K146" i="11" s="1"/>
  <c r="H146" i="11"/>
  <c r="AL145" i="11"/>
  <c r="I145" i="11"/>
  <c r="AM145" i="11" s="1"/>
  <c r="H145" i="11"/>
  <c r="AL144" i="11"/>
  <c r="I144" i="11"/>
  <c r="K144" i="11" s="1"/>
  <c r="H144" i="11"/>
  <c r="AL143" i="11"/>
  <c r="I143" i="11"/>
  <c r="AM143" i="11" s="1"/>
  <c r="H143" i="11"/>
  <c r="AL142" i="11"/>
  <c r="I142" i="11"/>
  <c r="K142" i="11" s="1"/>
  <c r="H142" i="11"/>
  <c r="AL141" i="11"/>
  <c r="I141" i="11"/>
  <c r="AM141" i="11" s="1"/>
  <c r="H141" i="11"/>
  <c r="AL140" i="11"/>
  <c r="I140" i="11"/>
  <c r="H140" i="11"/>
  <c r="AL139" i="11"/>
  <c r="I139" i="11"/>
  <c r="K139" i="11" s="1"/>
  <c r="H139" i="11"/>
  <c r="AL138" i="11"/>
  <c r="I138" i="11"/>
  <c r="H138" i="11"/>
  <c r="AL137" i="11"/>
  <c r="I137" i="11"/>
  <c r="H137" i="11"/>
  <c r="AL136" i="11"/>
  <c r="I136" i="11"/>
  <c r="AM136" i="11" s="1"/>
  <c r="AO136" i="11" s="1"/>
  <c r="H136" i="11"/>
  <c r="AI135" i="1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I135" i="11"/>
  <c r="E135" i="1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AV134" i="11"/>
  <c r="AS135" i="11" s="1"/>
  <c r="R134" i="11"/>
  <c r="I134" i="11"/>
  <c r="H134" i="11"/>
  <c r="AL125" i="11"/>
  <c r="I125" i="11"/>
  <c r="K125" i="11" s="1"/>
  <c r="H125" i="11"/>
  <c r="AL124" i="11"/>
  <c r="I124" i="11"/>
  <c r="H124" i="11"/>
  <c r="AL123" i="11"/>
  <c r="I123" i="11"/>
  <c r="AM123" i="11" s="1"/>
  <c r="AO123" i="11" s="1"/>
  <c r="H123" i="11"/>
  <c r="AL122" i="11"/>
  <c r="I122" i="11"/>
  <c r="K122" i="11" s="1"/>
  <c r="H122" i="11"/>
  <c r="AL121" i="11"/>
  <c r="I121" i="11"/>
  <c r="AM121" i="11" s="1"/>
  <c r="AO121" i="11" s="1"/>
  <c r="H121" i="11"/>
  <c r="AL120" i="11"/>
  <c r="I120" i="11"/>
  <c r="K120" i="11" s="1"/>
  <c r="H120" i="11"/>
  <c r="AL119" i="11"/>
  <c r="I119" i="11"/>
  <c r="AM119" i="11" s="1"/>
  <c r="H119" i="11"/>
  <c r="AL105" i="11"/>
  <c r="H105" i="11"/>
  <c r="AL118" i="11"/>
  <c r="I118" i="11"/>
  <c r="AM118" i="11" s="1"/>
  <c r="H118" i="11"/>
  <c r="AL117" i="11"/>
  <c r="I117" i="11"/>
  <c r="H117" i="11"/>
  <c r="AL116" i="11"/>
  <c r="I116" i="11"/>
  <c r="K116" i="11" s="1"/>
  <c r="H116" i="11"/>
  <c r="AL115" i="11"/>
  <c r="I115" i="11"/>
  <c r="AM115" i="11" s="1"/>
  <c r="AO115" i="11" s="1"/>
  <c r="H115" i="11"/>
  <c r="AL114" i="11"/>
  <c r="I114" i="11"/>
  <c r="H114" i="11"/>
  <c r="AL113" i="11"/>
  <c r="I113" i="11"/>
  <c r="H113" i="11"/>
  <c r="AL112" i="11"/>
  <c r="I112" i="11"/>
  <c r="K112" i="11" s="1"/>
  <c r="H112" i="11"/>
  <c r="AL111" i="11"/>
  <c r="I111" i="11"/>
  <c r="AM111" i="11" s="1"/>
  <c r="AO111" i="11" s="1"/>
  <c r="H111" i="11"/>
  <c r="AL110" i="11"/>
  <c r="I110" i="11"/>
  <c r="H110" i="11"/>
  <c r="AL109" i="11"/>
  <c r="I109" i="11"/>
  <c r="K109" i="11" s="1"/>
  <c r="H109" i="11"/>
  <c r="AL108" i="11"/>
  <c r="I108" i="11"/>
  <c r="AM108" i="11" s="1"/>
  <c r="AO108" i="11" s="1"/>
  <c r="H108" i="11"/>
  <c r="AL107" i="11"/>
  <c r="I107" i="11"/>
  <c r="K107" i="11" s="1"/>
  <c r="H107" i="11"/>
  <c r="AI106" i="1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I106" i="11"/>
  <c r="E106" i="1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AV105" i="11"/>
  <c r="AS106" i="11" s="1"/>
  <c r="R105" i="11"/>
  <c r="O106" i="11" s="1"/>
  <c r="I105" i="11"/>
  <c r="K105" i="11" s="1"/>
  <c r="AL96" i="11"/>
  <c r="I96" i="11"/>
  <c r="H96" i="11"/>
  <c r="AL95" i="11"/>
  <c r="I95" i="11"/>
  <c r="K95" i="11" s="1"/>
  <c r="H95" i="11"/>
  <c r="AL94" i="11"/>
  <c r="I94" i="11"/>
  <c r="K94" i="11" s="1"/>
  <c r="H94" i="11"/>
  <c r="AL93" i="11"/>
  <c r="I93" i="11"/>
  <c r="H93" i="11"/>
  <c r="AL92" i="11"/>
  <c r="I92" i="11"/>
  <c r="H92" i="11"/>
  <c r="AL91" i="11"/>
  <c r="I91" i="11"/>
  <c r="K91" i="11" s="1"/>
  <c r="H91" i="11"/>
  <c r="AL90" i="11"/>
  <c r="I90" i="11"/>
  <c r="AM90" i="11" s="1"/>
  <c r="H90" i="11"/>
  <c r="AL89" i="11"/>
  <c r="I89" i="11"/>
  <c r="K89" i="11" s="1"/>
  <c r="H89" i="11"/>
  <c r="AL88" i="11"/>
  <c r="I88" i="11"/>
  <c r="H88" i="11"/>
  <c r="AL87" i="11"/>
  <c r="K87" i="11"/>
  <c r="I87" i="11"/>
  <c r="AM87" i="11" s="1"/>
  <c r="AO87" i="11" s="1"/>
  <c r="H87" i="11"/>
  <c r="AL86" i="11"/>
  <c r="I86" i="11"/>
  <c r="K86" i="11" s="1"/>
  <c r="H86" i="11"/>
  <c r="AM85" i="11"/>
  <c r="AO85" i="11" s="1"/>
  <c r="AL85" i="11"/>
  <c r="I85" i="11"/>
  <c r="K85" i="11" s="1"/>
  <c r="H85" i="11"/>
  <c r="AL84" i="11"/>
  <c r="I84" i="11"/>
  <c r="K84" i="11" s="1"/>
  <c r="H84" i="11"/>
  <c r="AM83" i="11"/>
  <c r="AO83" i="11" s="1"/>
  <c r="AL83" i="11"/>
  <c r="I83" i="11"/>
  <c r="K83" i="11" s="1"/>
  <c r="H83" i="11"/>
  <c r="AL82" i="11"/>
  <c r="I82" i="11"/>
  <c r="H82" i="11"/>
  <c r="AL81" i="11"/>
  <c r="I81" i="11"/>
  <c r="K81" i="11" s="1"/>
  <c r="H81" i="11"/>
  <c r="AL80" i="11"/>
  <c r="I80" i="11"/>
  <c r="AM80" i="11" s="1"/>
  <c r="H80" i="11"/>
  <c r="AL79" i="11"/>
  <c r="I79" i="11"/>
  <c r="K79" i="11" s="1"/>
  <c r="H79" i="11"/>
  <c r="AM78" i="11"/>
  <c r="AL78" i="11"/>
  <c r="I78" i="11"/>
  <c r="K78" i="11" s="1"/>
  <c r="H78" i="11"/>
  <c r="AI77" i="1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I77" i="11"/>
  <c r="E77" i="1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AV76" i="11"/>
  <c r="AS77" i="11" s="1"/>
  <c r="AL76" i="11"/>
  <c r="R76" i="11"/>
  <c r="O77" i="11" s="1"/>
  <c r="I76" i="11"/>
  <c r="H76" i="11"/>
  <c r="AL67" i="11"/>
  <c r="I67" i="11"/>
  <c r="K67" i="11" s="1"/>
  <c r="H67" i="11"/>
  <c r="AM66" i="11"/>
  <c r="AL66" i="11"/>
  <c r="K66" i="11"/>
  <c r="I66" i="11"/>
  <c r="H66" i="11"/>
  <c r="AL65" i="11"/>
  <c r="I65" i="11"/>
  <c r="AM65" i="11" s="1"/>
  <c r="H65" i="11"/>
  <c r="AL64" i="11"/>
  <c r="I64" i="11"/>
  <c r="K64" i="11" s="1"/>
  <c r="H64" i="11"/>
  <c r="AL63" i="11"/>
  <c r="I63" i="11"/>
  <c r="H63" i="11"/>
  <c r="AL62" i="11"/>
  <c r="I62" i="11"/>
  <c r="H62" i="11"/>
  <c r="AL61" i="11"/>
  <c r="I61" i="11"/>
  <c r="H61" i="11"/>
  <c r="AL60" i="11"/>
  <c r="I60" i="11"/>
  <c r="H60" i="11"/>
  <c r="AL59" i="11"/>
  <c r="I59" i="11"/>
  <c r="K59" i="11" s="1"/>
  <c r="H59" i="11"/>
  <c r="AL58" i="11"/>
  <c r="I58" i="11"/>
  <c r="K58" i="11" s="1"/>
  <c r="H58" i="11"/>
  <c r="AL57" i="11"/>
  <c r="I57" i="11"/>
  <c r="K57" i="11" s="1"/>
  <c r="H57" i="11"/>
  <c r="AL56" i="11"/>
  <c r="I56" i="11"/>
  <c r="K56" i="11" s="1"/>
  <c r="H56" i="11"/>
  <c r="AL55" i="11"/>
  <c r="I55" i="11"/>
  <c r="K55" i="11" s="1"/>
  <c r="H55" i="11"/>
  <c r="AL54" i="11"/>
  <c r="I54" i="11"/>
  <c r="AM54" i="11" s="1"/>
  <c r="H54" i="11"/>
  <c r="AL53" i="11"/>
  <c r="I53" i="11"/>
  <c r="K53" i="11" s="1"/>
  <c r="H53" i="11"/>
  <c r="AL52" i="11"/>
  <c r="K52" i="11"/>
  <c r="I52" i="11"/>
  <c r="H52" i="11"/>
  <c r="AL51" i="11"/>
  <c r="I51" i="11"/>
  <c r="K51" i="11" s="1"/>
  <c r="H51" i="11"/>
  <c r="AL50" i="11"/>
  <c r="I50" i="11"/>
  <c r="AM50" i="11" s="1"/>
  <c r="H50" i="11"/>
  <c r="AL49" i="11"/>
  <c r="I49" i="11"/>
  <c r="K49" i="11" s="1"/>
  <c r="H49" i="11"/>
  <c r="AI48" i="1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I48" i="11"/>
  <c r="AM48" i="11" s="1"/>
  <c r="E48" i="1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AV47" i="11"/>
  <c r="AS48" i="11" s="1"/>
  <c r="AL47" i="11"/>
  <c r="R47" i="11"/>
  <c r="O48" i="11" s="1"/>
  <c r="I47" i="11"/>
  <c r="K47" i="11" s="1"/>
  <c r="U47" i="11" s="1"/>
  <c r="H47" i="11"/>
  <c r="AM38" i="11"/>
  <c r="AO38" i="11" s="1"/>
  <c r="AL38" i="11"/>
  <c r="I38" i="11"/>
  <c r="H38" i="11"/>
  <c r="AM37" i="11"/>
  <c r="AO37" i="11" s="1"/>
  <c r="AL37" i="11"/>
  <c r="I37" i="11"/>
  <c r="H37" i="11"/>
  <c r="AM36" i="11"/>
  <c r="AL36" i="11"/>
  <c r="I36" i="11"/>
  <c r="K36" i="11" s="1"/>
  <c r="H36" i="11"/>
  <c r="AM35" i="11"/>
  <c r="AL35" i="11"/>
  <c r="I35" i="11"/>
  <c r="K35" i="11" s="1"/>
  <c r="H35" i="11"/>
  <c r="AM34" i="11"/>
  <c r="AO34" i="11" s="1"/>
  <c r="AL34" i="11"/>
  <c r="I34" i="11"/>
  <c r="K34" i="11" s="1"/>
  <c r="H34" i="11"/>
  <c r="AM33" i="11"/>
  <c r="AL33" i="11"/>
  <c r="I33" i="11"/>
  <c r="K33" i="11" s="1"/>
  <c r="H33" i="11"/>
  <c r="AM32" i="11"/>
  <c r="AL32" i="11"/>
  <c r="I32" i="11"/>
  <c r="H32" i="11"/>
  <c r="AM31" i="11"/>
  <c r="AO31" i="11" s="1"/>
  <c r="AL31" i="11"/>
  <c r="I31" i="11"/>
  <c r="K31" i="11" s="1"/>
  <c r="H31" i="11"/>
  <c r="AM30" i="11"/>
  <c r="AO30" i="11" s="1"/>
  <c r="AL30" i="11"/>
  <c r="I30" i="11"/>
  <c r="H30" i="11"/>
  <c r="AM29" i="11"/>
  <c r="AO29" i="11" s="1"/>
  <c r="AL29" i="11"/>
  <c r="I29" i="11"/>
  <c r="K29" i="11" s="1"/>
  <c r="H29" i="11"/>
  <c r="AM28" i="11"/>
  <c r="AO28" i="11" s="1"/>
  <c r="AL28" i="11"/>
  <c r="I28" i="11"/>
  <c r="H28" i="11"/>
  <c r="AM27" i="11"/>
  <c r="AO27" i="11" s="1"/>
  <c r="AL27" i="11"/>
  <c r="I27" i="11"/>
  <c r="K27" i="11" s="1"/>
  <c r="H27" i="11"/>
  <c r="AM26" i="11"/>
  <c r="AO26" i="11" s="1"/>
  <c r="AL26" i="11"/>
  <c r="I26" i="11"/>
  <c r="H26" i="11"/>
  <c r="AM25" i="11"/>
  <c r="AO25" i="11" s="1"/>
  <c r="AL25" i="11"/>
  <c r="I25" i="11"/>
  <c r="K25" i="11" s="1"/>
  <c r="H25" i="11"/>
  <c r="AM24" i="11"/>
  <c r="AO24" i="11" s="1"/>
  <c r="AL24" i="11"/>
  <c r="I24" i="11"/>
  <c r="H24" i="11"/>
  <c r="AM23" i="11"/>
  <c r="AO23" i="11" s="1"/>
  <c r="AL23" i="11"/>
  <c r="I23" i="11"/>
  <c r="K23" i="11" s="1"/>
  <c r="H23" i="11"/>
  <c r="AM22" i="11"/>
  <c r="AO22" i="11" s="1"/>
  <c r="AL22" i="11"/>
  <c r="I22" i="11"/>
  <c r="H22" i="11"/>
  <c r="AM21" i="11"/>
  <c r="AO21" i="11" s="1"/>
  <c r="AL21" i="11"/>
  <c r="I21" i="11"/>
  <c r="K21" i="11" s="1"/>
  <c r="H21" i="11"/>
  <c r="AO20" i="11"/>
  <c r="AM20" i="11"/>
  <c r="AL20" i="11"/>
  <c r="I20" i="11"/>
  <c r="K20" i="11" s="1"/>
  <c r="H20" i="11"/>
  <c r="AM19" i="11"/>
  <c r="AI19" i="11"/>
  <c r="AI20" i="11" s="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AI36" i="11" s="1"/>
  <c r="AI37" i="11" s="1"/>
  <c r="AI38" i="11" s="1"/>
  <c r="I19" i="11"/>
  <c r="K19" i="11" s="1"/>
  <c r="E19" i="1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AV18" i="11"/>
  <c r="AS19" i="11" s="1"/>
  <c r="AM18" i="11"/>
  <c r="AO18" i="11" s="1"/>
  <c r="AY18" i="11" s="1"/>
  <c r="AL18" i="11"/>
  <c r="R18" i="11"/>
  <c r="I18" i="11"/>
  <c r="K18" i="11" s="1"/>
  <c r="H18" i="11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26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55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26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97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68" i="9"/>
  <c r="I66" i="9"/>
  <c r="AM66" i="9" s="1"/>
  <c r="AO66" i="9" s="1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68" i="9"/>
  <c r="AM8" i="9"/>
  <c r="AL13" i="9"/>
  <c r="AL11" i="9"/>
  <c r="I9" i="9"/>
  <c r="I10" i="9"/>
  <c r="I11" i="9"/>
  <c r="I12" i="9"/>
  <c r="I13" i="9"/>
  <c r="I14" i="9"/>
  <c r="I15" i="9"/>
  <c r="I16" i="9"/>
  <c r="I17" i="9"/>
  <c r="I18" i="9"/>
  <c r="I19" i="9"/>
  <c r="K19" i="9" s="1"/>
  <c r="I20" i="9"/>
  <c r="K20" i="9" s="1"/>
  <c r="I21" i="9"/>
  <c r="K21" i="9" s="1"/>
  <c r="I22" i="9"/>
  <c r="I23" i="9"/>
  <c r="I24" i="9"/>
  <c r="I25" i="9"/>
  <c r="I26" i="9"/>
  <c r="I27" i="9"/>
  <c r="I28" i="9"/>
  <c r="K28" i="9" s="1"/>
  <c r="I8" i="9"/>
  <c r="K8" i="9" s="1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F160" i="9"/>
  <c r="AJ160" i="9" s="1"/>
  <c r="I173" i="9"/>
  <c r="I172" i="9"/>
  <c r="AM172" i="9" s="1"/>
  <c r="I171" i="9"/>
  <c r="AM171" i="9" s="1"/>
  <c r="I170" i="9"/>
  <c r="I169" i="9"/>
  <c r="I168" i="9"/>
  <c r="I167" i="9"/>
  <c r="C167" i="9"/>
  <c r="AL153" i="9" s="1"/>
  <c r="B167" i="9"/>
  <c r="H153" i="9" s="1"/>
  <c r="I166" i="9"/>
  <c r="AM166" i="9" s="1"/>
  <c r="AO166" i="9" s="1"/>
  <c r="I165" i="9"/>
  <c r="K165" i="9" s="1"/>
  <c r="I164" i="9"/>
  <c r="AM164" i="9" s="1"/>
  <c r="I163" i="9"/>
  <c r="K163" i="9" s="1"/>
  <c r="I162" i="9"/>
  <c r="AM162" i="9" s="1"/>
  <c r="I161" i="9"/>
  <c r="K161" i="9" s="1"/>
  <c r="I160" i="9"/>
  <c r="AM160" i="9" s="1"/>
  <c r="AO160" i="9" s="1"/>
  <c r="I159" i="9"/>
  <c r="K159" i="9" s="1"/>
  <c r="I158" i="9"/>
  <c r="AM158" i="9" s="1"/>
  <c r="I157" i="9"/>
  <c r="I156" i="9"/>
  <c r="I155" i="9"/>
  <c r="K155" i="9" s="1"/>
  <c r="AI154" i="9"/>
  <c r="AI155" i="9" s="1"/>
  <c r="AI156" i="9" s="1"/>
  <c r="AI157" i="9" s="1"/>
  <c r="AI158" i="9" s="1"/>
  <c r="AI159" i="9" s="1"/>
  <c r="AI160" i="9" s="1"/>
  <c r="AI161" i="9" s="1"/>
  <c r="AI162" i="9" s="1"/>
  <c r="AI163" i="9" s="1"/>
  <c r="AI164" i="9" s="1"/>
  <c r="AI165" i="9" s="1"/>
  <c r="AI166" i="9" s="1"/>
  <c r="AI167" i="9" s="1"/>
  <c r="AI168" i="9" s="1"/>
  <c r="AI169" i="9" s="1"/>
  <c r="AI170" i="9" s="1"/>
  <c r="AI171" i="9" s="1"/>
  <c r="AI172" i="9" s="1"/>
  <c r="AI173" i="9" s="1"/>
  <c r="I154" i="9"/>
  <c r="E154" i="9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AV153" i="9"/>
  <c r="AS154" i="9" s="1"/>
  <c r="R153" i="9"/>
  <c r="I153" i="9"/>
  <c r="K153" i="9" s="1"/>
  <c r="F26" i="9"/>
  <c r="G26" i="9" s="1"/>
  <c r="F137" i="9"/>
  <c r="G137" i="9" s="1"/>
  <c r="I144" i="9"/>
  <c r="K144" i="9" s="1"/>
  <c r="I143" i="9"/>
  <c r="AM143" i="9" s="1"/>
  <c r="I142" i="9"/>
  <c r="K142" i="9" s="1"/>
  <c r="I141" i="9"/>
  <c r="K141" i="9" s="1"/>
  <c r="I140" i="9"/>
  <c r="AM140" i="9" s="1"/>
  <c r="I139" i="9"/>
  <c r="K139" i="9" s="1"/>
  <c r="I138" i="9"/>
  <c r="K138" i="9" s="1"/>
  <c r="C138" i="9"/>
  <c r="AL124" i="9" s="1"/>
  <c r="B138" i="9"/>
  <c r="H124" i="9" s="1"/>
  <c r="I137" i="9"/>
  <c r="K137" i="9" s="1"/>
  <c r="I136" i="9"/>
  <c r="K136" i="9" s="1"/>
  <c r="I135" i="9"/>
  <c r="AM135" i="9" s="1"/>
  <c r="AO135" i="9" s="1"/>
  <c r="I134" i="9"/>
  <c r="AM134" i="9" s="1"/>
  <c r="I133" i="9"/>
  <c r="K133" i="9" s="1"/>
  <c r="I132" i="9"/>
  <c r="I131" i="9"/>
  <c r="AM131" i="9" s="1"/>
  <c r="AO131" i="9" s="1"/>
  <c r="I130" i="9"/>
  <c r="AM130" i="9" s="1"/>
  <c r="AO130" i="9" s="1"/>
  <c r="I129" i="9"/>
  <c r="K129" i="9" s="1"/>
  <c r="I128" i="9"/>
  <c r="AM128" i="9" s="1"/>
  <c r="AO128" i="9" s="1"/>
  <c r="I127" i="9"/>
  <c r="I126" i="9"/>
  <c r="K126" i="9" s="1"/>
  <c r="AI125" i="9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I125" i="9"/>
  <c r="AM125" i="9" s="1"/>
  <c r="E125" i="9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AV124" i="9"/>
  <c r="AS125" i="9" s="1"/>
  <c r="R124" i="9"/>
  <c r="O125" i="9" s="1"/>
  <c r="I124" i="9"/>
  <c r="AM124" i="9" s="1"/>
  <c r="AO124" i="9" s="1"/>
  <c r="I95" i="9"/>
  <c r="K95" i="9" s="1"/>
  <c r="F98" i="9"/>
  <c r="I115" i="9"/>
  <c r="I114" i="9"/>
  <c r="AM114" i="9" s="1"/>
  <c r="AO114" i="9" s="1"/>
  <c r="I113" i="9"/>
  <c r="I112" i="9"/>
  <c r="AM112" i="9" s="1"/>
  <c r="AO112" i="9" s="1"/>
  <c r="I111" i="9"/>
  <c r="K111" i="9" s="1"/>
  <c r="I110" i="9"/>
  <c r="K110" i="9" s="1"/>
  <c r="I109" i="9"/>
  <c r="C109" i="9"/>
  <c r="AL95" i="9" s="1"/>
  <c r="B109" i="9"/>
  <c r="H95" i="9" s="1"/>
  <c r="I108" i="9"/>
  <c r="K108" i="9" s="1"/>
  <c r="I107" i="9"/>
  <c r="K107" i="9" s="1"/>
  <c r="I106" i="9"/>
  <c r="I105" i="9"/>
  <c r="K105" i="9" s="1"/>
  <c r="I104" i="9"/>
  <c r="K104" i="9" s="1"/>
  <c r="I103" i="9"/>
  <c r="I102" i="9"/>
  <c r="AM102" i="9" s="1"/>
  <c r="AO102" i="9" s="1"/>
  <c r="I101" i="9"/>
  <c r="I100" i="9"/>
  <c r="I99" i="9"/>
  <c r="K99" i="9" s="1"/>
  <c r="I98" i="9"/>
  <c r="K98" i="9" s="1"/>
  <c r="I97" i="9"/>
  <c r="K97" i="9" s="1"/>
  <c r="AI96" i="9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I96" i="9"/>
  <c r="K96" i="9" s="1"/>
  <c r="E96" i="9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AV95" i="9"/>
  <c r="AS96" i="9" s="1"/>
  <c r="R95" i="9"/>
  <c r="I86" i="9"/>
  <c r="I85" i="9"/>
  <c r="I84" i="9"/>
  <c r="AM84" i="9" s="1"/>
  <c r="AO84" i="9" s="1"/>
  <c r="I83" i="9"/>
  <c r="K83" i="9" s="1"/>
  <c r="I82" i="9"/>
  <c r="AM82" i="9" s="1"/>
  <c r="AO82" i="9" s="1"/>
  <c r="I81" i="9"/>
  <c r="I80" i="9"/>
  <c r="K80" i="9" s="1"/>
  <c r="I79" i="9"/>
  <c r="I78" i="9"/>
  <c r="I77" i="9"/>
  <c r="AM77" i="9" s="1"/>
  <c r="AO77" i="9" s="1"/>
  <c r="I76" i="9"/>
  <c r="K76" i="9" s="1"/>
  <c r="I75" i="9"/>
  <c r="AM75" i="9" s="1"/>
  <c r="AO75" i="9" s="1"/>
  <c r="I74" i="9"/>
  <c r="AM74" i="9" s="1"/>
  <c r="I73" i="9"/>
  <c r="I72" i="9"/>
  <c r="AM72" i="9" s="1"/>
  <c r="AO72" i="9" s="1"/>
  <c r="I71" i="9"/>
  <c r="AM71" i="9" s="1"/>
  <c r="AO71" i="9" s="1"/>
  <c r="I70" i="9"/>
  <c r="AM70" i="9" s="1"/>
  <c r="AO70" i="9" s="1"/>
  <c r="I69" i="9"/>
  <c r="I68" i="9"/>
  <c r="K68" i="9" s="1"/>
  <c r="I67" i="9"/>
  <c r="K67" i="9" s="1"/>
  <c r="F79" i="9"/>
  <c r="G79" i="9" s="1"/>
  <c r="F44" i="9"/>
  <c r="G44" i="9" s="1"/>
  <c r="AK44" i="9" s="1"/>
  <c r="K84" i="9"/>
  <c r="C80" i="9"/>
  <c r="AL66" i="9" s="1"/>
  <c r="B80" i="9"/>
  <c r="H66" i="9" s="1"/>
  <c r="AI67" i="9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E67" i="9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AV66" i="9"/>
  <c r="AS67" i="9" s="1"/>
  <c r="R66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39" i="9"/>
  <c r="I38" i="9"/>
  <c r="AM38" i="9" s="1"/>
  <c r="AO38" i="9" s="1"/>
  <c r="I39" i="9"/>
  <c r="AM39" i="9" s="1"/>
  <c r="AO39" i="9" s="1"/>
  <c r="I40" i="9"/>
  <c r="AM40" i="9" s="1"/>
  <c r="AO40" i="9" s="1"/>
  <c r="I41" i="9"/>
  <c r="AM41" i="9" s="1"/>
  <c r="AO41" i="9" s="1"/>
  <c r="I42" i="9"/>
  <c r="AM42" i="9" s="1"/>
  <c r="AO42" i="9" s="1"/>
  <c r="I43" i="9"/>
  <c r="AM43" i="9" s="1"/>
  <c r="AO43" i="9" s="1"/>
  <c r="I44" i="9"/>
  <c r="AM44" i="9" s="1"/>
  <c r="AO44" i="9" s="1"/>
  <c r="I45" i="9"/>
  <c r="K45" i="9" s="1"/>
  <c r="I46" i="9"/>
  <c r="K46" i="9" s="1"/>
  <c r="I47" i="9"/>
  <c r="AM47" i="9" s="1"/>
  <c r="AO47" i="9" s="1"/>
  <c r="I48" i="9"/>
  <c r="AM48" i="9" s="1"/>
  <c r="AO48" i="9" s="1"/>
  <c r="I49" i="9"/>
  <c r="AM49" i="9" s="1"/>
  <c r="AO49" i="9" s="1"/>
  <c r="I50" i="9"/>
  <c r="AM50" i="9" s="1"/>
  <c r="AO50" i="9" s="1"/>
  <c r="I51" i="9"/>
  <c r="K51" i="9" s="1"/>
  <c r="I52" i="9"/>
  <c r="I53" i="9"/>
  <c r="K53" i="9" s="1"/>
  <c r="I54" i="9"/>
  <c r="K54" i="9" s="1"/>
  <c r="I55" i="9"/>
  <c r="K55" i="9" s="1"/>
  <c r="I56" i="9"/>
  <c r="AM56" i="9" s="1"/>
  <c r="AO56" i="9" s="1"/>
  <c r="I57" i="9"/>
  <c r="AM57" i="9" s="1"/>
  <c r="AO57" i="9" s="1"/>
  <c r="I37" i="9"/>
  <c r="AM37" i="9" s="1"/>
  <c r="AO37" i="9" s="1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39" i="9"/>
  <c r="C51" i="9"/>
  <c r="AL37" i="9" s="1"/>
  <c r="B51" i="9"/>
  <c r="H37" i="9" s="1"/>
  <c r="AI38" i="9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AI57" i="9" s="1"/>
  <c r="E38" i="9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AV37" i="9"/>
  <c r="AS38" i="9" s="1"/>
  <c r="R37" i="9"/>
  <c r="AL12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10" i="9"/>
  <c r="C22" i="9"/>
  <c r="AL8" i="9" s="1"/>
  <c r="AM28" i="9"/>
  <c r="AO28" i="9" s="1"/>
  <c r="AM27" i="9"/>
  <c r="AO27" i="9" s="1"/>
  <c r="AM26" i="9"/>
  <c r="AM25" i="9"/>
  <c r="AO25" i="9" s="1"/>
  <c r="AM24" i="9"/>
  <c r="AO24" i="9" s="1"/>
  <c r="AM23" i="9"/>
  <c r="AO23" i="9" s="1"/>
  <c r="AM22" i="9"/>
  <c r="AM21" i="9"/>
  <c r="AO21" i="9" s="1"/>
  <c r="AM20" i="9"/>
  <c r="AO20" i="9" s="1"/>
  <c r="AM19" i="9"/>
  <c r="AO19" i="9" s="1"/>
  <c r="AM18" i="9"/>
  <c r="AM17" i="9"/>
  <c r="AO17" i="9" s="1"/>
  <c r="AM16" i="9"/>
  <c r="AO16" i="9" s="1"/>
  <c r="AM15" i="9"/>
  <c r="AO15" i="9" s="1"/>
  <c r="AM14" i="9"/>
  <c r="AM13" i="9"/>
  <c r="AO13" i="9" s="1"/>
  <c r="AM12" i="9"/>
  <c r="AO12" i="9" s="1"/>
  <c r="AM11" i="9"/>
  <c r="AO11" i="9" s="1"/>
  <c r="AM10" i="9"/>
  <c r="AM9" i="9"/>
  <c r="AO9" i="9" s="1"/>
  <c r="AI9" i="9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AI24" i="9" s="1"/>
  <c r="AI25" i="9" s="1"/>
  <c r="AI26" i="9" s="1"/>
  <c r="AI27" i="9" s="1"/>
  <c r="AI28" i="9" s="1"/>
  <c r="AV8" i="9"/>
  <c r="AS9" i="9" s="1"/>
  <c r="AO8" i="9"/>
  <c r="B22" i="9"/>
  <c r="H8" i="9" s="1"/>
  <c r="K25" i="9"/>
  <c r="K24" i="9"/>
  <c r="K23" i="9"/>
  <c r="K22" i="9"/>
  <c r="K17" i="9"/>
  <c r="K16" i="9"/>
  <c r="K14" i="9"/>
  <c r="K11" i="9"/>
  <c r="K9" i="9"/>
  <c r="E9" i="9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R8" i="9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6" i="5"/>
  <c r="AO47" i="12" l="1"/>
  <c r="BG47" i="12"/>
  <c r="K60" i="12"/>
  <c r="Z75" i="12"/>
  <c r="Z133" i="12"/>
  <c r="K145" i="12"/>
  <c r="K176" i="12"/>
  <c r="K62" i="12"/>
  <c r="K66" i="12"/>
  <c r="K167" i="12"/>
  <c r="AM162" i="12"/>
  <c r="AO162" i="12" s="1"/>
  <c r="AY162" i="12" s="1"/>
  <c r="K178" i="12"/>
  <c r="K151" i="12"/>
  <c r="K166" i="12"/>
  <c r="AM164" i="12"/>
  <c r="AO164" i="12" s="1"/>
  <c r="AM65" i="12"/>
  <c r="AO65" i="12" s="1"/>
  <c r="K17" i="12"/>
  <c r="U17" i="12" s="1"/>
  <c r="K47" i="12"/>
  <c r="K82" i="12"/>
  <c r="BD75" i="12"/>
  <c r="Z162" i="12"/>
  <c r="K168" i="11"/>
  <c r="AM170" i="11"/>
  <c r="AO170" i="11" s="1"/>
  <c r="K123" i="11"/>
  <c r="K90" i="11"/>
  <c r="AM146" i="11"/>
  <c r="AO146" i="11" s="1"/>
  <c r="AM172" i="11"/>
  <c r="K141" i="11"/>
  <c r="AM89" i="11"/>
  <c r="AO89" i="11" s="1"/>
  <c r="Z18" i="11"/>
  <c r="AM81" i="11"/>
  <c r="AM107" i="11"/>
  <c r="AM79" i="11"/>
  <c r="AO79" i="11" s="1"/>
  <c r="AM180" i="11"/>
  <c r="AM178" i="11"/>
  <c r="AO178" i="11" s="1"/>
  <c r="K54" i="11"/>
  <c r="AM125" i="11"/>
  <c r="AO125" i="11" s="1"/>
  <c r="BD163" i="11"/>
  <c r="AM56" i="11"/>
  <c r="Z134" i="11"/>
  <c r="Z163" i="11"/>
  <c r="U163" i="11"/>
  <c r="T164" i="11" s="1"/>
  <c r="AM47" i="11"/>
  <c r="AO47" i="11" s="1"/>
  <c r="AY47" i="11" s="1"/>
  <c r="AM67" i="11"/>
  <c r="AO67" i="11" s="1"/>
  <c r="AM142" i="11"/>
  <c r="AO142" i="11" s="1"/>
  <c r="AM144" i="11"/>
  <c r="U18" i="11"/>
  <c r="T19" i="11" s="1"/>
  <c r="O19" i="11"/>
  <c r="AM53" i="11"/>
  <c r="AO53" i="11" s="1"/>
  <c r="U105" i="11"/>
  <c r="AC105" i="11" s="1"/>
  <c r="K151" i="11"/>
  <c r="AM167" i="11"/>
  <c r="AO167" i="11" s="1"/>
  <c r="AM55" i="11"/>
  <c r="AO55" i="11" s="1"/>
  <c r="AM57" i="11"/>
  <c r="AO57" i="11" s="1"/>
  <c r="Z76" i="11"/>
  <c r="AM177" i="11"/>
  <c r="BG19" i="11"/>
  <c r="Z47" i="11"/>
  <c r="AM49" i="11"/>
  <c r="AO49" i="11" s="1"/>
  <c r="AM105" i="11"/>
  <c r="AO105" i="11" s="1"/>
  <c r="AM183" i="11"/>
  <c r="AO183" i="11" s="1"/>
  <c r="BD18" i="11"/>
  <c r="K48" i="11"/>
  <c r="Z105" i="11"/>
  <c r="AM120" i="11"/>
  <c r="AO120" i="11" s="1"/>
  <c r="AC135" i="11"/>
  <c r="AC48" i="11"/>
  <c r="BD76" i="11"/>
  <c r="BD105" i="11"/>
  <c r="BD134" i="11"/>
  <c r="AS138" i="35"/>
  <c r="AY137" i="35"/>
  <c r="AX138" i="35" s="1"/>
  <c r="AU50" i="35"/>
  <c r="P79" i="35"/>
  <c r="AA79" i="35" s="1"/>
  <c r="BF20" i="35"/>
  <c r="BH20" i="35"/>
  <c r="AT79" i="35"/>
  <c r="BE79" i="35" s="1"/>
  <c r="AB107" i="35"/>
  <c r="AD107" i="35"/>
  <c r="AV50" i="35"/>
  <c r="AU21" i="35"/>
  <c r="R50" i="35"/>
  <c r="Q137" i="35"/>
  <c r="R137" i="35" s="1"/>
  <c r="AU166" i="35"/>
  <c r="AV166" i="35" s="1"/>
  <c r="AT108" i="35"/>
  <c r="BE108" i="35" s="1"/>
  <c r="AU108" i="35"/>
  <c r="BF107" i="35"/>
  <c r="BH107" i="35"/>
  <c r="BI49" i="35"/>
  <c r="AE136" i="35"/>
  <c r="AV21" i="35"/>
  <c r="BF78" i="35"/>
  <c r="BH78" i="35"/>
  <c r="P21" i="35"/>
  <c r="AA21" i="35" s="1"/>
  <c r="Q21" i="35"/>
  <c r="AE49" i="35"/>
  <c r="BB166" i="35"/>
  <c r="Z166" i="35"/>
  <c r="O167" i="35"/>
  <c r="Y166" i="35"/>
  <c r="BD166" i="35"/>
  <c r="X166" i="35"/>
  <c r="BC166" i="35"/>
  <c r="AC167" i="35"/>
  <c r="U166" i="35"/>
  <c r="T167" i="35" s="1"/>
  <c r="BG167" i="35"/>
  <c r="AB78" i="35"/>
  <c r="AD78" i="35"/>
  <c r="AB20" i="35"/>
  <c r="AD20" i="35"/>
  <c r="P108" i="35"/>
  <c r="AA108" i="35" s="1"/>
  <c r="BI136" i="35"/>
  <c r="Q50" i="35"/>
  <c r="BF103" i="17"/>
  <c r="AB103" i="17"/>
  <c r="AU114" i="21"/>
  <c r="AV114" i="21" s="1"/>
  <c r="AS115" i="21" s="1"/>
  <c r="BE114" i="21"/>
  <c r="BF114" i="21" s="1"/>
  <c r="BE209" i="21"/>
  <c r="BF209" i="21" s="1"/>
  <c r="AU209" i="21"/>
  <c r="AV209" i="21" s="1"/>
  <c r="AS210" i="21" s="1"/>
  <c r="BE304" i="21"/>
  <c r="BF304" i="21" s="1"/>
  <c r="AU304" i="21"/>
  <c r="AV304" i="21" s="1"/>
  <c r="AS305" i="21" s="1"/>
  <c r="BE19" i="21"/>
  <c r="BF19" i="21" s="1"/>
  <c r="AU19" i="21"/>
  <c r="AV19" i="21" s="1"/>
  <c r="AS20" i="21" s="1"/>
  <c r="BE399" i="21"/>
  <c r="BF399" i="21" s="1"/>
  <c r="AU399" i="21"/>
  <c r="AV399" i="21" s="1"/>
  <c r="AS400" i="21" s="1"/>
  <c r="U95" i="9"/>
  <c r="AM83" i="9"/>
  <c r="B27" i="5"/>
  <c r="K119" i="11"/>
  <c r="K118" i="11"/>
  <c r="AM122" i="11"/>
  <c r="AO122" i="11" s="1"/>
  <c r="K121" i="11"/>
  <c r="K111" i="11"/>
  <c r="K121" i="12"/>
  <c r="AM123" i="12"/>
  <c r="AO123" i="12" s="1"/>
  <c r="K107" i="12"/>
  <c r="AM118" i="12"/>
  <c r="AO118" i="12" s="1"/>
  <c r="AM120" i="12"/>
  <c r="BG104" i="12"/>
  <c r="K106" i="12"/>
  <c r="AM108" i="12"/>
  <c r="AO108" i="12" s="1"/>
  <c r="K124" i="12"/>
  <c r="K114" i="12"/>
  <c r="BA188" i="12"/>
  <c r="BA160" i="11"/>
  <c r="BA121" i="9"/>
  <c r="B127" i="9"/>
  <c r="F125" i="11"/>
  <c r="AJ125" i="11" s="1"/>
  <c r="F120" i="11"/>
  <c r="G120" i="11" s="1"/>
  <c r="AK120" i="11" s="1"/>
  <c r="U16" i="19"/>
  <c r="T17" i="19" s="1"/>
  <c r="O16" i="19"/>
  <c r="N17" i="19" s="1"/>
  <c r="Q319" i="22"/>
  <c r="R319" i="22" s="1"/>
  <c r="X319" i="22" s="1"/>
  <c r="AU320" i="22"/>
  <c r="AV320" i="22" s="1"/>
  <c r="AB18" i="22"/>
  <c r="AT245" i="22"/>
  <c r="BE245" i="22" s="1"/>
  <c r="AS170" i="22"/>
  <c r="O170" i="22"/>
  <c r="BC169" i="22"/>
  <c r="X169" i="22"/>
  <c r="Y169" i="22"/>
  <c r="Z169" i="22"/>
  <c r="BD169" i="22"/>
  <c r="BB169" i="22"/>
  <c r="P19" i="22"/>
  <c r="AA19" i="22" s="1"/>
  <c r="Q94" i="22"/>
  <c r="R94" i="22" s="1"/>
  <c r="BF18" i="22"/>
  <c r="AS21" i="22"/>
  <c r="Q244" i="22"/>
  <c r="R244" i="22" s="1"/>
  <c r="AT95" i="22"/>
  <c r="BE95" i="22" s="1"/>
  <c r="AU190" i="17"/>
  <c r="AV190" i="17" s="1"/>
  <c r="AU360" i="17"/>
  <c r="AV360" i="17" s="1"/>
  <c r="AS361" i="17" s="1"/>
  <c r="Q189" i="17"/>
  <c r="R189" i="17" s="1"/>
  <c r="AS191" i="17"/>
  <c r="BF358" i="17"/>
  <c r="BF18" i="17"/>
  <c r="AU275" i="17"/>
  <c r="AV275" i="17" s="1"/>
  <c r="AB358" i="17"/>
  <c r="Q104" i="17"/>
  <c r="R104" i="17" s="1"/>
  <c r="P19" i="17"/>
  <c r="AA19" i="17" s="1"/>
  <c r="AT105" i="17"/>
  <c r="BE105" i="17" s="1"/>
  <c r="AB18" i="17"/>
  <c r="P359" i="17"/>
  <c r="AA359" i="17" s="1"/>
  <c r="AS20" i="17"/>
  <c r="Q274" i="17"/>
  <c r="R274" i="17" s="1"/>
  <c r="Q21" i="21"/>
  <c r="R21" i="21" s="1"/>
  <c r="AB400" i="21"/>
  <c r="Q116" i="21"/>
  <c r="R116" i="21" s="1"/>
  <c r="AB306" i="21"/>
  <c r="Q211" i="21"/>
  <c r="R211" i="21" s="1"/>
  <c r="P307" i="21"/>
  <c r="AA307" i="21" s="1"/>
  <c r="P401" i="21"/>
  <c r="AA401" i="21" s="1"/>
  <c r="C17" i="19"/>
  <c r="O441" i="15"/>
  <c r="Z440" i="15"/>
  <c r="Y440" i="15"/>
  <c r="X440" i="15"/>
  <c r="BD440" i="15"/>
  <c r="BC440" i="15"/>
  <c r="BB440" i="15"/>
  <c r="Q335" i="15"/>
  <c r="R335" i="15" s="1"/>
  <c r="AU441" i="15"/>
  <c r="AV441" i="15" s="1"/>
  <c r="AU336" i="15"/>
  <c r="AV336" i="15" s="1"/>
  <c r="BF229" i="15"/>
  <c r="AT231" i="15"/>
  <c r="BE231" i="15" s="1"/>
  <c r="AB229" i="15"/>
  <c r="P230" i="15"/>
  <c r="AA230" i="15" s="1"/>
  <c r="Z125" i="15"/>
  <c r="BC125" i="15"/>
  <c r="BD125" i="15"/>
  <c r="O126" i="15"/>
  <c r="BB125" i="15"/>
  <c r="Y125" i="15"/>
  <c r="X125" i="15"/>
  <c r="AT127" i="15"/>
  <c r="BE127" i="15" s="1"/>
  <c r="BC19" i="15"/>
  <c r="BD19" i="15"/>
  <c r="I16" i="19"/>
  <c r="H17" i="19" s="1"/>
  <c r="Z19" i="15"/>
  <c r="BB19" i="15"/>
  <c r="Y19" i="15"/>
  <c r="X19" i="15"/>
  <c r="AS20" i="15"/>
  <c r="AT20" i="15" s="1"/>
  <c r="BE20" i="15" s="1"/>
  <c r="F83" i="11"/>
  <c r="AJ83" i="11" s="1"/>
  <c r="AA20" i="15"/>
  <c r="F105" i="11"/>
  <c r="G105" i="11" s="1"/>
  <c r="F90" i="11"/>
  <c r="G90" i="11" s="1"/>
  <c r="AK90" i="11" s="1"/>
  <c r="F149" i="11"/>
  <c r="AJ149" i="11" s="1"/>
  <c r="F153" i="9"/>
  <c r="X153" i="9" s="1"/>
  <c r="F169" i="9"/>
  <c r="AJ169" i="9" s="1"/>
  <c r="F56" i="9"/>
  <c r="G56" i="9" s="1"/>
  <c r="AK56" i="9" s="1"/>
  <c r="F136" i="11"/>
  <c r="AJ136" i="11" s="1"/>
  <c r="F154" i="11"/>
  <c r="G154" i="11" s="1"/>
  <c r="AK154" i="11" s="1"/>
  <c r="F146" i="11"/>
  <c r="AJ146" i="11" s="1"/>
  <c r="F138" i="11"/>
  <c r="G138" i="11" s="1"/>
  <c r="AK138" i="11" s="1"/>
  <c r="F150" i="11"/>
  <c r="G150" i="11" s="1"/>
  <c r="AK150" i="11" s="1"/>
  <c r="F167" i="11"/>
  <c r="G167" i="11" s="1"/>
  <c r="AK167" i="11" s="1"/>
  <c r="F47" i="9"/>
  <c r="F76" i="11"/>
  <c r="X76" i="11" s="1"/>
  <c r="F80" i="11"/>
  <c r="AJ80" i="11" s="1"/>
  <c r="AJ20" i="12"/>
  <c r="AK20" i="12" s="1"/>
  <c r="F79" i="11"/>
  <c r="AJ79" i="11" s="1"/>
  <c r="F89" i="11"/>
  <c r="AJ89" i="11" s="1"/>
  <c r="F123" i="12"/>
  <c r="AJ123" i="12" s="1"/>
  <c r="F165" i="11"/>
  <c r="AJ165" i="11" s="1"/>
  <c r="F104" i="12"/>
  <c r="F119" i="12"/>
  <c r="G119" i="12" s="1"/>
  <c r="AK119" i="12" s="1"/>
  <c r="F122" i="12"/>
  <c r="G122" i="12" s="1"/>
  <c r="AK122" i="12" s="1"/>
  <c r="F110" i="11"/>
  <c r="G110" i="11" s="1"/>
  <c r="AK110" i="11" s="1"/>
  <c r="F124" i="11"/>
  <c r="G124" i="11" s="1"/>
  <c r="AK124" i="11" s="1"/>
  <c r="F109" i="12"/>
  <c r="AJ109" i="12" s="1"/>
  <c r="F116" i="12"/>
  <c r="AJ116" i="12" s="1"/>
  <c r="F121" i="12"/>
  <c r="G121" i="12" s="1"/>
  <c r="AK121" i="12" s="1"/>
  <c r="F159" i="9"/>
  <c r="F25" i="11"/>
  <c r="G25" i="11" s="1"/>
  <c r="F113" i="12"/>
  <c r="G113" i="12" s="1"/>
  <c r="AK113" i="12" s="1"/>
  <c r="G160" i="9"/>
  <c r="AK160" i="9" s="1"/>
  <c r="F22" i="11"/>
  <c r="G22" i="11" s="1"/>
  <c r="F31" i="12"/>
  <c r="G31" i="12" s="1"/>
  <c r="F49" i="12"/>
  <c r="G49" i="12" s="1"/>
  <c r="AK49" i="12" s="1"/>
  <c r="F106" i="12"/>
  <c r="F134" i="11"/>
  <c r="G134" i="11" s="1"/>
  <c r="AK134" i="11" s="1"/>
  <c r="BC134" i="11" s="1"/>
  <c r="AJ23" i="12"/>
  <c r="AK23" i="12" s="1"/>
  <c r="F29" i="12"/>
  <c r="G29" i="12" s="1"/>
  <c r="F48" i="12"/>
  <c r="G48" i="12" s="1"/>
  <c r="AK48" i="12" s="1"/>
  <c r="F110" i="12"/>
  <c r="AJ110" i="12" s="1"/>
  <c r="F112" i="12"/>
  <c r="AJ112" i="12" s="1"/>
  <c r="AJ32" i="11"/>
  <c r="AK32" i="11" s="1"/>
  <c r="AJ35" i="11"/>
  <c r="AK35" i="11" s="1"/>
  <c r="F61" i="11"/>
  <c r="AJ61" i="11" s="1"/>
  <c r="F80" i="12"/>
  <c r="F144" i="12"/>
  <c r="AJ144" i="12" s="1"/>
  <c r="F18" i="11"/>
  <c r="F21" i="11"/>
  <c r="G21" i="11" s="1"/>
  <c r="F27" i="11"/>
  <c r="G27" i="11" s="1"/>
  <c r="F36" i="11"/>
  <c r="G36" i="11" s="1"/>
  <c r="F124" i="12"/>
  <c r="F79" i="12"/>
  <c r="AJ79" i="12" s="1"/>
  <c r="F82" i="12"/>
  <c r="F83" i="12"/>
  <c r="G83" i="12" s="1"/>
  <c r="AK83" i="12" s="1"/>
  <c r="F85" i="12"/>
  <c r="AJ85" i="12" s="1"/>
  <c r="F111" i="12"/>
  <c r="F115" i="12"/>
  <c r="AJ115" i="12" s="1"/>
  <c r="F120" i="12"/>
  <c r="AJ120" i="12" s="1"/>
  <c r="F136" i="12"/>
  <c r="AJ136" i="12" s="1"/>
  <c r="F55" i="9"/>
  <c r="AJ55" i="9" s="1"/>
  <c r="F163" i="9"/>
  <c r="F29" i="11"/>
  <c r="G29" i="11" s="1"/>
  <c r="F111" i="11"/>
  <c r="G111" i="11" s="1"/>
  <c r="AK111" i="11" s="1"/>
  <c r="F36" i="12"/>
  <c r="G36" i="12" s="1"/>
  <c r="F78" i="12"/>
  <c r="G78" i="12" s="1"/>
  <c r="AK78" i="12" s="1"/>
  <c r="F87" i="12"/>
  <c r="AJ87" i="12" s="1"/>
  <c r="F107" i="12"/>
  <c r="F114" i="12"/>
  <c r="AJ114" i="12" s="1"/>
  <c r="F133" i="12"/>
  <c r="F140" i="12"/>
  <c r="AJ140" i="12" s="1"/>
  <c r="F20" i="11"/>
  <c r="G20" i="11" s="1"/>
  <c r="AJ20" i="11"/>
  <c r="AK20" i="11" s="1"/>
  <c r="AJ21" i="11"/>
  <c r="AK21" i="11" s="1"/>
  <c r="F77" i="12"/>
  <c r="AJ77" i="12" s="1"/>
  <c r="F94" i="12"/>
  <c r="G94" i="12" s="1"/>
  <c r="AK94" i="12" s="1"/>
  <c r="F108" i="12"/>
  <c r="AJ108" i="12" s="1"/>
  <c r="F135" i="12"/>
  <c r="G135" i="12" s="1"/>
  <c r="AK135" i="12" s="1"/>
  <c r="F145" i="12"/>
  <c r="G145" i="12" s="1"/>
  <c r="AK145" i="12" s="1"/>
  <c r="F46" i="9"/>
  <c r="AJ46" i="9" s="1"/>
  <c r="F23" i="11"/>
  <c r="G23" i="11" s="1"/>
  <c r="F81" i="12"/>
  <c r="BG17" i="12"/>
  <c r="AX18" i="12"/>
  <c r="BG46" i="12"/>
  <c r="AX47" i="12"/>
  <c r="O18" i="12"/>
  <c r="G57" i="12"/>
  <c r="AK57" i="12" s="1"/>
  <c r="AJ57" i="12"/>
  <c r="AO83" i="12"/>
  <c r="F27" i="12"/>
  <c r="G27" i="12" s="1"/>
  <c r="AO27" i="12"/>
  <c r="F28" i="12"/>
  <c r="G28" i="12" s="1"/>
  <c r="K19" i="12"/>
  <c r="Z17" i="12"/>
  <c r="F35" i="12"/>
  <c r="G35" i="12" s="1"/>
  <c r="F17" i="12"/>
  <c r="AJ36" i="12"/>
  <c r="AK36" i="12" s="1"/>
  <c r="AJ32" i="12"/>
  <c r="AK32" i="12" s="1"/>
  <c r="F25" i="12"/>
  <c r="G25" i="12" s="1"/>
  <c r="AO25" i="12"/>
  <c r="F26" i="12"/>
  <c r="G26" i="12" s="1"/>
  <c r="F46" i="12"/>
  <c r="F66" i="12"/>
  <c r="F59" i="12"/>
  <c r="F64" i="12"/>
  <c r="F62" i="12"/>
  <c r="F65" i="12"/>
  <c r="F63" i="12"/>
  <c r="F61" i="12"/>
  <c r="F54" i="12"/>
  <c r="F58" i="12"/>
  <c r="F55" i="12"/>
  <c r="F50" i="12"/>
  <c r="F56" i="12"/>
  <c r="F51" i="12"/>
  <c r="K63" i="12"/>
  <c r="AM63" i="12"/>
  <c r="Z104" i="12"/>
  <c r="AC105" i="12"/>
  <c r="BG105" i="12"/>
  <c r="BD104" i="12"/>
  <c r="AM113" i="12"/>
  <c r="K113" i="12"/>
  <c r="BD17" i="12"/>
  <c r="AC18" i="12"/>
  <c r="F23" i="12"/>
  <c r="G23" i="12" s="1"/>
  <c r="F24" i="12"/>
  <c r="G24" i="12" s="1"/>
  <c r="AJ30" i="12"/>
  <c r="AK30" i="12" s="1"/>
  <c r="AJ31" i="12"/>
  <c r="AK31" i="12" s="1"/>
  <c r="F34" i="12"/>
  <c r="G34" i="12" s="1"/>
  <c r="AJ34" i="12"/>
  <c r="AK34" i="12" s="1"/>
  <c r="O47" i="12"/>
  <c r="BD46" i="12"/>
  <c r="Z46" i="12"/>
  <c r="AO107" i="12"/>
  <c r="AM53" i="12"/>
  <c r="K53" i="12"/>
  <c r="K58" i="12"/>
  <c r="F19" i="12"/>
  <c r="G19" i="12" s="1"/>
  <c r="F20" i="12"/>
  <c r="G20" i="12" s="1"/>
  <c r="F21" i="12"/>
  <c r="G21" i="12" s="1"/>
  <c r="F22" i="12"/>
  <c r="G22" i="12" s="1"/>
  <c r="AJ28" i="12"/>
  <c r="AK28" i="12" s="1"/>
  <c r="AJ29" i="12"/>
  <c r="AK29" i="12" s="1"/>
  <c r="F32" i="12"/>
  <c r="G32" i="12" s="1"/>
  <c r="AJ35" i="12"/>
  <c r="AK35" i="12" s="1"/>
  <c r="F52" i="12"/>
  <c r="K61" i="12"/>
  <c r="AM61" i="12"/>
  <c r="O105" i="12"/>
  <c r="AM133" i="12"/>
  <c r="AO133" i="12" s="1"/>
  <c r="AY133" i="12" s="1"/>
  <c r="K133" i="12"/>
  <c r="U133" i="12" s="1"/>
  <c r="K21" i="12"/>
  <c r="AJ26" i="12"/>
  <c r="AK26" i="12" s="1"/>
  <c r="AJ27" i="12"/>
  <c r="AK27" i="12" s="1"/>
  <c r="F33" i="12"/>
  <c r="G33" i="12" s="1"/>
  <c r="AJ33" i="12"/>
  <c r="AK33" i="12" s="1"/>
  <c r="AC47" i="12"/>
  <c r="AO50" i="12"/>
  <c r="F53" i="12"/>
  <c r="F60" i="12"/>
  <c r="AO95" i="12"/>
  <c r="AM112" i="12"/>
  <c r="K112" i="12"/>
  <c r="AO52" i="12"/>
  <c r="AC76" i="12"/>
  <c r="AM76" i="12"/>
  <c r="K20" i="12"/>
  <c r="AJ17" i="12"/>
  <c r="AK17" i="12" s="1"/>
  <c r="BC17" i="12" s="1"/>
  <c r="AJ24" i="12"/>
  <c r="AK24" i="12" s="1"/>
  <c r="AJ25" i="12"/>
  <c r="AK25" i="12" s="1"/>
  <c r="AJ37" i="12"/>
  <c r="AK37" i="12" s="1"/>
  <c r="AO48" i="12"/>
  <c r="AM54" i="12"/>
  <c r="AM59" i="12"/>
  <c r="AM80" i="12"/>
  <c r="AM92" i="12"/>
  <c r="K84" i="12"/>
  <c r="AM84" i="12"/>
  <c r="K92" i="12"/>
  <c r="K52" i="12"/>
  <c r="K57" i="12"/>
  <c r="AM81" i="12"/>
  <c r="K87" i="12"/>
  <c r="AM110" i="12"/>
  <c r="K110" i="12"/>
  <c r="AM137" i="12"/>
  <c r="K137" i="12"/>
  <c r="AM75" i="12"/>
  <c r="AO75" i="12" s="1"/>
  <c r="AY75" i="12" s="1"/>
  <c r="K75" i="12"/>
  <c r="U75" i="12" s="1"/>
  <c r="AO79" i="12"/>
  <c r="K81" i="12"/>
  <c r="AM87" i="12"/>
  <c r="AM88" i="12"/>
  <c r="K46" i="12"/>
  <c r="U46" i="12" s="1"/>
  <c r="AO57" i="12"/>
  <c r="AM64" i="12"/>
  <c r="AO78" i="12"/>
  <c r="K88" i="12"/>
  <c r="AJ118" i="12"/>
  <c r="K77" i="12"/>
  <c r="K78" i="12"/>
  <c r="K79" i="12"/>
  <c r="AM85" i="12"/>
  <c r="G89" i="12"/>
  <c r="AK89" i="12" s="1"/>
  <c r="AO120" i="12"/>
  <c r="F95" i="12"/>
  <c r="F88" i="12"/>
  <c r="F86" i="12"/>
  <c r="F84" i="12"/>
  <c r="F90" i="12"/>
  <c r="F75" i="12"/>
  <c r="F91" i="12"/>
  <c r="F93" i="12"/>
  <c r="F92" i="12"/>
  <c r="K86" i="12"/>
  <c r="AM89" i="12"/>
  <c r="AM91" i="12"/>
  <c r="K104" i="12"/>
  <c r="U104" i="12" s="1"/>
  <c r="AO109" i="12"/>
  <c r="O134" i="12"/>
  <c r="AM147" i="12"/>
  <c r="K147" i="12"/>
  <c r="K119" i="12"/>
  <c r="AM119" i="12"/>
  <c r="K109" i="12"/>
  <c r="K116" i="12"/>
  <c r="AM116" i="12"/>
  <c r="AJ138" i="12"/>
  <c r="G138" i="12"/>
  <c r="AK138" i="12" s="1"/>
  <c r="AM139" i="12"/>
  <c r="K139" i="12"/>
  <c r="F178" i="12"/>
  <c r="F176" i="12"/>
  <c r="F179" i="12"/>
  <c r="F177" i="12"/>
  <c r="F182" i="12"/>
  <c r="F180" i="12"/>
  <c r="F165" i="12"/>
  <c r="F174" i="12"/>
  <c r="F169" i="12"/>
  <c r="F175" i="12"/>
  <c r="F173" i="12"/>
  <c r="F172" i="12"/>
  <c r="F168" i="12"/>
  <c r="F170" i="12"/>
  <c r="F167" i="12"/>
  <c r="F162" i="12"/>
  <c r="F181" i="12"/>
  <c r="F171" i="12"/>
  <c r="F166" i="12"/>
  <c r="F164" i="12"/>
  <c r="AM111" i="12"/>
  <c r="K117" i="12"/>
  <c r="K105" i="12"/>
  <c r="K115" i="12"/>
  <c r="BG134" i="12"/>
  <c r="K138" i="12"/>
  <c r="AO138" i="12"/>
  <c r="AX163" i="12"/>
  <c r="BG162" i="12"/>
  <c r="AM165" i="12"/>
  <c r="K165" i="12"/>
  <c r="F150" i="12"/>
  <c r="K149" i="12"/>
  <c r="F151" i="12"/>
  <c r="K135" i="12"/>
  <c r="AM141" i="12"/>
  <c r="AM163" i="12"/>
  <c r="K163" i="12"/>
  <c r="AC163" i="12"/>
  <c r="AO167" i="12"/>
  <c r="K169" i="12"/>
  <c r="AM169" i="12"/>
  <c r="K140" i="12"/>
  <c r="AM140" i="12"/>
  <c r="AM146" i="12"/>
  <c r="AM136" i="12"/>
  <c r="F147" i="12"/>
  <c r="F146" i="12"/>
  <c r="F141" i="12"/>
  <c r="F148" i="12"/>
  <c r="F149" i="12"/>
  <c r="F142" i="12"/>
  <c r="F152" i="12"/>
  <c r="F153" i="12"/>
  <c r="K146" i="12"/>
  <c r="AO153" i="12"/>
  <c r="AC162" i="12"/>
  <c r="T163" i="12"/>
  <c r="F117" i="12"/>
  <c r="AC134" i="12"/>
  <c r="F137" i="12"/>
  <c r="F139" i="12"/>
  <c r="F143" i="12"/>
  <c r="AM149" i="12"/>
  <c r="BD162" i="12"/>
  <c r="AO151" i="12"/>
  <c r="AM174" i="12"/>
  <c r="K174" i="12"/>
  <c r="AM182" i="12"/>
  <c r="K182" i="12"/>
  <c r="K143" i="12"/>
  <c r="K152" i="12"/>
  <c r="AM170" i="12"/>
  <c r="AM181" i="12"/>
  <c r="K170" i="12"/>
  <c r="K181" i="12"/>
  <c r="AM171" i="12"/>
  <c r="AM168" i="12"/>
  <c r="K171" i="12"/>
  <c r="AM172" i="12"/>
  <c r="AO176" i="12"/>
  <c r="AO177" i="12"/>
  <c r="K168" i="12"/>
  <c r="K172" i="12"/>
  <c r="AO178" i="12"/>
  <c r="AM173" i="12"/>
  <c r="AM175" i="12"/>
  <c r="G151" i="11"/>
  <c r="AK151" i="11" s="1"/>
  <c r="BG18" i="11"/>
  <c r="AX19" i="11"/>
  <c r="AC18" i="11"/>
  <c r="AX48" i="11"/>
  <c r="BG47" i="11"/>
  <c r="AO33" i="11"/>
  <c r="K37" i="11"/>
  <c r="G58" i="11"/>
  <c r="AK58" i="11" s="1"/>
  <c r="K22" i="11"/>
  <c r="K24" i="11"/>
  <c r="K28" i="11"/>
  <c r="AJ38" i="11"/>
  <c r="AK38" i="11" s="1"/>
  <c r="F34" i="11"/>
  <c r="G34" i="11" s="1"/>
  <c r="AJ36" i="11"/>
  <c r="AK36" i="11" s="1"/>
  <c r="AJ37" i="11"/>
  <c r="AK37" i="11" s="1"/>
  <c r="F35" i="11"/>
  <c r="G35" i="11" s="1"/>
  <c r="F33" i="11"/>
  <c r="G33" i="11" s="1"/>
  <c r="AJ22" i="11"/>
  <c r="AK22" i="11" s="1"/>
  <c r="AJ24" i="11"/>
  <c r="AK24" i="11" s="1"/>
  <c r="AJ26" i="11"/>
  <c r="AK26" i="11" s="1"/>
  <c r="AJ28" i="11"/>
  <c r="AK28" i="11" s="1"/>
  <c r="AJ30" i="11"/>
  <c r="AK30" i="11" s="1"/>
  <c r="K32" i="11"/>
  <c r="AO32" i="11"/>
  <c r="AJ34" i="11"/>
  <c r="AK34" i="11" s="1"/>
  <c r="AO36" i="11"/>
  <c r="T48" i="11"/>
  <c r="AC47" i="11"/>
  <c r="AM64" i="11"/>
  <c r="AO78" i="11"/>
  <c r="AC19" i="11"/>
  <c r="F66" i="11"/>
  <c r="F59" i="11"/>
  <c r="F57" i="11"/>
  <c r="F55" i="11"/>
  <c r="F62" i="11"/>
  <c r="F60" i="11"/>
  <c r="F63" i="11"/>
  <c r="F65" i="11"/>
  <c r="F64" i="11"/>
  <c r="F67" i="11"/>
  <c r="F54" i="11"/>
  <c r="F56" i="11"/>
  <c r="F50" i="11"/>
  <c r="F53" i="11"/>
  <c r="F52" i="11"/>
  <c r="F51" i="11"/>
  <c r="AM62" i="11"/>
  <c r="K38" i="11"/>
  <c r="F24" i="11"/>
  <c r="G24" i="11" s="1"/>
  <c r="F26" i="11"/>
  <c r="G26" i="11" s="1"/>
  <c r="F28" i="11"/>
  <c r="G28" i="11" s="1"/>
  <c r="F30" i="11"/>
  <c r="G30" i="11" s="1"/>
  <c r="AO35" i="11"/>
  <c r="F38" i="11"/>
  <c r="G38" i="11" s="1"/>
  <c r="K50" i="11"/>
  <c r="AO50" i="11"/>
  <c r="K62" i="11"/>
  <c r="AC77" i="11"/>
  <c r="AM77" i="11"/>
  <c r="K77" i="11"/>
  <c r="AJ90" i="11"/>
  <c r="AO19" i="11"/>
  <c r="AJ33" i="11"/>
  <c r="AK33" i="11" s="1"/>
  <c r="AO54" i="11"/>
  <c r="K26" i="11"/>
  <c r="K30" i="11"/>
  <c r="AJ18" i="11"/>
  <c r="AJ23" i="11"/>
  <c r="AK23" i="11" s="1"/>
  <c r="AJ25" i="11"/>
  <c r="AK25" i="11" s="1"/>
  <c r="AJ27" i="11"/>
  <c r="AK27" i="11" s="1"/>
  <c r="AJ29" i="11"/>
  <c r="AK29" i="11" s="1"/>
  <c r="AJ31" i="11"/>
  <c r="AK31" i="11" s="1"/>
  <c r="F32" i="11"/>
  <c r="G32" i="11" s="1"/>
  <c r="F37" i="11"/>
  <c r="G37" i="11" s="1"/>
  <c r="F47" i="11"/>
  <c r="AO48" i="11"/>
  <c r="BG48" i="11"/>
  <c r="F49" i="11"/>
  <c r="AO65" i="11"/>
  <c r="AO81" i="11"/>
  <c r="AM84" i="11"/>
  <c r="AM117" i="11"/>
  <c r="K117" i="11"/>
  <c r="K114" i="11"/>
  <c r="AM114" i="11"/>
  <c r="AM92" i="11"/>
  <c r="K92" i="11"/>
  <c r="AM93" i="11"/>
  <c r="AM134" i="11"/>
  <c r="AO134" i="11" s="1"/>
  <c r="AY134" i="11" s="1"/>
  <c r="K134" i="11"/>
  <c r="U134" i="11" s="1"/>
  <c r="AM51" i="11"/>
  <c r="AO56" i="11"/>
  <c r="K93" i="11"/>
  <c r="AM94" i="11"/>
  <c r="AM113" i="11"/>
  <c r="K113" i="11"/>
  <c r="K60" i="11"/>
  <c r="AM60" i="11"/>
  <c r="AM61" i="11"/>
  <c r="K61" i="11"/>
  <c r="AM63" i="11"/>
  <c r="AM76" i="11"/>
  <c r="AO76" i="11" s="1"/>
  <c r="AY76" i="11" s="1"/>
  <c r="K76" i="11"/>
  <c r="U76" i="11" s="1"/>
  <c r="AJ78" i="11"/>
  <c r="G78" i="11"/>
  <c r="AK78" i="11" s="1"/>
  <c r="AM95" i="11"/>
  <c r="AY105" i="11"/>
  <c r="K63" i="11"/>
  <c r="K96" i="11"/>
  <c r="AM96" i="11"/>
  <c r="BD47" i="11"/>
  <c r="K65" i="11"/>
  <c r="AO66" i="11"/>
  <c r="AO80" i="11"/>
  <c r="AM82" i="11"/>
  <c r="AO119" i="11"/>
  <c r="AM59" i="11"/>
  <c r="F95" i="11"/>
  <c r="F92" i="11"/>
  <c r="F94" i="11"/>
  <c r="F93" i="11"/>
  <c r="F96" i="11"/>
  <c r="F81" i="11"/>
  <c r="F84" i="11"/>
  <c r="F82" i="11"/>
  <c r="F91" i="11"/>
  <c r="F86" i="11"/>
  <c r="F85" i="11"/>
  <c r="F88" i="11"/>
  <c r="F87" i="11"/>
  <c r="K82" i="11"/>
  <c r="G119" i="11"/>
  <c r="AK119" i="11" s="1"/>
  <c r="AJ119" i="11"/>
  <c r="AM52" i="11"/>
  <c r="AC106" i="11"/>
  <c r="AM106" i="11"/>
  <c r="K106" i="11"/>
  <c r="AM110" i="11"/>
  <c r="K110" i="11"/>
  <c r="K80" i="11"/>
  <c r="AM88" i="11"/>
  <c r="AO107" i="11"/>
  <c r="AM58" i="11"/>
  <c r="AM86" i="11"/>
  <c r="K88" i="11"/>
  <c r="AO90" i="11"/>
  <c r="AM109" i="11"/>
  <c r="F108" i="11"/>
  <c r="AM124" i="11"/>
  <c r="K124" i="11"/>
  <c r="F107" i="11"/>
  <c r="F112" i="11"/>
  <c r="AO145" i="11"/>
  <c r="F122" i="11"/>
  <c r="F115" i="11"/>
  <c r="F123" i="11"/>
  <c r="F116" i="11"/>
  <c r="F109" i="11"/>
  <c r="F113" i="11"/>
  <c r="F117" i="11"/>
  <c r="AM91" i="11"/>
  <c r="K108" i="11"/>
  <c r="AM112" i="11"/>
  <c r="F114" i="11"/>
  <c r="K115" i="11"/>
  <c r="AM116" i="11"/>
  <c r="F118" i="11"/>
  <c r="AO118" i="11"/>
  <c r="F121" i="11"/>
  <c r="AO147" i="11"/>
  <c r="G137" i="11"/>
  <c r="AK137" i="11" s="1"/>
  <c r="AJ137" i="11"/>
  <c r="K138" i="11"/>
  <c r="AM138" i="11"/>
  <c r="K140" i="11"/>
  <c r="AM140" i="11"/>
  <c r="AO141" i="11"/>
  <c r="AO143" i="11"/>
  <c r="AM148" i="11"/>
  <c r="K135" i="11"/>
  <c r="AM135" i="11"/>
  <c r="K145" i="11"/>
  <c r="K148" i="11"/>
  <c r="AM152" i="11"/>
  <c r="K152" i="11"/>
  <c r="AM137" i="11"/>
  <c r="K137" i="11"/>
  <c r="AO180" i="11"/>
  <c r="AM139" i="11"/>
  <c r="AO144" i="11"/>
  <c r="AM173" i="11"/>
  <c r="K173" i="11"/>
  <c r="AM149" i="11"/>
  <c r="AM150" i="11"/>
  <c r="F142" i="11"/>
  <c r="K149" i="11"/>
  <c r="K150" i="11"/>
  <c r="AM153" i="11"/>
  <c r="K153" i="11"/>
  <c r="O135" i="11"/>
  <c r="K136" i="11"/>
  <c r="F144" i="11"/>
  <c r="AC163" i="11"/>
  <c r="F147" i="11"/>
  <c r="F145" i="11"/>
  <c r="F143" i="11"/>
  <c r="F141" i="11"/>
  <c r="F139" i="11"/>
  <c r="F153" i="11"/>
  <c r="F152" i="11"/>
  <c r="F140" i="11"/>
  <c r="K143" i="11"/>
  <c r="K147" i="11"/>
  <c r="AM166" i="11"/>
  <c r="K166" i="11"/>
  <c r="G172" i="11"/>
  <c r="AK172" i="11" s="1"/>
  <c r="F148" i="11"/>
  <c r="AM169" i="11"/>
  <c r="K169" i="11"/>
  <c r="AM163" i="11"/>
  <c r="AO163" i="11" s="1"/>
  <c r="AY163" i="11" s="1"/>
  <c r="AO164" i="11"/>
  <c r="BG164" i="11"/>
  <c r="AM154" i="11"/>
  <c r="K164" i="11"/>
  <c r="AC164" i="11"/>
  <c r="AM165" i="11"/>
  <c r="F179" i="11"/>
  <c r="F177" i="11"/>
  <c r="F182" i="11"/>
  <c r="F180" i="11"/>
  <c r="F178" i="11"/>
  <c r="F183" i="11"/>
  <c r="F171" i="11"/>
  <c r="F168" i="11"/>
  <c r="F166" i="11"/>
  <c r="F175" i="11"/>
  <c r="F170" i="11"/>
  <c r="F176" i="11"/>
  <c r="AO168" i="11"/>
  <c r="AO177" i="11"/>
  <c r="F181" i="11"/>
  <c r="F174" i="11"/>
  <c r="F169" i="11"/>
  <c r="AM171" i="11"/>
  <c r="K171" i="11"/>
  <c r="AO172" i="11"/>
  <c r="F173" i="11"/>
  <c r="F163" i="11"/>
  <c r="AM174" i="11"/>
  <c r="AM182" i="11"/>
  <c r="AM175" i="11"/>
  <c r="K176" i="11"/>
  <c r="AM179" i="11"/>
  <c r="K182" i="11"/>
  <c r="K56" i="9"/>
  <c r="AM68" i="9"/>
  <c r="AO68" i="9" s="1"/>
  <c r="K57" i="9"/>
  <c r="K66" i="9"/>
  <c r="U66" i="9" s="1"/>
  <c r="K37" i="9"/>
  <c r="K71" i="9"/>
  <c r="Z37" i="9"/>
  <c r="AC67" i="9"/>
  <c r="K41" i="9"/>
  <c r="F54" i="9"/>
  <c r="AJ54" i="9" s="1"/>
  <c r="F45" i="9"/>
  <c r="G45" i="9" s="1"/>
  <c r="AK45" i="9" s="1"/>
  <c r="AM80" i="9"/>
  <c r="AO80" i="9" s="1"/>
  <c r="F53" i="9"/>
  <c r="F43" i="9"/>
  <c r="AJ43" i="9" s="1"/>
  <c r="AY66" i="9"/>
  <c r="BG66" i="9" s="1"/>
  <c r="F51" i="9"/>
  <c r="G51" i="9" s="1"/>
  <c r="AK51" i="9" s="1"/>
  <c r="F42" i="9"/>
  <c r="G42" i="9" s="1"/>
  <c r="AK42" i="9" s="1"/>
  <c r="AY37" i="9"/>
  <c r="AX38" i="9" s="1"/>
  <c r="F37" i="9"/>
  <c r="F41" i="9"/>
  <c r="G41" i="9" s="1"/>
  <c r="AK41" i="9" s="1"/>
  <c r="F40" i="9"/>
  <c r="G40" i="9" s="1"/>
  <c r="AK40" i="9" s="1"/>
  <c r="F50" i="9"/>
  <c r="G50" i="9" s="1"/>
  <c r="AK50" i="9" s="1"/>
  <c r="F39" i="9"/>
  <c r="G39" i="9" s="1"/>
  <c r="AK39" i="9" s="1"/>
  <c r="F49" i="9"/>
  <c r="G49" i="9" s="1"/>
  <c r="AK49" i="9" s="1"/>
  <c r="F57" i="9"/>
  <c r="G57" i="9" s="1"/>
  <c r="AK57" i="9" s="1"/>
  <c r="F48" i="9"/>
  <c r="G48" i="9" s="1"/>
  <c r="AK48" i="9" s="1"/>
  <c r="AM110" i="9"/>
  <c r="AO110" i="9" s="1"/>
  <c r="AM155" i="9"/>
  <c r="AO155" i="9" s="1"/>
  <c r="F77" i="9"/>
  <c r="AM46" i="9"/>
  <c r="AO46" i="9" s="1"/>
  <c r="K82" i="9"/>
  <c r="F70" i="9"/>
  <c r="F81" i="9"/>
  <c r="AM133" i="9"/>
  <c r="AO133" i="9" s="1"/>
  <c r="AM54" i="9"/>
  <c r="AO54" i="9" s="1"/>
  <c r="F80" i="9"/>
  <c r="G80" i="9" s="1"/>
  <c r="AK80" i="9" s="1"/>
  <c r="AM129" i="9"/>
  <c r="AO129" i="9" s="1"/>
  <c r="K38" i="9"/>
  <c r="AM45" i="9"/>
  <c r="AO45" i="9" s="1"/>
  <c r="F72" i="9"/>
  <c r="F83" i="9"/>
  <c r="AM137" i="9"/>
  <c r="AO137" i="9" s="1"/>
  <c r="AM55" i="9"/>
  <c r="AO55" i="9" s="1"/>
  <c r="F66" i="9"/>
  <c r="F111" i="9"/>
  <c r="G111" i="9" s="1"/>
  <c r="AK111" i="9" s="1"/>
  <c r="F68" i="9"/>
  <c r="G68" i="9" s="1"/>
  <c r="AK68" i="9" s="1"/>
  <c r="F78" i="9"/>
  <c r="G78" i="9" s="1"/>
  <c r="AK78" i="9" s="1"/>
  <c r="K166" i="9"/>
  <c r="AM67" i="9"/>
  <c r="BG67" i="9" s="1"/>
  <c r="AJ79" i="9"/>
  <c r="F73" i="9"/>
  <c r="F84" i="9"/>
  <c r="G84" i="9" s="1"/>
  <c r="AK84" i="9" s="1"/>
  <c r="F76" i="9"/>
  <c r="G76" i="9" s="1"/>
  <c r="AK76" i="9" s="1"/>
  <c r="F86" i="9"/>
  <c r="F69" i="9"/>
  <c r="K39" i="9"/>
  <c r="F75" i="9"/>
  <c r="G75" i="9" s="1"/>
  <c r="AK75" i="9" s="1"/>
  <c r="F85" i="9"/>
  <c r="G85" i="9" s="1"/>
  <c r="AK85" i="9" s="1"/>
  <c r="AJ47" i="9"/>
  <c r="G47" i="9"/>
  <c r="AK47" i="9" s="1"/>
  <c r="AM53" i="9"/>
  <c r="AO53" i="9" s="1"/>
  <c r="F133" i="9"/>
  <c r="G133" i="9" s="1"/>
  <c r="AK133" i="9" s="1"/>
  <c r="F131" i="9"/>
  <c r="AJ131" i="9" s="1"/>
  <c r="K81" i="9"/>
  <c r="AM81" i="9"/>
  <c r="AO81" i="9" s="1"/>
  <c r="AM51" i="9"/>
  <c r="AO51" i="9" s="1"/>
  <c r="Z66" i="9"/>
  <c r="K52" i="9"/>
  <c r="AM52" i="9"/>
  <c r="AO52" i="9" s="1"/>
  <c r="AJ98" i="9"/>
  <c r="G98" i="9"/>
  <c r="AK98" i="9" s="1"/>
  <c r="AY8" i="9"/>
  <c r="BG8" i="9" s="1"/>
  <c r="K154" i="9"/>
  <c r="AM154" i="9"/>
  <c r="AO154" i="9" s="1"/>
  <c r="K167" i="9"/>
  <c r="AM167" i="9"/>
  <c r="AO167" i="9" s="1"/>
  <c r="U37" i="9"/>
  <c r="T38" i="9" s="1"/>
  <c r="F52" i="9"/>
  <c r="AJ52" i="9" s="1"/>
  <c r="F74" i="9"/>
  <c r="F82" i="9"/>
  <c r="F162" i="9"/>
  <c r="F166" i="9"/>
  <c r="F170" i="9"/>
  <c r="F172" i="9"/>
  <c r="F11" i="9"/>
  <c r="G11" i="9" s="1"/>
  <c r="F19" i="9"/>
  <c r="G19" i="9" s="1"/>
  <c r="F27" i="9"/>
  <c r="G27" i="9" s="1"/>
  <c r="F164" i="9"/>
  <c r="AJ164" i="9" s="1"/>
  <c r="F167" i="9"/>
  <c r="F12" i="9"/>
  <c r="G12" i="9" s="1"/>
  <c r="F20" i="9"/>
  <c r="G20" i="9" s="1"/>
  <c r="F28" i="9"/>
  <c r="G28" i="9" s="1"/>
  <c r="F13" i="9"/>
  <c r="G13" i="9" s="1"/>
  <c r="F21" i="9"/>
  <c r="G21" i="9" s="1"/>
  <c r="F14" i="9"/>
  <c r="G14" i="9" s="1"/>
  <c r="F22" i="9"/>
  <c r="G22" i="9" s="1"/>
  <c r="F15" i="9"/>
  <c r="G15" i="9" s="1"/>
  <c r="F23" i="9"/>
  <c r="G23" i="9" s="1"/>
  <c r="F71" i="9"/>
  <c r="F156" i="9"/>
  <c r="F173" i="9"/>
  <c r="F16" i="9"/>
  <c r="G16" i="9" s="1"/>
  <c r="F24" i="9"/>
  <c r="G24" i="9" s="1"/>
  <c r="AY124" i="9"/>
  <c r="AX125" i="9" s="1"/>
  <c r="AM138" i="9"/>
  <c r="AO138" i="9" s="1"/>
  <c r="F158" i="9"/>
  <c r="F8" i="9"/>
  <c r="F17" i="9"/>
  <c r="G17" i="9" s="1"/>
  <c r="F25" i="9"/>
  <c r="G25" i="9" s="1"/>
  <c r="AM153" i="9"/>
  <c r="AO153" i="9" s="1"/>
  <c r="AY153" i="9" s="1"/>
  <c r="BG153" i="9" s="1"/>
  <c r="F155" i="9"/>
  <c r="F10" i="9"/>
  <c r="G10" i="9" s="1"/>
  <c r="F18" i="9"/>
  <c r="G18" i="9" s="1"/>
  <c r="K160" i="9"/>
  <c r="K164" i="9"/>
  <c r="AX154" i="9"/>
  <c r="K158" i="9"/>
  <c r="AM159" i="9"/>
  <c r="AO159" i="9" s="1"/>
  <c r="U153" i="9"/>
  <c r="AC153" i="9" s="1"/>
  <c r="AM157" i="9"/>
  <c r="K157" i="9"/>
  <c r="BD153" i="9"/>
  <c r="AO158" i="9"/>
  <c r="AO171" i="9"/>
  <c r="K173" i="9"/>
  <c r="AM173" i="9"/>
  <c r="AM156" i="9"/>
  <c r="AO172" i="9"/>
  <c r="K156" i="9"/>
  <c r="AO162" i="9"/>
  <c r="AO164" i="9"/>
  <c r="AC154" i="9"/>
  <c r="Z153" i="9"/>
  <c r="AM165" i="9"/>
  <c r="O154" i="9"/>
  <c r="AM161" i="9"/>
  <c r="AM168" i="9"/>
  <c r="AM169" i="9"/>
  <c r="K170" i="9"/>
  <c r="AM170" i="9"/>
  <c r="K168" i="9"/>
  <c r="K169" i="9"/>
  <c r="K172" i="9"/>
  <c r="K162" i="9"/>
  <c r="F168" i="9"/>
  <c r="G168" i="9" s="1"/>
  <c r="F165" i="9"/>
  <c r="G165" i="9" s="1"/>
  <c r="F161" i="9"/>
  <c r="G161" i="9" s="1"/>
  <c r="F157" i="9"/>
  <c r="G157" i="9" s="1"/>
  <c r="F171" i="9"/>
  <c r="G171" i="9" s="1"/>
  <c r="AM163" i="9"/>
  <c r="K171" i="9"/>
  <c r="AO125" i="9"/>
  <c r="BG125" i="9"/>
  <c r="K125" i="9"/>
  <c r="K130" i="9"/>
  <c r="K131" i="9"/>
  <c r="K135" i="9"/>
  <c r="K140" i="9"/>
  <c r="AM141" i="9"/>
  <c r="AO141" i="9" s="1"/>
  <c r="K143" i="9"/>
  <c r="AM144" i="9"/>
  <c r="AO144" i="9" s="1"/>
  <c r="K124" i="9"/>
  <c r="U124" i="9" s="1"/>
  <c r="AC124" i="9" s="1"/>
  <c r="AM126" i="9"/>
  <c r="AO126" i="9" s="1"/>
  <c r="AJ137" i="9"/>
  <c r="AK137" i="9"/>
  <c r="AO134" i="9"/>
  <c r="AM132" i="9"/>
  <c r="BD124" i="9"/>
  <c r="F124" i="9"/>
  <c r="F126" i="9"/>
  <c r="G126" i="9" s="1"/>
  <c r="K132" i="9"/>
  <c r="F143" i="9"/>
  <c r="G143" i="9" s="1"/>
  <c r="AM136" i="9"/>
  <c r="K127" i="9"/>
  <c r="Z124" i="9"/>
  <c r="AC125" i="9"/>
  <c r="BA150" i="9"/>
  <c r="W150" i="9"/>
  <c r="F140" i="9"/>
  <c r="G140" i="9" s="1"/>
  <c r="AM127" i="9"/>
  <c r="K128" i="9"/>
  <c r="K134" i="9"/>
  <c r="AM139" i="9"/>
  <c r="AO143" i="9"/>
  <c r="F139" i="9"/>
  <c r="G139" i="9" s="1"/>
  <c r="F136" i="9"/>
  <c r="G136" i="9" s="1"/>
  <c r="F132" i="9"/>
  <c r="G132" i="9" s="1"/>
  <c r="F128" i="9"/>
  <c r="G128" i="9" s="1"/>
  <c r="F142" i="9"/>
  <c r="G142" i="9" s="1"/>
  <c r="F138" i="9"/>
  <c r="G138" i="9" s="1"/>
  <c r="F144" i="9"/>
  <c r="G144" i="9" s="1"/>
  <c r="F141" i="9"/>
  <c r="G141" i="9" s="1"/>
  <c r="F134" i="9"/>
  <c r="G134" i="9" s="1"/>
  <c r="F130" i="9"/>
  <c r="G130" i="9" s="1"/>
  <c r="AM142" i="9"/>
  <c r="F127" i="9"/>
  <c r="G127" i="9" s="1"/>
  <c r="F129" i="9"/>
  <c r="G129" i="9" s="1"/>
  <c r="F135" i="9"/>
  <c r="G135" i="9" s="1"/>
  <c r="AO140" i="9"/>
  <c r="AM108" i="9"/>
  <c r="AO108" i="9" s="1"/>
  <c r="AM104" i="9"/>
  <c r="AO104" i="9" s="1"/>
  <c r="AM98" i="9"/>
  <c r="AO98" i="9" s="1"/>
  <c r="AM99" i="9"/>
  <c r="AO99" i="9" s="1"/>
  <c r="AM97" i="9"/>
  <c r="AO97" i="9" s="1"/>
  <c r="AM95" i="9"/>
  <c r="AO95" i="9" s="1"/>
  <c r="AY95" i="9" s="1"/>
  <c r="AM96" i="9"/>
  <c r="AO96" i="9" s="1"/>
  <c r="AM105" i="9"/>
  <c r="AO105" i="9" s="1"/>
  <c r="AM111" i="9"/>
  <c r="AO111" i="9" s="1"/>
  <c r="T96" i="9"/>
  <c r="AC95" i="9"/>
  <c r="Z95" i="9"/>
  <c r="O96" i="9"/>
  <c r="K101" i="9"/>
  <c r="AM101" i="9"/>
  <c r="BD95" i="9"/>
  <c r="AM100" i="9"/>
  <c r="K100" i="9"/>
  <c r="F95" i="9"/>
  <c r="F104" i="9"/>
  <c r="G104" i="9" s="1"/>
  <c r="F105" i="9"/>
  <c r="G105" i="9" s="1"/>
  <c r="AM107" i="9"/>
  <c r="F110" i="9"/>
  <c r="G110" i="9" s="1"/>
  <c r="K113" i="9"/>
  <c r="AM113" i="9"/>
  <c r="AM115" i="9"/>
  <c r="F103" i="9"/>
  <c r="G103" i="9" s="1"/>
  <c r="F108" i="9"/>
  <c r="G108" i="9" s="1"/>
  <c r="F97" i="9"/>
  <c r="G97" i="9" s="1"/>
  <c r="F99" i="9"/>
  <c r="G99" i="9" s="1"/>
  <c r="K106" i="9"/>
  <c r="AM106" i="9"/>
  <c r="AM109" i="9"/>
  <c r="K115" i="9"/>
  <c r="AC96" i="9"/>
  <c r="K103" i="9"/>
  <c r="K109" i="9"/>
  <c r="F114" i="9"/>
  <c r="G114" i="9" s="1"/>
  <c r="F112" i="9"/>
  <c r="G112" i="9" s="1"/>
  <c r="F102" i="9"/>
  <c r="G102" i="9" s="1"/>
  <c r="F109" i="9"/>
  <c r="G109" i="9" s="1"/>
  <c r="F107" i="9"/>
  <c r="G107" i="9" s="1"/>
  <c r="F113" i="9"/>
  <c r="G113" i="9" s="1"/>
  <c r="F106" i="9"/>
  <c r="G106" i="9" s="1"/>
  <c r="F115" i="9"/>
  <c r="G115" i="9" s="1"/>
  <c r="F100" i="9"/>
  <c r="G100" i="9" s="1"/>
  <c r="F101" i="9"/>
  <c r="G101" i="9" s="1"/>
  <c r="K102" i="9"/>
  <c r="AM103" i="9"/>
  <c r="K112" i="9"/>
  <c r="K114" i="9"/>
  <c r="AJ44" i="9"/>
  <c r="AO67" i="9"/>
  <c r="K79" i="9"/>
  <c r="AM76" i="9"/>
  <c r="K86" i="9"/>
  <c r="AM86" i="9"/>
  <c r="K69" i="9"/>
  <c r="K73" i="9"/>
  <c r="K77" i="9"/>
  <c r="BD66" i="9"/>
  <c r="K72" i="9"/>
  <c r="AM73" i="9"/>
  <c r="AM79" i="9"/>
  <c r="AO74" i="9"/>
  <c r="O67" i="9"/>
  <c r="AM69" i="9"/>
  <c r="K70" i="9"/>
  <c r="AM78" i="9"/>
  <c r="AK79" i="9"/>
  <c r="AM85" i="9"/>
  <c r="K74" i="9"/>
  <c r="K75" i="9"/>
  <c r="K78" i="9"/>
  <c r="AO83" i="9"/>
  <c r="K85" i="9"/>
  <c r="AC38" i="9"/>
  <c r="BG37" i="9"/>
  <c r="K42" i="9"/>
  <c r="BG38" i="9"/>
  <c r="K43" i="9"/>
  <c r="K50" i="9"/>
  <c r="K40" i="9"/>
  <c r="K47" i="9"/>
  <c r="BD37" i="9"/>
  <c r="K48" i="9"/>
  <c r="O38" i="9"/>
  <c r="K49" i="9"/>
  <c r="K44" i="9"/>
  <c r="BD8" i="9"/>
  <c r="AJ21" i="9"/>
  <c r="AK21" i="9" s="1"/>
  <c r="AJ8" i="9"/>
  <c r="AJ11" i="9"/>
  <c r="AK11" i="9" s="1"/>
  <c r="AJ19" i="9"/>
  <c r="AK19" i="9" s="1"/>
  <c r="AJ26" i="9"/>
  <c r="AK26" i="9" s="1"/>
  <c r="AJ15" i="9"/>
  <c r="AK15" i="9" s="1"/>
  <c r="AJ25" i="9"/>
  <c r="AK25" i="9" s="1"/>
  <c r="BG9" i="9"/>
  <c r="AJ10" i="9"/>
  <c r="AK10" i="9" s="1"/>
  <c r="AJ14" i="9"/>
  <c r="AK14" i="9" s="1"/>
  <c r="AJ18" i="9"/>
  <c r="AK18" i="9" s="1"/>
  <c r="AJ23" i="9"/>
  <c r="AK23" i="9" s="1"/>
  <c r="AJ27" i="9"/>
  <c r="AK27" i="9" s="1"/>
  <c r="AJ13" i="9"/>
  <c r="AK13" i="9" s="1"/>
  <c r="AJ12" i="9"/>
  <c r="AJ16" i="9"/>
  <c r="AK16" i="9" s="1"/>
  <c r="AJ20" i="9"/>
  <c r="AK20" i="9" s="1"/>
  <c r="AJ24" i="9"/>
  <c r="AK24" i="9" s="1"/>
  <c r="AJ17" i="9"/>
  <c r="AK17" i="9" s="1"/>
  <c r="AJ28" i="9"/>
  <c r="AK28" i="9" s="1"/>
  <c r="AJ22" i="9"/>
  <c r="AK22" i="9" s="1"/>
  <c r="AO18" i="9"/>
  <c r="AO26" i="9"/>
  <c r="AO14" i="9"/>
  <c r="AO10" i="9"/>
  <c r="AO22" i="9"/>
  <c r="Z8" i="9"/>
  <c r="U8" i="9"/>
  <c r="O9" i="9"/>
  <c r="AC9" i="9"/>
  <c r="K10" i="9"/>
  <c r="K12" i="9"/>
  <c r="K15" i="9"/>
  <c r="K18" i="9"/>
  <c r="K26" i="9"/>
  <c r="K13" i="9"/>
  <c r="K27" i="9"/>
  <c r="AC17" i="12" l="1"/>
  <c r="T18" i="12"/>
  <c r="Q108" i="35"/>
  <c r="R108" i="35" s="1"/>
  <c r="R21" i="35"/>
  <c r="Z21" i="35" s="1"/>
  <c r="AU79" i="35"/>
  <c r="AV79" i="35" s="1"/>
  <c r="AY79" i="35" s="1"/>
  <c r="AX80" i="35" s="1"/>
  <c r="G83" i="11"/>
  <c r="AK83" i="11" s="1"/>
  <c r="AJ120" i="11"/>
  <c r="X105" i="11"/>
  <c r="AJ105" i="11"/>
  <c r="BB105" i="11" s="1"/>
  <c r="T106" i="11"/>
  <c r="G125" i="11"/>
  <c r="AK125" i="11" s="1"/>
  <c r="G89" i="11"/>
  <c r="AK89" i="11" s="1"/>
  <c r="AJ167" i="11"/>
  <c r="AJ150" i="11"/>
  <c r="Z108" i="35"/>
  <c r="Y108" i="35"/>
  <c r="BD108" i="35"/>
  <c r="BC108" i="35"/>
  <c r="X108" i="35"/>
  <c r="AC109" i="35"/>
  <c r="O109" i="35"/>
  <c r="BB108" i="35"/>
  <c r="U108" i="35"/>
  <c r="T109" i="35" s="1"/>
  <c r="BG109" i="35"/>
  <c r="AS167" i="35"/>
  <c r="AY166" i="35"/>
  <c r="AX167" i="35" s="1"/>
  <c r="BD21" i="35"/>
  <c r="O22" i="35"/>
  <c r="BG22" i="35"/>
  <c r="AC22" i="35"/>
  <c r="X21" i="35"/>
  <c r="BC21" i="35"/>
  <c r="BB21" i="35"/>
  <c r="U21" i="35"/>
  <c r="T22" i="35" s="1"/>
  <c r="AS51" i="35"/>
  <c r="AY50" i="35"/>
  <c r="AX51" i="35" s="1"/>
  <c r="AS80" i="35"/>
  <c r="R79" i="35"/>
  <c r="BI78" i="35"/>
  <c r="AB166" i="35"/>
  <c r="AD166" i="35"/>
  <c r="BI107" i="35"/>
  <c r="P167" i="35"/>
  <c r="AA167" i="35" s="1"/>
  <c r="AE107" i="35"/>
  <c r="BI20" i="35"/>
  <c r="AE78" i="35"/>
  <c r="AS22" i="35"/>
  <c r="AY21" i="35"/>
  <c r="AX22" i="35" s="1"/>
  <c r="Y50" i="35"/>
  <c r="BD50" i="35"/>
  <c r="O51" i="35"/>
  <c r="AC51" i="35"/>
  <c r="Z50" i="35"/>
  <c r="BC50" i="35"/>
  <c r="X50" i="35"/>
  <c r="BG51" i="35"/>
  <c r="BB50" i="35"/>
  <c r="U50" i="35"/>
  <c r="T51" i="35" s="1"/>
  <c r="AE20" i="35"/>
  <c r="Y137" i="35"/>
  <c r="BD137" i="35"/>
  <c r="X137" i="35"/>
  <c r="BB137" i="35"/>
  <c r="Z137" i="35"/>
  <c r="BC137" i="35"/>
  <c r="O138" i="35"/>
  <c r="U137" i="35"/>
  <c r="T138" i="35" s="1"/>
  <c r="AC138" i="35"/>
  <c r="BG138" i="35"/>
  <c r="BF166" i="35"/>
  <c r="BH166" i="35"/>
  <c r="AV108" i="35"/>
  <c r="Q79" i="35"/>
  <c r="AT138" i="35"/>
  <c r="BE138" i="35" s="1"/>
  <c r="AU138" i="35"/>
  <c r="B27" i="9"/>
  <c r="BD319" i="22"/>
  <c r="Z319" i="22"/>
  <c r="BC319" i="22"/>
  <c r="O320" i="22"/>
  <c r="P320" i="22" s="1"/>
  <c r="AA320" i="22" s="1"/>
  <c r="Y319" i="22"/>
  <c r="BB319" i="22"/>
  <c r="AT20" i="21"/>
  <c r="BE20" i="21" s="1"/>
  <c r="BF20" i="21" s="1"/>
  <c r="AU20" i="21"/>
  <c r="AV20" i="21" s="1"/>
  <c r="AS21" i="21" s="1"/>
  <c r="AT305" i="21"/>
  <c r="BE305" i="21" s="1"/>
  <c r="BF305" i="21" s="1"/>
  <c r="AT210" i="21"/>
  <c r="BE210" i="21" s="1"/>
  <c r="BF210" i="21" s="1"/>
  <c r="AT400" i="21"/>
  <c r="BE400" i="21" s="1"/>
  <c r="BF400" i="21" s="1"/>
  <c r="AT115" i="21"/>
  <c r="BE115" i="21" s="1"/>
  <c r="BF115" i="21" s="1"/>
  <c r="B40" i="9"/>
  <c r="BA63" i="9" s="1"/>
  <c r="BA101" i="12"/>
  <c r="BA189" i="11"/>
  <c r="W189" i="11"/>
  <c r="W121" i="9"/>
  <c r="W160" i="11"/>
  <c r="W188" i="12"/>
  <c r="B69" i="9"/>
  <c r="B156" i="9"/>
  <c r="B172" i="9" s="1"/>
  <c r="W110" i="21"/>
  <c r="W159" i="12"/>
  <c r="BA43" i="12"/>
  <c r="B65" i="12"/>
  <c r="B95" i="11"/>
  <c r="W101" i="12"/>
  <c r="BA131" i="11"/>
  <c r="W131" i="11"/>
  <c r="BA73" i="11"/>
  <c r="W73" i="11"/>
  <c r="BA119" i="15"/>
  <c r="B116" i="21"/>
  <c r="B132" i="21" s="1"/>
  <c r="W98" i="17"/>
  <c r="BA98" i="17"/>
  <c r="B104" i="17"/>
  <c r="B120" i="17" s="1"/>
  <c r="B94" i="22"/>
  <c r="B169" i="22" s="1"/>
  <c r="B244" i="22" s="1"/>
  <c r="B319" i="22" s="1"/>
  <c r="BA88" i="22"/>
  <c r="W88" i="22"/>
  <c r="B35" i="22"/>
  <c r="W130" i="12"/>
  <c r="BA130" i="12"/>
  <c r="G116" i="12"/>
  <c r="AK116" i="12" s="1"/>
  <c r="G149" i="11"/>
  <c r="AK149" i="11" s="1"/>
  <c r="AJ49" i="12"/>
  <c r="U17" i="19"/>
  <c r="T18" i="19" s="1"/>
  <c r="O17" i="19"/>
  <c r="N18" i="19" s="1"/>
  <c r="AU245" i="22"/>
  <c r="AV245" i="22" s="1"/>
  <c r="AU95" i="22"/>
  <c r="AV95" i="22" s="1"/>
  <c r="AS96" i="22" s="1"/>
  <c r="Q19" i="22"/>
  <c r="R19" i="22" s="1"/>
  <c r="O95" i="22"/>
  <c r="BC94" i="22"/>
  <c r="X94" i="22"/>
  <c r="BB94" i="22"/>
  <c r="Z94" i="22"/>
  <c r="BD94" i="22"/>
  <c r="Y94" i="22"/>
  <c r="BF169" i="22"/>
  <c r="AT170" i="22"/>
  <c r="BE170" i="22" s="1"/>
  <c r="AT21" i="22"/>
  <c r="BE21" i="22" s="1"/>
  <c r="AS321" i="22"/>
  <c r="AB169" i="22"/>
  <c r="BD244" i="22"/>
  <c r="BC244" i="22"/>
  <c r="Z244" i="22"/>
  <c r="BB244" i="22"/>
  <c r="Y244" i="22"/>
  <c r="X244" i="22"/>
  <c r="O245" i="22"/>
  <c r="P170" i="22"/>
  <c r="AA170" i="22" s="1"/>
  <c r="Q359" i="17"/>
  <c r="R359" i="17" s="1"/>
  <c r="X359" i="17" s="1"/>
  <c r="O275" i="17"/>
  <c r="BC274" i="17"/>
  <c r="X274" i="17"/>
  <c r="BB274" i="17"/>
  <c r="BD274" i="17"/>
  <c r="Z274" i="17"/>
  <c r="Y274" i="17"/>
  <c r="BD359" i="17"/>
  <c r="AU105" i="17"/>
  <c r="AV105" i="17" s="1"/>
  <c r="Z104" i="17"/>
  <c r="O105" i="17"/>
  <c r="BC104" i="17"/>
  <c r="X104" i="17"/>
  <c r="Y104" i="17"/>
  <c r="BD104" i="17"/>
  <c r="BB104" i="17"/>
  <c r="Q19" i="17"/>
  <c r="R19" i="17" s="1"/>
  <c r="AS276" i="17"/>
  <c r="AT361" i="17"/>
  <c r="BE361" i="17" s="1"/>
  <c r="AT20" i="17"/>
  <c r="BE20" i="17" s="1"/>
  <c r="Z189" i="17"/>
  <c r="BD189" i="17"/>
  <c r="Y189" i="17"/>
  <c r="BC189" i="17"/>
  <c r="X189" i="17"/>
  <c r="BB189" i="17"/>
  <c r="O190" i="17"/>
  <c r="AT191" i="17"/>
  <c r="BE191" i="17" s="1"/>
  <c r="BD211" i="21"/>
  <c r="Y211" i="21"/>
  <c r="O212" i="21"/>
  <c r="Z211" i="21"/>
  <c r="X211" i="21"/>
  <c r="BC211" i="21"/>
  <c r="BB211" i="21"/>
  <c r="BD21" i="21"/>
  <c r="Y21" i="21"/>
  <c r="BC21" i="21"/>
  <c r="X21" i="21"/>
  <c r="O22" i="21"/>
  <c r="BB21" i="21"/>
  <c r="Z21" i="21"/>
  <c r="Q401" i="21"/>
  <c r="R401" i="21" s="1"/>
  <c r="Q307" i="21"/>
  <c r="R307" i="21" s="1"/>
  <c r="Z116" i="21"/>
  <c r="BD116" i="21"/>
  <c r="Y116" i="21"/>
  <c r="O117" i="21"/>
  <c r="BC116" i="21"/>
  <c r="X116" i="21"/>
  <c r="BB116" i="21"/>
  <c r="B18" i="19"/>
  <c r="AU231" i="15"/>
  <c r="AV231" i="15" s="1"/>
  <c r="AS232" i="15" s="1"/>
  <c r="AS442" i="15"/>
  <c r="BF440" i="15"/>
  <c r="AB440" i="15"/>
  <c r="P441" i="15"/>
  <c r="AA441" i="15" s="1"/>
  <c r="AS337" i="15"/>
  <c r="BD335" i="15"/>
  <c r="BC335" i="15"/>
  <c r="BB335" i="15"/>
  <c r="Z335" i="15"/>
  <c r="O336" i="15"/>
  <c r="Y335" i="15"/>
  <c r="X335" i="15"/>
  <c r="AU127" i="15"/>
  <c r="AV127" i="15" s="1"/>
  <c r="Q230" i="15"/>
  <c r="R230" i="15" s="1"/>
  <c r="BF125" i="15"/>
  <c r="P126" i="15"/>
  <c r="AA126" i="15" s="1"/>
  <c r="AB125" i="15"/>
  <c r="AB19" i="15"/>
  <c r="BF19" i="15"/>
  <c r="I17" i="19"/>
  <c r="H18" i="19" s="1"/>
  <c r="AU20" i="15"/>
  <c r="AV20" i="15" s="1"/>
  <c r="AS21" i="15" s="1"/>
  <c r="Q20" i="15"/>
  <c r="R20" i="15" s="1"/>
  <c r="O21" i="15" s="1"/>
  <c r="P21" i="15" s="1"/>
  <c r="AJ78" i="12"/>
  <c r="G165" i="11"/>
  <c r="AK165" i="11" s="1"/>
  <c r="X134" i="11"/>
  <c r="G120" i="12"/>
  <c r="AK120" i="12" s="1"/>
  <c r="AJ56" i="9"/>
  <c r="G18" i="11"/>
  <c r="Y18" i="11" s="1"/>
  <c r="X47" i="11"/>
  <c r="B66" i="11"/>
  <c r="X46" i="12"/>
  <c r="AJ37" i="9"/>
  <c r="BB37" i="9" s="1"/>
  <c r="B94" i="12"/>
  <c r="AJ76" i="11"/>
  <c r="BB76" i="11" s="1"/>
  <c r="G79" i="11"/>
  <c r="AK79" i="11" s="1"/>
  <c r="B124" i="11"/>
  <c r="G104" i="12"/>
  <c r="AK104" i="12" s="1"/>
  <c r="BC104" i="12" s="1"/>
  <c r="BF104" i="12" s="1"/>
  <c r="B123" i="12"/>
  <c r="G123" i="12"/>
  <c r="AK123" i="12" s="1"/>
  <c r="B114" i="9"/>
  <c r="AJ134" i="11"/>
  <c r="BB134" i="11" s="1"/>
  <c r="BF134" i="11" s="1"/>
  <c r="B153" i="11"/>
  <c r="B143" i="9"/>
  <c r="G153" i="9"/>
  <c r="B182" i="11"/>
  <c r="B181" i="12"/>
  <c r="AJ153" i="9"/>
  <c r="BB153" i="9" s="1"/>
  <c r="AJ154" i="11"/>
  <c r="G17" i="12"/>
  <c r="Y17" i="12" s="1"/>
  <c r="G8" i="9"/>
  <c r="Y8" i="9" s="1"/>
  <c r="AJ119" i="12"/>
  <c r="AJ104" i="12"/>
  <c r="BB104" i="12" s="1"/>
  <c r="G136" i="11"/>
  <c r="AK136" i="11" s="1"/>
  <c r="G144" i="12"/>
  <c r="AK144" i="12" s="1"/>
  <c r="AJ138" i="11"/>
  <c r="G146" i="11"/>
  <c r="AK146" i="11" s="1"/>
  <c r="G169" i="9"/>
  <c r="AK169" i="9" s="1"/>
  <c r="G46" i="9"/>
  <c r="AK46" i="9" s="1"/>
  <c r="AJ42" i="9"/>
  <c r="G112" i="12"/>
  <c r="AK112" i="12" s="1"/>
  <c r="AJ57" i="9"/>
  <c r="G80" i="11"/>
  <c r="AK80" i="11" s="1"/>
  <c r="G76" i="11"/>
  <c r="AK76" i="11" s="1"/>
  <c r="BC76" i="11" s="1"/>
  <c r="X18" i="11"/>
  <c r="AJ122" i="12"/>
  <c r="AJ94" i="12"/>
  <c r="G61" i="11"/>
  <c r="AK61" i="11" s="1"/>
  <c r="G109" i="12"/>
  <c r="AK109" i="12" s="1"/>
  <c r="G115" i="12"/>
  <c r="AK115" i="12" s="1"/>
  <c r="AJ121" i="12"/>
  <c r="AJ124" i="11"/>
  <c r="G140" i="12"/>
  <c r="AK140" i="12" s="1"/>
  <c r="G108" i="12"/>
  <c r="AK108" i="12" s="1"/>
  <c r="AJ110" i="11"/>
  <c r="G79" i="12"/>
  <c r="AK79" i="12" s="1"/>
  <c r="AJ113" i="12"/>
  <c r="AJ48" i="12"/>
  <c r="G110" i="12"/>
  <c r="AK110" i="12" s="1"/>
  <c r="AJ83" i="12"/>
  <c r="X104" i="12"/>
  <c r="G87" i="12"/>
  <c r="AK87" i="12" s="1"/>
  <c r="G114" i="12"/>
  <c r="AK114" i="12" s="1"/>
  <c r="G77" i="12"/>
  <c r="AK77" i="12" s="1"/>
  <c r="G106" i="12"/>
  <c r="AK106" i="12" s="1"/>
  <c r="AJ106" i="12"/>
  <c r="AJ159" i="9"/>
  <c r="G159" i="9"/>
  <c r="AK159" i="9" s="1"/>
  <c r="AJ41" i="9"/>
  <c r="AJ133" i="9"/>
  <c r="G136" i="12"/>
  <c r="AK136" i="12" s="1"/>
  <c r="AJ111" i="12"/>
  <c r="G111" i="12"/>
  <c r="AK111" i="12" s="1"/>
  <c r="AJ145" i="12"/>
  <c r="AJ173" i="9"/>
  <c r="G173" i="9"/>
  <c r="AK173" i="9" s="1"/>
  <c r="G167" i="9"/>
  <c r="AK167" i="9" s="1"/>
  <c r="G172" i="9"/>
  <c r="AK172" i="9" s="1"/>
  <c r="G54" i="9"/>
  <c r="AK54" i="9" s="1"/>
  <c r="G133" i="12"/>
  <c r="AJ133" i="12"/>
  <c r="BB133" i="12" s="1"/>
  <c r="AJ163" i="9"/>
  <c r="G163" i="9"/>
  <c r="AK163" i="9" s="1"/>
  <c r="AJ111" i="11"/>
  <c r="G82" i="12"/>
  <c r="AK82" i="12" s="1"/>
  <c r="AJ82" i="12"/>
  <c r="G164" i="9"/>
  <c r="AK164" i="9" s="1"/>
  <c r="G166" i="9"/>
  <c r="AK166" i="9" s="1"/>
  <c r="G81" i="12"/>
  <c r="AK81" i="12" s="1"/>
  <c r="AJ81" i="12"/>
  <c r="AJ107" i="12"/>
  <c r="G107" i="12"/>
  <c r="AK107" i="12" s="1"/>
  <c r="G80" i="12"/>
  <c r="AK80" i="12" s="1"/>
  <c r="AJ80" i="12"/>
  <c r="AJ170" i="9"/>
  <c r="G170" i="9"/>
  <c r="AK170" i="9" s="1"/>
  <c r="AJ158" i="9"/>
  <c r="G158" i="9"/>
  <c r="AK158" i="9" s="1"/>
  <c r="AJ162" i="9"/>
  <c r="G162" i="9"/>
  <c r="AK162" i="9" s="1"/>
  <c r="G124" i="12"/>
  <c r="AK124" i="12" s="1"/>
  <c r="AJ124" i="12"/>
  <c r="AJ39" i="9"/>
  <c r="AJ135" i="12"/>
  <c r="G155" i="9"/>
  <c r="AK155" i="9" s="1"/>
  <c r="G156" i="9"/>
  <c r="AK156" i="9" s="1"/>
  <c r="AJ68" i="9"/>
  <c r="G55" i="9"/>
  <c r="AK55" i="9" s="1"/>
  <c r="X133" i="12"/>
  <c r="G85" i="12"/>
  <c r="AK85" i="12" s="1"/>
  <c r="AO112" i="12"/>
  <c r="AX134" i="12"/>
  <c r="BG133" i="12"/>
  <c r="G58" i="12"/>
  <c r="AK58" i="12" s="1"/>
  <c r="AJ58" i="12"/>
  <c r="G66" i="12"/>
  <c r="AK66" i="12" s="1"/>
  <c r="AJ66" i="12"/>
  <c r="G176" i="12"/>
  <c r="AK176" i="12" s="1"/>
  <c r="AJ176" i="12"/>
  <c r="AO61" i="12"/>
  <c r="G150" i="12"/>
  <c r="AK150" i="12" s="1"/>
  <c r="AJ150" i="12"/>
  <c r="G181" i="12"/>
  <c r="AK181" i="12" s="1"/>
  <c r="AJ181" i="12"/>
  <c r="AO171" i="12"/>
  <c r="G143" i="12"/>
  <c r="AK143" i="12" s="1"/>
  <c r="AJ143" i="12"/>
  <c r="G149" i="12"/>
  <c r="AK149" i="12" s="1"/>
  <c r="AJ149" i="12"/>
  <c r="AO169" i="12"/>
  <c r="AJ162" i="12"/>
  <c r="BB162" i="12" s="1"/>
  <c r="G162" i="12"/>
  <c r="X162" i="12"/>
  <c r="G174" i="12"/>
  <c r="AK174" i="12" s="1"/>
  <c r="AJ174" i="12"/>
  <c r="AO89" i="12"/>
  <c r="AJ75" i="12"/>
  <c r="BB75" i="12" s="1"/>
  <c r="G75" i="12"/>
  <c r="X75" i="12"/>
  <c r="AJ52" i="12"/>
  <c r="G52" i="12"/>
  <c r="AK52" i="12" s="1"/>
  <c r="G54" i="12"/>
  <c r="AK54" i="12" s="1"/>
  <c r="AJ54" i="12"/>
  <c r="AJ46" i="12"/>
  <c r="BB46" i="12" s="1"/>
  <c r="G46" i="12"/>
  <c r="BG163" i="12"/>
  <c r="AO163" i="12"/>
  <c r="AO110" i="12"/>
  <c r="AO175" i="12"/>
  <c r="G148" i="12"/>
  <c r="AK148" i="12" s="1"/>
  <c r="AJ148" i="12"/>
  <c r="AJ167" i="12"/>
  <c r="G167" i="12"/>
  <c r="AK167" i="12" s="1"/>
  <c r="AJ165" i="12"/>
  <c r="G165" i="12"/>
  <c r="AK165" i="12" s="1"/>
  <c r="AO147" i="12"/>
  <c r="AJ90" i="12"/>
  <c r="G90" i="12"/>
  <c r="AK90" i="12" s="1"/>
  <c r="AO59" i="12"/>
  <c r="AO63" i="12"/>
  <c r="AJ61" i="12"/>
  <c r="G61" i="12"/>
  <c r="AK61" i="12" s="1"/>
  <c r="AO170" i="12"/>
  <c r="G152" i="12"/>
  <c r="AK152" i="12" s="1"/>
  <c r="AJ152" i="12"/>
  <c r="AJ175" i="12"/>
  <c r="G175" i="12"/>
  <c r="AK175" i="12" s="1"/>
  <c r="AO64" i="12"/>
  <c r="AO87" i="12"/>
  <c r="AC133" i="12"/>
  <c r="T134" i="12"/>
  <c r="AO113" i="12"/>
  <c r="G142" i="12"/>
  <c r="AK142" i="12" s="1"/>
  <c r="AJ142" i="12"/>
  <c r="AJ151" i="12"/>
  <c r="G151" i="12"/>
  <c r="AK151" i="12" s="1"/>
  <c r="AO168" i="12"/>
  <c r="G139" i="12"/>
  <c r="AK139" i="12" s="1"/>
  <c r="AJ139" i="12"/>
  <c r="G141" i="12"/>
  <c r="AK141" i="12" s="1"/>
  <c r="AJ141" i="12"/>
  <c r="G170" i="12"/>
  <c r="AK170" i="12" s="1"/>
  <c r="AJ170" i="12"/>
  <c r="AJ180" i="12"/>
  <c r="G180" i="12"/>
  <c r="AK180" i="12" s="1"/>
  <c r="AO139" i="12"/>
  <c r="G84" i="12"/>
  <c r="AK84" i="12" s="1"/>
  <c r="AJ84" i="12"/>
  <c r="AC46" i="12"/>
  <c r="T47" i="12"/>
  <c r="AO137" i="12"/>
  <c r="AO84" i="12"/>
  <c r="AO54" i="12"/>
  <c r="AJ63" i="12"/>
  <c r="G63" i="12"/>
  <c r="AK63" i="12" s="1"/>
  <c r="G117" i="12"/>
  <c r="AK117" i="12" s="1"/>
  <c r="AJ117" i="12"/>
  <c r="AO140" i="12"/>
  <c r="AJ171" i="12"/>
  <c r="G171" i="12"/>
  <c r="AK171" i="12" s="1"/>
  <c r="AO91" i="12"/>
  <c r="G55" i="12"/>
  <c r="AK55" i="12" s="1"/>
  <c r="AJ55" i="12"/>
  <c r="AJ169" i="12"/>
  <c r="G169" i="12"/>
  <c r="AK169" i="12" s="1"/>
  <c r="G91" i="12"/>
  <c r="AK91" i="12" s="1"/>
  <c r="AJ91" i="12"/>
  <c r="AO173" i="12"/>
  <c r="AO181" i="12"/>
  <c r="AO174" i="12"/>
  <c r="AJ137" i="12"/>
  <c r="G137" i="12"/>
  <c r="AK137" i="12" s="1"/>
  <c r="AJ146" i="12"/>
  <c r="G146" i="12"/>
  <c r="AK146" i="12" s="1"/>
  <c r="AO141" i="12"/>
  <c r="AO111" i="12"/>
  <c r="AJ168" i="12"/>
  <c r="G168" i="12"/>
  <c r="AK168" i="12" s="1"/>
  <c r="AJ182" i="12"/>
  <c r="G182" i="12"/>
  <c r="AK182" i="12" s="1"/>
  <c r="AJ86" i="12"/>
  <c r="G86" i="12"/>
  <c r="AK86" i="12" s="1"/>
  <c r="AO81" i="12"/>
  <c r="AO80" i="12"/>
  <c r="G60" i="12"/>
  <c r="AK60" i="12" s="1"/>
  <c r="AJ60" i="12"/>
  <c r="BB17" i="12"/>
  <c r="AO53" i="12"/>
  <c r="G51" i="12"/>
  <c r="AK51" i="12" s="1"/>
  <c r="AJ51" i="12"/>
  <c r="G65" i="12"/>
  <c r="AK65" i="12" s="1"/>
  <c r="AJ65" i="12"/>
  <c r="AO116" i="12"/>
  <c r="G59" i="12"/>
  <c r="AK59" i="12" s="1"/>
  <c r="AJ59" i="12"/>
  <c r="AO172" i="12"/>
  <c r="G178" i="12"/>
  <c r="AK178" i="12" s="1"/>
  <c r="AJ178" i="12"/>
  <c r="AO182" i="12"/>
  <c r="G147" i="12"/>
  <c r="AK147" i="12" s="1"/>
  <c r="AJ147" i="12"/>
  <c r="AO146" i="12"/>
  <c r="AO165" i="12"/>
  <c r="AJ164" i="12"/>
  <c r="G164" i="12"/>
  <c r="AK164" i="12" s="1"/>
  <c r="G172" i="12"/>
  <c r="AK172" i="12" s="1"/>
  <c r="AJ172" i="12"/>
  <c r="G177" i="12"/>
  <c r="AK177" i="12" s="1"/>
  <c r="AJ177" i="12"/>
  <c r="T105" i="12"/>
  <c r="AC104" i="12"/>
  <c r="G88" i="12"/>
  <c r="AK88" i="12" s="1"/>
  <c r="AJ88" i="12"/>
  <c r="AO88" i="12"/>
  <c r="T76" i="12"/>
  <c r="AC75" i="12"/>
  <c r="AO92" i="12"/>
  <c r="G53" i="12"/>
  <c r="AK53" i="12" s="1"/>
  <c r="AJ53" i="12"/>
  <c r="AJ56" i="12"/>
  <c r="G56" i="12"/>
  <c r="AK56" i="12" s="1"/>
  <c r="G62" i="12"/>
  <c r="AK62" i="12" s="1"/>
  <c r="AJ62" i="12"/>
  <c r="X17" i="12"/>
  <c r="G93" i="12"/>
  <c r="AK93" i="12" s="1"/>
  <c r="AJ93" i="12"/>
  <c r="AO149" i="12"/>
  <c r="AJ153" i="12"/>
  <c r="G153" i="12"/>
  <c r="AK153" i="12" s="1"/>
  <c r="AO136" i="12"/>
  <c r="G166" i="12"/>
  <c r="AK166" i="12" s="1"/>
  <c r="AJ166" i="12"/>
  <c r="AJ173" i="12"/>
  <c r="G173" i="12"/>
  <c r="AK173" i="12" s="1"/>
  <c r="G179" i="12"/>
  <c r="AK179" i="12" s="1"/>
  <c r="AJ179" i="12"/>
  <c r="AO119" i="12"/>
  <c r="AJ92" i="12"/>
  <c r="G92" i="12"/>
  <c r="AK92" i="12" s="1"/>
  <c r="AJ95" i="12"/>
  <c r="G95" i="12"/>
  <c r="AK95" i="12" s="1"/>
  <c r="AO85" i="12"/>
  <c r="BG75" i="12"/>
  <c r="AX76" i="12"/>
  <c r="BG76" i="12"/>
  <c r="AO76" i="12"/>
  <c r="AJ50" i="12"/>
  <c r="G50" i="12"/>
  <c r="AK50" i="12" s="1"/>
  <c r="G64" i="12"/>
  <c r="AK64" i="12" s="1"/>
  <c r="AJ64" i="12"/>
  <c r="G145" i="11"/>
  <c r="AK145" i="11" s="1"/>
  <c r="AJ145" i="11"/>
  <c r="G117" i="11"/>
  <c r="AK117" i="11" s="1"/>
  <c r="AJ117" i="11"/>
  <c r="AO88" i="11"/>
  <c r="AO96" i="11"/>
  <c r="AJ147" i="11"/>
  <c r="G147" i="11"/>
  <c r="AK147" i="11" s="1"/>
  <c r="AO94" i="11"/>
  <c r="AJ67" i="11"/>
  <c r="G67" i="11"/>
  <c r="AK67" i="11" s="1"/>
  <c r="AO179" i="11"/>
  <c r="AJ163" i="11"/>
  <c r="BB163" i="11" s="1"/>
  <c r="G163" i="11"/>
  <c r="G171" i="11"/>
  <c r="AK171" i="11" s="1"/>
  <c r="AJ171" i="11"/>
  <c r="G140" i="11"/>
  <c r="AK140" i="11" s="1"/>
  <c r="AJ140" i="11"/>
  <c r="AO140" i="11"/>
  <c r="G113" i="11"/>
  <c r="AK113" i="11" s="1"/>
  <c r="AJ113" i="11"/>
  <c r="G123" i="11"/>
  <c r="AK123" i="11" s="1"/>
  <c r="AJ123" i="11"/>
  <c r="AJ108" i="11"/>
  <c r="G108" i="11"/>
  <c r="AK108" i="11" s="1"/>
  <c r="AO52" i="11"/>
  <c r="G86" i="11"/>
  <c r="AK86" i="11" s="1"/>
  <c r="AJ86" i="11"/>
  <c r="AJ92" i="11"/>
  <c r="G92" i="11"/>
  <c r="AK92" i="11" s="1"/>
  <c r="AO95" i="11"/>
  <c r="BG134" i="11"/>
  <c r="AX135" i="11"/>
  <c r="AO117" i="11"/>
  <c r="G64" i="11"/>
  <c r="AK64" i="11" s="1"/>
  <c r="AJ64" i="11"/>
  <c r="G66" i="11"/>
  <c r="AK66" i="11" s="1"/>
  <c r="AJ66" i="11"/>
  <c r="G93" i="11"/>
  <c r="AK93" i="11" s="1"/>
  <c r="AJ93" i="11"/>
  <c r="AO113" i="11"/>
  <c r="AO165" i="11"/>
  <c r="AO135" i="11"/>
  <c r="BG135" i="11"/>
  <c r="G116" i="11"/>
  <c r="AK116" i="11" s="1"/>
  <c r="AJ116" i="11"/>
  <c r="G94" i="11"/>
  <c r="AK94" i="11" s="1"/>
  <c r="AJ94" i="11"/>
  <c r="BG105" i="11"/>
  <c r="AX106" i="11"/>
  <c r="AO174" i="11"/>
  <c r="G173" i="11"/>
  <c r="AK173" i="11" s="1"/>
  <c r="AJ173" i="11"/>
  <c r="AJ169" i="11"/>
  <c r="G169" i="11"/>
  <c r="AK169" i="11" s="1"/>
  <c r="AJ183" i="11"/>
  <c r="G183" i="11"/>
  <c r="AK183" i="11" s="1"/>
  <c r="Y134" i="11"/>
  <c r="G152" i="11"/>
  <c r="AK152" i="11" s="1"/>
  <c r="AJ152" i="11"/>
  <c r="AO153" i="11"/>
  <c r="AO150" i="11"/>
  <c r="AO139" i="11"/>
  <c r="AO137" i="11"/>
  <c r="AO152" i="11"/>
  <c r="AO148" i="11"/>
  <c r="AJ118" i="11"/>
  <c r="G118" i="11"/>
  <c r="AK118" i="11" s="1"/>
  <c r="AO91" i="11"/>
  <c r="G109" i="11"/>
  <c r="AK109" i="11" s="1"/>
  <c r="AJ109" i="11"/>
  <c r="G115" i="11"/>
  <c r="AK115" i="11" s="1"/>
  <c r="AJ115" i="11"/>
  <c r="AK105" i="11"/>
  <c r="BC105" i="11" s="1"/>
  <c r="BF105" i="11" s="1"/>
  <c r="Y105" i="11"/>
  <c r="AJ91" i="11"/>
  <c r="G91" i="11"/>
  <c r="AK91" i="11" s="1"/>
  <c r="G95" i="11"/>
  <c r="AK95" i="11" s="1"/>
  <c r="AJ95" i="11"/>
  <c r="T77" i="11"/>
  <c r="AC76" i="11"/>
  <c r="G51" i="11"/>
  <c r="AK51" i="11" s="1"/>
  <c r="AJ51" i="11"/>
  <c r="G65" i="11"/>
  <c r="AK65" i="11" s="1"/>
  <c r="AJ65" i="11"/>
  <c r="AO64" i="11"/>
  <c r="G166" i="11"/>
  <c r="AK166" i="11" s="1"/>
  <c r="AJ166" i="11"/>
  <c r="AJ142" i="11"/>
  <c r="G142" i="11"/>
  <c r="AK142" i="11" s="1"/>
  <c r="AO112" i="11"/>
  <c r="G54" i="11"/>
  <c r="AK54" i="11" s="1"/>
  <c r="AJ54" i="11"/>
  <c r="AJ121" i="11"/>
  <c r="G121" i="11"/>
  <c r="AK121" i="11" s="1"/>
  <c r="AJ85" i="11"/>
  <c r="G85" i="11"/>
  <c r="AK85" i="11" s="1"/>
  <c r="G178" i="11"/>
  <c r="AK178" i="11" s="1"/>
  <c r="AJ178" i="11"/>
  <c r="G153" i="11"/>
  <c r="AK153" i="11" s="1"/>
  <c r="AJ153" i="11"/>
  <c r="AJ144" i="11"/>
  <c r="G144" i="11"/>
  <c r="AK144" i="11" s="1"/>
  <c r="AO116" i="11"/>
  <c r="AJ122" i="11"/>
  <c r="G122" i="11"/>
  <c r="AK122" i="11" s="1"/>
  <c r="AO86" i="11"/>
  <c r="BG106" i="11"/>
  <c r="AO106" i="11"/>
  <c r="AJ82" i="11"/>
  <c r="G82" i="11"/>
  <c r="AK82" i="11" s="1"/>
  <c r="BG76" i="11"/>
  <c r="AX77" i="11"/>
  <c r="AO93" i="11"/>
  <c r="AO84" i="11"/>
  <c r="AJ49" i="11"/>
  <c r="G49" i="11"/>
  <c r="AK49" i="11" s="1"/>
  <c r="G52" i="11"/>
  <c r="AK52" i="11" s="1"/>
  <c r="AJ52" i="11"/>
  <c r="AJ63" i="11"/>
  <c r="G63" i="11"/>
  <c r="AK63" i="11" s="1"/>
  <c r="AO182" i="11"/>
  <c r="AJ179" i="11"/>
  <c r="G179" i="11"/>
  <c r="AK179" i="11" s="1"/>
  <c r="G88" i="11"/>
  <c r="AK88" i="11" s="1"/>
  <c r="AJ88" i="11"/>
  <c r="AO61" i="11"/>
  <c r="AJ168" i="11"/>
  <c r="G168" i="11"/>
  <c r="AK168" i="11" s="1"/>
  <c r="AO149" i="11"/>
  <c r="AO138" i="11"/>
  <c r="AJ112" i="11"/>
  <c r="G112" i="11"/>
  <c r="AK112" i="11" s="1"/>
  <c r="AO124" i="11"/>
  <c r="G84" i="11"/>
  <c r="AK84" i="11" s="1"/>
  <c r="AJ84" i="11"/>
  <c r="AO63" i="11"/>
  <c r="BB18" i="11"/>
  <c r="AK18" i="11"/>
  <c r="BC18" i="11" s="1"/>
  <c r="AJ53" i="11"/>
  <c r="G53" i="11"/>
  <c r="AK53" i="11" s="1"/>
  <c r="AJ60" i="11"/>
  <c r="G60" i="11"/>
  <c r="AK60" i="11" s="1"/>
  <c r="AO82" i="11"/>
  <c r="AJ181" i="11"/>
  <c r="G181" i="11"/>
  <c r="AK181" i="11" s="1"/>
  <c r="T135" i="11"/>
  <c r="AC134" i="11"/>
  <c r="G182" i="11"/>
  <c r="AK182" i="11" s="1"/>
  <c r="AJ182" i="11"/>
  <c r="AJ107" i="11"/>
  <c r="G107" i="11"/>
  <c r="AK107" i="11" s="1"/>
  <c r="AO109" i="11"/>
  <c r="AJ81" i="11"/>
  <c r="G81" i="11"/>
  <c r="AK81" i="11" s="1"/>
  <c r="AO59" i="11"/>
  <c r="AO114" i="11"/>
  <c r="G50" i="11"/>
  <c r="AK50" i="11" s="1"/>
  <c r="AJ50" i="11"/>
  <c r="G62" i="11"/>
  <c r="AK62" i="11" s="1"/>
  <c r="AJ62" i="11"/>
  <c r="AJ57" i="11"/>
  <c r="G57" i="11"/>
  <c r="AK57" i="11" s="1"/>
  <c r="AO171" i="11"/>
  <c r="AO169" i="11"/>
  <c r="AO60" i="11"/>
  <c r="AO51" i="11"/>
  <c r="G59" i="11"/>
  <c r="AK59" i="11" s="1"/>
  <c r="AJ59" i="11"/>
  <c r="AO175" i="11"/>
  <c r="AJ176" i="11"/>
  <c r="G176" i="11"/>
  <c r="AK176" i="11" s="1"/>
  <c r="AJ180" i="11"/>
  <c r="G180" i="11"/>
  <c r="AK180" i="11" s="1"/>
  <c r="AO154" i="11"/>
  <c r="G139" i="11"/>
  <c r="AK139" i="11" s="1"/>
  <c r="AJ139" i="11"/>
  <c r="AJ174" i="11"/>
  <c r="G174" i="11"/>
  <c r="AK174" i="11" s="1"/>
  <c r="AJ170" i="11"/>
  <c r="G170" i="11"/>
  <c r="AK170" i="11" s="1"/>
  <c r="AX164" i="11"/>
  <c r="BG163" i="11"/>
  <c r="G141" i="11"/>
  <c r="AK141" i="11" s="1"/>
  <c r="AJ141" i="11"/>
  <c r="X163" i="11"/>
  <c r="G175" i="11"/>
  <c r="AK175" i="11" s="1"/>
  <c r="AJ175" i="11"/>
  <c r="AJ177" i="11"/>
  <c r="G177" i="11"/>
  <c r="AK177" i="11" s="1"/>
  <c r="G148" i="11"/>
  <c r="AK148" i="11" s="1"/>
  <c r="AJ148" i="11"/>
  <c r="AO166" i="11"/>
  <c r="AJ143" i="11"/>
  <c r="G143" i="11"/>
  <c r="AK143" i="11" s="1"/>
  <c r="AO173" i="11"/>
  <c r="AJ114" i="11"/>
  <c r="G114" i="11"/>
  <c r="AK114" i="11" s="1"/>
  <c r="AO58" i="11"/>
  <c r="AO110" i="11"/>
  <c r="AJ87" i="11"/>
  <c r="G87" i="11"/>
  <c r="AK87" i="11" s="1"/>
  <c r="G96" i="11"/>
  <c r="AK96" i="11" s="1"/>
  <c r="AJ96" i="11"/>
  <c r="AO92" i="11"/>
  <c r="AJ47" i="11"/>
  <c r="BB47" i="11" s="1"/>
  <c r="G47" i="11"/>
  <c r="BG77" i="11"/>
  <c r="AO77" i="11"/>
  <c r="AO62" i="11"/>
  <c r="AJ56" i="11"/>
  <c r="G56" i="11"/>
  <c r="AK56" i="11" s="1"/>
  <c r="AJ55" i="11"/>
  <c r="G55" i="11"/>
  <c r="AK55" i="11" s="1"/>
  <c r="T67" i="9"/>
  <c r="AC66" i="9"/>
  <c r="AJ50" i="9"/>
  <c r="T125" i="9"/>
  <c r="BG154" i="9"/>
  <c r="AJ45" i="9"/>
  <c r="AJ48" i="9"/>
  <c r="X37" i="9"/>
  <c r="G52" i="9"/>
  <c r="AK52" i="9" s="1"/>
  <c r="AJ172" i="9"/>
  <c r="AJ166" i="9"/>
  <c r="AJ155" i="9"/>
  <c r="G37" i="9"/>
  <c r="AK37" i="9" s="1"/>
  <c r="BC37" i="9" s="1"/>
  <c r="AJ78" i="9"/>
  <c r="BG124" i="9"/>
  <c r="G53" i="9"/>
  <c r="AK53" i="9" s="1"/>
  <c r="AJ53" i="9"/>
  <c r="AJ76" i="9"/>
  <c r="AX67" i="9"/>
  <c r="AX9" i="9"/>
  <c r="AJ49" i="9"/>
  <c r="AC37" i="9"/>
  <c r="G43" i="9"/>
  <c r="AK43" i="9" s="1"/>
  <c r="T154" i="9"/>
  <c r="AJ40" i="9"/>
  <c r="AJ51" i="9"/>
  <c r="AJ111" i="9"/>
  <c r="G66" i="9"/>
  <c r="AJ66" i="9"/>
  <c r="BB66" i="9" s="1"/>
  <c r="G83" i="9"/>
  <c r="AK83" i="9" s="1"/>
  <c r="AJ83" i="9"/>
  <c r="G81" i="9"/>
  <c r="AK81" i="9" s="1"/>
  <c r="AJ81" i="9"/>
  <c r="G69" i="9"/>
  <c r="AK69" i="9" s="1"/>
  <c r="AJ69" i="9"/>
  <c r="G72" i="9"/>
  <c r="AK72" i="9" s="1"/>
  <c r="AJ72" i="9"/>
  <c r="G70" i="9"/>
  <c r="AK70" i="9" s="1"/>
  <c r="AJ70" i="9"/>
  <c r="G73" i="9"/>
  <c r="AK73" i="9" s="1"/>
  <c r="AJ73" i="9"/>
  <c r="X66" i="9"/>
  <c r="AJ84" i="9"/>
  <c r="AJ75" i="9"/>
  <c r="G86" i="9"/>
  <c r="AK86" i="9" s="1"/>
  <c r="AJ86" i="9"/>
  <c r="AJ85" i="9"/>
  <c r="AJ80" i="9"/>
  <c r="AJ167" i="9"/>
  <c r="AJ156" i="9"/>
  <c r="G77" i="9"/>
  <c r="AK77" i="9" s="1"/>
  <c r="AJ77" i="9"/>
  <c r="G71" i="9"/>
  <c r="AK71" i="9" s="1"/>
  <c r="AJ71" i="9"/>
  <c r="G82" i="9"/>
  <c r="AK82" i="9" s="1"/>
  <c r="AJ82" i="9"/>
  <c r="G74" i="9"/>
  <c r="AK74" i="9" s="1"/>
  <c r="AJ74" i="9"/>
  <c r="G131" i="9"/>
  <c r="AK131" i="9" s="1"/>
  <c r="AO168" i="9"/>
  <c r="AK171" i="9"/>
  <c r="AJ171" i="9"/>
  <c r="AO165" i="9"/>
  <c r="AO173" i="9"/>
  <c r="AJ157" i="9"/>
  <c r="AK157" i="9"/>
  <c r="AO163" i="9"/>
  <c r="AO169" i="9"/>
  <c r="AO161" i="9"/>
  <c r="AO156" i="9"/>
  <c r="AK161" i="9"/>
  <c r="AJ161" i="9"/>
  <c r="AK165" i="9"/>
  <c r="AJ165" i="9"/>
  <c r="AK168" i="9"/>
  <c r="AJ168" i="9"/>
  <c r="AO170" i="9"/>
  <c r="AO157" i="9"/>
  <c r="AK138" i="9"/>
  <c r="AJ138" i="9"/>
  <c r="AJ128" i="9"/>
  <c r="AK128" i="9"/>
  <c r="AJ143" i="9"/>
  <c r="AK143" i="9"/>
  <c r="AO132" i="9"/>
  <c r="AO136" i="9"/>
  <c r="AJ127" i="9"/>
  <c r="AK127" i="9"/>
  <c r="AO142" i="9"/>
  <c r="G124" i="9"/>
  <c r="AJ124" i="9"/>
  <c r="BB124" i="9" s="1"/>
  <c r="AK142" i="9"/>
  <c r="AJ142" i="9"/>
  <c r="AK135" i="9"/>
  <c r="AJ135" i="9"/>
  <c r="AJ136" i="9"/>
  <c r="AK136" i="9"/>
  <c r="AK126" i="9"/>
  <c r="AJ126" i="9"/>
  <c r="AJ132" i="9"/>
  <c r="AK132" i="9"/>
  <c r="AO127" i="9"/>
  <c r="AJ130" i="9"/>
  <c r="AK130" i="9"/>
  <c r="AJ140" i="9"/>
  <c r="AK140" i="9"/>
  <c r="AJ134" i="9"/>
  <c r="AK134" i="9"/>
  <c r="AJ139" i="9"/>
  <c r="AK139" i="9"/>
  <c r="AJ141" i="9"/>
  <c r="AK141" i="9"/>
  <c r="AJ129" i="9"/>
  <c r="AK129" i="9"/>
  <c r="AJ144" i="9"/>
  <c r="AK144" i="9"/>
  <c r="AO139" i="9"/>
  <c r="X124" i="9"/>
  <c r="BG95" i="9"/>
  <c r="AX96" i="9"/>
  <c r="BG96" i="9"/>
  <c r="AJ101" i="9"/>
  <c r="AK101" i="9"/>
  <c r="AK109" i="9"/>
  <c r="AJ109" i="9"/>
  <c r="AK99" i="9"/>
  <c r="AJ99" i="9"/>
  <c r="AJ112" i="9"/>
  <c r="AK112" i="9"/>
  <c r="AK107" i="9"/>
  <c r="AJ107" i="9"/>
  <c r="AJ102" i="9"/>
  <c r="AK102" i="9"/>
  <c r="AK97" i="9"/>
  <c r="AJ97" i="9"/>
  <c r="G95" i="9"/>
  <c r="AJ95" i="9"/>
  <c r="BB95" i="9" s="1"/>
  <c r="AJ103" i="9"/>
  <c r="AK103" i="9"/>
  <c r="AJ105" i="9"/>
  <c r="AK105" i="9"/>
  <c r="AJ100" i="9"/>
  <c r="AK100" i="9"/>
  <c r="AJ110" i="9"/>
  <c r="AK110" i="9"/>
  <c r="AJ108" i="9"/>
  <c r="AK108" i="9"/>
  <c r="AJ106" i="9"/>
  <c r="AK106" i="9"/>
  <c r="AO109" i="9"/>
  <c r="AO107" i="9"/>
  <c r="AJ114" i="9"/>
  <c r="AK114" i="9"/>
  <c r="X95" i="9"/>
  <c r="AJ115" i="9"/>
  <c r="AK115" i="9"/>
  <c r="AO115" i="9"/>
  <c r="AO100" i="9"/>
  <c r="AO101" i="9"/>
  <c r="AO103" i="9"/>
  <c r="AO106" i="9"/>
  <c r="AK113" i="9"/>
  <c r="AJ113" i="9"/>
  <c r="AO113" i="9"/>
  <c r="AJ104" i="9"/>
  <c r="AK104" i="9"/>
  <c r="AO79" i="9"/>
  <c r="AO69" i="9"/>
  <c r="AO78" i="9"/>
  <c r="AO76" i="9"/>
  <c r="AO73" i="9"/>
  <c r="AO85" i="9"/>
  <c r="AO86" i="9"/>
  <c r="AK8" i="9"/>
  <c r="BC8" i="9" s="1"/>
  <c r="AK12" i="9"/>
  <c r="BB8" i="9"/>
  <c r="X8" i="9"/>
  <c r="T9" i="9"/>
  <c r="AC8" i="9"/>
  <c r="C27" i="4"/>
  <c r="B27" i="4"/>
  <c r="E26" i="4"/>
  <c r="D26" i="4"/>
  <c r="N37" i="12" s="1"/>
  <c r="E25" i="4"/>
  <c r="D25" i="4"/>
  <c r="N36" i="12" s="1"/>
  <c r="E24" i="4"/>
  <c r="D24" i="4"/>
  <c r="N35" i="12" s="1"/>
  <c r="E23" i="4"/>
  <c r="D23" i="4"/>
  <c r="N34" i="12" s="1"/>
  <c r="E22" i="4"/>
  <c r="D22" i="4"/>
  <c r="N33" i="12" s="1"/>
  <c r="E21" i="4"/>
  <c r="D21" i="4"/>
  <c r="N32" i="12" s="1"/>
  <c r="E20" i="4"/>
  <c r="D20" i="4"/>
  <c r="N31" i="12" s="1"/>
  <c r="E19" i="4"/>
  <c r="D19" i="4"/>
  <c r="N30" i="12" s="1"/>
  <c r="E18" i="4"/>
  <c r="D18" i="4"/>
  <c r="N29" i="12" s="1"/>
  <c r="E17" i="4"/>
  <c r="D17" i="4"/>
  <c r="N28" i="12" s="1"/>
  <c r="E16" i="4"/>
  <c r="D16" i="4"/>
  <c r="N27" i="12" s="1"/>
  <c r="E15" i="4"/>
  <c r="D15" i="4"/>
  <c r="N26" i="12" s="1"/>
  <c r="E14" i="4"/>
  <c r="D14" i="4"/>
  <c r="N25" i="12" s="1"/>
  <c r="E13" i="4"/>
  <c r="D13" i="4"/>
  <c r="N24" i="12" s="1"/>
  <c r="E12" i="4"/>
  <c r="D12" i="4"/>
  <c r="N23" i="12" s="1"/>
  <c r="E11" i="4"/>
  <c r="D11" i="4"/>
  <c r="N22" i="12" s="1"/>
  <c r="E10" i="4"/>
  <c r="D10" i="4"/>
  <c r="N21" i="12" s="1"/>
  <c r="E9" i="4"/>
  <c r="D9" i="4"/>
  <c r="N20" i="12" s="1"/>
  <c r="E8" i="4"/>
  <c r="D8" i="4"/>
  <c r="N19" i="12" s="1"/>
  <c r="E7" i="4"/>
  <c r="D7" i="4"/>
  <c r="N18" i="12" s="1"/>
  <c r="E25" i="3"/>
  <c r="D25" i="3"/>
  <c r="N38" i="11" s="1"/>
  <c r="E24" i="3"/>
  <c r="D24" i="3"/>
  <c r="N37" i="11" s="1"/>
  <c r="E23" i="3"/>
  <c r="D23" i="3"/>
  <c r="N36" i="11" s="1"/>
  <c r="E22" i="3"/>
  <c r="D22" i="3"/>
  <c r="N35" i="11" s="1"/>
  <c r="E21" i="3"/>
  <c r="D21" i="3"/>
  <c r="N34" i="11" s="1"/>
  <c r="E20" i="3"/>
  <c r="D20" i="3"/>
  <c r="N33" i="11" s="1"/>
  <c r="E19" i="3"/>
  <c r="D19" i="3"/>
  <c r="N32" i="11" s="1"/>
  <c r="E18" i="3"/>
  <c r="D18" i="3"/>
  <c r="N31" i="11" s="1"/>
  <c r="E17" i="3"/>
  <c r="D17" i="3"/>
  <c r="N30" i="11" s="1"/>
  <c r="E16" i="3"/>
  <c r="D16" i="3"/>
  <c r="N29" i="11" s="1"/>
  <c r="E15" i="3"/>
  <c r="D15" i="3"/>
  <c r="N28" i="11" s="1"/>
  <c r="E14" i="3"/>
  <c r="D14" i="3"/>
  <c r="N27" i="11" s="1"/>
  <c r="E13" i="3"/>
  <c r="D13" i="3"/>
  <c r="N26" i="11" s="1"/>
  <c r="E12" i="3"/>
  <c r="D12" i="3"/>
  <c r="N25" i="11" s="1"/>
  <c r="E11" i="3"/>
  <c r="D11" i="3"/>
  <c r="N24" i="11" s="1"/>
  <c r="E10" i="3"/>
  <c r="D10" i="3"/>
  <c r="N23" i="11" s="1"/>
  <c r="E9" i="3"/>
  <c r="D9" i="3"/>
  <c r="N22" i="11" s="1"/>
  <c r="E8" i="3"/>
  <c r="D8" i="3"/>
  <c r="N21" i="11" s="1"/>
  <c r="E7" i="3"/>
  <c r="D7" i="3"/>
  <c r="N20" i="11" s="1"/>
  <c r="E6" i="3"/>
  <c r="N19" i="11"/>
  <c r="E26" i="2"/>
  <c r="D26" i="2"/>
  <c r="N28" i="9" s="1"/>
  <c r="E25" i="2"/>
  <c r="D25" i="2"/>
  <c r="N27" i="9" s="1"/>
  <c r="E24" i="2"/>
  <c r="D24" i="2"/>
  <c r="N26" i="9" s="1"/>
  <c r="E23" i="2"/>
  <c r="D23" i="2"/>
  <c r="N25" i="9" s="1"/>
  <c r="E22" i="2"/>
  <c r="D22" i="2"/>
  <c r="N24" i="9" s="1"/>
  <c r="E21" i="2"/>
  <c r="D21" i="2"/>
  <c r="N23" i="9" s="1"/>
  <c r="E20" i="2"/>
  <c r="D20" i="2"/>
  <c r="N22" i="9" s="1"/>
  <c r="E19" i="2"/>
  <c r="D19" i="2"/>
  <c r="N21" i="9" s="1"/>
  <c r="E18" i="2"/>
  <c r="D18" i="2"/>
  <c r="N20" i="9" s="1"/>
  <c r="E17" i="2"/>
  <c r="D17" i="2"/>
  <c r="N19" i="9" s="1"/>
  <c r="E16" i="2"/>
  <c r="D16" i="2"/>
  <c r="N18" i="9" s="1"/>
  <c r="E15" i="2"/>
  <c r="D15" i="2"/>
  <c r="N17" i="9" s="1"/>
  <c r="E14" i="2"/>
  <c r="D14" i="2"/>
  <c r="N16" i="9" s="1"/>
  <c r="E13" i="2"/>
  <c r="D13" i="2"/>
  <c r="N15" i="9" s="1"/>
  <c r="E12" i="2"/>
  <c r="D12" i="2"/>
  <c r="N14" i="9" s="1"/>
  <c r="E11" i="2"/>
  <c r="D11" i="2"/>
  <c r="N13" i="9" s="1"/>
  <c r="E10" i="2"/>
  <c r="D10" i="2"/>
  <c r="N12" i="9" s="1"/>
  <c r="E9" i="2"/>
  <c r="D9" i="2"/>
  <c r="N11" i="9" s="1"/>
  <c r="E8" i="2"/>
  <c r="D8" i="2"/>
  <c r="N10" i="9" s="1"/>
  <c r="E7" i="2"/>
  <c r="P9" i="9" s="1"/>
  <c r="AA9" i="9" s="1"/>
  <c r="D7" i="2"/>
  <c r="N9" i="9" s="1"/>
  <c r="C26" i="3"/>
  <c r="B26" i="3"/>
  <c r="C27" i="2"/>
  <c r="B27" i="2"/>
  <c r="AU305" i="21" l="1"/>
  <c r="AV305" i="21" s="1"/>
  <c r="AS306" i="21" s="1"/>
  <c r="Y104" i="12"/>
  <c r="AB319" i="22"/>
  <c r="Y21" i="35"/>
  <c r="AD21" i="35" s="1"/>
  <c r="AB137" i="35"/>
  <c r="AD137" i="35"/>
  <c r="Q167" i="35"/>
  <c r="R167" i="35" s="1"/>
  <c r="BF21" i="35"/>
  <c r="BH21" i="35"/>
  <c r="BF108" i="35"/>
  <c r="BH108" i="35"/>
  <c r="P138" i="35"/>
  <c r="AA138" i="35" s="1"/>
  <c r="AS109" i="35"/>
  <c r="AY108" i="35"/>
  <c r="AX109" i="35" s="1"/>
  <c r="P109" i="35"/>
  <c r="AA109" i="35" s="1"/>
  <c r="Q109" i="35"/>
  <c r="R109" i="35" s="1"/>
  <c r="AT22" i="35"/>
  <c r="BE22" i="35" s="1"/>
  <c r="AT167" i="35"/>
  <c r="BE167" i="35" s="1"/>
  <c r="AV138" i="35"/>
  <c r="BI166" i="35"/>
  <c r="P51" i="35"/>
  <c r="AA51" i="35" s="1"/>
  <c r="Q51" i="35"/>
  <c r="X79" i="35"/>
  <c r="BD79" i="35"/>
  <c r="BC79" i="35"/>
  <c r="BB79" i="35"/>
  <c r="AC80" i="35"/>
  <c r="O80" i="35"/>
  <c r="Z79" i="35"/>
  <c r="Y79" i="35"/>
  <c r="BG80" i="35"/>
  <c r="U79" i="35"/>
  <c r="T80" i="35" s="1"/>
  <c r="AB21" i="35"/>
  <c r="BF50" i="35"/>
  <c r="BH50" i="35"/>
  <c r="AE166" i="35"/>
  <c r="AT80" i="35"/>
  <c r="BE80" i="35" s="1"/>
  <c r="AB108" i="35"/>
  <c r="AD108" i="35"/>
  <c r="AB50" i="35"/>
  <c r="AD50" i="35"/>
  <c r="AT51" i="35"/>
  <c r="BE51" i="35" s="1"/>
  <c r="P22" i="35"/>
  <c r="AA22" i="35" s="1"/>
  <c r="Q22" i="35"/>
  <c r="BF137" i="35"/>
  <c r="BH137" i="35"/>
  <c r="BF319" i="22"/>
  <c r="O360" i="17"/>
  <c r="P360" i="17" s="1"/>
  <c r="AA360" i="17" s="1"/>
  <c r="Z359" i="17"/>
  <c r="BB359" i="17"/>
  <c r="Y359" i="17"/>
  <c r="BC359" i="17"/>
  <c r="AU210" i="21"/>
  <c r="AV210" i="21" s="1"/>
  <c r="AS211" i="21" s="1"/>
  <c r="AU211" i="21" s="1"/>
  <c r="AV211" i="21" s="1"/>
  <c r="AS212" i="21" s="1"/>
  <c r="AT212" i="21" s="1"/>
  <c r="BE212" i="21" s="1"/>
  <c r="AU115" i="21"/>
  <c r="AV115" i="21" s="1"/>
  <c r="AS116" i="21" s="1"/>
  <c r="AT116" i="21" s="1"/>
  <c r="BE116" i="21" s="1"/>
  <c r="BF116" i="21" s="1"/>
  <c r="BF37" i="9"/>
  <c r="BI37" i="9" s="1"/>
  <c r="B56" i="9"/>
  <c r="AT21" i="21"/>
  <c r="BE21" i="21" s="1"/>
  <c r="AT211" i="21"/>
  <c r="BE211" i="21" s="1"/>
  <c r="BF211" i="21" s="1"/>
  <c r="AT306" i="21"/>
  <c r="BE306" i="21" s="1"/>
  <c r="BF306" i="21" s="1"/>
  <c r="AU400" i="21"/>
  <c r="AV400" i="21" s="1"/>
  <c r="AS401" i="21" s="1"/>
  <c r="W63" i="9"/>
  <c r="Q441" i="15"/>
  <c r="R441" i="15" s="1"/>
  <c r="X441" i="15" s="1"/>
  <c r="BA110" i="21"/>
  <c r="BA159" i="12"/>
  <c r="B152" i="12"/>
  <c r="B36" i="12"/>
  <c r="BA311" i="22"/>
  <c r="W311" i="22"/>
  <c r="B36" i="15"/>
  <c r="BA72" i="12"/>
  <c r="W72" i="12"/>
  <c r="BA386" i="22"/>
  <c r="W386" i="22"/>
  <c r="W43" i="12"/>
  <c r="BA86" i="22"/>
  <c r="W86" i="22"/>
  <c r="BA92" i="9"/>
  <c r="W92" i="9"/>
  <c r="B85" i="9"/>
  <c r="W34" i="9"/>
  <c r="BA34" i="9"/>
  <c r="W161" i="22"/>
  <c r="BA161" i="22"/>
  <c r="BA179" i="9"/>
  <c r="W179" i="9"/>
  <c r="W119" i="15"/>
  <c r="BA236" i="22"/>
  <c r="W236" i="22"/>
  <c r="BA102" i="11"/>
  <c r="W102" i="11"/>
  <c r="BA183" i="17"/>
  <c r="W183" i="17"/>
  <c r="B189" i="17"/>
  <c r="B205" i="17" s="1"/>
  <c r="B211" i="21"/>
  <c r="B227" i="21" s="1"/>
  <c r="W205" i="21"/>
  <c r="BA205" i="21"/>
  <c r="W163" i="22"/>
  <c r="B110" i="22"/>
  <c r="BA163" i="22"/>
  <c r="W224" i="15"/>
  <c r="BA224" i="15"/>
  <c r="BF76" i="11"/>
  <c r="BI76" i="11" s="1"/>
  <c r="U18" i="19"/>
  <c r="T19" i="19" s="1"/>
  <c r="O18" i="19"/>
  <c r="N19" i="19" s="1"/>
  <c r="AU21" i="22"/>
  <c r="AV21" i="22" s="1"/>
  <c r="AS22" i="22" s="1"/>
  <c r="AT321" i="22"/>
  <c r="BE321" i="22" s="1"/>
  <c r="AU170" i="22"/>
  <c r="AV170" i="22" s="1"/>
  <c r="Q170" i="22"/>
  <c r="R170" i="22" s="1"/>
  <c r="P245" i="22"/>
  <c r="AA245" i="22" s="1"/>
  <c r="Q320" i="22"/>
  <c r="R320" i="22" s="1"/>
  <c r="BF94" i="22"/>
  <c r="AB244" i="22"/>
  <c r="AB94" i="22"/>
  <c r="P95" i="22"/>
  <c r="AA95" i="22" s="1"/>
  <c r="AS246" i="22"/>
  <c r="BF244" i="22"/>
  <c r="BC19" i="22"/>
  <c r="Y19" i="22"/>
  <c r="X19" i="22"/>
  <c r="O20" i="22"/>
  <c r="BD19" i="22"/>
  <c r="BB19" i="22"/>
  <c r="Z19" i="22"/>
  <c r="AT96" i="22"/>
  <c r="BE96" i="22" s="1"/>
  <c r="AU191" i="17"/>
  <c r="AV191" i="17" s="1"/>
  <c r="AS192" i="17" s="1"/>
  <c r="P190" i="17"/>
  <c r="AA190" i="17" s="1"/>
  <c r="AU20" i="17"/>
  <c r="AV20" i="17" s="1"/>
  <c r="AS106" i="17"/>
  <c r="BF189" i="17"/>
  <c r="Z19" i="17"/>
  <c r="BD19" i="17"/>
  <c r="Y19" i="17"/>
  <c r="BC19" i="17"/>
  <c r="X19" i="17"/>
  <c r="BB19" i="17"/>
  <c r="O20" i="17"/>
  <c r="AB189" i="17"/>
  <c r="AB104" i="17"/>
  <c r="BF274" i="17"/>
  <c r="BF104" i="17"/>
  <c r="AU361" i="17"/>
  <c r="AV361" i="17" s="1"/>
  <c r="AB274" i="17"/>
  <c r="AT276" i="17"/>
  <c r="BE276" i="17" s="1"/>
  <c r="P105" i="17"/>
  <c r="AA105" i="17" s="1"/>
  <c r="P275" i="17"/>
  <c r="AA275" i="17" s="1"/>
  <c r="O402" i="21"/>
  <c r="Z401" i="21"/>
  <c r="Y401" i="21"/>
  <c r="X401" i="21"/>
  <c r="BD401" i="21"/>
  <c r="BC401" i="21"/>
  <c r="BB401" i="21"/>
  <c r="P117" i="21"/>
  <c r="AA117" i="21" s="1"/>
  <c r="Z307" i="21"/>
  <c r="BD307" i="21"/>
  <c r="BC307" i="21"/>
  <c r="BB307" i="21"/>
  <c r="O308" i="21"/>
  <c r="Y307" i="21"/>
  <c r="X307" i="21"/>
  <c r="BF21" i="21"/>
  <c r="AB211" i="21"/>
  <c r="AB21" i="21"/>
  <c r="P22" i="21"/>
  <c r="AA22" i="21" s="1"/>
  <c r="AB116" i="21"/>
  <c r="P212" i="21"/>
  <c r="AA212" i="21" s="1"/>
  <c r="Q212" i="21"/>
  <c r="R212" i="21" s="1"/>
  <c r="C18" i="19"/>
  <c r="B19" i="19"/>
  <c r="Q126" i="15"/>
  <c r="R126" i="15" s="1"/>
  <c r="AT442" i="15"/>
  <c r="BE442" i="15" s="1"/>
  <c r="AB335" i="15"/>
  <c r="P336" i="15"/>
  <c r="AA336" i="15" s="1"/>
  <c r="BF335" i="15"/>
  <c r="AT337" i="15"/>
  <c r="BE337" i="15" s="1"/>
  <c r="Z230" i="15"/>
  <c r="BD230" i="15"/>
  <c r="Y230" i="15"/>
  <c r="O231" i="15"/>
  <c r="BC230" i="15"/>
  <c r="X230" i="15"/>
  <c r="BB230" i="15"/>
  <c r="AT232" i="15"/>
  <c r="BE232" i="15" s="1"/>
  <c r="AS128" i="15"/>
  <c r="I18" i="19"/>
  <c r="H19" i="19" s="1"/>
  <c r="Y76" i="11"/>
  <c r="AB76" i="11" s="1"/>
  <c r="AE76" i="11" s="1"/>
  <c r="AB134" i="11"/>
  <c r="AE134" i="11" s="1"/>
  <c r="AT21" i="15"/>
  <c r="BE21" i="15" s="1"/>
  <c r="BC20" i="15"/>
  <c r="BD20" i="15"/>
  <c r="X20" i="15"/>
  <c r="Y20" i="15"/>
  <c r="Z20" i="15"/>
  <c r="BB20" i="15"/>
  <c r="AB18" i="11"/>
  <c r="AE18" i="11" s="1"/>
  <c r="BI134" i="11"/>
  <c r="AK153" i="9"/>
  <c r="BC153" i="9" s="1"/>
  <c r="BF153" i="9" s="1"/>
  <c r="BI153" i="9" s="1"/>
  <c r="Y153" i="9"/>
  <c r="AB153" i="9" s="1"/>
  <c r="AE153" i="9" s="1"/>
  <c r="N110" i="12"/>
  <c r="AR110" i="12" s="1"/>
  <c r="N81" i="12"/>
  <c r="AR81" i="12" s="1"/>
  <c r="N139" i="12"/>
  <c r="AR139" i="12" s="1"/>
  <c r="N52" i="12"/>
  <c r="AR52" i="12" s="1"/>
  <c r="N168" i="12"/>
  <c r="AR168" i="12" s="1"/>
  <c r="AR23" i="12"/>
  <c r="N105" i="12"/>
  <c r="AR105" i="12" s="1"/>
  <c r="N134" i="12"/>
  <c r="N47" i="12"/>
  <c r="AR47" i="12" s="1"/>
  <c r="N163" i="12"/>
  <c r="N76" i="12"/>
  <c r="AR18" i="12"/>
  <c r="N51" i="12"/>
  <c r="AR51" i="12" s="1"/>
  <c r="N167" i="12"/>
  <c r="AR167" i="12" s="1"/>
  <c r="AR22" i="12"/>
  <c r="N138" i="12"/>
  <c r="AR138" i="12" s="1"/>
  <c r="N109" i="12"/>
  <c r="AR109" i="12" s="1"/>
  <c r="N80" i="12"/>
  <c r="AR80" i="12" s="1"/>
  <c r="N171" i="12"/>
  <c r="AR171" i="12" s="1"/>
  <c r="N55" i="12"/>
  <c r="AR55" i="12" s="1"/>
  <c r="AR26" i="12"/>
  <c r="N142" i="12"/>
  <c r="AR142" i="12" s="1"/>
  <c r="N113" i="12"/>
  <c r="AR113" i="12" s="1"/>
  <c r="N84" i="12"/>
  <c r="AR84" i="12" s="1"/>
  <c r="AR30" i="12"/>
  <c r="N175" i="12"/>
  <c r="AR175" i="12" s="1"/>
  <c r="N59" i="12"/>
  <c r="AR59" i="12" s="1"/>
  <c r="N146" i="12"/>
  <c r="AR146" i="12" s="1"/>
  <c r="N117" i="12"/>
  <c r="AR117" i="12" s="1"/>
  <c r="N88" i="12"/>
  <c r="AR88" i="12" s="1"/>
  <c r="AR34" i="12"/>
  <c r="N92" i="12"/>
  <c r="AR92" i="12" s="1"/>
  <c r="N121" i="12"/>
  <c r="AR121" i="12" s="1"/>
  <c r="N63" i="12"/>
  <c r="AR63" i="12" s="1"/>
  <c r="N150" i="12"/>
  <c r="AR150" i="12" s="1"/>
  <c r="N179" i="12"/>
  <c r="AR179" i="12" s="1"/>
  <c r="M59" i="12"/>
  <c r="M175" i="12"/>
  <c r="M146" i="12"/>
  <c r="M117" i="12"/>
  <c r="M88" i="12"/>
  <c r="M92" i="12"/>
  <c r="M150" i="12"/>
  <c r="M121" i="12"/>
  <c r="M63" i="12"/>
  <c r="M179" i="12"/>
  <c r="M105" i="12"/>
  <c r="P105" i="12" s="1"/>
  <c r="AA105" i="12" s="1"/>
  <c r="M47" i="12"/>
  <c r="P47" i="12" s="1"/>
  <c r="AA47" i="12" s="1"/>
  <c r="M163" i="12"/>
  <c r="P163" i="12" s="1"/>
  <c r="AA163" i="12" s="1"/>
  <c r="M76" i="12"/>
  <c r="P76" i="12" s="1"/>
  <c r="AA76" i="12" s="1"/>
  <c r="M134" i="12"/>
  <c r="P134" i="12" s="1"/>
  <c r="AA134" i="12" s="1"/>
  <c r="N64" i="12"/>
  <c r="AR64" i="12" s="1"/>
  <c r="AR35" i="12"/>
  <c r="N122" i="12"/>
  <c r="AR122" i="12" s="1"/>
  <c r="N180" i="12"/>
  <c r="AR180" i="12" s="1"/>
  <c r="N151" i="12"/>
  <c r="AR151" i="12" s="1"/>
  <c r="N93" i="12"/>
  <c r="AR93" i="12" s="1"/>
  <c r="M51" i="12"/>
  <c r="M138" i="12"/>
  <c r="M167" i="12"/>
  <c r="M109" i="12"/>
  <c r="M80" i="12"/>
  <c r="M114" i="12"/>
  <c r="M85" i="12"/>
  <c r="M56" i="12"/>
  <c r="M143" i="12"/>
  <c r="M172" i="12"/>
  <c r="M89" i="12"/>
  <c r="M147" i="12"/>
  <c r="M118" i="12"/>
  <c r="M60" i="12"/>
  <c r="M176" i="12"/>
  <c r="M64" i="12"/>
  <c r="M122" i="12"/>
  <c r="M93" i="12"/>
  <c r="M180" i="12"/>
  <c r="M151" i="12"/>
  <c r="AR28" i="12"/>
  <c r="N86" i="12"/>
  <c r="AR86" i="12" s="1"/>
  <c r="N115" i="12"/>
  <c r="AR115" i="12" s="1"/>
  <c r="N57" i="12"/>
  <c r="AR57" i="12" s="1"/>
  <c r="N173" i="12"/>
  <c r="AR173" i="12" s="1"/>
  <c r="N144" i="12"/>
  <c r="AR144" i="12" s="1"/>
  <c r="N177" i="12"/>
  <c r="AR177" i="12" s="1"/>
  <c r="N61" i="12"/>
  <c r="AR61" i="12" s="1"/>
  <c r="N90" i="12"/>
  <c r="AR90" i="12" s="1"/>
  <c r="AR32" i="12"/>
  <c r="N148" i="12"/>
  <c r="AR148" i="12" s="1"/>
  <c r="N119" i="12"/>
  <c r="AR119" i="12" s="1"/>
  <c r="N65" i="12"/>
  <c r="AR65" i="12" s="1"/>
  <c r="AR36" i="12"/>
  <c r="N123" i="12"/>
  <c r="AR123" i="12" s="1"/>
  <c r="N94" i="12"/>
  <c r="AR94" i="12" s="1"/>
  <c r="N181" i="12"/>
  <c r="AR181" i="12" s="1"/>
  <c r="N152" i="12"/>
  <c r="AR152" i="12" s="1"/>
  <c r="N77" i="12"/>
  <c r="AR77" i="12" s="1"/>
  <c r="N106" i="12"/>
  <c r="AR106" i="12" s="1"/>
  <c r="N135" i="12"/>
  <c r="AR135" i="12" s="1"/>
  <c r="N48" i="12"/>
  <c r="AR48" i="12" s="1"/>
  <c r="N164" i="12"/>
  <c r="AR164" i="12" s="1"/>
  <c r="AR19" i="12"/>
  <c r="M148" i="12"/>
  <c r="M177" i="12"/>
  <c r="M90" i="12"/>
  <c r="M119" i="12"/>
  <c r="M61" i="12"/>
  <c r="M123" i="12"/>
  <c r="M152" i="12"/>
  <c r="M181" i="12"/>
  <c r="M65" i="12"/>
  <c r="M94" i="12"/>
  <c r="P18" i="12"/>
  <c r="AA18" i="12" s="1"/>
  <c r="M55" i="12"/>
  <c r="M142" i="12"/>
  <c r="M84" i="12"/>
  <c r="M113" i="12"/>
  <c r="M171" i="12"/>
  <c r="AR27" i="12"/>
  <c r="N172" i="12"/>
  <c r="AR172" i="12" s="1"/>
  <c r="N85" i="12"/>
  <c r="AR85" i="12" s="1"/>
  <c r="N114" i="12"/>
  <c r="AR114" i="12" s="1"/>
  <c r="N143" i="12"/>
  <c r="AR143" i="12" s="1"/>
  <c r="N56" i="12"/>
  <c r="AR56" i="12" s="1"/>
  <c r="N49" i="12"/>
  <c r="AR49" i="12" s="1"/>
  <c r="N165" i="12"/>
  <c r="AR165" i="12" s="1"/>
  <c r="N136" i="12"/>
  <c r="AR136" i="12" s="1"/>
  <c r="N107" i="12"/>
  <c r="AR107" i="12" s="1"/>
  <c r="N78" i="12"/>
  <c r="AR78" i="12" s="1"/>
  <c r="AR20" i="12"/>
  <c r="N166" i="12"/>
  <c r="AR166" i="12" s="1"/>
  <c r="N108" i="12"/>
  <c r="AR108" i="12" s="1"/>
  <c r="N137" i="12"/>
  <c r="AR137" i="12" s="1"/>
  <c r="N79" i="12"/>
  <c r="AR79" i="12" s="1"/>
  <c r="AR21" i="12"/>
  <c r="N50" i="12"/>
  <c r="AR50" i="12" s="1"/>
  <c r="N58" i="12"/>
  <c r="AR58" i="12" s="1"/>
  <c r="AR29" i="12"/>
  <c r="N174" i="12"/>
  <c r="AR174" i="12" s="1"/>
  <c r="N145" i="12"/>
  <c r="AR145" i="12" s="1"/>
  <c r="N116" i="12"/>
  <c r="AR116" i="12" s="1"/>
  <c r="N87" i="12"/>
  <c r="AR87" i="12" s="1"/>
  <c r="N62" i="12"/>
  <c r="AR62" i="12" s="1"/>
  <c r="AR33" i="12"/>
  <c r="N91" i="12"/>
  <c r="AR91" i="12" s="1"/>
  <c r="N178" i="12"/>
  <c r="AR178" i="12" s="1"/>
  <c r="N149" i="12"/>
  <c r="AR149" i="12" s="1"/>
  <c r="N120" i="12"/>
  <c r="AR120" i="12" s="1"/>
  <c r="AR37" i="12"/>
  <c r="N95" i="12"/>
  <c r="AR95" i="12" s="1"/>
  <c r="N124" i="12"/>
  <c r="AR124" i="12" s="1"/>
  <c r="N66" i="12"/>
  <c r="AR66" i="12" s="1"/>
  <c r="N153" i="12"/>
  <c r="AR153" i="12" s="1"/>
  <c r="N182" i="12"/>
  <c r="AR182" i="12" s="1"/>
  <c r="N176" i="12"/>
  <c r="AR176" i="12" s="1"/>
  <c r="AR31" i="12"/>
  <c r="N147" i="12"/>
  <c r="AR147" i="12" s="1"/>
  <c r="N118" i="12"/>
  <c r="AR118" i="12" s="1"/>
  <c r="N60" i="12"/>
  <c r="AR60" i="12" s="1"/>
  <c r="N89" i="12"/>
  <c r="AR89" i="12" s="1"/>
  <c r="M164" i="12"/>
  <c r="M48" i="12"/>
  <c r="M135" i="12"/>
  <c r="M77" i="12"/>
  <c r="M106" i="12"/>
  <c r="M52" i="12"/>
  <c r="M139" i="12"/>
  <c r="M168" i="12"/>
  <c r="M81" i="12"/>
  <c r="M110" i="12"/>
  <c r="AR24" i="12"/>
  <c r="N140" i="12"/>
  <c r="AR140" i="12" s="1"/>
  <c r="N111" i="12"/>
  <c r="AR111" i="12" s="1"/>
  <c r="N169" i="12"/>
  <c r="AR169" i="12" s="1"/>
  <c r="N82" i="12"/>
  <c r="AR82" i="12" s="1"/>
  <c r="N53" i="12"/>
  <c r="AR53" i="12" s="1"/>
  <c r="M107" i="12"/>
  <c r="M49" i="12"/>
  <c r="M78" i="12"/>
  <c r="M165" i="12"/>
  <c r="M136" i="12"/>
  <c r="M169" i="12"/>
  <c r="M53" i="12"/>
  <c r="M140" i="12"/>
  <c r="M111" i="12"/>
  <c r="M82" i="12"/>
  <c r="M86" i="12"/>
  <c r="M115" i="12"/>
  <c r="M57" i="12"/>
  <c r="M144" i="12"/>
  <c r="M173" i="12"/>
  <c r="AR25" i="12"/>
  <c r="N83" i="12"/>
  <c r="AR83" i="12" s="1"/>
  <c r="N54" i="12"/>
  <c r="AR54" i="12" s="1"/>
  <c r="N141" i="12"/>
  <c r="AR141" i="12" s="1"/>
  <c r="N112" i="12"/>
  <c r="AR112" i="12" s="1"/>
  <c r="N170" i="12"/>
  <c r="AR170" i="12" s="1"/>
  <c r="M137" i="12"/>
  <c r="M108" i="12"/>
  <c r="M166" i="12"/>
  <c r="M79" i="12"/>
  <c r="M50" i="12"/>
  <c r="M112" i="12"/>
  <c r="M170" i="12"/>
  <c r="M141" i="12"/>
  <c r="M83" i="12"/>
  <c r="M54" i="12"/>
  <c r="M87" i="12"/>
  <c r="M58" i="12"/>
  <c r="M174" i="12"/>
  <c r="M116" i="12"/>
  <c r="M145" i="12"/>
  <c r="M62" i="12"/>
  <c r="M120" i="12"/>
  <c r="M149" i="12"/>
  <c r="M91" i="12"/>
  <c r="M178" i="12"/>
  <c r="M66" i="12"/>
  <c r="M182" i="12"/>
  <c r="M153" i="12"/>
  <c r="M95" i="12"/>
  <c r="M124" i="12"/>
  <c r="AR10" i="9"/>
  <c r="N39" i="9"/>
  <c r="AR39" i="9" s="1"/>
  <c r="N155" i="9"/>
  <c r="AR155" i="9" s="1"/>
  <c r="N68" i="9"/>
  <c r="AR68" i="9" s="1"/>
  <c r="N126" i="9"/>
  <c r="AR126" i="9" s="1"/>
  <c r="N97" i="9"/>
  <c r="AR97" i="9" s="1"/>
  <c r="N130" i="9"/>
  <c r="AR130" i="9" s="1"/>
  <c r="N159" i="9"/>
  <c r="AR159" i="9" s="1"/>
  <c r="N72" i="9"/>
  <c r="AR72" i="9" s="1"/>
  <c r="N101" i="9"/>
  <c r="AR101" i="9" s="1"/>
  <c r="N43" i="9"/>
  <c r="AR43" i="9" s="1"/>
  <c r="AR14" i="9"/>
  <c r="AR18" i="9"/>
  <c r="N163" i="9"/>
  <c r="AR163" i="9" s="1"/>
  <c r="N76" i="9"/>
  <c r="AR76" i="9" s="1"/>
  <c r="N134" i="9"/>
  <c r="AR134" i="9" s="1"/>
  <c r="N105" i="9"/>
  <c r="AR105" i="9" s="1"/>
  <c r="N47" i="9"/>
  <c r="AR47" i="9" s="1"/>
  <c r="N138" i="9"/>
  <c r="AR138" i="9" s="1"/>
  <c r="N109" i="9"/>
  <c r="AR109" i="9" s="1"/>
  <c r="AR22" i="9"/>
  <c r="N51" i="9"/>
  <c r="AR51" i="9" s="1"/>
  <c r="N167" i="9"/>
  <c r="AR167" i="9" s="1"/>
  <c r="N80" i="9"/>
  <c r="AR80" i="9" s="1"/>
  <c r="AR26" i="9"/>
  <c r="N84" i="9"/>
  <c r="AR84" i="9" s="1"/>
  <c r="N142" i="9"/>
  <c r="AR142" i="9" s="1"/>
  <c r="N113" i="9"/>
  <c r="AR113" i="9" s="1"/>
  <c r="N171" i="9"/>
  <c r="AR171" i="9" s="1"/>
  <c r="N55" i="9"/>
  <c r="AR55" i="9" s="1"/>
  <c r="M159" i="9"/>
  <c r="M101" i="9"/>
  <c r="M130" i="9"/>
  <c r="M72" i="9"/>
  <c r="M43" i="9"/>
  <c r="M163" i="9"/>
  <c r="M47" i="9"/>
  <c r="M134" i="9"/>
  <c r="M105" i="9"/>
  <c r="M76" i="9"/>
  <c r="M167" i="9"/>
  <c r="M138" i="9"/>
  <c r="M80" i="9"/>
  <c r="M51" i="9"/>
  <c r="M109" i="9"/>
  <c r="M171" i="9"/>
  <c r="M84" i="9"/>
  <c r="M113" i="9"/>
  <c r="M55" i="9"/>
  <c r="M142" i="9"/>
  <c r="N69" i="9"/>
  <c r="AR69" i="9" s="1"/>
  <c r="N40" i="9"/>
  <c r="AR40" i="9" s="1"/>
  <c r="AR11" i="9"/>
  <c r="N127" i="9"/>
  <c r="AR127" i="9" s="1"/>
  <c r="N156" i="9"/>
  <c r="AR156" i="9" s="1"/>
  <c r="N98" i="9"/>
  <c r="AR98" i="9" s="1"/>
  <c r="N131" i="9"/>
  <c r="AR131" i="9" s="1"/>
  <c r="N160" i="9"/>
  <c r="AR160" i="9" s="1"/>
  <c r="N102" i="9"/>
  <c r="AR102" i="9" s="1"/>
  <c r="AR15" i="9"/>
  <c r="N44" i="9"/>
  <c r="AR44" i="9" s="1"/>
  <c r="N73" i="9"/>
  <c r="AR73" i="9" s="1"/>
  <c r="AR19" i="9"/>
  <c r="N48" i="9"/>
  <c r="AR48" i="9" s="1"/>
  <c r="N77" i="9"/>
  <c r="AR77" i="9" s="1"/>
  <c r="N164" i="9"/>
  <c r="AR164" i="9" s="1"/>
  <c r="N135" i="9"/>
  <c r="AR135" i="9" s="1"/>
  <c r="N106" i="9"/>
  <c r="AR106" i="9" s="1"/>
  <c r="N81" i="9"/>
  <c r="AR81" i="9" s="1"/>
  <c r="AR23" i="9"/>
  <c r="N139" i="9"/>
  <c r="AR139" i="9" s="1"/>
  <c r="N168" i="9"/>
  <c r="AR168" i="9" s="1"/>
  <c r="N52" i="9"/>
  <c r="AR52" i="9" s="1"/>
  <c r="N110" i="9"/>
  <c r="AR110" i="9" s="1"/>
  <c r="N114" i="9"/>
  <c r="AR114" i="9" s="1"/>
  <c r="N56" i="9"/>
  <c r="AR56" i="9" s="1"/>
  <c r="N85" i="9"/>
  <c r="AR85" i="9" s="1"/>
  <c r="AR27" i="9"/>
  <c r="N172" i="9"/>
  <c r="AR172" i="9" s="1"/>
  <c r="N143" i="9"/>
  <c r="AR143" i="9" s="1"/>
  <c r="M155" i="9"/>
  <c r="M97" i="9"/>
  <c r="M126" i="9"/>
  <c r="M39" i="9"/>
  <c r="M68" i="9"/>
  <c r="M156" i="9"/>
  <c r="M69" i="9"/>
  <c r="M98" i="9"/>
  <c r="M127" i="9"/>
  <c r="M40" i="9"/>
  <c r="M160" i="9"/>
  <c r="M131" i="9"/>
  <c r="M73" i="9"/>
  <c r="M102" i="9"/>
  <c r="M44" i="9"/>
  <c r="M164" i="9"/>
  <c r="M48" i="9"/>
  <c r="M106" i="9"/>
  <c r="M135" i="9"/>
  <c r="M77" i="9"/>
  <c r="M168" i="9"/>
  <c r="M110" i="9"/>
  <c r="M52" i="9"/>
  <c r="M139" i="9"/>
  <c r="M81" i="9"/>
  <c r="M172" i="9"/>
  <c r="M85" i="9"/>
  <c r="M114" i="9"/>
  <c r="M56" i="9"/>
  <c r="M143" i="9"/>
  <c r="N70" i="9"/>
  <c r="AR70" i="9" s="1"/>
  <c r="N157" i="9"/>
  <c r="AR157" i="9" s="1"/>
  <c r="N99" i="9"/>
  <c r="AR99" i="9" s="1"/>
  <c r="N128" i="9"/>
  <c r="AR128" i="9" s="1"/>
  <c r="N41" i="9"/>
  <c r="AR41" i="9" s="1"/>
  <c r="AR12" i="9"/>
  <c r="N107" i="9"/>
  <c r="AR107" i="9" s="1"/>
  <c r="N78" i="9"/>
  <c r="AR78" i="9" s="1"/>
  <c r="AR20" i="9"/>
  <c r="N165" i="9"/>
  <c r="AR165" i="9" s="1"/>
  <c r="N136" i="9"/>
  <c r="AR136" i="9" s="1"/>
  <c r="N49" i="9"/>
  <c r="AR49" i="9" s="1"/>
  <c r="N86" i="9"/>
  <c r="AR86" i="9" s="1"/>
  <c r="N173" i="9"/>
  <c r="AR173" i="9" s="1"/>
  <c r="N144" i="9"/>
  <c r="AR144" i="9" s="1"/>
  <c r="N57" i="9"/>
  <c r="AR57" i="9" s="1"/>
  <c r="N115" i="9"/>
  <c r="AR115" i="9" s="1"/>
  <c r="AR28" i="9"/>
  <c r="AR16" i="9"/>
  <c r="N45" i="9"/>
  <c r="AR45" i="9" s="1"/>
  <c r="N132" i="9"/>
  <c r="AR132" i="9" s="1"/>
  <c r="N74" i="9"/>
  <c r="AR74" i="9" s="1"/>
  <c r="N103" i="9"/>
  <c r="AR103" i="9" s="1"/>
  <c r="N161" i="9"/>
  <c r="AR161" i="9" s="1"/>
  <c r="N82" i="9"/>
  <c r="AR82" i="9" s="1"/>
  <c r="N169" i="9"/>
  <c r="AR169" i="9" s="1"/>
  <c r="N140" i="9"/>
  <c r="AR140" i="9" s="1"/>
  <c r="N53" i="9"/>
  <c r="AR53" i="9" s="1"/>
  <c r="AR24" i="9"/>
  <c r="N111" i="9"/>
  <c r="AR111" i="9" s="1"/>
  <c r="M41" i="9"/>
  <c r="M128" i="9"/>
  <c r="M70" i="9"/>
  <c r="M157" i="9"/>
  <c r="M99" i="9"/>
  <c r="M161" i="9"/>
  <c r="M74" i="9"/>
  <c r="M132" i="9"/>
  <c r="M103" i="9"/>
  <c r="M45" i="9"/>
  <c r="M107" i="9"/>
  <c r="M49" i="9"/>
  <c r="M136" i="9"/>
  <c r="M165" i="9"/>
  <c r="M78" i="9"/>
  <c r="M169" i="9"/>
  <c r="M111" i="9"/>
  <c r="M53" i="9"/>
  <c r="M82" i="9"/>
  <c r="M140" i="9"/>
  <c r="M57" i="9"/>
  <c r="M144" i="9"/>
  <c r="M86" i="9"/>
  <c r="M173" i="9"/>
  <c r="M115" i="9"/>
  <c r="AR13" i="9"/>
  <c r="N158" i="9"/>
  <c r="AR158" i="9" s="1"/>
  <c r="N71" i="9"/>
  <c r="AR71" i="9" s="1"/>
  <c r="N129" i="9"/>
  <c r="AR129" i="9" s="1"/>
  <c r="N42" i="9"/>
  <c r="AR42" i="9" s="1"/>
  <c r="N100" i="9"/>
  <c r="AR100" i="9" s="1"/>
  <c r="N83" i="9"/>
  <c r="AR83" i="9" s="1"/>
  <c r="N141" i="9"/>
  <c r="AR141" i="9" s="1"/>
  <c r="N54" i="9"/>
  <c r="AR54" i="9" s="1"/>
  <c r="N170" i="9"/>
  <c r="AR170" i="9" s="1"/>
  <c r="N112" i="9"/>
  <c r="AR112" i="9" s="1"/>
  <c r="AR25" i="9"/>
  <c r="N38" i="9"/>
  <c r="AR38" i="9" s="1"/>
  <c r="N96" i="9"/>
  <c r="AR96" i="9" s="1"/>
  <c r="AR9" i="9"/>
  <c r="N154" i="9"/>
  <c r="AR154" i="9" s="1"/>
  <c r="N125" i="9"/>
  <c r="N67" i="9"/>
  <c r="AR67" i="9" s="1"/>
  <c r="N75" i="9"/>
  <c r="AR75" i="9" s="1"/>
  <c r="AR17" i="9"/>
  <c r="N133" i="9"/>
  <c r="AR133" i="9" s="1"/>
  <c r="N162" i="9"/>
  <c r="AR162" i="9" s="1"/>
  <c r="N104" i="9"/>
  <c r="AR104" i="9" s="1"/>
  <c r="N46" i="9"/>
  <c r="AR46" i="9" s="1"/>
  <c r="AR21" i="9"/>
  <c r="N50" i="9"/>
  <c r="AR50" i="9" s="1"/>
  <c r="N166" i="9"/>
  <c r="AR166" i="9" s="1"/>
  <c r="N79" i="9"/>
  <c r="AR79" i="9" s="1"/>
  <c r="N108" i="9"/>
  <c r="AR108" i="9" s="1"/>
  <c r="N137" i="9"/>
  <c r="AR137" i="9" s="1"/>
  <c r="M38" i="9"/>
  <c r="P38" i="9" s="1"/>
  <c r="AA38" i="9" s="1"/>
  <c r="M125" i="9"/>
  <c r="M96" i="9"/>
  <c r="M154" i="9"/>
  <c r="P154" i="9" s="1"/>
  <c r="AA154" i="9" s="1"/>
  <c r="M67" i="9"/>
  <c r="P67" i="9" s="1"/>
  <c r="AA67" i="9" s="1"/>
  <c r="M100" i="9"/>
  <c r="M42" i="9"/>
  <c r="M158" i="9"/>
  <c r="M129" i="9"/>
  <c r="M71" i="9"/>
  <c r="M46" i="9"/>
  <c r="M133" i="9"/>
  <c r="M162" i="9"/>
  <c r="M75" i="9"/>
  <c r="M104" i="9"/>
  <c r="M166" i="9"/>
  <c r="M137" i="9"/>
  <c r="M79" i="9"/>
  <c r="M108" i="9"/>
  <c r="M50" i="9"/>
  <c r="M170" i="9"/>
  <c r="M83" i="9"/>
  <c r="M112" i="9"/>
  <c r="M54" i="9"/>
  <c r="M141" i="9"/>
  <c r="AB104" i="12"/>
  <c r="AE104" i="12" s="1"/>
  <c r="Y37" i="9"/>
  <c r="AB37" i="9" s="1"/>
  <c r="AE37" i="9" s="1"/>
  <c r="AK133" i="12"/>
  <c r="BC133" i="12" s="1"/>
  <c r="BF133" i="12" s="1"/>
  <c r="BI133" i="12" s="1"/>
  <c r="Y133" i="12"/>
  <c r="AB133" i="12" s="1"/>
  <c r="AE133" i="12" s="1"/>
  <c r="M66" i="11"/>
  <c r="M182" i="11"/>
  <c r="M153" i="11"/>
  <c r="M95" i="11"/>
  <c r="M124" i="11"/>
  <c r="M53" i="11"/>
  <c r="M82" i="11"/>
  <c r="M111" i="11"/>
  <c r="M169" i="11"/>
  <c r="M140" i="11"/>
  <c r="M174" i="11"/>
  <c r="M116" i="11"/>
  <c r="M87" i="11"/>
  <c r="M58" i="11"/>
  <c r="M145" i="11"/>
  <c r="AR26" i="11"/>
  <c r="N113" i="11"/>
  <c r="AR113" i="11" s="1"/>
  <c r="N171" i="11"/>
  <c r="AR171" i="11" s="1"/>
  <c r="N142" i="11"/>
  <c r="AR142" i="11" s="1"/>
  <c r="N84" i="11"/>
  <c r="AR84" i="11" s="1"/>
  <c r="N55" i="11"/>
  <c r="AR55" i="11" s="1"/>
  <c r="AR30" i="11"/>
  <c r="N59" i="11"/>
  <c r="AR59" i="11" s="1"/>
  <c r="N88" i="11"/>
  <c r="AR88" i="11" s="1"/>
  <c r="N117" i="11"/>
  <c r="AR117" i="11" s="1"/>
  <c r="N146" i="11"/>
  <c r="AR146" i="11" s="1"/>
  <c r="N175" i="11"/>
  <c r="AR175" i="11" s="1"/>
  <c r="N67" i="11"/>
  <c r="AR67" i="11" s="1"/>
  <c r="AR38" i="11"/>
  <c r="N125" i="11"/>
  <c r="AR125" i="11" s="1"/>
  <c r="N96" i="11"/>
  <c r="AR96" i="11" s="1"/>
  <c r="N183" i="11"/>
  <c r="AR183" i="11" s="1"/>
  <c r="N154" i="11"/>
  <c r="AR154" i="11" s="1"/>
  <c r="M49" i="11"/>
  <c r="M165" i="11"/>
  <c r="M78" i="11"/>
  <c r="M107" i="11"/>
  <c r="M136" i="11"/>
  <c r="M166" i="11"/>
  <c r="M137" i="11"/>
  <c r="M79" i="11"/>
  <c r="M50" i="11"/>
  <c r="M108" i="11"/>
  <c r="M120" i="11"/>
  <c r="M149" i="11"/>
  <c r="M62" i="11"/>
  <c r="M91" i="11"/>
  <c r="M178" i="11"/>
  <c r="M171" i="11"/>
  <c r="M142" i="11"/>
  <c r="M113" i="11"/>
  <c r="M84" i="11"/>
  <c r="M55" i="11"/>
  <c r="M121" i="11"/>
  <c r="M92" i="11"/>
  <c r="M179" i="11"/>
  <c r="M63" i="11"/>
  <c r="M150" i="11"/>
  <c r="M67" i="11"/>
  <c r="M154" i="11"/>
  <c r="M96" i="11"/>
  <c r="M125" i="11"/>
  <c r="M183" i="11"/>
  <c r="M170" i="11"/>
  <c r="M112" i="11"/>
  <c r="M141" i="11"/>
  <c r="M54" i="11"/>
  <c r="M83" i="11"/>
  <c r="N51" i="11"/>
  <c r="AR51" i="11" s="1"/>
  <c r="AR22" i="11"/>
  <c r="N80" i="11"/>
  <c r="AR80" i="11" s="1"/>
  <c r="N109" i="11"/>
  <c r="AR109" i="11" s="1"/>
  <c r="N138" i="11"/>
  <c r="AR138" i="11" s="1"/>
  <c r="N167" i="11"/>
  <c r="AR167" i="11" s="1"/>
  <c r="M51" i="11"/>
  <c r="M138" i="11"/>
  <c r="M167" i="11"/>
  <c r="M80" i="11"/>
  <c r="M109" i="11"/>
  <c r="M88" i="11"/>
  <c r="M117" i="11"/>
  <c r="M59" i="11"/>
  <c r="M146" i="11"/>
  <c r="M175" i="11"/>
  <c r="AR19" i="11"/>
  <c r="N77" i="11"/>
  <c r="N48" i="11"/>
  <c r="N164" i="11"/>
  <c r="N135" i="11"/>
  <c r="AR135" i="11" s="1"/>
  <c r="N106" i="11"/>
  <c r="AR23" i="11"/>
  <c r="N52" i="11"/>
  <c r="AR52" i="11" s="1"/>
  <c r="N81" i="11"/>
  <c r="AR81" i="11" s="1"/>
  <c r="N110" i="11"/>
  <c r="AR110" i="11" s="1"/>
  <c r="N168" i="11"/>
  <c r="AR168" i="11" s="1"/>
  <c r="N139" i="11"/>
  <c r="AR139" i="11" s="1"/>
  <c r="N56" i="11"/>
  <c r="AR56" i="11" s="1"/>
  <c r="N143" i="11"/>
  <c r="AR143" i="11" s="1"/>
  <c r="N114" i="11"/>
  <c r="AR114" i="11" s="1"/>
  <c r="N85" i="11"/>
  <c r="AR85" i="11" s="1"/>
  <c r="AR27" i="11"/>
  <c r="N172" i="11"/>
  <c r="AR172" i="11" s="1"/>
  <c r="AR31" i="11"/>
  <c r="N176" i="11"/>
  <c r="AR176" i="11" s="1"/>
  <c r="N60" i="11"/>
  <c r="AR60" i="11" s="1"/>
  <c r="N118" i="11"/>
  <c r="AR118" i="11" s="1"/>
  <c r="N147" i="11"/>
  <c r="AR147" i="11" s="1"/>
  <c r="N89" i="11"/>
  <c r="AR89" i="11" s="1"/>
  <c r="N180" i="11"/>
  <c r="AR180" i="11" s="1"/>
  <c r="N64" i="11"/>
  <c r="AR64" i="11" s="1"/>
  <c r="N151" i="11"/>
  <c r="AR151" i="11" s="1"/>
  <c r="N122" i="11"/>
  <c r="AR122" i="11" s="1"/>
  <c r="N93" i="11"/>
  <c r="AR93" i="11" s="1"/>
  <c r="AR35" i="11"/>
  <c r="AR21" i="11"/>
  <c r="N108" i="11"/>
  <c r="AR108" i="11" s="1"/>
  <c r="N137" i="11"/>
  <c r="AR137" i="11" s="1"/>
  <c r="N166" i="11"/>
  <c r="AR166" i="11" s="1"/>
  <c r="N79" i="11"/>
  <c r="AR79" i="11" s="1"/>
  <c r="N50" i="11"/>
  <c r="AR50" i="11" s="1"/>
  <c r="N121" i="11"/>
  <c r="AR121" i="11" s="1"/>
  <c r="N150" i="11"/>
  <c r="AR150" i="11" s="1"/>
  <c r="N63" i="11"/>
  <c r="AR63" i="11" s="1"/>
  <c r="AR34" i="11"/>
  <c r="N92" i="11"/>
  <c r="AR92" i="11" s="1"/>
  <c r="N179" i="11"/>
  <c r="AR179" i="11" s="1"/>
  <c r="M135" i="11"/>
  <c r="P135" i="11" s="1"/>
  <c r="AA135" i="11" s="1"/>
  <c r="M77" i="11"/>
  <c r="P77" i="11" s="1"/>
  <c r="AA77" i="11" s="1"/>
  <c r="M106" i="11"/>
  <c r="P106" i="11" s="1"/>
  <c r="AA106" i="11" s="1"/>
  <c r="M48" i="11"/>
  <c r="P48" i="11" s="1"/>
  <c r="AA48" i="11" s="1"/>
  <c r="P19" i="11"/>
  <c r="M164" i="11"/>
  <c r="P164" i="11" s="1"/>
  <c r="AA164" i="11" s="1"/>
  <c r="M139" i="11"/>
  <c r="M81" i="11"/>
  <c r="M52" i="11"/>
  <c r="M168" i="11"/>
  <c r="M110" i="11"/>
  <c r="M114" i="11"/>
  <c r="M85" i="11"/>
  <c r="M56" i="11"/>
  <c r="M172" i="11"/>
  <c r="M143" i="11"/>
  <c r="M176" i="11"/>
  <c r="M147" i="11"/>
  <c r="M118" i="11"/>
  <c r="M89" i="11"/>
  <c r="M60" i="11"/>
  <c r="M93" i="11"/>
  <c r="M122" i="11"/>
  <c r="M151" i="11"/>
  <c r="M64" i="11"/>
  <c r="M180" i="11"/>
  <c r="N136" i="11"/>
  <c r="AR136" i="11" s="1"/>
  <c r="N107" i="11"/>
  <c r="AR107" i="11" s="1"/>
  <c r="N78" i="11"/>
  <c r="AR78" i="11" s="1"/>
  <c r="N49" i="11"/>
  <c r="AR49" i="11" s="1"/>
  <c r="AR20" i="11"/>
  <c r="N165" i="11"/>
  <c r="AR165" i="11" s="1"/>
  <c r="AR24" i="11"/>
  <c r="N53" i="11"/>
  <c r="AR53" i="11" s="1"/>
  <c r="N169" i="11"/>
  <c r="AR169" i="11" s="1"/>
  <c r="N140" i="11"/>
  <c r="AR140" i="11" s="1"/>
  <c r="N111" i="11"/>
  <c r="AR111" i="11" s="1"/>
  <c r="N82" i="11"/>
  <c r="AR82" i="11" s="1"/>
  <c r="AR28" i="11"/>
  <c r="N86" i="11"/>
  <c r="AR86" i="11" s="1"/>
  <c r="N173" i="11"/>
  <c r="AR173" i="11" s="1"/>
  <c r="N57" i="11"/>
  <c r="AR57" i="11" s="1"/>
  <c r="N115" i="11"/>
  <c r="AR115" i="11" s="1"/>
  <c r="N144" i="11"/>
  <c r="AR144" i="11" s="1"/>
  <c r="N119" i="11"/>
  <c r="AR119" i="11" s="1"/>
  <c r="AR32" i="11"/>
  <c r="N61" i="11"/>
  <c r="AR61" i="11" s="1"/>
  <c r="N177" i="11"/>
  <c r="AR177" i="11" s="1"/>
  <c r="N148" i="11"/>
  <c r="AR148" i="11" s="1"/>
  <c r="N90" i="11"/>
  <c r="AR90" i="11" s="1"/>
  <c r="AR36" i="11"/>
  <c r="N181" i="11"/>
  <c r="AR181" i="11" s="1"/>
  <c r="N65" i="11"/>
  <c r="AR65" i="11" s="1"/>
  <c r="N152" i="11"/>
  <c r="AR152" i="11" s="1"/>
  <c r="N94" i="11"/>
  <c r="AR94" i="11" s="1"/>
  <c r="N123" i="11"/>
  <c r="AR123" i="11" s="1"/>
  <c r="M115" i="11"/>
  <c r="M144" i="11"/>
  <c r="M57" i="11"/>
  <c r="M86" i="11"/>
  <c r="M173" i="11"/>
  <c r="M61" i="11"/>
  <c r="M90" i="11"/>
  <c r="M119" i="11"/>
  <c r="M177" i="11"/>
  <c r="M148" i="11"/>
  <c r="M181" i="11"/>
  <c r="M65" i="11"/>
  <c r="M152" i="11"/>
  <c r="M94" i="11"/>
  <c r="M123" i="11"/>
  <c r="AR25" i="11"/>
  <c r="N170" i="11"/>
  <c r="AR170" i="11" s="1"/>
  <c r="N141" i="11"/>
  <c r="AR141" i="11" s="1"/>
  <c r="N83" i="11"/>
  <c r="AR83" i="11" s="1"/>
  <c r="N112" i="11"/>
  <c r="AR112" i="11" s="1"/>
  <c r="N54" i="11"/>
  <c r="AR54" i="11" s="1"/>
  <c r="AR29" i="11"/>
  <c r="N116" i="11"/>
  <c r="AR116" i="11" s="1"/>
  <c r="N174" i="11"/>
  <c r="AR174" i="11" s="1"/>
  <c r="N58" i="11"/>
  <c r="AR58" i="11" s="1"/>
  <c r="N145" i="11"/>
  <c r="AR145" i="11" s="1"/>
  <c r="N87" i="11"/>
  <c r="AR87" i="11" s="1"/>
  <c r="N149" i="11"/>
  <c r="AR149" i="11" s="1"/>
  <c r="AR33" i="11"/>
  <c r="N178" i="11"/>
  <c r="AR178" i="11" s="1"/>
  <c r="N120" i="11"/>
  <c r="AR120" i="11" s="1"/>
  <c r="N91" i="11"/>
  <c r="AR91" i="11" s="1"/>
  <c r="N62" i="11"/>
  <c r="AR62" i="11" s="1"/>
  <c r="AR37" i="11"/>
  <c r="N95" i="11"/>
  <c r="AR95" i="11" s="1"/>
  <c r="N66" i="11"/>
  <c r="AR66" i="11" s="1"/>
  <c r="N182" i="11"/>
  <c r="AR182" i="11" s="1"/>
  <c r="N153" i="11"/>
  <c r="AR153" i="11" s="1"/>
  <c r="N124" i="11"/>
  <c r="AR124" i="11" s="1"/>
  <c r="AK162" i="12"/>
  <c r="BC162" i="12" s="1"/>
  <c r="BF162" i="12" s="1"/>
  <c r="Y162" i="12"/>
  <c r="AB162" i="12" s="1"/>
  <c r="BI104" i="12"/>
  <c r="AK75" i="12"/>
  <c r="BC75" i="12" s="1"/>
  <c r="BF75" i="12" s="1"/>
  <c r="Y75" i="12"/>
  <c r="BF17" i="12"/>
  <c r="AB17" i="12"/>
  <c r="AK46" i="12"/>
  <c r="BC46" i="12" s="1"/>
  <c r="Y46" i="12"/>
  <c r="BI105" i="11"/>
  <c r="AK47" i="11"/>
  <c r="BC47" i="11" s="1"/>
  <c r="BF47" i="11" s="1"/>
  <c r="Y47" i="11"/>
  <c r="AK163" i="11"/>
  <c r="BC163" i="11" s="1"/>
  <c r="Y163" i="11"/>
  <c r="AB163" i="11" s="1"/>
  <c r="AB105" i="11"/>
  <c r="BF18" i="11"/>
  <c r="AK66" i="9"/>
  <c r="BC66" i="9" s="1"/>
  <c r="BF66" i="9" s="1"/>
  <c r="BI66" i="9" s="1"/>
  <c r="Y66" i="9"/>
  <c r="AB66" i="9" s="1"/>
  <c r="AE66" i="9" s="1"/>
  <c r="AK124" i="9"/>
  <c r="BC124" i="9" s="1"/>
  <c r="Y124" i="9"/>
  <c r="AK95" i="9"/>
  <c r="BC95" i="9" s="1"/>
  <c r="Y95" i="9"/>
  <c r="BF8" i="9"/>
  <c r="BI8" i="9" s="1"/>
  <c r="Q9" i="9"/>
  <c r="R9" i="9" s="1"/>
  <c r="AB8" i="9"/>
  <c r="Q18" i="12" l="1"/>
  <c r="R18" i="12" s="1"/>
  <c r="R22" i="35"/>
  <c r="AU167" i="35"/>
  <c r="AV167" i="35" s="1"/>
  <c r="AB359" i="17"/>
  <c r="O110" i="35"/>
  <c r="BB109" i="35"/>
  <c r="BH109" i="35" s="1"/>
  <c r="Z109" i="35"/>
  <c r="X109" i="35"/>
  <c r="Y109" i="35"/>
  <c r="BD109" i="35"/>
  <c r="BC109" i="35"/>
  <c r="U109" i="35"/>
  <c r="T110" i="35" s="1"/>
  <c r="AC110" i="35"/>
  <c r="BG110" i="35"/>
  <c r="AS168" i="35"/>
  <c r="AY167" i="35"/>
  <c r="AX168" i="35" s="1"/>
  <c r="O23" i="35"/>
  <c r="BB22" i="35"/>
  <c r="BD22" i="35"/>
  <c r="BC22" i="35"/>
  <c r="Z22" i="35"/>
  <c r="Y22" i="35"/>
  <c r="AC23" i="35"/>
  <c r="X22" i="35"/>
  <c r="U22" i="35"/>
  <c r="T23" i="35" s="1"/>
  <c r="BG23" i="35"/>
  <c r="AE50" i="35"/>
  <c r="BF79" i="35"/>
  <c r="BH79" i="35"/>
  <c r="AU51" i="35"/>
  <c r="AS139" i="35"/>
  <c r="AY138" i="35"/>
  <c r="AX139" i="35" s="1"/>
  <c r="AV51" i="35"/>
  <c r="BI21" i="35"/>
  <c r="AT109" i="35"/>
  <c r="BE109" i="35" s="1"/>
  <c r="AU109" i="35"/>
  <c r="BI137" i="35"/>
  <c r="AE21" i="35"/>
  <c r="AE108" i="35"/>
  <c r="AU22" i="35"/>
  <c r="AV22" i="35" s="1"/>
  <c r="BI108" i="35"/>
  <c r="AB79" i="35"/>
  <c r="AD79" i="35"/>
  <c r="BD167" i="35"/>
  <c r="X167" i="35"/>
  <c r="BC167" i="35"/>
  <c r="BB167" i="35"/>
  <c r="Z167" i="35"/>
  <c r="AC168" i="35"/>
  <c r="Y167" i="35"/>
  <c r="O168" i="35"/>
  <c r="U167" i="35"/>
  <c r="T168" i="35" s="1"/>
  <c r="BG168" i="35"/>
  <c r="AE137" i="35"/>
  <c r="BI50" i="35"/>
  <c r="AU80" i="35"/>
  <c r="AV80" i="35" s="1"/>
  <c r="P80" i="35"/>
  <c r="AA80" i="35" s="1"/>
  <c r="R51" i="35"/>
  <c r="Q138" i="35"/>
  <c r="R138" i="35" s="1"/>
  <c r="BF359" i="17"/>
  <c r="AU306" i="21"/>
  <c r="AV306" i="21" s="1"/>
  <c r="AS307" i="21" s="1"/>
  <c r="AT307" i="21" s="1"/>
  <c r="BE307" i="21" s="1"/>
  <c r="BF307" i="21" s="1"/>
  <c r="AU21" i="21"/>
  <c r="AV21" i="21" s="1"/>
  <c r="AS22" i="21" s="1"/>
  <c r="AU212" i="21"/>
  <c r="AV212" i="21" s="1"/>
  <c r="Q47" i="12"/>
  <c r="R47" i="12" s="1"/>
  <c r="X47" i="12" s="1"/>
  <c r="AU116" i="21"/>
  <c r="AV116" i="21" s="1"/>
  <c r="AS117" i="21" s="1"/>
  <c r="AT401" i="21"/>
  <c r="BE401" i="21" s="1"/>
  <c r="Y441" i="15"/>
  <c r="BC441" i="15"/>
  <c r="O442" i="15"/>
  <c r="P442" i="15" s="1"/>
  <c r="AA442" i="15" s="1"/>
  <c r="BB441" i="15"/>
  <c r="BD441" i="15"/>
  <c r="Z441" i="15"/>
  <c r="BA537" i="15"/>
  <c r="W537" i="15"/>
  <c r="BA61" i="9"/>
  <c r="W61" i="9"/>
  <c r="W108" i="21"/>
  <c r="BA108" i="21"/>
  <c r="BA327" i="15"/>
  <c r="W327" i="15"/>
  <c r="BA90" i="9"/>
  <c r="W90" i="9"/>
  <c r="BA393" i="21"/>
  <c r="W393" i="21"/>
  <c r="BA157" i="12"/>
  <c r="W157" i="12"/>
  <c r="BA100" i="11"/>
  <c r="W100" i="11"/>
  <c r="W351" i="17"/>
  <c r="BA351" i="17"/>
  <c r="W432" i="15"/>
  <c r="BA432" i="15"/>
  <c r="BA117" i="15"/>
  <c r="W117" i="15"/>
  <c r="W266" i="17"/>
  <c r="BA266" i="17"/>
  <c r="BA177" i="9"/>
  <c r="W177" i="9"/>
  <c r="W298" i="21"/>
  <c r="BA298" i="21"/>
  <c r="BA186" i="12"/>
  <c r="W186" i="12"/>
  <c r="BA187" i="11"/>
  <c r="W187" i="11"/>
  <c r="BA436" i="17"/>
  <c r="W436" i="17"/>
  <c r="BA71" i="11"/>
  <c r="W71" i="11"/>
  <c r="W32" i="9"/>
  <c r="BA32" i="9"/>
  <c r="BA129" i="11"/>
  <c r="W129" i="11"/>
  <c r="BA158" i="11"/>
  <c r="W158" i="11"/>
  <c r="BA119" i="9"/>
  <c r="W119" i="9"/>
  <c r="BA488" i="21"/>
  <c r="W488" i="21"/>
  <c r="BA41" i="12"/>
  <c r="W41" i="12"/>
  <c r="BA96" i="17"/>
  <c r="W96" i="17"/>
  <c r="BA222" i="15"/>
  <c r="W222" i="15"/>
  <c r="BA99" i="12"/>
  <c r="W99" i="12"/>
  <c r="W128" i="12"/>
  <c r="BA128" i="12"/>
  <c r="W148" i="9"/>
  <c r="BA148" i="9"/>
  <c r="BA203" i="21"/>
  <c r="W203" i="21"/>
  <c r="W181" i="17"/>
  <c r="BA181" i="17"/>
  <c r="BA329" i="15"/>
  <c r="W329" i="15"/>
  <c r="B306" i="21"/>
  <c r="B322" i="21" s="1"/>
  <c r="BA300" i="21"/>
  <c r="W300" i="21"/>
  <c r="W238" i="22"/>
  <c r="BA238" i="22"/>
  <c r="B185" i="22"/>
  <c r="B274" i="17"/>
  <c r="B290" i="17" s="1"/>
  <c r="BA268" i="17"/>
  <c r="W268" i="17"/>
  <c r="U19" i="19"/>
  <c r="T20" i="19" s="1"/>
  <c r="O19" i="19"/>
  <c r="N20" i="19"/>
  <c r="Q245" i="22"/>
  <c r="R245" i="22" s="1"/>
  <c r="Y245" i="22" s="1"/>
  <c r="AU321" i="22"/>
  <c r="AV321" i="22" s="1"/>
  <c r="AS322" i="22" s="1"/>
  <c r="O246" i="22"/>
  <c r="BB245" i="22"/>
  <c r="BF19" i="22"/>
  <c r="P20" i="22"/>
  <c r="AA20" i="22" s="1"/>
  <c r="AU96" i="22"/>
  <c r="AV96" i="22" s="1"/>
  <c r="AB19" i="22"/>
  <c r="O321" i="22"/>
  <c r="Z320" i="22"/>
  <c r="BD320" i="22"/>
  <c r="Y320" i="22"/>
  <c r="X320" i="22"/>
  <c r="BC320" i="22"/>
  <c r="BB320" i="22"/>
  <c r="AT246" i="22"/>
  <c r="BE246" i="22" s="1"/>
  <c r="AS171" i="22"/>
  <c r="Z170" i="22"/>
  <c r="O171" i="22"/>
  <c r="BB170" i="22"/>
  <c r="BD170" i="22"/>
  <c r="BC170" i="22"/>
  <c r="Y170" i="22"/>
  <c r="X170" i="22"/>
  <c r="Q95" i="22"/>
  <c r="R95" i="22" s="1"/>
  <c r="AT22" i="22"/>
  <c r="BE22" i="22" s="1"/>
  <c r="AU276" i="17"/>
  <c r="AV276" i="17" s="1"/>
  <c r="P20" i="17"/>
  <c r="AA20" i="17" s="1"/>
  <c r="Q105" i="17"/>
  <c r="R105" i="17" s="1"/>
  <c r="BF19" i="17"/>
  <c r="AT106" i="17"/>
  <c r="BE106" i="17" s="1"/>
  <c r="AB19" i="17"/>
  <c r="AS362" i="17"/>
  <c r="AS21" i="17"/>
  <c r="Q275" i="17"/>
  <c r="R275" i="17" s="1"/>
  <c r="Q360" i="17"/>
  <c r="R360" i="17" s="1"/>
  <c r="Q190" i="17"/>
  <c r="R190" i="17" s="1"/>
  <c r="AT192" i="17"/>
  <c r="BE192" i="17" s="1"/>
  <c r="BD212" i="21"/>
  <c r="BC212" i="21"/>
  <c r="X212" i="21"/>
  <c r="O213" i="21"/>
  <c r="BB212" i="21"/>
  <c r="Y212" i="21"/>
  <c r="Z212" i="21"/>
  <c r="Q117" i="21"/>
  <c r="R117" i="21" s="1"/>
  <c r="P402" i="21"/>
  <c r="AA402" i="21" s="1"/>
  <c r="AB307" i="21"/>
  <c r="BF401" i="21"/>
  <c r="Q22" i="21"/>
  <c r="R22" i="21" s="1"/>
  <c r="P308" i="21"/>
  <c r="AA308" i="21" s="1"/>
  <c r="AS213" i="21"/>
  <c r="AB401" i="21"/>
  <c r="C19" i="19"/>
  <c r="AU442" i="15"/>
  <c r="AV442" i="15" s="1"/>
  <c r="AU337" i="15"/>
  <c r="AV337" i="15" s="1"/>
  <c r="Q336" i="15"/>
  <c r="R336" i="15" s="1"/>
  <c r="AU232" i="15"/>
  <c r="AV232" i="15" s="1"/>
  <c r="BF230" i="15"/>
  <c r="P231" i="15"/>
  <c r="AA231" i="15" s="1"/>
  <c r="AB230" i="15"/>
  <c r="AT128" i="15"/>
  <c r="BE128" i="15" s="1"/>
  <c r="BD126" i="15"/>
  <c r="Y126" i="15"/>
  <c r="O127" i="15"/>
  <c r="Z126" i="15"/>
  <c r="X126" i="15"/>
  <c r="BB126" i="15"/>
  <c r="BC126" i="15"/>
  <c r="I19" i="19"/>
  <c r="H20" i="19"/>
  <c r="BF20" i="15"/>
  <c r="AU21" i="15"/>
  <c r="AV21" i="15" s="1"/>
  <c r="AB20" i="15"/>
  <c r="AA21" i="15"/>
  <c r="Q105" i="12"/>
  <c r="R105" i="12" s="1"/>
  <c r="BC105" i="12" s="1"/>
  <c r="AQ149" i="12"/>
  <c r="AQ91" i="12"/>
  <c r="AQ120" i="12"/>
  <c r="AQ62" i="12"/>
  <c r="AQ178" i="12"/>
  <c r="AQ93" i="12"/>
  <c r="AQ180" i="12"/>
  <c r="AQ151" i="12"/>
  <c r="AQ122" i="12"/>
  <c r="AQ64" i="12"/>
  <c r="AQ146" i="12"/>
  <c r="AQ88" i="12"/>
  <c r="AQ175" i="12"/>
  <c r="AQ117" i="12"/>
  <c r="AQ59" i="12"/>
  <c r="AQ115" i="12"/>
  <c r="AQ86" i="12"/>
  <c r="AQ173" i="12"/>
  <c r="AQ144" i="12"/>
  <c r="AQ57" i="12"/>
  <c r="Q134" i="12"/>
  <c r="R134" i="12" s="1"/>
  <c r="AR134" i="12"/>
  <c r="AQ90" i="12"/>
  <c r="AQ119" i="12"/>
  <c r="AQ148" i="12"/>
  <c r="AQ61" i="12"/>
  <c r="AQ177" i="12"/>
  <c r="AQ167" i="12"/>
  <c r="AQ109" i="12"/>
  <c r="AQ51" i="12"/>
  <c r="AQ138" i="12"/>
  <c r="AQ80" i="12"/>
  <c r="AQ107" i="12"/>
  <c r="AQ165" i="12"/>
  <c r="AQ136" i="12"/>
  <c r="AQ49" i="12"/>
  <c r="AQ78" i="12"/>
  <c r="AQ63" i="12"/>
  <c r="AQ179" i="12"/>
  <c r="AQ121" i="12"/>
  <c r="AQ150" i="12"/>
  <c r="AQ92" i="12"/>
  <c r="AQ79" i="12"/>
  <c r="AQ50" i="12"/>
  <c r="AQ108" i="12"/>
  <c r="AQ137" i="12"/>
  <c r="AQ166" i="12"/>
  <c r="AQ170" i="12"/>
  <c r="AQ54" i="12"/>
  <c r="AQ83" i="12"/>
  <c r="AQ141" i="12"/>
  <c r="AQ112" i="12"/>
  <c r="AQ171" i="12"/>
  <c r="AQ142" i="12"/>
  <c r="AQ84" i="12"/>
  <c r="AQ113" i="12"/>
  <c r="AQ55" i="12"/>
  <c r="AQ181" i="12"/>
  <c r="AQ152" i="12"/>
  <c r="AQ123" i="12"/>
  <c r="AQ65" i="12"/>
  <c r="AQ94" i="12"/>
  <c r="AQ56" i="12"/>
  <c r="AQ85" i="12"/>
  <c r="AQ143" i="12"/>
  <c r="AQ172" i="12"/>
  <c r="AQ114" i="12"/>
  <c r="Q76" i="12"/>
  <c r="R76" i="12" s="1"/>
  <c r="AR76" i="12"/>
  <c r="AQ139" i="12"/>
  <c r="AQ81" i="12"/>
  <c r="AQ110" i="12"/>
  <c r="AQ52" i="12"/>
  <c r="AQ168" i="12"/>
  <c r="AQ66" i="12"/>
  <c r="AQ95" i="12"/>
  <c r="AQ182" i="12"/>
  <c r="AQ153" i="12"/>
  <c r="AQ124" i="12"/>
  <c r="AQ169" i="12"/>
  <c r="AQ140" i="12"/>
  <c r="AQ111" i="12"/>
  <c r="AQ82" i="12"/>
  <c r="AQ53" i="12"/>
  <c r="AR163" i="12"/>
  <c r="Q163" i="12"/>
  <c r="R163" i="12" s="1"/>
  <c r="AQ58" i="12"/>
  <c r="AQ174" i="12"/>
  <c r="AQ87" i="12"/>
  <c r="AQ145" i="12"/>
  <c r="AQ116" i="12"/>
  <c r="AQ77" i="12"/>
  <c r="AQ48" i="12"/>
  <c r="AQ164" i="12"/>
  <c r="AQ135" i="12"/>
  <c r="AQ106" i="12"/>
  <c r="AQ89" i="12"/>
  <c r="AQ176" i="12"/>
  <c r="AQ147" i="12"/>
  <c r="AQ118" i="12"/>
  <c r="AQ60" i="12"/>
  <c r="AQ47" i="12"/>
  <c r="AT47" i="12" s="1"/>
  <c r="AQ134" i="12"/>
  <c r="AT134" i="12" s="1"/>
  <c r="AQ105" i="12"/>
  <c r="AT105" i="12" s="1"/>
  <c r="AT18" i="12"/>
  <c r="AQ163" i="12"/>
  <c r="AT163" i="12" s="1"/>
  <c r="AQ76" i="12"/>
  <c r="AT76" i="12" s="1"/>
  <c r="AQ168" i="9"/>
  <c r="AQ110" i="9"/>
  <c r="AQ52" i="9"/>
  <c r="AQ139" i="9"/>
  <c r="AQ81" i="9"/>
  <c r="AQ46" i="9"/>
  <c r="AQ162" i="9"/>
  <c r="AQ75" i="9"/>
  <c r="AQ104" i="9"/>
  <c r="AQ133" i="9"/>
  <c r="AQ144" i="9"/>
  <c r="AQ86" i="9"/>
  <c r="AQ173" i="9"/>
  <c r="AQ115" i="9"/>
  <c r="AQ57" i="9"/>
  <c r="AQ134" i="9"/>
  <c r="AQ47" i="9"/>
  <c r="AQ105" i="9"/>
  <c r="AQ76" i="9"/>
  <c r="AQ163" i="9"/>
  <c r="AQ108" i="9"/>
  <c r="AQ50" i="9"/>
  <c r="AQ166" i="9"/>
  <c r="AQ137" i="9"/>
  <c r="AQ79" i="9"/>
  <c r="P125" i="9"/>
  <c r="AA125" i="9" s="1"/>
  <c r="AR125" i="9"/>
  <c r="AQ161" i="9"/>
  <c r="AQ103" i="9"/>
  <c r="AQ132" i="9"/>
  <c r="AQ74" i="9"/>
  <c r="AQ45" i="9"/>
  <c r="AQ102" i="9"/>
  <c r="AQ44" i="9"/>
  <c r="AQ131" i="9"/>
  <c r="AQ73" i="9"/>
  <c r="AQ160" i="9"/>
  <c r="AQ157" i="9"/>
  <c r="AQ128" i="9"/>
  <c r="AQ41" i="9"/>
  <c r="AQ70" i="9"/>
  <c r="AQ99" i="9"/>
  <c r="AQ101" i="9"/>
  <c r="AQ43" i="9"/>
  <c r="AQ159" i="9"/>
  <c r="AQ130" i="9"/>
  <c r="AQ72" i="9"/>
  <c r="AQ112" i="9"/>
  <c r="AQ170" i="9"/>
  <c r="AQ54" i="9"/>
  <c r="AQ141" i="9"/>
  <c r="AQ83" i="9"/>
  <c r="AQ67" i="9"/>
  <c r="AT67" i="9" s="1"/>
  <c r="BE67" i="9" s="1"/>
  <c r="AQ154" i="9"/>
  <c r="AT154" i="9" s="1"/>
  <c r="BE154" i="9" s="1"/>
  <c r="AQ96" i="9"/>
  <c r="AT96" i="9" s="1"/>
  <c r="AT9" i="9"/>
  <c r="BE9" i="9" s="1"/>
  <c r="AQ38" i="9"/>
  <c r="AT38" i="9" s="1"/>
  <c r="BE38" i="9" s="1"/>
  <c r="AQ125" i="9"/>
  <c r="AT125" i="9" s="1"/>
  <c r="BE125" i="9" s="1"/>
  <c r="AQ165" i="9"/>
  <c r="AQ107" i="9"/>
  <c r="AQ78" i="9"/>
  <c r="AQ136" i="9"/>
  <c r="AQ49" i="9"/>
  <c r="AQ114" i="9"/>
  <c r="AQ56" i="9"/>
  <c r="AQ85" i="9"/>
  <c r="AQ172" i="9"/>
  <c r="AQ143" i="9"/>
  <c r="AQ127" i="9"/>
  <c r="AQ69" i="9"/>
  <c r="AQ156" i="9"/>
  <c r="AQ98" i="9"/>
  <c r="AQ40" i="9"/>
  <c r="AQ80" i="9"/>
  <c r="AQ51" i="9"/>
  <c r="AQ167" i="9"/>
  <c r="AQ109" i="9"/>
  <c r="AQ138" i="9"/>
  <c r="AQ135" i="9"/>
  <c r="AQ48" i="9"/>
  <c r="AQ77" i="9"/>
  <c r="AQ164" i="9"/>
  <c r="AQ106" i="9"/>
  <c r="P96" i="9"/>
  <c r="AQ68" i="9"/>
  <c r="AQ39" i="9"/>
  <c r="AQ126" i="9"/>
  <c r="AQ155" i="9"/>
  <c r="AQ97" i="9"/>
  <c r="Q154" i="9"/>
  <c r="R154" i="9" s="1"/>
  <c r="BD154" i="9" s="1"/>
  <c r="Q38" i="9"/>
  <c r="R38" i="9" s="1"/>
  <c r="Z38" i="9" s="1"/>
  <c r="Q67" i="9"/>
  <c r="R67" i="9" s="1"/>
  <c r="O68" i="9" s="1"/>
  <c r="AQ142" i="9"/>
  <c r="AQ55" i="9"/>
  <c r="AQ113" i="9"/>
  <c r="AQ84" i="9"/>
  <c r="AQ171" i="9"/>
  <c r="AQ71" i="9"/>
  <c r="AQ42" i="9"/>
  <c r="AQ129" i="9"/>
  <c r="AQ158" i="9"/>
  <c r="AQ100" i="9"/>
  <c r="AQ169" i="9"/>
  <c r="AQ111" i="9"/>
  <c r="AQ53" i="9"/>
  <c r="AQ140" i="9"/>
  <c r="AQ82" i="9"/>
  <c r="AQ177" i="11"/>
  <c r="AQ148" i="11"/>
  <c r="AQ119" i="11"/>
  <c r="AQ61" i="11"/>
  <c r="AQ90" i="11"/>
  <c r="AQ60" i="11"/>
  <c r="AQ118" i="11"/>
  <c r="AQ89" i="11"/>
  <c r="AQ176" i="11"/>
  <c r="AQ147" i="11"/>
  <c r="Q106" i="11"/>
  <c r="R106" i="11" s="1"/>
  <c r="AR106" i="11"/>
  <c r="AQ167" i="11"/>
  <c r="AQ109" i="11"/>
  <c r="AQ138" i="11"/>
  <c r="AQ80" i="11"/>
  <c r="AQ51" i="11"/>
  <c r="AQ172" i="11"/>
  <c r="AQ143" i="11"/>
  <c r="AQ85" i="11"/>
  <c r="AQ114" i="11"/>
  <c r="AQ56" i="11"/>
  <c r="AQ179" i="11"/>
  <c r="AQ150" i="11"/>
  <c r="AQ92" i="11"/>
  <c r="AQ121" i="11"/>
  <c r="AQ63" i="11"/>
  <c r="AQ116" i="11"/>
  <c r="AQ87" i="11"/>
  <c r="AQ174" i="11"/>
  <c r="AQ58" i="11"/>
  <c r="AQ145" i="11"/>
  <c r="AQ144" i="11"/>
  <c r="AQ115" i="11"/>
  <c r="AQ57" i="11"/>
  <c r="AQ86" i="11"/>
  <c r="AQ173" i="11"/>
  <c r="AQ171" i="11"/>
  <c r="AQ142" i="11"/>
  <c r="AQ113" i="11"/>
  <c r="AQ84" i="11"/>
  <c r="AQ55" i="11"/>
  <c r="AQ169" i="11"/>
  <c r="AQ140" i="11"/>
  <c r="AQ111" i="11"/>
  <c r="AQ82" i="11"/>
  <c r="AQ53" i="11"/>
  <c r="AQ123" i="11"/>
  <c r="AQ65" i="11"/>
  <c r="AQ181" i="11"/>
  <c r="AQ152" i="11"/>
  <c r="AQ94" i="11"/>
  <c r="AQ180" i="11"/>
  <c r="AQ151" i="11"/>
  <c r="AQ122" i="11"/>
  <c r="AQ93" i="11"/>
  <c r="AQ64" i="11"/>
  <c r="AR164" i="11"/>
  <c r="Q164" i="11"/>
  <c r="R164" i="11" s="1"/>
  <c r="AQ96" i="11"/>
  <c r="AQ125" i="11"/>
  <c r="AQ67" i="11"/>
  <c r="AQ183" i="11"/>
  <c r="AQ154" i="11"/>
  <c r="AQ48" i="11"/>
  <c r="AT48" i="11" s="1"/>
  <c r="BE48" i="11" s="1"/>
  <c r="AQ77" i="11"/>
  <c r="AT77" i="11" s="1"/>
  <c r="BE77" i="11" s="1"/>
  <c r="AQ135" i="11"/>
  <c r="AT135" i="11" s="1"/>
  <c r="BE135" i="11" s="1"/>
  <c r="AT19" i="11"/>
  <c r="BE19" i="11" s="1"/>
  <c r="AQ164" i="11"/>
  <c r="AT164" i="11" s="1"/>
  <c r="BE164" i="11" s="1"/>
  <c r="AQ106" i="11"/>
  <c r="AT106" i="11" s="1"/>
  <c r="BE106" i="11" s="1"/>
  <c r="AR48" i="11"/>
  <c r="Q48" i="11"/>
  <c r="R48" i="11" s="1"/>
  <c r="AQ146" i="11"/>
  <c r="AQ175" i="11"/>
  <c r="AQ117" i="11"/>
  <c r="AQ88" i="11"/>
  <c r="AQ59" i="11"/>
  <c r="AQ166" i="11"/>
  <c r="AQ137" i="11"/>
  <c r="AQ108" i="11"/>
  <c r="AQ79" i="11"/>
  <c r="AQ50" i="11"/>
  <c r="AA19" i="11"/>
  <c r="Q19" i="11"/>
  <c r="R19" i="11" s="1"/>
  <c r="AQ78" i="11"/>
  <c r="AQ165" i="11"/>
  <c r="AQ136" i="11"/>
  <c r="AQ107" i="11"/>
  <c r="AQ49" i="11"/>
  <c r="AQ52" i="11"/>
  <c r="AQ168" i="11"/>
  <c r="AQ139" i="11"/>
  <c r="AQ81" i="11"/>
  <c r="AQ110" i="11"/>
  <c r="Q77" i="11"/>
  <c r="R77" i="11" s="1"/>
  <c r="AR77" i="11"/>
  <c r="Q135" i="11"/>
  <c r="R135" i="11" s="1"/>
  <c r="BB135" i="11" s="1"/>
  <c r="AQ170" i="11"/>
  <c r="AQ141" i="11"/>
  <c r="AQ54" i="11"/>
  <c r="AQ83" i="11"/>
  <c r="AQ112" i="11"/>
  <c r="AQ62" i="11"/>
  <c r="AQ91" i="11"/>
  <c r="AQ178" i="11"/>
  <c r="AQ120" i="11"/>
  <c r="AQ149" i="11"/>
  <c r="AQ182" i="11"/>
  <c r="AQ95" i="11"/>
  <c r="AQ66" i="11"/>
  <c r="AQ153" i="11"/>
  <c r="AQ124" i="11"/>
  <c r="BI162" i="12"/>
  <c r="O19" i="12"/>
  <c r="BB18" i="12"/>
  <c r="BD18" i="12"/>
  <c r="Z18" i="12"/>
  <c r="BC18" i="12"/>
  <c r="Y18" i="12"/>
  <c r="X18" i="12"/>
  <c r="BG19" i="12"/>
  <c r="AC19" i="12"/>
  <c r="U18" i="12"/>
  <c r="T19" i="12" s="1"/>
  <c r="BI75" i="12"/>
  <c r="AE162" i="12"/>
  <c r="AE17" i="12"/>
  <c r="Y47" i="12"/>
  <c r="BB105" i="12"/>
  <c r="AC106" i="12"/>
  <c r="Z105" i="12"/>
  <c r="Y105" i="12"/>
  <c r="U105" i="12"/>
  <c r="T106" i="12" s="1"/>
  <c r="BI17" i="12"/>
  <c r="AB46" i="12"/>
  <c r="AB75" i="12"/>
  <c r="BF46" i="12"/>
  <c r="AB47" i="11"/>
  <c r="AE105" i="11"/>
  <c r="BI47" i="11"/>
  <c r="BF163" i="11"/>
  <c r="BI18" i="11"/>
  <c r="AE163" i="11"/>
  <c r="BF124" i="9"/>
  <c r="AB124" i="9"/>
  <c r="AB95" i="9"/>
  <c r="BF95" i="9"/>
  <c r="Y9" i="9"/>
  <c r="BD9" i="9"/>
  <c r="BB9" i="9"/>
  <c r="BC9" i="9"/>
  <c r="BG10" i="9"/>
  <c r="AC10" i="9"/>
  <c r="U9" i="9"/>
  <c r="T10" i="9" s="1"/>
  <c r="X9" i="9"/>
  <c r="Z9" i="9"/>
  <c r="O10" i="9"/>
  <c r="P10" i="9" s="1"/>
  <c r="AA10" i="9" s="1"/>
  <c r="AE8" i="9"/>
  <c r="AU246" i="22" l="1"/>
  <c r="AV246" i="22" s="1"/>
  <c r="AU22" i="22"/>
  <c r="AT22" i="21"/>
  <c r="BE22" i="21" s="1"/>
  <c r="AU307" i="21"/>
  <c r="AV307" i="21" s="1"/>
  <c r="AS308" i="21" s="1"/>
  <c r="Z47" i="12"/>
  <c r="BD47" i="12"/>
  <c r="BG48" i="12"/>
  <c r="BB47" i="12"/>
  <c r="BC47" i="12"/>
  <c r="U47" i="12"/>
  <c r="T48" i="12" s="1"/>
  <c r="O48" i="12"/>
  <c r="P48" i="12" s="1"/>
  <c r="AA48" i="12" s="1"/>
  <c r="AU163" i="12"/>
  <c r="AV163" i="12" s="1"/>
  <c r="AC48" i="12"/>
  <c r="BD105" i="12"/>
  <c r="Q80" i="35"/>
  <c r="R80" i="35" s="1"/>
  <c r="AB167" i="35"/>
  <c r="AD167" i="35"/>
  <c r="P168" i="35"/>
  <c r="AA168" i="35" s="1"/>
  <c r="P23" i="35"/>
  <c r="AA23" i="35" s="1"/>
  <c r="AS81" i="35"/>
  <c r="AY80" i="35"/>
  <c r="AX81" i="35" s="1"/>
  <c r="AB22" i="35"/>
  <c r="AD22" i="35"/>
  <c r="AB109" i="35"/>
  <c r="AD109" i="35"/>
  <c r="Y138" i="35"/>
  <c r="BD138" i="35"/>
  <c r="X138" i="35"/>
  <c r="BC138" i="35"/>
  <c r="BB138" i="35"/>
  <c r="AC139" i="35"/>
  <c r="O139" i="35"/>
  <c r="Z138" i="35"/>
  <c r="U138" i="35"/>
  <c r="T139" i="35" s="1"/>
  <c r="BG139" i="35"/>
  <c r="AT168" i="35"/>
  <c r="BE168" i="35" s="1"/>
  <c r="AU168" i="35"/>
  <c r="AV168" i="35" s="1"/>
  <c r="BF22" i="35"/>
  <c r="BH22" i="35"/>
  <c r="AY22" i="35"/>
  <c r="AX23" i="35" s="1"/>
  <c r="AS23" i="35"/>
  <c r="BF167" i="35"/>
  <c r="BH167" i="35"/>
  <c r="AE79" i="35"/>
  <c r="AT139" i="35"/>
  <c r="BE139" i="35" s="1"/>
  <c r="BF109" i="35"/>
  <c r="AS52" i="35"/>
  <c r="AY51" i="35"/>
  <c r="AX52" i="35" s="1"/>
  <c r="BD51" i="35"/>
  <c r="X51" i="35"/>
  <c r="BG52" i="35"/>
  <c r="AC52" i="35"/>
  <c r="O52" i="35"/>
  <c r="BC51" i="35"/>
  <c r="BB51" i="35"/>
  <c r="Z51" i="35"/>
  <c r="Y51" i="35"/>
  <c r="U51" i="35"/>
  <c r="T52" i="35" s="1"/>
  <c r="AV109" i="35"/>
  <c r="BI79" i="35"/>
  <c r="P110" i="35"/>
  <c r="AA110" i="35" s="1"/>
  <c r="BD245" i="22"/>
  <c r="BC245" i="22"/>
  <c r="Z245" i="22"/>
  <c r="X245" i="22"/>
  <c r="X105" i="12"/>
  <c r="O106" i="12"/>
  <c r="P106" i="12" s="1"/>
  <c r="AA106" i="12" s="1"/>
  <c r="BG106" i="12"/>
  <c r="AU401" i="21"/>
  <c r="AV401" i="21" s="1"/>
  <c r="AS402" i="21" s="1"/>
  <c r="AT308" i="21"/>
  <c r="BE308" i="21" s="1"/>
  <c r="AT117" i="21"/>
  <c r="BE117" i="21" s="1"/>
  <c r="AB441" i="15"/>
  <c r="BF441" i="15"/>
  <c r="Q442" i="15"/>
  <c r="R442" i="15" s="1"/>
  <c r="O443" i="15" s="1"/>
  <c r="Y67" i="9"/>
  <c r="Q125" i="9"/>
  <c r="R125" i="9" s="1"/>
  <c r="O126" i="9" s="1"/>
  <c r="P126" i="9" s="1"/>
  <c r="AA126" i="9" s="1"/>
  <c r="AU9" i="9"/>
  <c r="AV9" i="9" s="1"/>
  <c r="AS10" i="9" s="1"/>
  <c r="AT10" i="9" s="1"/>
  <c r="BE10" i="9" s="1"/>
  <c r="B359" i="17"/>
  <c r="B375" i="17" s="1"/>
  <c r="BA353" i="17"/>
  <c r="W353" i="17"/>
  <c r="BA395" i="21"/>
  <c r="B401" i="21"/>
  <c r="B417" i="21" s="1"/>
  <c r="W395" i="21"/>
  <c r="W313" i="22"/>
  <c r="BA313" i="22"/>
  <c r="B260" i="22"/>
  <c r="BA434" i="15"/>
  <c r="W434" i="15"/>
  <c r="B20" i="19"/>
  <c r="C20" i="19" s="1"/>
  <c r="U20" i="19"/>
  <c r="T21" i="19" s="1"/>
  <c r="O20" i="19"/>
  <c r="N21" i="19" s="1"/>
  <c r="AS247" i="22"/>
  <c r="AS97" i="22"/>
  <c r="BF320" i="22"/>
  <c r="AV22" i="22"/>
  <c r="Z95" i="22"/>
  <c r="BD95" i="22"/>
  <c r="Y95" i="22"/>
  <c r="BC95" i="22"/>
  <c r="X95" i="22"/>
  <c r="O96" i="22"/>
  <c r="BB95" i="22"/>
  <c r="AT171" i="22"/>
  <c r="BE171" i="22" s="1"/>
  <c r="AB320" i="22"/>
  <c r="BF170" i="22"/>
  <c r="P171" i="22"/>
  <c r="AA171" i="22" s="1"/>
  <c r="Q20" i="22"/>
  <c r="R20" i="22" s="1"/>
  <c r="AT322" i="22"/>
  <c r="BE322" i="22" s="1"/>
  <c r="AB170" i="22"/>
  <c r="P321" i="22"/>
  <c r="AA321" i="22" s="1"/>
  <c r="P246" i="22"/>
  <c r="AA246" i="22" s="1"/>
  <c r="Z105" i="17"/>
  <c r="Y105" i="17"/>
  <c r="X105" i="17"/>
  <c r="O106" i="17"/>
  <c r="BD105" i="17"/>
  <c r="BB105" i="17"/>
  <c r="BC105" i="17"/>
  <c r="BC190" i="17"/>
  <c r="X190" i="17"/>
  <c r="O191" i="17"/>
  <c r="BB190" i="17"/>
  <c r="Z190" i="17"/>
  <c r="BD190" i="17"/>
  <c r="Y190" i="17"/>
  <c r="O361" i="17"/>
  <c r="Z360" i="17"/>
  <c r="Y360" i="17"/>
  <c r="X360" i="17"/>
  <c r="BB360" i="17"/>
  <c r="BD360" i="17"/>
  <c r="BC360" i="17"/>
  <c r="AT21" i="17"/>
  <c r="BE21" i="17" s="1"/>
  <c r="AU21" i="17"/>
  <c r="AS277" i="17"/>
  <c r="Z275" i="17"/>
  <c r="BD275" i="17"/>
  <c r="Y275" i="17"/>
  <c r="O276" i="17"/>
  <c r="BC275" i="17"/>
  <c r="BB275" i="17"/>
  <c r="X275" i="17"/>
  <c r="Q20" i="17"/>
  <c r="R20" i="17" s="1"/>
  <c r="AU192" i="17"/>
  <c r="AV192" i="17" s="1"/>
  <c r="AT362" i="17"/>
  <c r="BE362" i="17" s="1"/>
  <c r="AU106" i="17"/>
  <c r="AV106" i="17" s="1"/>
  <c r="Q308" i="21"/>
  <c r="R308" i="21" s="1"/>
  <c r="BC308" i="21" s="1"/>
  <c r="Z22" i="21"/>
  <c r="BD22" i="21"/>
  <c r="Y22" i="21"/>
  <c r="BB22" i="21"/>
  <c r="O23" i="21"/>
  <c r="BC22" i="21"/>
  <c r="X22" i="21"/>
  <c r="Z117" i="21"/>
  <c r="BD117" i="21"/>
  <c r="Y117" i="21"/>
  <c r="BC117" i="21"/>
  <c r="X117" i="21"/>
  <c r="BB117" i="21"/>
  <c r="O118" i="21"/>
  <c r="AT213" i="21"/>
  <c r="BE213" i="21" s="1"/>
  <c r="BF212" i="21"/>
  <c r="Q402" i="21"/>
  <c r="R402" i="21" s="1"/>
  <c r="AB212" i="21"/>
  <c r="P213" i="21"/>
  <c r="AA213" i="21" s="1"/>
  <c r="AS443" i="15"/>
  <c r="X336" i="15"/>
  <c r="BB336" i="15"/>
  <c r="O337" i="15"/>
  <c r="BC336" i="15"/>
  <c r="Y336" i="15"/>
  <c r="BD336" i="15"/>
  <c r="Z336" i="15"/>
  <c r="AS338" i="15"/>
  <c r="AS233" i="15"/>
  <c r="Q231" i="15"/>
  <c r="R231" i="15" s="1"/>
  <c r="BF126" i="15"/>
  <c r="AB126" i="15"/>
  <c r="P127" i="15"/>
  <c r="AA127" i="15" s="1"/>
  <c r="AU128" i="15"/>
  <c r="AV128" i="15" s="1"/>
  <c r="I20" i="19"/>
  <c r="H21" i="19" s="1"/>
  <c r="Q21" i="15"/>
  <c r="R21" i="15" s="1"/>
  <c r="O22" i="15" s="1"/>
  <c r="P22" i="15" s="1"/>
  <c r="AS22" i="15"/>
  <c r="AU38" i="9"/>
  <c r="AV38" i="9" s="1"/>
  <c r="AS39" i="9" s="1"/>
  <c r="AT39" i="9" s="1"/>
  <c r="BE39" i="9" s="1"/>
  <c r="BE47" i="12"/>
  <c r="AU47" i="12"/>
  <c r="AV47" i="12" s="1"/>
  <c r="BC163" i="12"/>
  <c r="BG164" i="12"/>
  <c r="U163" i="12"/>
  <c r="T164" i="12" s="1"/>
  <c r="Y163" i="12"/>
  <c r="BB163" i="12"/>
  <c r="X163" i="12"/>
  <c r="AC164" i="12"/>
  <c r="O164" i="12"/>
  <c r="P164" i="12" s="1"/>
  <c r="AA164" i="12" s="1"/>
  <c r="BD163" i="12"/>
  <c r="Z163" i="12"/>
  <c r="AU134" i="12"/>
  <c r="AV134" i="12" s="1"/>
  <c r="BE134" i="12"/>
  <c r="AU76" i="12"/>
  <c r="AV76" i="12" s="1"/>
  <c r="BD134" i="12"/>
  <c r="BG135" i="12"/>
  <c r="O135" i="12"/>
  <c r="P135" i="12" s="1"/>
  <c r="AA135" i="12" s="1"/>
  <c r="BB134" i="12"/>
  <c r="Z134" i="12"/>
  <c r="X134" i="12"/>
  <c r="U134" i="12"/>
  <c r="T135" i="12" s="1"/>
  <c r="BC134" i="12"/>
  <c r="Y134" i="12"/>
  <c r="AC135" i="12"/>
  <c r="AC77" i="12"/>
  <c r="BD76" i="12"/>
  <c r="Z76" i="12"/>
  <c r="Y76" i="12"/>
  <c r="O77" i="12"/>
  <c r="P77" i="12" s="1"/>
  <c r="AA77" i="12" s="1"/>
  <c r="U76" i="12"/>
  <c r="T77" i="12" s="1"/>
  <c r="BC76" i="12"/>
  <c r="BB76" i="12"/>
  <c r="X76" i="12"/>
  <c r="BG77" i="12"/>
  <c r="BE76" i="12"/>
  <c r="BE163" i="12"/>
  <c r="AU105" i="12"/>
  <c r="AV105" i="12" s="1"/>
  <c r="BE105" i="12"/>
  <c r="BF105" i="12" s="1"/>
  <c r="BE18" i="12"/>
  <c r="BF18" i="12" s="1"/>
  <c r="AU18" i="12"/>
  <c r="AV18" i="12" s="1"/>
  <c r="AU135" i="11"/>
  <c r="AV135" i="11" s="1"/>
  <c r="AS136" i="11" s="1"/>
  <c r="BC135" i="11"/>
  <c r="AU48" i="11"/>
  <c r="AV48" i="11" s="1"/>
  <c r="AY48" i="11" s="1"/>
  <c r="AX49" i="11" s="1"/>
  <c r="Y135" i="11"/>
  <c r="U135" i="11"/>
  <c r="T136" i="11" s="1"/>
  <c r="X135" i="11"/>
  <c r="BD135" i="11"/>
  <c r="AC136" i="11"/>
  <c r="O136" i="11"/>
  <c r="P136" i="11" s="1"/>
  <c r="AA136" i="11" s="1"/>
  <c r="BG136" i="11"/>
  <c r="Z135" i="11"/>
  <c r="BD67" i="9"/>
  <c r="Z67" i="9"/>
  <c r="AU154" i="9"/>
  <c r="AV154" i="9" s="1"/>
  <c r="AS155" i="9" s="1"/>
  <c r="BC38" i="9"/>
  <c r="BC67" i="9"/>
  <c r="X67" i="9"/>
  <c r="BG68" i="9"/>
  <c r="BE96" i="9"/>
  <c r="AU96" i="9"/>
  <c r="AV96" i="9" s="1"/>
  <c r="AS97" i="9" s="1"/>
  <c r="U38" i="9"/>
  <c r="T39" i="9" s="1"/>
  <c r="AC39" i="9"/>
  <c r="BB38" i="9"/>
  <c r="BG39" i="9"/>
  <c r="O39" i="9"/>
  <c r="P39" i="9" s="1"/>
  <c r="AA39" i="9" s="1"/>
  <c r="BD38" i="9"/>
  <c r="X38" i="9"/>
  <c r="Y38" i="9"/>
  <c r="AU67" i="9"/>
  <c r="AV67" i="9" s="1"/>
  <c r="Z154" i="9"/>
  <c r="Y154" i="9"/>
  <c r="BG155" i="9"/>
  <c r="AY38" i="9"/>
  <c r="AX39" i="9" s="1"/>
  <c r="X154" i="9"/>
  <c r="AC68" i="9"/>
  <c r="BB67" i="9"/>
  <c r="U154" i="9"/>
  <c r="T155" i="9" s="1"/>
  <c r="AC155" i="9"/>
  <c r="AA96" i="9"/>
  <c r="Q96" i="9"/>
  <c r="R96" i="9" s="1"/>
  <c r="AU125" i="9"/>
  <c r="AV125" i="9" s="1"/>
  <c r="BB154" i="9"/>
  <c r="BC154" i="9"/>
  <c r="U67" i="9"/>
  <c r="T68" i="9" s="1"/>
  <c r="O155" i="9"/>
  <c r="P155" i="9" s="1"/>
  <c r="AA155" i="9" s="1"/>
  <c r="Y19" i="11"/>
  <c r="AC20" i="11"/>
  <c r="BD19" i="11"/>
  <c r="O20" i="11"/>
  <c r="Z19" i="11"/>
  <c r="BG20" i="11"/>
  <c r="BC19" i="11"/>
  <c r="X19" i="11"/>
  <c r="BB19" i="11"/>
  <c r="U19" i="11"/>
  <c r="T20" i="11" s="1"/>
  <c r="U164" i="11"/>
  <c r="T165" i="11" s="1"/>
  <c r="O165" i="11"/>
  <c r="P165" i="11" s="1"/>
  <c r="AA165" i="11" s="1"/>
  <c r="AC165" i="11"/>
  <c r="Y164" i="11"/>
  <c r="BD164" i="11"/>
  <c r="BG165" i="11"/>
  <c r="X164" i="11"/>
  <c r="BC164" i="11"/>
  <c r="Z164" i="11"/>
  <c r="BB164" i="11"/>
  <c r="AU106" i="11"/>
  <c r="AV106" i="11" s="1"/>
  <c r="Z106" i="11"/>
  <c r="BB106" i="11"/>
  <c r="Y106" i="11"/>
  <c r="BC106" i="11"/>
  <c r="O107" i="11"/>
  <c r="AC107" i="11"/>
  <c r="X106" i="11"/>
  <c r="BG107" i="11"/>
  <c r="U106" i="11"/>
  <c r="T107" i="11" s="1"/>
  <c r="BD106" i="11"/>
  <c r="AU19" i="11"/>
  <c r="AV19" i="11" s="1"/>
  <c r="AU164" i="11"/>
  <c r="AV164" i="11" s="1"/>
  <c r="O78" i="11"/>
  <c r="P78" i="11" s="1"/>
  <c r="AA78" i="11" s="1"/>
  <c r="Z77" i="11"/>
  <c r="BB77" i="11"/>
  <c r="U77" i="11"/>
  <c r="T78" i="11" s="1"/>
  <c r="BC77" i="11"/>
  <c r="X77" i="11"/>
  <c r="BG78" i="11"/>
  <c r="BD77" i="11"/>
  <c r="Y77" i="11"/>
  <c r="AC78" i="11"/>
  <c r="AU77" i="11"/>
  <c r="AV77" i="11" s="1"/>
  <c r="X48" i="11"/>
  <c r="BG49" i="11"/>
  <c r="O49" i="11"/>
  <c r="U48" i="11"/>
  <c r="T49" i="11" s="1"/>
  <c r="BD48" i="11"/>
  <c r="Y48" i="11"/>
  <c r="BC48" i="11"/>
  <c r="Z48" i="11"/>
  <c r="BB48" i="11"/>
  <c r="AC49" i="11"/>
  <c r="BH47" i="12"/>
  <c r="BH105" i="12"/>
  <c r="AE75" i="12"/>
  <c r="AB47" i="12"/>
  <c r="AD47" i="12"/>
  <c r="AB18" i="12"/>
  <c r="AD18" i="12"/>
  <c r="BH18" i="12"/>
  <c r="AB105" i="12"/>
  <c r="AD105" i="12"/>
  <c r="P19" i="12"/>
  <c r="AA19" i="12" s="1"/>
  <c r="AE46" i="12"/>
  <c r="BI46" i="12"/>
  <c r="BI163" i="11"/>
  <c r="AE47" i="11"/>
  <c r="AB9" i="9"/>
  <c r="BI124" i="9"/>
  <c r="AE124" i="9"/>
  <c r="AE95" i="9"/>
  <c r="BI95" i="9"/>
  <c r="P68" i="9"/>
  <c r="AA68" i="9" s="1"/>
  <c r="BF9" i="9"/>
  <c r="BH9" i="9"/>
  <c r="AD9" i="9"/>
  <c r="Q10" i="9"/>
  <c r="R10" i="9" s="1"/>
  <c r="AU308" i="21" l="1"/>
  <c r="AV308" i="21" s="1"/>
  <c r="AS309" i="21" s="1"/>
  <c r="AU22" i="21"/>
  <c r="AV22" i="21" s="1"/>
  <c r="AS23" i="21" s="1"/>
  <c r="BF47" i="12"/>
  <c r="Q23" i="35"/>
  <c r="AB245" i="22"/>
  <c r="Q168" i="35"/>
  <c r="R168" i="35"/>
  <c r="BC168" i="35" s="1"/>
  <c r="BF245" i="22"/>
  <c r="AU362" i="17"/>
  <c r="AS169" i="35"/>
  <c r="AY168" i="35"/>
  <c r="AX169" i="35" s="1"/>
  <c r="X168" i="35"/>
  <c r="AC169" i="35"/>
  <c r="AB51" i="35"/>
  <c r="AD51" i="35"/>
  <c r="AE109" i="35"/>
  <c r="AE167" i="35"/>
  <c r="BI22" i="35"/>
  <c r="AE22" i="35"/>
  <c r="P139" i="35"/>
  <c r="AA139" i="35" s="1"/>
  <c r="R23" i="35"/>
  <c r="AT52" i="35"/>
  <c r="BE52" i="35" s="1"/>
  <c r="AU52" i="35"/>
  <c r="AV52" i="35" s="1"/>
  <c r="AB138" i="35"/>
  <c r="AD138" i="35"/>
  <c r="BF51" i="35"/>
  <c r="BH51" i="35"/>
  <c r="Q110" i="35"/>
  <c r="AU139" i="35"/>
  <c r="AV139" i="35" s="1"/>
  <c r="BF138" i="35"/>
  <c r="BH138" i="35"/>
  <c r="AT81" i="35"/>
  <c r="BE81" i="35" s="1"/>
  <c r="AU81" i="35"/>
  <c r="BC80" i="35"/>
  <c r="Y80" i="35"/>
  <c r="BD80" i="35"/>
  <c r="BB80" i="35"/>
  <c r="Z80" i="35"/>
  <c r="X80" i="35"/>
  <c r="AC81" i="35"/>
  <c r="O81" i="35"/>
  <c r="BG81" i="35"/>
  <c r="U80" i="35"/>
  <c r="T81" i="35" s="1"/>
  <c r="AS110" i="35"/>
  <c r="AY109" i="35"/>
  <c r="AX110" i="35" s="1"/>
  <c r="BI167" i="35"/>
  <c r="AT23" i="35"/>
  <c r="BE23" i="35" s="1"/>
  <c r="R110" i="35"/>
  <c r="P52" i="35"/>
  <c r="AA52" i="35" s="1"/>
  <c r="BI109" i="35"/>
  <c r="Y308" i="21"/>
  <c r="Z308" i="21"/>
  <c r="X308" i="21"/>
  <c r="O309" i="21"/>
  <c r="P309" i="21" s="1"/>
  <c r="AA309" i="21" s="1"/>
  <c r="BB308" i="21"/>
  <c r="BD308" i="21"/>
  <c r="AU117" i="21"/>
  <c r="AV117" i="21" s="1"/>
  <c r="AS118" i="21" s="1"/>
  <c r="AT118" i="21" s="1"/>
  <c r="BE118" i="21" s="1"/>
  <c r="AY135" i="11"/>
  <c r="AX136" i="11" s="1"/>
  <c r="BF135" i="11"/>
  <c r="BH38" i="9"/>
  <c r="AT402" i="21"/>
  <c r="BE402" i="21" s="1"/>
  <c r="AU402" i="21"/>
  <c r="AV402" i="21" s="1"/>
  <c r="AS403" i="21" s="1"/>
  <c r="AT309" i="21"/>
  <c r="BE309" i="21" s="1"/>
  <c r="AU309" i="21"/>
  <c r="AV309" i="21" s="1"/>
  <c r="AS310" i="21" s="1"/>
  <c r="AT310" i="21" s="1"/>
  <c r="BE310" i="21" s="1"/>
  <c r="AY9" i="9"/>
  <c r="AX10" i="9" s="1"/>
  <c r="BC442" i="15"/>
  <c r="Y442" i="15"/>
  <c r="BD442" i="15"/>
  <c r="X442" i="15"/>
  <c r="Z442" i="15"/>
  <c r="BB442" i="15"/>
  <c r="AB67" i="9"/>
  <c r="BF38" i="9"/>
  <c r="BI38" i="9" s="1"/>
  <c r="BF67" i="9"/>
  <c r="AC126" i="9"/>
  <c r="U125" i="9"/>
  <c r="T126" i="9" s="1"/>
  <c r="X125" i="9"/>
  <c r="BD125" i="9"/>
  <c r="Y125" i="9"/>
  <c r="BG126" i="9"/>
  <c r="Z125" i="9"/>
  <c r="BC125" i="9"/>
  <c r="BB125" i="9"/>
  <c r="AB38" i="9"/>
  <c r="BA490" i="21"/>
  <c r="W490" i="21"/>
  <c r="BA539" i="15"/>
  <c r="W539" i="15"/>
  <c r="BA388" i="22"/>
  <c r="W388" i="22"/>
  <c r="B335" i="22"/>
  <c r="W438" i="17"/>
  <c r="BA438" i="17"/>
  <c r="B21" i="19"/>
  <c r="U21" i="19"/>
  <c r="T22" i="19" s="1"/>
  <c r="O21" i="19"/>
  <c r="N22" i="19"/>
  <c r="Q171" i="22"/>
  <c r="R171" i="22" s="1"/>
  <c r="AU171" i="22"/>
  <c r="AV171" i="22" s="1"/>
  <c r="AU322" i="22"/>
  <c r="AV322" i="22" s="1"/>
  <c r="O21" i="22"/>
  <c r="Y20" i="22"/>
  <c r="X20" i="22"/>
  <c r="BD20" i="22"/>
  <c r="BC20" i="22"/>
  <c r="BB20" i="22"/>
  <c r="Z20" i="22"/>
  <c r="Q246" i="22"/>
  <c r="R246" i="22" s="1"/>
  <c r="Q321" i="22"/>
  <c r="R321" i="22" s="1"/>
  <c r="AS23" i="22"/>
  <c r="AS172" i="22"/>
  <c r="BF95" i="22"/>
  <c r="AT97" i="22"/>
  <c r="BE97" i="22" s="1"/>
  <c r="P96" i="22"/>
  <c r="AA96" i="22" s="1"/>
  <c r="AB95" i="22"/>
  <c r="AT247" i="22"/>
  <c r="BE247" i="22" s="1"/>
  <c r="AS193" i="17"/>
  <c r="BC20" i="17"/>
  <c r="X20" i="17"/>
  <c r="BB20" i="17"/>
  <c r="O21" i="17"/>
  <c r="Z20" i="17"/>
  <c r="BD20" i="17"/>
  <c r="Y20" i="17"/>
  <c r="P191" i="17"/>
  <c r="AA191" i="17" s="1"/>
  <c r="AT277" i="17"/>
  <c r="BE277" i="17" s="1"/>
  <c r="AB360" i="17"/>
  <c r="AB275" i="17"/>
  <c r="BF105" i="17"/>
  <c r="AB190" i="17"/>
  <c r="P106" i="17"/>
  <c r="AA106" i="17" s="1"/>
  <c r="AV21" i="17"/>
  <c r="BF190" i="17"/>
  <c r="P276" i="17"/>
  <c r="AA276" i="17" s="1"/>
  <c r="AB105" i="17"/>
  <c r="AV362" i="17"/>
  <c r="BF275" i="17"/>
  <c r="BF360" i="17"/>
  <c r="P361" i="17"/>
  <c r="AA361" i="17" s="1"/>
  <c r="AS107" i="17"/>
  <c r="AB22" i="21"/>
  <c r="P23" i="21"/>
  <c r="AA23" i="21" s="1"/>
  <c r="BC402" i="21"/>
  <c r="X402" i="21"/>
  <c r="Z402" i="21"/>
  <c r="Y402" i="21"/>
  <c r="BD402" i="21"/>
  <c r="BB402" i="21"/>
  <c r="O403" i="21"/>
  <c r="AU213" i="21"/>
  <c r="AV213" i="21" s="1"/>
  <c r="BF22" i="21"/>
  <c r="P118" i="21"/>
  <c r="AA118" i="21" s="1"/>
  <c r="Q213" i="21"/>
  <c r="R213" i="21" s="1"/>
  <c r="BF117" i="21"/>
  <c r="AB117" i="21"/>
  <c r="C21" i="19"/>
  <c r="B22" i="19" s="1"/>
  <c r="P443" i="15"/>
  <c r="AA443" i="15" s="1"/>
  <c r="AT443" i="15"/>
  <c r="BE443" i="15" s="1"/>
  <c r="AT338" i="15"/>
  <c r="BE338" i="15" s="1"/>
  <c r="P337" i="15"/>
  <c r="AA337" i="15" s="1"/>
  <c r="BF336" i="15"/>
  <c r="AB336" i="15"/>
  <c r="Z231" i="15"/>
  <c r="BD231" i="15"/>
  <c r="Y231" i="15"/>
  <c r="X231" i="15"/>
  <c r="O232" i="15"/>
  <c r="BC231" i="15"/>
  <c r="BB231" i="15"/>
  <c r="AT233" i="15"/>
  <c r="BE233" i="15" s="1"/>
  <c r="AS129" i="15"/>
  <c r="Q127" i="15"/>
  <c r="R127" i="15" s="1"/>
  <c r="I21" i="19"/>
  <c r="H22" i="19" s="1"/>
  <c r="Z21" i="15"/>
  <c r="BD21" i="15"/>
  <c r="X21" i="15"/>
  <c r="Y21" i="15"/>
  <c r="BC21" i="15"/>
  <c r="BB21" i="15"/>
  <c r="AT22" i="15"/>
  <c r="BE22" i="15" s="1"/>
  <c r="AS49" i="11"/>
  <c r="Q164" i="12"/>
  <c r="R164" i="12" s="1"/>
  <c r="BF163" i="12"/>
  <c r="BH163" i="12"/>
  <c r="AS164" i="12"/>
  <c r="AY163" i="12"/>
  <c r="AX164" i="12" s="1"/>
  <c r="AY134" i="12"/>
  <c r="AX135" i="12" s="1"/>
  <c r="AS135" i="12"/>
  <c r="AT135" i="12" s="1"/>
  <c r="BE135" i="12" s="1"/>
  <c r="Q135" i="12"/>
  <c r="R135" i="12" s="1"/>
  <c r="AC136" i="12" s="1"/>
  <c r="BF76" i="12"/>
  <c r="BH76" i="12"/>
  <c r="AS77" i="12"/>
  <c r="AY76" i="12"/>
  <c r="AX77" i="12" s="1"/>
  <c r="Q77" i="12"/>
  <c r="R77" i="12" s="1"/>
  <c r="Z77" i="12" s="1"/>
  <c r="BH134" i="12"/>
  <c r="BF134" i="12"/>
  <c r="AS106" i="12"/>
  <c r="AY105" i="12"/>
  <c r="AX106" i="12" s="1"/>
  <c r="AB76" i="12"/>
  <c r="AD76" i="12"/>
  <c r="AD134" i="12"/>
  <c r="AB134" i="12"/>
  <c r="AS19" i="12"/>
  <c r="AT19" i="12" s="1"/>
  <c r="BE19" i="12" s="1"/>
  <c r="AY18" i="12"/>
  <c r="AX19" i="12" s="1"/>
  <c r="AB163" i="12"/>
  <c r="AD163" i="12"/>
  <c r="AS48" i="12"/>
  <c r="AT48" i="12" s="1"/>
  <c r="BE48" i="12" s="1"/>
  <c r="AY47" i="12"/>
  <c r="AX48" i="12" s="1"/>
  <c r="AB135" i="11"/>
  <c r="BF77" i="11"/>
  <c r="AY154" i="9"/>
  <c r="AX155" i="9" s="1"/>
  <c r="BH154" i="9"/>
  <c r="AB154" i="9"/>
  <c r="AU39" i="9"/>
  <c r="AV39" i="9" s="1"/>
  <c r="AS40" i="9" s="1"/>
  <c r="AT40" i="9" s="1"/>
  <c r="BE40" i="9" s="1"/>
  <c r="Q126" i="9"/>
  <c r="R126" i="9" s="1"/>
  <c r="BB126" i="9" s="1"/>
  <c r="AD38" i="9"/>
  <c r="AE38" i="9" s="1"/>
  <c r="AD67" i="9"/>
  <c r="AY96" i="9"/>
  <c r="AX97" i="9" s="1"/>
  <c r="BF154" i="9"/>
  <c r="AS126" i="9"/>
  <c r="AY125" i="9"/>
  <c r="AX126" i="9" s="1"/>
  <c r="BH67" i="9"/>
  <c r="AD154" i="9"/>
  <c r="BB96" i="9"/>
  <c r="Z96" i="9"/>
  <c r="Y96" i="9"/>
  <c r="U96" i="9"/>
  <c r="T97" i="9" s="1"/>
  <c r="BC96" i="9"/>
  <c r="BG97" i="9"/>
  <c r="AC97" i="9"/>
  <c r="BD96" i="9"/>
  <c r="X96" i="9"/>
  <c r="O97" i="9"/>
  <c r="AS68" i="9"/>
  <c r="AY67" i="9"/>
  <c r="AX68" i="9" s="1"/>
  <c r="AU10" i="9"/>
  <c r="AV10" i="9" s="1"/>
  <c r="AY10" i="9" s="1"/>
  <c r="AX11" i="9" s="1"/>
  <c r="AT155" i="9"/>
  <c r="BE155" i="9" s="1"/>
  <c r="AT97" i="9"/>
  <c r="BE97" i="9" s="1"/>
  <c r="BF48" i="11"/>
  <c r="BF164" i="11"/>
  <c r="AS165" i="11"/>
  <c r="AY164" i="11"/>
  <c r="AX165" i="11" s="1"/>
  <c r="AS78" i="11"/>
  <c r="AY77" i="11"/>
  <c r="AX78" i="11" s="1"/>
  <c r="AS107" i="11"/>
  <c r="AY106" i="11"/>
  <c r="AX107" i="11" s="1"/>
  <c r="P107" i="11"/>
  <c r="P20" i="11"/>
  <c r="Q20" i="11" s="1"/>
  <c r="AS20" i="11"/>
  <c r="AY19" i="11"/>
  <c r="AX20" i="11" s="1"/>
  <c r="AB48" i="11"/>
  <c r="AB106" i="11"/>
  <c r="Q78" i="11"/>
  <c r="R78" i="11" s="1"/>
  <c r="BB78" i="11" s="1"/>
  <c r="Q165" i="11"/>
  <c r="R165" i="11" s="1"/>
  <c r="BB165" i="11" s="1"/>
  <c r="P49" i="11"/>
  <c r="Q49" i="11" s="1"/>
  <c r="AB77" i="11"/>
  <c r="BF106" i="11"/>
  <c r="AB164" i="11"/>
  <c r="BF19" i="11"/>
  <c r="AB19" i="11"/>
  <c r="AT49" i="11"/>
  <c r="BE49" i="11" s="1"/>
  <c r="AT136" i="11"/>
  <c r="BE136" i="11" s="1"/>
  <c r="Q136" i="11"/>
  <c r="R136" i="11" s="1"/>
  <c r="Q106" i="12"/>
  <c r="R106" i="12" s="1"/>
  <c r="BD106" i="12" s="1"/>
  <c r="Q48" i="12"/>
  <c r="R48" i="12" s="1"/>
  <c r="AE18" i="12"/>
  <c r="AE47" i="12"/>
  <c r="BI47" i="12"/>
  <c r="AE105" i="12"/>
  <c r="BI105" i="12"/>
  <c r="Q19" i="12"/>
  <c r="R19" i="12" s="1"/>
  <c r="BI18" i="12"/>
  <c r="Q155" i="9"/>
  <c r="R155" i="9" s="1"/>
  <c r="BD155" i="9" s="1"/>
  <c r="Q68" i="9"/>
  <c r="R68" i="9" s="1"/>
  <c r="Z68" i="9" s="1"/>
  <c r="Q39" i="9"/>
  <c r="R39" i="9" s="1"/>
  <c r="BB10" i="9"/>
  <c r="BC10" i="9"/>
  <c r="BD10" i="9"/>
  <c r="BG11" i="9"/>
  <c r="BI9" i="9"/>
  <c r="AE9" i="9"/>
  <c r="AC11" i="9"/>
  <c r="Y10" i="9"/>
  <c r="X10" i="9"/>
  <c r="O11" i="9"/>
  <c r="Z10" i="9"/>
  <c r="U10" i="9"/>
  <c r="T11" i="9" s="1"/>
  <c r="AT23" i="21" l="1"/>
  <c r="BE23" i="21" s="1"/>
  <c r="AU23" i="21"/>
  <c r="AV23" i="21" s="1"/>
  <c r="AS24" i="21" s="1"/>
  <c r="AT24" i="21" s="1"/>
  <c r="BE24" i="21" s="1"/>
  <c r="Y168" i="35"/>
  <c r="AB168" i="35" s="1"/>
  <c r="BD168" i="35"/>
  <c r="Z168" i="35"/>
  <c r="BB168" i="35"/>
  <c r="BH168" i="35" s="1"/>
  <c r="U168" i="35"/>
  <c r="T169" i="35" s="1"/>
  <c r="O169" i="35"/>
  <c r="P169" i="35" s="1"/>
  <c r="BG169" i="35"/>
  <c r="BF308" i="21"/>
  <c r="AS53" i="35"/>
  <c r="AY52" i="35"/>
  <c r="AX53" i="35" s="1"/>
  <c r="AS140" i="35"/>
  <c r="AY139" i="35"/>
  <c r="AX140" i="35" s="1"/>
  <c r="BF80" i="35"/>
  <c r="BH80" i="35"/>
  <c r="BI51" i="35"/>
  <c r="AV81" i="35"/>
  <c r="AB80" i="35"/>
  <c r="AD80" i="35"/>
  <c r="BI138" i="35"/>
  <c r="Q52" i="35"/>
  <c r="R52" i="35" s="1"/>
  <c r="AU23" i="35"/>
  <c r="AV23" i="35" s="1"/>
  <c r="AE51" i="35"/>
  <c r="AD168" i="35"/>
  <c r="BF168" i="35"/>
  <c r="AT110" i="35"/>
  <c r="BE110" i="35" s="1"/>
  <c r="P81" i="35"/>
  <c r="AA81" i="35" s="1"/>
  <c r="Q81" i="35"/>
  <c r="R81" i="35" s="1"/>
  <c r="Z23" i="35"/>
  <c r="BB23" i="35"/>
  <c r="Y23" i="35"/>
  <c r="AC24" i="35"/>
  <c r="X23" i="35"/>
  <c r="O24" i="35"/>
  <c r="BC23" i="35"/>
  <c r="BD23" i="35"/>
  <c r="BG24" i="35"/>
  <c r="U23" i="35"/>
  <c r="T24" i="35" s="1"/>
  <c r="Z110" i="35"/>
  <c r="BB110" i="35"/>
  <c r="BD110" i="35"/>
  <c r="BC110" i="35"/>
  <c r="BH110" i="35" s="1"/>
  <c r="Y110" i="35"/>
  <c r="BG111" i="35"/>
  <c r="AC111" i="35"/>
  <c r="O111" i="35"/>
  <c r="X110" i="35"/>
  <c r="U110" i="35"/>
  <c r="T111" i="35" s="1"/>
  <c r="AE138" i="35"/>
  <c r="Q139" i="35"/>
  <c r="R139" i="35" s="1"/>
  <c r="AT169" i="35"/>
  <c r="BE169" i="35" s="1"/>
  <c r="AU169" i="35"/>
  <c r="AB308" i="21"/>
  <c r="AU118" i="21"/>
  <c r="AV118" i="21" s="1"/>
  <c r="AS119" i="21" s="1"/>
  <c r="AT119" i="21" s="1"/>
  <c r="BE119" i="21" s="1"/>
  <c r="AT403" i="21"/>
  <c r="BE403" i="21" s="1"/>
  <c r="BI134" i="12"/>
  <c r="O107" i="12"/>
  <c r="P107" i="12" s="1"/>
  <c r="AA107" i="12" s="1"/>
  <c r="AU155" i="9"/>
  <c r="AV155" i="9" s="1"/>
  <c r="AS156" i="9" s="1"/>
  <c r="BF442" i="15"/>
  <c r="AB442" i="15"/>
  <c r="AE67" i="9"/>
  <c r="BH125" i="9"/>
  <c r="AD125" i="9"/>
  <c r="AB125" i="9"/>
  <c r="BI67" i="9"/>
  <c r="BF125" i="9"/>
  <c r="Y126" i="9"/>
  <c r="U126" i="9"/>
  <c r="T127" i="9" s="1"/>
  <c r="AY39" i="9"/>
  <c r="AX40" i="9" s="1"/>
  <c r="AS11" i="9"/>
  <c r="AT11" i="9" s="1"/>
  <c r="BE11" i="9" s="1"/>
  <c r="BG127" i="9"/>
  <c r="AC127" i="9"/>
  <c r="BC126" i="9"/>
  <c r="BH126" i="9" s="1"/>
  <c r="X126" i="9"/>
  <c r="BD126" i="9"/>
  <c r="AE154" i="9"/>
  <c r="U22" i="19"/>
  <c r="T23" i="19" s="1"/>
  <c r="O22" i="19"/>
  <c r="N23" i="19" s="1"/>
  <c r="AS323" i="22"/>
  <c r="AT323" i="22" s="1"/>
  <c r="AU247" i="22"/>
  <c r="AV247" i="22" s="1"/>
  <c r="AU97" i="22"/>
  <c r="AV97" i="22" s="1"/>
  <c r="AS98" i="22" s="1"/>
  <c r="Z171" i="22"/>
  <c r="BC171" i="22"/>
  <c r="BB171" i="22"/>
  <c r="Y171" i="22"/>
  <c r="X171" i="22"/>
  <c r="O172" i="22"/>
  <c r="BD171" i="22"/>
  <c r="AT172" i="22"/>
  <c r="BE172" i="22" s="1"/>
  <c r="BF20" i="22"/>
  <c r="BC321" i="22"/>
  <c r="X321" i="22"/>
  <c r="BB321" i="22"/>
  <c r="O322" i="22"/>
  <c r="BD321" i="22"/>
  <c r="Z321" i="22"/>
  <c r="Y321" i="22"/>
  <c r="Q96" i="22"/>
  <c r="R96" i="22" s="1"/>
  <c r="AT23" i="22"/>
  <c r="BE23" i="22" s="1"/>
  <c r="Z246" i="22"/>
  <c r="BD246" i="22"/>
  <c r="Y246" i="22"/>
  <c r="O247" i="22"/>
  <c r="BC246" i="22"/>
  <c r="BB246" i="22"/>
  <c r="X246" i="22"/>
  <c r="AB20" i="22"/>
  <c r="P21" i="22"/>
  <c r="AA21" i="22" s="1"/>
  <c r="AU277" i="17"/>
  <c r="AV277" i="17" s="1"/>
  <c r="P21" i="17"/>
  <c r="AA21" i="17" s="1"/>
  <c r="AT107" i="17"/>
  <c r="BE107" i="17" s="1"/>
  <c r="BF20" i="17"/>
  <c r="Q361" i="17"/>
  <c r="R361" i="17" s="1"/>
  <c r="Q276" i="17"/>
  <c r="R276" i="17" s="1"/>
  <c r="Q106" i="17"/>
  <c r="R106" i="17" s="1"/>
  <c r="AB20" i="17"/>
  <c r="AS22" i="17"/>
  <c r="AS363" i="17"/>
  <c r="Q191" i="17"/>
  <c r="R191" i="17" s="1"/>
  <c r="AT193" i="17"/>
  <c r="BE193" i="17" s="1"/>
  <c r="Q118" i="21"/>
  <c r="R118" i="21" s="1"/>
  <c r="Q309" i="21"/>
  <c r="R309" i="21" s="1"/>
  <c r="O310" i="21" s="1"/>
  <c r="BC309" i="21"/>
  <c r="X309" i="21"/>
  <c r="AU24" i="21"/>
  <c r="AV24" i="21" s="1"/>
  <c r="AB402" i="21"/>
  <c r="AS214" i="21"/>
  <c r="Z213" i="21"/>
  <c r="O214" i="21"/>
  <c r="BB213" i="21"/>
  <c r="Y213" i="21"/>
  <c r="X213" i="21"/>
  <c r="BC213" i="21"/>
  <c r="BD213" i="21"/>
  <c r="P403" i="21"/>
  <c r="AA403" i="21" s="1"/>
  <c r="Q23" i="21"/>
  <c r="R23" i="21" s="1"/>
  <c r="AU310" i="21"/>
  <c r="AV310" i="21" s="1"/>
  <c r="BF402" i="21"/>
  <c r="C22" i="19"/>
  <c r="AU233" i="15"/>
  <c r="AV233" i="15" s="1"/>
  <c r="AS234" i="15" s="1"/>
  <c r="Q443" i="15"/>
  <c r="R443" i="15" s="1"/>
  <c r="O444" i="15" s="1"/>
  <c r="AU443" i="15"/>
  <c r="AV443" i="15" s="1"/>
  <c r="Q337" i="15"/>
  <c r="R337" i="15" s="1"/>
  <c r="AU338" i="15"/>
  <c r="AV338" i="15" s="1"/>
  <c r="BF231" i="15"/>
  <c r="P232" i="15"/>
  <c r="AA232" i="15" s="1"/>
  <c r="AB231" i="15"/>
  <c r="Z127" i="15"/>
  <c r="BD127" i="15"/>
  <c r="Y127" i="15"/>
  <c r="BB127" i="15"/>
  <c r="O128" i="15"/>
  <c r="X127" i="15"/>
  <c r="BC127" i="15"/>
  <c r="AT129" i="15"/>
  <c r="BE129" i="15" s="1"/>
  <c r="I22" i="19"/>
  <c r="H23" i="19" s="1"/>
  <c r="AU22" i="15"/>
  <c r="AV22" i="15" s="1"/>
  <c r="AB21" i="15"/>
  <c r="BF21" i="15"/>
  <c r="AA22" i="15"/>
  <c r="AU136" i="11"/>
  <c r="AV136" i="11" s="1"/>
  <c r="AS137" i="11" s="1"/>
  <c r="AU49" i="11"/>
  <c r="AV49" i="11" s="1"/>
  <c r="AY49" i="11" s="1"/>
  <c r="AX50" i="11" s="1"/>
  <c r="AC78" i="12"/>
  <c r="BB77" i="12"/>
  <c r="BC77" i="12"/>
  <c r="BD77" i="12"/>
  <c r="O78" i="12"/>
  <c r="P78" i="12" s="1"/>
  <c r="AA78" i="12" s="1"/>
  <c r="AU19" i="12"/>
  <c r="AV19" i="12" s="1"/>
  <c r="AY19" i="12" s="1"/>
  <c r="AX20" i="12" s="1"/>
  <c r="X77" i="12"/>
  <c r="U77" i="12"/>
  <c r="T78" i="12" s="1"/>
  <c r="Y77" i="12"/>
  <c r="AE76" i="12"/>
  <c r="BI163" i="12"/>
  <c r="BG78" i="12"/>
  <c r="BI76" i="12"/>
  <c r="BC164" i="12"/>
  <c r="AC165" i="12"/>
  <c r="BD164" i="12"/>
  <c r="X164" i="12"/>
  <c r="O165" i="12"/>
  <c r="BB164" i="12"/>
  <c r="U164" i="12"/>
  <c r="T165" i="12" s="1"/>
  <c r="BG165" i="12"/>
  <c r="Z164" i="12"/>
  <c r="Y164" i="12"/>
  <c r="AT106" i="12"/>
  <c r="BE106" i="12" s="1"/>
  <c r="AE134" i="12"/>
  <c r="AE163" i="12"/>
  <c r="BG107" i="12"/>
  <c r="AU48" i="12"/>
  <c r="AV48" i="12" s="1"/>
  <c r="AT164" i="12"/>
  <c r="BE164" i="12" s="1"/>
  <c r="AC107" i="12"/>
  <c r="AT77" i="12"/>
  <c r="BE77" i="12" s="1"/>
  <c r="Z135" i="12"/>
  <c r="X135" i="12"/>
  <c r="O136" i="12"/>
  <c r="P136" i="12" s="1"/>
  <c r="AA136" i="12" s="1"/>
  <c r="BD135" i="12"/>
  <c r="BG136" i="12"/>
  <c r="BB135" i="12"/>
  <c r="BC135" i="12"/>
  <c r="U135" i="12"/>
  <c r="T136" i="12" s="1"/>
  <c r="Y135" i="12"/>
  <c r="AU135" i="12"/>
  <c r="AV135" i="12" s="1"/>
  <c r="AS136" i="12" s="1"/>
  <c r="X106" i="12"/>
  <c r="X78" i="11"/>
  <c r="BC165" i="11"/>
  <c r="Y78" i="11"/>
  <c r="BC78" i="11"/>
  <c r="U78" i="11"/>
  <c r="T79" i="11" s="1"/>
  <c r="BG79" i="11"/>
  <c r="O79" i="11"/>
  <c r="P79" i="11" s="1"/>
  <c r="AA79" i="11" s="1"/>
  <c r="Z78" i="11"/>
  <c r="Z165" i="11"/>
  <c r="BD78" i="11"/>
  <c r="Z126" i="9"/>
  <c r="O127" i="9"/>
  <c r="P127" i="9" s="1"/>
  <c r="AA127" i="9" s="1"/>
  <c r="BI154" i="9"/>
  <c r="BH96" i="9"/>
  <c r="P97" i="9"/>
  <c r="AA97" i="9" s="1"/>
  <c r="AB96" i="9"/>
  <c r="AD96" i="9"/>
  <c r="BF96" i="9"/>
  <c r="AT126" i="9"/>
  <c r="BE126" i="9" s="1"/>
  <c r="AU97" i="9"/>
  <c r="AV97" i="9" s="1"/>
  <c r="AT68" i="9"/>
  <c r="BE68" i="9" s="1"/>
  <c r="O166" i="11"/>
  <c r="P166" i="11" s="1"/>
  <c r="AA166" i="11" s="1"/>
  <c r="AT165" i="11"/>
  <c r="BE165" i="11" s="1"/>
  <c r="X165" i="11"/>
  <c r="AA107" i="11"/>
  <c r="AT78" i="11"/>
  <c r="BE78" i="11" s="1"/>
  <c r="BG166" i="11"/>
  <c r="BD165" i="11"/>
  <c r="AC79" i="11"/>
  <c r="Q107" i="11"/>
  <c r="R107" i="11" s="1"/>
  <c r="AA20" i="11"/>
  <c r="R20" i="11"/>
  <c r="U165" i="11"/>
  <c r="T166" i="11" s="1"/>
  <c r="Y165" i="11"/>
  <c r="AC166" i="11"/>
  <c r="AT107" i="11"/>
  <c r="BE107" i="11" s="1"/>
  <c r="AT20" i="11"/>
  <c r="BE20" i="11" s="1"/>
  <c r="AA49" i="11"/>
  <c r="R49" i="11"/>
  <c r="U106" i="12"/>
  <c r="T107" i="12" s="1"/>
  <c r="Y106" i="12"/>
  <c r="Z106" i="12"/>
  <c r="BB106" i="12"/>
  <c r="BC106" i="12"/>
  <c r="Z48" i="12"/>
  <c r="BD48" i="12"/>
  <c r="O49" i="12"/>
  <c r="BB48" i="12"/>
  <c r="BG49" i="12"/>
  <c r="X48" i="12"/>
  <c r="BC48" i="12"/>
  <c r="Y48" i="12"/>
  <c r="U48" i="12"/>
  <c r="T49" i="12" s="1"/>
  <c r="AC49" i="12"/>
  <c r="Z19" i="12"/>
  <c r="BG20" i="12"/>
  <c r="X19" i="12"/>
  <c r="BD19" i="12"/>
  <c r="BC19" i="12"/>
  <c r="O20" i="12"/>
  <c r="BB19" i="12"/>
  <c r="Y19" i="12"/>
  <c r="AC20" i="12"/>
  <c r="U19" i="12"/>
  <c r="T20" i="12" s="1"/>
  <c r="Y136" i="11"/>
  <c r="O137" i="11"/>
  <c r="Z136" i="11"/>
  <c r="X136" i="11"/>
  <c r="BC136" i="11"/>
  <c r="BB136" i="11"/>
  <c r="AC137" i="11"/>
  <c r="BD136" i="11"/>
  <c r="BG137" i="11"/>
  <c r="U136" i="11"/>
  <c r="T137" i="11" s="1"/>
  <c r="Y155" i="9"/>
  <c r="Z155" i="9"/>
  <c r="O156" i="9"/>
  <c r="P156" i="9" s="1"/>
  <c r="AA156" i="9" s="1"/>
  <c r="U155" i="9"/>
  <c r="T156" i="9" s="1"/>
  <c r="BB155" i="9"/>
  <c r="BC155" i="9"/>
  <c r="BG156" i="9"/>
  <c r="X155" i="9"/>
  <c r="AC156" i="9"/>
  <c r="AC69" i="9"/>
  <c r="BB68" i="9"/>
  <c r="O69" i="9"/>
  <c r="P69" i="9" s="1"/>
  <c r="AA69" i="9" s="1"/>
  <c r="BG69" i="9"/>
  <c r="BC68" i="9"/>
  <c r="X68" i="9"/>
  <c r="BD68" i="9"/>
  <c r="Y68" i="9"/>
  <c r="U68" i="9"/>
  <c r="T69" i="9" s="1"/>
  <c r="AU40" i="9"/>
  <c r="AV40" i="9" s="1"/>
  <c r="Z39" i="9"/>
  <c r="Y39" i="9"/>
  <c r="BD39" i="9"/>
  <c r="X39" i="9"/>
  <c r="O40" i="9"/>
  <c r="BC39" i="9"/>
  <c r="BB39" i="9"/>
  <c r="AC40" i="9"/>
  <c r="BG40" i="9"/>
  <c r="U39" i="9"/>
  <c r="T40" i="9" s="1"/>
  <c r="BH10" i="9"/>
  <c r="BF10" i="9"/>
  <c r="AD10" i="9"/>
  <c r="P11" i="9"/>
  <c r="AA11" i="9" s="1"/>
  <c r="AB10" i="9"/>
  <c r="AU119" i="21" l="1"/>
  <c r="AV119" i="21" s="1"/>
  <c r="BD309" i="21"/>
  <c r="AU403" i="21"/>
  <c r="AV403" i="21" s="1"/>
  <c r="AS404" i="21" s="1"/>
  <c r="AA169" i="35"/>
  <c r="Q169" i="35"/>
  <c r="R169" i="35" s="1"/>
  <c r="BC169" i="35" s="1"/>
  <c r="Y81" i="35"/>
  <c r="O82" i="35"/>
  <c r="BD81" i="35"/>
  <c r="BC81" i="35"/>
  <c r="BB81" i="35"/>
  <c r="Z81" i="35"/>
  <c r="X81" i="35"/>
  <c r="U81" i="35"/>
  <c r="T82" i="35" s="1"/>
  <c r="AC82" i="35"/>
  <c r="BG82" i="35"/>
  <c r="Y139" i="35"/>
  <c r="BD139" i="35"/>
  <c r="X139" i="35"/>
  <c r="O140" i="35"/>
  <c r="Z139" i="35"/>
  <c r="BC139" i="35"/>
  <c r="BB139" i="35"/>
  <c r="U139" i="35"/>
  <c r="T140" i="35" s="1"/>
  <c r="AC140" i="35"/>
  <c r="BG140" i="35"/>
  <c r="Z169" i="35"/>
  <c r="BD169" i="35"/>
  <c r="X169" i="35"/>
  <c r="BG170" i="35"/>
  <c r="O170" i="35"/>
  <c r="Y169" i="35"/>
  <c r="AC170" i="35"/>
  <c r="U169" i="35"/>
  <c r="T170" i="35" s="1"/>
  <c r="AB23" i="35"/>
  <c r="AD23" i="35"/>
  <c r="AE168" i="35"/>
  <c r="BF110" i="35"/>
  <c r="BI110" i="35" s="1"/>
  <c r="AS24" i="35"/>
  <c r="AY23" i="35"/>
  <c r="AX24" i="35" s="1"/>
  <c r="BI80" i="35"/>
  <c r="AE80" i="35"/>
  <c r="AS82" i="35"/>
  <c r="AY81" i="35"/>
  <c r="AX82" i="35" s="1"/>
  <c r="AU110" i="35"/>
  <c r="AV110" i="35" s="1"/>
  <c r="AB110" i="35"/>
  <c r="AD110" i="35"/>
  <c r="BF23" i="35"/>
  <c r="BH23" i="35"/>
  <c r="O53" i="35"/>
  <c r="BD52" i="35"/>
  <c r="BC52" i="35"/>
  <c r="BB52" i="35"/>
  <c r="Z52" i="35"/>
  <c r="Y52" i="35"/>
  <c r="X52" i="35"/>
  <c r="AC53" i="35"/>
  <c r="U52" i="35"/>
  <c r="T53" i="35" s="1"/>
  <c r="BG53" i="35"/>
  <c r="AV169" i="35"/>
  <c r="P111" i="35"/>
  <c r="AA111" i="35" s="1"/>
  <c r="Q111" i="35"/>
  <c r="R111" i="35" s="1"/>
  <c r="AT140" i="35"/>
  <c r="BE140" i="35" s="1"/>
  <c r="AU140" i="35"/>
  <c r="P24" i="35"/>
  <c r="AA24" i="35" s="1"/>
  <c r="BI168" i="35"/>
  <c r="AT53" i="35"/>
  <c r="BE53" i="35" s="1"/>
  <c r="AU53" i="35"/>
  <c r="BE323" i="22"/>
  <c r="AU323" i="22"/>
  <c r="AV323" i="22" s="1"/>
  <c r="BB309" i="21"/>
  <c r="BF309" i="21" s="1"/>
  <c r="AS20" i="12"/>
  <c r="AT20" i="12" s="1"/>
  <c r="BE20" i="12" s="1"/>
  <c r="AS50" i="11"/>
  <c r="AT50" i="11" s="1"/>
  <c r="AU50" i="11" s="1"/>
  <c r="AY136" i="11"/>
  <c r="AX137" i="11" s="1"/>
  <c r="AY155" i="9"/>
  <c r="AX156" i="9" s="1"/>
  <c r="Z443" i="15"/>
  <c r="BD443" i="15"/>
  <c r="X443" i="15"/>
  <c r="BC443" i="15"/>
  <c r="Y443" i="15"/>
  <c r="BB443" i="15"/>
  <c r="BI125" i="9"/>
  <c r="AE125" i="9"/>
  <c r="AD126" i="9"/>
  <c r="BF126" i="9"/>
  <c r="BI126" i="9" s="1"/>
  <c r="AB126" i="9"/>
  <c r="U23" i="19"/>
  <c r="T24" i="19" s="1"/>
  <c r="O23" i="19"/>
  <c r="N24" i="19" s="1"/>
  <c r="AU23" i="22"/>
  <c r="AV23" i="22" s="1"/>
  <c r="AS24" i="22" s="1"/>
  <c r="AU172" i="22"/>
  <c r="AV172" i="22" s="1"/>
  <c r="AS173" i="22" s="1"/>
  <c r="P247" i="22"/>
  <c r="AA247" i="22" s="1"/>
  <c r="BF321" i="22"/>
  <c r="P172" i="22"/>
  <c r="AA172" i="22" s="1"/>
  <c r="AB321" i="22"/>
  <c r="AB171" i="22"/>
  <c r="Q21" i="22"/>
  <c r="R21" i="22" s="1"/>
  <c r="BF171" i="22"/>
  <c r="AS248" i="22"/>
  <c r="AB246" i="22"/>
  <c r="BF246" i="22"/>
  <c r="Z96" i="22"/>
  <c r="BD96" i="22"/>
  <c r="Y96" i="22"/>
  <c r="BC96" i="22"/>
  <c r="X96" i="22"/>
  <c r="O97" i="22"/>
  <c r="BB96" i="22"/>
  <c r="P322" i="22"/>
  <c r="AA322" i="22" s="1"/>
  <c r="AT98" i="22"/>
  <c r="BE98" i="22" s="1"/>
  <c r="AU193" i="17"/>
  <c r="AV193" i="17" s="1"/>
  <c r="AS194" i="17"/>
  <c r="Z191" i="17"/>
  <c r="BD191" i="17"/>
  <c r="Y191" i="17"/>
  <c r="BC191" i="17"/>
  <c r="X191" i="17"/>
  <c r="O192" i="17"/>
  <c r="BB191" i="17"/>
  <c r="AT22" i="17"/>
  <c r="BE22" i="17" s="1"/>
  <c r="BD106" i="17"/>
  <c r="Y106" i="17"/>
  <c r="BC106" i="17"/>
  <c r="X106" i="17"/>
  <c r="O107" i="17"/>
  <c r="BB106" i="17"/>
  <c r="Z106" i="17"/>
  <c r="AU107" i="17"/>
  <c r="AV107" i="17" s="1"/>
  <c r="BC361" i="17"/>
  <c r="X361" i="17"/>
  <c r="O362" i="17"/>
  <c r="Z361" i="17"/>
  <c r="Y361" i="17"/>
  <c r="BD361" i="17"/>
  <c r="BB361" i="17"/>
  <c r="AT363" i="17"/>
  <c r="BE363" i="17" s="1"/>
  <c r="Q21" i="17"/>
  <c r="R21" i="17" s="1"/>
  <c r="AS278" i="17"/>
  <c r="O277" i="17"/>
  <c r="BD276" i="17"/>
  <c r="Z276" i="17"/>
  <c r="BC276" i="17"/>
  <c r="Y276" i="17"/>
  <c r="BB276" i="17"/>
  <c r="X276" i="17"/>
  <c r="AS120" i="21"/>
  <c r="AT120" i="21" s="1"/>
  <c r="BE120" i="21" s="1"/>
  <c r="Z309" i="21"/>
  <c r="Y309" i="21"/>
  <c r="AS311" i="21"/>
  <c r="BD118" i="21"/>
  <c r="Y118" i="21"/>
  <c r="BC118" i="21"/>
  <c r="X118" i="21"/>
  <c r="O119" i="21"/>
  <c r="BB118" i="21"/>
  <c r="Z118" i="21"/>
  <c r="P214" i="21"/>
  <c r="AA214" i="21" s="1"/>
  <c r="AT214" i="21"/>
  <c r="BE214" i="21" s="1"/>
  <c r="P310" i="21"/>
  <c r="AA310" i="21" s="1"/>
  <c r="Q310" i="21"/>
  <c r="R310" i="21" s="1"/>
  <c r="BF213" i="21"/>
  <c r="AS25" i="21"/>
  <c r="BC23" i="21"/>
  <c r="X23" i="21"/>
  <c r="BB23" i="21"/>
  <c r="O24" i="21"/>
  <c r="Z23" i="21"/>
  <c r="BD23" i="21"/>
  <c r="Y23" i="21"/>
  <c r="Q403" i="21"/>
  <c r="R403" i="21" s="1"/>
  <c r="AB213" i="21"/>
  <c r="B23" i="19"/>
  <c r="P444" i="15"/>
  <c r="AA444" i="15" s="1"/>
  <c r="AS444" i="15"/>
  <c r="AS339" i="15"/>
  <c r="BD337" i="15"/>
  <c r="Y337" i="15"/>
  <c r="BC337" i="15"/>
  <c r="X337" i="15"/>
  <c r="O338" i="15"/>
  <c r="BB337" i="15"/>
  <c r="Z337" i="15"/>
  <c r="Q232" i="15"/>
  <c r="R232" i="15" s="1"/>
  <c r="AT234" i="15"/>
  <c r="BE234" i="15" s="1"/>
  <c r="AU129" i="15"/>
  <c r="AV129" i="15" s="1"/>
  <c r="AB127" i="15"/>
  <c r="P128" i="15"/>
  <c r="AA128" i="15" s="1"/>
  <c r="BF127" i="15"/>
  <c r="AS23" i="15"/>
  <c r="AT23" i="15" s="1"/>
  <c r="BE23" i="15" s="1"/>
  <c r="I23" i="19"/>
  <c r="H24" i="19" s="1"/>
  <c r="Q22" i="15"/>
  <c r="R22" i="15" s="1"/>
  <c r="O23" i="15" s="1"/>
  <c r="P23" i="15" s="1"/>
  <c r="BH77" i="12"/>
  <c r="BF77" i="12"/>
  <c r="AU164" i="12"/>
  <c r="AV164" i="12" s="1"/>
  <c r="BF165" i="11"/>
  <c r="AD77" i="12"/>
  <c r="AB77" i="12"/>
  <c r="BH164" i="12"/>
  <c r="P165" i="12"/>
  <c r="AA165" i="12" s="1"/>
  <c r="AD164" i="12"/>
  <c r="AB164" i="12"/>
  <c r="BF164" i="12"/>
  <c r="AS49" i="12"/>
  <c r="AT49" i="12" s="1"/>
  <c r="BE49" i="12" s="1"/>
  <c r="AY48" i="12"/>
  <c r="AX49" i="12" s="1"/>
  <c r="Q107" i="12"/>
  <c r="R107" i="12" s="1"/>
  <c r="O108" i="12" s="1"/>
  <c r="AY135" i="12"/>
  <c r="AX136" i="12" s="1"/>
  <c r="BH106" i="12"/>
  <c r="AU77" i="12"/>
  <c r="AV77" i="12" s="1"/>
  <c r="AB135" i="12"/>
  <c r="AD135" i="12"/>
  <c r="BH135" i="12"/>
  <c r="BF135" i="12"/>
  <c r="Q136" i="12"/>
  <c r="R136" i="12" s="1"/>
  <c r="BC136" i="12" s="1"/>
  <c r="AB106" i="12"/>
  <c r="AU106" i="12"/>
  <c r="AV106" i="12" s="1"/>
  <c r="Q79" i="11"/>
  <c r="R79" i="11" s="1"/>
  <c r="AC80" i="11" s="1"/>
  <c r="AB78" i="11"/>
  <c r="BF78" i="11"/>
  <c r="AU107" i="11"/>
  <c r="AV107" i="11" s="1"/>
  <c r="AS108" i="11" s="1"/>
  <c r="BI96" i="9"/>
  <c r="AE96" i="9"/>
  <c r="AU68" i="9"/>
  <c r="AV68" i="9" s="1"/>
  <c r="Q97" i="9"/>
  <c r="R97" i="9" s="1"/>
  <c r="AS98" i="9"/>
  <c r="AY97" i="9"/>
  <c r="AX98" i="9" s="1"/>
  <c r="AU126" i="9"/>
  <c r="AV126" i="9" s="1"/>
  <c r="AT156" i="9"/>
  <c r="BE156" i="9" s="1"/>
  <c r="AD106" i="12"/>
  <c r="AB165" i="11"/>
  <c r="BF155" i="9"/>
  <c r="AC108" i="11"/>
  <c r="Y107" i="11"/>
  <c r="BD107" i="11"/>
  <c r="BC107" i="11"/>
  <c r="O108" i="11"/>
  <c r="Z107" i="11"/>
  <c r="X107" i="11"/>
  <c r="U107" i="11"/>
  <c r="T108" i="11" s="1"/>
  <c r="BB107" i="11"/>
  <c r="BG108" i="11"/>
  <c r="AU20" i="11"/>
  <c r="AV20" i="11" s="1"/>
  <c r="BG21" i="11"/>
  <c r="O21" i="11"/>
  <c r="BD20" i="11"/>
  <c r="BC20" i="11"/>
  <c r="U20" i="11"/>
  <c r="T21" i="11" s="1"/>
  <c r="AC21" i="11"/>
  <c r="BB20" i="11"/>
  <c r="Z20" i="11"/>
  <c r="X20" i="11"/>
  <c r="Y20" i="11"/>
  <c r="Y49" i="11"/>
  <c r="U49" i="11"/>
  <c r="T50" i="11" s="1"/>
  <c r="BD49" i="11"/>
  <c r="BG50" i="11"/>
  <c r="BC49" i="11"/>
  <c r="AC50" i="11"/>
  <c r="X49" i="11"/>
  <c r="O50" i="11"/>
  <c r="Z49" i="11"/>
  <c r="BB49" i="11"/>
  <c r="AU165" i="11"/>
  <c r="AV165" i="11" s="1"/>
  <c r="AT137" i="11"/>
  <c r="AU137" i="11" s="1"/>
  <c r="AU78" i="11"/>
  <c r="AV78" i="11" s="1"/>
  <c r="BF106" i="12"/>
  <c r="Q78" i="12"/>
  <c r="R78" i="12" s="1"/>
  <c r="BB78" i="12" s="1"/>
  <c r="AB48" i="12"/>
  <c r="AD48" i="12"/>
  <c r="BF48" i="12"/>
  <c r="BH48" i="12"/>
  <c r="P20" i="12"/>
  <c r="AA20" i="12" s="1"/>
  <c r="AT136" i="12"/>
  <c r="BE136" i="12" s="1"/>
  <c r="BF19" i="12"/>
  <c r="BH19" i="12"/>
  <c r="P49" i="12"/>
  <c r="AA49" i="12" s="1"/>
  <c r="AB19" i="12"/>
  <c r="AD19" i="12"/>
  <c r="Q166" i="11"/>
  <c r="R166" i="11" s="1"/>
  <c r="BG167" i="11" s="1"/>
  <c r="BF136" i="11"/>
  <c r="AB136" i="11"/>
  <c r="P137" i="11"/>
  <c r="AA137" i="11" s="1"/>
  <c r="BH155" i="9"/>
  <c r="AD68" i="9"/>
  <c r="AB155" i="9"/>
  <c r="Q156" i="9"/>
  <c r="R156" i="9" s="1"/>
  <c r="BH68" i="9"/>
  <c r="AD155" i="9"/>
  <c r="AB68" i="9"/>
  <c r="BF68" i="9"/>
  <c r="Q127" i="9"/>
  <c r="R127" i="9" s="1"/>
  <c r="BI10" i="9"/>
  <c r="Q69" i="9"/>
  <c r="R69" i="9" s="1"/>
  <c r="BF39" i="9"/>
  <c r="BH39" i="9"/>
  <c r="P40" i="9"/>
  <c r="AA40" i="9" s="1"/>
  <c r="AB39" i="9"/>
  <c r="AD39" i="9"/>
  <c r="AS41" i="9"/>
  <c r="AY40" i="9"/>
  <c r="AX41" i="9" s="1"/>
  <c r="AU11" i="9"/>
  <c r="AV11" i="9" s="1"/>
  <c r="AE10" i="9"/>
  <c r="Q11" i="9"/>
  <c r="R11" i="9" s="1"/>
  <c r="AT404" i="21" l="1"/>
  <c r="BE404" i="21" s="1"/>
  <c r="Q24" i="35"/>
  <c r="R24" i="35" s="1"/>
  <c r="BB169" i="35"/>
  <c r="AB309" i="21"/>
  <c r="AU363" i="17"/>
  <c r="O25" i="35"/>
  <c r="BB24" i="35"/>
  <c r="BH24" i="35" s="1"/>
  <c r="X24" i="35"/>
  <c r="BD24" i="35"/>
  <c r="Y24" i="35"/>
  <c r="U24" i="35"/>
  <c r="T25" i="35" s="1"/>
  <c r="AC25" i="35"/>
  <c r="BG25" i="35"/>
  <c r="BC24" i="35"/>
  <c r="Z24" i="35"/>
  <c r="O112" i="35"/>
  <c r="BB111" i="35"/>
  <c r="BC111" i="35"/>
  <c r="BD111" i="35"/>
  <c r="Z111" i="35"/>
  <c r="Y111" i="35"/>
  <c r="X111" i="35"/>
  <c r="AC112" i="35"/>
  <c r="U111" i="35"/>
  <c r="T112" i="35" s="1"/>
  <c r="BG112" i="35"/>
  <c r="P53" i="35"/>
  <c r="AA53" i="35" s="1"/>
  <c r="Q53" i="35"/>
  <c r="R53" i="35" s="1"/>
  <c r="AT24" i="35"/>
  <c r="BE24" i="35" s="1"/>
  <c r="AB169" i="35"/>
  <c r="AD169" i="35"/>
  <c r="AS111" i="35"/>
  <c r="AY110" i="35"/>
  <c r="AX111" i="35" s="1"/>
  <c r="AE23" i="35"/>
  <c r="AB81" i="35"/>
  <c r="AD81" i="35"/>
  <c r="AB52" i="35"/>
  <c r="AD52" i="35"/>
  <c r="BI23" i="35"/>
  <c r="P140" i="35"/>
  <c r="AA140" i="35" s="1"/>
  <c r="Q140" i="35"/>
  <c r="AB139" i="35"/>
  <c r="AD139" i="35"/>
  <c r="BF81" i="35"/>
  <c r="BH81" i="35"/>
  <c r="AV53" i="35"/>
  <c r="AE110" i="35"/>
  <c r="BF52" i="35"/>
  <c r="BH52" i="35"/>
  <c r="AT82" i="35"/>
  <c r="BE82" i="35" s="1"/>
  <c r="AU82" i="35"/>
  <c r="P170" i="35"/>
  <c r="AA170" i="35" s="1"/>
  <c r="AS170" i="35"/>
  <c r="AY169" i="35"/>
  <c r="AX170" i="35" s="1"/>
  <c r="P82" i="35"/>
  <c r="AA82" i="35" s="1"/>
  <c r="AV140" i="35"/>
  <c r="BF169" i="35"/>
  <c r="BH169" i="35"/>
  <c r="BF139" i="35"/>
  <c r="BH139" i="35"/>
  <c r="U79" i="11"/>
  <c r="T80" i="11" s="1"/>
  <c r="BB79" i="11"/>
  <c r="Y79" i="11"/>
  <c r="O80" i="11"/>
  <c r="P80" i="11" s="1"/>
  <c r="AA80" i="11" s="1"/>
  <c r="O137" i="12"/>
  <c r="P137" i="12" s="1"/>
  <c r="AA137" i="12" s="1"/>
  <c r="BF443" i="15"/>
  <c r="AB443" i="15"/>
  <c r="Q444" i="15"/>
  <c r="R444" i="15" s="1"/>
  <c r="AE126" i="9"/>
  <c r="BI77" i="12"/>
  <c r="U24" i="19"/>
  <c r="T25" i="19" s="1"/>
  <c r="O24" i="19"/>
  <c r="N25" i="19" s="1"/>
  <c r="BF96" i="22"/>
  <c r="P97" i="22"/>
  <c r="AA97" i="22" s="1"/>
  <c r="AT248" i="22"/>
  <c r="BE248" i="22" s="1"/>
  <c r="Z21" i="22"/>
  <c r="BD21" i="22"/>
  <c r="Y21" i="22"/>
  <c r="BC21" i="22"/>
  <c r="X21" i="22"/>
  <c r="BB21" i="22"/>
  <c r="O22" i="22"/>
  <c r="Q247" i="22"/>
  <c r="R247" i="22" s="1"/>
  <c r="Q172" i="22"/>
  <c r="R172" i="22" s="1"/>
  <c r="AB96" i="22"/>
  <c r="AT24" i="22"/>
  <c r="BE24" i="22" s="1"/>
  <c r="AU98" i="22"/>
  <c r="AV98" i="22" s="1"/>
  <c r="Q322" i="22"/>
  <c r="R322" i="22" s="1"/>
  <c r="AS324" i="22"/>
  <c r="AT173" i="22"/>
  <c r="BE173" i="22" s="1"/>
  <c r="AS108" i="17"/>
  <c r="AB276" i="17"/>
  <c r="Z21" i="17"/>
  <c r="BD21" i="17"/>
  <c r="Y21" i="17"/>
  <c r="BC21" i="17"/>
  <c r="X21" i="17"/>
  <c r="BB21" i="17"/>
  <c r="O22" i="17"/>
  <c r="AB361" i="17"/>
  <c r="AT278" i="17"/>
  <c r="BE278" i="17" s="1"/>
  <c r="BF276" i="17"/>
  <c r="BF361" i="17"/>
  <c r="BF106" i="17"/>
  <c r="P107" i="17"/>
  <c r="AA107" i="17" s="1"/>
  <c r="AB106" i="17"/>
  <c r="AU22" i="17"/>
  <c r="AV22" i="17" s="1"/>
  <c r="BF191" i="17"/>
  <c r="P192" i="17"/>
  <c r="AA192" i="17" s="1"/>
  <c r="P277" i="17"/>
  <c r="AA277" i="17" s="1"/>
  <c r="AB191" i="17"/>
  <c r="AV363" i="17"/>
  <c r="P362" i="17"/>
  <c r="AA362" i="17" s="1"/>
  <c r="AT194" i="17"/>
  <c r="BE194" i="17" s="1"/>
  <c r="AU214" i="21"/>
  <c r="AV214" i="21" s="1"/>
  <c r="AS215" i="21" s="1"/>
  <c r="BD310" i="21"/>
  <c r="BC310" i="21"/>
  <c r="BB310" i="21"/>
  <c r="O311" i="21"/>
  <c r="Z310" i="21"/>
  <c r="Y310" i="21"/>
  <c r="X310" i="21"/>
  <c r="P24" i="21"/>
  <c r="AA24" i="21" s="1"/>
  <c r="P119" i="21"/>
  <c r="AA119" i="21" s="1"/>
  <c r="BF23" i="21"/>
  <c r="Q214" i="21"/>
  <c r="R214" i="21" s="1"/>
  <c r="AB118" i="21"/>
  <c r="Z403" i="21"/>
  <c r="Y403" i="21"/>
  <c r="X403" i="21"/>
  <c r="BD403" i="21"/>
  <c r="O404" i="21"/>
  <c r="BC403" i="21"/>
  <c r="BB403" i="21"/>
  <c r="AB23" i="21"/>
  <c r="AT25" i="21"/>
  <c r="BE25" i="21" s="1"/>
  <c r="AU120" i="21"/>
  <c r="AV120" i="21" s="1"/>
  <c r="BF118" i="21"/>
  <c r="AT311" i="21"/>
  <c r="BE311" i="21" s="1"/>
  <c r="C23" i="19"/>
  <c r="AU234" i="15"/>
  <c r="AV234" i="15" s="1"/>
  <c r="AT444" i="15"/>
  <c r="BE444" i="15" s="1"/>
  <c r="BF337" i="15"/>
  <c r="P338" i="15"/>
  <c r="AA338" i="15" s="1"/>
  <c r="AB337" i="15"/>
  <c r="AT339" i="15"/>
  <c r="BE339" i="15" s="1"/>
  <c r="Q128" i="15"/>
  <c r="R128" i="15" s="1"/>
  <c r="O233" i="15"/>
  <c r="BB232" i="15"/>
  <c r="X232" i="15"/>
  <c r="BD232" i="15"/>
  <c r="BC232" i="15"/>
  <c r="Z232" i="15"/>
  <c r="Y232" i="15"/>
  <c r="AS130" i="15"/>
  <c r="AT130" i="15" s="1"/>
  <c r="BE130" i="15" s="1"/>
  <c r="I24" i="19"/>
  <c r="H25" i="19" s="1"/>
  <c r="AU23" i="15"/>
  <c r="AV23" i="15" s="1"/>
  <c r="AS24" i="15" s="1"/>
  <c r="BB22" i="15"/>
  <c r="Y22" i="15"/>
  <c r="Z22" i="15"/>
  <c r="X22" i="15"/>
  <c r="BC22" i="15"/>
  <c r="BD22" i="15"/>
  <c r="BI155" i="9"/>
  <c r="AE77" i="12"/>
  <c r="AE106" i="12"/>
  <c r="BI164" i="12"/>
  <c r="AE164" i="12"/>
  <c r="Q165" i="12"/>
  <c r="R165" i="12" s="1"/>
  <c r="BG166" i="12" s="1"/>
  <c r="Z78" i="12"/>
  <c r="AC137" i="12"/>
  <c r="O79" i="12"/>
  <c r="P79" i="12" s="1"/>
  <c r="AA79" i="12" s="1"/>
  <c r="BI135" i="12"/>
  <c r="BD136" i="12"/>
  <c r="U136" i="12"/>
  <c r="T137" i="12" s="1"/>
  <c r="U78" i="12"/>
  <c r="T79" i="12" s="1"/>
  <c r="X136" i="12"/>
  <c r="BG79" i="12"/>
  <c r="Y136" i="12"/>
  <c r="AC79" i="12"/>
  <c r="AE135" i="12"/>
  <c r="Z136" i="12"/>
  <c r="BC78" i="12"/>
  <c r="BB136" i="12"/>
  <c r="BH136" i="12" s="1"/>
  <c r="BD78" i="12"/>
  <c r="BG137" i="12"/>
  <c r="AU49" i="12"/>
  <c r="AV49" i="12" s="1"/>
  <c r="AY49" i="12" s="1"/>
  <c r="AX50" i="12" s="1"/>
  <c r="Y78" i="12"/>
  <c r="AS78" i="12"/>
  <c r="AY77" i="12"/>
  <c r="AX78" i="12" s="1"/>
  <c r="BC107" i="12"/>
  <c r="AC108" i="12"/>
  <c r="X107" i="12"/>
  <c r="AY106" i="12"/>
  <c r="AX107" i="12" s="1"/>
  <c r="AS107" i="12"/>
  <c r="Y107" i="12"/>
  <c r="AY164" i="12"/>
  <c r="AX165" i="12" s="1"/>
  <c r="AS165" i="12"/>
  <c r="BG108" i="12"/>
  <c r="Z107" i="12"/>
  <c r="U107" i="12"/>
  <c r="T108" i="12" s="1"/>
  <c r="BB107" i="12"/>
  <c r="AU136" i="12"/>
  <c r="AV136" i="12" s="1"/>
  <c r="AS137" i="12" s="1"/>
  <c r="BD107" i="12"/>
  <c r="BI106" i="12"/>
  <c r="AY107" i="11"/>
  <c r="AX108" i="11" s="1"/>
  <c r="BG80" i="11"/>
  <c r="X79" i="11"/>
  <c r="BD79" i="11"/>
  <c r="BB166" i="11"/>
  <c r="BC166" i="11"/>
  <c r="Z79" i="11"/>
  <c r="BC79" i="11"/>
  <c r="O167" i="11"/>
  <c r="P167" i="11" s="1"/>
  <c r="AA167" i="11" s="1"/>
  <c r="AC167" i="11"/>
  <c r="AU156" i="9"/>
  <c r="AV156" i="9" s="1"/>
  <c r="AS157" i="9" s="1"/>
  <c r="AS127" i="9"/>
  <c r="AY126" i="9"/>
  <c r="AX127" i="9" s="1"/>
  <c r="AT98" i="9"/>
  <c r="BE98" i="9" s="1"/>
  <c r="AS69" i="9"/>
  <c r="AY68" i="9"/>
  <c r="AX69" i="9" s="1"/>
  <c r="Z97" i="9"/>
  <c r="BD97" i="9"/>
  <c r="BC97" i="9"/>
  <c r="AC98" i="9"/>
  <c r="BG98" i="9"/>
  <c r="X97" i="9"/>
  <c r="U97" i="9"/>
  <c r="T98" i="9" s="1"/>
  <c r="Y97" i="9"/>
  <c r="BB97" i="9"/>
  <c r="O98" i="9"/>
  <c r="AE155" i="9"/>
  <c r="AE68" i="9"/>
  <c r="AY20" i="11"/>
  <c r="AX21" i="11" s="1"/>
  <c r="AS21" i="11"/>
  <c r="AS166" i="11"/>
  <c r="AY165" i="11"/>
  <c r="AX166" i="11" s="1"/>
  <c r="AB20" i="11"/>
  <c r="AY78" i="11"/>
  <c r="AX79" i="11" s="1"/>
  <c r="AS79" i="11"/>
  <c r="BE50" i="11"/>
  <c r="AV50" i="11"/>
  <c r="AB107" i="11"/>
  <c r="AT108" i="11"/>
  <c r="BE108" i="11" s="1"/>
  <c r="BF49" i="11"/>
  <c r="P108" i="11"/>
  <c r="AA108" i="11" s="1"/>
  <c r="BE137" i="11"/>
  <c r="AV137" i="11"/>
  <c r="P50" i="11"/>
  <c r="AA50" i="11" s="1"/>
  <c r="BF20" i="11"/>
  <c r="AB49" i="11"/>
  <c r="U166" i="11"/>
  <c r="T167" i="11" s="1"/>
  <c r="P21" i="11"/>
  <c r="AA21" i="11" s="1"/>
  <c r="Q21" i="11"/>
  <c r="R21" i="11" s="1"/>
  <c r="BF107" i="11"/>
  <c r="BD166" i="11"/>
  <c r="X166" i="11"/>
  <c r="X78" i="12"/>
  <c r="AU20" i="12"/>
  <c r="AV20" i="12" s="1"/>
  <c r="Q20" i="12"/>
  <c r="R20" i="12" s="1"/>
  <c r="BC20" i="12" s="1"/>
  <c r="Q49" i="12"/>
  <c r="R49" i="12" s="1"/>
  <c r="BI48" i="12"/>
  <c r="P108" i="12"/>
  <c r="AA108" i="12" s="1"/>
  <c r="AE19" i="12"/>
  <c r="AE48" i="12"/>
  <c r="BI19" i="12"/>
  <c r="Z166" i="11"/>
  <c r="Y166" i="11"/>
  <c r="Q80" i="11"/>
  <c r="R80" i="11" s="1"/>
  <c r="Q137" i="11"/>
  <c r="R137" i="11" s="1"/>
  <c r="Q40" i="9"/>
  <c r="R40" i="9" s="1"/>
  <c r="BI68" i="9"/>
  <c r="BD156" i="9"/>
  <c r="O157" i="9"/>
  <c r="Z156" i="9"/>
  <c r="Y156" i="9"/>
  <c r="X156" i="9"/>
  <c r="BC156" i="9"/>
  <c r="BB156" i="9"/>
  <c r="AC157" i="9"/>
  <c r="BG157" i="9"/>
  <c r="U156" i="9"/>
  <c r="T157" i="9" s="1"/>
  <c r="BD127" i="9"/>
  <c r="O128" i="9"/>
  <c r="BC127" i="9"/>
  <c r="BB127" i="9"/>
  <c r="Z127" i="9"/>
  <c r="Y127" i="9"/>
  <c r="X127" i="9"/>
  <c r="BG128" i="9"/>
  <c r="AC128" i="9"/>
  <c r="U127" i="9"/>
  <c r="T128" i="9" s="1"/>
  <c r="BC69" i="9"/>
  <c r="BB69" i="9"/>
  <c r="Z69" i="9"/>
  <c r="Y69" i="9"/>
  <c r="BD69" i="9"/>
  <c r="X69" i="9"/>
  <c r="O70" i="9"/>
  <c r="BG70" i="9"/>
  <c r="AC70" i="9"/>
  <c r="U69" i="9"/>
  <c r="T70" i="9" s="1"/>
  <c r="AE39" i="9"/>
  <c r="AT41" i="9"/>
  <c r="BE41" i="9" s="1"/>
  <c r="BI39" i="9"/>
  <c r="BD11" i="9"/>
  <c r="BB11" i="9"/>
  <c r="BG12" i="9"/>
  <c r="BC11" i="9"/>
  <c r="AS12" i="9"/>
  <c r="AY11" i="9"/>
  <c r="AX12" i="9" s="1"/>
  <c r="O12" i="9"/>
  <c r="X11" i="9"/>
  <c r="Z11" i="9"/>
  <c r="Y11" i="9"/>
  <c r="U11" i="9"/>
  <c r="T12" i="9" s="1"/>
  <c r="AC12" i="9"/>
  <c r="AU404" i="21" l="1"/>
  <c r="AV404" i="21" s="1"/>
  <c r="AS405" i="21" s="1"/>
  <c r="Q170" i="35"/>
  <c r="AU24" i="35"/>
  <c r="AV24" i="35" s="1"/>
  <c r="AS25" i="35"/>
  <c r="AY24" i="35"/>
  <c r="AX25" i="35" s="1"/>
  <c r="BD53" i="35"/>
  <c r="X53" i="35"/>
  <c r="Y53" i="35"/>
  <c r="BC53" i="35"/>
  <c r="AC54" i="35"/>
  <c r="BG54" i="35"/>
  <c r="O54" i="35"/>
  <c r="BB53" i="35"/>
  <c r="Z53" i="35"/>
  <c r="U53" i="35"/>
  <c r="T54" i="35" s="1"/>
  <c r="AT111" i="35"/>
  <c r="BE111" i="35" s="1"/>
  <c r="BF111" i="35" s="1"/>
  <c r="AE81" i="35"/>
  <c r="BI139" i="35"/>
  <c r="AS54" i="35"/>
  <c r="AY53" i="35"/>
  <c r="AX54" i="35" s="1"/>
  <c r="R140" i="35"/>
  <c r="AE169" i="35"/>
  <c r="BI169" i="35"/>
  <c r="AT170" i="35"/>
  <c r="BE170" i="35" s="1"/>
  <c r="AU170" i="35"/>
  <c r="AV170" i="35" s="1"/>
  <c r="BI81" i="35"/>
  <c r="AV82" i="35"/>
  <c r="P112" i="35"/>
  <c r="AA112" i="35" s="1"/>
  <c r="Q112" i="35"/>
  <c r="AB24" i="35"/>
  <c r="AD24" i="35"/>
  <c r="AS141" i="35"/>
  <c r="AY140" i="35"/>
  <c r="AX141" i="35" s="1"/>
  <c r="BF24" i="35"/>
  <c r="BI24" i="35" s="1"/>
  <c r="Q82" i="35"/>
  <c r="R82" i="35" s="1"/>
  <c r="R170" i="35"/>
  <c r="BI52" i="35"/>
  <c r="AE139" i="35"/>
  <c r="AE52" i="35"/>
  <c r="BH111" i="35"/>
  <c r="AB111" i="35"/>
  <c r="AD111" i="35"/>
  <c r="P25" i="35"/>
  <c r="AA25" i="35" s="1"/>
  <c r="U165" i="12"/>
  <c r="T166" i="12" s="1"/>
  <c r="AU108" i="11"/>
  <c r="AV108" i="11" s="1"/>
  <c r="Z165" i="12"/>
  <c r="AC166" i="12"/>
  <c r="BB165" i="12"/>
  <c r="BC165" i="12"/>
  <c r="O166" i="12"/>
  <c r="P166" i="12" s="1"/>
  <c r="AA166" i="12" s="1"/>
  <c r="X165" i="12"/>
  <c r="Y165" i="12"/>
  <c r="AU339" i="15"/>
  <c r="AV339" i="15" s="1"/>
  <c r="AS340" i="15" s="1"/>
  <c r="B24" i="19"/>
  <c r="U25" i="19"/>
  <c r="T26" i="19" s="1"/>
  <c r="O25" i="19"/>
  <c r="N26" i="19" s="1"/>
  <c r="AU248" i="22"/>
  <c r="AV248" i="22" s="1"/>
  <c r="AU173" i="22"/>
  <c r="AV173" i="22" s="1"/>
  <c r="BC172" i="22"/>
  <c r="X172" i="22"/>
  <c r="O173" i="22"/>
  <c r="BD172" i="22"/>
  <c r="BB172" i="22"/>
  <c r="Z172" i="22"/>
  <c r="Y172" i="22"/>
  <c r="BD247" i="22"/>
  <c r="BC247" i="22"/>
  <c r="Z247" i="22"/>
  <c r="BB247" i="22"/>
  <c r="Y247" i="22"/>
  <c r="X247" i="22"/>
  <c r="O248" i="22"/>
  <c r="AT324" i="22"/>
  <c r="BE324" i="22" s="1"/>
  <c r="AU24" i="22"/>
  <c r="AV24" i="22" s="1"/>
  <c r="BF21" i="22"/>
  <c r="P22" i="22"/>
  <c r="AA22" i="22" s="1"/>
  <c r="AS99" i="22"/>
  <c r="BC322" i="22"/>
  <c r="X322" i="22"/>
  <c r="O323" i="22"/>
  <c r="Z322" i="22"/>
  <c r="Y322" i="22"/>
  <c r="BD322" i="22"/>
  <c r="BB322" i="22"/>
  <c r="AB21" i="22"/>
  <c r="Q97" i="22"/>
  <c r="R97" i="22" s="1"/>
  <c r="Q362" i="17"/>
  <c r="R362" i="17" s="1"/>
  <c r="AU278" i="17"/>
  <c r="AV278" i="17" s="1"/>
  <c r="AS279" i="17" s="1"/>
  <c r="Q277" i="17"/>
  <c r="AU194" i="17"/>
  <c r="AV194" i="17" s="1"/>
  <c r="Q107" i="17"/>
  <c r="R107" i="17" s="1"/>
  <c r="BD107" i="17" s="1"/>
  <c r="AS23" i="17"/>
  <c r="P22" i="17"/>
  <c r="AA22" i="17" s="1"/>
  <c r="R277" i="17"/>
  <c r="Q192" i="17"/>
  <c r="R192" i="17" s="1"/>
  <c r="BF21" i="17"/>
  <c r="AS364" i="17"/>
  <c r="AB21" i="17"/>
  <c r="AT108" i="17"/>
  <c r="BE108" i="17" s="1"/>
  <c r="AS121" i="21"/>
  <c r="AB403" i="21"/>
  <c r="Q119" i="21"/>
  <c r="R119" i="21" s="1"/>
  <c r="AU311" i="21"/>
  <c r="AV311" i="21" s="1"/>
  <c r="P311" i="21"/>
  <c r="AA311" i="21" s="1"/>
  <c r="BF310" i="21"/>
  <c r="BD214" i="21"/>
  <c r="Y214" i="21"/>
  <c r="BC214" i="21"/>
  <c r="X214" i="21"/>
  <c r="O215" i="21"/>
  <c r="BB214" i="21"/>
  <c r="Z214" i="21"/>
  <c r="BF403" i="21"/>
  <c r="Q24" i="21"/>
  <c r="R24" i="21" s="1"/>
  <c r="AT215" i="21"/>
  <c r="BE215" i="21" s="1"/>
  <c r="AU25" i="21"/>
  <c r="AV25" i="21" s="1"/>
  <c r="P404" i="21"/>
  <c r="AA404" i="21" s="1"/>
  <c r="AB310" i="21"/>
  <c r="C24" i="19"/>
  <c r="BD444" i="15"/>
  <c r="Y444" i="15"/>
  <c r="Z444" i="15"/>
  <c r="X444" i="15"/>
  <c r="BC444" i="15"/>
  <c r="BB444" i="15"/>
  <c r="O445" i="15"/>
  <c r="AU444" i="15"/>
  <c r="AV444" i="15" s="1"/>
  <c r="Q338" i="15"/>
  <c r="R338" i="15" s="1"/>
  <c r="AB232" i="15"/>
  <c r="BF232" i="15"/>
  <c r="P233" i="15"/>
  <c r="AA233" i="15" s="1"/>
  <c r="AS235" i="15"/>
  <c r="BD128" i="15"/>
  <c r="Y128" i="15"/>
  <c r="BC128" i="15"/>
  <c r="X128" i="15"/>
  <c r="O129" i="15"/>
  <c r="BB128" i="15"/>
  <c r="Z128" i="15"/>
  <c r="AU130" i="15"/>
  <c r="AV130" i="15" s="1"/>
  <c r="I25" i="19"/>
  <c r="H26" i="19" s="1"/>
  <c r="AB79" i="11"/>
  <c r="AB22" i="15"/>
  <c r="AA23" i="15"/>
  <c r="BF22" i="15"/>
  <c r="AT24" i="15"/>
  <c r="BE24" i="15" s="1"/>
  <c r="BF136" i="12"/>
  <c r="BI136" i="12" s="1"/>
  <c r="AS50" i="12"/>
  <c r="AT50" i="12" s="1"/>
  <c r="BE50" i="12" s="1"/>
  <c r="AY156" i="9"/>
  <c r="AX157" i="9" s="1"/>
  <c r="BB20" i="12"/>
  <c r="BH20" i="12" s="1"/>
  <c r="BD165" i="12"/>
  <c r="AB136" i="12"/>
  <c r="AD78" i="12"/>
  <c r="BH107" i="12"/>
  <c r="BH78" i="12"/>
  <c r="AB78" i="12"/>
  <c r="AD136" i="12"/>
  <c r="AD107" i="12"/>
  <c r="Y20" i="12"/>
  <c r="Z20" i="12"/>
  <c r="AB107" i="12"/>
  <c r="AT107" i="12"/>
  <c r="BE107" i="12" s="1"/>
  <c r="BF107" i="12" s="1"/>
  <c r="X20" i="12"/>
  <c r="AY136" i="12"/>
  <c r="AX137" i="12" s="1"/>
  <c r="AT165" i="12"/>
  <c r="BE165" i="12" s="1"/>
  <c r="O21" i="12"/>
  <c r="P21" i="12" s="1"/>
  <c r="AA21" i="12" s="1"/>
  <c r="AT78" i="12"/>
  <c r="BE78" i="12" s="1"/>
  <c r="BF78" i="12" s="1"/>
  <c r="Q108" i="11"/>
  <c r="R108" i="11" s="1"/>
  <c r="AC109" i="11" s="1"/>
  <c r="AU98" i="9"/>
  <c r="AV98" i="9" s="1"/>
  <c r="AS99" i="9" s="1"/>
  <c r="AD97" i="9"/>
  <c r="AB97" i="9"/>
  <c r="AT127" i="9"/>
  <c r="BE127" i="9" s="1"/>
  <c r="BF127" i="9" s="1"/>
  <c r="AT69" i="9"/>
  <c r="BE69" i="9" s="1"/>
  <c r="BF69" i="9" s="1"/>
  <c r="P98" i="9"/>
  <c r="AA98" i="9" s="1"/>
  <c r="BH97" i="9"/>
  <c r="BF97" i="9"/>
  <c r="AT157" i="9"/>
  <c r="BE157" i="9" s="1"/>
  <c r="AB166" i="11"/>
  <c r="BC21" i="11"/>
  <c r="BB21" i="11"/>
  <c r="BG22" i="11"/>
  <c r="Z21" i="11"/>
  <c r="AC22" i="11"/>
  <c r="Y21" i="11"/>
  <c r="X21" i="11"/>
  <c r="U21" i="11"/>
  <c r="T22" i="11" s="1"/>
  <c r="BD21" i="11"/>
  <c r="O22" i="11"/>
  <c r="P22" i="11" s="1"/>
  <c r="AA22" i="11" s="1"/>
  <c r="Q50" i="11"/>
  <c r="R50" i="11" s="1"/>
  <c r="AS138" i="11"/>
  <c r="AT138" i="11" s="1"/>
  <c r="BE138" i="11" s="1"/>
  <c r="AY137" i="11"/>
  <c r="AX138" i="11" s="1"/>
  <c r="AT166" i="11"/>
  <c r="BE166" i="11" s="1"/>
  <c r="BF166" i="11" s="1"/>
  <c r="AT79" i="11"/>
  <c r="BE79" i="11" s="1"/>
  <c r="BF79" i="11" s="1"/>
  <c r="AS109" i="11"/>
  <c r="AY108" i="11"/>
  <c r="AX109" i="11" s="1"/>
  <c r="AS51" i="11"/>
  <c r="AT51" i="11" s="1"/>
  <c r="BE51" i="11" s="1"/>
  <c r="AY50" i="11"/>
  <c r="AX51" i="11" s="1"/>
  <c r="AT21" i="11"/>
  <c r="BE21" i="11" s="1"/>
  <c r="BG21" i="12"/>
  <c r="U20" i="12"/>
  <c r="T21" i="12" s="1"/>
  <c r="BD20" i="12"/>
  <c r="Q108" i="12"/>
  <c r="R108" i="12" s="1"/>
  <c r="AC21" i="12"/>
  <c r="AS21" i="12"/>
  <c r="AY20" i="12"/>
  <c r="AX21" i="12" s="1"/>
  <c r="Q79" i="12"/>
  <c r="R79" i="12" s="1"/>
  <c r="AT137" i="12"/>
  <c r="BE137" i="12" s="1"/>
  <c r="Q137" i="12"/>
  <c r="R137" i="12" s="1"/>
  <c r="BD49" i="12"/>
  <c r="AC50" i="12"/>
  <c r="BC49" i="12"/>
  <c r="BB49" i="12"/>
  <c r="X49" i="12"/>
  <c r="Y49" i="12"/>
  <c r="O50" i="12"/>
  <c r="Z49" i="12"/>
  <c r="U49" i="12"/>
  <c r="T50" i="12" s="1"/>
  <c r="BG50" i="12"/>
  <c r="Q167" i="11"/>
  <c r="R167" i="11" s="1"/>
  <c r="Y80" i="11"/>
  <c r="X80" i="11"/>
  <c r="O81" i="11"/>
  <c r="BD80" i="11"/>
  <c r="BC80" i="11"/>
  <c r="BB80" i="11"/>
  <c r="Z80" i="11"/>
  <c r="BG81" i="11"/>
  <c r="AC81" i="11"/>
  <c r="U80" i="11"/>
  <c r="T81" i="11" s="1"/>
  <c r="BB137" i="11"/>
  <c r="O138" i="11"/>
  <c r="Z137" i="11"/>
  <c r="Y137" i="11"/>
  <c r="X137" i="11"/>
  <c r="BD137" i="11"/>
  <c r="BC137" i="11"/>
  <c r="AC138" i="11"/>
  <c r="BG138" i="11"/>
  <c r="U137" i="11"/>
  <c r="T138" i="11" s="1"/>
  <c r="BF156" i="9"/>
  <c r="BH156" i="9"/>
  <c r="P157" i="9"/>
  <c r="AA157" i="9" s="1"/>
  <c r="AB156" i="9"/>
  <c r="AD156" i="9"/>
  <c r="P128" i="9"/>
  <c r="AA128" i="9" s="1"/>
  <c r="AB127" i="9"/>
  <c r="AD127" i="9"/>
  <c r="BH127" i="9"/>
  <c r="P70" i="9"/>
  <c r="AA70" i="9" s="1"/>
  <c r="BH69" i="9"/>
  <c r="AB69" i="9"/>
  <c r="AD69" i="9"/>
  <c r="BC40" i="9"/>
  <c r="BG41" i="9"/>
  <c r="Z40" i="9"/>
  <c r="BD40" i="9"/>
  <c r="O41" i="9"/>
  <c r="Y40" i="9"/>
  <c r="X40" i="9"/>
  <c r="BB40" i="9"/>
  <c r="AC41" i="9"/>
  <c r="U40" i="9"/>
  <c r="T41" i="9" s="1"/>
  <c r="AU41" i="9"/>
  <c r="AV41" i="9" s="1"/>
  <c r="BH11" i="9"/>
  <c r="BF11" i="9"/>
  <c r="AT12" i="9"/>
  <c r="BE12" i="9" s="1"/>
  <c r="AD11" i="9"/>
  <c r="AB11" i="9"/>
  <c r="P12" i="9"/>
  <c r="AA12" i="9" s="1"/>
  <c r="AT405" i="21" l="1"/>
  <c r="AU405" i="21"/>
  <c r="Q25" i="35"/>
  <c r="AE24" i="35"/>
  <c r="BI111" i="35"/>
  <c r="AS171" i="35"/>
  <c r="AY170" i="35"/>
  <c r="AX171" i="35" s="1"/>
  <c r="R112" i="35"/>
  <c r="BC170" i="35"/>
  <c r="O171" i="35"/>
  <c r="BB170" i="35"/>
  <c r="Y170" i="35"/>
  <c r="Z170" i="35"/>
  <c r="BD170" i="35"/>
  <c r="X170" i="35"/>
  <c r="AC171" i="35"/>
  <c r="BG171" i="35"/>
  <c r="U170" i="35"/>
  <c r="T171" i="35" s="1"/>
  <c r="AT141" i="35"/>
  <c r="BE141" i="35" s="1"/>
  <c r="AU141" i="35"/>
  <c r="AV141" i="35" s="1"/>
  <c r="AE111" i="35"/>
  <c r="R25" i="35"/>
  <c r="BC82" i="35"/>
  <c r="Z82" i="35"/>
  <c r="BD82" i="35"/>
  <c r="BB82" i="35"/>
  <c r="Y82" i="35"/>
  <c r="X82" i="35"/>
  <c r="AC83" i="35"/>
  <c r="O83" i="35"/>
  <c r="BG83" i="35"/>
  <c r="U82" i="35"/>
  <c r="T83" i="35" s="1"/>
  <c r="AU111" i="35"/>
  <c r="AV111" i="35" s="1"/>
  <c r="AT54" i="35"/>
  <c r="BE54" i="35" s="1"/>
  <c r="BF53" i="35"/>
  <c r="BH53" i="35"/>
  <c r="AB53" i="35"/>
  <c r="AD53" i="35"/>
  <c r="AS83" i="35"/>
  <c r="AY82" i="35"/>
  <c r="AX83" i="35" s="1"/>
  <c r="O141" i="35"/>
  <c r="Z140" i="35"/>
  <c r="BB140" i="35"/>
  <c r="Y140" i="35"/>
  <c r="X140" i="35"/>
  <c r="BC140" i="35"/>
  <c r="AC141" i="35"/>
  <c r="BD140" i="35"/>
  <c r="BG141" i="35"/>
  <c r="U140" i="35"/>
  <c r="T141" i="35" s="1"/>
  <c r="P54" i="35"/>
  <c r="AA54" i="35" s="1"/>
  <c r="Q54" i="35"/>
  <c r="AT25" i="35"/>
  <c r="BE25" i="35" s="1"/>
  <c r="AU25" i="35"/>
  <c r="Q166" i="12"/>
  <c r="R166" i="12" s="1"/>
  <c r="X166" i="12" s="1"/>
  <c r="AU78" i="12"/>
  <c r="AV78" i="12" s="1"/>
  <c r="AB165" i="12"/>
  <c r="AD165" i="12"/>
  <c r="BF20" i="12"/>
  <c r="BI20" i="12" s="1"/>
  <c r="BH165" i="12"/>
  <c r="AU137" i="12"/>
  <c r="AV137" i="12" s="1"/>
  <c r="AS138" i="12" s="1"/>
  <c r="AU107" i="12"/>
  <c r="AV107" i="12" s="1"/>
  <c r="AY107" i="12" s="1"/>
  <c r="AX108" i="12" s="1"/>
  <c r="BF165" i="12"/>
  <c r="AU79" i="11"/>
  <c r="AV79" i="11" s="1"/>
  <c r="AS80" i="11" s="1"/>
  <c r="X108" i="11"/>
  <c r="BB108" i="11"/>
  <c r="BG109" i="11"/>
  <c r="O109" i="11"/>
  <c r="P109" i="11" s="1"/>
  <c r="AA109" i="11" s="1"/>
  <c r="BD108" i="11"/>
  <c r="U108" i="11"/>
  <c r="T109" i="11" s="1"/>
  <c r="Z108" i="11"/>
  <c r="B25" i="19"/>
  <c r="U26" i="19"/>
  <c r="T27" i="19" s="1"/>
  <c r="O26" i="19"/>
  <c r="N27" i="19" s="1"/>
  <c r="Q22" i="22"/>
  <c r="R22" i="22" s="1"/>
  <c r="AU324" i="22"/>
  <c r="AV324" i="22" s="1"/>
  <c r="AB247" i="22"/>
  <c r="AS25" i="22"/>
  <c r="BF172" i="22"/>
  <c r="BF322" i="22"/>
  <c r="AT99" i="22"/>
  <c r="BE99" i="22" s="1"/>
  <c r="BF247" i="22"/>
  <c r="P173" i="22"/>
  <c r="AA173" i="22" s="1"/>
  <c r="AS174" i="22"/>
  <c r="BC97" i="22"/>
  <c r="X97" i="22"/>
  <c r="O98" i="22"/>
  <c r="BB97" i="22"/>
  <c r="Z97" i="22"/>
  <c r="BD97" i="22"/>
  <c r="Y97" i="22"/>
  <c r="P323" i="22"/>
  <c r="AA323" i="22" s="1"/>
  <c r="AS249" i="22"/>
  <c r="P248" i="22"/>
  <c r="AA248" i="22" s="1"/>
  <c r="AB172" i="22"/>
  <c r="AB322" i="22"/>
  <c r="O108" i="17"/>
  <c r="P108" i="17" s="1"/>
  <c r="AA108" i="17" s="1"/>
  <c r="BB107" i="17"/>
  <c r="Y107" i="17"/>
  <c r="Z107" i="17"/>
  <c r="BC107" i="17"/>
  <c r="X107" i="17"/>
  <c r="AT364" i="17"/>
  <c r="BE364" i="17" s="1"/>
  <c r="BC277" i="17"/>
  <c r="X277" i="17"/>
  <c r="O278" i="17"/>
  <c r="BB277" i="17"/>
  <c r="BD277" i="17"/>
  <c r="Z277" i="17"/>
  <c r="Y277" i="17"/>
  <c r="AU108" i="17"/>
  <c r="AV108" i="17" s="1"/>
  <c r="Q22" i="17"/>
  <c r="R22" i="17" s="1"/>
  <c r="AT279" i="17"/>
  <c r="BE279" i="17" s="1"/>
  <c r="Z362" i="17"/>
  <c r="Y362" i="17"/>
  <c r="X362" i="17"/>
  <c r="BD362" i="17"/>
  <c r="BC362" i="17"/>
  <c r="BB362" i="17"/>
  <c r="O363" i="17"/>
  <c r="AS195" i="17"/>
  <c r="Z192" i="17"/>
  <c r="BD192" i="17"/>
  <c r="Y192" i="17"/>
  <c r="BC192" i="17"/>
  <c r="X192" i="17"/>
  <c r="BB192" i="17"/>
  <c r="O193" i="17"/>
  <c r="AT23" i="17"/>
  <c r="BE23" i="17" s="1"/>
  <c r="AU215" i="21"/>
  <c r="AV215" i="21" s="1"/>
  <c r="BB24" i="21"/>
  <c r="Z24" i="21"/>
  <c r="BD24" i="21"/>
  <c r="Y24" i="21"/>
  <c r="BC24" i="21"/>
  <c r="X24" i="21"/>
  <c r="O25" i="21"/>
  <c r="AS312" i="21"/>
  <c r="BF214" i="21"/>
  <c r="P215" i="21"/>
  <c r="AA215" i="21" s="1"/>
  <c r="AB214" i="21"/>
  <c r="Q404" i="21"/>
  <c r="R404" i="21" s="1"/>
  <c r="AS26" i="21"/>
  <c r="Q311" i="21"/>
  <c r="R311" i="21" s="1"/>
  <c r="Z119" i="21"/>
  <c r="BD119" i="21"/>
  <c r="Y119" i="21"/>
  <c r="BC119" i="21"/>
  <c r="X119" i="21"/>
  <c r="O120" i="21"/>
  <c r="BB119" i="21"/>
  <c r="AT121" i="21"/>
  <c r="BE121" i="21" s="1"/>
  <c r="C25" i="19"/>
  <c r="P445" i="15"/>
  <c r="AA445" i="15" s="1"/>
  <c r="BF444" i="15"/>
  <c r="AB444" i="15"/>
  <c r="AS445" i="15"/>
  <c r="BC338" i="15"/>
  <c r="BB338" i="15"/>
  <c r="Z338" i="15"/>
  <c r="Y338" i="15"/>
  <c r="X338" i="15"/>
  <c r="O339" i="15"/>
  <c r="BD338" i="15"/>
  <c r="AT340" i="15"/>
  <c r="BE340" i="15" s="1"/>
  <c r="AT235" i="15"/>
  <c r="BE235" i="15" s="1"/>
  <c r="Q233" i="15"/>
  <c r="R233" i="15" s="1"/>
  <c r="BF128" i="15"/>
  <c r="P129" i="15"/>
  <c r="AA129" i="15" s="1"/>
  <c r="AB128" i="15"/>
  <c r="AS131" i="15"/>
  <c r="I26" i="19"/>
  <c r="H27" i="19" s="1"/>
  <c r="Q23" i="15"/>
  <c r="R23" i="15" s="1"/>
  <c r="O24" i="15" s="1"/>
  <c r="P24" i="15" s="1"/>
  <c r="AE136" i="12"/>
  <c r="AU24" i="15"/>
  <c r="AV24" i="15" s="1"/>
  <c r="BI78" i="12"/>
  <c r="AE78" i="12"/>
  <c r="AE97" i="9"/>
  <c r="AU21" i="11"/>
  <c r="AV21" i="11" s="1"/>
  <c r="AS22" i="11" s="1"/>
  <c r="AU157" i="9"/>
  <c r="AV157" i="9" s="1"/>
  <c r="AY157" i="9" s="1"/>
  <c r="AX158" i="9" s="1"/>
  <c r="AY98" i="9"/>
  <c r="AX99" i="9" s="1"/>
  <c r="BI107" i="12"/>
  <c r="AB20" i="12"/>
  <c r="AU165" i="12"/>
  <c r="AV165" i="12" s="1"/>
  <c r="AY165" i="12" s="1"/>
  <c r="AX166" i="12" s="1"/>
  <c r="AD20" i="12"/>
  <c r="AE107" i="12"/>
  <c r="Q21" i="12"/>
  <c r="R21" i="12" s="1"/>
  <c r="AS79" i="12"/>
  <c r="AT79" i="12" s="1"/>
  <c r="BE79" i="12" s="1"/>
  <c r="AY78" i="12"/>
  <c r="AX79" i="12" s="1"/>
  <c r="Q22" i="11"/>
  <c r="R22" i="11" s="1"/>
  <c r="AC23" i="11" s="1"/>
  <c r="Y108" i="11"/>
  <c r="Q109" i="11"/>
  <c r="R109" i="11" s="1"/>
  <c r="BD109" i="11" s="1"/>
  <c r="BC108" i="11"/>
  <c r="AU51" i="11"/>
  <c r="AV51" i="11" s="1"/>
  <c r="AS52" i="11" s="1"/>
  <c r="AT52" i="11" s="1"/>
  <c r="BE52" i="11" s="1"/>
  <c r="AU138" i="11"/>
  <c r="AV138" i="11" s="1"/>
  <c r="AS139" i="11" s="1"/>
  <c r="AU127" i="9"/>
  <c r="AV127" i="9" s="1"/>
  <c r="AS128" i="9" s="1"/>
  <c r="Q98" i="9"/>
  <c r="R98" i="9" s="1"/>
  <c r="BC98" i="9" s="1"/>
  <c r="AU69" i="9"/>
  <c r="AV69" i="9" s="1"/>
  <c r="AY69" i="9" s="1"/>
  <c r="AX70" i="9" s="1"/>
  <c r="BI97" i="9"/>
  <c r="AT99" i="9"/>
  <c r="BE99" i="9" s="1"/>
  <c r="AB21" i="11"/>
  <c r="AT109" i="11"/>
  <c r="BE109" i="11" s="1"/>
  <c r="O51" i="11"/>
  <c r="Y50" i="11"/>
  <c r="BD50" i="11"/>
  <c r="BC50" i="11"/>
  <c r="AC51" i="11"/>
  <c r="BG51" i="11"/>
  <c r="Z50" i="11"/>
  <c r="U50" i="11"/>
  <c r="T51" i="11" s="1"/>
  <c r="X50" i="11"/>
  <c r="BB50" i="11"/>
  <c r="BF21" i="11"/>
  <c r="AU166" i="11"/>
  <c r="AV166" i="11" s="1"/>
  <c r="BD79" i="12"/>
  <c r="X79" i="12"/>
  <c r="O80" i="12"/>
  <c r="Z79" i="12"/>
  <c r="Y79" i="12"/>
  <c r="BC79" i="12"/>
  <c r="BB79" i="12"/>
  <c r="AC80" i="12"/>
  <c r="BG80" i="12"/>
  <c r="U79" i="12"/>
  <c r="T80" i="12" s="1"/>
  <c r="AU50" i="12"/>
  <c r="AV50" i="12" s="1"/>
  <c r="AB49" i="12"/>
  <c r="AD49" i="12"/>
  <c r="Z137" i="12"/>
  <c r="BC137" i="12"/>
  <c r="BB137" i="12"/>
  <c r="Y137" i="12"/>
  <c r="X137" i="12"/>
  <c r="BD137" i="12"/>
  <c r="O138" i="12"/>
  <c r="BG138" i="12"/>
  <c r="AC138" i="12"/>
  <c r="U137" i="12"/>
  <c r="T138" i="12" s="1"/>
  <c r="P50" i="12"/>
  <c r="AA50" i="12" s="1"/>
  <c r="Y108" i="12"/>
  <c r="Z108" i="12"/>
  <c r="X108" i="12"/>
  <c r="BC108" i="12"/>
  <c r="BD108" i="12"/>
  <c r="BB108" i="12"/>
  <c r="O109" i="12"/>
  <c r="U108" i="12"/>
  <c r="T109" i="12" s="1"/>
  <c r="BG109" i="12"/>
  <c r="AC109" i="12"/>
  <c r="AT21" i="12"/>
  <c r="BE21" i="12" s="1"/>
  <c r="BF49" i="12"/>
  <c r="BH49" i="12"/>
  <c r="AB137" i="11"/>
  <c r="P81" i="11"/>
  <c r="AA81" i="11" s="1"/>
  <c r="AB80" i="11"/>
  <c r="P138" i="11"/>
  <c r="AA138" i="11" s="1"/>
  <c r="BF137" i="11"/>
  <c r="BC167" i="11"/>
  <c r="O168" i="11"/>
  <c r="BB167" i="11"/>
  <c r="Y167" i="11"/>
  <c r="X167" i="11"/>
  <c r="AC168" i="11"/>
  <c r="BD167" i="11"/>
  <c r="Z167" i="11"/>
  <c r="U167" i="11"/>
  <c r="T168" i="11" s="1"/>
  <c r="BG168" i="11"/>
  <c r="Q157" i="9"/>
  <c r="R157" i="9" s="1"/>
  <c r="BD157" i="9" s="1"/>
  <c r="BI156" i="9"/>
  <c r="AE156" i="9"/>
  <c r="BI127" i="9"/>
  <c r="Q128" i="9"/>
  <c r="R128" i="9" s="1"/>
  <c r="AE127" i="9"/>
  <c r="Q70" i="9"/>
  <c r="R70" i="9" s="1"/>
  <c r="AE69" i="9"/>
  <c r="BI69" i="9"/>
  <c r="BF40" i="9"/>
  <c r="BH40" i="9"/>
  <c r="P41" i="9"/>
  <c r="AA41" i="9" s="1"/>
  <c r="AB40" i="9"/>
  <c r="AD40" i="9"/>
  <c r="AS42" i="9"/>
  <c r="AY41" i="9"/>
  <c r="AX42" i="9" s="1"/>
  <c r="BI11" i="9"/>
  <c r="AU12" i="9"/>
  <c r="AV12" i="9" s="1"/>
  <c r="Q12" i="9"/>
  <c r="R12" i="9" s="1"/>
  <c r="AE11" i="9"/>
  <c r="AV405" i="21" l="1"/>
  <c r="AS406" i="21" s="1"/>
  <c r="BE405" i="21"/>
  <c r="R54" i="35"/>
  <c r="AU54" i="35"/>
  <c r="Z22" i="11"/>
  <c r="BB22" i="11"/>
  <c r="AY21" i="11"/>
  <c r="AX22" i="11" s="1"/>
  <c r="AS142" i="35"/>
  <c r="AY141" i="35"/>
  <c r="AX142" i="35" s="1"/>
  <c r="AY111" i="35"/>
  <c r="AX112" i="35" s="1"/>
  <c r="AS112" i="35"/>
  <c r="Z54" i="35"/>
  <c r="BB54" i="35"/>
  <c r="Y54" i="35"/>
  <c r="X54" i="35"/>
  <c r="BC54" i="35"/>
  <c r="O55" i="35"/>
  <c r="BD54" i="35"/>
  <c r="AC55" i="35"/>
  <c r="BG55" i="35"/>
  <c r="U54" i="35"/>
  <c r="T55" i="35" s="1"/>
  <c r="BF140" i="35"/>
  <c r="BH140" i="35"/>
  <c r="Z112" i="35"/>
  <c r="BD112" i="35"/>
  <c r="AC113" i="35"/>
  <c r="X112" i="35"/>
  <c r="O113" i="35"/>
  <c r="BB112" i="35"/>
  <c r="Y112" i="35"/>
  <c r="BC112" i="35"/>
  <c r="BG113" i="35"/>
  <c r="U112" i="35"/>
  <c r="T113" i="35" s="1"/>
  <c r="BI53" i="35"/>
  <c r="P83" i="35"/>
  <c r="AA83" i="35" s="1"/>
  <c r="Z25" i="35"/>
  <c r="Y25" i="35"/>
  <c r="BB25" i="35"/>
  <c r="AC26" i="35"/>
  <c r="X25" i="35"/>
  <c r="O26" i="35"/>
  <c r="BC25" i="35"/>
  <c r="BD25" i="35"/>
  <c r="BG26" i="35"/>
  <c r="U25" i="35"/>
  <c r="T26" i="35" s="1"/>
  <c r="AB170" i="35"/>
  <c r="AD170" i="35"/>
  <c r="AB82" i="35"/>
  <c r="AD82" i="35"/>
  <c r="AB140" i="35"/>
  <c r="AD140" i="35"/>
  <c r="AV54" i="35"/>
  <c r="AE53" i="35"/>
  <c r="BF82" i="35"/>
  <c r="BH82" i="35"/>
  <c r="BF170" i="35"/>
  <c r="BH170" i="35"/>
  <c r="P141" i="35"/>
  <c r="AA141" i="35" s="1"/>
  <c r="AT83" i="35"/>
  <c r="BE83" i="35" s="1"/>
  <c r="AU83" i="35"/>
  <c r="P171" i="35"/>
  <c r="AA171" i="35" s="1"/>
  <c r="AV25" i="35"/>
  <c r="AT171" i="35"/>
  <c r="BE171" i="35" s="1"/>
  <c r="AU171" i="35"/>
  <c r="AE165" i="12"/>
  <c r="Y166" i="12"/>
  <c r="AD166" i="12" s="1"/>
  <c r="BG167" i="12"/>
  <c r="BD166" i="12"/>
  <c r="U166" i="12"/>
  <c r="T167" i="12" s="1"/>
  <c r="O167" i="12"/>
  <c r="P167" i="12" s="1"/>
  <c r="AA167" i="12" s="1"/>
  <c r="BC166" i="12"/>
  <c r="BB166" i="12"/>
  <c r="AC167" i="12"/>
  <c r="Z166" i="12"/>
  <c r="AU99" i="22"/>
  <c r="BI165" i="12"/>
  <c r="AS108" i="12"/>
  <c r="AT108" i="12" s="1"/>
  <c r="BE108" i="12" s="1"/>
  <c r="BC22" i="11"/>
  <c r="BF108" i="11"/>
  <c r="X22" i="11"/>
  <c r="BD22" i="11"/>
  <c r="AU121" i="21"/>
  <c r="AY137" i="12"/>
  <c r="AX138" i="12" s="1"/>
  <c r="AY79" i="11"/>
  <c r="AX80" i="11" s="1"/>
  <c r="U109" i="11"/>
  <c r="T110" i="11" s="1"/>
  <c r="U22" i="11"/>
  <c r="T23" i="11" s="1"/>
  <c r="O23" i="11"/>
  <c r="BG110" i="11"/>
  <c r="BG23" i="11"/>
  <c r="BB109" i="11"/>
  <c r="Y109" i="11"/>
  <c r="Y22" i="11"/>
  <c r="Z109" i="11"/>
  <c r="O110" i="11"/>
  <c r="P110" i="11" s="1"/>
  <c r="AA110" i="11" s="1"/>
  <c r="BC109" i="11"/>
  <c r="X109" i="11"/>
  <c r="AC110" i="11"/>
  <c r="AU340" i="15"/>
  <c r="AV340" i="15" s="1"/>
  <c r="AS341" i="15" s="1"/>
  <c r="AS158" i="9"/>
  <c r="AT158" i="9" s="1"/>
  <c r="BE158" i="9" s="1"/>
  <c r="Z98" i="9"/>
  <c r="X98" i="9"/>
  <c r="BG99" i="9"/>
  <c r="BD98" i="9"/>
  <c r="U98" i="9"/>
  <c r="T99" i="9" s="1"/>
  <c r="Y98" i="9"/>
  <c r="AC99" i="9"/>
  <c r="B26" i="19"/>
  <c r="C26" i="19" s="1"/>
  <c r="U27" i="19"/>
  <c r="T28" i="19" s="1"/>
  <c r="O27" i="19"/>
  <c r="N28" i="19"/>
  <c r="Q323" i="22"/>
  <c r="R323" i="22" s="1"/>
  <c r="Q173" i="22"/>
  <c r="R173" i="22" s="1"/>
  <c r="AT174" i="22"/>
  <c r="BE174" i="22" s="1"/>
  <c r="AT249" i="22"/>
  <c r="BE249" i="22" s="1"/>
  <c r="O23" i="22"/>
  <c r="BD22" i="22"/>
  <c r="BC22" i="22"/>
  <c r="BB22" i="22"/>
  <c r="Z22" i="22"/>
  <c r="Y22" i="22"/>
  <c r="X22" i="22"/>
  <c r="BF97" i="22"/>
  <c r="AT25" i="22"/>
  <c r="BE25" i="22" s="1"/>
  <c r="P98" i="22"/>
  <c r="AA98" i="22" s="1"/>
  <c r="AB97" i="22"/>
  <c r="AV99" i="22"/>
  <c r="Q248" i="22"/>
  <c r="R248" i="22" s="1"/>
  <c r="AS325" i="22"/>
  <c r="AB107" i="17"/>
  <c r="AU364" i="17"/>
  <c r="AV364" i="17" s="1"/>
  <c r="BF107" i="17"/>
  <c r="BC22" i="17"/>
  <c r="X22" i="17"/>
  <c r="BB22" i="17"/>
  <c r="O23" i="17"/>
  <c r="Y22" i="17"/>
  <c r="BD22" i="17"/>
  <c r="Z22" i="17"/>
  <c r="BF362" i="17"/>
  <c r="AB277" i="17"/>
  <c r="AU23" i="17"/>
  <c r="AV23" i="17" s="1"/>
  <c r="AT195" i="17"/>
  <c r="BE195" i="17" s="1"/>
  <c r="AB362" i="17"/>
  <c r="P193" i="17"/>
  <c r="AA193" i="17" s="1"/>
  <c r="BF192" i="17"/>
  <c r="Q108" i="17"/>
  <c r="R108" i="17" s="1"/>
  <c r="BF277" i="17"/>
  <c r="AB192" i="17"/>
  <c r="P363" i="17"/>
  <c r="AA363" i="17" s="1"/>
  <c r="AU279" i="17"/>
  <c r="AV279" i="17" s="1"/>
  <c r="AS109" i="17"/>
  <c r="P278" i="17"/>
  <c r="AA278" i="17" s="1"/>
  <c r="Y404" i="21"/>
  <c r="X404" i="21"/>
  <c r="BD404" i="21"/>
  <c r="BC404" i="21"/>
  <c r="O405" i="21"/>
  <c r="BB404" i="21"/>
  <c r="Z404" i="21"/>
  <c r="P120" i="21"/>
  <c r="AA120" i="21" s="1"/>
  <c r="AS216" i="21"/>
  <c r="P25" i="21"/>
  <c r="AA25" i="21" s="1"/>
  <c r="AB119" i="21"/>
  <c r="AB24" i="21"/>
  <c r="AV121" i="21"/>
  <c r="Q215" i="21"/>
  <c r="R215" i="21" s="1"/>
  <c r="AT312" i="21"/>
  <c r="BE312" i="21" s="1"/>
  <c r="AT26" i="21"/>
  <c r="BE26" i="21" s="1"/>
  <c r="BF119" i="21"/>
  <c r="BD311" i="21"/>
  <c r="BC311" i="21"/>
  <c r="BB311" i="21"/>
  <c r="Z311" i="21"/>
  <c r="O312" i="21"/>
  <c r="Y311" i="21"/>
  <c r="X311" i="21"/>
  <c r="BF24" i="21"/>
  <c r="AT445" i="15"/>
  <c r="BE445" i="15" s="1"/>
  <c r="Q445" i="15"/>
  <c r="R445" i="15" s="1"/>
  <c r="P339" i="15"/>
  <c r="AA339" i="15" s="1"/>
  <c r="AB338" i="15"/>
  <c r="BF338" i="15"/>
  <c r="Z233" i="15"/>
  <c r="BD233" i="15"/>
  <c r="Y233" i="15"/>
  <c r="BC233" i="15"/>
  <c r="X233" i="15"/>
  <c r="O234" i="15"/>
  <c r="BB233" i="15"/>
  <c r="AU235" i="15"/>
  <c r="AV235" i="15" s="1"/>
  <c r="Q129" i="15"/>
  <c r="R129" i="15" s="1"/>
  <c r="AT131" i="15"/>
  <c r="BE131" i="15" s="1"/>
  <c r="I27" i="19"/>
  <c r="H28" i="19" s="1"/>
  <c r="Z23" i="15"/>
  <c r="X23" i="15"/>
  <c r="BB23" i="15"/>
  <c r="Y23" i="15"/>
  <c r="BC23" i="15"/>
  <c r="BD23" i="15"/>
  <c r="AS25" i="15"/>
  <c r="AE20" i="12"/>
  <c r="AB108" i="11"/>
  <c r="AS166" i="12"/>
  <c r="AT166" i="12" s="1"/>
  <c r="BE166" i="12" s="1"/>
  <c r="AS70" i="9"/>
  <c r="AT70" i="9" s="1"/>
  <c r="BE70" i="9" s="1"/>
  <c r="AY127" i="9"/>
  <c r="AX128" i="9" s="1"/>
  <c r="AU79" i="12"/>
  <c r="AV79" i="12" s="1"/>
  <c r="AY79" i="12" s="1"/>
  <c r="AX80" i="12" s="1"/>
  <c r="AY51" i="11"/>
  <c r="AX52" i="11" s="1"/>
  <c r="AY138" i="11"/>
  <c r="AX139" i="11" s="1"/>
  <c r="AU109" i="11"/>
  <c r="AV109" i="11" s="1"/>
  <c r="AS110" i="11" s="1"/>
  <c r="BB98" i="9"/>
  <c r="BH98" i="9" s="1"/>
  <c r="O99" i="9"/>
  <c r="P99" i="9" s="1"/>
  <c r="AA99" i="9" s="1"/>
  <c r="AU99" i="9"/>
  <c r="AV99" i="9" s="1"/>
  <c r="AT128" i="9"/>
  <c r="BE128" i="9" s="1"/>
  <c r="AY166" i="11"/>
  <c r="AX167" i="11" s="1"/>
  <c r="AS167" i="11"/>
  <c r="BF50" i="11"/>
  <c r="AT80" i="11"/>
  <c r="BE80" i="11" s="1"/>
  <c r="BF80" i="11" s="1"/>
  <c r="AB50" i="11"/>
  <c r="P51" i="11"/>
  <c r="AA51" i="11" s="1"/>
  <c r="AT22" i="11"/>
  <c r="AS51" i="12"/>
  <c r="AY50" i="12"/>
  <c r="AX51" i="12" s="1"/>
  <c r="P138" i="12"/>
  <c r="AA138" i="12" s="1"/>
  <c r="BF79" i="12"/>
  <c r="BH79" i="12"/>
  <c r="AB137" i="12"/>
  <c r="AD137" i="12"/>
  <c r="AE49" i="12"/>
  <c r="BF137" i="12"/>
  <c r="BH137" i="12"/>
  <c r="AB108" i="12"/>
  <c r="AD108" i="12"/>
  <c r="AB79" i="12"/>
  <c r="AD79" i="12"/>
  <c r="BI49" i="12"/>
  <c r="P109" i="12"/>
  <c r="AA109" i="12" s="1"/>
  <c r="BF108" i="12"/>
  <c r="BH108" i="12"/>
  <c r="BD21" i="12"/>
  <c r="X21" i="12"/>
  <c r="BC21" i="12"/>
  <c r="BB21" i="12"/>
  <c r="AC22" i="12"/>
  <c r="O22" i="12"/>
  <c r="Z21" i="12"/>
  <c r="BG22" i="12"/>
  <c r="Y21" i="12"/>
  <c r="U21" i="12"/>
  <c r="T22" i="12" s="1"/>
  <c r="AT138" i="12"/>
  <c r="BE138" i="12" s="1"/>
  <c r="P80" i="12"/>
  <c r="AA80" i="12" s="1"/>
  <c r="AU21" i="12"/>
  <c r="AV21" i="12" s="1"/>
  <c r="Q50" i="12"/>
  <c r="R50" i="12" s="1"/>
  <c r="AU52" i="11"/>
  <c r="AV52" i="11" s="1"/>
  <c r="Q81" i="11"/>
  <c r="R81" i="11" s="1"/>
  <c r="Q138" i="11"/>
  <c r="R138" i="11" s="1"/>
  <c r="P168" i="11"/>
  <c r="AA168" i="11" s="1"/>
  <c r="AT139" i="11"/>
  <c r="BE139" i="11" s="1"/>
  <c r="AB167" i="11"/>
  <c r="X157" i="9"/>
  <c r="O158" i="9"/>
  <c r="P158" i="9" s="1"/>
  <c r="AA158" i="9" s="1"/>
  <c r="Z157" i="9"/>
  <c r="AC158" i="9"/>
  <c r="BB157" i="9"/>
  <c r="U157" i="9"/>
  <c r="T158" i="9" s="1"/>
  <c r="BC157" i="9"/>
  <c r="Y157" i="9"/>
  <c r="BG158" i="9"/>
  <c r="Z128" i="9"/>
  <c r="Y128" i="9"/>
  <c r="O129" i="9"/>
  <c r="X128" i="9"/>
  <c r="AC129" i="9"/>
  <c r="BD128" i="9"/>
  <c r="BC128" i="9"/>
  <c r="BB128" i="9"/>
  <c r="BG129" i="9"/>
  <c r="U128" i="9"/>
  <c r="T129" i="9" s="1"/>
  <c r="Y70" i="9"/>
  <c r="BB70" i="9"/>
  <c r="Z70" i="9"/>
  <c r="X70" i="9"/>
  <c r="BD70" i="9"/>
  <c r="O71" i="9"/>
  <c r="BC70" i="9"/>
  <c r="AC71" i="9"/>
  <c r="BG71" i="9"/>
  <c r="U70" i="9"/>
  <c r="T71" i="9" s="1"/>
  <c r="BI40" i="9"/>
  <c r="AE40" i="9"/>
  <c r="Q41" i="9"/>
  <c r="R41" i="9" s="1"/>
  <c r="AT42" i="9"/>
  <c r="BE42" i="9" s="1"/>
  <c r="Y12" i="9"/>
  <c r="BD12" i="9"/>
  <c r="BG13" i="9"/>
  <c r="BB12" i="9"/>
  <c r="BC12" i="9"/>
  <c r="AS13" i="9"/>
  <c r="AY12" i="9"/>
  <c r="AX13" i="9" s="1"/>
  <c r="U12" i="9"/>
  <c r="T13" i="9" s="1"/>
  <c r="AC13" i="9"/>
  <c r="Z12" i="9"/>
  <c r="O13" i="9"/>
  <c r="P13" i="9" s="1"/>
  <c r="AA13" i="9" s="1"/>
  <c r="X12" i="9"/>
  <c r="AU25" i="22" l="1"/>
  <c r="AV25" i="22" s="1"/>
  <c r="AT406" i="21"/>
  <c r="BE406" i="21" s="1"/>
  <c r="AU406" i="21"/>
  <c r="AV406" i="21" s="1"/>
  <c r="AS407" i="21" s="1"/>
  <c r="AB166" i="12"/>
  <c r="Q167" i="12"/>
  <c r="R167" i="12" s="1"/>
  <c r="X167" i="12" s="1"/>
  <c r="Q141" i="35"/>
  <c r="AB22" i="11"/>
  <c r="AE166" i="12"/>
  <c r="BI140" i="35"/>
  <c r="AE140" i="35"/>
  <c r="AE82" i="35"/>
  <c r="AB112" i="35"/>
  <c r="AD112" i="35"/>
  <c r="AS26" i="35"/>
  <c r="AY25" i="35"/>
  <c r="AX26" i="35" s="1"/>
  <c r="P55" i="35"/>
  <c r="AA55" i="35" s="1"/>
  <c r="Q55" i="35"/>
  <c r="R55" i="35" s="1"/>
  <c r="BH112" i="35"/>
  <c r="BF54" i="35"/>
  <c r="BH54" i="35"/>
  <c r="AB25" i="35"/>
  <c r="AD25" i="35"/>
  <c r="Q171" i="35"/>
  <c r="R171" i="35" s="1"/>
  <c r="AS55" i="35"/>
  <c r="AY54" i="35"/>
  <c r="AX55" i="35" s="1"/>
  <c r="P26" i="35"/>
  <c r="AA26" i="35" s="1"/>
  <c r="P113" i="35"/>
  <c r="AA113" i="35" s="1"/>
  <c r="BI170" i="35"/>
  <c r="AV171" i="35"/>
  <c r="AV83" i="35"/>
  <c r="BI82" i="35"/>
  <c r="AE170" i="35"/>
  <c r="BF25" i="35"/>
  <c r="BH25" i="35"/>
  <c r="AT112" i="35"/>
  <c r="BE112" i="35" s="1"/>
  <c r="BF112" i="35" s="1"/>
  <c r="AU112" i="35"/>
  <c r="R141" i="35"/>
  <c r="Q83" i="35"/>
  <c r="R83" i="35" s="1"/>
  <c r="AB54" i="35"/>
  <c r="AD54" i="35"/>
  <c r="AT142" i="35"/>
  <c r="BE142" i="35" s="1"/>
  <c r="BH166" i="12"/>
  <c r="BF166" i="12"/>
  <c r="AU108" i="12"/>
  <c r="AV108" i="12" s="1"/>
  <c r="AS109" i="12" s="1"/>
  <c r="BF109" i="11"/>
  <c r="Q110" i="11"/>
  <c r="R110" i="11" s="1"/>
  <c r="BC110" i="11" s="1"/>
  <c r="AB109" i="11"/>
  <c r="AU166" i="12"/>
  <c r="AV166" i="12" s="1"/>
  <c r="AY166" i="12" s="1"/>
  <c r="AX167" i="12" s="1"/>
  <c r="AS80" i="12"/>
  <c r="AT80" i="12" s="1"/>
  <c r="BE80" i="12" s="1"/>
  <c r="Q80" i="12"/>
  <c r="R80" i="12" s="1"/>
  <c r="P23" i="11"/>
  <c r="AA23" i="11" s="1"/>
  <c r="AU158" i="9"/>
  <c r="AV158" i="9" s="1"/>
  <c r="AS159" i="9" s="1"/>
  <c r="AT159" i="9" s="1"/>
  <c r="BE159" i="9" s="1"/>
  <c r="AU70" i="9"/>
  <c r="AV70" i="9" s="1"/>
  <c r="AS71" i="9" s="1"/>
  <c r="AU128" i="9"/>
  <c r="AV128" i="9" s="1"/>
  <c r="AS129" i="9" s="1"/>
  <c r="AB98" i="9"/>
  <c r="AD98" i="9"/>
  <c r="Q99" i="9"/>
  <c r="R99" i="9" s="1"/>
  <c r="AC100" i="9" s="1"/>
  <c r="B27" i="19"/>
  <c r="U28" i="19"/>
  <c r="T29" i="19" s="1"/>
  <c r="O28" i="19"/>
  <c r="N29" i="19" s="1"/>
  <c r="Q98" i="22"/>
  <c r="R98" i="22" s="1"/>
  <c r="O99" i="22" s="1"/>
  <c r="AU174" i="22"/>
  <c r="AV174" i="22" s="1"/>
  <c r="O174" i="22"/>
  <c r="P174" i="22" s="1"/>
  <c r="AA174" i="22" s="1"/>
  <c r="Y173" i="22"/>
  <c r="BC173" i="22"/>
  <c r="X173" i="22"/>
  <c r="BD173" i="22"/>
  <c r="BB173" i="22"/>
  <c r="Z173" i="22"/>
  <c r="Z323" i="22"/>
  <c r="BD323" i="22"/>
  <c r="Y323" i="22"/>
  <c r="X323" i="22"/>
  <c r="BC323" i="22"/>
  <c r="O324" i="22"/>
  <c r="BB323" i="22"/>
  <c r="AS26" i="22"/>
  <c r="Z98" i="22"/>
  <c r="BD98" i="22"/>
  <c r="Y98" i="22"/>
  <c r="BC248" i="22"/>
  <c r="X248" i="22"/>
  <c r="O249" i="22"/>
  <c r="BB248" i="22"/>
  <c r="Z248" i="22"/>
  <c r="Y248" i="22"/>
  <c r="BD248" i="22"/>
  <c r="AS100" i="22"/>
  <c r="BF22" i="22"/>
  <c r="AT325" i="22"/>
  <c r="BE325" i="22" s="1"/>
  <c r="AB22" i="22"/>
  <c r="P23" i="22"/>
  <c r="AA23" i="22" s="1"/>
  <c r="P324" i="22"/>
  <c r="AA324" i="22" s="1"/>
  <c r="AU249" i="22"/>
  <c r="AV249" i="22" s="1"/>
  <c r="Q278" i="17"/>
  <c r="R278" i="17" s="1"/>
  <c r="BC278" i="17" s="1"/>
  <c r="Q363" i="17"/>
  <c r="R363" i="17" s="1"/>
  <c r="AS24" i="17"/>
  <c r="O109" i="17"/>
  <c r="BB108" i="17"/>
  <c r="Z108" i="17"/>
  <c r="Y108" i="17"/>
  <c r="X108" i="17"/>
  <c r="BD108" i="17"/>
  <c r="BC108" i="17"/>
  <c r="AS280" i="17"/>
  <c r="AT109" i="17"/>
  <c r="BE109" i="17" s="1"/>
  <c r="Q193" i="17"/>
  <c r="R193" i="17" s="1"/>
  <c r="AS365" i="17"/>
  <c r="P23" i="17"/>
  <c r="AA23" i="17" s="1"/>
  <c r="BF22" i="17"/>
  <c r="AB22" i="17"/>
  <c r="AU195" i="17"/>
  <c r="AV195" i="17" s="1"/>
  <c r="AU26" i="21"/>
  <c r="AV26" i="21" s="1"/>
  <c r="AU312" i="21"/>
  <c r="AV312" i="21" s="1"/>
  <c r="AS313" i="21" s="1"/>
  <c r="Q25" i="21"/>
  <c r="R25" i="21" s="1"/>
  <c r="O26" i="21" s="1"/>
  <c r="AT216" i="21"/>
  <c r="BE216" i="21" s="1"/>
  <c r="AB311" i="21"/>
  <c r="Q120" i="21"/>
  <c r="R120" i="21" s="1"/>
  <c r="BF404" i="21"/>
  <c r="P405" i="21"/>
  <c r="AA405" i="21" s="1"/>
  <c r="P312" i="21"/>
  <c r="AA312" i="21" s="1"/>
  <c r="Z215" i="21"/>
  <c r="BD215" i="21"/>
  <c r="Y215" i="21"/>
  <c r="BC215" i="21"/>
  <c r="X215" i="21"/>
  <c r="O216" i="21"/>
  <c r="BB215" i="21"/>
  <c r="AT407" i="21"/>
  <c r="BE407" i="21" s="1"/>
  <c r="BF311" i="21"/>
  <c r="AB404" i="21"/>
  <c r="AS122" i="21"/>
  <c r="AU445" i="15"/>
  <c r="AV445" i="15" s="1"/>
  <c r="C27" i="19"/>
  <c r="O446" i="15"/>
  <c r="Z445" i="15"/>
  <c r="Y445" i="15"/>
  <c r="X445" i="15"/>
  <c r="BD445" i="15"/>
  <c r="BC445" i="15"/>
  <c r="BB445" i="15"/>
  <c r="Q339" i="15"/>
  <c r="R339" i="15" s="1"/>
  <c r="AT341" i="15"/>
  <c r="BE341" i="15" s="1"/>
  <c r="AU131" i="15"/>
  <c r="AV131" i="15" s="1"/>
  <c r="AB233" i="15"/>
  <c r="AS236" i="15"/>
  <c r="BF233" i="15"/>
  <c r="P234" i="15"/>
  <c r="AA234" i="15" s="1"/>
  <c r="Z129" i="15"/>
  <c r="BD129" i="15"/>
  <c r="Y129" i="15"/>
  <c r="BB129" i="15"/>
  <c r="X129" i="15"/>
  <c r="BC129" i="15"/>
  <c r="O130" i="15"/>
  <c r="I28" i="19"/>
  <c r="H29" i="19" s="1"/>
  <c r="BF23" i="15"/>
  <c r="AA24" i="15"/>
  <c r="AB23" i="15"/>
  <c r="AT25" i="15"/>
  <c r="BE25" i="15" s="1"/>
  <c r="BF98" i="9"/>
  <c r="BI98" i="9" s="1"/>
  <c r="AY108" i="12"/>
  <c r="AX109" i="12" s="1"/>
  <c r="AY158" i="9"/>
  <c r="AX159" i="9" s="1"/>
  <c r="AU138" i="12"/>
  <c r="AV138" i="12" s="1"/>
  <c r="Q138" i="12"/>
  <c r="R138" i="12" s="1"/>
  <c r="AY109" i="11"/>
  <c r="AX110" i="11" s="1"/>
  <c r="Q51" i="11"/>
  <c r="R51" i="11" s="1"/>
  <c r="Y51" i="11" s="1"/>
  <c r="AU80" i="11"/>
  <c r="AV80" i="11" s="1"/>
  <c r="AY80" i="11" s="1"/>
  <c r="AX81" i="11" s="1"/>
  <c r="BF157" i="9"/>
  <c r="AY99" i="9"/>
  <c r="AX100" i="9" s="1"/>
  <c r="AS100" i="9"/>
  <c r="AD157" i="9"/>
  <c r="AB157" i="9"/>
  <c r="AT167" i="11"/>
  <c r="BE167" i="11" s="1"/>
  <c r="BF167" i="11" s="1"/>
  <c r="BE22" i="11"/>
  <c r="BF22" i="11" s="1"/>
  <c r="AT110" i="11"/>
  <c r="BE110" i="11" s="1"/>
  <c r="AU139" i="11"/>
  <c r="AV139" i="11" s="1"/>
  <c r="AY139" i="11" s="1"/>
  <c r="AX140" i="11" s="1"/>
  <c r="AU22" i="11"/>
  <c r="AV22" i="11" s="1"/>
  <c r="BD50" i="12"/>
  <c r="X50" i="12"/>
  <c r="BC50" i="12"/>
  <c r="BB50" i="12"/>
  <c r="O51" i="12"/>
  <c r="Y50" i="12"/>
  <c r="AC51" i="12"/>
  <c r="Z50" i="12"/>
  <c r="BG51" i="12"/>
  <c r="U50" i="12"/>
  <c r="T51" i="12" s="1"/>
  <c r="BF21" i="12"/>
  <c r="BH21" i="12"/>
  <c r="AE108" i="12"/>
  <c r="Z167" i="12"/>
  <c r="Y167" i="12"/>
  <c r="BD167" i="12"/>
  <c r="BC167" i="12"/>
  <c r="BB167" i="12"/>
  <c r="O168" i="12"/>
  <c r="AC168" i="12"/>
  <c r="U167" i="12"/>
  <c r="T168" i="12" s="1"/>
  <c r="BG168" i="12"/>
  <c r="AB21" i="12"/>
  <c r="AD21" i="12"/>
  <c r="Q109" i="12"/>
  <c r="R109" i="12" s="1"/>
  <c r="AE137" i="12"/>
  <c r="AT51" i="12"/>
  <c r="BE51" i="12" s="1"/>
  <c r="AS22" i="12"/>
  <c r="AY21" i="12"/>
  <c r="AX22" i="12" s="1"/>
  <c r="AE79" i="12"/>
  <c r="BI79" i="12"/>
  <c r="P22" i="12"/>
  <c r="AA22" i="12" s="1"/>
  <c r="BI108" i="12"/>
  <c r="BI137" i="12"/>
  <c r="AT109" i="12"/>
  <c r="BE109" i="12" s="1"/>
  <c r="Q168" i="11"/>
  <c r="R168" i="11" s="1"/>
  <c r="BB168" i="11" s="1"/>
  <c r="Y81" i="11"/>
  <c r="U81" i="11"/>
  <c r="T82" i="11" s="1"/>
  <c r="BB81" i="11"/>
  <c r="BD81" i="11"/>
  <c r="O82" i="11"/>
  <c r="P82" i="11" s="1"/>
  <c r="AA82" i="11" s="1"/>
  <c r="BG82" i="11"/>
  <c r="Z81" i="11"/>
  <c r="AC82" i="11"/>
  <c r="X81" i="11"/>
  <c r="BC81" i="11"/>
  <c r="AS53" i="11"/>
  <c r="AY52" i="11"/>
  <c r="AX53" i="11" s="1"/>
  <c r="BC138" i="11"/>
  <c r="BB138" i="11"/>
  <c r="O139" i="11"/>
  <c r="Z138" i="11"/>
  <c r="Y138" i="11"/>
  <c r="X138" i="11"/>
  <c r="BD138" i="11"/>
  <c r="AC139" i="11"/>
  <c r="BG139" i="11"/>
  <c r="U138" i="11"/>
  <c r="T139" i="11" s="1"/>
  <c r="BD110" i="11"/>
  <c r="X110" i="11"/>
  <c r="BH157" i="9"/>
  <c r="Q158" i="9"/>
  <c r="R158" i="9" s="1"/>
  <c r="BC158" i="9" s="1"/>
  <c r="BF128" i="9"/>
  <c r="BH128" i="9"/>
  <c r="AB128" i="9"/>
  <c r="AD128" i="9"/>
  <c r="P129" i="9"/>
  <c r="AA129" i="9" s="1"/>
  <c r="AB70" i="9"/>
  <c r="AD70" i="9"/>
  <c r="BF70" i="9"/>
  <c r="BH70" i="9"/>
  <c r="P71" i="9"/>
  <c r="AA71" i="9" s="1"/>
  <c r="AU42" i="9"/>
  <c r="AV42" i="9" s="1"/>
  <c r="AS43" i="9" s="1"/>
  <c r="Y41" i="9"/>
  <c r="BD41" i="9"/>
  <c r="X41" i="9"/>
  <c r="BG42" i="9"/>
  <c r="BB41" i="9"/>
  <c r="Z41" i="9"/>
  <c r="O42" i="9"/>
  <c r="BC41" i="9"/>
  <c r="U41" i="9"/>
  <c r="T42" i="9" s="1"/>
  <c r="AC42" i="9"/>
  <c r="BH12" i="9"/>
  <c r="BF12" i="9"/>
  <c r="AT13" i="9"/>
  <c r="BE13" i="9" s="1"/>
  <c r="AD12" i="9"/>
  <c r="AB12" i="9"/>
  <c r="Q13" i="9"/>
  <c r="R13" i="9" s="1"/>
  <c r="X98" i="22" l="1"/>
  <c r="BC98" i="22"/>
  <c r="AU142" i="35"/>
  <c r="AV142" i="35" s="1"/>
  <c r="Q113" i="35"/>
  <c r="U110" i="11"/>
  <c r="T111" i="11" s="1"/>
  <c r="BG111" i="11"/>
  <c r="Y110" i="11"/>
  <c r="O111" i="11"/>
  <c r="AC111" i="11"/>
  <c r="Z110" i="11"/>
  <c r="AB110" i="11" s="1"/>
  <c r="BI112" i="35"/>
  <c r="AE25" i="35"/>
  <c r="AS143" i="35"/>
  <c r="AY142" i="35"/>
  <c r="AX143" i="35" s="1"/>
  <c r="BD55" i="35"/>
  <c r="X55" i="35"/>
  <c r="BB55" i="35"/>
  <c r="O56" i="35"/>
  <c r="Y55" i="35"/>
  <c r="BC55" i="35"/>
  <c r="Z55" i="35"/>
  <c r="AC56" i="35"/>
  <c r="U55" i="35"/>
  <c r="T56" i="35" s="1"/>
  <c r="BG56" i="35"/>
  <c r="Z171" i="35"/>
  <c r="O172" i="35"/>
  <c r="BD171" i="35"/>
  <c r="Y171" i="35"/>
  <c r="BC171" i="35"/>
  <c r="X171" i="35"/>
  <c r="BB171" i="35"/>
  <c r="AC172" i="35"/>
  <c r="U171" i="35"/>
  <c r="T172" i="35" s="1"/>
  <c r="BG172" i="35"/>
  <c r="AT26" i="35"/>
  <c r="BE26" i="35" s="1"/>
  <c r="AU26" i="35"/>
  <c r="Y141" i="35"/>
  <c r="AC142" i="35"/>
  <c r="BD141" i="35"/>
  <c r="X141" i="35"/>
  <c r="BC141" i="35"/>
  <c r="BB141" i="35"/>
  <c r="Z141" i="35"/>
  <c r="O142" i="35"/>
  <c r="U141" i="35"/>
  <c r="T142" i="35" s="1"/>
  <c r="BG142" i="35"/>
  <c r="BI54" i="35"/>
  <c r="O84" i="35"/>
  <c r="Z83" i="35"/>
  <c r="Y83" i="35"/>
  <c r="X83" i="35"/>
  <c r="BD83" i="35"/>
  <c r="BC83" i="35"/>
  <c r="BB83" i="35"/>
  <c r="AC84" i="35"/>
  <c r="U83" i="35"/>
  <c r="T84" i="35" s="1"/>
  <c r="BG84" i="35"/>
  <c r="AE112" i="35"/>
  <c r="AS84" i="35"/>
  <c r="AY83" i="35"/>
  <c r="AX84" i="35" s="1"/>
  <c r="Q26" i="35"/>
  <c r="R26" i="35" s="1"/>
  <c r="AS172" i="35"/>
  <c r="AY171" i="35"/>
  <c r="AX172" i="35" s="1"/>
  <c r="AV112" i="35"/>
  <c r="AT55" i="35"/>
  <c r="BE55" i="35" s="1"/>
  <c r="AE54" i="35"/>
  <c r="BI25" i="35"/>
  <c r="R113" i="35"/>
  <c r="BI166" i="12"/>
  <c r="Q174" i="22"/>
  <c r="R174" i="22" s="1"/>
  <c r="Z174" i="22" s="1"/>
  <c r="BB98" i="22"/>
  <c r="BF98" i="22" s="1"/>
  <c r="Z278" i="17"/>
  <c r="Y278" i="17"/>
  <c r="O279" i="17"/>
  <c r="P279" i="17" s="1"/>
  <c r="AA279" i="17" s="1"/>
  <c r="BB278" i="17"/>
  <c r="X278" i="17"/>
  <c r="BD278" i="17"/>
  <c r="Z25" i="21"/>
  <c r="Q312" i="21"/>
  <c r="R312" i="21" s="1"/>
  <c r="O313" i="21" s="1"/>
  <c r="X25" i="21"/>
  <c r="BC25" i="21"/>
  <c r="BB110" i="11"/>
  <c r="BF110" i="11" s="1"/>
  <c r="Z51" i="11"/>
  <c r="AU216" i="21"/>
  <c r="AV216" i="21" s="1"/>
  <c r="AS167" i="12"/>
  <c r="AT167" i="12" s="1"/>
  <c r="BE167" i="12" s="1"/>
  <c r="BF167" i="12" s="1"/>
  <c r="BD51" i="11"/>
  <c r="O52" i="11"/>
  <c r="P52" i="11" s="1"/>
  <c r="AA52" i="11" s="1"/>
  <c r="AC52" i="11"/>
  <c r="X51" i="11"/>
  <c r="BB51" i="11"/>
  <c r="BG52" i="11"/>
  <c r="BC51" i="11"/>
  <c r="U51" i="11"/>
  <c r="T52" i="11" s="1"/>
  <c r="Q23" i="11"/>
  <c r="R23" i="11" s="1"/>
  <c r="AY128" i="9"/>
  <c r="AX129" i="9" s="1"/>
  <c r="AY70" i="9"/>
  <c r="AX71" i="9" s="1"/>
  <c r="BG100" i="9"/>
  <c r="BD99" i="9"/>
  <c r="BB99" i="9"/>
  <c r="AE98" i="9"/>
  <c r="O100" i="9"/>
  <c r="P100" i="9" s="1"/>
  <c r="AA100" i="9" s="1"/>
  <c r="U99" i="9"/>
  <c r="T100" i="9" s="1"/>
  <c r="Z99" i="9"/>
  <c r="Y99" i="9"/>
  <c r="BC99" i="9"/>
  <c r="X99" i="9"/>
  <c r="BD158" i="9"/>
  <c r="AB173" i="22"/>
  <c r="B28" i="19"/>
  <c r="U29" i="19"/>
  <c r="T30" i="19" s="1"/>
  <c r="O29" i="19"/>
  <c r="N30" i="19"/>
  <c r="AU325" i="22"/>
  <c r="BF323" i="22"/>
  <c r="AB323" i="22"/>
  <c r="BF173" i="22"/>
  <c r="BD174" i="22"/>
  <c r="BC174" i="22"/>
  <c r="BF248" i="22"/>
  <c r="P99" i="22"/>
  <c r="AA99" i="22" s="1"/>
  <c r="AS250" i="22"/>
  <c r="AS175" i="22"/>
  <c r="P249" i="22"/>
  <c r="AA249" i="22" s="1"/>
  <c r="AB98" i="22"/>
  <c r="Q23" i="22"/>
  <c r="R23" i="22" s="1"/>
  <c r="AV325" i="22"/>
  <c r="AB248" i="22"/>
  <c r="Q324" i="22"/>
  <c r="R324" i="22" s="1"/>
  <c r="AT100" i="22"/>
  <c r="BE100" i="22" s="1"/>
  <c r="AT26" i="22"/>
  <c r="BE26" i="22" s="1"/>
  <c r="AU109" i="17"/>
  <c r="AV109" i="17" s="1"/>
  <c r="AS110" i="17" s="1"/>
  <c r="Q23" i="17"/>
  <c r="R23" i="17" s="1"/>
  <c r="BB23" i="17" s="1"/>
  <c r="X23" i="17"/>
  <c r="BD193" i="17"/>
  <c r="Y193" i="17"/>
  <c r="BC193" i="17"/>
  <c r="X193" i="17"/>
  <c r="O194" i="17"/>
  <c r="BB193" i="17"/>
  <c r="Z193" i="17"/>
  <c r="AS196" i="17"/>
  <c r="O364" i="17"/>
  <c r="Z363" i="17"/>
  <c r="Y363" i="17"/>
  <c r="X363" i="17"/>
  <c r="BD363" i="17"/>
  <c r="BC363" i="17"/>
  <c r="BB363" i="17"/>
  <c r="AT280" i="17"/>
  <c r="BE280" i="17" s="1"/>
  <c r="BF108" i="17"/>
  <c r="P109" i="17"/>
  <c r="AA109" i="17" s="1"/>
  <c r="AT365" i="17"/>
  <c r="BE365" i="17" s="1"/>
  <c r="AB108" i="17"/>
  <c r="AT24" i="17"/>
  <c r="BE24" i="17" s="1"/>
  <c r="Y25" i="21"/>
  <c r="BB25" i="21"/>
  <c r="BD25" i="21"/>
  <c r="BB312" i="21"/>
  <c r="O121" i="21"/>
  <c r="BB120" i="21"/>
  <c r="Z120" i="21"/>
  <c r="BC120" i="21"/>
  <c r="X120" i="21"/>
  <c r="Y120" i="21"/>
  <c r="BD120" i="21"/>
  <c r="BF215" i="21"/>
  <c r="P26" i="21"/>
  <c r="AA26" i="21" s="1"/>
  <c r="P216" i="21"/>
  <c r="AA216" i="21" s="1"/>
  <c r="AT122" i="21"/>
  <c r="BE122" i="21" s="1"/>
  <c r="AU407" i="21"/>
  <c r="AV407" i="21" s="1"/>
  <c r="AB215" i="21"/>
  <c r="AS27" i="21"/>
  <c r="Q405" i="21"/>
  <c r="R405" i="21" s="1"/>
  <c r="AT313" i="21"/>
  <c r="BE313" i="21" s="1"/>
  <c r="C28" i="19"/>
  <c r="BF445" i="15"/>
  <c r="AB445" i="15"/>
  <c r="AS446" i="15"/>
  <c r="AU341" i="15"/>
  <c r="AV341" i="15" s="1"/>
  <c r="P446" i="15"/>
  <c r="AA446" i="15" s="1"/>
  <c r="O340" i="15"/>
  <c r="BB339" i="15"/>
  <c r="X339" i="15"/>
  <c r="Z339" i="15"/>
  <c r="Y339" i="15"/>
  <c r="BD339" i="15"/>
  <c r="BC339" i="15"/>
  <c r="AT236" i="15"/>
  <c r="BE236" i="15" s="1"/>
  <c r="Q234" i="15"/>
  <c r="R234" i="15" s="1"/>
  <c r="P130" i="15"/>
  <c r="AA130" i="15" s="1"/>
  <c r="AB129" i="15"/>
  <c r="BF129" i="15"/>
  <c r="AS132" i="15"/>
  <c r="I29" i="19"/>
  <c r="H30" i="19" s="1"/>
  <c r="Q24" i="15"/>
  <c r="R24" i="15" s="1"/>
  <c r="O25" i="15" s="1"/>
  <c r="P25" i="15" s="1"/>
  <c r="AU25" i="15"/>
  <c r="AV25" i="15" s="1"/>
  <c r="AE157" i="9"/>
  <c r="AS81" i="11"/>
  <c r="AT81" i="11" s="1"/>
  <c r="BE81" i="11" s="1"/>
  <c r="BF81" i="11" s="1"/>
  <c r="AU167" i="11"/>
  <c r="AV167" i="11" s="1"/>
  <c r="AS168" i="11" s="1"/>
  <c r="X158" i="9"/>
  <c r="AT129" i="9"/>
  <c r="BE129" i="9" s="1"/>
  <c r="BI157" i="9"/>
  <c r="BG159" i="9"/>
  <c r="AT100" i="9"/>
  <c r="BE100" i="9" s="1"/>
  <c r="AT71" i="9"/>
  <c r="BE71" i="9" s="1"/>
  <c r="U168" i="11"/>
  <c r="T169" i="11" s="1"/>
  <c r="AS23" i="11"/>
  <c r="AT23" i="11" s="1"/>
  <c r="BE23" i="11" s="1"/>
  <c r="AY22" i="11"/>
  <c r="AX23" i="11" s="1"/>
  <c r="BD168" i="11"/>
  <c r="AU110" i="11"/>
  <c r="AV110" i="11" s="1"/>
  <c r="BC168" i="11"/>
  <c r="X168" i="11"/>
  <c r="Y168" i="11"/>
  <c r="Z168" i="11"/>
  <c r="BG169" i="11"/>
  <c r="AC169" i="11"/>
  <c r="O169" i="11"/>
  <c r="P169" i="11" s="1"/>
  <c r="AA169" i="11" s="1"/>
  <c r="AU109" i="12"/>
  <c r="AV109" i="12" s="1"/>
  <c r="Q22" i="12"/>
  <c r="R22" i="12" s="1"/>
  <c r="AU51" i="12"/>
  <c r="AV51" i="12" s="1"/>
  <c r="AY51" i="12" s="1"/>
  <c r="AX52" i="12" s="1"/>
  <c r="Z109" i="12"/>
  <c r="O110" i="12"/>
  <c r="Y109" i="12"/>
  <c r="X109" i="12"/>
  <c r="BD109" i="12"/>
  <c r="BC109" i="12"/>
  <c r="BB109" i="12"/>
  <c r="AC110" i="12"/>
  <c r="U109" i="12"/>
  <c r="T110" i="12" s="1"/>
  <c r="BG110" i="12"/>
  <c r="BD138" i="12"/>
  <c r="X138" i="12"/>
  <c r="Y138" i="12"/>
  <c r="O139" i="12"/>
  <c r="BC138" i="12"/>
  <c r="Z138" i="12"/>
  <c r="BB138" i="12"/>
  <c r="AC139" i="12"/>
  <c r="BG139" i="12"/>
  <c r="U138" i="12"/>
  <c r="T139" i="12" s="1"/>
  <c r="AT22" i="12"/>
  <c r="BE22" i="12" s="1"/>
  <c r="P168" i="12"/>
  <c r="AA168" i="12" s="1"/>
  <c r="AE21" i="12"/>
  <c r="P51" i="12"/>
  <c r="AA51" i="12" s="1"/>
  <c r="AS139" i="12"/>
  <c r="AY138" i="12"/>
  <c r="AX139" i="12" s="1"/>
  <c r="BF50" i="12"/>
  <c r="BH50" i="12"/>
  <c r="BC80" i="12"/>
  <c r="BB80" i="12"/>
  <c r="Z80" i="12"/>
  <c r="O81" i="12"/>
  <c r="Y80" i="12"/>
  <c r="BD80" i="12"/>
  <c r="X80" i="12"/>
  <c r="AC81" i="12"/>
  <c r="U80" i="12"/>
  <c r="T81" i="12" s="1"/>
  <c r="BG81" i="12"/>
  <c r="BH167" i="12"/>
  <c r="AB167" i="12"/>
  <c r="AD167" i="12"/>
  <c r="AB50" i="12"/>
  <c r="AD50" i="12"/>
  <c r="AU80" i="12"/>
  <c r="AV80" i="12" s="1"/>
  <c r="BI21" i="12"/>
  <c r="AS140" i="11"/>
  <c r="AT140" i="11" s="1"/>
  <c r="BE140" i="11" s="1"/>
  <c r="AB81" i="11"/>
  <c r="AT53" i="11"/>
  <c r="BE53" i="11" s="1"/>
  <c r="P139" i="11"/>
  <c r="AA139" i="11" s="1"/>
  <c r="BF138" i="11"/>
  <c r="P111" i="11"/>
  <c r="AA111" i="11" s="1"/>
  <c r="AB138" i="11"/>
  <c r="Q82" i="11"/>
  <c r="R82" i="11" s="1"/>
  <c r="U158" i="9"/>
  <c r="T159" i="9" s="1"/>
  <c r="O159" i="9"/>
  <c r="P159" i="9" s="1"/>
  <c r="AA159" i="9" s="1"/>
  <c r="AC159" i="9"/>
  <c r="Y158" i="9"/>
  <c r="Z158" i="9"/>
  <c r="BB158" i="9"/>
  <c r="Q129" i="9"/>
  <c r="R129" i="9" s="1"/>
  <c r="BB129" i="9" s="1"/>
  <c r="AU159" i="9"/>
  <c r="AV159" i="9" s="1"/>
  <c r="AE128" i="9"/>
  <c r="BI128" i="9"/>
  <c r="BI12" i="9"/>
  <c r="AE70" i="9"/>
  <c r="Q71" i="9"/>
  <c r="R71" i="9" s="1"/>
  <c r="BI70" i="9"/>
  <c r="AY42" i="9"/>
  <c r="AX43" i="9" s="1"/>
  <c r="P42" i="9"/>
  <c r="AA42" i="9" s="1"/>
  <c r="BF41" i="9"/>
  <c r="BH41" i="9"/>
  <c r="AB41" i="9"/>
  <c r="AD41" i="9"/>
  <c r="AT43" i="9"/>
  <c r="BE43" i="9" s="1"/>
  <c r="Y13" i="9"/>
  <c r="BB13" i="9"/>
  <c r="BG14" i="9"/>
  <c r="BD13" i="9"/>
  <c r="BC13" i="9"/>
  <c r="AU13" i="9"/>
  <c r="AV13" i="9" s="1"/>
  <c r="AE12" i="9"/>
  <c r="U13" i="9"/>
  <c r="T14" i="9" s="1"/>
  <c r="X13" i="9"/>
  <c r="AC14" i="9"/>
  <c r="Z13" i="9"/>
  <c r="O14" i="9"/>
  <c r="P14" i="9" s="1"/>
  <c r="AA14" i="9" s="1"/>
  <c r="Y174" i="22" l="1"/>
  <c r="O175" i="22"/>
  <c r="X174" i="22"/>
  <c r="BB174" i="22"/>
  <c r="BF174" i="22" s="1"/>
  <c r="BC312" i="21"/>
  <c r="X312" i="21"/>
  <c r="Y312" i="21"/>
  <c r="BD312" i="21"/>
  <c r="BF312" i="21" s="1"/>
  <c r="AV26" i="35"/>
  <c r="AU55" i="35"/>
  <c r="AB51" i="11"/>
  <c r="BF55" i="35"/>
  <c r="O27" i="35"/>
  <c r="BB26" i="35"/>
  <c r="Z26" i="35"/>
  <c r="BD26" i="35"/>
  <c r="AC27" i="35"/>
  <c r="BC26" i="35"/>
  <c r="BG27" i="35"/>
  <c r="Y26" i="35"/>
  <c r="X26" i="35"/>
  <c r="U26" i="35"/>
  <c r="T27" i="35" s="1"/>
  <c r="BH55" i="35"/>
  <c r="AS27" i="35"/>
  <c r="AY26" i="35"/>
  <c r="AX27" i="35" s="1"/>
  <c r="AT172" i="35"/>
  <c r="BE172" i="35" s="1"/>
  <c r="AU172" i="35"/>
  <c r="AV172" i="35" s="1"/>
  <c r="BF83" i="35"/>
  <c r="BH83" i="35"/>
  <c r="AB141" i="35"/>
  <c r="AD141" i="35"/>
  <c r="AB55" i="35"/>
  <c r="AD55" i="35"/>
  <c r="BF171" i="35"/>
  <c r="BH171" i="35"/>
  <c r="AS113" i="35"/>
  <c r="AY112" i="35"/>
  <c r="AX113" i="35" s="1"/>
  <c r="P84" i="35"/>
  <c r="AA84" i="35" s="1"/>
  <c r="Q84" i="35"/>
  <c r="BF141" i="35"/>
  <c r="BH141" i="35"/>
  <c r="P172" i="35"/>
  <c r="AA172" i="35" s="1"/>
  <c r="Q172" i="35"/>
  <c r="R172" i="35" s="1"/>
  <c r="AT84" i="35"/>
  <c r="BE84" i="35" s="1"/>
  <c r="AU84" i="35"/>
  <c r="AV84" i="35" s="1"/>
  <c r="AB83" i="35"/>
  <c r="AD83" i="35"/>
  <c r="AB171" i="35"/>
  <c r="AD171" i="35"/>
  <c r="O114" i="35"/>
  <c r="BB113" i="35"/>
  <c r="BG114" i="35"/>
  <c r="BD113" i="35"/>
  <c r="BC113" i="35"/>
  <c r="Z113" i="35"/>
  <c r="Y113" i="35"/>
  <c r="X113" i="35"/>
  <c r="AC114" i="35"/>
  <c r="U113" i="35"/>
  <c r="T114" i="35" s="1"/>
  <c r="P56" i="35"/>
  <c r="AA56" i="35" s="1"/>
  <c r="Q56" i="35"/>
  <c r="AV55" i="35"/>
  <c r="R142" i="35"/>
  <c r="P142" i="35"/>
  <c r="AA142" i="35" s="1"/>
  <c r="Q142" i="35"/>
  <c r="AT143" i="35"/>
  <c r="BE143" i="35" s="1"/>
  <c r="AU143" i="35"/>
  <c r="AV143" i="35" s="1"/>
  <c r="AB278" i="17"/>
  <c r="BF278" i="17"/>
  <c r="AU167" i="12"/>
  <c r="AV167" i="12" s="1"/>
  <c r="AS168" i="12" s="1"/>
  <c r="AT168" i="12" s="1"/>
  <c r="BE168" i="12" s="1"/>
  <c r="BC23" i="17"/>
  <c r="Y23" i="17"/>
  <c r="BD23" i="17"/>
  <c r="Z312" i="21"/>
  <c r="AB312" i="21" s="1"/>
  <c r="Q52" i="11"/>
  <c r="R52" i="11" s="1"/>
  <c r="U52" i="11" s="1"/>
  <c r="T53" i="11" s="1"/>
  <c r="BF51" i="11"/>
  <c r="Q168" i="12"/>
  <c r="R168" i="12" s="1"/>
  <c r="O169" i="12" s="1"/>
  <c r="AY167" i="11"/>
  <c r="AX168" i="11" s="1"/>
  <c r="O53" i="11"/>
  <c r="P53" i="11" s="1"/>
  <c r="AA53" i="11" s="1"/>
  <c r="X52" i="11"/>
  <c r="BG53" i="11"/>
  <c r="U23" i="11"/>
  <c r="T24" i="11" s="1"/>
  <c r="Y23" i="11"/>
  <c r="AC24" i="11"/>
  <c r="X23" i="11"/>
  <c r="BG24" i="11"/>
  <c r="BD23" i="11"/>
  <c r="BC23" i="11"/>
  <c r="BB23" i="11"/>
  <c r="O24" i="11"/>
  <c r="P24" i="11" s="1"/>
  <c r="AA24" i="11" s="1"/>
  <c r="Z23" i="11"/>
  <c r="BC52" i="11"/>
  <c r="BH99" i="9"/>
  <c r="BF99" i="9"/>
  <c r="AD158" i="9"/>
  <c r="AD99" i="9"/>
  <c r="AB99" i="9"/>
  <c r="BF158" i="9"/>
  <c r="AU129" i="9"/>
  <c r="AV129" i="9" s="1"/>
  <c r="AS130" i="9" s="1"/>
  <c r="AU100" i="9"/>
  <c r="AV100" i="9" s="1"/>
  <c r="AS101" i="9" s="1"/>
  <c r="AT101" i="9" s="1"/>
  <c r="BE101" i="9" s="1"/>
  <c r="U30" i="19"/>
  <c r="T31" i="19" s="1"/>
  <c r="O30" i="19"/>
  <c r="N31" i="19" s="1"/>
  <c r="AU26" i="22"/>
  <c r="AV26" i="22" s="1"/>
  <c r="Q249" i="22"/>
  <c r="R249" i="22" s="1"/>
  <c r="BB249" i="22" s="1"/>
  <c r="AT250" i="22"/>
  <c r="BE250" i="22" s="1"/>
  <c r="O325" i="22"/>
  <c r="Z324" i="22"/>
  <c r="Y324" i="22"/>
  <c r="BC324" i="22"/>
  <c r="BB324" i="22"/>
  <c r="X324" i="22"/>
  <c r="BD324" i="22"/>
  <c r="Q99" i="22"/>
  <c r="R99" i="22" s="1"/>
  <c r="AU100" i="22"/>
  <c r="AV100" i="22" s="1"/>
  <c r="AS326" i="22"/>
  <c r="P175" i="22"/>
  <c r="AA175" i="22" s="1"/>
  <c r="Z23" i="22"/>
  <c r="BD23" i="22"/>
  <c r="Y23" i="22"/>
  <c r="BC23" i="22"/>
  <c r="X23" i="22"/>
  <c r="BB23" i="22"/>
  <c r="O24" i="22"/>
  <c r="AT175" i="22"/>
  <c r="BE175" i="22" s="1"/>
  <c r="AB174" i="22"/>
  <c r="Z23" i="17"/>
  <c r="AU365" i="17"/>
  <c r="AV365" i="17" s="1"/>
  <c r="AS366" i="17" s="1"/>
  <c r="O24" i="17"/>
  <c r="P24" i="17" s="1"/>
  <c r="AA24" i="17" s="1"/>
  <c r="BF363" i="17"/>
  <c r="BF193" i="17"/>
  <c r="AU24" i="17"/>
  <c r="AV24" i="17" s="1"/>
  <c r="AT110" i="17"/>
  <c r="BE110" i="17" s="1"/>
  <c r="P194" i="17"/>
  <c r="AA194" i="17" s="1"/>
  <c r="Q279" i="17"/>
  <c r="R279" i="17" s="1"/>
  <c r="AU280" i="17"/>
  <c r="AV280" i="17" s="1"/>
  <c r="AB193" i="17"/>
  <c r="AB363" i="17"/>
  <c r="AT196" i="17"/>
  <c r="BE196" i="17" s="1"/>
  <c r="P364" i="17"/>
  <c r="AA364" i="17" s="1"/>
  <c r="Q109" i="17"/>
  <c r="R109" i="17" s="1"/>
  <c r="AB25" i="21"/>
  <c r="BF25" i="21"/>
  <c r="AU313" i="21"/>
  <c r="AV313" i="21" s="1"/>
  <c r="BD405" i="21"/>
  <c r="Y405" i="21"/>
  <c r="Z405" i="21"/>
  <c r="X405" i="21"/>
  <c r="BC405" i="21"/>
  <c r="BB405" i="21"/>
  <c r="O406" i="21"/>
  <c r="AS408" i="21"/>
  <c r="Q26" i="21"/>
  <c r="R26" i="21" s="1"/>
  <c r="AB120" i="21"/>
  <c r="AT27" i="21"/>
  <c r="BE27" i="21" s="1"/>
  <c r="Q216" i="21"/>
  <c r="R216" i="21" s="1"/>
  <c r="BF120" i="21"/>
  <c r="P313" i="21"/>
  <c r="AA313" i="21" s="1"/>
  <c r="P121" i="21"/>
  <c r="AA121" i="21" s="1"/>
  <c r="AS217" i="21"/>
  <c r="AU122" i="21"/>
  <c r="AV122" i="21" s="1"/>
  <c r="B29" i="19"/>
  <c r="AT446" i="15"/>
  <c r="BE446" i="15" s="1"/>
  <c r="Q446" i="15"/>
  <c r="R446" i="15" s="1"/>
  <c r="AU236" i="15"/>
  <c r="AV236" i="15" s="1"/>
  <c r="AS237" i="15" s="1"/>
  <c r="AB339" i="15"/>
  <c r="BF339" i="15"/>
  <c r="P340" i="15"/>
  <c r="AA340" i="15" s="1"/>
  <c r="AS342" i="15"/>
  <c r="Z234" i="15"/>
  <c r="BD234" i="15"/>
  <c r="Y234" i="15"/>
  <c r="O235" i="15"/>
  <c r="BB234" i="15"/>
  <c r="X234" i="15"/>
  <c r="BC234" i="15"/>
  <c r="Q130" i="15"/>
  <c r="R130" i="15" s="1"/>
  <c r="AT132" i="15"/>
  <c r="BE132" i="15" s="1"/>
  <c r="I30" i="19"/>
  <c r="H31" i="19" s="1"/>
  <c r="BD24" i="15"/>
  <c r="BB24" i="15"/>
  <c r="Z24" i="15"/>
  <c r="X24" i="15"/>
  <c r="Y24" i="15"/>
  <c r="BC24" i="15"/>
  <c r="AS26" i="15"/>
  <c r="AA25" i="15"/>
  <c r="AU22" i="12"/>
  <c r="AV22" i="12" s="1"/>
  <c r="AU81" i="11"/>
  <c r="AV81" i="11" s="1"/>
  <c r="AY81" i="11" s="1"/>
  <c r="AX82" i="11" s="1"/>
  <c r="Q139" i="11"/>
  <c r="R139" i="11" s="1"/>
  <c r="BB139" i="11" s="1"/>
  <c r="AU23" i="11"/>
  <c r="AV23" i="11" s="1"/>
  <c r="AS24" i="11" s="1"/>
  <c r="Q100" i="9"/>
  <c r="R100" i="9" s="1"/>
  <c r="X100" i="9" s="1"/>
  <c r="AU71" i="9"/>
  <c r="AV71" i="9" s="1"/>
  <c r="BH158" i="9"/>
  <c r="AB168" i="11"/>
  <c r="AT168" i="11"/>
  <c r="BE168" i="11" s="1"/>
  <c r="BF168" i="11" s="1"/>
  <c r="AS111" i="11"/>
  <c r="AY110" i="11"/>
  <c r="AX111" i="11" s="1"/>
  <c r="AS52" i="12"/>
  <c r="AT52" i="12" s="1"/>
  <c r="BE52" i="12" s="1"/>
  <c r="Q51" i="12"/>
  <c r="R51" i="12" s="1"/>
  <c r="AS81" i="12"/>
  <c r="AY80" i="12"/>
  <c r="AX81" i="12" s="1"/>
  <c r="X22" i="12"/>
  <c r="BD22" i="12"/>
  <c r="AC23" i="12"/>
  <c r="BC22" i="12"/>
  <c r="BB22" i="12"/>
  <c r="O23" i="12"/>
  <c r="Z22" i="12"/>
  <c r="Y22" i="12"/>
  <c r="BG23" i="12"/>
  <c r="U22" i="12"/>
  <c r="T23" i="12" s="1"/>
  <c r="P110" i="12"/>
  <c r="AA110" i="12" s="1"/>
  <c r="AE50" i="12"/>
  <c r="P81" i="12"/>
  <c r="AA81" i="12" s="1"/>
  <c r="BF138" i="12"/>
  <c r="BH138" i="12"/>
  <c r="AS110" i="12"/>
  <c r="AY109" i="12"/>
  <c r="AX110" i="12" s="1"/>
  <c r="BI167" i="12"/>
  <c r="BF109" i="12"/>
  <c r="BH109" i="12"/>
  <c r="BF80" i="12"/>
  <c r="BH80" i="12"/>
  <c r="P139" i="12"/>
  <c r="AA139" i="12" s="1"/>
  <c r="AT139" i="12"/>
  <c r="BE139" i="12" s="1"/>
  <c r="AE167" i="12"/>
  <c r="AB80" i="12"/>
  <c r="AD80" i="12"/>
  <c r="BI50" i="12"/>
  <c r="AB138" i="12"/>
  <c r="AD138" i="12"/>
  <c r="AB109" i="12"/>
  <c r="AD109" i="12"/>
  <c r="AU140" i="11"/>
  <c r="AV140" i="11" s="1"/>
  <c r="AS141" i="11" s="1"/>
  <c r="AU53" i="11"/>
  <c r="AV53" i="11" s="1"/>
  <c r="AY53" i="11" s="1"/>
  <c r="AX54" i="11" s="1"/>
  <c r="Q111" i="11"/>
  <c r="R111" i="11" s="1"/>
  <c r="Z111" i="11" s="1"/>
  <c r="Z82" i="11"/>
  <c r="Y82" i="11"/>
  <c r="BD82" i="11"/>
  <c r="BC82" i="11"/>
  <c r="BB82" i="11"/>
  <c r="BG83" i="11"/>
  <c r="O83" i="11"/>
  <c r="X82" i="11"/>
  <c r="AC83" i="11"/>
  <c r="U82" i="11"/>
  <c r="T83" i="11" s="1"/>
  <c r="Q169" i="11"/>
  <c r="R169" i="11" s="1"/>
  <c r="AB158" i="9"/>
  <c r="BG130" i="9"/>
  <c r="U129" i="9"/>
  <c r="T130" i="9" s="1"/>
  <c r="AC130" i="9"/>
  <c r="BC129" i="9"/>
  <c r="BH129" i="9" s="1"/>
  <c r="BD129" i="9"/>
  <c r="Y129" i="9"/>
  <c r="Z129" i="9"/>
  <c r="X129" i="9"/>
  <c r="O130" i="9"/>
  <c r="P130" i="9" s="1"/>
  <c r="AA130" i="9" s="1"/>
  <c r="AD13" i="9"/>
  <c r="Q159" i="9"/>
  <c r="R159" i="9" s="1"/>
  <c r="AS160" i="9"/>
  <c r="AY159" i="9"/>
  <c r="AX160" i="9" s="1"/>
  <c r="Y71" i="9"/>
  <c r="Z71" i="9"/>
  <c r="X71" i="9"/>
  <c r="BB71" i="9"/>
  <c r="BD71" i="9"/>
  <c r="BC71" i="9"/>
  <c r="O72" i="9"/>
  <c r="BG72" i="9"/>
  <c r="U71" i="9"/>
  <c r="T72" i="9" s="1"/>
  <c r="AC72" i="9"/>
  <c r="BI41" i="9"/>
  <c r="Q42" i="9"/>
  <c r="R42" i="9" s="1"/>
  <c r="AU43" i="9"/>
  <c r="AV43" i="9" s="1"/>
  <c r="AE41" i="9"/>
  <c r="BH13" i="9"/>
  <c r="BF13" i="9"/>
  <c r="AS14" i="9"/>
  <c r="AY13" i="9"/>
  <c r="AX14" i="9" s="1"/>
  <c r="AB13" i="9"/>
  <c r="Q14" i="9"/>
  <c r="R14" i="9" s="1"/>
  <c r="R84" i="35" l="1"/>
  <c r="AC53" i="11"/>
  <c r="BB52" i="11"/>
  <c r="BD52" i="11"/>
  <c r="BF52" i="11" s="1"/>
  <c r="Z52" i="11"/>
  <c r="AB23" i="11"/>
  <c r="Y52" i="11"/>
  <c r="AB52" i="11" s="1"/>
  <c r="BI55" i="35"/>
  <c r="BF23" i="17"/>
  <c r="AE55" i="35"/>
  <c r="BC172" i="35"/>
  <c r="O173" i="35"/>
  <c r="BB172" i="35"/>
  <c r="Z172" i="35"/>
  <c r="Y172" i="35"/>
  <c r="BD172" i="35"/>
  <c r="X172" i="35"/>
  <c r="AC173" i="35"/>
  <c r="U172" i="35"/>
  <c r="T173" i="35" s="1"/>
  <c r="BG173" i="35"/>
  <c r="AS173" i="35"/>
  <c r="AY172" i="35"/>
  <c r="AX173" i="35" s="1"/>
  <c r="AS85" i="35"/>
  <c r="AY84" i="35"/>
  <c r="AX85" i="35" s="1"/>
  <c r="AS144" i="35"/>
  <c r="AY143" i="35"/>
  <c r="AX144" i="35" s="1"/>
  <c r="O143" i="35"/>
  <c r="BB142" i="35"/>
  <c r="BD142" i="35"/>
  <c r="Z142" i="35"/>
  <c r="Y142" i="35"/>
  <c r="X142" i="35"/>
  <c r="U142" i="35"/>
  <c r="T143" i="35" s="1"/>
  <c r="AC143" i="35"/>
  <c r="BC142" i="35"/>
  <c r="BG143" i="35"/>
  <c r="BC84" i="35"/>
  <c r="O85" i="35"/>
  <c r="BD84" i="35"/>
  <c r="Z84" i="35"/>
  <c r="BB84" i="35"/>
  <c r="Y84" i="35"/>
  <c r="X84" i="35"/>
  <c r="BG85" i="35"/>
  <c r="AC85" i="35"/>
  <c r="U84" i="35"/>
  <c r="T85" i="35" s="1"/>
  <c r="AS56" i="35"/>
  <c r="AY55" i="35"/>
  <c r="AX56" i="35" s="1"/>
  <c r="AE171" i="35"/>
  <c r="BH113" i="35"/>
  <c r="AE141" i="35"/>
  <c r="AT27" i="35"/>
  <c r="BE27" i="35" s="1"/>
  <c r="AT113" i="35"/>
  <c r="BE113" i="35" s="1"/>
  <c r="BF113" i="35" s="1"/>
  <c r="R56" i="35"/>
  <c r="AE83" i="35"/>
  <c r="BI83" i="35"/>
  <c r="BI141" i="35"/>
  <c r="P114" i="35"/>
  <c r="AA114" i="35" s="1"/>
  <c r="BI171" i="35"/>
  <c r="BF26" i="35"/>
  <c r="BH26" i="35"/>
  <c r="AB113" i="35"/>
  <c r="AD113" i="35"/>
  <c r="AB26" i="35"/>
  <c r="AD26" i="35"/>
  <c r="P27" i="35"/>
  <c r="AA27" i="35" s="1"/>
  <c r="Q27" i="35"/>
  <c r="R27" i="35" s="1"/>
  <c r="AB23" i="17"/>
  <c r="AY167" i="12"/>
  <c r="AX168" i="12" s="1"/>
  <c r="AU250" i="22"/>
  <c r="AV250" i="22" s="1"/>
  <c r="Z249" i="22"/>
  <c r="BC249" i="22"/>
  <c r="Q175" i="22"/>
  <c r="R175" i="22" s="1"/>
  <c r="BD175" i="22" s="1"/>
  <c r="BD249" i="22"/>
  <c r="AU110" i="17"/>
  <c r="AC140" i="11"/>
  <c r="BC139" i="11"/>
  <c r="BF23" i="11"/>
  <c r="X139" i="11"/>
  <c r="Y139" i="11"/>
  <c r="Q53" i="11"/>
  <c r="R53" i="11" s="1"/>
  <c r="Z53" i="11" s="1"/>
  <c r="BD139" i="11"/>
  <c r="U139" i="11"/>
  <c r="T140" i="11" s="1"/>
  <c r="Z139" i="11"/>
  <c r="O140" i="11"/>
  <c r="P140" i="11" s="1"/>
  <c r="AA140" i="11" s="1"/>
  <c r="BG140" i="11"/>
  <c r="Q24" i="11"/>
  <c r="R24" i="11" s="1"/>
  <c r="AC25" i="11" s="1"/>
  <c r="AY100" i="9"/>
  <c r="AX101" i="9" s="1"/>
  <c r="AU446" i="15"/>
  <c r="AV446" i="15" s="1"/>
  <c r="BI99" i="9"/>
  <c r="BI158" i="9"/>
  <c r="AE158" i="9"/>
  <c r="AE99" i="9"/>
  <c r="O101" i="9"/>
  <c r="P101" i="9" s="1"/>
  <c r="AA101" i="9" s="1"/>
  <c r="Z100" i="9"/>
  <c r="U100" i="9"/>
  <c r="T101" i="9" s="1"/>
  <c r="AY129" i="9"/>
  <c r="AX130" i="9" s="1"/>
  <c r="Y100" i="9"/>
  <c r="BG101" i="9"/>
  <c r="BD100" i="9"/>
  <c r="BC100" i="9"/>
  <c r="AC101" i="9"/>
  <c r="U31" i="19"/>
  <c r="T32" i="19"/>
  <c r="O31" i="19"/>
  <c r="N32" i="19" s="1"/>
  <c r="Y249" i="22"/>
  <c r="O250" i="22"/>
  <c r="P250" i="22" s="1"/>
  <c r="AA250" i="22" s="1"/>
  <c r="X249" i="22"/>
  <c r="AS101" i="22"/>
  <c r="Y175" i="22"/>
  <c r="BC175" i="22"/>
  <c r="BB175" i="22"/>
  <c r="Z175" i="22"/>
  <c r="X175" i="22"/>
  <c r="O176" i="22"/>
  <c r="P325" i="22"/>
  <c r="AA325" i="22" s="1"/>
  <c r="AT326" i="22"/>
  <c r="BE326" i="22" s="1"/>
  <c r="AB324" i="22"/>
  <c r="P24" i="22"/>
  <c r="AA24" i="22" s="1"/>
  <c r="BF23" i="22"/>
  <c r="Z99" i="22"/>
  <c r="BD99" i="22"/>
  <c r="Y99" i="22"/>
  <c r="BC99" i="22"/>
  <c r="X99" i="22"/>
  <c r="BB99" i="22"/>
  <c r="O100" i="22"/>
  <c r="BF324" i="22"/>
  <c r="AB23" i="22"/>
  <c r="AS27" i="22"/>
  <c r="AU175" i="22"/>
  <c r="AV175" i="22" s="1"/>
  <c r="Z279" i="17"/>
  <c r="Y279" i="17"/>
  <c r="X279" i="17"/>
  <c r="BD279" i="17"/>
  <c r="O280" i="17"/>
  <c r="BC279" i="17"/>
  <c r="BB279" i="17"/>
  <c r="AS281" i="17"/>
  <c r="Q24" i="17"/>
  <c r="R24" i="17" s="1"/>
  <c r="Q194" i="17"/>
  <c r="R194" i="17" s="1"/>
  <c r="AT366" i="17"/>
  <c r="BE366" i="17" s="1"/>
  <c r="AS25" i="17"/>
  <c r="AV110" i="17"/>
  <c r="Z109" i="17"/>
  <c r="BD109" i="17"/>
  <c r="Y109" i="17"/>
  <c r="BC109" i="17"/>
  <c r="X109" i="17"/>
  <c r="O110" i="17"/>
  <c r="BB109" i="17"/>
  <c r="Q364" i="17"/>
  <c r="R364" i="17" s="1"/>
  <c r="AU196" i="17"/>
  <c r="AV196" i="17" s="1"/>
  <c r="Q121" i="21"/>
  <c r="R121" i="21" s="1"/>
  <c r="AS123" i="21"/>
  <c r="P406" i="21"/>
  <c r="AA406" i="21" s="1"/>
  <c r="BF405" i="21"/>
  <c r="Q313" i="21"/>
  <c r="R313" i="21" s="1"/>
  <c r="AT217" i="21"/>
  <c r="BE217" i="21" s="1"/>
  <c r="AU27" i="21"/>
  <c r="AV27" i="21" s="1"/>
  <c r="AS314" i="21"/>
  <c r="AB405" i="21"/>
  <c r="AT408" i="21"/>
  <c r="BE408" i="21" s="1"/>
  <c r="AU408" i="21"/>
  <c r="AV408" i="21" s="1"/>
  <c r="BB26" i="21"/>
  <c r="Z26" i="21"/>
  <c r="O27" i="21"/>
  <c r="BD26" i="21"/>
  <c r="Y26" i="21"/>
  <c r="BC26" i="21"/>
  <c r="X26" i="21"/>
  <c r="O217" i="21"/>
  <c r="BB216" i="21"/>
  <c r="BD216" i="21"/>
  <c r="Z216" i="21"/>
  <c r="Y216" i="21"/>
  <c r="X216" i="21"/>
  <c r="BC216" i="21"/>
  <c r="C29" i="19"/>
  <c r="O447" i="15"/>
  <c r="BB446" i="15"/>
  <c r="Z446" i="15"/>
  <c r="Y446" i="15"/>
  <c r="X446" i="15"/>
  <c r="BC446" i="15"/>
  <c r="BD446" i="15"/>
  <c r="Q340" i="15"/>
  <c r="R340" i="15" s="1"/>
  <c r="AT342" i="15"/>
  <c r="BE342" i="15" s="1"/>
  <c r="AB234" i="15"/>
  <c r="BF234" i="15"/>
  <c r="P235" i="15"/>
  <c r="AA235" i="15" s="1"/>
  <c r="AU132" i="15"/>
  <c r="AV132" i="15" s="1"/>
  <c r="AT237" i="15"/>
  <c r="BE237" i="15" s="1"/>
  <c r="BD130" i="15"/>
  <c r="Y130" i="15"/>
  <c r="BC130" i="15"/>
  <c r="X130" i="15"/>
  <c r="O131" i="15"/>
  <c r="BB130" i="15"/>
  <c r="Z130" i="15"/>
  <c r="I31" i="19"/>
  <c r="H32" i="19" s="1"/>
  <c r="BF24" i="15"/>
  <c r="Q25" i="15"/>
  <c r="R25" i="15" s="1"/>
  <c r="BC25" i="15" s="1"/>
  <c r="AB24" i="15"/>
  <c r="AT26" i="15"/>
  <c r="BE26" i="15" s="1"/>
  <c r="AS82" i="11"/>
  <c r="AT82" i="11" s="1"/>
  <c r="BE82" i="11" s="1"/>
  <c r="BF82" i="11" s="1"/>
  <c r="AS54" i="11"/>
  <c r="AT54" i="11" s="1"/>
  <c r="BE54" i="11" s="1"/>
  <c r="AY23" i="11"/>
  <c r="AX24" i="11" s="1"/>
  <c r="Y168" i="12"/>
  <c r="BB168" i="12"/>
  <c r="Q81" i="12"/>
  <c r="R81" i="12" s="1"/>
  <c r="BG82" i="12" s="1"/>
  <c r="BG169" i="12"/>
  <c r="U168" i="12"/>
  <c r="T169" i="12" s="1"/>
  <c r="AU168" i="11"/>
  <c r="AV168" i="11" s="1"/>
  <c r="AS169" i="11" s="1"/>
  <c r="AT169" i="11" s="1"/>
  <c r="BE169" i="11" s="1"/>
  <c r="AY140" i="11"/>
  <c r="AX141" i="11" s="1"/>
  <c r="BB100" i="9"/>
  <c r="AT130" i="9"/>
  <c r="BE130" i="9" s="1"/>
  <c r="AU101" i="9"/>
  <c r="AV101" i="9" s="1"/>
  <c r="AY101" i="9" s="1"/>
  <c r="AX102" i="9" s="1"/>
  <c r="AS72" i="9"/>
  <c r="AY71" i="9"/>
  <c r="AX72" i="9" s="1"/>
  <c r="BF129" i="9"/>
  <c r="BI129" i="9" s="1"/>
  <c r="AT111" i="11"/>
  <c r="BE111" i="11" s="1"/>
  <c r="AU52" i="12"/>
  <c r="AV52" i="12" s="1"/>
  <c r="AS53" i="12" s="1"/>
  <c r="Z168" i="12"/>
  <c r="AC169" i="12"/>
  <c r="X168" i="12"/>
  <c r="Q110" i="12"/>
  <c r="R110" i="12" s="1"/>
  <c r="BB110" i="12" s="1"/>
  <c r="BC168" i="12"/>
  <c r="BD168" i="12"/>
  <c r="AB22" i="12"/>
  <c r="AD22" i="12"/>
  <c r="AE109" i="12"/>
  <c r="BI138" i="12"/>
  <c r="AE138" i="12"/>
  <c r="Q139" i="12"/>
  <c r="R139" i="12" s="1"/>
  <c r="AT110" i="12"/>
  <c r="BE110" i="12" s="1"/>
  <c r="P23" i="12"/>
  <c r="AA23" i="12" s="1"/>
  <c r="BI80" i="12"/>
  <c r="BF22" i="12"/>
  <c r="BH22" i="12"/>
  <c r="AU168" i="12"/>
  <c r="AV168" i="12" s="1"/>
  <c r="O52" i="12"/>
  <c r="Y51" i="12"/>
  <c r="X51" i="12"/>
  <c r="BD51" i="12"/>
  <c r="AC52" i="12"/>
  <c r="BC51" i="12"/>
  <c r="Z51" i="12"/>
  <c r="BB51" i="12"/>
  <c r="U51" i="12"/>
  <c r="T52" i="12" s="1"/>
  <c r="BG52" i="12"/>
  <c r="BI109" i="12"/>
  <c r="P169" i="12"/>
  <c r="AA169" i="12" s="1"/>
  <c r="AE80" i="12"/>
  <c r="AS23" i="12"/>
  <c r="AY22" i="12"/>
  <c r="AX23" i="12" s="1"/>
  <c r="AU139" i="12"/>
  <c r="AV139" i="12" s="1"/>
  <c r="AT81" i="12"/>
  <c r="BE81" i="12" s="1"/>
  <c r="BD111" i="11"/>
  <c r="BC111" i="11"/>
  <c r="BG112" i="11"/>
  <c r="U111" i="11"/>
  <c r="T112" i="11" s="1"/>
  <c r="AC112" i="11"/>
  <c r="O112" i="11"/>
  <c r="P112" i="11" s="1"/>
  <c r="X111" i="11"/>
  <c r="Y111" i="11"/>
  <c r="BB111" i="11"/>
  <c r="BC169" i="11"/>
  <c r="Z169" i="11"/>
  <c r="BB169" i="11"/>
  <c r="Y169" i="11"/>
  <c r="X169" i="11"/>
  <c r="BD169" i="11"/>
  <c r="O170" i="11"/>
  <c r="AC170" i="11"/>
  <c r="BG170" i="11"/>
  <c r="U169" i="11"/>
  <c r="T170" i="11" s="1"/>
  <c r="AT24" i="11"/>
  <c r="BE24" i="11" s="1"/>
  <c r="AT141" i="11"/>
  <c r="BE141" i="11" s="1"/>
  <c r="AB82" i="11"/>
  <c r="P83" i="11"/>
  <c r="AA83" i="11" s="1"/>
  <c r="AB129" i="9"/>
  <c r="AD129" i="9"/>
  <c r="Y159" i="9"/>
  <c r="Z159" i="9"/>
  <c r="O160" i="9"/>
  <c r="X159" i="9"/>
  <c r="BG160" i="9"/>
  <c r="BD159" i="9"/>
  <c r="AC160" i="9"/>
  <c r="BB159" i="9"/>
  <c r="BC159" i="9"/>
  <c r="U159" i="9"/>
  <c r="T160" i="9" s="1"/>
  <c r="AT160" i="9"/>
  <c r="BE160" i="9" s="1"/>
  <c r="Q130" i="9"/>
  <c r="R130" i="9" s="1"/>
  <c r="AB71" i="9"/>
  <c r="AD71" i="9"/>
  <c r="BF71" i="9"/>
  <c r="BH71" i="9"/>
  <c r="P72" i="9"/>
  <c r="AA72" i="9" s="1"/>
  <c r="BI13" i="9"/>
  <c r="AS44" i="9"/>
  <c r="AY43" i="9"/>
  <c r="AX44" i="9" s="1"/>
  <c r="Y42" i="9"/>
  <c r="BD42" i="9"/>
  <c r="X42" i="9"/>
  <c r="O43" i="9"/>
  <c r="BC42" i="9"/>
  <c r="BB42" i="9"/>
  <c r="BG43" i="9"/>
  <c r="Z42" i="9"/>
  <c r="AC43" i="9"/>
  <c r="U42" i="9"/>
  <c r="T43" i="9" s="1"/>
  <c r="AC15" i="9"/>
  <c r="BB14" i="9"/>
  <c r="BC14" i="9"/>
  <c r="BD14" i="9"/>
  <c r="BG15" i="9"/>
  <c r="AE13" i="9"/>
  <c r="AT14" i="9"/>
  <c r="BE14" i="9" s="1"/>
  <c r="X14" i="9"/>
  <c r="U14" i="9"/>
  <c r="T15" i="9" s="1"/>
  <c r="Y14" i="9"/>
  <c r="Z14" i="9"/>
  <c r="O15" i="9"/>
  <c r="P15" i="9" s="1"/>
  <c r="AA15" i="9" s="1"/>
  <c r="AU366" i="17" l="1"/>
  <c r="AU217" i="21"/>
  <c r="AV217" i="21" s="1"/>
  <c r="AU27" i="35"/>
  <c r="BF249" i="22"/>
  <c r="BI113" i="35"/>
  <c r="AE26" i="35"/>
  <c r="AE113" i="35"/>
  <c r="BF139" i="11"/>
  <c r="AT85" i="35"/>
  <c r="BE85" i="35" s="1"/>
  <c r="Z27" i="35"/>
  <c r="BB27" i="35"/>
  <c r="BD27" i="35"/>
  <c r="BC27" i="35"/>
  <c r="Y27" i="35"/>
  <c r="X27" i="35"/>
  <c r="AC28" i="35"/>
  <c r="O28" i="35"/>
  <c r="U27" i="35"/>
  <c r="T28" i="35" s="1"/>
  <c r="BG28" i="35"/>
  <c r="AU113" i="35"/>
  <c r="AB142" i="35"/>
  <c r="AD142" i="35"/>
  <c r="AT56" i="35"/>
  <c r="BE56" i="35" s="1"/>
  <c r="AU56" i="35"/>
  <c r="AV56" i="35" s="1"/>
  <c r="AV27" i="35"/>
  <c r="AT173" i="35"/>
  <c r="BE173" i="35" s="1"/>
  <c r="AU173" i="35"/>
  <c r="BF172" i="35"/>
  <c r="BH172" i="35"/>
  <c r="R114" i="35"/>
  <c r="AV113" i="35"/>
  <c r="BF84" i="35"/>
  <c r="BH84" i="35"/>
  <c r="AT144" i="35"/>
  <c r="BE144" i="35" s="1"/>
  <c r="AU144" i="35"/>
  <c r="AV144" i="35" s="1"/>
  <c r="AB172" i="35"/>
  <c r="AD172" i="35"/>
  <c r="BF142" i="35"/>
  <c r="BH142" i="35"/>
  <c r="P173" i="35"/>
  <c r="AA173" i="35" s="1"/>
  <c r="Q173" i="35"/>
  <c r="R173" i="35" s="1"/>
  <c r="BI26" i="35"/>
  <c r="P85" i="35"/>
  <c r="AA85" i="35" s="1"/>
  <c r="Q114" i="35"/>
  <c r="BD56" i="35"/>
  <c r="Z56" i="35"/>
  <c r="AC57" i="35"/>
  <c r="Y56" i="35"/>
  <c r="X56" i="35"/>
  <c r="BG57" i="35"/>
  <c r="BC56" i="35"/>
  <c r="O57" i="35"/>
  <c r="BB56" i="35"/>
  <c r="U56" i="35"/>
  <c r="T57" i="35" s="1"/>
  <c r="AB84" i="35"/>
  <c r="AD84" i="35"/>
  <c r="P143" i="35"/>
  <c r="AA143" i="35" s="1"/>
  <c r="AC82" i="12"/>
  <c r="O54" i="11"/>
  <c r="P54" i="11" s="1"/>
  <c r="AA54" i="11" s="1"/>
  <c r="AC54" i="11"/>
  <c r="Y53" i="11"/>
  <c r="BC53" i="11"/>
  <c r="AB139" i="11"/>
  <c r="X53" i="11"/>
  <c r="BB53" i="11"/>
  <c r="BD53" i="11"/>
  <c r="U53" i="11"/>
  <c r="T54" i="11" s="1"/>
  <c r="BG54" i="11"/>
  <c r="AU82" i="11"/>
  <c r="AV82" i="11" s="1"/>
  <c r="AS83" i="11" s="1"/>
  <c r="AT83" i="11" s="1"/>
  <c r="BE83" i="11" s="1"/>
  <c r="BB81" i="12"/>
  <c r="X81" i="12"/>
  <c r="BD81" i="12"/>
  <c r="BC81" i="12"/>
  <c r="BH81" i="12" s="1"/>
  <c r="U81" i="12"/>
  <c r="T82" i="12" s="1"/>
  <c r="Z81" i="12"/>
  <c r="O82" i="12"/>
  <c r="Y81" i="12"/>
  <c r="AY168" i="11"/>
  <c r="AX169" i="11" s="1"/>
  <c r="AU24" i="11"/>
  <c r="AV24" i="11" s="1"/>
  <c r="AS25" i="11" s="1"/>
  <c r="O25" i="11"/>
  <c r="P25" i="11" s="1"/>
  <c r="AA25" i="11" s="1"/>
  <c r="Z24" i="11"/>
  <c r="BD24" i="11"/>
  <c r="U24" i="11"/>
  <c r="T25" i="11" s="1"/>
  <c r="X24" i="11"/>
  <c r="BB24" i="11"/>
  <c r="BC24" i="11"/>
  <c r="BG25" i="11"/>
  <c r="Q54" i="11"/>
  <c r="R54" i="11" s="1"/>
  <c r="Y24" i="11"/>
  <c r="BH100" i="9"/>
  <c r="AB100" i="9"/>
  <c r="AD100" i="9"/>
  <c r="BF100" i="9"/>
  <c r="U32" i="19"/>
  <c r="T33" i="19" s="1"/>
  <c r="O32" i="19"/>
  <c r="N33" i="19" s="1"/>
  <c r="AB249" i="22"/>
  <c r="Q24" i="22"/>
  <c r="R24" i="22" s="1"/>
  <c r="Z24" i="22" s="1"/>
  <c r="AS176" i="22"/>
  <c r="AB99" i="22"/>
  <c r="AB175" i="22"/>
  <c r="Q325" i="22"/>
  <c r="R325" i="22" s="1"/>
  <c r="BF175" i="22"/>
  <c r="AT27" i="22"/>
  <c r="BE27" i="22" s="1"/>
  <c r="AS251" i="22"/>
  <c r="P100" i="22"/>
  <c r="AA100" i="22" s="1"/>
  <c r="P176" i="22"/>
  <c r="AA176" i="22" s="1"/>
  <c r="BF99" i="22"/>
  <c r="AU326" i="22"/>
  <c r="AV326" i="22" s="1"/>
  <c r="Q250" i="22"/>
  <c r="R250" i="22" s="1"/>
  <c r="AT101" i="22"/>
  <c r="BE101" i="22" s="1"/>
  <c r="BC24" i="17"/>
  <c r="X24" i="17"/>
  <c r="BB24" i="17"/>
  <c r="O25" i="17"/>
  <c r="BD24" i="17"/>
  <c r="Z24" i="17"/>
  <c r="Y24" i="17"/>
  <c r="AS111" i="17"/>
  <c r="Z194" i="17"/>
  <c r="BD194" i="17"/>
  <c r="Y194" i="17"/>
  <c r="BC194" i="17"/>
  <c r="X194" i="17"/>
  <c r="O195" i="17"/>
  <c r="BB194" i="17"/>
  <c r="BF279" i="17"/>
  <c r="BF109" i="17"/>
  <c r="P110" i="17"/>
  <c r="AA110" i="17" s="1"/>
  <c r="AT25" i="17"/>
  <c r="BE25" i="17" s="1"/>
  <c r="AU25" i="17"/>
  <c r="P280" i="17"/>
  <c r="AA280" i="17" s="1"/>
  <c r="AS197" i="17"/>
  <c r="BD364" i="17"/>
  <c r="Y364" i="17"/>
  <c r="O365" i="17"/>
  <c r="Z364" i="17"/>
  <c r="X364" i="17"/>
  <c r="BC364" i="17"/>
  <c r="BB364" i="17"/>
  <c r="AT281" i="17"/>
  <c r="BE281" i="17" s="1"/>
  <c r="AB279" i="17"/>
  <c r="AB109" i="17"/>
  <c r="AV366" i="17"/>
  <c r="AS409" i="21"/>
  <c r="AS218" i="21"/>
  <c r="AB26" i="21"/>
  <c r="BF26" i="21"/>
  <c r="AS28" i="21"/>
  <c r="BF216" i="21"/>
  <c r="R406" i="21"/>
  <c r="AT314" i="21"/>
  <c r="BE314" i="21" s="1"/>
  <c r="P217" i="21"/>
  <c r="AA217" i="21" s="1"/>
  <c r="Q406" i="21"/>
  <c r="Z121" i="21"/>
  <c r="BD121" i="21"/>
  <c r="Y121" i="21"/>
  <c r="BC121" i="21"/>
  <c r="X121" i="21"/>
  <c r="O122" i="21"/>
  <c r="BB121" i="21"/>
  <c r="P27" i="21"/>
  <c r="AA27" i="21" s="1"/>
  <c r="AB216" i="21"/>
  <c r="BB313" i="21"/>
  <c r="O314" i="21"/>
  <c r="BD313" i="21"/>
  <c r="BC313" i="21"/>
  <c r="Z313" i="21"/>
  <c r="X313" i="21"/>
  <c r="Y313" i="21"/>
  <c r="AT123" i="21"/>
  <c r="BE123" i="21" s="1"/>
  <c r="B30" i="19"/>
  <c r="AB446" i="15"/>
  <c r="AS447" i="15"/>
  <c r="BF446" i="15"/>
  <c r="P447" i="15"/>
  <c r="AA447" i="15" s="1"/>
  <c r="AU342" i="15"/>
  <c r="AV342" i="15" s="1"/>
  <c r="Z340" i="15"/>
  <c r="BD340" i="15"/>
  <c r="Y340" i="15"/>
  <c r="BC340" i="15"/>
  <c r="BB340" i="15"/>
  <c r="O341" i="15"/>
  <c r="X340" i="15"/>
  <c r="AU237" i="15"/>
  <c r="AV237" i="15" s="1"/>
  <c r="Q235" i="15"/>
  <c r="R235" i="15" s="1"/>
  <c r="P131" i="15"/>
  <c r="AA131" i="15" s="1"/>
  <c r="AB130" i="15"/>
  <c r="AS133" i="15"/>
  <c r="BF130" i="15"/>
  <c r="I32" i="19"/>
  <c r="H33" i="19" s="1"/>
  <c r="BB25" i="15"/>
  <c r="Z25" i="15"/>
  <c r="O26" i="15"/>
  <c r="P26" i="15" s="1"/>
  <c r="BD25" i="15"/>
  <c r="X25" i="15"/>
  <c r="Y25" i="15"/>
  <c r="AU26" i="15"/>
  <c r="AV26" i="15" s="1"/>
  <c r="AS27" i="15" s="1"/>
  <c r="AS102" i="9"/>
  <c r="AT102" i="9" s="1"/>
  <c r="BE102" i="9" s="1"/>
  <c r="AU130" i="9"/>
  <c r="AV130" i="9" s="1"/>
  <c r="AY130" i="9" s="1"/>
  <c r="AX131" i="9" s="1"/>
  <c r="AY52" i="12"/>
  <c r="AX53" i="12" s="1"/>
  <c r="AB168" i="12"/>
  <c r="BF168" i="12"/>
  <c r="Y110" i="12"/>
  <c r="U110" i="12"/>
  <c r="T111" i="12" s="1"/>
  <c r="AU169" i="11"/>
  <c r="AV169" i="11" s="1"/>
  <c r="AS170" i="11" s="1"/>
  <c r="Q101" i="9"/>
  <c r="R101" i="9" s="1"/>
  <c r="U101" i="9" s="1"/>
  <c r="T102" i="9" s="1"/>
  <c r="AT72" i="9"/>
  <c r="BE72" i="9" s="1"/>
  <c r="AU72" i="9"/>
  <c r="AV72" i="9" s="1"/>
  <c r="AD168" i="12"/>
  <c r="AE129" i="9"/>
  <c r="AU111" i="11"/>
  <c r="AV111" i="11" s="1"/>
  <c r="BF111" i="11"/>
  <c r="AC111" i="12"/>
  <c r="BH168" i="12"/>
  <c r="BC110" i="12"/>
  <c r="BF110" i="12" s="1"/>
  <c r="X110" i="12"/>
  <c r="Z110" i="12"/>
  <c r="O111" i="12"/>
  <c r="P111" i="12" s="1"/>
  <c r="AA111" i="12" s="1"/>
  <c r="BD110" i="12"/>
  <c r="Q169" i="12"/>
  <c r="R169" i="12" s="1"/>
  <c r="BG111" i="12"/>
  <c r="AU110" i="12"/>
  <c r="AV110" i="12" s="1"/>
  <c r="AU81" i="12"/>
  <c r="AV81" i="12" s="1"/>
  <c r="AS82" i="12" s="1"/>
  <c r="Q23" i="12"/>
  <c r="R23" i="12" s="1"/>
  <c r="AE22" i="12"/>
  <c r="AS169" i="12"/>
  <c r="AY168" i="12"/>
  <c r="AX169" i="12" s="1"/>
  <c r="P82" i="12"/>
  <c r="AA82" i="12" s="1"/>
  <c r="Z139" i="12"/>
  <c r="O140" i="12"/>
  <c r="BD139" i="12"/>
  <c r="BC139" i="12"/>
  <c r="BB139" i="12"/>
  <c r="Y139" i="12"/>
  <c r="X139" i="12"/>
  <c r="AC140" i="12"/>
  <c r="U139" i="12"/>
  <c r="T140" i="12" s="1"/>
  <c r="BG140" i="12"/>
  <c r="AB51" i="12"/>
  <c r="AD51" i="12"/>
  <c r="AS140" i="12"/>
  <c r="AY139" i="12"/>
  <c r="AX140" i="12" s="1"/>
  <c r="P52" i="12"/>
  <c r="AA52" i="12" s="1"/>
  <c r="BF51" i="12"/>
  <c r="BH51" i="12"/>
  <c r="BI22" i="12"/>
  <c r="AT23" i="12"/>
  <c r="BE23" i="12" s="1"/>
  <c r="AT53" i="12"/>
  <c r="BE53" i="12" s="1"/>
  <c r="AB111" i="11"/>
  <c r="AU141" i="11"/>
  <c r="AV141" i="11" s="1"/>
  <c r="AA112" i="11"/>
  <c r="Q112" i="11"/>
  <c r="R112" i="11" s="1"/>
  <c r="Q140" i="11"/>
  <c r="R140" i="11" s="1"/>
  <c r="AB169" i="11"/>
  <c r="Q83" i="11"/>
  <c r="R83" i="11" s="1"/>
  <c r="BF169" i="11"/>
  <c r="AU54" i="11"/>
  <c r="AV54" i="11" s="1"/>
  <c r="AU83" i="11"/>
  <c r="AV83" i="11" s="1"/>
  <c r="P170" i="11"/>
  <c r="AA170" i="11" s="1"/>
  <c r="BH14" i="9"/>
  <c r="AB159" i="9"/>
  <c r="AD159" i="9"/>
  <c r="AU160" i="9"/>
  <c r="AV160" i="9" s="1"/>
  <c r="P160" i="9"/>
  <c r="AA160" i="9" s="1"/>
  <c r="BF159" i="9"/>
  <c r="BH159" i="9"/>
  <c r="Y130" i="9"/>
  <c r="BB130" i="9"/>
  <c r="O131" i="9"/>
  <c r="Z130" i="9"/>
  <c r="BD130" i="9"/>
  <c r="X130" i="9"/>
  <c r="AC131" i="9"/>
  <c r="BC130" i="9"/>
  <c r="U130" i="9"/>
  <c r="T131" i="9" s="1"/>
  <c r="BG131" i="9"/>
  <c r="BI71" i="9"/>
  <c r="Q72" i="9"/>
  <c r="R72" i="9" s="1"/>
  <c r="AE71" i="9"/>
  <c r="BF42" i="9"/>
  <c r="BH42" i="9"/>
  <c r="P43" i="9"/>
  <c r="AA43" i="9" s="1"/>
  <c r="AB42" i="9"/>
  <c r="AD42" i="9"/>
  <c r="AT44" i="9"/>
  <c r="BE44" i="9" s="1"/>
  <c r="AU14" i="9"/>
  <c r="AV14" i="9" s="1"/>
  <c r="BF14" i="9"/>
  <c r="AD14" i="9"/>
  <c r="AB14" i="9"/>
  <c r="Q15" i="9"/>
  <c r="R15" i="9" s="1"/>
  <c r="AU85" i="35" l="1"/>
  <c r="AB53" i="11"/>
  <c r="BI84" i="35"/>
  <c r="AS145" i="35"/>
  <c r="AY144" i="35"/>
  <c r="AX145" i="35" s="1"/>
  <c r="Z173" i="35"/>
  <c r="BB173" i="35"/>
  <c r="Y173" i="35"/>
  <c r="AC174" i="35"/>
  <c r="O174" i="35"/>
  <c r="BG174" i="35"/>
  <c r="BD173" i="35"/>
  <c r="X173" i="35"/>
  <c r="BC173" i="35"/>
  <c r="U173" i="35"/>
  <c r="T174" i="35" s="1"/>
  <c r="AS57" i="35"/>
  <c r="AY56" i="35"/>
  <c r="AX57" i="35" s="1"/>
  <c r="AS114" i="35"/>
  <c r="AY113" i="35"/>
  <c r="AX114" i="35" s="1"/>
  <c r="Y114" i="35"/>
  <c r="O115" i="35"/>
  <c r="Z114" i="35"/>
  <c r="BD114" i="35"/>
  <c r="X114" i="35"/>
  <c r="BC114" i="35"/>
  <c r="BB114" i="35"/>
  <c r="AC115" i="35"/>
  <c r="U114" i="35"/>
  <c r="T115" i="35" s="1"/>
  <c r="BG115" i="35"/>
  <c r="AY27" i="35"/>
  <c r="AX28" i="35" s="1"/>
  <c r="AS28" i="35"/>
  <c r="AE84" i="35"/>
  <c r="BF56" i="35"/>
  <c r="AB56" i="35"/>
  <c r="AD56" i="35"/>
  <c r="AE142" i="35"/>
  <c r="AB27" i="35"/>
  <c r="AD27" i="35"/>
  <c r="AV85" i="35"/>
  <c r="AE172" i="35"/>
  <c r="BF27" i="35"/>
  <c r="BH27" i="35"/>
  <c r="BI172" i="35"/>
  <c r="P28" i="35"/>
  <c r="AA28" i="35" s="1"/>
  <c r="P57" i="35"/>
  <c r="AA57" i="35" s="1"/>
  <c r="Q57" i="35"/>
  <c r="Q143" i="35"/>
  <c r="R143" i="35" s="1"/>
  <c r="Q85" i="35"/>
  <c r="R85" i="35" s="1"/>
  <c r="BI142" i="35"/>
  <c r="AV173" i="35"/>
  <c r="BH56" i="35"/>
  <c r="BF24" i="11"/>
  <c r="BF81" i="12"/>
  <c r="BI81" i="12" s="1"/>
  <c r="AB81" i="12"/>
  <c r="BC24" i="22"/>
  <c r="O25" i="22"/>
  <c r="P25" i="22" s="1"/>
  <c r="AA25" i="22" s="1"/>
  <c r="AD81" i="12"/>
  <c r="AY82" i="11"/>
  <c r="AX83" i="11" s="1"/>
  <c r="BF53" i="11"/>
  <c r="AB24" i="11"/>
  <c r="AS131" i="9"/>
  <c r="AT131" i="9" s="1"/>
  <c r="BE131" i="9" s="1"/>
  <c r="BI100" i="9"/>
  <c r="AA26" i="15"/>
  <c r="AE100" i="9"/>
  <c r="AC102" i="9"/>
  <c r="BB101" i="9"/>
  <c r="Z101" i="9"/>
  <c r="Y101" i="9"/>
  <c r="BG102" i="9"/>
  <c r="O102" i="9"/>
  <c r="P102" i="9" s="1"/>
  <c r="BC101" i="9"/>
  <c r="BD101" i="9"/>
  <c r="X101" i="9"/>
  <c r="U33" i="19"/>
  <c r="T34" i="19"/>
  <c r="O33" i="19"/>
  <c r="N34" i="19"/>
  <c r="BB24" i="22"/>
  <c r="BD24" i="22"/>
  <c r="X24" i="22"/>
  <c r="AU27" i="22"/>
  <c r="AV27" i="22" s="1"/>
  <c r="Y24" i="22"/>
  <c r="Q100" i="22"/>
  <c r="R100" i="22" s="1"/>
  <c r="Q176" i="22"/>
  <c r="R176" i="22" s="1"/>
  <c r="AS327" i="22"/>
  <c r="AU101" i="22"/>
  <c r="AV101" i="22" s="1"/>
  <c r="AT251" i="22"/>
  <c r="BE251" i="22" s="1"/>
  <c r="BD325" i="22"/>
  <c r="Y325" i="22"/>
  <c r="O326" i="22"/>
  <c r="Z325" i="22"/>
  <c r="X325" i="22"/>
  <c r="BC325" i="22"/>
  <c r="BB325" i="22"/>
  <c r="BD250" i="22"/>
  <c r="BC250" i="22"/>
  <c r="Z250" i="22"/>
  <c r="BB250" i="22"/>
  <c r="Y250" i="22"/>
  <c r="X250" i="22"/>
  <c r="O251" i="22"/>
  <c r="AT176" i="22"/>
  <c r="BE176" i="22" s="1"/>
  <c r="Q280" i="17"/>
  <c r="R280" i="17" s="1"/>
  <c r="AV25" i="17"/>
  <c r="AS26" i="17" s="1"/>
  <c r="AT197" i="17"/>
  <c r="BE197" i="17" s="1"/>
  <c r="Q110" i="17"/>
  <c r="R110" i="17" s="1"/>
  <c r="AU281" i="17"/>
  <c r="AV281" i="17" s="1"/>
  <c r="AB364" i="17"/>
  <c r="BF194" i="17"/>
  <c r="P25" i="17"/>
  <c r="AA25" i="17" s="1"/>
  <c r="P195" i="17"/>
  <c r="AA195" i="17" s="1"/>
  <c r="AT111" i="17"/>
  <c r="BE111" i="17" s="1"/>
  <c r="BF24" i="17"/>
  <c r="P365" i="17"/>
  <c r="AA365" i="17" s="1"/>
  <c r="AB194" i="17"/>
  <c r="AB24" i="17"/>
  <c r="BF364" i="17"/>
  <c r="AS367" i="17"/>
  <c r="Q27" i="21"/>
  <c r="R27" i="21" s="1"/>
  <c r="O407" i="21"/>
  <c r="Z406" i="21"/>
  <c r="Y406" i="21"/>
  <c r="X406" i="21"/>
  <c r="BD406" i="21"/>
  <c r="BC406" i="21"/>
  <c r="BB406" i="21"/>
  <c r="AB313" i="21"/>
  <c r="BF121" i="21"/>
  <c r="AU123" i="21"/>
  <c r="AV123" i="21" s="1"/>
  <c r="P122" i="21"/>
  <c r="AA122" i="21" s="1"/>
  <c r="Q217" i="21"/>
  <c r="R217" i="21" s="1"/>
  <c r="AB121" i="21"/>
  <c r="P314" i="21"/>
  <c r="AA314" i="21" s="1"/>
  <c r="AU314" i="21"/>
  <c r="AV314" i="21" s="1"/>
  <c r="AT28" i="21"/>
  <c r="BE28" i="21" s="1"/>
  <c r="AT218" i="21"/>
  <c r="BE218" i="21" s="1"/>
  <c r="BF313" i="21"/>
  <c r="AT409" i="21"/>
  <c r="BE409" i="21" s="1"/>
  <c r="C30" i="19"/>
  <c r="AT447" i="15"/>
  <c r="BE447" i="15" s="1"/>
  <c r="Q447" i="15"/>
  <c r="R447" i="15" s="1"/>
  <c r="P341" i="15"/>
  <c r="AA341" i="15" s="1"/>
  <c r="BF340" i="15"/>
  <c r="AS343" i="15"/>
  <c r="AB340" i="15"/>
  <c r="AS238" i="15"/>
  <c r="BC235" i="15"/>
  <c r="X235" i="15"/>
  <c r="O236" i="15"/>
  <c r="BB235" i="15"/>
  <c r="BD235" i="15"/>
  <c r="Z235" i="15"/>
  <c r="Y235" i="15"/>
  <c r="Q131" i="15"/>
  <c r="R131" i="15" s="1"/>
  <c r="AT133" i="15"/>
  <c r="BE133" i="15" s="1"/>
  <c r="I33" i="19"/>
  <c r="H34" i="19" s="1"/>
  <c r="BF25" i="15"/>
  <c r="AB25" i="15"/>
  <c r="AT27" i="15"/>
  <c r="BE27" i="15" s="1"/>
  <c r="Q26" i="15"/>
  <c r="R26" i="15" s="1"/>
  <c r="O27" i="15" s="1"/>
  <c r="P27" i="15" s="1"/>
  <c r="AE168" i="12"/>
  <c r="AT170" i="11"/>
  <c r="BE170" i="11" s="1"/>
  <c r="AY169" i="11"/>
  <c r="AX170" i="11" s="1"/>
  <c r="Q82" i="12"/>
  <c r="R82" i="12" s="1"/>
  <c r="BI168" i="12"/>
  <c r="AB110" i="12"/>
  <c r="AU131" i="9"/>
  <c r="AV131" i="9" s="1"/>
  <c r="AS132" i="9" s="1"/>
  <c r="AS73" i="9"/>
  <c r="AY72" i="9"/>
  <c r="AX73" i="9" s="1"/>
  <c r="AD110" i="12"/>
  <c r="BH110" i="12"/>
  <c r="BI110" i="12" s="1"/>
  <c r="BI14" i="9"/>
  <c r="AY111" i="11"/>
  <c r="AX112" i="11" s="1"/>
  <c r="AS112" i="11"/>
  <c r="Q25" i="11"/>
  <c r="R25" i="11" s="1"/>
  <c r="O26" i="11" s="1"/>
  <c r="AY81" i="12"/>
  <c r="AX82" i="12" s="1"/>
  <c r="AE51" i="12"/>
  <c r="P140" i="12"/>
  <c r="AA140" i="12" s="1"/>
  <c r="Y169" i="12"/>
  <c r="BD169" i="12"/>
  <c r="X169" i="12"/>
  <c r="O170" i="12"/>
  <c r="BC169" i="12"/>
  <c r="BB169" i="12"/>
  <c r="Z169" i="12"/>
  <c r="AC170" i="12"/>
  <c r="BG170" i="12"/>
  <c r="U169" i="12"/>
  <c r="T170" i="12" s="1"/>
  <c r="BD23" i="12"/>
  <c r="X23" i="12"/>
  <c r="BG24" i="12"/>
  <c r="BC23" i="12"/>
  <c r="Y23" i="12"/>
  <c r="BB23" i="12"/>
  <c r="AC24" i="12"/>
  <c r="O24" i="12"/>
  <c r="Z23" i="12"/>
  <c r="U23" i="12"/>
  <c r="T24" i="12" s="1"/>
  <c r="BI51" i="12"/>
  <c r="AT140" i="12"/>
  <c r="BE140" i="12" s="1"/>
  <c r="AB139" i="12"/>
  <c r="AD139" i="12"/>
  <c r="AT82" i="12"/>
  <c r="BE82" i="12" s="1"/>
  <c r="AU23" i="12"/>
  <c r="AV23" i="12" s="1"/>
  <c r="AU53" i="12"/>
  <c r="AV53" i="12" s="1"/>
  <c r="Q52" i="12"/>
  <c r="R52" i="12" s="1"/>
  <c r="AS111" i="12"/>
  <c r="AY110" i="12"/>
  <c r="AX111" i="12" s="1"/>
  <c r="BF139" i="12"/>
  <c r="BH139" i="12"/>
  <c r="Q111" i="12"/>
  <c r="R111" i="12" s="1"/>
  <c r="AT169" i="12"/>
  <c r="BE169" i="12" s="1"/>
  <c r="AY24" i="11"/>
  <c r="AX25" i="11" s="1"/>
  <c r="Q170" i="11"/>
  <c r="R170" i="11" s="1"/>
  <c r="BC54" i="11"/>
  <c r="BD54" i="11"/>
  <c r="BB54" i="11"/>
  <c r="O55" i="11"/>
  <c r="Z54" i="11"/>
  <c r="AC55" i="11"/>
  <c r="Y54" i="11"/>
  <c r="X54" i="11"/>
  <c r="U54" i="11"/>
  <c r="T55" i="11" s="1"/>
  <c r="BG55" i="11"/>
  <c r="BD112" i="11"/>
  <c r="X112" i="11"/>
  <c r="Y112" i="11"/>
  <c r="BB112" i="11"/>
  <c r="Z112" i="11"/>
  <c r="U112" i="11"/>
  <c r="T113" i="11" s="1"/>
  <c r="O113" i="11"/>
  <c r="BC112" i="11"/>
  <c r="AC113" i="11"/>
  <c r="BG113" i="11"/>
  <c r="AS55" i="11"/>
  <c r="AY54" i="11"/>
  <c r="AX55" i="11" s="1"/>
  <c r="AT25" i="11"/>
  <c r="BE25" i="11" s="1"/>
  <c r="Y83" i="11"/>
  <c r="BD83" i="11"/>
  <c r="O84" i="11"/>
  <c r="BB83" i="11"/>
  <c r="Z83" i="11"/>
  <c r="X83" i="11"/>
  <c r="U83" i="11"/>
  <c r="T84" i="11" s="1"/>
  <c r="BC83" i="11"/>
  <c r="AC84" i="11"/>
  <c r="BG84" i="11"/>
  <c r="BC140" i="11"/>
  <c r="BD140" i="11"/>
  <c r="BB140" i="11"/>
  <c r="AC141" i="11"/>
  <c r="O141" i="11"/>
  <c r="Z140" i="11"/>
  <c r="Y140" i="11"/>
  <c r="X140" i="11"/>
  <c r="BG141" i="11"/>
  <c r="U140" i="11"/>
  <c r="T141" i="11" s="1"/>
  <c r="AS84" i="11"/>
  <c r="AY83" i="11"/>
  <c r="AX84" i="11" s="1"/>
  <c r="AS142" i="11"/>
  <c r="AY141" i="11"/>
  <c r="AX142" i="11" s="1"/>
  <c r="AU102" i="9"/>
  <c r="AV102" i="9" s="1"/>
  <c r="AS103" i="9" s="1"/>
  <c r="Q160" i="9"/>
  <c r="R160" i="9" s="1"/>
  <c r="BI159" i="9"/>
  <c r="AS161" i="9"/>
  <c r="AY160" i="9"/>
  <c r="AX161" i="9" s="1"/>
  <c r="AE159" i="9"/>
  <c r="AB130" i="9"/>
  <c r="AD130" i="9"/>
  <c r="P131" i="9"/>
  <c r="AA131" i="9" s="1"/>
  <c r="BF130" i="9"/>
  <c r="BH130" i="9"/>
  <c r="O73" i="9"/>
  <c r="Z72" i="9"/>
  <c r="Y72" i="9"/>
  <c r="BC72" i="9"/>
  <c r="X72" i="9"/>
  <c r="BD72" i="9"/>
  <c r="BB72" i="9"/>
  <c r="AC73" i="9"/>
  <c r="BG73" i="9"/>
  <c r="U72" i="9"/>
  <c r="T73" i="9" s="1"/>
  <c r="AU44" i="9"/>
  <c r="AV44" i="9" s="1"/>
  <c r="AS45" i="9" s="1"/>
  <c r="AE42" i="9"/>
  <c r="Q43" i="9"/>
  <c r="R43" i="9" s="1"/>
  <c r="BI42" i="9"/>
  <c r="BB15" i="9"/>
  <c r="BG16" i="9"/>
  <c r="BD15" i="9"/>
  <c r="BC15" i="9"/>
  <c r="AS15" i="9"/>
  <c r="AY14" i="9"/>
  <c r="AX15" i="9" s="1"/>
  <c r="AE14" i="9"/>
  <c r="AC16" i="9"/>
  <c r="X15" i="9"/>
  <c r="Z15" i="9"/>
  <c r="Y15" i="9"/>
  <c r="O16" i="9"/>
  <c r="U15" i="9"/>
  <c r="T16" i="9" s="1"/>
  <c r="AU409" i="21" l="1"/>
  <c r="AU28" i="21"/>
  <c r="AE81" i="12"/>
  <c r="Q28" i="35"/>
  <c r="R28" i="35" s="1"/>
  <c r="O29" i="35" s="1"/>
  <c r="BB28" i="35"/>
  <c r="BC28" i="35"/>
  <c r="BH28" i="35" s="1"/>
  <c r="X28" i="35"/>
  <c r="BD28" i="35"/>
  <c r="Z28" i="35"/>
  <c r="Y28" i="35"/>
  <c r="AC29" i="35"/>
  <c r="U28" i="35"/>
  <c r="T29" i="35" s="1"/>
  <c r="BG29" i="35"/>
  <c r="BD85" i="35"/>
  <c r="BC85" i="35"/>
  <c r="Z85" i="35"/>
  <c r="BB85" i="35"/>
  <c r="Y85" i="35"/>
  <c r="X85" i="35"/>
  <c r="BG86" i="35"/>
  <c r="AC86" i="35"/>
  <c r="O86" i="35"/>
  <c r="U85" i="35"/>
  <c r="T86" i="35" s="1"/>
  <c r="AS86" i="35"/>
  <c r="AY85" i="35"/>
  <c r="AX86" i="35" s="1"/>
  <c r="AT28" i="35"/>
  <c r="BE28" i="35" s="1"/>
  <c r="AE27" i="35"/>
  <c r="AS174" i="35"/>
  <c r="AY173" i="35"/>
  <c r="AX174" i="35" s="1"/>
  <c r="AB114" i="35"/>
  <c r="AD114" i="35"/>
  <c r="BF173" i="35"/>
  <c r="BH173" i="35"/>
  <c r="Z143" i="35"/>
  <c r="AC144" i="35"/>
  <c r="BD143" i="35"/>
  <c r="BC143" i="35"/>
  <c r="BB143" i="35"/>
  <c r="O144" i="35"/>
  <c r="X143" i="35"/>
  <c r="Y143" i="35"/>
  <c r="BG144" i="35"/>
  <c r="U143" i="35"/>
  <c r="T144" i="35" s="1"/>
  <c r="P115" i="35"/>
  <c r="AA115" i="35" s="1"/>
  <c r="Q115" i="35"/>
  <c r="AB173" i="35"/>
  <c r="AD173" i="35"/>
  <c r="AT145" i="35"/>
  <c r="BE145" i="35" s="1"/>
  <c r="AU145" i="35"/>
  <c r="BI27" i="35"/>
  <c r="AE56" i="35"/>
  <c r="BH114" i="35"/>
  <c r="R57" i="35"/>
  <c r="BI56" i="35"/>
  <c r="AT114" i="35"/>
  <c r="BE114" i="35" s="1"/>
  <c r="BF114" i="35" s="1"/>
  <c r="AU114" i="35"/>
  <c r="AV114" i="35" s="1"/>
  <c r="P174" i="35"/>
  <c r="AA174" i="35" s="1"/>
  <c r="AT57" i="35"/>
  <c r="BE57" i="35" s="1"/>
  <c r="BF24" i="22"/>
  <c r="AU197" i="17"/>
  <c r="AV197" i="17" s="1"/>
  <c r="BG26" i="11"/>
  <c r="AA102" i="9"/>
  <c r="Q102" i="9"/>
  <c r="R102" i="9" s="1"/>
  <c r="X102" i="9" s="1"/>
  <c r="BH101" i="9"/>
  <c r="BF101" i="9"/>
  <c r="AD101" i="9"/>
  <c r="AB101" i="9"/>
  <c r="AB24" i="22"/>
  <c r="U34" i="19"/>
  <c r="T35" i="19" s="1"/>
  <c r="O34" i="19"/>
  <c r="N35" i="19" s="1"/>
  <c r="BB100" i="22"/>
  <c r="Z100" i="22"/>
  <c r="AS28" i="22"/>
  <c r="AT28" i="22" s="1"/>
  <c r="BE28" i="22" s="1"/>
  <c r="O101" i="22"/>
  <c r="P101" i="22" s="1"/>
  <c r="AA101" i="22" s="1"/>
  <c r="Y100" i="22"/>
  <c r="X100" i="22"/>
  <c r="BC100" i="22"/>
  <c r="BD100" i="22"/>
  <c r="AU176" i="22"/>
  <c r="AV176" i="22" s="1"/>
  <c r="P251" i="22"/>
  <c r="AA251" i="22" s="1"/>
  <c r="AB325" i="22"/>
  <c r="AU251" i="22"/>
  <c r="AV251" i="22" s="1"/>
  <c r="Q25" i="22"/>
  <c r="R25" i="22" s="1"/>
  <c r="AB250" i="22"/>
  <c r="P326" i="22"/>
  <c r="AA326" i="22" s="1"/>
  <c r="BD176" i="22"/>
  <c r="Y176" i="22"/>
  <c r="BC176" i="22"/>
  <c r="BB176" i="22"/>
  <c r="Z176" i="22"/>
  <c r="X176" i="22"/>
  <c r="O177" i="22"/>
  <c r="BF250" i="22"/>
  <c r="AT327" i="22"/>
  <c r="BE327" i="22" s="1"/>
  <c r="AS102" i="22"/>
  <c r="BF325" i="22"/>
  <c r="AU111" i="17"/>
  <c r="AV111" i="17" s="1"/>
  <c r="AS112" i="17" s="1"/>
  <c r="Q365" i="17"/>
  <c r="R365" i="17" s="1"/>
  <c r="Q195" i="17"/>
  <c r="R195" i="17" s="1"/>
  <c r="Z110" i="17"/>
  <c r="BD110" i="17"/>
  <c r="Y110" i="17"/>
  <c r="X110" i="17"/>
  <c r="BC110" i="17"/>
  <c r="BB110" i="17"/>
  <c r="O111" i="17"/>
  <c r="BD280" i="17"/>
  <c r="Y280" i="17"/>
  <c r="BC280" i="17"/>
  <c r="X280" i="17"/>
  <c r="O281" i="17"/>
  <c r="BB280" i="17"/>
  <c r="Z280" i="17"/>
  <c r="AS282" i="17"/>
  <c r="AT26" i="17"/>
  <c r="BE26" i="17" s="1"/>
  <c r="AT367" i="17"/>
  <c r="BE367" i="17" s="1"/>
  <c r="Q25" i="17"/>
  <c r="R25" i="17" s="1"/>
  <c r="AU218" i="21"/>
  <c r="Q122" i="21"/>
  <c r="R122" i="21" s="1"/>
  <c r="BC27" i="21"/>
  <c r="X27" i="21"/>
  <c r="BB27" i="21"/>
  <c r="O28" i="21"/>
  <c r="Z27" i="21"/>
  <c r="BD27" i="21"/>
  <c r="Y27" i="21"/>
  <c r="Z217" i="21"/>
  <c r="BD217" i="21"/>
  <c r="Y217" i="21"/>
  <c r="BC217" i="21"/>
  <c r="X217" i="21"/>
  <c r="O218" i="21"/>
  <c r="BB217" i="21"/>
  <c r="AV409" i="21"/>
  <c r="AV218" i="21"/>
  <c r="Q314" i="21"/>
  <c r="R314" i="21" s="1"/>
  <c r="AB406" i="21"/>
  <c r="AS124" i="21"/>
  <c r="AS315" i="21"/>
  <c r="AV28" i="21"/>
  <c r="P407" i="21"/>
  <c r="AA407" i="21" s="1"/>
  <c r="BF406" i="21"/>
  <c r="B31" i="19"/>
  <c r="AU447" i="15"/>
  <c r="AV447" i="15" s="1"/>
  <c r="AS448" i="15" s="1"/>
  <c r="Z447" i="15"/>
  <c r="O448" i="15"/>
  <c r="Y447" i="15"/>
  <c r="X447" i="15"/>
  <c r="BB447" i="15"/>
  <c r="BD447" i="15"/>
  <c r="BC447" i="15"/>
  <c r="AT343" i="15"/>
  <c r="BE343" i="15" s="1"/>
  <c r="Q341" i="15"/>
  <c r="R341" i="15" s="1"/>
  <c r="BF235" i="15"/>
  <c r="P236" i="15"/>
  <c r="AA236" i="15" s="1"/>
  <c r="AB235" i="15"/>
  <c r="AT238" i="15"/>
  <c r="BE238" i="15" s="1"/>
  <c r="Z131" i="15"/>
  <c r="BD131" i="15"/>
  <c r="Y131" i="15"/>
  <c r="BB131" i="15"/>
  <c r="X131" i="15"/>
  <c r="BC131" i="15"/>
  <c r="O132" i="15"/>
  <c r="AU133" i="15"/>
  <c r="AV133" i="15" s="1"/>
  <c r="I34" i="19"/>
  <c r="H35" i="19" s="1"/>
  <c r="AU27" i="15"/>
  <c r="AV27" i="15" s="1"/>
  <c r="BB26" i="15"/>
  <c r="Z26" i="15"/>
  <c r="BD26" i="15"/>
  <c r="X26" i="15"/>
  <c r="Y26" i="15"/>
  <c r="BC26" i="15"/>
  <c r="AE110" i="12"/>
  <c r="AU170" i="11"/>
  <c r="AV170" i="11" s="1"/>
  <c r="AY131" i="9"/>
  <c r="AX132" i="9" s="1"/>
  <c r="AU169" i="12"/>
  <c r="AV169" i="12" s="1"/>
  <c r="AS170" i="12" s="1"/>
  <c r="U25" i="11"/>
  <c r="T26" i="11" s="1"/>
  <c r="Y25" i="11"/>
  <c r="AU25" i="11"/>
  <c r="AV25" i="11" s="1"/>
  <c r="AS26" i="11" s="1"/>
  <c r="AY102" i="9"/>
  <c r="AX103" i="9" s="1"/>
  <c r="AT73" i="9"/>
  <c r="BE73" i="9" s="1"/>
  <c r="BH169" i="12"/>
  <c r="BD160" i="9"/>
  <c r="Z160" i="9"/>
  <c r="Y160" i="9"/>
  <c r="O161" i="9"/>
  <c r="P161" i="9" s="1"/>
  <c r="AA161" i="9" s="1"/>
  <c r="X160" i="9"/>
  <c r="AC161" i="9"/>
  <c r="U160" i="9"/>
  <c r="T161" i="9" s="1"/>
  <c r="BC160" i="9"/>
  <c r="BG161" i="9"/>
  <c r="BB160" i="9"/>
  <c r="AC26" i="11"/>
  <c r="Z25" i="11"/>
  <c r="BC25" i="11"/>
  <c r="AT112" i="11"/>
  <c r="BE112" i="11" s="1"/>
  <c r="BF112" i="11" s="1"/>
  <c r="X25" i="11"/>
  <c r="BD25" i="11"/>
  <c r="BB25" i="11"/>
  <c r="AU140" i="12"/>
  <c r="AV140" i="12" s="1"/>
  <c r="AS141" i="12" s="1"/>
  <c r="Q140" i="12"/>
  <c r="R140" i="12" s="1"/>
  <c r="BB140" i="12" s="1"/>
  <c r="AU82" i="12"/>
  <c r="AV82" i="12" s="1"/>
  <c r="AS83" i="12" s="1"/>
  <c r="AS54" i="12"/>
  <c r="AY53" i="12"/>
  <c r="AX54" i="12" s="1"/>
  <c r="BD52" i="12"/>
  <c r="X52" i="12"/>
  <c r="O53" i="12"/>
  <c r="Z52" i="12"/>
  <c r="Y52" i="12"/>
  <c r="BC52" i="12"/>
  <c r="BB52" i="12"/>
  <c r="AC53" i="12"/>
  <c r="BG53" i="12"/>
  <c r="U52" i="12"/>
  <c r="T53" i="12" s="1"/>
  <c r="AS24" i="12"/>
  <c r="AY23" i="12"/>
  <c r="AX24" i="12" s="1"/>
  <c r="P24" i="12"/>
  <c r="AA24" i="12" s="1"/>
  <c r="AB169" i="12"/>
  <c r="AD169" i="12"/>
  <c r="BC111" i="12"/>
  <c r="BB111" i="12"/>
  <c r="Z111" i="12"/>
  <c r="O112" i="12"/>
  <c r="Y111" i="12"/>
  <c r="BD111" i="12"/>
  <c r="X111" i="12"/>
  <c r="U111" i="12"/>
  <c r="T112" i="12" s="1"/>
  <c r="AC112" i="12"/>
  <c r="BG112" i="12"/>
  <c r="BF23" i="12"/>
  <c r="BH23" i="12"/>
  <c r="P170" i="12"/>
  <c r="AA170" i="12" s="1"/>
  <c r="BD82" i="12"/>
  <c r="BC82" i="12"/>
  <c r="X82" i="12"/>
  <c r="Y82" i="12"/>
  <c r="AC83" i="12"/>
  <c r="BB82" i="12"/>
  <c r="O83" i="12"/>
  <c r="Z82" i="12"/>
  <c r="BG83" i="12"/>
  <c r="U82" i="12"/>
  <c r="T83" i="12" s="1"/>
  <c r="AE139" i="12"/>
  <c r="BF169" i="12"/>
  <c r="BI139" i="12"/>
  <c r="AT111" i="12"/>
  <c r="BE111" i="12" s="1"/>
  <c r="AB23" i="12"/>
  <c r="AD23" i="12"/>
  <c r="P26" i="11"/>
  <c r="AA26" i="11" s="1"/>
  <c r="AB54" i="11"/>
  <c r="Y170" i="11"/>
  <c r="BD170" i="11"/>
  <c r="X170" i="11"/>
  <c r="O171" i="11"/>
  <c r="BB170" i="11"/>
  <c r="Z170" i="11"/>
  <c r="BC170" i="11"/>
  <c r="U170" i="11"/>
  <c r="T171" i="11" s="1"/>
  <c r="AC171" i="11"/>
  <c r="BG171" i="11"/>
  <c r="P113" i="11"/>
  <c r="AA113" i="11" s="1"/>
  <c r="P141" i="11"/>
  <c r="AA141" i="11" s="1"/>
  <c r="AT84" i="11"/>
  <c r="BE84" i="11" s="1"/>
  <c r="BF140" i="11"/>
  <c r="BF83" i="11"/>
  <c r="AB112" i="11"/>
  <c r="P55" i="11"/>
  <c r="AA55" i="11" s="1"/>
  <c r="AB140" i="11"/>
  <c r="AT55" i="11"/>
  <c r="BE55" i="11" s="1"/>
  <c r="AT142" i="11"/>
  <c r="BE142" i="11" s="1"/>
  <c r="AB83" i="11"/>
  <c r="P84" i="11"/>
  <c r="AA84" i="11" s="1"/>
  <c r="BF54" i="11"/>
  <c r="AY44" i="9"/>
  <c r="AX45" i="9" s="1"/>
  <c r="AT161" i="9"/>
  <c r="BE161" i="9" s="1"/>
  <c r="Q131" i="9"/>
  <c r="R131" i="9" s="1"/>
  <c r="BC131" i="9" s="1"/>
  <c r="BI130" i="9"/>
  <c r="AT132" i="9"/>
  <c r="BE132" i="9" s="1"/>
  <c r="AE130" i="9"/>
  <c r="AT103" i="9"/>
  <c r="BE103" i="9" s="1"/>
  <c r="AB72" i="9"/>
  <c r="AD72" i="9"/>
  <c r="BF72" i="9"/>
  <c r="BH72" i="9"/>
  <c r="P73" i="9"/>
  <c r="AA73" i="9" s="1"/>
  <c r="Y43" i="9"/>
  <c r="BD43" i="9"/>
  <c r="X43" i="9"/>
  <c r="BB43" i="9"/>
  <c r="BG44" i="9"/>
  <c r="O44" i="9"/>
  <c r="Z43" i="9"/>
  <c r="BC43" i="9"/>
  <c r="AC44" i="9"/>
  <c r="U43" i="9"/>
  <c r="T44" i="9" s="1"/>
  <c r="AT45" i="9"/>
  <c r="BE45" i="9" s="1"/>
  <c r="BH15" i="9"/>
  <c r="AT15" i="9"/>
  <c r="BE15" i="9" s="1"/>
  <c r="AD15" i="9"/>
  <c r="P16" i="9"/>
  <c r="AA16" i="9" s="1"/>
  <c r="AB15" i="9"/>
  <c r="AU57" i="35" l="1"/>
  <c r="AV57" i="35" s="1"/>
  <c r="Q84" i="11"/>
  <c r="BI114" i="35"/>
  <c r="AE173" i="35"/>
  <c r="AS58" i="35"/>
  <c r="AY57" i="35"/>
  <c r="AX58" i="35" s="1"/>
  <c r="AS115" i="35"/>
  <c r="AY114" i="35"/>
  <c r="AX115" i="35" s="1"/>
  <c r="P144" i="35"/>
  <c r="AA144" i="35" s="1"/>
  <c r="Q144" i="35"/>
  <c r="R144" i="35" s="1"/>
  <c r="AB85" i="35"/>
  <c r="AD85" i="35"/>
  <c r="BF85" i="35"/>
  <c r="BH85" i="35"/>
  <c r="BF143" i="35"/>
  <c r="BH143" i="35"/>
  <c r="AT174" i="35"/>
  <c r="BE174" i="35" s="1"/>
  <c r="AU174" i="35"/>
  <c r="BF28" i="35"/>
  <c r="BI28" i="35" s="1"/>
  <c r="AE114" i="35"/>
  <c r="R115" i="35"/>
  <c r="AV86" i="35"/>
  <c r="AT86" i="35"/>
  <c r="BE86" i="35" s="1"/>
  <c r="AU86" i="35"/>
  <c r="AB28" i="35"/>
  <c r="AD28" i="35"/>
  <c r="AV145" i="35"/>
  <c r="P86" i="35"/>
  <c r="AA86" i="35" s="1"/>
  <c r="Q86" i="35"/>
  <c r="R86" i="35" s="1"/>
  <c r="Q174" i="35"/>
  <c r="R174" i="35" s="1"/>
  <c r="BD57" i="35"/>
  <c r="X57" i="35"/>
  <c r="BB57" i="35"/>
  <c r="Z57" i="35"/>
  <c r="Y57" i="35"/>
  <c r="BC57" i="35"/>
  <c r="AC58" i="35"/>
  <c r="O58" i="35"/>
  <c r="BG58" i="35"/>
  <c r="U57" i="35"/>
  <c r="T58" i="35" s="1"/>
  <c r="AB143" i="35"/>
  <c r="AD143" i="35"/>
  <c r="BI173" i="35"/>
  <c r="AU28" i="35"/>
  <c r="AV28" i="35" s="1"/>
  <c r="P29" i="35"/>
  <c r="AA29" i="35" s="1"/>
  <c r="Q29" i="35"/>
  <c r="AY169" i="12"/>
  <c r="AX170" i="12" s="1"/>
  <c r="BG141" i="12"/>
  <c r="AU112" i="11"/>
  <c r="AV112" i="11" s="1"/>
  <c r="AY112" i="11" s="1"/>
  <c r="AX113" i="11" s="1"/>
  <c r="Q236" i="15"/>
  <c r="R236" i="15" s="1"/>
  <c r="Y236" i="15" s="1"/>
  <c r="AC103" i="9"/>
  <c r="Z102" i="9"/>
  <c r="BC102" i="9"/>
  <c r="U102" i="9"/>
  <c r="T103" i="9" s="1"/>
  <c r="BG103" i="9"/>
  <c r="Y102" i="9"/>
  <c r="AD102" i="9" s="1"/>
  <c r="BD102" i="9"/>
  <c r="BB102" i="9"/>
  <c r="BI101" i="9"/>
  <c r="O103" i="9"/>
  <c r="P103" i="9" s="1"/>
  <c r="AA103" i="9" s="1"/>
  <c r="AE101" i="9"/>
  <c r="U35" i="19"/>
  <c r="T36" i="19"/>
  <c r="O35" i="19"/>
  <c r="N36" i="19"/>
  <c r="AB100" i="22"/>
  <c r="BF100" i="22"/>
  <c r="AU28" i="22"/>
  <c r="AV28" i="22" s="1"/>
  <c r="AS252" i="22"/>
  <c r="AT102" i="22"/>
  <c r="BE102" i="22" s="1"/>
  <c r="AB176" i="22"/>
  <c r="Q326" i="22"/>
  <c r="R326" i="22" s="1"/>
  <c r="Q101" i="22"/>
  <c r="R101" i="22" s="1"/>
  <c r="AS177" i="22"/>
  <c r="Z25" i="22"/>
  <c r="BD25" i="22"/>
  <c r="Y25" i="22"/>
  <c r="BC25" i="22"/>
  <c r="X25" i="22"/>
  <c r="BB25" i="22"/>
  <c r="O26" i="22"/>
  <c r="Q251" i="22"/>
  <c r="R251" i="22" s="1"/>
  <c r="BF176" i="22"/>
  <c r="AU327" i="22"/>
  <c r="AV327" i="22" s="1"/>
  <c r="P177" i="22"/>
  <c r="AA177" i="22" s="1"/>
  <c r="AU367" i="17"/>
  <c r="AV367" i="17"/>
  <c r="O196" i="17"/>
  <c r="BB195" i="17"/>
  <c r="Z195" i="17"/>
  <c r="BD195" i="17"/>
  <c r="Y195" i="17"/>
  <c r="BC195" i="17"/>
  <c r="X195" i="17"/>
  <c r="BF280" i="17"/>
  <c r="P111" i="17"/>
  <c r="AA111" i="17" s="1"/>
  <c r="AU26" i="17"/>
  <c r="AV26" i="17" s="1"/>
  <c r="P281" i="17"/>
  <c r="AA281" i="17" s="1"/>
  <c r="BF110" i="17"/>
  <c r="O366" i="17"/>
  <c r="Z365" i="17"/>
  <c r="Y365" i="17"/>
  <c r="X365" i="17"/>
  <c r="BD365" i="17"/>
  <c r="BC365" i="17"/>
  <c r="BB365" i="17"/>
  <c r="Z25" i="17"/>
  <c r="BD25" i="17"/>
  <c r="Y25" i="17"/>
  <c r="BC25" i="17"/>
  <c r="X25" i="17"/>
  <c r="BB25" i="17"/>
  <c r="O26" i="17"/>
  <c r="AT282" i="17"/>
  <c r="BE282" i="17" s="1"/>
  <c r="AB280" i="17"/>
  <c r="AS198" i="17"/>
  <c r="AB110" i="17"/>
  <c r="AT112" i="17"/>
  <c r="BE112" i="17" s="1"/>
  <c r="AS219" i="21"/>
  <c r="Z122" i="21"/>
  <c r="BD122" i="21"/>
  <c r="Y122" i="21"/>
  <c r="BC122" i="21"/>
  <c r="X122" i="21"/>
  <c r="BB122" i="21"/>
  <c r="O123" i="21"/>
  <c r="AS410" i="21"/>
  <c r="AT124" i="21"/>
  <c r="BE124" i="21" s="1"/>
  <c r="O315" i="21"/>
  <c r="BB314" i="21"/>
  <c r="BC314" i="21"/>
  <c r="BD314" i="21"/>
  <c r="Z314" i="21"/>
  <c r="Y314" i="21"/>
  <c r="X314" i="21"/>
  <c r="P28" i="21"/>
  <c r="AA28" i="21" s="1"/>
  <c r="AS29" i="21"/>
  <c r="BF217" i="21"/>
  <c r="BF27" i="21"/>
  <c r="Q407" i="21"/>
  <c r="R407" i="21" s="1"/>
  <c r="P218" i="21"/>
  <c r="AA218" i="21" s="1"/>
  <c r="AB27" i="21"/>
  <c r="AT315" i="21"/>
  <c r="BE315" i="21" s="1"/>
  <c r="AB217" i="21"/>
  <c r="AU343" i="15"/>
  <c r="AV343" i="15" s="1"/>
  <c r="AS344" i="15" s="1"/>
  <c r="C31" i="19"/>
  <c r="B32" i="19"/>
  <c r="BF447" i="15"/>
  <c r="AB447" i="15"/>
  <c r="P448" i="15"/>
  <c r="AA448" i="15" s="1"/>
  <c r="AT448" i="15"/>
  <c r="BE448" i="15" s="1"/>
  <c r="BD341" i="15"/>
  <c r="O342" i="15"/>
  <c r="BC341" i="15"/>
  <c r="Z341" i="15"/>
  <c r="BB341" i="15"/>
  <c r="Y341" i="15"/>
  <c r="X341" i="15"/>
  <c r="AU238" i="15"/>
  <c r="AV238" i="15" s="1"/>
  <c r="AB131" i="15"/>
  <c r="P132" i="15"/>
  <c r="AA132" i="15" s="1"/>
  <c r="BF131" i="15"/>
  <c r="AS134" i="15"/>
  <c r="I35" i="19"/>
  <c r="H36" i="19" s="1"/>
  <c r="BI169" i="12"/>
  <c r="AS28" i="15"/>
  <c r="AB26" i="15"/>
  <c r="AA27" i="15"/>
  <c r="BF26" i="15"/>
  <c r="AY25" i="11"/>
  <c r="AX26" i="11" s="1"/>
  <c r="AS171" i="11"/>
  <c r="AT171" i="11" s="1"/>
  <c r="BE171" i="11" s="1"/>
  <c r="AY170" i="11"/>
  <c r="AX171" i="11" s="1"/>
  <c r="AC141" i="12"/>
  <c r="U140" i="12"/>
  <c r="T141" i="12" s="1"/>
  <c r="BD140" i="12"/>
  <c r="X140" i="12"/>
  <c r="Y140" i="12"/>
  <c r="AY82" i="12"/>
  <c r="AX83" i="12" s="1"/>
  <c r="Z140" i="12"/>
  <c r="O141" i="12"/>
  <c r="P141" i="12" s="1"/>
  <c r="AA141" i="12" s="1"/>
  <c r="BC140" i="12"/>
  <c r="BH140" i="12" s="1"/>
  <c r="BH111" i="12"/>
  <c r="Q141" i="11"/>
  <c r="R141" i="11" s="1"/>
  <c r="X141" i="11" s="1"/>
  <c r="AB25" i="11"/>
  <c r="Q113" i="11"/>
  <c r="R113" i="11" s="1"/>
  <c r="AU73" i="9"/>
  <c r="AV73" i="9" s="1"/>
  <c r="AS74" i="9" s="1"/>
  <c r="AB160" i="9"/>
  <c r="BH160" i="9"/>
  <c r="AD160" i="9"/>
  <c r="BF25" i="11"/>
  <c r="BF160" i="9"/>
  <c r="Q161" i="9"/>
  <c r="R161" i="9" s="1"/>
  <c r="Z161" i="9" s="1"/>
  <c r="AY140" i="12"/>
  <c r="AX141" i="12" s="1"/>
  <c r="Q24" i="12"/>
  <c r="R24" i="12" s="1"/>
  <c r="AE169" i="12"/>
  <c r="BF52" i="12"/>
  <c r="BH52" i="12"/>
  <c r="AB111" i="12"/>
  <c r="AD111" i="12"/>
  <c r="AE23" i="12"/>
  <c r="AU111" i="12"/>
  <c r="AV111" i="12" s="1"/>
  <c r="BI23" i="12"/>
  <c r="P112" i="12"/>
  <c r="AA112" i="12" s="1"/>
  <c r="AT170" i="12"/>
  <c r="BE170" i="12" s="1"/>
  <c r="P83" i="12"/>
  <c r="AA83" i="12" s="1"/>
  <c r="AT141" i="12"/>
  <c r="BE141" i="12" s="1"/>
  <c r="BF111" i="12"/>
  <c r="AT24" i="12"/>
  <c r="BE24" i="12" s="1"/>
  <c r="P53" i="12"/>
  <c r="AA53" i="12" s="1"/>
  <c r="AT83" i="12"/>
  <c r="BE83" i="12" s="1"/>
  <c r="BF82" i="12"/>
  <c r="BH82" i="12"/>
  <c r="AB52" i="12"/>
  <c r="AD52" i="12"/>
  <c r="AB82" i="12"/>
  <c r="AD82" i="12"/>
  <c r="Q170" i="12"/>
  <c r="R170" i="12" s="1"/>
  <c r="AT54" i="12"/>
  <c r="BE54" i="12" s="1"/>
  <c r="AU142" i="11"/>
  <c r="AV142" i="11" s="1"/>
  <c r="AS143" i="11" s="1"/>
  <c r="AU55" i="11"/>
  <c r="AV55" i="11" s="1"/>
  <c r="AU171" i="11"/>
  <c r="AV171" i="11" s="1"/>
  <c r="AS172" i="11" s="1"/>
  <c r="Q55" i="11"/>
  <c r="R55" i="11" s="1"/>
  <c r="X55" i="11" s="1"/>
  <c r="AB170" i="11"/>
  <c r="R84" i="11"/>
  <c r="Q26" i="11"/>
  <c r="R26" i="11" s="1"/>
  <c r="AT26" i="11"/>
  <c r="BE26" i="11" s="1"/>
  <c r="AU84" i="11"/>
  <c r="AV84" i="11" s="1"/>
  <c r="P171" i="11"/>
  <c r="AA171" i="11" s="1"/>
  <c r="BF170" i="11"/>
  <c r="AU132" i="9"/>
  <c r="AV132" i="9" s="1"/>
  <c r="AS133" i="9" s="1"/>
  <c r="AU161" i="9"/>
  <c r="AV161" i="9" s="1"/>
  <c r="AS162" i="9" s="1"/>
  <c r="U131" i="9"/>
  <c r="T132" i="9" s="1"/>
  <c r="Z131" i="9"/>
  <c r="O132" i="9"/>
  <c r="P132" i="9" s="1"/>
  <c r="AA132" i="9" s="1"/>
  <c r="BD131" i="9"/>
  <c r="X131" i="9"/>
  <c r="BB131" i="9"/>
  <c r="Y131" i="9"/>
  <c r="BG132" i="9"/>
  <c r="AC132" i="9"/>
  <c r="AU103" i="9"/>
  <c r="AV103" i="9" s="1"/>
  <c r="AU45" i="9"/>
  <c r="AV45" i="9" s="1"/>
  <c r="AS46" i="9" s="1"/>
  <c r="Q73" i="9"/>
  <c r="R73" i="9" s="1"/>
  <c r="BI72" i="9"/>
  <c r="AE72" i="9"/>
  <c r="BF43" i="9"/>
  <c r="BH43" i="9"/>
  <c r="AB43" i="9"/>
  <c r="AD43" i="9"/>
  <c r="P44" i="9"/>
  <c r="AA44" i="9" s="1"/>
  <c r="AU15" i="9"/>
  <c r="AV15" i="9" s="1"/>
  <c r="BF15" i="9"/>
  <c r="BI15" i="9" s="1"/>
  <c r="Q16" i="9"/>
  <c r="R16" i="9" s="1"/>
  <c r="AE15" i="9"/>
  <c r="AE85" i="35" l="1"/>
  <c r="O145" i="35"/>
  <c r="BB144" i="35"/>
  <c r="X144" i="35"/>
  <c r="U144" i="35"/>
  <c r="T145" i="35" s="1"/>
  <c r="Z144" i="35"/>
  <c r="Y144" i="35"/>
  <c r="BD144" i="35"/>
  <c r="BC144" i="35"/>
  <c r="AC145" i="35"/>
  <c r="BG145" i="35"/>
  <c r="BC86" i="35"/>
  <c r="BB86" i="35"/>
  <c r="Y86" i="35"/>
  <c r="O87" i="35"/>
  <c r="X86" i="35"/>
  <c r="BD86" i="35"/>
  <c r="Z86" i="35"/>
  <c r="U86" i="35"/>
  <c r="T87" i="35" s="1"/>
  <c r="AC87" i="35"/>
  <c r="BG87" i="35"/>
  <c r="AS87" i="35"/>
  <c r="AY86" i="35"/>
  <c r="AX87" i="35" s="1"/>
  <c r="AS29" i="35"/>
  <c r="AY28" i="35"/>
  <c r="AX29" i="35" s="1"/>
  <c r="O116" i="35"/>
  <c r="BB115" i="35"/>
  <c r="BC115" i="35"/>
  <c r="Z115" i="35"/>
  <c r="Y115" i="35"/>
  <c r="X115" i="35"/>
  <c r="BD115" i="35"/>
  <c r="AC116" i="35"/>
  <c r="BG116" i="35"/>
  <c r="U115" i="35"/>
  <c r="T116" i="35" s="1"/>
  <c r="AS146" i="35"/>
  <c r="AY145" i="35"/>
  <c r="AX146" i="35" s="1"/>
  <c r="AE143" i="35"/>
  <c r="BF57" i="35"/>
  <c r="BH57" i="35"/>
  <c r="BI143" i="35"/>
  <c r="AB57" i="35"/>
  <c r="AD57" i="35"/>
  <c r="AE28" i="35"/>
  <c r="AT115" i="35"/>
  <c r="BE115" i="35" s="1"/>
  <c r="BI85" i="35"/>
  <c r="R29" i="35"/>
  <c r="P58" i="35"/>
  <c r="AA58" i="35" s="1"/>
  <c r="BC174" i="35"/>
  <c r="O175" i="35"/>
  <c r="BB174" i="35"/>
  <c r="Y174" i="35"/>
  <c r="BD174" i="35"/>
  <c r="Z174" i="35"/>
  <c r="X174" i="35"/>
  <c r="AC175" i="35"/>
  <c r="U174" i="35"/>
  <c r="T175" i="35" s="1"/>
  <c r="BG175" i="35"/>
  <c r="AV174" i="35"/>
  <c r="AT58" i="35"/>
  <c r="BE58" i="35" s="1"/>
  <c r="AU58" i="35"/>
  <c r="Q53" i="12"/>
  <c r="R53" i="12" s="1"/>
  <c r="BC53" i="12" s="1"/>
  <c r="AS113" i="11"/>
  <c r="AT113" i="11" s="1"/>
  <c r="BE113" i="11" s="1"/>
  <c r="Y141" i="11"/>
  <c r="BB141" i="11"/>
  <c r="AC142" i="11"/>
  <c r="BG142" i="11"/>
  <c r="U141" i="11"/>
  <c r="T142" i="11" s="1"/>
  <c r="BD141" i="11"/>
  <c r="Z141" i="11"/>
  <c r="BC141" i="11"/>
  <c r="O142" i="11"/>
  <c r="Z236" i="15"/>
  <c r="BD236" i="15"/>
  <c r="BB236" i="15"/>
  <c r="O237" i="15"/>
  <c r="P237" i="15" s="1"/>
  <c r="AA237" i="15" s="1"/>
  <c r="X236" i="15"/>
  <c r="BC236" i="15"/>
  <c r="AB102" i="9"/>
  <c r="AE102" i="9" s="1"/>
  <c r="BH102" i="9"/>
  <c r="BF102" i="9"/>
  <c r="Q103" i="9"/>
  <c r="R103" i="9" s="1"/>
  <c r="BG104" i="9" s="1"/>
  <c r="U36" i="19"/>
  <c r="T37" i="19" s="1"/>
  <c r="O36" i="19"/>
  <c r="N37" i="19" s="1"/>
  <c r="AU102" i="22"/>
  <c r="AV102" i="22" s="1"/>
  <c r="Q177" i="22"/>
  <c r="R177" i="22" s="1"/>
  <c r="BB326" i="22"/>
  <c r="O327" i="22"/>
  <c r="Z326" i="22"/>
  <c r="Y326" i="22"/>
  <c r="X326" i="22"/>
  <c r="BD326" i="22"/>
  <c r="BC326" i="22"/>
  <c r="BD251" i="22"/>
  <c r="Y251" i="22"/>
  <c r="BC251" i="22"/>
  <c r="X251" i="22"/>
  <c r="Z251" i="22"/>
  <c r="O252" i="22"/>
  <c r="BB251" i="22"/>
  <c r="AS328" i="22"/>
  <c r="P26" i="22"/>
  <c r="AA26" i="22" s="1"/>
  <c r="AT177" i="22"/>
  <c r="BE177" i="22" s="1"/>
  <c r="BF25" i="22"/>
  <c r="AS29" i="22"/>
  <c r="AB25" i="22"/>
  <c r="Z101" i="22"/>
  <c r="BD101" i="22"/>
  <c r="Y101" i="22"/>
  <c r="BC101" i="22"/>
  <c r="X101" i="22"/>
  <c r="O102" i="22"/>
  <c r="BB101" i="22"/>
  <c r="AT252" i="22"/>
  <c r="BE252" i="22" s="1"/>
  <c r="AU112" i="17"/>
  <c r="AV112" i="17" s="1"/>
  <c r="AS113" i="17" s="1"/>
  <c r="Q111" i="17"/>
  <c r="R111" i="17" s="1"/>
  <c r="BB111" i="17" s="1"/>
  <c r="Q281" i="17"/>
  <c r="R281" i="17" s="1"/>
  <c r="BC111" i="17"/>
  <c r="AS27" i="17"/>
  <c r="AB365" i="17"/>
  <c r="BF195" i="17"/>
  <c r="P26" i="17"/>
  <c r="AA26" i="17" s="1"/>
  <c r="P196" i="17"/>
  <c r="AA196" i="17" s="1"/>
  <c r="BF25" i="17"/>
  <c r="P366" i="17"/>
  <c r="AA366" i="17" s="1"/>
  <c r="AB195" i="17"/>
  <c r="AS368" i="17"/>
  <c r="AT198" i="17"/>
  <c r="BE198" i="17" s="1"/>
  <c r="AU282" i="17"/>
  <c r="AV282" i="17" s="1"/>
  <c r="AB25" i="17"/>
  <c r="BF365" i="17"/>
  <c r="Q218" i="21"/>
  <c r="R218" i="21" s="1"/>
  <c r="AU124" i="21"/>
  <c r="AV124" i="21" s="1"/>
  <c r="AS125" i="21" s="1"/>
  <c r="O408" i="21"/>
  <c r="BB407" i="21"/>
  <c r="Z407" i="21"/>
  <c r="Y407" i="21"/>
  <c r="X407" i="21"/>
  <c r="BD407" i="21"/>
  <c r="BC407" i="21"/>
  <c r="BF122" i="21"/>
  <c r="Q28" i="21"/>
  <c r="R28" i="21" s="1"/>
  <c r="AB122" i="21"/>
  <c r="BF314" i="21"/>
  <c r="P315" i="21"/>
  <c r="AA315" i="21" s="1"/>
  <c r="AT410" i="21"/>
  <c r="BE410" i="21" s="1"/>
  <c r="AB314" i="21"/>
  <c r="AU315" i="21"/>
  <c r="AV315" i="21" s="1"/>
  <c r="AT29" i="21"/>
  <c r="BE29" i="21" s="1"/>
  <c r="P123" i="21"/>
  <c r="AA123" i="21" s="1"/>
  <c r="AT219" i="21"/>
  <c r="BE219" i="21" s="1"/>
  <c r="C32" i="19"/>
  <c r="AU448" i="15"/>
  <c r="AV448" i="15" s="1"/>
  <c r="Q448" i="15"/>
  <c r="R448" i="15" s="1"/>
  <c r="BF341" i="15"/>
  <c r="P342" i="15"/>
  <c r="AA342" i="15" s="1"/>
  <c r="AB341" i="15"/>
  <c r="AT344" i="15"/>
  <c r="BE344" i="15" s="1"/>
  <c r="AS239" i="15"/>
  <c r="AT134" i="15"/>
  <c r="BE134" i="15" s="1"/>
  <c r="Q132" i="15"/>
  <c r="R132" i="15" s="1"/>
  <c r="I36" i="19"/>
  <c r="H37" i="19" s="1"/>
  <c r="Q27" i="15"/>
  <c r="R27" i="15" s="1"/>
  <c r="AT28" i="15"/>
  <c r="BE28" i="15" s="1"/>
  <c r="BI160" i="9"/>
  <c r="AD140" i="12"/>
  <c r="AU83" i="12"/>
  <c r="AV83" i="12" s="1"/>
  <c r="AB140" i="12"/>
  <c r="BF140" i="12"/>
  <c r="BI140" i="12" s="1"/>
  <c r="BI111" i="12"/>
  <c r="Q171" i="11"/>
  <c r="R171" i="11" s="1"/>
  <c r="AY73" i="9"/>
  <c r="AX74" i="9" s="1"/>
  <c r="Y161" i="9"/>
  <c r="AC162" i="9"/>
  <c r="X161" i="9"/>
  <c r="O162" i="9"/>
  <c r="P162" i="9" s="1"/>
  <c r="AA162" i="9" s="1"/>
  <c r="AY132" i="9"/>
  <c r="AX133" i="9" s="1"/>
  <c r="BC161" i="9"/>
  <c r="BG162" i="9"/>
  <c r="BD161" i="9"/>
  <c r="AE160" i="9"/>
  <c r="BB161" i="9"/>
  <c r="U161" i="9"/>
  <c r="T162" i="9" s="1"/>
  <c r="AT74" i="9"/>
  <c r="BE74" i="9" s="1"/>
  <c r="BF131" i="9"/>
  <c r="AY142" i="11"/>
  <c r="AX143" i="11" s="1"/>
  <c r="AU26" i="11"/>
  <c r="AV26" i="11" s="1"/>
  <c r="AY171" i="11"/>
  <c r="AX172" i="11" s="1"/>
  <c r="AU170" i="12"/>
  <c r="AV170" i="12" s="1"/>
  <c r="AS171" i="12" s="1"/>
  <c r="Q83" i="12"/>
  <c r="R83" i="12" s="1"/>
  <c r="U83" i="12" s="1"/>
  <c r="T84" i="12" s="1"/>
  <c r="AU141" i="12"/>
  <c r="AV141" i="12" s="1"/>
  <c r="O171" i="12"/>
  <c r="BD170" i="12"/>
  <c r="Z170" i="12"/>
  <c r="BC170" i="12"/>
  <c r="Y170" i="12"/>
  <c r="BB170" i="12"/>
  <c r="X170" i="12"/>
  <c r="AC171" i="12"/>
  <c r="BG171" i="12"/>
  <c r="U170" i="12"/>
  <c r="T171" i="12" s="1"/>
  <c r="AS112" i="12"/>
  <c r="AY111" i="12"/>
  <c r="AX112" i="12" s="1"/>
  <c r="AE52" i="12"/>
  <c r="X24" i="12"/>
  <c r="Y24" i="12"/>
  <c r="BD24" i="12"/>
  <c r="AC25" i="12"/>
  <c r="BC24" i="12"/>
  <c r="BB24" i="12"/>
  <c r="Z24" i="12"/>
  <c r="O25" i="12"/>
  <c r="BG25" i="12"/>
  <c r="U24" i="12"/>
  <c r="T25" i="12" s="1"/>
  <c r="Q112" i="12"/>
  <c r="R112" i="12" s="1"/>
  <c r="AE111" i="12"/>
  <c r="BI82" i="12"/>
  <c r="AU54" i="12"/>
  <c r="AV54" i="12" s="1"/>
  <c r="AE82" i="12"/>
  <c r="AU24" i="12"/>
  <c r="AV24" i="12" s="1"/>
  <c r="Q141" i="12"/>
  <c r="R141" i="12" s="1"/>
  <c r="BI52" i="12"/>
  <c r="Z55" i="11"/>
  <c r="BB55" i="11"/>
  <c r="O56" i="11"/>
  <c r="P56" i="11" s="1"/>
  <c r="AC56" i="11"/>
  <c r="Y55" i="11"/>
  <c r="BC55" i="11"/>
  <c r="BG56" i="11"/>
  <c r="BD55" i="11"/>
  <c r="U55" i="11"/>
  <c r="T56" i="11" s="1"/>
  <c r="AS85" i="11"/>
  <c r="AY84" i="11"/>
  <c r="AX85" i="11" s="1"/>
  <c r="BC26" i="11"/>
  <c r="BB26" i="11"/>
  <c r="Z26" i="11"/>
  <c r="O27" i="11"/>
  <c r="AC27" i="11"/>
  <c r="Y26" i="11"/>
  <c r="BD26" i="11"/>
  <c r="X26" i="11"/>
  <c r="BG27" i="11"/>
  <c r="U26" i="11"/>
  <c r="T27" i="11" s="1"/>
  <c r="Z84" i="11"/>
  <c r="Y84" i="11"/>
  <c r="X84" i="11"/>
  <c r="O85" i="11"/>
  <c r="BD84" i="11"/>
  <c r="BG85" i="11"/>
  <c r="BC84" i="11"/>
  <c r="BB84" i="11"/>
  <c r="U84" i="11"/>
  <c r="T85" i="11" s="1"/>
  <c r="AC85" i="11"/>
  <c r="AT143" i="11"/>
  <c r="BE143" i="11" s="1"/>
  <c r="Z113" i="11"/>
  <c r="O114" i="11"/>
  <c r="BD113" i="11"/>
  <c r="Y113" i="11"/>
  <c r="BC113" i="11"/>
  <c r="X113" i="11"/>
  <c r="BB113" i="11"/>
  <c r="AC114" i="11"/>
  <c r="U113" i="11"/>
  <c r="T114" i="11" s="1"/>
  <c r="BG114" i="11"/>
  <c r="AS56" i="11"/>
  <c r="AY55" i="11"/>
  <c r="AX56" i="11" s="1"/>
  <c r="AT172" i="11"/>
  <c r="BE172" i="11" s="1"/>
  <c r="AY161" i="9"/>
  <c r="AX162" i="9" s="1"/>
  <c r="AD131" i="9"/>
  <c r="AY45" i="9"/>
  <c r="AX46" i="9" s="1"/>
  <c r="AB131" i="9"/>
  <c r="BH131" i="9"/>
  <c r="AT162" i="9"/>
  <c r="BE162" i="9" s="1"/>
  <c r="Q132" i="9"/>
  <c r="R132" i="9" s="1"/>
  <c r="AT133" i="9"/>
  <c r="BE133" i="9" s="1"/>
  <c r="AS104" i="9"/>
  <c r="AY103" i="9"/>
  <c r="AX104" i="9" s="1"/>
  <c r="Y73" i="9"/>
  <c r="BD73" i="9"/>
  <c r="BC73" i="9"/>
  <c r="Z73" i="9"/>
  <c r="BB73" i="9"/>
  <c r="X73" i="9"/>
  <c r="O74" i="9"/>
  <c r="BG74" i="9"/>
  <c r="AC74" i="9"/>
  <c r="U73" i="9"/>
  <c r="T74" i="9" s="1"/>
  <c r="Q44" i="9"/>
  <c r="R44" i="9" s="1"/>
  <c r="Y44" i="9" s="1"/>
  <c r="AE43" i="9"/>
  <c r="AT46" i="9"/>
  <c r="BE46" i="9" s="1"/>
  <c r="BI43" i="9"/>
  <c r="BG17" i="9"/>
  <c r="BD16" i="9"/>
  <c r="BC16" i="9"/>
  <c r="BB16" i="9"/>
  <c r="AS16" i="9"/>
  <c r="AY15" i="9"/>
  <c r="AX16" i="9" s="1"/>
  <c r="O17" i="9"/>
  <c r="Z16" i="9"/>
  <c r="Y16" i="9"/>
  <c r="AC17" i="9"/>
  <c r="X16" i="9"/>
  <c r="U16" i="9"/>
  <c r="T17" i="9" s="1"/>
  <c r="U53" i="12" l="1"/>
  <c r="T54" i="12" s="1"/>
  <c r="AC54" i="12"/>
  <c r="BD53" i="12"/>
  <c r="X53" i="12"/>
  <c r="BB53" i="12"/>
  <c r="Q58" i="35"/>
  <c r="Z111" i="17"/>
  <c r="O112" i="17"/>
  <c r="P112" i="17" s="1"/>
  <c r="AA112" i="17" s="1"/>
  <c r="Y111" i="17"/>
  <c r="X111" i="17"/>
  <c r="AB141" i="11"/>
  <c r="BI57" i="35"/>
  <c r="P87" i="35"/>
  <c r="AA87" i="35" s="1"/>
  <c r="P175" i="35"/>
  <c r="AA175" i="35" s="1"/>
  <c r="AB115" i="35"/>
  <c r="AD115" i="35"/>
  <c r="AT87" i="35"/>
  <c r="BE87" i="35" s="1"/>
  <c r="AU87" i="35"/>
  <c r="R58" i="35"/>
  <c r="Z29" i="35"/>
  <c r="BD29" i="35"/>
  <c r="BB29" i="35"/>
  <c r="Y29" i="35"/>
  <c r="O30" i="35"/>
  <c r="BG30" i="35"/>
  <c r="AC30" i="35"/>
  <c r="X29" i="35"/>
  <c r="BC29" i="35"/>
  <c r="U29" i="35"/>
  <c r="T30" i="35" s="1"/>
  <c r="AE57" i="35"/>
  <c r="AT146" i="35"/>
  <c r="BE146" i="35" s="1"/>
  <c r="AU146" i="35"/>
  <c r="AV146" i="35" s="1"/>
  <c r="AB144" i="35"/>
  <c r="AD144" i="35"/>
  <c r="AU115" i="35"/>
  <c r="AV115" i="35" s="1"/>
  <c r="AT29" i="35"/>
  <c r="BE29" i="35" s="1"/>
  <c r="AU29" i="35"/>
  <c r="AV29" i="35" s="1"/>
  <c r="AB86" i="35"/>
  <c r="AD86" i="35"/>
  <c r="AB174" i="35"/>
  <c r="AD174" i="35"/>
  <c r="BF86" i="35"/>
  <c r="BH86" i="35"/>
  <c r="AV58" i="35"/>
  <c r="BF115" i="35"/>
  <c r="BF144" i="35"/>
  <c r="BH144" i="35"/>
  <c r="AS175" i="35"/>
  <c r="AY174" i="35"/>
  <c r="AX175" i="35" s="1"/>
  <c r="BF174" i="35"/>
  <c r="BH174" i="35"/>
  <c r="BH115" i="35"/>
  <c r="P116" i="35"/>
  <c r="AA116" i="35" s="1"/>
  <c r="Q116" i="35"/>
  <c r="R116" i="35" s="1"/>
  <c r="P145" i="35"/>
  <c r="AA145" i="35" s="1"/>
  <c r="Q145" i="35"/>
  <c r="BF141" i="11"/>
  <c r="BF236" i="15"/>
  <c r="Y53" i="12"/>
  <c r="O54" i="12"/>
  <c r="Z53" i="12"/>
  <c r="BG54" i="12"/>
  <c r="AU113" i="11"/>
  <c r="AV113" i="11" s="1"/>
  <c r="AY113" i="11" s="1"/>
  <c r="AX114" i="11" s="1"/>
  <c r="P142" i="11"/>
  <c r="AA142" i="11" s="1"/>
  <c r="AB236" i="15"/>
  <c r="AU134" i="15"/>
  <c r="AV134" i="15" s="1"/>
  <c r="AU344" i="15"/>
  <c r="AV344" i="15" s="1"/>
  <c r="BI102" i="9"/>
  <c r="O104" i="9"/>
  <c r="P104" i="9" s="1"/>
  <c r="AA104" i="9" s="1"/>
  <c r="BD103" i="9"/>
  <c r="BC103" i="9"/>
  <c r="Y103" i="9"/>
  <c r="AC104" i="9"/>
  <c r="X103" i="9"/>
  <c r="BB103" i="9"/>
  <c r="U103" i="9"/>
  <c r="T104" i="9" s="1"/>
  <c r="Z103" i="9"/>
  <c r="AB161" i="9"/>
  <c r="B33" i="19"/>
  <c r="U37" i="19"/>
  <c r="T38" i="19" s="1"/>
  <c r="O37" i="19"/>
  <c r="N38" i="19" s="1"/>
  <c r="BF101" i="22"/>
  <c r="P252" i="22"/>
  <c r="AA252" i="22" s="1"/>
  <c r="P102" i="22"/>
  <c r="AA102" i="22" s="1"/>
  <c r="AU252" i="22"/>
  <c r="AV252" i="22" s="1"/>
  <c r="AB101" i="22"/>
  <c r="AU177" i="22"/>
  <c r="AV177" i="22" s="1"/>
  <c r="AB251" i="22"/>
  <c r="AB326" i="22"/>
  <c r="AT328" i="22"/>
  <c r="BE328" i="22" s="1"/>
  <c r="AT29" i="22"/>
  <c r="BE29" i="22" s="1"/>
  <c r="AS103" i="22"/>
  <c r="Q26" i="22"/>
  <c r="R26" i="22" s="1"/>
  <c r="P327" i="22"/>
  <c r="AA327" i="22" s="1"/>
  <c r="O178" i="22"/>
  <c r="BB177" i="22"/>
  <c r="Y177" i="22"/>
  <c r="X177" i="22"/>
  <c r="Z177" i="22"/>
  <c r="BD177" i="22"/>
  <c r="BC177" i="22"/>
  <c r="BF251" i="22"/>
  <c r="BF326" i="22"/>
  <c r="BD111" i="17"/>
  <c r="BF111" i="17" s="1"/>
  <c r="BB281" i="17"/>
  <c r="O282" i="17"/>
  <c r="P282" i="17" s="1"/>
  <c r="AA282" i="17" s="1"/>
  <c r="X281" i="17"/>
  <c r="BC281" i="17"/>
  <c r="Y281" i="17"/>
  <c r="AU198" i="17"/>
  <c r="AV198" i="17" s="1"/>
  <c r="BD281" i="17"/>
  <c r="Z281" i="17"/>
  <c r="AS283" i="17"/>
  <c r="Q196" i="17"/>
  <c r="R196" i="17" s="1"/>
  <c r="Q366" i="17"/>
  <c r="R366" i="17" s="1"/>
  <c r="Q26" i="17"/>
  <c r="R26" i="17" s="1"/>
  <c r="AT113" i="17"/>
  <c r="BE113" i="17" s="1"/>
  <c r="AT27" i="17"/>
  <c r="BE27" i="17" s="1"/>
  <c r="AB111" i="17"/>
  <c r="AT368" i="17"/>
  <c r="BE368" i="17" s="1"/>
  <c r="Q315" i="21"/>
  <c r="R315" i="21" s="1"/>
  <c r="O316" i="21" s="1"/>
  <c r="Z315" i="21"/>
  <c r="O29" i="21"/>
  <c r="Z28" i="21"/>
  <c r="BD28" i="21"/>
  <c r="Y28" i="21"/>
  <c r="BC28" i="21"/>
  <c r="X28" i="21"/>
  <c r="BB28" i="21"/>
  <c r="AB407" i="21"/>
  <c r="AU219" i="21"/>
  <c r="AV219" i="21" s="1"/>
  <c r="Z218" i="21"/>
  <c r="BD218" i="21"/>
  <c r="Y218" i="21"/>
  <c r="X218" i="21"/>
  <c r="BC218" i="21"/>
  <c r="BB218" i="21"/>
  <c r="O219" i="21"/>
  <c r="AU29" i="21"/>
  <c r="AV29" i="21" s="1"/>
  <c r="BF407" i="21"/>
  <c r="Q123" i="21"/>
  <c r="R123" i="21" s="1"/>
  <c r="AU410" i="21"/>
  <c r="AV410" i="21" s="1"/>
  <c r="P408" i="21"/>
  <c r="AA408" i="21" s="1"/>
  <c r="AS316" i="21"/>
  <c r="AT125" i="21"/>
  <c r="BE125" i="21" s="1"/>
  <c r="C33" i="19"/>
  <c r="AS449" i="15"/>
  <c r="O449" i="15"/>
  <c r="Z448" i="15"/>
  <c r="Y448" i="15"/>
  <c r="X448" i="15"/>
  <c r="BD448" i="15"/>
  <c r="BC448" i="15"/>
  <c r="BB448" i="15"/>
  <c r="Q342" i="15"/>
  <c r="R342" i="15" s="1"/>
  <c r="AT239" i="15"/>
  <c r="BE239" i="15" s="1"/>
  <c r="Q237" i="15"/>
  <c r="R237" i="15" s="1"/>
  <c r="BD132" i="15"/>
  <c r="X132" i="15"/>
  <c r="O133" i="15"/>
  <c r="BB132" i="15"/>
  <c r="Z132" i="15"/>
  <c r="I37" i="19"/>
  <c r="H38" i="19" s="1"/>
  <c r="AU28" i="15"/>
  <c r="AV28" i="15" s="1"/>
  <c r="AS29" i="15" s="1"/>
  <c r="Z27" i="15"/>
  <c r="O28" i="15"/>
  <c r="P28" i="15" s="1"/>
  <c r="BD27" i="15"/>
  <c r="Y27" i="15"/>
  <c r="X27" i="15"/>
  <c r="BC27" i="15"/>
  <c r="BB27" i="15"/>
  <c r="AE140" i="12"/>
  <c r="BF161" i="9"/>
  <c r="BG84" i="12"/>
  <c r="Z83" i="12"/>
  <c r="BB83" i="12"/>
  <c r="BD83" i="12"/>
  <c r="O84" i="12"/>
  <c r="P84" i="12" s="1"/>
  <c r="AA84" i="12" s="1"/>
  <c r="Y83" i="12"/>
  <c r="AY170" i="12"/>
  <c r="AX171" i="12" s="1"/>
  <c r="X83" i="12"/>
  <c r="AD161" i="9"/>
  <c r="BH161" i="9"/>
  <c r="BI131" i="9"/>
  <c r="AU74" i="9"/>
  <c r="AV74" i="9" s="1"/>
  <c r="AE131" i="9"/>
  <c r="BH16" i="9"/>
  <c r="AC84" i="12"/>
  <c r="BC83" i="12"/>
  <c r="Y112" i="12"/>
  <c r="BD112" i="12"/>
  <c r="BC112" i="12"/>
  <c r="BB112" i="12"/>
  <c r="O113" i="12"/>
  <c r="X112" i="12"/>
  <c r="Z112" i="12"/>
  <c r="AC113" i="12"/>
  <c r="U112" i="12"/>
  <c r="T113" i="12" s="1"/>
  <c r="BG113" i="12"/>
  <c r="BD141" i="12"/>
  <c r="BC141" i="12"/>
  <c r="BB141" i="12"/>
  <c r="Z141" i="12"/>
  <c r="Y141" i="12"/>
  <c r="X141" i="12"/>
  <c r="O142" i="12"/>
  <c r="U141" i="12"/>
  <c r="T142" i="12" s="1"/>
  <c r="BG142" i="12"/>
  <c r="AC142" i="12"/>
  <c r="BF24" i="12"/>
  <c r="BH24" i="12"/>
  <c r="AT112" i="12"/>
  <c r="BE112" i="12" s="1"/>
  <c r="P54" i="12"/>
  <c r="AA54" i="12" s="1"/>
  <c r="P171" i="12"/>
  <c r="AA171" i="12" s="1"/>
  <c r="BF53" i="12"/>
  <c r="BH53" i="12"/>
  <c r="AS84" i="12"/>
  <c r="AY83" i="12"/>
  <c r="AX84" i="12" s="1"/>
  <c r="AB24" i="12"/>
  <c r="AD24" i="12"/>
  <c r="AB170" i="12"/>
  <c r="AD170" i="12"/>
  <c r="AS142" i="12"/>
  <c r="AY141" i="12"/>
  <c r="AX142" i="12" s="1"/>
  <c r="P25" i="12"/>
  <c r="AA25" i="12" s="1"/>
  <c r="BF170" i="12"/>
  <c r="BH170" i="12"/>
  <c r="AS55" i="12"/>
  <c r="AY54" i="12"/>
  <c r="AX55" i="12" s="1"/>
  <c r="AS25" i="12"/>
  <c r="AY24" i="12"/>
  <c r="AX25" i="12" s="1"/>
  <c r="AT171" i="12"/>
  <c r="BE171" i="12" s="1"/>
  <c r="AA56" i="11"/>
  <c r="Q56" i="11"/>
  <c r="R56" i="11" s="1"/>
  <c r="AB55" i="11"/>
  <c r="BF55" i="11"/>
  <c r="AB84" i="11"/>
  <c r="P27" i="11"/>
  <c r="AA27" i="11" s="1"/>
  <c r="AB113" i="11"/>
  <c r="P85" i="11"/>
  <c r="AA85" i="11" s="1"/>
  <c r="P114" i="11"/>
  <c r="AA114" i="11" s="1"/>
  <c r="BF26" i="11"/>
  <c r="O172" i="11"/>
  <c r="BD171" i="11"/>
  <c r="BC171" i="11"/>
  <c r="BB171" i="11"/>
  <c r="Z171" i="11"/>
  <c r="Y171" i="11"/>
  <c r="X171" i="11"/>
  <c r="BG172" i="11"/>
  <c r="AC172" i="11"/>
  <c r="U171" i="11"/>
  <c r="T172" i="11" s="1"/>
  <c r="BF84" i="11"/>
  <c r="AS27" i="11"/>
  <c r="AY26" i="11"/>
  <c r="AX27" i="11" s="1"/>
  <c r="AB26" i="11"/>
  <c r="AU172" i="11"/>
  <c r="AV172" i="11" s="1"/>
  <c r="AT56" i="11"/>
  <c r="BE56" i="11" s="1"/>
  <c r="BF113" i="11"/>
  <c r="AU143" i="11"/>
  <c r="AV143" i="11" s="1"/>
  <c r="AT85" i="11"/>
  <c r="BE85" i="11" s="1"/>
  <c r="AU46" i="9"/>
  <c r="AV46" i="9" s="1"/>
  <c r="AS47" i="9" s="1"/>
  <c r="BC44" i="9"/>
  <c r="Z44" i="9"/>
  <c r="AU162" i="9"/>
  <c r="AV162" i="9" s="1"/>
  <c r="Q162" i="9"/>
  <c r="R162" i="9" s="1"/>
  <c r="BD162" i="9" s="1"/>
  <c r="O133" i="9"/>
  <c r="Z132" i="9"/>
  <c r="Y132" i="9"/>
  <c r="BD132" i="9"/>
  <c r="BC132" i="9"/>
  <c r="BB132" i="9"/>
  <c r="AC133" i="9"/>
  <c r="X132" i="9"/>
  <c r="BG133" i="9"/>
  <c r="U132" i="9"/>
  <c r="T133" i="9" s="1"/>
  <c r="AU133" i="9"/>
  <c r="AV133" i="9" s="1"/>
  <c r="U44" i="9"/>
  <c r="T45" i="9" s="1"/>
  <c r="BD44" i="9"/>
  <c r="BB44" i="9"/>
  <c r="BG45" i="9"/>
  <c r="AT104" i="9"/>
  <c r="BE104" i="9" s="1"/>
  <c r="BF73" i="9"/>
  <c r="BH73" i="9"/>
  <c r="P74" i="9"/>
  <c r="AA74" i="9" s="1"/>
  <c r="AB73" i="9"/>
  <c r="AD73" i="9"/>
  <c r="O45" i="9"/>
  <c r="P45" i="9" s="1"/>
  <c r="AA45" i="9" s="1"/>
  <c r="X44" i="9"/>
  <c r="AC45" i="9"/>
  <c r="AT16" i="9"/>
  <c r="BE16" i="9" s="1"/>
  <c r="BF16" i="9" s="1"/>
  <c r="AD16" i="9"/>
  <c r="AB16" i="9"/>
  <c r="P17" i="9"/>
  <c r="AA17" i="9" s="1"/>
  <c r="Q175" i="35" l="1"/>
  <c r="R175" i="35" s="1"/>
  <c r="BH29" i="35"/>
  <c r="Q87" i="35"/>
  <c r="R87" i="35" s="1"/>
  <c r="Z87" i="35" s="1"/>
  <c r="AE174" i="35"/>
  <c r="BI144" i="35"/>
  <c r="BB87" i="35"/>
  <c r="BD87" i="35"/>
  <c r="BC87" i="35"/>
  <c r="X87" i="35"/>
  <c r="O88" i="35"/>
  <c r="AC88" i="35"/>
  <c r="U87" i="35"/>
  <c r="T88" i="35" s="1"/>
  <c r="BG88" i="35"/>
  <c r="AS147" i="35"/>
  <c r="AY146" i="35"/>
  <c r="AX147" i="35" s="1"/>
  <c r="Z175" i="35"/>
  <c r="BC175" i="35"/>
  <c r="X175" i="35"/>
  <c r="BB175" i="35"/>
  <c r="AC176" i="35"/>
  <c r="O176" i="35"/>
  <c r="BD175" i="35"/>
  <c r="Y175" i="35"/>
  <c r="BG176" i="35"/>
  <c r="U175" i="35"/>
  <c r="T176" i="35" s="1"/>
  <c r="AS30" i="35"/>
  <c r="AY29" i="35"/>
  <c r="AX30" i="35" s="1"/>
  <c r="AS116" i="35"/>
  <c r="AY115" i="35"/>
  <c r="AX116" i="35" s="1"/>
  <c r="AB29" i="35"/>
  <c r="AD29" i="35"/>
  <c r="AE86" i="35"/>
  <c r="Z116" i="35"/>
  <c r="Y116" i="35"/>
  <c r="O117" i="35"/>
  <c r="BD116" i="35"/>
  <c r="BC116" i="35"/>
  <c r="BB116" i="35"/>
  <c r="X116" i="35"/>
  <c r="AC117" i="35"/>
  <c r="BG117" i="35"/>
  <c r="U116" i="35"/>
  <c r="T117" i="35" s="1"/>
  <c r="BI174" i="35"/>
  <c r="AT175" i="35"/>
  <c r="BE175" i="35" s="1"/>
  <c r="AU175" i="35"/>
  <c r="X58" i="35"/>
  <c r="BB58" i="35"/>
  <c r="Y58" i="35"/>
  <c r="Z58" i="35"/>
  <c r="O59" i="35"/>
  <c r="BD58" i="35"/>
  <c r="BC58" i="35"/>
  <c r="AC59" i="35"/>
  <c r="BG59" i="35"/>
  <c r="U58" i="35"/>
  <c r="T59" i="35" s="1"/>
  <c r="BI115" i="35"/>
  <c r="AE144" i="35"/>
  <c r="R145" i="35"/>
  <c r="AS59" i="35"/>
  <c r="AY58" i="35"/>
  <c r="AX59" i="35" s="1"/>
  <c r="P30" i="35"/>
  <c r="AA30" i="35" s="1"/>
  <c r="AV87" i="35"/>
  <c r="BI86" i="35"/>
  <c r="BF29" i="35"/>
  <c r="BI29" i="35" s="1"/>
  <c r="AE115" i="35"/>
  <c r="Q171" i="12"/>
  <c r="R171" i="12" s="1"/>
  <c r="AU29" i="22"/>
  <c r="AV29" i="22" s="1"/>
  <c r="BB315" i="21"/>
  <c r="X315" i="21"/>
  <c r="Y315" i="21"/>
  <c r="BC315" i="21"/>
  <c r="AB53" i="12"/>
  <c r="AU112" i="12"/>
  <c r="AV112" i="12" s="1"/>
  <c r="AS113" i="12" s="1"/>
  <c r="AD53" i="12"/>
  <c r="Q25" i="12"/>
  <c r="R25" i="12" s="1"/>
  <c r="BG26" i="12" s="1"/>
  <c r="AS114" i="11"/>
  <c r="AT114" i="11" s="1"/>
  <c r="BE114" i="11" s="1"/>
  <c r="Q142" i="11"/>
  <c r="R142" i="11" s="1"/>
  <c r="Z142" i="11" s="1"/>
  <c r="AE161" i="9"/>
  <c r="AU239" i="15"/>
  <c r="AV239" i="15" s="1"/>
  <c r="AA28" i="15"/>
  <c r="BF103" i="9"/>
  <c r="AD103" i="9"/>
  <c r="BH103" i="9"/>
  <c r="Q104" i="9"/>
  <c r="R104" i="9" s="1"/>
  <c r="U104" i="9" s="1"/>
  <c r="T105" i="9" s="1"/>
  <c r="AB103" i="9"/>
  <c r="BI161" i="9"/>
  <c r="B34" i="19"/>
  <c r="C34" i="19" s="1"/>
  <c r="U38" i="19"/>
  <c r="T39" i="19" s="1"/>
  <c r="O38" i="19"/>
  <c r="N39" i="19" s="1"/>
  <c r="AU328" i="22"/>
  <c r="AV328" i="22" s="1"/>
  <c r="AS329" i="22" s="1"/>
  <c r="AS30" i="22"/>
  <c r="AB177" i="22"/>
  <c r="Q102" i="22"/>
  <c r="R102" i="22" s="1"/>
  <c r="O27" i="22"/>
  <c r="Z26" i="22"/>
  <c r="Y26" i="22"/>
  <c r="X26" i="22"/>
  <c r="BD26" i="22"/>
  <c r="BC26" i="22"/>
  <c r="BB26" i="22"/>
  <c r="BF177" i="22"/>
  <c r="AT103" i="22"/>
  <c r="BE103" i="22" s="1"/>
  <c r="AS178" i="22"/>
  <c r="Q252" i="22"/>
  <c r="R252" i="22" s="1"/>
  <c r="P178" i="22"/>
  <c r="AA178" i="22" s="1"/>
  <c r="AS253" i="22"/>
  <c r="Q327" i="22"/>
  <c r="R327" i="22" s="1"/>
  <c r="BF281" i="17"/>
  <c r="AU113" i="17"/>
  <c r="AB281" i="17"/>
  <c r="AV113" i="17"/>
  <c r="AS114" i="17" s="1"/>
  <c r="O367" i="17"/>
  <c r="BB366" i="17"/>
  <c r="Z366" i="17"/>
  <c r="Y366" i="17"/>
  <c r="X366" i="17"/>
  <c r="BD366" i="17"/>
  <c r="BC366" i="17"/>
  <c r="BC26" i="17"/>
  <c r="X26" i="17"/>
  <c r="BB26" i="17"/>
  <c r="O27" i="17"/>
  <c r="Z26" i="17"/>
  <c r="Y26" i="17"/>
  <c r="BD26" i="17"/>
  <c r="Z196" i="17"/>
  <c r="BD196" i="17"/>
  <c r="Y196" i="17"/>
  <c r="BC196" i="17"/>
  <c r="X196" i="17"/>
  <c r="O197" i="17"/>
  <c r="BB196" i="17"/>
  <c r="AU27" i="17"/>
  <c r="AV27" i="17" s="1"/>
  <c r="AS199" i="17"/>
  <c r="Q282" i="17"/>
  <c r="R282" i="17" s="1"/>
  <c r="AU368" i="17"/>
  <c r="AV368" i="17" s="1"/>
  <c r="Q112" i="17"/>
  <c r="R112" i="17" s="1"/>
  <c r="AT283" i="17"/>
  <c r="BE283" i="17" s="1"/>
  <c r="BD315" i="21"/>
  <c r="AU125" i="21"/>
  <c r="AV125" i="21" s="1"/>
  <c r="AS126" i="21" s="1"/>
  <c r="Q408" i="21"/>
  <c r="R408" i="21" s="1"/>
  <c r="AS220" i="21"/>
  <c r="BC123" i="21"/>
  <c r="X123" i="21"/>
  <c r="O124" i="21"/>
  <c r="BB123" i="21"/>
  <c r="Z123" i="21"/>
  <c r="BD123" i="21"/>
  <c r="Y123" i="21"/>
  <c r="AS30" i="21"/>
  <c r="P219" i="21"/>
  <c r="AA219" i="21" s="1"/>
  <c r="BF218" i="21"/>
  <c r="P316" i="21"/>
  <c r="AA316" i="21" s="1"/>
  <c r="AB218" i="21"/>
  <c r="P29" i="21"/>
  <c r="AA29" i="21" s="1"/>
  <c r="AT316" i="21"/>
  <c r="BE316" i="21" s="1"/>
  <c r="BF28" i="21"/>
  <c r="AS411" i="21"/>
  <c r="AB28" i="21"/>
  <c r="AB448" i="15"/>
  <c r="P449" i="15"/>
  <c r="AA449" i="15" s="1"/>
  <c r="BF448" i="15"/>
  <c r="AT449" i="15"/>
  <c r="BE449" i="15" s="1"/>
  <c r="AS345" i="15"/>
  <c r="BC342" i="15"/>
  <c r="X342" i="15"/>
  <c r="O343" i="15"/>
  <c r="BB342" i="15"/>
  <c r="Z342" i="15"/>
  <c r="Y342" i="15"/>
  <c r="BD342" i="15"/>
  <c r="Z237" i="15"/>
  <c r="BD237" i="15"/>
  <c r="BC237" i="15"/>
  <c r="O238" i="15"/>
  <c r="BB237" i="15"/>
  <c r="Y237" i="15"/>
  <c r="X237" i="15"/>
  <c r="P133" i="15"/>
  <c r="AA133" i="15" s="1"/>
  <c r="AS135" i="15"/>
  <c r="I38" i="19"/>
  <c r="H39" i="19" s="1"/>
  <c r="BF27" i="15"/>
  <c r="AB27" i="15"/>
  <c r="Q28" i="15"/>
  <c r="R28" i="15" s="1"/>
  <c r="O29" i="15" s="1"/>
  <c r="P29" i="15" s="1"/>
  <c r="AT29" i="15"/>
  <c r="BE29" i="15" s="1"/>
  <c r="AB83" i="12"/>
  <c r="BF83" i="12"/>
  <c r="AD83" i="12"/>
  <c r="Q84" i="12"/>
  <c r="R84" i="12" s="1"/>
  <c r="AC85" i="12" s="1"/>
  <c r="Q54" i="12"/>
  <c r="R54" i="12" s="1"/>
  <c r="Q27" i="11"/>
  <c r="R27" i="11" s="1"/>
  <c r="AU114" i="11"/>
  <c r="AV114" i="11" s="1"/>
  <c r="AS115" i="11" s="1"/>
  <c r="AU85" i="11"/>
  <c r="AV85" i="11" s="1"/>
  <c r="AS86" i="11" s="1"/>
  <c r="BI16" i="9"/>
  <c r="AY74" i="9"/>
  <c r="AX75" i="9" s="1"/>
  <c r="AS75" i="9"/>
  <c r="BF112" i="12"/>
  <c r="BH44" i="9"/>
  <c r="BH83" i="12"/>
  <c r="Q85" i="11"/>
  <c r="R85" i="11" s="1"/>
  <c r="BD85" i="11" s="1"/>
  <c r="BI53" i="12"/>
  <c r="BI170" i="12"/>
  <c r="AU171" i="12"/>
  <c r="AV171" i="12" s="1"/>
  <c r="AY171" i="12" s="1"/>
  <c r="AX172" i="12" s="1"/>
  <c r="BH112" i="12"/>
  <c r="X25" i="12"/>
  <c r="AC26" i="12"/>
  <c r="Y171" i="12"/>
  <c r="BD171" i="12"/>
  <c r="X171" i="12"/>
  <c r="BC171" i="12"/>
  <c r="BB171" i="12"/>
  <c r="Z171" i="12"/>
  <c r="O172" i="12"/>
  <c r="AC172" i="12"/>
  <c r="BG172" i="12"/>
  <c r="U171" i="12"/>
  <c r="T172" i="12" s="1"/>
  <c r="AB141" i="12"/>
  <c r="AD141" i="12"/>
  <c r="AT84" i="12"/>
  <c r="BE84" i="12" s="1"/>
  <c r="BI24" i="12"/>
  <c r="AB112" i="12"/>
  <c r="AD112" i="12"/>
  <c r="BF141" i="12"/>
  <c r="BH141" i="12"/>
  <c r="P113" i="12"/>
  <c r="AA113" i="12" s="1"/>
  <c r="AT55" i="12"/>
  <c r="BE55" i="12" s="1"/>
  <c r="AE170" i="12"/>
  <c r="AT25" i="12"/>
  <c r="BE25" i="12" s="1"/>
  <c r="AT142" i="12"/>
  <c r="BE142" i="12" s="1"/>
  <c r="AE24" i="12"/>
  <c r="P142" i="12"/>
  <c r="AA142" i="12" s="1"/>
  <c r="AU56" i="11"/>
  <c r="AV56" i="11" s="1"/>
  <c r="Q114" i="11"/>
  <c r="R114" i="11" s="1"/>
  <c r="BB114" i="11" s="1"/>
  <c r="AB171" i="11"/>
  <c r="BF171" i="11"/>
  <c r="BC56" i="11"/>
  <c r="Y56" i="11"/>
  <c r="X56" i="11"/>
  <c r="BB56" i="11"/>
  <c r="O57" i="11"/>
  <c r="Z56" i="11"/>
  <c r="AC57" i="11"/>
  <c r="BD56" i="11"/>
  <c r="U56" i="11"/>
  <c r="T57" i="11" s="1"/>
  <c r="BG57" i="11"/>
  <c r="AS144" i="11"/>
  <c r="AY143" i="11"/>
  <c r="AX144" i="11" s="1"/>
  <c r="AS173" i="11"/>
  <c r="AY172" i="11"/>
  <c r="AX173" i="11" s="1"/>
  <c r="P172" i="11"/>
  <c r="AA172" i="11" s="1"/>
  <c r="AT27" i="11"/>
  <c r="BE27" i="11" s="1"/>
  <c r="AU104" i="9"/>
  <c r="AV104" i="9" s="1"/>
  <c r="AS105" i="9" s="1"/>
  <c r="AY46" i="9"/>
  <c r="AX47" i="9" s="1"/>
  <c r="U162" i="9"/>
  <c r="T163" i="9" s="1"/>
  <c r="AC163" i="9"/>
  <c r="X162" i="9"/>
  <c r="O163" i="9"/>
  <c r="P163" i="9" s="1"/>
  <c r="AA163" i="9" s="1"/>
  <c r="BB162" i="9"/>
  <c r="BC162" i="9"/>
  <c r="Y162" i="9"/>
  <c r="AB44" i="9"/>
  <c r="BG163" i="9"/>
  <c r="Z162" i="9"/>
  <c r="BF44" i="9"/>
  <c r="AD44" i="9"/>
  <c r="AS163" i="9"/>
  <c r="AY162" i="9"/>
  <c r="AX163" i="9" s="1"/>
  <c r="AB132" i="9"/>
  <c r="AD132" i="9"/>
  <c r="BF132" i="9"/>
  <c r="BH132" i="9"/>
  <c r="AS134" i="9"/>
  <c r="AY133" i="9"/>
  <c r="AX134" i="9" s="1"/>
  <c r="P133" i="9"/>
  <c r="AA133" i="9" s="1"/>
  <c r="Q74" i="9"/>
  <c r="R74" i="9" s="1"/>
  <c r="AE73" i="9"/>
  <c r="BI73" i="9"/>
  <c r="Q45" i="9"/>
  <c r="R45" i="9" s="1"/>
  <c r="AT47" i="9"/>
  <c r="BE47" i="9" s="1"/>
  <c r="AU16" i="9"/>
  <c r="AV16" i="9" s="1"/>
  <c r="AE16" i="9"/>
  <c r="Q17" i="9"/>
  <c r="R17" i="9" s="1"/>
  <c r="Y87" i="35" l="1"/>
  <c r="AT30" i="35"/>
  <c r="BE30" i="35" s="1"/>
  <c r="BF58" i="35"/>
  <c r="BH58" i="35"/>
  <c r="AB58" i="35"/>
  <c r="AD58" i="35"/>
  <c r="AS88" i="35"/>
  <c r="AY87" i="35"/>
  <c r="AX88" i="35" s="1"/>
  <c r="P117" i="35"/>
  <c r="AA117" i="35" s="1"/>
  <c r="Q117" i="35"/>
  <c r="BF175" i="35"/>
  <c r="P88" i="35"/>
  <c r="AA88" i="35" s="1"/>
  <c r="AB87" i="35"/>
  <c r="AD87" i="35"/>
  <c r="AB175" i="35"/>
  <c r="AD175" i="35"/>
  <c r="Q30" i="35"/>
  <c r="R30" i="35" s="1"/>
  <c r="AB116" i="35"/>
  <c r="AD116" i="35"/>
  <c r="AT59" i="35"/>
  <c r="BE59" i="35" s="1"/>
  <c r="AE29" i="35"/>
  <c r="AT147" i="35"/>
  <c r="BE147" i="35" s="1"/>
  <c r="AU147" i="35"/>
  <c r="Z145" i="35"/>
  <c r="BG146" i="35"/>
  <c r="AC146" i="35"/>
  <c r="O146" i="35"/>
  <c r="Y145" i="35"/>
  <c r="X145" i="35"/>
  <c r="BD145" i="35"/>
  <c r="BC145" i="35"/>
  <c r="BB145" i="35"/>
  <c r="U145" i="35"/>
  <c r="T146" i="35" s="1"/>
  <c r="AV175" i="35"/>
  <c r="BH116" i="35"/>
  <c r="P176" i="35"/>
  <c r="AA176" i="35" s="1"/>
  <c r="Q176" i="35"/>
  <c r="BH175" i="35"/>
  <c r="P59" i="35"/>
  <c r="AA59" i="35" s="1"/>
  <c r="AT116" i="35"/>
  <c r="BE116" i="35" s="1"/>
  <c r="BF116" i="35" s="1"/>
  <c r="AU116" i="35"/>
  <c r="AV116" i="35" s="1"/>
  <c r="BF87" i="35"/>
  <c r="BH87" i="35"/>
  <c r="AE53" i="12"/>
  <c r="BF315" i="21"/>
  <c r="AB315" i="21"/>
  <c r="AY112" i="12"/>
  <c r="AX113" i="12" s="1"/>
  <c r="AU283" i="17"/>
  <c r="AV283" i="17" s="1"/>
  <c r="AS284" i="17" s="1"/>
  <c r="BD408" i="21"/>
  <c r="O409" i="21"/>
  <c r="Z408" i="21"/>
  <c r="U25" i="12"/>
  <c r="T26" i="12" s="1"/>
  <c r="AU25" i="12"/>
  <c r="AV25" i="12" s="1"/>
  <c r="AY25" i="12" s="1"/>
  <c r="AX26" i="12" s="1"/>
  <c r="BC25" i="12"/>
  <c r="AE83" i="12"/>
  <c r="BC84" i="12"/>
  <c r="Z25" i="12"/>
  <c r="BD25" i="12"/>
  <c r="BB25" i="12"/>
  <c r="Z84" i="12"/>
  <c r="O26" i="12"/>
  <c r="P26" i="12" s="1"/>
  <c r="Y25" i="12"/>
  <c r="AD25" i="12" s="1"/>
  <c r="X142" i="11"/>
  <c r="BD142" i="11"/>
  <c r="U142" i="11"/>
  <c r="T143" i="11" s="1"/>
  <c r="O143" i="11"/>
  <c r="P143" i="11" s="1"/>
  <c r="AA143" i="11" s="1"/>
  <c r="BB142" i="11"/>
  <c r="AC143" i="11"/>
  <c r="BC142" i="11"/>
  <c r="Y142" i="11"/>
  <c r="BG143" i="11"/>
  <c r="Q449" i="15"/>
  <c r="R449" i="15" s="1"/>
  <c r="BI103" i="9"/>
  <c r="AE103" i="9"/>
  <c r="X104" i="9"/>
  <c r="Y104" i="9"/>
  <c r="AC105" i="9"/>
  <c r="BC104" i="9"/>
  <c r="Z104" i="9"/>
  <c r="BG105" i="9"/>
  <c r="BD104" i="9"/>
  <c r="BB104" i="9"/>
  <c r="O105" i="9"/>
  <c r="P105" i="9" s="1"/>
  <c r="AA105" i="9" s="1"/>
  <c r="BI83" i="12"/>
  <c r="U39" i="19"/>
  <c r="T40" i="19" s="1"/>
  <c r="O39" i="19"/>
  <c r="N40" i="19" s="1"/>
  <c r="Q178" i="22"/>
  <c r="R178" i="22" s="1"/>
  <c r="Z178" i="22" s="1"/>
  <c r="AU103" i="22"/>
  <c r="AV103" i="22" s="1"/>
  <c r="AS104" i="22" s="1"/>
  <c r="O103" i="22"/>
  <c r="BB102" i="22"/>
  <c r="Z102" i="22"/>
  <c r="BD102" i="22"/>
  <c r="Y102" i="22"/>
  <c r="X102" i="22"/>
  <c r="BC102" i="22"/>
  <c r="BF26" i="22"/>
  <c r="O328" i="22"/>
  <c r="BB327" i="22"/>
  <c r="BC327" i="22"/>
  <c r="Y327" i="22"/>
  <c r="X327" i="22"/>
  <c r="BD327" i="22"/>
  <c r="Z327" i="22"/>
  <c r="BD252" i="22"/>
  <c r="BC252" i="22"/>
  <c r="BB252" i="22"/>
  <c r="Z252" i="22"/>
  <c r="Y252" i="22"/>
  <c r="O253" i="22"/>
  <c r="X252" i="22"/>
  <c r="AB26" i="22"/>
  <c r="AT30" i="22"/>
  <c r="BE30" i="22" s="1"/>
  <c r="AT253" i="22"/>
  <c r="BE253" i="22" s="1"/>
  <c r="AT178" i="22"/>
  <c r="BE178" i="22" s="1"/>
  <c r="P27" i="22"/>
  <c r="AA27" i="22" s="1"/>
  <c r="AT329" i="22"/>
  <c r="BE329" i="22" s="1"/>
  <c r="AS28" i="17"/>
  <c r="O283" i="17"/>
  <c r="BB282" i="17"/>
  <c r="BC282" i="17"/>
  <c r="Z282" i="17"/>
  <c r="Y282" i="17"/>
  <c r="X282" i="17"/>
  <c r="BD282" i="17"/>
  <c r="AS369" i="17"/>
  <c r="AT199" i="17"/>
  <c r="BE199" i="17" s="1"/>
  <c r="P27" i="17"/>
  <c r="AA27" i="17" s="1"/>
  <c r="BF26" i="17"/>
  <c r="AB366" i="17"/>
  <c r="AB26" i="17"/>
  <c r="Z112" i="17"/>
  <c r="BD112" i="17"/>
  <c r="Y112" i="17"/>
  <c r="BC112" i="17"/>
  <c r="X112" i="17"/>
  <c r="O113" i="17"/>
  <c r="BB112" i="17"/>
  <c r="AT114" i="17"/>
  <c r="BE114" i="17" s="1"/>
  <c r="BF196" i="17"/>
  <c r="P197" i="17"/>
  <c r="AA197" i="17" s="1"/>
  <c r="BF366" i="17"/>
  <c r="AB196" i="17"/>
  <c r="P367" i="17"/>
  <c r="AA367" i="17" s="1"/>
  <c r="BB408" i="21"/>
  <c r="Y408" i="21"/>
  <c r="BC408" i="21"/>
  <c r="X408" i="21"/>
  <c r="AU316" i="21"/>
  <c r="AV316" i="21" s="1"/>
  <c r="Q316" i="21"/>
  <c r="R316" i="21" s="1"/>
  <c r="Q29" i="21"/>
  <c r="R29" i="21" s="1"/>
  <c r="O30" i="21" s="1"/>
  <c r="P124" i="21"/>
  <c r="AA124" i="21" s="1"/>
  <c r="AB123" i="21"/>
  <c r="Q219" i="21"/>
  <c r="R219" i="21" s="1"/>
  <c r="AT411" i="21"/>
  <c r="BE411" i="21" s="1"/>
  <c r="AT30" i="21"/>
  <c r="BE30" i="21" s="1"/>
  <c r="AU30" i="21"/>
  <c r="AT126" i="21"/>
  <c r="BE126" i="21" s="1"/>
  <c r="P409" i="21"/>
  <c r="AA409" i="21" s="1"/>
  <c r="BF123" i="21"/>
  <c r="AT220" i="21"/>
  <c r="BE220" i="21" s="1"/>
  <c r="B35" i="19"/>
  <c r="AU449" i="15"/>
  <c r="AV449" i="15" s="1"/>
  <c r="BF342" i="15"/>
  <c r="P343" i="15"/>
  <c r="AA343" i="15" s="1"/>
  <c r="AB342" i="15"/>
  <c r="AT345" i="15"/>
  <c r="BE345" i="15" s="1"/>
  <c r="BF237" i="15"/>
  <c r="P238" i="15"/>
  <c r="AA238" i="15" s="1"/>
  <c r="AS240" i="15"/>
  <c r="AB237" i="15"/>
  <c r="AT135" i="15"/>
  <c r="BE135" i="15" s="1"/>
  <c r="Q133" i="15"/>
  <c r="R133" i="15" s="1"/>
  <c r="AU29" i="15"/>
  <c r="AV29" i="15" s="1"/>
  <c r="I39" i="19"/>
  <c r="H40" i="19" s="1"/>
  <c r="BB28" i="15"/>
  <c r="Z28" i="15"/>
  <c r="Y28" i="15"/>
  <c r="X28" i="15"/>
  <c r="BD28" i="15"/>
  <c r="BC28" i="15"/>
  <c r="AA29" i="15"/>
  <c r="AY114" i="11"/>
  <c r="AX115" i="11" s="1"/>
  <c r="AY85" i="11"/>
  <c r="AX86" i="11" s="1"/>
  <c r="O85" i="12"/>
  <c r="P85" i="12" s="1"/>
  <c r="AA85" i="12" s="1"/>
  <c r="X84" i="12"/>
  <c r="BI112" i="12"/>
  <c r="BB84" i="12"/>
  <c r="AU142" i="12"/>
  <c r="AV142" i="12" s="1"/>
  <c r="AY142" i="12" s="1"/>
  <c r="AX143" i="12" s="1"/>
  <c r="BD84" i="12"/>
  <c r="BG85" i="12"/>
  <c r="Y84" i="12"/>
  <c r="U84" i="12"/>
  <c r="T85" i="12" s="1"/>
  <c r="Q113" i="12"/>
  <c r="R113" i="12" s="1"/>
  <c r="AC114" i="12" s="1"/>
  <c r="AU84" i="12"/>
  <c r="AV84" i="12" s="1"/>
  <c r="AS85" i="12" s="1"/>
  <c r="AU55" i="12"/>
  <c r="AV55" i="12" s="1"/>
  <c r="AY55" i="12" s="1"/>
  <c r="AX56" i="12" s="1"/>
  <c r="BI44" i="9"/>
  <c r="AY104" i="9"/>
  <c r="AX105" i="9" s="1"/>
  <c r="AT75" i="9"/>
  <c r="BE75" i="9" s="1"/>
  <c r="Y114" i="11"/>
  <c r="BC114" i="11"/>
  <c r="Z114" i="11"/>
  <c r="X114" i="11"/>
  <c r="O86" i="11"/>
  <c r="P86" i="11" s="1"/>
  <c r="AA86" i="11" s="1"/>
  <c r="BD114" i="11"/>
  <c r="U85" i="11"/>
  <c r="T86" i="11" s="1"/>
  <c r="BG115" i="11"/>
  <c r="Z85" i="11"/>
  <c r="Y85" i="11"/>
  <c r="U114" i="11"/>
  <c r="T115" i="11" s="1"/>
  <c r="AC86" i="11"/>
  <c r="BC85" i="11"/>
  <c r="AC115" i="11"/>
  <c r="AS172" i="12"/>
  <c r="AT172" i="12" s="1"/>
  <c r="BE172" i="12" s="1"/>
  <c r="Q142" i="12"/>
  <c r="R142" i="12" s="1"/>
  <c r="AT113" i="12"/>
  <c r="BE113" i="12" s="1"/>
  <c r="BF171" i="12"/>
  <c r="BH171" i="12"/>
  <c r="BI141" i="12"/>
  <c r="AB171" i="12"/>
  <c r="AD171" i="12"/>
  <c r="AE112" i="12"/>
  <c r="BD54" i="12"/>
  <c r="X54" i="12"/>
  <c r="BC54" i="12"/>
  <c r="BB54" i="12"/>
  <c r="AC55" i="12"/>
  <c r="O55" i="12"/>
  <c r="Z54" i="12"/>
  <c r="BG55" i="12"/>
  <c r="Y54" i="12"/>
  <c r="U54" i="12"/>
  <c r="T55" i="12" s="1"/>
  <c r="AE141" i="12"/>
  <c r="P172" i="12"/>
  <c r="AA172" i="12" s="1"/>
  <c r="Q172" i="11"/>
  <c r="R172" i="11" s="1"/>
  <c r="O173" i="11" s="1"/>
  <c r="BB85" i="11"/>
  <c r="O115" i="11"/>
  <c r="P115" i="11" s="1"/>
  <c r="X85" i="11"/>
  <c r="BG86" i="11"/>
  <c r="AS57" i="11"/>
  <c r="AY56" i="11"/>
  <c r="AX57" i="11" s="1"/>
  <c r="AT144" i="11"/>
  <c r="BE144" i="11" s="1"/>
  <c r="Y27" i="11"/>
  <c r="BD27" i="11"/>
  <c r="X27" i="11"/>
  <c r="BC27" i="11"/>
  <c r="O28" i="11"/>
  <c r="BB27" i="11"/>
  <c r="Z27" i="11"/>
  <c r="U27" i="11"/>
  <c r="T28" i="11" s="1"/>
  <c r="BG28" i="11"/>
  <c r="AC28" i="11"/>
  <c r="P57" i="11"/>
  <c r="AA57" i="11" s="1"/>
  <c r="AT115" i="11"/>
  <c r="BE115" i="11" s="1"/>
  <c r="BF56" i="11"/>
  <c r="AT173" i="11"/>
  <c r="BE173" i="11" s="1"/>
  <c r="AU27" i="11"/>
  <c r="AV27" i="11" s="1"/>
  <c r="AB56" i="11"/>
  <c r="AT86" i="11"/>
  <c r="BE86" i="11" s="1"/>
  <c r="BF162" i="9"/>
  <c r="AB162" i="9"/>
  <c r="BH162" i="9"/>
  <c r="AE44" i="9"/>
  <c r="AD162" i="9"/>
  <c r="Q163" i="9"/>
  <c r="R163" i="9" s="1"/>
  <c r="Y163" i="9" s="1"/>
  <c r="AT163" i="9"/>
  <c r="BE163" i="9" s="1"/>
  <c r="BI132" i="9"/>
  <c r="AT134" i="9"/>
  <c r="BE134" i="9" s="1"/>
  <c r="Q133" i="9"/>
  <c r="R133" i="9" s="1"/>
  <c r="AE132" i="9"/>
  <c r="AT105" i="9"/>
  <c r="BE105" i="9" s="1"/>
  <c r="Y74" i="9"/>
  <c r="BC74" i="9"/>
  <c r="X74" i="9"/>
  <c r="BB74" i="9"/>
  <c r="Z74" i="9"/>
  <c r="O75" i="9"/>
  <c r="BD74" i="9"/>
  <c r="AC75" i="9"/>
  <c r="BG75" i="9"/>
  <c r="U74" i="9"/>
  <c r="T75" i="9" s="1"/>
  <c r="AU47" i="9"/>
  <c r="AV47" i="9" s="1"/>
  <c r="AS48" i="9" s="1"/>
  <c r="Y45" i="9"/>
  <c r="BD45" i="9"/>
  <c r="X45" i="9"/>
  <c r="BC45" i="9"/>
  <c r="O46" i="9"/>
  <c r="BB45" i="9"/>
  <c r="BG46" i="9"/>
  <c r="Z45" i="9"/>
  <c r="AC46" i="9"/>
  <c r="U45" i="9"/>
  <c r="T46" i="9" s="1"/>
  <c r="BB17" i="9"/>
  <c r="BD17" i="9"/>
  <c r="BG18" i="9"/>
  <c r="BC17" i="9"/>
  <c r="AS17" i="9"/>
  <c r="AY16" i="9"/>
  <c r="AX17" i="9" s="1"/>
  <c r="O18" i="9"/>
  <c r="Z17" i="9"/>
  <c r="Y17" i="9"/>
  <c r="X17" i="9"/>
  <c r="AC18" i="9"/>
  <c r="U17" i="9"/>
  <c r="T18" i="9" s="1"/>
  <c r="Q88" i="35" l="1"/>
  <c r="R88" i="35"/>
  <c r="BD88" i="35" s="1"/>
  <c r="BF142" i="11"/>
  <c r="AE175" i="35"/>
  <c r="BI116" i="35"/>
  <c r="AS117" i="35"/>
  <c r="AY116" i="35"/>
  <c r="AX117" i="35" s="1"/>
  <c r="BC88" i="35"/>
  <c r="BB88" i="35"/>
  <c r="Z88" i="35"/>
  <c r="Y88" i="35"/>
  <c r="O89" i="35"/>
  <c r="X88" i="35"/>
  <c r="BG89" i="35"/>
  <c r="AC89" i="35"/>
  <c r="AT88" i="35"/>
  <c r="BE88" i="35" s="1"/>
  <c r="BF145" i="35"/>
  <c r="BH145" i="35"/>
  <c r="AE58" i="35"/>
  <c r="BI87" i="35"/>
  <c r="BI175" i="35"/>
  <c r="AV147" i="35"/>
  <c r="BI58" i="35"/>
  <c r="P146" i="35"/>
  <c r="AA146" i="35" s="1"/>
  <c r="Q146" i="35"/>
  <c r="R117" i="35"/>
  <c r="AV30" i="35"/>
  <c r="O31" i="35"/>
  <c r="BB30" i="35"/>
  <c r="BC30" i="35"/>
  <c r="Z30" i="35"/>
  <c r="Y30" i="35"/>
  <c r="X30" i="35"/>
  <c r="BD30" i="35"/>
  <c r="AC31" i="35"/>
  <c r="U30" i="35"/>
  <c r="T31" i="35" s="1"/>
  <c r="BG31" i="35"/>
  <c r="AB145" i="35"/>
  <c r="AD145" i="35"/>
  <c r="AE116" i="35"/>
  <c r="R176" i="35"/>
  <c r="AE87" i="35"/>
  <c r="Q59" i="35"/>
  <c r="R59" i="35" s="1"/>
  <c r="AS176" i="35"/>
  <c r="AY175" i="35"/>
  <c r="AX176" i="35" s="1"/>
  <c r="AU59" i="35"/>
  <c r="AV59" i="35" s="1"/>
  <c r="AU30" i="35"/>
  <c r="AB142" i="11"/>
  <c r="O179" i="22"/>
  <c r="BB178" i="22"/>
  <c r="X178" i="22"/>
  <c r="BC178" i="22"/>
  <c r="Y178" i="22"/>
  <c r="BD178" i="22"/>
  <c r="AU199" i="17"/>
  <c r="AV199" i="17" s="1"/>
  <c r="AS200" i="17" s="1"/>
  <c r="BF408" i="21"/>
  <c r="BH84" i="12"/>
  <c r="AS26" i="12"/>
  <c r="AA26" i="12"/>
  <c r="Q26" i="12"/>
  <c r="R26" i="12" s="1"/>
  <c r="Q172" i="12"/>
  <c r="R172" i="12" s="1"/>
  <c r="BF25" i="12"/>
  <c r="AB25" i="12"/>
  <c r="AE25" i="12" s="1"/>
  <c r="BH25" i="12"/>
  <c r="AU75" i="9"/>
  <c r="AV75" i="9" s="1"/>
  <c r="AY75" i="9" s="1"/>
  <c r="AX76" i="9" s="1"/>
  <c r="X449" i="15"/>
  <c r="O450" i="15"/>
  <c r="P450" i="15" s="1"/>
  <c r="AA450" i="15" s="1"/>
  <c r="Z449" i="15"/>
  <c r="Y449" i="15"/>
  <c r="BB449" i="15"/>
  <c r="BD449" i="15"/>
  <c r="BC449" i="15"/>
  <c r="Q343" i="15"/>
  <c r="R343" i="15" s="1"/>
  <c r="O344" i="15" s="1"/>
  <c r="AD104" i="9"/>
  <c r="BH104" i="9"/>
  <c r="AB104" i="9"/>
  <c r="BF104" i="9"/>
  <c r="O164" i="9"/>
  <c r="P164" i="9" s="1"/>
  <c r="AA164" i="9" s="1"/>
  <c r="AC164" i="9"/>
  <c r="U40" i="19"/>
  <c r="T41" i="19" s="1"/>
  <c r="O40" i="19"/>
  <c r="N41" i="19" s="1"/>
  <c r="Q27" i="22"/>
  <c r="R27" i="22" s="1"/>
  <c r="X27" i="22" s="1"/>
  <c r="AU178" i="22"/>
  <c r="AV178" i="22" s="1"/>
  <c r="AU329" i="22"/>
  <c r="AV329" i="22" s="1"/>
  <c r="Z27" i="22"/>
  <c r="BD27" i="22"/>
  <c r="Y27" i="22"/>
  <c r="BC27" i="22"/>
  <c r="AU30" i="22"/>
  <c r="AV30" i="22" s="1"/>
  <c r="BF252" i="22"/>
  <c r="AB327" i="22"/>
  <c r="BF102" i="22"/>
  <c r="AB252" i="22"/>
  <c r="BF327" i="22"/>
  <c r="P103" i="22"/>
  <c r="AA103" i="22" s="1"/>
  <c r="P253" i="22"/>
  <c r="AA253" i="22" s="1"/>
  <c r="P328" i="22"/>
  <c r="AA328" i="22" s="1"/>
  <c r="P179" i="22"/>
  <c r="AA179" i="22" s="1"/>
  <c r="AS179" i="22"/>
  <c r="AU253" i="22"/>
  <c r="AV253" i="22" s="1"/>
  <c r="AB102" i="22"/>
  <c r="AT104" i="22"/>
  <c r="BE104" i="22" s="1"/>
  <c r="Q367" i="17"/>
  <c r="R367" i="17" s="1"/>
  <c r="X367" i="17" s="1"/>
  <c r="Q27" i="17"/>
  <c r="R27" i="17" s="1"/>
  <c r="AT369" i="17"/>
  <c r="BE369" i="17" s="1"/>
  <c r="Q197" i="17"/>
  <c r="R197" i="17" s="1"/>
  <c r="BF112" i="17"/>
  <c r="AT284" i="17"/>
  <c r="BE284" i="17" s="1"/>
  <c r="P113" i="17"/>
  <c r="AA113" i="17" s="1"/>
  <c r="BF282" i="17"/>
  <c r="AB112" i="17"/>
  <c r="P283" i="17"/>
  <c r="AA283" i="17" s="1"/>
  <c r="AU114" i="17"/>
  <c r="AV114" i="17" s="1"/>
  <c r="AB282" i="17"/>
  <c r="AT28" i="17"/>
  <c r="BE28" i="17" s="1"/>
  <c r="AS317" i="21"/>
  <c r="AT317" i="21" s="1"/>
  <c r="BE317" i="21" s="1"/>
  <c r="AB408" i="21"/>
  <c r="Z29" i="21"/>
  <c r="X29" i="21"/>
  <c r="AU411" i="21"/>
  <c r="AV411" i="21" s="1"/>
  <c r="Q124" i="21"/>
  <c r="R124" i="21" s="1"/>
  <c r="X124" i="21" s="1"/>
  <c r="BC29" i="21"/>
  <c r="Y29" i="21"/>
  <c r="BB29" i="21"/>
  <c r="BD29" i="21"/>
  <c r="BC219" i="21"/>
  <c r="X219" i="21"/>
  <c r="O220" i="21"/>
  <c r="BB219" i="21"/>
  <c r="BD219" i="21"/>
  <c r="Z219" i="21"/>
  <c r="Y219" i="21"/>
  <c r="AV30" i="21"/>
  <c r="O317" i="21"/>
  <c r="BC316" i="21"/>
  <c r="BD316" i="21"/>
  <c r="BB316" i="21"/>
  <c r="Z316" i="21"/>
  <c r="X316" i="21"/>
  <c r="Y316" i="21"/>
  <c r="P30" i="21"/>
  <c r="AA30" i="21" s="1"/>
  <c r="AU220" i="21"/>
  <c r="AV220" i="21" s="1"/>
  <c r="AU126" i="21"/>
  <c r="AV126" i="21" s="1"/>
  <c r="Q409" i="21"/>
  <c r="R409" i="21" s="1"/>
  <c r="C35" i="19"/>
  <c r="AS450" i="15"/>
  <c r="AU345" i="15"/>
  <c r="AV345" i="15" s="1"/>
  <c r="AU135" i="15"/>
  <c r="AV135" i="15" s="1"/>
  <c r="AT240" i="15"/>
  <c r="BE240" i="15" s="1"/>
  <c r="Q238" i="15"/>
  <c r="R238" i="15" s="1"/>
  <c r="Z133" i="15"/>
  <c r="BD133" i="15"/>
  <c r="Y133" i="15"/>
  <c r="BB133" i="15"/>
  <c r="X133" i="15"/>
  <c r="O134" i="15"/>
  <c r="BC133" i="15"/>
  <c r="AS30" i="15"/>
  <c r="AT30" i="15" s="1"/>
  <c r="BE30" i="15" s="1"/>
  <c r="I40" i="19"/>
  <c r="H41" i="19" s="1"/>
  <c r="BF28" i="15"/>
  <c r="AB28" i="15"/>
  <c r="Q29" i="15"/>
  <c r="R29" i="15" s="1"/>
  <c r="O30" i="15" s="1"/>
  <c r="P30" i="15" s="1"/>
  <c r="AB114" i="11"/>
  <c r="BF84" i="12"/>
  <c r="AD84" i="12"/>
  <c r="BF85" i="11"/>
  <c r="AS143" i="12"/>
  <c r="AT143" i="12" s="1"/>
  <c r="BE143" i="12" s="1"/>
  <c r="AB84" i="12"/>
  <c r="AY84" i="12"/>
  <c r="AX85" i="12" s="1"/>
  <c r="AS56" i="12"/>
  <c r="AT56" i="12" s="1"/>
  <c r="BE56" i="12" s="1"/>
  <c r="Q85" i="12"/>
  <c r="R85" i="12" s="1"/>
  <c r="BC85" i="12" s="1"/>
  <c r="U113" i="12"/>
  <c r="T114" i="12" s="1"/>
  <c r="BC113" i="12"/>
  <c r="BD113" i="12"/>
  <c r="BF114" i="11"/>
  <c r="Q105" i="9"/>
  <c r="R105" i="9" s="1"/>
  <c r="O106" i="9" s="1"/>
  <c r="AU163" i="9"/>
  <c r="AV163" i="9" s="1"/>
  <c r="AS164" i="9" s="1"/>
  <c r="AE162" i="9"/>
  <c r="Q143" i="11"/>
  <c r="R143" i="11" s="1"/>
  <c r="O144" i="11" s="1"/>
  <c r="BC172" i="11"/>
  <c r="AB85" i="11"/>
  <c r="AC173" i="11"/>
  <c r="BB172" i="11"/>
  <c r="U172" i="11"/>
  <c r="T173" i="11" s="1"/>
  <c r="Z172" i="11"/>
  <c r="X172" i="11"/>
  <c r="BG173" i="11"/>
  <c r="BD172" i="11"/>
  <c r="Y172" i="11"/>
  <c r="X113" i="12"/>
  <c r="BG114" i="12"/>
  <c r="AU172" i="12"/>
  <c r="AV172" i="12" s="1"/>
  <c r="AY172" i="12" s="1"/>
  <c r="AX173" i="12" s="1"/>
  <c r="Z113" i="12"/>
  <c r="AU113" i="12"/>
  <c r="AV113" i="12" s="1"/>
  <c r="Y113" i="12"/>
  <c r="O114" i="12"/>
  <c r="P114" i="12" s="1"/>
  <c r="AA114" i="12" s="1"/>
  <c r="BB113" i="12"/>
  <c r="AE171" i="12"/>
  <c r="AT85" i="12"/>
  <c r="BE85" i="12" s="1"/>
  <c r="BD142" i="12"/>
  <c r="X142" i="12"/>
  <c r="BC142" i="12"/>
  <c r="Z142" i="12"/>
  <c r="Y142" i="12"/>
  <c r="O143" i="12"/>
  <c r="AC143" i="12"/>
  <c r="BB142" i="12"/>
  <c r="U142" i="12"/>
  <c r="T143" i="12" s="1"/>
  <c r="BG143" i="12"/>
  <c r="BF54" i="12"/>
  <c r="BH54" i="12"/>
  <c r="P55" i="12"/>
  <c r="AA55" i="12" s="1"/>
  <c r="AB54" i="12"/>
  <c r="AD54" i="12"/>
  <c r="BI171" i="12"/>
  <c r="AT26" i="12"/>
  <c r="BE26" i="12" s="1"/>
  <c r="AA115" i="11"/>
  <c r="Q115" i="11"/>
  <c r="R115" i="11" s="1"/>
  <c r="Q86" i="11"/>
  <c r="R86" i="11" s="1"/>
  <c r="AU173" i="11"/>
  <c r="AV173" i="11" s="1"/>
  <c r="AY173" i="11" s="1"/>
  <c r="AX174" i="11" s="1"/>
  <c r="AU115" i="11"/>
  <c r="AV115" i="11" s="1"/>
  <c r="AS28" i="11"/>
  <c r="AY27" i="11"/>
  <c r="AX28" i="11" s="1"/>
  <c r="P173" i="11"/>
  <c r="AA173" i="11" s="1"/>
  <c r="AB27" i="11"/>
  <c r="AU144" i="11"/>
  <c r="AV144" i="11" s="1"/>
  <c r="AT57" i="11"/>
  <c r="BE57" i="11" s="1"/>
  <c r="P28" i="11"/>
  <c r="AA28" i="11" s="1"/>
  <c r="AU86" i="11"/>
  <c r="AV86" i="11" s="1"/>
  <c r="Q57" i="11"/>
  <c r="R57" i="11" s="1"/>
  <c r="BF27" i="11"/>
  <c r="BI162" i="9"/>
  <c r="Z163" i="9"/>
  <c r="U163" i="9"/>
  <c r="T164" i="9" s="1"/>
  <c r="BB163" i="9"/>
  <c r="X163" i="9"/>
  <c r="BG164" i="9"/>
  <c r="BD163" i="9"/>
  <c r="BC163" i="9"/>
  <c r="AU134" i="9"/>
  <c r="AV134" i="9" s="1"/>
  <c r="AY134" i="9" s="1"/>
  <c r="AX135" i="9" s="1"/>
  <c r="AD17" i="9"/>
  <c r="Z133" i="9"/>
  <c r="BD133" i="9"/>
  <c r="X133" i="9"/>
  <c r="BC133" i="9"/>
  <c r="BB133" i="9"/>
  <c r="Y133" i="9"/>
  <c r="O134" i="9"/>
  <c r="BG134" i="9"/>
  <c r="U133" i="9"/>
  <c r="T134" i="9" s="1"/>
  <c r="AC134" i="9"/>
  <c r="AY47" i="9"/>
  <c r="AX48" i="9" s="1"/>
  <c r="AU105" i="9"/>
  <c r="AV105" i="9" s="1"/>
  <c r="BF74" i="9"/>
  <c r="BH74" i="9"/>
  <c r="AB74" i="9"/>
  <c r="AD74" i="9"/>
  <c r="P75" i="9"/>
  <c r="AA75" i="9" s="1"/>
  <c r="BF45" i="9"/>
  <c r="BH45" i="9"/>
  <c r="P46" i="9"/>
  <c r="AA46" i="9" s="1"/>
  <c r="AB45" i="9"/>
  <c r="AD45" i="9"/>
  <c r="AT48" i="9"/>
  <c r="BE48" i="9" s="1"/>
  <c r="BH17" i="9"/>
  <c r="AT17" i="9"/>
  <c r="BE17" i="9" s="1"/>
  <c r="BF17" i="9" s="1"/>
  <c r="AB17" i="9"/>
  <c r="P18" i="9"/>
  <c r="AA18" i="9" s="1"/>
  <c r="O28" i="22" l="1"/>
  <c r="U88" i="35"/>
  <c r="T89" i="35" s="1"/>
  <c r="AE145" i="35"/>
  <c r="AS60" i="35"/>
  <c r="AY59" i="35"/>
  <c r="AX60" i="35" s="1"/>
  <c r="BF30" i="35"/>
  <c r="BH30" i="35"/>
  <c r="AS148" i="35"/>
  <c r="AY147" i="35"/>
  <c r="AX148" i="35" s="1"/>
  <c r="BF88" i="35"/>
  <c r="AT176" i="35"/>
  <c r="BE176" i="35" s="1"/>
  <c r="P31" i="35"/>
  <c r="AA31" i="35" s="1"/>
  <c r="BD59" i="35"/>
  <c r="X59" i="35"/>
  <c r="O60" i="35"/>
  <c r="Z59" i="35"/>
  <c r="Y59" i="35"/>
  <c r="BC59" i="35"/>
  <c r="BB59" i="35"/>
  <c r="AC60" i="35"/>
  <c r="U59" i="35"/>
  <c r="T60" i="35" s="1"/>
  <c r="BG60" i="35"/>
  <c r="AS31" i="35"/>
  <c r="AY30" i="35"/>
  <c r="AX31" i="35" s="1"/>
  <c r="O118" i="35"/>
  <c r="BB117" i="35"/>
  <c r="Z117" i="35"/>
  <c r="Y117" i="35"/>
  <c r="X117" i="35"/>
  <c r="U117" i="35"/>
  <c r="T118" i="35" s="1"/>
  <c r="BD117" i="35"/>
  <c r="BC117" i="35"/>
  <c r="AC118" i="35"/>
  <c r="BG118" i="35"/>
  <c r="BC176" i="35"/>
  <c r="BH176" i="35" s="1"/>
  <c r="BB176" i="35"/>
  <c r="Y176" i="35"/>
  <c r="BD176" i="35"/>
  <c r="X176" i="35"/>
  <c r="O177" i="35"/>
  <c r="Z176" i="35"/>
  <c r="U176" i="35"/>
  <c r="T177" i="35" s="1"/>
  <c r="AC177" i="35"/>
  <c r="BG177" i="35"/>
  <c r="AB30" i="35"/>
  <c r="AD30" i="35"/>
  <c r="AB88" i="35"/>
  <c r="AD88" i="35"/>
  <c r="BI145" i="35"/>
  <c r="P89" i="35"/>
  <c r="AA89" i="35" s="1"/>
  <c r="BH88" i="35"/>
  <c r="R146" i="35"/>
  <c r="AU88" i="35"/>
  <c r="AV88" i="35" s="1"/>
  <c r="AT117" i="35"/>
  <c r="BE117" i="35" s="1"/>
  <c r="AU117" i="35"/>
  <c r="AV117" i="35" s="1"/>
  <c r="AB178" i="22"/>
  <c r="BI84" i="12"/>
  <c r="BF178" i="22"/>
  <c r="BB27" i="22"/>
  <c r="BF27" i="22" s="1"/>
  <c r="Z367" i="17"/>
  <c r="Y367" i="17"/>
  <c r="O368" i="17"/>
  <c r="P368" i="17" s="1"/>
  <c r="AA368" i="17" s="1"/>
  <c r="BB367" i="17"/>
  <c r="BG144" i="11"/>
  <c r="X143" i="11"/>
  <c r="Z143" i="11"/>
  <c r="Y143" i="11"/>
  <c r="AB143" i="11" s="1"/>
  <c r="AS76" i="9"/>
  <c r="BI25" i="12"/>
  <c r="AU143" i="12"/>
  <c r="AV143" i="12" s="1"/>
  <c r="U143" i="11"/>
  <c r="T144" i="11" s="1"/>
  <c r="BD143" i="11"/>
  <c r="AC144" i="11"/>
  <c r="Q173" i="11"/>
  <c r="BB143" i="11"/>
  <c r="Q450" i="15"/>
  <c r="R450" i="15" s="1"/>
  <c r="Z450" i="15" s="1"/>
  <c r="AB449" i="15"/>
  <c r="BF449" i="15"/>
  <c r="BC343" i="15"/>
  <c r="Y343" i="15"/>
  <c r="BB343" i="15"/>
  <c r="BD343" i="15"/>
  <c r="X343" i="15"/>
  <c r="Z343" i="15"/>
  <c r="AE104" i="9"/>
  <c r="BI104" i="9"/>
  <c r="Z105" i="9"/>
  <c r="AY163" i="9"/>
  <c r="AX164" i="9" s="1"/>
  <c r="BG106" i="9"/>
  <c r="U105" i="9"/>
  <c r="T106" i="9" s="1"/>
  <c r="AC106" i="9"/>
  <c r="X105" i="9"/>
  <c r="BB105" i="9"/>
  <c r="BC105" i="9"/>
  <c r="Y105" i="9"/>
  <c r="BD105" i="9"/>
  <c r="AE84" i="12"/>
  <c r="BF29" i="21"/>
  <c r="U41" i="19"/>
  <c r="T42" i="19" s="1"/>
  <c r="O41" i="19"/>
  <c r="N42" i="19" s="1"/>
  <c r="AU104" i="22"/>
  <c r="AV104" i="22" s="1"/>
  <c r="Q179" i="22"/>
  <c r="R179" i="22" s="1"/>
  <c r="Z179" i="22" s="1"/>
  <c r="AS254" i="22"/>
  <c r="AS31" i="22"/>
  <c r="AS330" i="22"/>
  <c r="P28" i="22"/>
  <c r="AA28" i="22" s="1"/>
  <c r="Q103" i="22"/>
  <c r="R103" i="22" s="1"/>
  <c r="Q328" i="22"/>
  <c r="R328" i="22" s="1"/>
  <c r="AB27" i="22"/>
  <c r="AT179" i="22"/>
  <c r="BE179" i="22" s="1"/>
  <c r="Q253" i="22"/>
  <c r="R253" i="22" s="1"/>
  <c r="BC367" i="17"/>
  <c r="BD367" i="17"/>
  <c r="AU284" i="17"/>
  <c r="AV284" i="17" s="1"/>
  <c r="AS115" i="17"/>
  <c r="AU369" i="17"/>
  <c r="AV369" i="17" s="1"/>
  <c r="BD27" i="17"/>
  <c r="BC27" i="17"/>
  <c r="BB27" i="17"/>
  <c r="Z27" i="17"/>
  <c r="O28" i="17"/>
  <c r="Y27" i="17"/>
  <c r="X27" i="17"/>
  <c r="Q283" i="17"/>
  <c r="R283" i="17" s="1"/>
  <c r="Q113" i="17"/>
  <c r="R113" i="17" s="1"/>
  <c r="BC197" i="17"/>
  <c r="BB197" i="17"/>
  <c r="O198" i="17"/>
  <c r="Z197" i="17"/>
  <c r="Y197" i="17"/>
  <c r="X197" i="17"/>
  <c r="BD197" i="17"/>
  <c r="AU28" i="17"/>
  <c r="AV28" i="17" s="1"/>
  <c r="AT200" i="17"/>
  <c r="BE200" i="17" s="1"/>
  <c r="Y124" i="21"/>
  <c r="BD124" i="21"/>
  <c r="Z124" i="21"/>
  <c r="BC124" i="21"/>
  <c r="AB29" i="21"/>
  <c r="AU317" i="21"/>
  <c r="AV317" i="21" s="1"/>
  <c r="BB124" i="21"/>
  <c r="O125" i="21"/>
  <c r="P125" i="21" s="1"/>
  <c r="AA125" i="21" s="1"/>
  <c r="AS127" i="21"/>
  <c r="AS221" i="21"/>
  <c r="BF316" i="21"/>
  <c r="Q30" i="21"/>
  <c r="R30" i="21" s="1"/>
  <c r="AS412" i="21"/>
  <c r="AS31" i="21"/>
  <c r="BF219" i="21"/>
  <c r="P220" i="21"/>
  <c r="AA220" i="21" s="1"/>
  <c r="Q220" i="21"/>
  <c r="R220" i="21" s="1"/>
  <c r="P317" i="21"/>
  <c r="AA317" i="21" s="1"/>
  <c r="AB219" i="21"/>
  <c r="AB316" i="21"/>
  <c r="O410" i="21"/>
  <c r="Z409" i="21"/>
  <c r="Y409" i="21"/>
  <c r="X409" i="21"/>
  <c r="BB409" i="21"/>
  <c r="BD409" i="21"/>
  <c r="BC409" i="21"/>
  <c r="B36" i="19"/>
  <c r="AT450" i="15"/>
  <c r="BE450" i="15" s="1"/>
  <c r="AS346" i="15"/>
  <c r="P344" i="15"/>
  <c r="AA344" i="15" s="1"/>
  <c r="BD238" i="15"/>
  <c r="Y238" i="15"/>
  <c r="BC238" i="15"/>
  <c r="X238" i="15"/>
  <c r="O239" i="15"/>
  <c r="BB238" i="15"/>
  <c r="Z238" i="15"/>
  <c r="AU240" i="15"/>
  <c r="AV240" i="15" s="1"/>
  <c r="P134" i="15"/>
  <c r="AA134" i="15" s="1"/>
  <c r="BF133" i="15"/>
  <c r="AB133" i="15"/>
  <c r="AS136" i="15"/>
  <c r="I41" i="19"/>
  <c r="H42" i="19" s="1"/>
  <c r="AU30" i="15"/>
  <c r="AV30" i="15" s="1"/>
  <c r="AS31" i="15" s="1"/>
  <c r="Z29" i="15"/>
  <c r="BB29" i="15"/>
  <c r="BC29" i="15"/>
  <c r="X29" i="15"/>
  <c r="Y29" i="15"/>
  <c r="BD29" i="15"/>
  <c r="BH113" i="12"/>
  <c r="AC86" i="12"/>
  <c r="Y85" i="12"/>
  <c r="X85" i="12"/>
  <c r="BD85" i="12"/>
  <c r="Z85" i="12"/>
  <c r="BB85" i="12"/>
  <c r="BH85" i="12" s="1"/>
  <c r="U85" i="12"/>
  <c r="T86" i="12" s="1"/>
  <c r="O86" i="12"/>
  <c r="BG86" i="12"/>
  <c r="AU57" i="11"/>
  <c r="AV57" i="11" s="1"/>
  <c r="BC143" i="11"/>
  <c r="AT76" i="9"/>
  <c r="BE76" i="9" s="1"/>
  <c r="BF172" i="11"/>
  <c r="AB113" i="12"/>
  <c r="BH163" i="9"/>
  <c r="AB172" i="11"/>
  <c r="AU26" i="12"/>
  <c r="AV26" i="12" s="1"/>
  <c r="AS27" i="12" s="1"/>
  <c r="AD113" i="12"/>
  <c r="AS173" i="12"/>
  <c r="AT173" i="12" s="1"/>
  <c r="BE173" i="12" s="1"/>
  <c r="Q114" i="12"/>
  <c r="R114" i="12" s="1"/>
  <c r="Q55" i="12"/>
  <c r="R55" i="12" s="1"/>
  <c r="BF113" i="12"/>
  <c r="AU85" i="12"/>
  <c r="AV85" i="12" s="1"/>
  <c r="AU56" i="12"/>
  <c r="AV56" i="12" s="1"/>
  <c r="BI54" i="12"/>
  <c r="P86" i="12"/>
  <c r="AA86" i="12" s="1"/>
  <c r="AB142" i="12"/>
  <c r="AD142" i="12"/>
  <c r="Y26" i="12"/>
  <c r="X26" i="12"/>
  <c r="Z26" i="12"/>
  <c r="BD26" i="12"/>
  <c r="AC27" i="12"/>
  <c r="BC26" i="12"/>
  <c r="O27" i="12"/>
  <c r="BB26" i="12"/>
  <c r="U26" i="12"/>
  <c r="T27" i="12" s="1"/>
  <c r="BG27" i="12"/>
  <c r="BD172" i="12"/>
  <c r="Z172" i="12"/>
  <c r="BC172" i="12"/>
  <c r="Y172" i="12"/>
  <c r="BB172" i="12"/>
  <c r="X172" i="12"/>
  <c r="O173" i="12"/>
  <c r="AC173" i="12"/>
  <c r="BG173" i="12"/>
  <c r="U172" i="12"/>
  <c r="T173" i="12" s="1"/>
  <c r="P143" i="12"/>
  <c r="AA143" i="12" s="1"/>
  <c r="AE54" i="12"/>
  <c r="BF142" i="12"/>
  <c r="BH142" i="12"/>
  <c r="AS114" i="12"/>
  <c r="AY113" i="12"/>
  <c r="AX114" i="12" s="1"/>
  <c r="AS174" i="11"/>
  <c r="AT174" i="11" s="1"/>
  <c r="BE174" i="11" s="1"/>
  <c r="R173" i="11"/>
  <c r="O174" i="11" s="1"/>
  <c r="Q28" i="11"/>
  <c r="R28" i="11" s="1"/>
  <c r="Y28" i="11" s="1"/>
  <c r="AS145" i="11"/>
  <c r="AY144" i="11"/>
  <c r="AX145" i="11" s="1"/>
  <c r="O58" i="11"/>
  <c r="Z57" i="11"/>
  <c r="Y57" i="11"/>
  <c r="X57" i="11"/>
  <c r="BD57" i="11"/>
  <c r="BC57" i="11"/>
  <c r="BB57" i="11"/>
  <c r="AC58" i="11"/>
  <c r="U57" i="11"/>
  <c r="T58" i="11" s="1"/>
  <c r="BG58" i="11"/>
  <c r="Z86" i="11"/>
  <c r="Y86" i="11"/>
  <c r="BB86" i="11"/>
  <c r="X86" i="11"/>
  <c r="BD86" i="11"/>
  <c r="BC86" i="11"/>
  <c r="O87" i="11"/>
  <c r="U86" i="11"/>
  <c r="T87" i="11" s="1"/>
  <c r="BG87" i="11"/>
  <c r="AC87" i="11"/>
  <c r="BD115" i="11"/>
  <c r="BB115" i="11"/>
  <c r="O116" i="11"/>
  <c r="Y115" i="11"/>
  <c r="Z115" i="11"/>
  <c r="X115" i="11"/>
  <c r="BC115" i="11"/>
  <c r="AC116" i="11"/>
  <c r="BG116" i="11"/>
  <c r="U115" i="11"/>
  <c r="T116" i="11" s="1"/>
  <c r="AS87" i="11"/>
  <c r="AY86" i="11"/>
  <c r="AX87" i="11" s="1"/>
  <c r="AS116" i="11"/>
  <c r="AY115" i="11"/>
  <c r="AX116" i="11" s="1"/>
  <c r="P144" i="11"/>
  <c r="AA144" i="11" s="1"/>
  <c r="AT28" i="11"/>
  <c r="BE28" i="11" s="1"/>
  <c r="AB163" i="9"/>
  <c r="AD163" i="9"/>
  <c r="BF163" i="9"/>
  <c r="AS135" i="9"/>
  <c r="AT135" i="9" s="1"/>
  <c r="BE135" i="9" s="1"/>
  <c r="Q164" i="9"/>
  <c r="R164" i="9" s="1"/>
  <c r="AT164" i="9"/>
  <c r="BE164" i="9" s="1"/>
  <c r="BF133" i="9"/>
  <c r="BH133" i="9"/>
  <c r="AB133" i="9"/>
  <c r="AD133" i="9"/>
  <c r="P134" i="9"/>
  <c r="AA134" i="9" s="1"/>
  <c r="AS106" i="9"/>
  <c r="AY105" i="9"/>
  <c r="AX106" i="9" s="1"/>
  <c r="P106" i="9"/>
  <c r="AA106" i="9" s="1"/>
  <c r="Q75" i="9"/>
  <c r="R75" i="9" s="1"/>
  <c r="Y75" i="9" s="1"/>
  <c r="AE74" i="9"/>
  <c r="BI74" i="9"/>
  <c r="BI17" i="9"/>
  <c r="Q46" i="9"/>
  <c r="R46" i="9" s="1"/>
  <c r="AU48" i="9"/>
  <c r="AV48" i="9" s="1"/>
  <c r="AS49" i="9" s="1"/>
  <c r="AE45" i="9"/>
  <c r="BI45" i="9"/>
  <c r="AU17" i="9"/>
  <c r="AV17" i="9" s="1"/>
  <c r="AY17" i="9" s="1"/>
  <c r="AX18" i="9" s="1"/>
  <c r="AE17" i="9"/>
  <c r="Q18" i="9"/>
  <c r="R18" i="9" s="1"/>
  <c r="Y179" i="22" l="1"/>
  <c r="AB367" i="17"/>
  <c r="Q31" i="35"/>
  <c r="BF117" i="35"/>
  <c r="AS118" i="35"/>
  <c r="AY117" i="35"/>
  <c r="AX118" i="35" s="1"/>
  <c r="O147" i="35"/>
  <c r="BB146" i="35"/>
  <c r="BD146" i="35"/>
  <c r="Y146" i="35"/>
  <c r="BC146" i="35"/>
  <c r="X146" i="35"/>
  <c r="Z146" i="35"/>
  <c r="AC147" i="35"/>
  <c r="U146" i="35"/>
  <c r="T147" i="35" s="1"/>
  <c r="BG147" i="35"/>
  <c r="AE88" i="35"/>
  <c r="AB176" i="35"/>
  <c r="AD176" i="35"/>
  <c r="AT31" i="35"/>
  <c r="BE31" i="35" s="1"/>
  <c r="P60" i="35"/>
  <c r="AA60" i="35" s="1"/>
  <c r="Q60" i="35"/>
  <c r="R60" i="35" s="1"/>
  <c r="AU176" i="35"/>
  <c r="AV176" i="35" s="1"/>
  <c r="BI30" i="35"/>
  <c r="BF59" i="35"/>
  <c r="BH59" i="35"/>
  <c r="AS89" i="35"/>
  <c r="AY88" i="35"/>
  <c r="AX89" i="35" s="1"/>
  <c r="P118" i="35"/>
  <c r="AA118" i="35" s="1"/>
  <c r="R31" i="35"/>
  <c r="AT148" i="35"/>
  <c r="BE148" i="35" s="1"/>
  <c r="P177" i="35"/>
  <c r="AA177" i="35" s="1"/>
  <c r="AB59" i="35"/>
  <c r="AD59" i="35"/>
  <c r="BH117" i="35"/>
  <c r="AE30" i="35"/>
  <c r="AB117" i="35"/>
  <c r="AD117" i="35"/>
  <c r="Q89" i="35"/>
  <c r="R89" i="35" s="1"/>
  <c r="BF176" i="35"/>
  <c r="BI176" i="35" s="1"/>
  <c r="BI88" i="35"/>
  <c r="AT60" i="35"/>
  <c r="BE60" i="35" s="1"/>
  <c r="X179" i="22"/>
  <c r="AB179" i="22" s="1"/>
  <c r="O180" i="22"/>
  <c r="BB179" i="22"/>
  <c r="BC179" i="22"/>
  <c r="BD179" i="22"/>
  <c r="BF367" i="17"/>
  <c r="AB124" i="21"/>
  <c r="Q86" i="12"/>
  <c r="R86" i="12" s="1"/>
  <c r="O87" i="12" s="1"/>
  <c r="O451" i="15"/>
  <c r="P451" i="15" s="1"/>
  <c r="AA451" i="15" s="1"/>
  <c r="BC450" i="15"/>
  <c r="BD450" i="15"/>
  <c r="BB450" i="15"/>
  <c r="X450" i="15"/>
  <c r="Y450" i="15"/>
  <c r="BF343" i="15"/>
  <c r="AU450" i="15"/>
  <c r="AV450" i="15" s="1"/>
  <c r="AB343" i="15"/>
  <c r="BH105" i="9"/>
  <c r="AB105" i="9"/>
  <c r="BF105" i="9"/>
  <c r="AD105" i="9"/>
  <c r="AU76" i="9"/>
  <c r="AV76" i="9" s="1"/>
  <c r="AS77" i="9" s="1"/>
  <c r="AT77" i="9" s="1"/>
  <c r="BE77" i="9" s="1"/>
  <c r="AD85" i="12"/>
  <c r="U42" i="19"/>
  <c r="T43" i="19" s="1"/>
  <c r="O42" i="19"/>
  <c r="N43" i="19" s="1"/>
  <c r="Q28" i="22"/>
  <c r="AU179" i="22"/>
  <c r="AV179" i="22" s="1"/>
  <c r="Z103" i="22"/>
  <c r="BD103" i="22"/>
  <c r="Y103" i="22"/>
  <c r="BC103" i="22"/>
  <c r="X103" i="22"/>
  <c r="O104" i="22"/>
  <c r="BB103" i="22"/>
  <c r="O254" i="22"/>
  <c r="BB253" i="22"/>
  <c r="BD253" i="22"/>
  <c r="BC253" i="22"/>
  <c r="Z253" i="22"/>
  <c r="Y253" i="22"/>
  <c r="X253" i="22"/>
  <c r="P180" i="22"/>
  <c r="AA180" i="22" s="1"/>
  <c r="AT330" i="22"/>
  <c r="BE330" i="22" s="1"/>
  <c r="AS105" i="22"/>
  <c r="R28" i="22"/>
  <c r="AT31" i="22"/>
  <c r="BE31" i="22" s="1"/>
  <c r="Z328" i="22"/>
  <c r="BC328" i="22"/>
  <c r="BB328" i="22"/>
  <c r="O329" i="22"/>
  <c r="X328" i="22"/>
  <c r="BD328" i="22"/>
  <c r="Y328" i="22"/>
  <c r="AT254" i="22"/>
  <c r="BE254" i="22" s="1"/>
  <c r="Q368" i="17"/>
  <c r="R368" i="17" s="1"/>
  <c r="BB368" i="17" s="1"/>
  <c r="AU200" i="17"/>
  <c r="AV200" i="17" s="1"/>
  <c r="AS370" i="17"/>
  <c r="Z283" i="17"/>
  <c r="BD283" i="17"/>
  <c r="Y283" i="17"/>
  <c r="BC283" i="17"/>
  <c r="X283" i="17"/>
  <c r="O284" i="17"/>
  <c r="BB283" i="17"/>
  <c r="AS29" i="17"/>
  <c r="AB27" i="17"/>
  <c r="AS285" i="17"/>
  <c r="AB197" i="17"/>
  <c r="P198" i="17"/>
  <c r="AA198" i="17" s="1"/>
  <c r="Z113" i="17"/>
  <c r="BD113" i="17"/>
  <c r="O114" i="17"/>
  <c r="BC113" i="17"/>
  <c r="BB113" i="17"/>
  <c r="Y113" i="17"/>
  <c r="X113" i="17"/>
  <c r="BF197" i="17"/>
  <c r="BF27" i="17"/>
  <c r="P28" i="17"/>
  <c r="AA28" i="17" s="1"/>
  <c r="AT115" i="17"/>
  <c r="BE115" i="17" s="1"/>
  <c r="BF124" i="21"/>
  <c r="Z220" i="21"/>
  <c r="BD220" i="21"/>
  <c r="Y220" i="21"/>
  <c r="BC220" i="21"/>
  <c r="X220" i="21"/>
  <c r="O221" i="21"/>
  <c r="BB220" i="21"/>
  <c r="AS318" i="21"/>
  <c r="BF409" i="21"/>
  <c r="AT31" i="21"/>
  <c r="BE31" i="21" s="1"/>
  <c r="AB409" i="21"/>
  <c r="AT412" i="21"/>
  <c r="BE412" i="21" s="1"/>
  <c r="BB30" i="21"/>
  <c r="O31" i="21"/>
  <c r="Z30" i="21"/>
  <c r="BD30" i="21"/>
  <c r="Y30" i="21"/>
  <c r="BC30" i="21"/>
  <c r="X30" i="21"/>
  <c r="P410" i="21"/>
  <c r="AA410" i="21" s="1"/>
  <c r="Q410" i="21"/>
  <c r="R410" i="21" s="1"/>
  <c r="Q125" i="21"/>
  <c r="R125" i="21" s="1"/>
  <c r="AT221" i="21"/>
  <c r="BE221" i="21" s="1"/>
  <c r="Q317" i="21"/>
  <c r="R317" i="21" s="1"/>
  <c r="AT127" i="21"/>
  <c r="BE127" i="21" s="1"/>
  <c r="C36" i="19"/>
  <c r="Q344" i="15"/>
  <c r="R344" i="15" s="1"/>
  <c r="Z344" i="15" s="1"/>
  <c r="AT346" i="15"/>
  <c r="BE346" i="15" s="1"/>
  <c r="BF238" i="15"/>
  <c r="AS241" i="15"/>
  <c r="P239" i="15"/>
  <c r="AA239" i="15" s="1"/>
  <c r="AB238" i="15"/>
  <c r="AT136" i="15"/>
  <c r="BE136" i="15" s="1"/>
  <c r="Q134" i="15"/>
  <c r="R134" i="15" s="1"/>
  <c r="I42" i="19"/>
  <c r="H43" i="19" s="1"/>
  <c r="BF29" i="15"/>
  <c r="AB29" i="15"/>
  <c r="AT31" i="15"/>
  <c r="BE31" i="15" s="1"/>
  <c r="AA30" i="15"/>
  <c r="BI113" i="12"/>
  <c r="BF143" i="11"/>
  <c r="AB85" i="12"/>
  <c r="BF85" i="12"/>
  <c r="BI85" i="12" s="1"/>
  <c r="AY26" i="12"/>
  <c r="AX27" i="12" s="1"/>
  <c r="AU173" i="12"/>
  <c r="AV173" i="12" s="1"/>
  <c r="AS174" i="12" s="1"/>
  <c r="AE113" i="12"/>
  <c r="BI163" i="9"/>
  <c r="AE163" i="9"/>
  <c r="AC174" i="11"/>
  <c r="X173" i="11"/>
  <c r="Y173" i="11"/>
  <c r="BC173" i="11"/>
  <c r="BG29" i="11"/>
  <c r="BB173" i="11"/>
  <c r="Z173" i="11"/>
  <c r="Q144" i="11"/>
  <c r="R144" i="11" s="1"/>
  <c r="BG145" i="11" s="1"/>
  <c r="BG174" i="11"/>
  <c r="BD173" i="11"/>
  <c r="Z28" i="11"/>
  <c r="U173" i="11"/>
  <c r="T174" i="11" s="1"/>
  <c r="BB28" i="11"/>
  <c r="AE142" i="12"/>
  <c r="Q143" i="12"/>
  <c r="R143" i="12" s="1"/>
  <c r="AB172" i="12"/>
  <c r="AD172" i="12"/>
  <c r="AS86" i="12"/>
  <c r="AY85" i="12"/>
  <c r="AX86" i="12" s="1"/>
  <c r="AS144" i="12"/>
  <c r="AY143" i="12"/>
  <c r="AX144" i="12" s="1"/>
  <c r="BD55" i="12"/>
  <c r="BC55" i="12"/>
  <c r="AC56" i="12"/>
  <c r="BB55" i="12"/>
  <c r="Z55" i="12"/>
  <c r="Y55" i="12"/>
  <c r="O56" i="12"/>
  <c r="X55" i="12"/>
  <c r="U55" i="12"/>
  <c r="T56" i="12" s="1"/>
  <c r="BG56" i="12"/>
  <c r="BF172" i="12"/>
  <c r="BH172" i="12"/>
  <c r="AB26" i="12"/>
  <c r="AD26" i="12"/>
  <c r="Y114" i="12"/>
  <c r="BD114" i="12"/>
  <c r="BC114" i="12"/>
  <c r="O115" i="12"/>
  <c r="X114" i="12"/>
  <c r="Z114" i="12"/>
  <c r="BB114" i="12"/>
  <c r="U114" i="12"/>
  <c r="T115" i="12" s="1"/>
  <c r="BG115" i="12"/>
  <c r="AC115" i="12"/>
  <c r="BI142" i="12"/>
  <c r="P173" i="12"/>
  <c r="AA173" i="12" s="1"/>
  <c r="BF26" i="12"/>
  <c r="BH26" i="12"/>
  <c r="AS57" i="12"/>
  <c r="AY56" i="12"/>
  <c r="AX57" i="12" s="1"/>
  <c r="AT114" i="12"/>
  <c r="BE114" i="12" s="1"/>
  <c r="P27" i="12"/>
  <c r="AA27" i="12" s="1"/>
  <c r="AT27" i="12"/>
  <c r="BE27" i="12" s="1"/>
  <c r="AU174" i="11"/>
  <c r="AV174" i="11" s="1"/>
  <c r="AY174" i="11" s="1"/>
  <c r="AX175" i="11" s="1"/>
  <c r="U28" i="11"/>
  <c r="T29" i="11" s="1"/>
  <c r="AC29" i="11"/>
  <c r="BC28" i="11"/>
  <c r="X28" i="11"/>
  <c r="BD28" i="11"/>
  <c r="AU28" i="11"/>
  <c r="AV28" i="11" s="1"/>
  <c r="O29" i="11"/>
  <c r="P29" i="11" s="1"/>
  <c r="AA29" i="11" s="1"/>
  <c r="AB115" i="11"/>
  <c r="P58" i="11"/>
  <c r="AA58" i="11" s="1"/>
  <c r="P174" i="11"/>
  <c r="AA174" i="11" s="1"/>
  <c r="P87" i="11"/>
  <c r="AA87" i="11" s="1"/>
  <c r="AT87" i="11"/>
  <c r="BE87" i="11" s="1"/>
  <c r="AB86" i="11"/>
  <c r="BF86" i="11"/>
  <c r="AT116" i="11"/>
  <c r="BE116" i="11" s="1"/>
  <c r="P116" i="11"/>
  <c r="AA116" i="11" s="1"/>
  <c r="BF115" i="11"/>
  <c r="BF57" i="11"/>
  <c r="AS58" i="11"/>
  <c r="AY57" i="11"/>
  <c r="AX58" i="11" s="1"/>
  <c r="AB57" i="11"/>
  <c r="AT145" i="11"/>
  <c r="BE145" i="11" s="1"/>
  <c r="AU135" i="9"/>
  <c r="AV135" i="9" s="1"/>
  <c r="AU164" i="9"/>
  <c r="AV164" i="9" s="1"/>
  <c r="AS18" i="9"/>
  <c r="AT18" i="9" s="1"/>
  <c r="BE18" i="9" s="1"/>
  <c r="BC164" i="9"/>
  <c r="BB164" i="9"/>
  <c r="Y164" i="9"/>
  <c r="X164" i="9"/>
  <c r="O165" i="9"/>
  <c r="BD164" i="9"/>
  <c r="Z164" i="9"/>
  <c r="AC165" i="9"/>
  <c r="U164" i="9"/>
  <c r="T165" i="9" s="1"/>
  <c r="BG165" i="9"/>
  <c r="BI133" i="9"/>
  <c r="Q134" i="9"/>
  <c r="R134" i="9" s="1"/>
  <c r="AE133" i="9"/>
  <c r="X75" i="9"/>
  <c r="AD75" i="9" s="1"/>
  <c r="O76" i="9"/>
  <c r="P76" i="9" s="1"/>
  <c r="AA76" i="9" s="1"/>
  <c r="BG76" i="9"/>
  <c r="U75" i="9"/>
  <c r="T76" i="9" s="1"/>
  <c r="BB75" i="9"/>
  <c r="Z75" i="9"/>
  <c r="AC76" i="9"/>
  <c r="BC75" i="9"/>
  <c r="Q106" i="9"/>
  <c r="R106" i="9" s="1"/>
  <c r="AT106" i="9"/>
  <c r="BE106" i="9" s="1"/>
  <c r="BD75" i="9"/>
  <c r="AY48" i="9"/>
  <c r="AX49" i="9" s="1"/>
  <c r="Y46" i="9"/>
  <c r="BD46" i="9"/>
  <c r="X46" i="9"/>
  <c r="O47" i="9"/>
  <c r="Z46" i="9"/>
  <c r="BB46" i="9"/>
  <c r="BC46" i="9"/>
  <c r="BG47" i="9"/>
  <c r="AC47" i="9"/>
  <c r="U46" i="9"/>
  <c r="T47" i="9" s="1"/>
  <c r="AT49" i="9"/>
  <c r="BE49" i="9" s="1"/>
  <c r="BB18" i="9"/>
  <c r="BC18" i="9"/>
  <c r="BD18" i="9"/>
  <c r="BG19" i="9"/>
  <c r="AC19" i="9"/>
  <c r="X18" i="9"/>
  <c r="O19" i="9"/>
  <c r="Z18" i="9"/>
  <c r="Y18" i="9"/>
  <c r="U18" i="9"/>
  <c r="T19" i="9" s="1"/>
  <c r="Q177" i="35" l="1"/>
  <c r="R177" i="35" s="1"/>
  <c r="AU148" i="35"/>
  <c r="AU116" i="11"/>
  <c r="AV116" i="11" s="1"/>
  <c r="BI117" i="35"/>
  <c r="BI59" i="35"/>
  <c r="BB60" i="35"/>
  <c r="BD60" i="35"/>
  <c r="Z60" i="35"/>
  <c r="AC61" i="35"/>
  <c r="BC60" i="35"/>
  <c r="Y60" i="35"/>
  <c r="O61" i="35"/>
  <c r="X60" i="35"/>
  <c r="BG61" i="35"/>
  <c r="U60" i="35"/>
  <c r="T61" i="35" s="1"/>
  <c r="Y177" i="35"/>
  <c r="BD177" i="35"/>
  <c r="X177" i="35"/>
  <c r="BC177" i="35"/>
  <c r="O178" i="35"/>
  <c r="BB177" i="35"/>
  <c r="Z177" i="35"/>
  <c r="AC178" i="35"/>
  <c r="BG178" i="35"/>
  <c r="U177" i="35"/>
  <c r="T178" i="35" s="1"/>
  <c r="AS177" i="35"/>
  <c r="AY176" i="35"/>
  <c r="AX177" i="35" s="1"/>
  <c r="AB146" i="35"/>
  <c r="AD146" i="35"/>
  <c r="AE117" i="35"/>
  <c r="AE176" i="35"/>
  <c r="O90" i="35"/>
  <c r="BC89" i="35"/>
  <c r="BD89" i="35"/>
  <c r="BB89" i="35"/>
  <c r="Z89" i="35"/>
  <c r="Y89" i="35"/>
  <c r="X89" i="35"/>
  <c r="AC90" i="35"/>
  <c r="U89" i="35"/>
  <c r="T90" i="35" s="1"/>
  <c r="BG90" i="35"/>
  <c r="BF146" i="35"/>
  <c r="BH146" i="35"/>
  <c r="AE59" i="35"/>
  <c r="AV148" i="35"/>
  <c r="P147" i="35"/>
  <c r="AA147" i="35" s="1"/>
  <c r="Q147" i="35"/>
  <c r="Z31" i="35"/>
  <c r="BD31" i="35"/>
  <c r="BG32" i="35"/>
  <c r="BB31" i="35"/>
  <c r="Y31" i="35"/>
  <c r="AC32" i="35"/>
  <c r="O32" i="35"/>
  <c r="X31" i="35"/>
  <c r="BC31" i="35"/>
  <c r="U31" i="35"/>
  <c r="T32" i="35" s="1"/>
  <c r="AT89" i="35"/>
  <c r="BE89" i="35" s="1"/>
  <c r="AU89" i="35"/>
  <c r="AU31" i="35"/>
  <c r="AV31" i="35" s="1"/>
  <c r="AU60" i="35"/>
  <c r="AV60" i="35" s="1"/>
  <c r="Q118" i="35"/>
  <c r="R118" i="35" s="1"/>
  <c r="AT118" i="35"/>
  <c r="BE118" i="35" s="1"/>
  <c r="BF179" i="22"/>
  <c r="X86" i="12"/>
  <c r="AU254" i="22"/>
  <c r="AV254" i="22" s="1"/>
  <c r="AU330" i="22"/>
  <c r="BC368" i="17"/>
  <c r="BD368" i="17"/>
  <c r="X368" i="17"/>
  <c r="Y368" i="17"/>
  <c r="Z368" i="17"/>
  <c r="O369" i="17"/>
  <c r="P369" i="17" s="1"/>
  <c r="AA369" i="17" s="1"/>
  <c r="AU114" i="12"/>
  <c r="AV114" i="12" s="1"/>
  <c r="AE85" i="12"/>
  <c r="AY76" i="9"/>
  <c r="AX77" i="9" s="1"/>
  <c r="AB450" i="15"/>
  <c r="BF450" i="15"/>
  <c r="AY173" i="12"/>
  <c r="AX174" i="12" s="1"/>
  <c r="BG87" i="12"/>
  <c r="AC87" i="12"/>
  <c r="U86" i="12"/>
  <c r="T87" i="12" s="1"/>
  <c r="BD86" i="12"/>
  <c r="Y86" i="12"/>
  <c r="BB86" i="12"/>
  <c r="Z86" i="12"/>
  <c r="AB86" i="12" s="1"/>
  <c r="BC86" i="12"/>
  <c r="AU145" i="11"/>
  <c r="AV145" i="11" s="1"/>
  <c r="BB344" i="15"/>
  <c r="Y344" i="15"/>
  <c r="X344" i="15"/>
  <c r="BC344" i="15"/>
  <c r="O345" i="15"/>
  <c r="P345" i="15" s="1"/>
  <c r="AA345" i="15" s="1"/>
  <c r="BD344" i="15"/>
  <c r="BI105" i="9"/>
  <c r="AE105" i="9"/>
  <c r="B37" i="19"/>
  <c r="U43" i="19"/>
  <c r="T44" i="19" s="1"/>
  <c r="O43" i="19"/>
  <c r="N44" i="19"/>
  <c r="AU31" i="22"/>
  <c r="AV31" i="22" s="1"/>
  <c r="AS32" i="22" s="1"/>
  <c r="AS180" i="22"/>
  <c r="AT180" i="22" s="1"/>
  <c r="AS255" i="22"/>
  <c r="BF103" i="22"/>
  <c r="P104" i="22"/>
  <c r="AA104" i="22" s="1"/>
  <c r="AB103" i="22"/>
  <c r="BF253" i="22"/>
  <c r="AB328" i="22"/>
  <c r="O29" i="22"/>
  <c r="Y28" i="22"/>
  <c r="X28" i="22"/>
  <c r="BD28" i="22"/>
  <c r="BC28" i="22"/>
  <c r="BB28" i="22"/>
  <c r="Z28" i="22"/>
  <c r="AV330" i="22"/>
  <c r="P254" i="22"/>
  <c r="AA254" i="22" s="1"/>
  <c r="P329" i="22"/>
  <c r="AA329" i="22" s="1"/>
  <c r="BF328" i="22"/>
  <c r="AT105" i="22"/>
  <c r="BE105" i="22" s="1"/>
  <c r="Q180" i="22"/>
  <c r="R180" i="22" s="1"/>
  <c r="AB253" i="22"/>
  <c r="AU115" i="17"/>
  <c r="AV115" i="17" s="1"/>
  <c r="AS116" i="17"/>
  <c r="BF113" i="17"/>
  <c r="AT29" i="17"/>
  <c r="BE29" i="17" s="1"/>
  <c r="P114" i="17"/>
  <c r="AA114" i="17" s="1"/>
  <c r="AS201" i="17"/>
  <c r="Q28" i="17"/>
  <c r="R28" i="17" s="1"/>
  <c r="BF283" i="17"/>
  <c r="AT285" i="17"/>
  <c r="BE285" i="17" s="1"/>
  <c r="AB113" i="17"/>
  <c r="Q198" i="17"/>
  <c r="R198" i="17" s="1"/>
  <c r="P284" i="17"/>
  <c r="AA284" i="17" s="1"/>
  <c r="AB283" i="17"/>
  <c r="AT370" i="17"/>
  <c r="BE370" i="17" s="1"/>
  <c r="AU127" i="21"/>
  <c r="AV127" i="21" s="1"/>
  <c r="AU31" i="21"/>
  <c r="AV31" i="21" s="1"/>
  <c r="AS32" i="21" s="1"/>
  <c r="Y317" i="21"/>
  <c r="X317" i="21"/>
  <c r="O318" i="21"/>
  <c r="BD317" i="21"/>
  <c r="Z317" i="21"/>
  <c r="BC317" i="21"/>
  <c r="BB317" i="21"/>
  <c r="AS128" i="21"/>
  <c r="BF220" i="21"/>
  <c r="P221" i="21"/>
  <c r="AA221" i="21" s="1"/>
  <c r="AB220" i="21"/>
  <c r="Z125" i="21"/>
  <c r="BD125" i="21"/>
  <c r="Y125" i="21"/>
  <c r="BC125" i="21"/>
  <c r="X125" i="21"/>
  <c r="BB125" i="21"/>
  <c r="O126" i="21"/>
  <c r="AU221" i="21"/>
  <c r="AV221" i="21" s="1"/>
  <c r="P31" i="21"/>
  <c r="AA31" i="21" s="1"/>
  <c r="BF30" i="21"/>
  <c r="AT318" i="21"/>
  <c r="BE318" i="21" s="1"/>
  <c r="BC410" i="21"/>
  <c r="X410" i="21"/>
  <c r="O411" i="21"/>
  <c r="Z410" i="21"/>
  <c r="Y410" i="21"/>
  <c r="BD410" i="21"/>
  <c r="BB410" i="21"/>
  <c r="AB30" i="21"/>
  <c r="AU412" i="21"/>
  <c r="AV412" i="21" s="1"/>
  <c r="C37" i="19"/>
  <c r="Q451" i="15"/>
  <c r="R451" i="15" s="1"/>
  <c r="AS451" i="15"/>
  <c r="Q30" i="15"/>
  <c r="R30" i="15" s="1"/>
  <c r="O31" i="15" s="1"/>
  <c r="P31" i="15" s="1"/>
  <c r="AU346" i="15"/>
  <c r="AV346" i="15" s="1"/>
  <c r="AU136" i="15"/>
  <c r="AV136" i="15" s="1"/>
  <c r="Q239" i="15"/>
  <c r="R239" i="15" s="1"/>
  <c r="AT241" i="15"/>
  <c r="BE241" i="15" s="1"/>
  <c r="BD134" i="15"/>
  <c r="X134" i="15"/>
  <c r="O135" i="15"/>
  <c r="BB134" i="15"/>
  <c r="Z134" i="15"/>
  <c r="I43" i="19"/>
  <c r="H44" i="19" s="1"/>
  <c r="AU31" i="15"/>
  <c r="AV31" i="15" s="1"/>
  <c r="AU77" i="9"/>
  <c r="AV77" i="9" s="1"/>
  <c r="AY77" i="9" s="1"/>
  <c r="AX78" i="9" s="1"/>
  <c r="AS175" i="11"/>
  <c r="AT175" i="11" s="1"/>
  <c r="BE175" i="11" s="1"/>
  <c r="BF173" i="11"/>
  <c r="AB28" i="11"/>
  <c r="AB173" i="11"/>
  <c r="BF75" i="9"/>
  <c r="Q87" i="11"/>
  <c r="R87" i="11" s="1"/>
  <c r="BD87" i="11" s="1"/>
  <c r="BF28" i="11"/>
  <c r="Q174" i="11"/>
  <c r="R174" i="11" s="1"/>
  <c r="Q27" i="12"/>
  <c r="R27" i="12" s="1"/>
  <c r="BF114" i="12"/>
  <c r="AE26" i="12"/>
  <c r="AE172" i="12"/>
  <c r="AS115" i="12"/>
  <c r="AY114" i="12"/>
  <c r="AX115" i="12" s="1"/>
  <c r="AT86" i="12"/>
  <c r="BE86" i="12" s="1"/>
  <c r="BF55" i="12"/>
  <c r="BH55" i="12"/>
  <c r="AT57" i="12"/>
  <c r="BE57" i="12" s="1"/>
  <c r="AB114" i="12"/>
  <c r="AD114" i="12"/>
  <c r="P115" i="12"/>
  <c r="AA115" i="12" s="1"/>
  <c r="X143" i="12"/>
  <c r="Y143" i="12"/>
  <c r="BD143" i="12"/>
  <c r="O144" i="12"/>
  <c r="BC143" i="12"/>
  <c r="AC144" i="12"/>
  <c r="BB143" i="12"/>
  <c r="Z143" i="12"/>
  <c r="BG144" i="12"/>
  <c r="U143" i="12"/>
  <c r="T144" i="12" s="1"/>
  <c r="BI26" i="12"/>
  <c r="P87" i="12"/>
  <c r="AA87" i="12" s="1"/>
  <c r="AB55" i="12"/>
  <c r="AD55" i="12"/>
  <c r="AT174" i="12"/>
  <c r="BE174" i="12" s="1"/>
  <c r="AD86" i="12"/>
  <c r="BH114" i="12"/>
  <c r="P56" i="12"/>
  <c r="AA56" i="12" s="1"/>
  <c r="AT144" i="12"/>
  <c r="BE144" i="12" s="1"/>
  <c r="BI172" i="12"/>
  <c r="AU27" i="12"/>
  <c r="AV27" i="12" s="1"/>
  <c r="Q173" i="12"/>
  <c r="R173" i="12" s="1"/>
  <c r="AU87" i="11"/>
  <c r="AV87" i="11" s="1"/>
  <c r="AS88" i="11" s="1"/>
  <c r="Q58" i="11"/>
  <c r="R58" i="11" s="1"/>
  <c r="X144" i="11"/>
  <c r="Y144" i="11"/>
  <c r="Z144" i="11"/>
  <c r="BB144" i="11"/>
  <c r="BD144" i="11"/>
  <c r="U144" i="11"/>
  <c r="T145" i="11" s="1"/>
  <c r="O145" i="11"/>
  <c r="P145" i="11" s="1"/>
  <c r="AA145" i="11" s="1"/>
  <c r="AC145" i="11"/>
  <c r="BC144" i="11"/>
  <c r="Q116" i="11"/>
  <c r="R116" i="11" s="1"/>
  <c r="AS117" i="11"/>
  <c r="AY116" i="11"/>
  <c r="AX117" i="11" s="1"/>
  <c r="AS29" i="11"/>
  <c r="AY28" i="11"/>
  <c r="AX29" i="11" s="1"/>
  <c r="AT58" i="11"/>
  <c r="BE58" i="11" s="1"/>
  <c r="Q29" i="11"/>
  <c r="R29" i="11" s="1"/>
  <c r="AU18" i="9"/>
  <c r="AV18" i="9" s="1"/>
  <c r="AB75" i="9"/>
  <c r="AE75" i="9" s="1"/>
  <c r="BH75" i="9"/>
  <c r="AB164" i="9"/>
  <c r="AD164" i="9"/>
  <c r="P165" i="9"/>
  <c r="AA165" i="9" s="1"/>
  <c r="BF164" i="9"/>
  <c r="BH164" i="9"/>
  <c r="AS165" i="9"/>
  <c r="AY164" i="9"/>
  <c r="AX165" i="9" s="1"/>
  <c r="BH18" i="9"/>
  <c r="Y134" i="9"/>
  <c r="BD134" i="9"/>
  <c r="X134" i="9"/>
  <c r="BB134" i="9"/>
  <c r="Z134" i="9"/>
  <c r="AC135" i="9"/>
  <c r="O135" i="9"/>
  <c r="BC134" i="9"/>
  <c r="BG135" i="9"/>
  <c r="U134" i="9"/>
  <c r="T135" i="9" s="1"/>
  <c r="AS136" i="9"/>
  <c r="AY135" i="9"/>
  <c r="AX136" i="9" s="1"/>
  <c r="AU106" i="9"/>
  <c r="AV106" i="9" s="1"/>
  <c r="BD106" i="9"/>
  <c r="X106" i="9"/>
  <c r="BC106" i="9"/>
  <c r="O107" i="9"/>
  <c r="Y106" i="9"/>
  <c r="BB106" i="9"/>
  <c r="Z106" i="9"/>
  <c r="AC107" i="9"/>
  <c r="U106" i="9"/>
  <c r="T107" i="9" s="1"/>
  <c r="BG107" i="9"/>
  <c r="Q76" i="9"/>
  <c r="R76" i="9" s="1"/>
  <c r="AU49" i="9"/>
  <c r="AV49" i="9" s="1"/>
  <c r="AS50" i="9" s="1"/>
  <c r="AB46" i="9"/>
  <c r="AD46" i="9"/>
  <c r="P47" i="9"/>
  <c r="AA47" i="9" s="1"/>
  <c r="BF46" i="9"/>
  <c r="BH46" i="9"/>
  <c r="BF18" i="9"/>
  <c r="AD18" i="9"/>
  <c r="P19" i="9"/>
  <c r="AA19" i="9" s="1"/>
  <c r="AB18" i="9"/>
  <c r="AV89" i="35" l="1"/>
  <c r="BF89" i="35"/>
  <c r="AB60" i="35"/>
  <c r="AD60" i="35"/>
  <c r="P178" i="35"/>
  <c r="AA178" i="35" s="1"/>
  <c r="Z118" i="35"/>
  <c r="Y118" i="35"/>
  <c r="BC118" i="35"/>
  <c r="X118" i="35"/>
  <c r="BD118" i="35"/>
  <c r="BB118" i="35"/>
  <c r="O119" i="35"/>
  <c r="BG119" i="35"/>
  <c r="U118" i="35"/>
  <c r="T119" i="35" s="1"/>
  <c r="AC119" i="35"/>
  <c r="AS61" i="35"/>
  <c r="AY60" i="35"/>
  <c r="AX61" i="35" s="1"/>
  <c r="AB177" i="35"/>
  <c r="AD177" i="35"/>
  <c r="AU118" i="35"/>
  <c r="AV118" i="35" s="1"/>
  <c r="AS90" i="35"/>
  <c r="AY89" i="35"/>
  <c r="AX90" i="35" s="1"/>
  <c r="AS149" i="35"/>
  <c r="AY148" i="35"/>
  <c r="AX149" i="35" s="1"/>
  <c r="AS32" i="35"/>
  <c r="AY31" i="35"/>
  <c r="AX32" i="35" s="1"/>
  <c r="AE146" i="35"/>
  <c r="P61" i="35"/>
  <c r="AA61" i="35" s="1"/>
  <c r="BH177" i="35"/>
  <c r="AB31" i="35"/>
  <c r="AD31" i="35"/>
  <c r="BI146" i="35"/>
  <c r="AT177" i="35"/>
  <c r="BE177" i="35" s="1"/>
  <c r="BF177" i="35" s="1"/>
  <c r="AU177" i="35"/>
  <c r="AV177" i="35" s="1"/>
  <c r="P32" i="35"/>
  <c r="AA32" i="35" s="1"/>
  <c r="R147" i="35"/>
  <c r="P90" i="35"/>
  <c r="AA90" i="35" s="1"/>
  <c r="BF31" i="35"/>
  <c r="BH31" i="35"/>
  <c r="BH89" i="35"/>
  <c r="AB89" i="35"/>
  <c r="AD89" i="35"/>
  <c r="BF60" i="35"/>
  <c r="BH60" i="35"/>
  <c r="BF368" i="17"/>
  <c r="AB368" i="17"/>
  <c r="BH86" i="12"/>
  <c r="Q115" i="12"/>
  <c r="R115" i="12" s="1"/>
  <c r="BF86" i="12"/>
  <c r="AB344" i="15"/>
  <c r="BF344" i="15"/>
  <c r="Q345" i="15"/>
  <c r="R345" i="15" s="1"/>
  <c r="AS78" i="9"/>
  <c r="AT78" i="9" s="1"/>
  <c r="BE78" i="9" s="1"/>
  <c r="B38" i="19"/>
  <c r="U44" i="19"/>
  <c r="T45" i="19" s="1"/>
  <c r="O44" i="19"/>
  <c r="N45" i="19" s="1"/>
  <c r="BE180" i="22"/>
  <c r="AU180" i="22"/>
  <c r="AV180" i="22" s="1"/>
  <c r="AU105" i="22"/>
  <c r="AV105" i="22" s="1"/>
  <c r="Q329" i="22"/>
  <c r="R329" i="22" s="1"/>
  <c r="Q104" i="22"/>
  <c r="R104" i="22" s="1"/>
  <c r="BC104" i="22" s="1"/>
  <c r="AS331" i="22"/>
  <c r="Y180" i="22"/>
  <c r="X180" i="22"/>
  <c r="BD180" i="22"/>
  <c r="O181" i="22"/>
  <c r="BC180" i="22"/>
  <c r="BB180" i="22"/>
  <c r="Z180" i="22"/>
  <c r="P29" i="22"/>
  <c r="AA29" i="22" s="1"/>
  <c r="BF28" i="22"/>
  <c r="Q254" i="22"/>
  <c r="R254" i="22" s="1"/>
  <c r="AT32" i="22"/>
  <c r="BE32" i="22" s="1"/>
  <c r="AB28" i="22"/>
  <c r="AT255" i="22"/>
  <c r="BE255" i="22" s="1"/>
  <c r="AU370" i="17"/>
  <c r="AV370" i="17" s="1"/>
  <c r="Q114" i="17"/>
  <c r="R114" i="17" s="1"/>
  <c r="O199" i="17"/>
  <c r="BB198" i="17"/>
  <c r="BD198" i="17"/>
  <c r="BC198" i="17"/>
  <c r="Z198" i="17"/>
  <c r="Y198" i="17"/>
  <c r="X198" i="17"/>
  <c r="BD28" i="17"/>
  <c r="Y28" i="17"/>
  <c r="BC28" i="17"/>
  <c r="BB28" i="17"/>
  <c r="Z28" i="17"/>
  <c r="X28" i="17"/>
  <c r="O29" i="17"/>
  <c r="Q369" i="17"/>
  <c r="R369" i="17" s="1"/>
  <c r="Q284" i="17"/>
  <c r="R284" i="17" s="1"/>
  <c r="AT201" i="17"/>
  <c r="BE201" i="17" s="1"/>
  <c r="AU29" i="17"/>
  <c r="AV29" i="17" s="1"/>
  <c r="AU285" i="17"/>
  <c r="AV285" i="17" s="1"/>
  <c r="AT116" i="17"/>
  <c r="BE116" i="17" s="1"/>
  <c r="AU318" i="21"/>
  <c r="AV318" i="21" s="1"/>
  <c r="AS319" i="21" s="1"/>
  <c r="Q31" i="21"/>
  <c r="R31" i="21" s="1"/>
  <c r="AS413" i="21"/>
  <c r="P411" i="21"/>
  <c r="AA411" i="21" s="1"/>
  <c r="Q411" i="21"/>
  <c r="R411" i="21" s="1"/>
  <c r="P126" i="21"/>
  <c r="AA126" i="21" s="1"/>
  <c r="BF125" i="21"/>
  <c r="AT128" i="21"/>
  <c r="BE128" i="21" s="1"/>
  <c r="P318" i="21"/>
  <c r="AA318" i="21" s="1"/>
  <c r="AB317" i="21"/>
  <c r="Q221" i="21"/>
  <c r="AS222" i="21"/>
  <c r="R221" i="21"/>
  <c r="AB410" i="21"/>
  <c r="BF410" i="21"/>
  <c r="AB125" i="21"/>
  <c r="BF317" i="21"/>
  <c r="AT32" i="21"/>
  <c r="BE32" i="21" s="1"/>
  <c r="C38" i="19"/>
  <c r="B39" i="19" s="1"/>
  <c r="Y30" i="15"/>
  <c r="X30" i="15"/>
  <c r="BD30" i="15"/>
  <c r="AT451" i="15"/>
  <c r="BE451" i="15" s="1"/>
  <c r="BB30" i="15"/>
  <c r="BC451" i="15"/>
  <c r="X451" i="15"/>
  <c r="BD451" i="15"/>
  <c r="O452" i="15"/>
  <c r="Z451" i="15"/>
  <c r="Y451" i="15"/>
  <c r="BB451" i="15"/>
  <c r="BC30" i="15"/>
  <c r="Z30" i="15"/>
  <c r="AS347" i="15"/>
  <c r="AU241" i="15"/>
  <c r="AV241" i="15" s="1"/>
  <c r="Z239" i="15"/>
  <c r="BD239" i="15"/>
  <c r="Y239" i="15"/>
  <c r="BC239" i="15"/>
  <c r="X239" i="15"/>
  <c r="O240" i="15"/>
  <c r="BB239" i="15"/>
  <c r="P135" i="15"/>
  <c r="AA135" i="15" s="1"/>
  <c r="AS137" i="15"/>
  <c r="I44" i="19"/>
  <c r="H45" i="19" s="1"/>
  <c r="AS32" i="15"/>
  <c r="AA31" i="15"/>
  <c r="AU174" i="12"/>
  <c r="AV174" i="12" s="1"/>
  <c r="AS175" i="12" s="1"/>
  <c r="AY87" i="11"/>
  <c r="AX88" i="11" s="1"/>
  <c r="AU175" i="11"/>
  <c r="AV175" i="11" s="1"/>
  <c r="AS176" i="11" s="1"/>
  <c r="BI75" i="9"/>
  <c r="AU58" i="11"/>
  <c r="AV58" i="11" s="1"/>
  <c r="X116" i="11"/>
  <c r="U116" i="11"/>
  <c r="T117" i="11" s="1"/>
  <c r="AC117" i="11"/>
  <c r="AB144" i="11"/>
  <c r="BI114" i="12"/>
  <c r="AU86" i="12"/>
  <c r="AV86" i="12" s="1"/>
  <c r="Q56" i="12"/>
  <c r="R56" i="12" s="1"/>
  <c r="AU57" i="12"/>
  <c r="AV57" i="12" s="1"/>
  <c r="Y173" i="12"/>
  <c r="BD173" i="12"/>
  <c r="X173" i="12"/>
  <c r="Z173" i="12"/>
  <c r="O174" i="12"/>
  <c r="BC173" i="12"/>
  <c r="BB173" i="12"/>
  <c r="U173" i="12"/>
  <c r="T174" i="12" s="1"/>
  <c r="AC174" i="12"/>
  <c r="BG174" i="12"/>
  <c r="AS28" i="12"/>
  <c r="AY27" i="12"/>
  <c r="AX28" i="12" s="1"/>
  <c r="BF143" i="12"/>
  <c r="BH143" i="12"/>
  <c r="BI55" i="12"/>
  <c r="BD27" i="12"/>
  <c r="X27" i="12"/>
  <c r="Y27" i="12"/>
  <c r="O28" i="12"/>
  <c r="BG28" i="12"/>
  <c r="AC28" i="12"/>
  <c r="BC27" i="12"/>
  <c r="BB27" i="12"/>
  <c r="Z27" i="12"/>
  <c r="U27" i="12"/>
  <c r="T28" i="12" s="1"/>
  <c r="P144" i="12"/>
  <c r="AA144" i="12" s="1"/>
  <c r="AE114" i="12"/>
  <c r="AE55" i="12"/>
  <c r="AU144" i="12"/>
  <c r="AV144" i="12" s="1"/>
  <c r="AE86" i="12"/>
  <c r="Q87" i="12"/>
  <c r="R87" i="12" s="1"/>
  <c r="AB143" i="12"/>
  <c r="AD143" i="12"/>
  <c r="AT115" i="12"/>
  <c r="BE115" i="12" s="1"/>
  <c r="BF144" i="11"/>
  <c r="BB87" i="11"/>
  <c r="BD116" i="11"/>
  <c r="BB116" i="11"/>
  <c r="Y87" i="11"/>
  <c r="Y116" i="11"/>
  <c r="O88" i="11"/>
  <c r="P88" i="11" s="1"/>
  <c r="AA88" i="11" s="1"/>
  <c r="O117" i="11"/>
  <c r="P117" i="11" s="1"/>
  <c r="AA117" i="11" s="1"/>
  <c r="U87" i="11"/>
  <c r="T88" i="11" s="1"/>
  <c r="Z116" i="11"/>
  <c r="X87" i="11"/>
  <c r="AC88" i="11"/>
  <c r="BC87" i="11"/>
  <c r="BC116" i="11"/>
  <c r="BG88" i="11"/>
  <c r="Z87" i="11"/>
  <c r="BG117" i="11"/>
  <c r="Y29" i="11"/>
  <c r="BD29" i="11"/>
  <c r="X29" i="11"/>
  <c r="BC29" i="11"/>
  <c r="O30" i="11"/>
  <c r="BB29" i="11"/>
  <c r="Z29" i="11"/>
  <c r="AC30" i="11"/>
  <c r="BG30" i="11"/>
  <c r="U29" i="11"/>
  <c r="T30" i="11" s="1"/>
  <c r="BC58" i="11"/>
  <c r="O59" i="11"/>
  <c r="Z58" i="11"/>
  <c r="Y58" i="11"/>
  <c r="X58" i="11"/>
  <c r="BD58" i="11"/>
  <c r="BB58" i="11"/>
  <c r="AC59" i="11"/>
  <c r="U58" i="11"/>
  <c r="T59" i="11" s="1"/>
  <c r="BG59" i="11"/>
  <c r="AT88" i="11"/>
  <c r="BE88" i="11" s="1"/>
  <c r="AS146" i="11"/>
  <c r="AY145" i="11"/>
  <c r="AX146" i="11" s="1"/>
  <c r="Q145" i="11"/>
  <c r="R145" i="11" s="1"/>
  <c r="AT29" i="11"/>
  <c r="BE29" i="11" s="1"/>
  <c r="Y174" i="11"/>
  <c r="BD174" i="11"/>
  <c r="X174" i="11"/>
  <c r="BC174" i="11"/>
  <c r="BB174" i="11"/>
  <c r="Z174" i="11"/>
  <c r="O175" i="11"/>
  <c r="AC175" i="11"/>
  <c r="U174" i="11"/>
  <c r="T175" i="11" s="1"/>
  <c r="BG175" i="11"/>
  <c r="AT117" i="11"/>
  <c r="BE117" i="11" s="1"/>
  <c r="BI18" i="9"/>
  <c r="Q165" i="9"/>
  <c r="R165" i="9" s="1"/>
  <c r="BI164" i="9"/>
  <c r="AT165" i="9"/>
  <c r="BE165" i="9" s="1"/>
  <c r="AE164" i="9"/>
  <c r="P135" i="9"/>
  <c r="AA135" i="9" s="1"/>
  <c r="BF134" i="9"/>
  <c r="BH134" i="9"/>
  <c r="AT136" i="9"/>
  <c r="BE136" i="9" s="1"/>
  <c r="AB134" i="9"/>
  <c r="AD134" i="9"/>
  <c r="AY49" i="9"/>
  <c r="AX50" i="9" s="1"/>
  <c r="AS107" i="9"/>
  <c r="AY106" i="9"/>
  <c r="AX107" i="9" s="1"/>
  <c r="P107" i="9"/>
  <c r="AA107" i="9" s="1"/>
  <c r="AB106" i="9"/>
  <c r="AD106" i="9"/>
  <c r="BF106" i="9"/>
  <c r="BH106" i="9"/>
  <c r="Y76" i="9"/>
  <c r="O77" i="9"/>
  <c r="BD76" i="9"/>
  <c r="BC76" i="9"/>
  <c r="X76" i="9"/>
  <c r="BB76" i="9"/>
  <c r="Z76" i="9"/>
  <c r="U76" i="9"/>
  <c r="T77" i="9" s="1"/>
  <c r="AC77" i="9"/>
  <c r="BG77" i="9"/>
  <c r="BI46" i="9"/>
  <c r="Q47" i="9"/>
  <c r="R47" i="9" s="1"/>
  <c r="AE46" i="9"/>
  <c r="AT50" i="9"/>
  <c r="BE50" i="9" s="1"/>
  <c r="AS19" i="9"/>
  <c r="AY18" i="9"/>
  <c r="AX19" i="9" s="1"/>
  <c r="Q19" i="9"/>
  <c r="R19" i="9" s="1"/>
  <c r="AE18" i="9"/>
  <c r="Q32" i="35" l="1"/>
  <c r="Q61" i="35"/>
  <c r="Q90" i="35"/>
  <c r="BI89" i="35"/>
  <c r="BI86" i="12"/>
  <c r="AS178" i="35"/>
  <c r="AY177" i="35"/>
  <c r="AX178" i="35" s="1"/>
  <c r="BI31" i="35"/>
  <c r="AE31" i="35"/>
  <c r="AS119" i="35"/>
  <c r="AY118" i="35"/>
  <c r="AX119" i="35" s="1"/>
  <c r="AT149" i="35"/>
  <c r="BE149" i="35" s="1"/>
  <c r="AT61" i="35"/>
  <c r="BE61" i="35" s="1"/>
  <c r="AU61" i="35"/>
  <c r="AV61" i="35" s="1"/>
  <c r="AB118" i="35"/>
  <c r="AD118" i="35"/>
  <c r="R32" i="35"/>
  <c r="AE60" i="35"/>
  <c r="BI60" i="35"/>
  <c r="AT90" i="35"/>
  <c r="BE90" i="35" s="1"/>
  <c r="BI177" i="35"/>
  <c r="R90" i="35"/>
  <c r="R61" i="35"/>
  <c r="AE89" i="35"/>
  <c r="Q178" i="35"/>
  <c r="R178" i="35" s="1"/>
  <c r="Z147" i="35"/>
  <c r="BC147" i="35"/>
  <c r="X147" i="35"/>
  <c r="BB147" i="35"/>
  <c r="Y147" i="35"/>
  <c r="O148" i="35"/>
  <c r="BD147" i="35"/>
  <c r="AC148" i="35"/>
  <c r="BG148" i="35"/>
  <c r="U147" i="35"/>
  <c r="T148" i="35" s="1"/>
  <c r="P119" i="35"/>
  <c r="AA119" i="35" s="1"/>
  <c r="AT32" i="35"/>
  <c r="BE32" i="35" s="1"/>
  <c r="AE177" i="35"/>
  <c r="BF118" i="35"/>
  <c r="BH118" i="35"/>
  <c r="AU201" i="17"/>
  <c r="AV201" i="17" s="1"/>
  <c r="Q318" i="21"/>
  <c r="R318" i="21" s="1"/>
  <c r="AY174" i="12"/>
  <c r="AX175" i="12" s="1"/>
  <c r="AU78" i="9"/>
  <c r="AV78" i="9" s="1"/>
  <c r="AS79" i="9" s="1"/>
  <c r="Q107" i="9"/>
  <c r="AB30" i="15"/>
  <c r="U45" i="19"/>
  <c r="T46" i="19" s="1"/>
  <c r="O45" i="19"/>
  <c r="N46" i="19" s="1"/>
  <c r="BB104" i="22"/>
  <c r="AU255" i="22"/>
  <c r="AV255" i="22" s="1"/>
  <c r="X104" i="22"/>
  <c r="Y104" i="22"/>
  <c r="BD104" i="22"/>
  <c r="O105" i="22"/>
  <c r="P105" i="22" s="1"/>
  <c r="AA105" i="22" s="1"/>
  <c r="Z104" i="22"/>
  <c r="AU32" i="22"/>
  <c r="AV32" i="22" s="1"/>
  <c r="Z254" i="22"/>
  <c r="Y254" i="22"/>
  <c r="X254" i="22"/>
  <c r="BC254" i="22"/>
  <c r="BD254" i="22"/>
  <c r="BB254" i="22"/>
  <c r="O255" i="22"/>
  <c r="AB180" i="22"/>
  <c r="AS181" i="22"/>
  <c r="O330" i="22"/>
  <c r="BC329" i="22"/>
  <c r="BB329" i="22"/>
  <c r="BD329" i="22"/>
  <c r="Z329" i="22"/>
  <c r="Y329" i="22"/>
  <c r="X329" i="22"/>
  <c r="BF180" i="22"/>
  <c r="AT331" i="22"/>
  <c r="BE331" i="22" s="1"/>
  <c r="Q29" i="22"/>
  <c r="R29" i="22" s="1"/>
  <c r="P181" i="22"/>
  <c r="AA181" i="22" s="1"/>
  <c r="AS106" i="22"/>
  <c r="AU116" i="17"/>
  <c r="AV116" i="17" s="1"/>
  <c r="AS117" i="17" s="1"/>
  <c r="AS286" i="17"/>
  <c r="AS30" i="17"/>
  <c r="AS202" i="17"/>
  <c r="Z284" i="17"/>
  <c r="O285" i="17"/>
  <c r="BD284" i="17"/>
  <c r="Y284" i="17"/>
  <c r="BC284" i="17"/>
  <c r="BB284" i="17"/>
  <c r="X284" i="17"/>
  <c r="AB28" i="17"/>
  <c r="AB198" i="17"/>
  <c r="BC369" i="17"/>
  <c r="X369" i="17"/>
  <c r="Z369" i="17"/>
  <c r="Y369" i="17"/>
  <c r="O370" i="17"/>
  <c r="BD369" i="17"/>
  <c r="BB369" i="17"/>
  <c r="BF28" i="17"/>
  <c r="O115" i="17"/>
  <c r="BD114" i="17"/>
  <c r="Y114" i="17"/>
  <c r="BC114" i="17"/>
  <c r="X114" i="17"/>
  <c r="BB114" i="17"/>
  <c r="Z114" i="17"/>
  <c r="BF198" i="17"/>
  <c r="AS371" i="17"/>
  <c r="P29" i="17"/>
  <c r="AA29" i="17" s="1"/>
  <c r="P199" i="17"/>
  <c r="AA199" i="17" s="1"/>
  <c r="AU32" i="21"/>
  <c r="AV32" i="21" s="1"/>
  <c r="AS33" i="21" s="1"/>
  <c r="Q126" i="21"/>
  <c r="R126" i="21" s="1"/>
  <c r="X126" i="21" s="1"/>
  <c r="Z411" i="21"/>
  <c r="Y411" i="21"/>
  <c r="X411" i="21"/>
  <c r="O412" i="21"/>
  <c r="BD411" i="21"/>
  <c r="BC411" i="21"/>
  <c r="BB411" i="21"/>
  <c r="Z221" i="21"/>
  <c r="O222" i="21"/>
  <c r="BD221" i="21"/>
  <c r="BC221" i="21"/>
  <c r="BB221" i="21"/>
  <c r="Y221" i="21"/>
  <c r="X221" i="21"/>
  <c r="O32" i="21"/>
  <c r="BC31" i="21"/>
  <c r="X31" i="21"/>
  <c r="BB31" i="21"/>
  <c r="Z31" i="21"/>
  <c r="BD31" i="21"/>
  <c r="Y31" i="21"/>
  <c r="BD318" i="21"/>
  <c r="Y318" i="21"/>
  <c r="BC318" i="21"/>
  <c r="BB318" i="21"/>
  <c r="Z318" i="21"/>
  <c r="O319" i="21"/>
  <c r="X318" i="21"/>
  <c r="AT319" i="21"/>
  <c r="BE319" i="21" s="1"/>
  <c r="AT222" i="21"/>
  <c r="BE222" i="21" s="1"/>
  <c r="AU128" i="21"/>
  <c r="AV128" i="21" s="1"/>
  <c r="AT413" i="21"/>
  <c r="BE413" i="21" s="1"/>
  <c r="C39" i="19"/>
  <c r="B40" i="19"/>
  <c r="BF30" i="15"/>
  <c r="AB451" i="15"/>
  <c r="BF451" i="15"/>
  <c r="AU451" i="15"/>
  <c r="AV451" i="15" s="1"/>
  <c r="P452" i="15"/>
  <c r="AA452" i="15" s="1"/>
  <c r="O346" i="15"/>
  <c r="BD345" i="15"/>
  <c r="Y345" i="15"/>
  <c r="BC345" i="15"/>
  <c r="X345" i="15"/>
  <c r="BB345" i="15"/>
  <c r="Z345" i="15"/>
  <c r="AT347" i="15"/>
  <c r="BE347" i="15" s="1"/>
  <c r="AB239" i="15"/>
  <c r="P240" i="15"/>
  <c r="AA240" i="15" s="1"/>
  <c r="AS242" i="15"/>
  <c r="BF239" i="15"/>
  <c r="AT137" i="15"/>
  <c r="BE137" i="15" s="1"/>
  <c r="Q135" i="15"/>
  <c r="R135" i="15" s="1"/>
  <c r="I45" i="19"/>
  <c r="H46" i="19" s="1"/>
  <c r="Q31" i="15"/>
  <c r="R31" i="15" s="1"/>
  <c r="O32" i="15" s="1"/>
  <c r="P32" i="15" s="1"/>
  <c r="AT32" i="15"/>
  <c r="BE32" i="15" s="1"/>
  <c r="AU115" i="12"/>
  <c r="AV115" i="12" s="1"/>
  <c r="AY115" i="12" s="1"/>
  <c r="AX116" i="12" s="1"/>
  <c r="AY175" i="11"/>
  <c r="AX176" i="11" s="1"/>
  <c r="Q117" i="11"/>
  <c r="R117" i="11" s="1"/>
  <c r="Z117" i="11" s="1"/>
  <c r="BF116" i="11"/>
  <c r="BF87" i="11"/>
  <c r="AS145" i="12"/>
  <c r="AY144" i="12"/>
  <c r="AX145" i="12" s="1"/>
  <c r="BI143" i="12"/>
  <c r="BF173" i="12"/>
  <c r="BH173" i="12"/>
  <c r="AB27" i="12"/>
  <c r="AD27" i="12"/>
  <c r="AT175" i="12"/>
  <c r="BE175" i="12" s="1"/>
  <c r="P174" i="12"/>
  <c r="AA174" i="12" s="1"/>
  <c r="BD56" i="12"/>
  <c r="X56" i="12"/>
  <c r="Y56" i="12"/>
  <c r="BC56" i="12"/>
  <c r="AC57" i="12"/>
  <c r="BB56" i="12"/>
  <c r="Z56" i="12"/>
  <c r="O57" i="12"/>
  <c r="U56" i="12"/>
  <c r="T57" i="12" s="1"/>
  <c r="BG57" i="12"/>
  <c r="P28" i="12"/>
  <c r="AA28" i="12" s="1"/>
  <c r="BF27" i="12"/>
  <c r="BH27" i="12"/>
  <c r="AT28" i="12"/>
  <c r="BE28" i="12" s="1"/>
  <c r="AB173" i="12"/>
  <c r="AD173" i="12"/>
  <c r="AS58" i="12"/>
  <c r="AY57" i="12"/>
  <c r="AX58" i="12" s="1"/>
  <c r="AE143" i="12"/>
  <c r="O116" i="12"/>
  <c r="X115" i="12"/>
  <c r="BD115" i="12"/>
  <c r="BC115" i="12"/>
  <c r="BB115" i="12"/>
  <c r="Z115" i="12"/>
  <c r="Y115" i="12"/>
  <c r="AC116" i="12"/>
  <c r="U115" i="12"/>
  <c r="T116" i="12" s="1"/>
  <c r="BG116" i="12"/>
  <c r="AS87" i="12"/>
  <c r="AY86" i="12"/>
  <c r="AX87" i="12" s="1"/>
  <c r="BC87" i="12"/>
  <c r="BB87" i="12"/>
  <c r="O88" i="12"/>
  <c r="Z87" i="12"/>
  <c r="Y87" i="12"/>
  <c r="X87" i="12"/>
  <c r="BD87" i="12"/>
  <c r="AC88" i="12"/>
  <c r="U87" i="12"/>
  <c r="T88" i="12" s="1"/>
  <c r="BG88" i="12"/>
  <c r="Q144" i="12"/>
  <c r="R144" i="12" s="1"/>
  <c r="AU29" i="11"/>
  <c r="AV29" i="11" s="1"/>
  <c r="AY29" i="11" s="1"/>
  <c r="AX30" i="11" s="1"/>
  <c r="AB87" i="11"/>
  <c r="AB116" i="11"/>
  <c r="AU88" i="11"/>
  <c r="AV88" i="11" s="1"/>
  <c r="AS89" i="11" s="1"/>
  <c r="AU117" i="11"/>
  <c r="AV117" i="11" s="1"/>
  <c r="AY117" i="11" s="1"/>
  <c r="AX118" i="11" s="1"/>
  <c r="Q88" i="11"/>
  <c r="R88" i="11" s="1"/>
  <c r="BF29" i="11"/>
  <c r="P30" i="11"/>
  <c r="AA30" i="11" s="1"/>
  <c r="AB29" i="11"/>
  <c r="Z145" i="11"/>
  <c r="O146" i="11"/>
  <c r="BD145" i="11"/>
  <c r="BC145" i="11"/>
  <c r="BG146" i="11"/>
  <c r="AC146" i="11"/>
  <c r="X145" i="11"/>
  <c r="BB145" i="11"/>
  <c r="Y145" i="11"/>
  <c r="U145" i="11"/>
  <c r="T146" i="11" s="1"/>
  <c r="BF174" i="11"/>
  <c r="P59" i="11"/>
  <c r="AA59" i="11" s="1"/>
  <c r="BF58" i="11"/>
  <c r="AS59" i="11"/>
  <c r="AY58" i="11"/>
  <c r="AX59" i="11" s="1"/>
  <c r="AB174" i="11"/>
  <c r="P175" i="11"/>
  <c r="AA175" i="11" s="1"/>
  <c r="AT146" i="11"/>
  <c r="BE146" i="11" s="1"/>
  <c r="AB58" i="11"/>
  <c r="AT176" i="11"/>
  <c r="BE176" i="11" s="1"/>
  <c r="AU50" i="9"/>
  <c r="AV50" i="9" s="1"/>
  <c r="AS51" i="9" s="1"/>
  <c r="AU165" i="9"/>
  <c r="AV165" i="9" s="1"/>
  <c r="O166" i="9"/>
  <c r="BB165" i="9"/>
  <c r="X165" i="9"/>
  <c r="BC165" i="9"/>
  <c r="Z165" i="9"/>
  <c r="Y165" i="9"/>
  <c r="BD165" i="9"/>
  <c r="U165" i="9"/>
  <c r="T166" i="9" s="1"/>
  <c r="AC166" i="9"/>
  <c r="BG166" i="9"/>
  <c r="BI106" i="9"/>
  <c r="BI134" i="9"/>
  <c r="Q135" i="9"/>
  <c r="R135" i="9" s="1"/>
  <c r="AE134" i="9"/>
  <c r="AU136" i="9"/>
  <c r="AV136" i="9" s="1"/>
  <c r="R107" i="9"/>
  <c r="BB107" i="9" s="1"/>
  <c r="AE106" i="9"/>
  <c r="AT107" i="9"/>
  <c r="BE107" i="9" s="1"/>
  <c r="BF76" i="9"/>
  <c r="BH76" i="9"/>
  <c r="P77" i="9"/>
  <c r="AA77" i="9" s="1"/>
  <c r="AB76" i="9"/>
  <c r="AD76" i="9"/>
  <c r="Y47" i="9"/>
  <c r="BD47" i="9"/>
  <c r="X47" i="9"/>
  <c r="Z47" i="9"/>
  <c r="BC47" i="9"/>
  <c r="BB47" i="9"/>
  <c r="BG48" i="9"/>
  <c r="O48" i="9"/>
  <c r="AC48" i="9"/>
  <c r="U47" i="9"/>
  <c r="T48" i="9" s="1"/>
  <c r="Z19" i="9"/>
  <c r="BD19" i="9"/>
  <c r="BB19" i="9"/>
  <c r="BG20" i="9"/>
  <c r="BC19" i="9"/>
  <c r="AT19" i="9"/>
  <c r="BE19" i="9" s="1"/>
  <c r="O20" i="9"/>
  <c r="P20" i="9" s="1"/>
  <c r="AA20" i="9" s="1"/>
  <c r="AC20" i="9"/>
  <c r="U19" i="9"/>
  <c r="T20" i="9" s="1"/>
  <c r="X19" i="9"/>
  <c r="Y19" i="9"/>
  <c r="BD178" i="35" l="1"/>
  <c r="Z178" i="35"/>
  <c r="X178" i="35"/>
  <c r="BC178" i="35"/>
  <c r="BB178" i="35"/>
  <c r="AC179" i="35"/>
  <c r="O179" i="35"/>
  <c r="Y178" i="35"/>
  <c r="BG179" i="35"/>
  <c r="U178" i="35"/>
  <c r="T179" i="35" s="1"/>
  <c r="AS62" i="35"/>
  <c r="AY61" i="35"/>
  <c r="AX62" i="35" s="1"/>
  <c r="BF147" i="35"/>
  <c r="BH147" i="35"/>
  <c r="BB90" i="35"/>
  <c r="BC90" i="35"/>
  <c r="Y90" i="35"/>
  <c r="X90" i="35"/>
  <c r="O91" i="35"/>
  <c r="BD90" i="35"/>
  <c r="Z90" i="35"/>
  <c r="BG91" i="35"/>
  <c r="AC91" i="35"/>
  <c r="U90" i="35"/>
  <c r="T91" i="35" s="1"/>
  <c r="BC32" i="35"/>
  <c r="BB32" i="35"/>
  <c r="Z32" i="35"/>
  <c r="AC33" i="35"/>
  <c r="Y32" i="35"/>
  <c r="BD32" i="35"/>
  <c r="O33" i="35"/>
  <c r="X32" i="35"/>
  <c r="BG33" i="35"/>
  <c r="U32" i="35"/>
  <c r="T33" i="35" s="1"/>
  <c r="BI118" i="35"/>
  <c r="AB147" i="35"/>
  <c r="AD147" i="35"/>
  <c r="AU90" i="35"/>
  <c r="AV90" i="35" s="1"/>
  <c r="AE118" i="35"/>
  <c r="AT119" i="35"/>
  <c r="BE119" i="35" s="1"/>
  <c r="AU32" i="35"/>
  <c r="AV32" i="35" s="1"/>
  <c r="Q119" i="35"/>
  <c r="R119" i="35" s="1"/>
  <c r="P148" i="35"/>
  <c r="AA148" i="35" s="1"/>
  <c r="AU149" i="35"/>
  <c r="O62" i="35"/>
  <c r="BB61" i="35"/>
  <c r="Z61" i="35"/>
  <c r="Y61" i="35"/>
  <c r="X61" i="35"/>
  <c r="BD61" i="35"/>
  <c r="BC61" i="35"/>
  <c r="U61" i="35"/>
  <c r="T62" i="35" s="1"/>
  <c r="AC62" i="35"/>
  <c r="BG62" i="35"/>
  <c r="AV149" i="35"/>
  <c r="AT178" i="35"/>
  <c r="BE178" i="35" s="1"/>
  <c r="AU178" i="35"/>
  <c r="AV178" i="35" s="1"/>
  <c r="Z126" i="21"/>
  <c r="BC126" i="21"/>
  <c r="Y126" i="21"/>
  <c r="AB126" i="21" s="1"/>
  <c r="BD126" i="21"/>
  <c r="O127" i="21"/>
  <c r="P127" i="21" s="1"/>
  <c r="AA127" i="21" s="1"/>
  <c r="X117" i="11"/>
  <c r="AS116" i="12"/>
  <c r="AT116" i="12" s="1"/>
  <c r="BE116" i="12" s="1"/>
  <c r="Q174" i="12"/>
  <c r="R174" i="12" s="1"/>
  <c r="AY78" i="9"/>
  <c r="AX79" i="9" s="1"/>
  <c r="BF104" i="22"/>
  <c r="U46" i="19"/>
  <c r="T47" i="19" s="1"/>
  <c r="O46" i="19"/>
  <c r="N47" i="19" s="1"/>
  <c r="AB104" i="22"/>
  <c r="AS33" i="22"/>
  <c r="AT33" i="22" s="1"/>
  <c r="BE33" i="22" s="1"/>
  <c r="AU331" i="22"/>
  <c r="AV331" i="22" s="1"/>
  <c r="Z29" i="22"/>
  <c r="BD29" i="22"/>
  <c r="Y29" i="22"/>
  <c r="O30" i="22"/>
  <c r="BC29" i="22"/>
  <c r="X29" i="22"/>
  <c r="BB29" i="22"/>
  <c r="AT106" i="22"/>
  <c r="BE106" i="22" s="1"/>
  <c r="P255" i="22"/>
  <c r="AA255" i="22" s="1"/>
  <c r="BF254" i="22"/>
  <c r="Q105" i="22"/>
  <c r="R105" i="22" s="1"/>
  <c r="BF329" i="22"/>
  <c r="AB254" i="22"/>
  <c r="AS256" i="22"/>
  <c r="Q181" i="22"/>
  <c r="R181" i="22" s="1"/>
  <c r="AB329" i="22"/>
  <c r="P330" i="22"/>
  <c r="AA330" i="22" s="1"/>
  <c r="AT181" i="22"/>
  <c r="BE181" i="22" s="1"/>
  <c r="AB369" i="17"/>
  <c r="Q199" i="17"/>
  <c r="R199" i="17" s="1"/>
  <c r="AB284" i="17"/>
  <c r="AT202" i="17"/>
  <c r="BE202" i="17" s="1"/>
  <c r="AU202" i="17"/>
  <c r="BF369" i="17"/>
  <c r="AT30" i="17"/>
  <c r="BE30" i="17" s="1"/>
  <c r="BF284" i="17"/>
  <c r="Q29" i="17"/>
  <c r="R29" i="17" s="1"/>
  <c r="P115" i="17"/>
  <c r="AA115" i="17" s="1"/>
  <c r="P370" i="17"/>
  <c r="AA370" i="17" s="1"/>
  <c r="AT286" i="17"/>
  <c r="BE286" i="17" s="1"/>
  <c r="AB114" i="17"/>
  <c r="P285" i="17"/>
  <c r="AA285" i="17" s="1"/>
  <c r="AT371" i="17"/>
  <c r="BE371" i="17" s="1"/>
  <c r="BF114" i="17"/>
  <c r="AT117" i="17"/>
  <c r="BE117" i="17" s="1"/>
  <c r="BB126" i="21"/>
  <c r="AU222" i="21"/>
  <c r="AV222" i="21" s="1"/>
  <c r="P222" i="21"/>
  <c r="AA222" i="21" s="1"/>
  <c r="BF318" i="21"/>
  <c r="AT33" i="21"/>
  <c r="BE33" i="21" s="1"/>
  <c r="P412" i="21"/>
  <c r="AA412" i="21" s="1"/>
  <c r="AU413" i="21"/>
  <c r="AV413" i="21" s="1"/>
  <c r="BF31" i="21"/>
  <c r="AB411" i="21"/>
  <c r="AB31" i="21"/>
  <c r="AU319" i="21"/>
  <c r="AV319" i="21" s="1"/>
  <c r="AS129" i="21"/>
  <c r="AB318" i="21"/>
  <c r="P32" i="21"/>
  <c r="AA32" i="21" s="1"/>
  <c r="BF221" i="21"/>
  <c r="AB221" i="21"/>
  <c r="P319" i="21"/>
  <c r="AA319" i="21" s="1"/>
  <c r="BF411" i="21"/>
  <c r="C40" i="19"/>
  <c r="Q452" i="15"/>
  <c r="R452" i="15" s="1"/>
  <c r="AS452" i="15"/>
  <c r="AU347" i="15"/>
  <c r="AV347" i="15" s="1"/>
  <c r="BF345" i="15"/>
  <c r="AB345" i="15"/>
  <c r="P346" i="15"/>
  <c r="AA346" i="15" s="1"/>
  <c r="AU137" i="15"/>
  <c r="AV137" i="15" s="1"/>
  <c r="AS138" i="15" s="1"/>
  <c r="AT242" i="15"/>
  <c r="BE242" i="15" s="1"/>
  <c r="Q240" i="15"/>
  <c r="R240" i="15" s="1"/>
  <c r="Z135" i="15"/>
  <c r="BD135" i="15"/>
  <c r="Y135" i="15"/>
  <c r="BB135" i="15"/>
  <c r="O136" i="15"/>
  <c r="BC135" i="15"/>
  <c r="X135" i="15"/>
  <c r="AU32" i="15"/>
  <c r="AV32" i="15" s="1"/>
  <c r="AS33" i="15" s="1"/>
  <c r="I46" i="19"/>
  <c r="H47" i="19" s="1"/>
  <c r="BC31" i="15"/>
  <c r="X31" i="15"/>
  <c r="BD31" i="15"/>
  <c r="BB31" i="15"/>
  <c r="Y31" i="15"/>
  <c r="Z31" i="15"/>
  <c r="AU175" i="12"/>
  <c r="AV175" i="12" s="1"/>
  <c r="AS176" i="12" s="1"/>
  <c r="U117" i="11"/>
  <c r="T118" i="11" s="1"/>
  <c r="BG118" i="11"/>
  <c r="AC118" i="11"/>
  <c r="BB117" i="11"/>
  <c r="BC117" i="11"/>
  <c r="BD117" i="11"/>
  <c r="O118" i="11"/>
  <c r="P118" i="11" s="1"/>
  <c r="AA118" i="11" s="1"/>
  <c r="Y117" i="11"/>
  <c r="AB117" i="11" s="1"/>
  <c r="Q175" i="11"/>
  <c r="R175" i="11" s="1"/>
  <c r="AY50" i="9"/>
  <c r="AX51" i="9" s="1"/>
  <c r="Q59" i="11"/>
  <c r="R59" i="11" s="1"/>
  <c r="X59" i="11" s="1"/>
  <c r="AS30" i="11"/>
  <c r="AT30" i="11" s="1"/>
  <c r="Q28" i="12"/>
  <c r="R28" i="12" s="1"/>
  <c r="Y28" i="12" s="1"/>
  <c r="BD144" i="12"/>
  <c r="X144" i="12"/>
  <c r="O145" i="12"/>
  <c r="Z144" i="12"/>
  <c r="Y144" i="12"/>
  <c r="BC144" i="12"/>
  <c r="BB144" i="12"/>
  <c r="BG145" i="12"/>
  <c r="U144" i="12"/>
  <c r="T145" i="12" s="1"/>
  <c r="AC145" i="12"/>
  <c r="BD28" i="12"/>
  <c r="U28" i="12"/>
  <c r="T29" i="12" s="1"/>
  <c r="AT58" i="12"/>
  <c r="BE58" i="12" s="1"/>
  <c r="BF56" i="12"/>
  <c r="BH56" i="12"/>
  <c r="BI173" i="12"/>
  <c r="AT87" i="12"/>
  <c r="BE87" i="12" s="1"/>
  <c r="BF87" i="12" s="1"/>
  <c r="AE173" i="12"/>
  <c r="BF115" i="12"/>
  <c r="BH115" i="12"/>
  <c r="AB87" i="12"/>
  <c r="AD87" i="12"/>
  <c r="AU28" i="12"/>
  <c r="AV28" i="12" s="1"/>
  <c r="P116" i="12"/>
  <c r="AA116" i="12" s="1"/>
  <c r="AB56" i="12"/>
  <c r="AD56" i="12"/>
  <c r="AB115" i="12"/>
  <c r="AD115" i="12"/>
  <c r="P88" i="12"/>
  <c r="AA88" i="12" s="1"/>
  <c r="BH87" i="12"/>
  <c r="BI27" i="12"/>
  <c r="P57" i="12"/>
  <c r="AA57" i="12" s="1"/>
  <c r="AE27" i="12"/>
  <c r="AT145" i="12"/>
  <c r="BE145" i="12" s="1"/>
  <c r="AS118" i="11"/>
  <c r="AT118" i="11" s="1"/>
  <c r="BE118" i="11" s="1"/>
  <c r="AY88" i="11"/>
  <c r="AX89" i="11" s="1"/>
  <c r="AU146" i="11"/>
  <c r="AV146" i="11" s="1"/>
  <c r="AT59" i="11"/>
  <c r="BE59" i="11" s="1"/>
  <c r="Q30" i="11"/>
  <c r="R30" i="11" s="1"/>
  <c r="AT89" i="11"/>
  <c r="BE89" i="11" s="1"/>
  <c r="O89" i="11"/>
  <c r="Z88" i="11"/>
  <c r="Y88" i="11"/>
  <c r="BC88" i="11"/>
  <c r="BB88" i="11"/>
  <c r="X88" i="11"/>
  <c r="AC89" i="11"/>
  <c r="BD88" i="11"/>
  <c r="BG89" i="11"/>
  <c r="U88" i="11"/>
  <c r="T89" i="11" s="1"/>
  <c r="BF145" i="11"/>
  <c r="AB145" i="11"/>
  <c r="AU176" i="11"/>
  <c r="AV176" i="11" s="1"/>
  <c r="P146" i="11"/>
  <c r="AA146" i="11" s="1"/>
  <c r="U107" i="9"/>
  <c r="T108" i="9" s="1"/>
  <c r="X107" i="9"/>
  <c r="BD107" i="9"/>
  <c r="Y107" i="9"/>
  <c r="O108" i="9"/>
  <c r="P108" i="9" s="1"/>
  <c r="AA108" i="9" s="1"/>
  <c r="BC107" i="9"/>
  <c r="BH107" i="9" s="1"/>
  <c r="BH19" i="9"/>
  <c r="AC108" i="9"/>
  <c r="BG108" i="9"/>
  <c r="Z107" i="9"/>
  <c r="AS166" i="9"/>
  <c r="AY165" i="9"/>
  <c r="AX166" i="9" s="1"/>
  <c r="AB165" i="9"/>
  <c r="AD165" i="9"/>
  <c r="BF165" i="9"/>
  <c r="BH165" i="9"/>
  <c r="P166" i="9"/>
  <c r="AA166" i="9" s="1"/>
  <c r="AS137" i="9"/>
  <c r="AY136" i="9"/>
  <c r="AX137" i="9" s="1"/>
  <c r="BC135" i="9"/>
  <c r="BB135" i="9"/>
  <c r="O136" i="9"/>
  <c r="Z135" i="9"/>
  <c r="Y135" i="9"/>
  <c r="X135" i="9"/>
  <c r="BD135" i="9"/>
  <c r="AC136" i="9"/>
  <c r="U135" i="9"/>
  <c r="T136" i="9" s="1"/>
  <c r="BG136" i="9"/>
  <c r="AU107" i="9"/>
  <c r="AV107" i="9" s="1"/>
  <c r="AS108" i="9" s="1"/>
  <c r="Q77" i="9"/>
  <c r="R77" i="9" s="1"/>
  <c r="BI76" i="9"/>
  <c r="AE76" i="9"/>
  <c r="AT79" i="9"/>
  <c r="BE79" i="9" s="1"/>
  <c r="BF47" i="9"/>
  <c r="BH47" i="9"/>
  <c r="AB47" i="9"/>
  <c r="AD47" i="9"/>
  <c r="P48" i="9"/>
  <c r="AA48" i="9" s="1"/>
  <c r="AT51" i="9"/>
  <c r="BE51" i="9" s="1"/>
  <c r="AU19" i="9"/>
  <c r="AV19" i="9" s="1"/>
  <c r="BF19" i="9"/>
  <c r="AD19" i="9"/>
  <c r="AB19" i="9"/>
  <c r="Q20" i="9"/>
  <c r="R20" i="9" s="1"/>
  <c r="AU119" i="35" l="1"/>
  <c r="BF178" i="35"/>
  <c r="BF126" i="21"/>
  <c r="AS91" i="35"/>
  <c r="AY90" i="35"/>
  <c r="AX91" i="35" s="1"/>
  <c r="Z119" i="35"/>
  <c r="O120" i="35"/>
  <c r="BD119" i="35"/>
  <c r="Y119" i="35"/>
  <c r="BC119" i="35"/>
  <c r="X119" i="35"/>
  <c r="BB119" i="35"/>
  <c r="AC120" i="35"/>
  <c r="U119" i="35"/>
  <c r="T120" i="35" s="1"/>
  <c r="BG120" i="35"/>
  <c r="AS179" i="35"/>
  <c r="AY178" i="35"/>
  <c r="AX179" i="35" s="1"/>
  <c r="P33" i="35"/>
  <c r="AA33" i="35" s="1"/>
  <c r="BF90" i="35"/>
  <c r="BH90" i="35"/>
  <c r="BF61" i="35"/>
  <c r="BH61" i="35"/>
  <c r="BI147" i="35"/>
  <c r="AE147" i="35"/>
  <c r="BH178" i="35"/>
  <c r="BI178" i="35" s="1"/>
  <c r="P91" i="35"/>
  <c r="AA91" i="35" s="1"/>
  <c r="Q91" i="35"/>
  <c r="AB61" i="35"/>
  <c r="AD61" i="35"/>
  <c r="Q148" i="35"/>
  <c r="R148" i="35" s="1"/>
  <c r="AV119" i="35"/>
  <c r="AS150" i="35"/>
  <c r="AY149" i="35"/>
  <c r="AX150" i="35" s="1"/>
  <c r="P179" i="35"/>
  <c r="AA179" i="35" s="1"/>
  <c r="Q179" i="35"/>
  <c r="R179" i="35" s="1"/>
  <c r="P62" i="35"/>
  <c r="AA62" i="35" s="1"/>
  <c r="AS33" i="35"/>
  <c r="AY32" i="35"/>
  <c r="AX33" i="35" s="1"/>
  <c r="BF32" i="35"/>
  <c r="BH32" i="35"/>
  <c r="AB90" i="35"/>
  <c r="AD90" i="35"/>
  <c r="AT62" i="35"/>
  <c r="BE62" i="35" s="1"/>
  <c r="AU62" i="35"/>
  <c r="AV62" i="35" s="1"/>
  <c r="AB178" i="35"/>
  <c r="AD178" i="35"/>
  <c r="AB32" i="35"/>
  <c r="AD32" i="35"/>
  <c r="Q116" i="12"/>
  <c r="R116" i="12" s="1"/>
  <c r="Q115" i="17"/>
  <c r="R115" i="17" s="1"/>
  <c r="AY175" i="12"/>
  <c r="AX176" i="12" s="1"/>
  <c r="BC28" i="12"/>
  <c r="BG29" i="12"/>
  <c r="AC29" i="12"/>
  <c r="X28" i="12"/>
  <c r="AD28" i="12" s="1"/>
  <c r="BB28" i="12"/>
  <c r="Z28" i="12"/>
  <c r="BC59" i="11"/>
  <c r="U47" i="19"/>
  <c r="T48" i="19"/>
  <c r="O47" i="19"/>
  <c r="N48" i="19" s="1"/>
  <c r="AU33" i="22"/>
  <c r="AV33" i="22" s="1"/>
  <c r="AS34" i="22" s="1"/>
  <c r="AS332" i="22"/>
  <c r="BF29" i="22"/>
  <c r="AU181" i="22"/>
  <c r="AV181" i="22" s="1"/>
  <c r="AB29" i="22"/>
  <c r="AU106" i="22"/>
  <c r="AV106" i="22" s="1"/>
  <c r="P30" i="22"/>
  <c r="AA30" i="22" s="1"/>
  <c r="Z105" i="22"/>
  <c r="BD105" i="22"/>
  <c r="Y105" i="22"/>
  <c r="BC105" i="22"/>
  <c r="X105" i="22"/>
  <c r="BB105" i="22"/>
  <c r="O106" i="22"/>
  <c r="BD181" i="22"/>
  <c r="Y181" i="22"/>
  <c r="BC181" i="22"/>
  <c r="X181" i="22"/>
  <c r="O182" i="22"/>
  <c r="BB181" i="22"/>
  <c r="Z181" i="22"/>
  <c r="AT256" i="22"/>
  <c r="BE256" i="22" s="1"/>
  <c r="Q330" i="22"/>
  <c r="R330" i="22" s="1"/>
  <c r="Q255" i="22"/>
  <c r="R255" i="22" s="1"/>
  <c r="Q285" i="17"/>
  <c r="R285" i="17" s="1"/>
  <c r="BB285" i="17" s="1"/>
  <c r="Q370" i="17"/>
  <c r="R370" i="17" s="1"/>
  <c r="Z115" i="17"/>
  <c r="BD115" i="17"/>
  <c r="Y115" i="17"/>
  <c r="BC115" i="17"/>
  <c r="X115" i="17"/>
  <c r="O116" i="17"/>
  <c r="BB115" i="17"/>
  <c r="Z199" i="17"/>
  <c r="BD199" i="17"/>
  <c r="BC199" i="17"/>
  <c r="O200" i="17"/>
  <c r="BB199" i="17"/>
  <c r="Y199" i="17"/>
  <c r="X199" i="17"/>
  <c r="Y29" i="17"/>
  <c r="X29" i="17"/>
  <c r="BD29" i="17"/>
  <c r="BC29" i="17"/>
  <c r="O30" i="17"/>
  <c r="BB29" i="17"/>
  <c r="Z29" i="17"/>
  <c r="AU371" i="17"/>
  <c r="AV371" i="17" s="1"/>
  <c r="AU117" i="17"/>
  <c r="AV117" i="17" s="1"/>
  <c r="AU30" i="17"/>
  <c r="AV30" i="17" s="1"/>
  <c r="AU286" i="17"/>
  <c r="AV286" i="17" s="1"/>
  <c r="AV202" i="17"/>
  <c r="Q319" i="21"/>
  <c r="R319" i="21" s="1"/>
  <c r="BC319" i="21" s="1"/>
  <c r="AS414" i="21"/>
  <c r="AS320" i="21"/>
  <c r="BD319" i="21"/>
  <c r="AT129" i="21"/>
  <c r="BE129" i="21" s="1"/>
  <c r="Q32" i="21"/>
  <c r="R32" i="21" s="1"/>
  <c r="Q222" i="21"/>
  <c r="R222" i="21" s="1"/>
  <c r="Q127" i="21"/>
  <c r="R127" i="21" s="1"/>
  <c r="Q412" i="21"/>
  <c r="R412" i="21" s="1"/>
  <c r="AS223" i="21"/>
  <c r="AU33" i="21"/>
  <c r="AV33" i="21" s="1"/>
  <c r="B41" i="19"/>
  <c r="AU242" i="15"/>
  <c r="AV242" i="15" s="1"/>
  <c r="BC452" i="15"/>
  <c r="BD452" i="15"/>
  <c r="BB452" i="15"/>
  <c r="Z452" i="15"/>
  <c r="Y452" i="15"/>
  <c r="O453" i="15"/>
  <c r="X452" i="15"/>
  <c r="AT452" i="15"/>
  <c r="BE452" i="15" s="1"/>
  <c r="AS348" i="15"/>
  <c r="Q346" i="15"/>
  <c r="R346" i="15" s="1"/>
  <c r="BD240" i="15"/>
  <c r="O241" i="15"/>
  <c r="BC240" i="15"/>
  <c r="BB240" i="15"/>
  <c r="Z240" i="15"/>
  <c r="Y240" i="15"/>
  <c r="X240" i="15"/>
  <c r="P136" i="15"/>
  <c r="AA136" i="15" s="1"/>
  <c r="BF135" i="15"/>
  <c r="AB135" i="15"/>
  <c r="AT138" i="15"/>
  <c r="BE138" i="15" s="1"/>
  <c r="I47" i="19"/>
  <c r="H48" i="19" s="1"/>
  <c r="AA32" i="15"/>
  <c r="BF31" i="15"/>
  <c r="AB31" i="15"/>
  <c r="AT33" i="15"/>
  <c r="BE33" i="15" s="1"/>
  <c r="BF117" i="11"/>
  <c r="AU89" i="11"/>
  <c r="AV89" i="11" s="1"/>
  <c r="O29" i="12"/>
  <c r="P29" i="12" s="1"/>
  <c r="AA29" i="12" s="1"/>
  <c r="BD59" i="11"/>
  <c r="Y59" i="11"/>
  <c r="Z59" i="11"/>
  <c r="BE30" i="11"/>
  <c r="AU30" i="11"/>
  <c r="AV30" i="11" s="1"/>
  <c r="O60" i="11"/>
  <c r="AC60" i="11"/>
  <c r="BB59" i="11"/>
  <c r="U59" i="11"/>
  <c r="T60" i="11" s="1"/>
  <c r="BG60" i="11"/>
  <c r="AU79" i="9"/>
  <c r="AV79" i="9" s="1"/>
  <c r="AS80" i="9" s="1"/>
  <c r="AB107" i="9"/>
  <c r="AD107" i="9"/>
  <c r="Q118" i="11"/>
  <c r="R118" i="11" s="1"/>
  <c r="AU118" i="11"/>
  <c r="AV118" i="11" s="1"/>
  <c r="Q146" i="11"/>
  <c r="R146" i="11" s="1"/>
  <c r="AU145" i="12"/>
  <c r="AV145" i="12" s="1"/>
  <c r="AU87" i="12"/>
  <c r="AV87" i="12" s="1"/>
  <c r="AU116" i="12"/>
  <c r="AV116" i="12" s="1"/>
  <c r="AS117" i="12" s="1"/>
  <c r="Q57" i="12"/>
  <c r="R57" i="12" s="1"/>
  <c r="AU58" i="12"/>
  <c r="AV58" i="12" s="1"/>
  <c r="AY58" i="12" s="1"/>
  <c r="AX59" i="12" s="1"/>
  <c r="BI87" i="12"/>
  <c r="Q88" i="12"/>
  <c r="R88" i="12" s="1"/>
  <c r="Z88" i="12" s="1"/>
  <c r="AS29" i="12"/>
  <c r="AY28" i="12"/>
  <c r="AX29" i="12" s="1"/>
  <c r="BD116" i="12"/>
  <c r="X116" i="12"/>
  <c r="BB116" i="12"/>
  <c r="BC116" i="12"/>
  <c r="Z116" i="12"/>
  <c r="Y116" i="12"/>
  <c r="BG117" i="12"/>
  <c r="AC117" i="12"/>
  <c r="O117" i="12"/>
  <c r="U116" i="12"/>
  <c r="T117" i="12" s="1"/>
  <c r="AE56" i="12"/>
  <c r="P145" i="12"/>
  <c r="AA145" i="12" s="1"/>
  <c r="AB144" i="12"/>
  <c r="AD144" i="12"/>
  <c r="AE115" i="12"/>
  <c r="BI115" i="12"/>
  <c r="BI56" i="12"/>
  <c r="AE87" i="12"/>
  <c r="Y174" i="12"/>
  <c r="BD174" i="12"/>
  <c r="X174" i="12"/>
  <c r="Z174" i="12"/>
  <c r="O175" i="12"/>
  <c r="BB174" i="12"/>
  <c r="BC174" i="12"/>
  <c r="AC175" i="12"/>
  <c r="BG175" i="12"/>
  <c r="U174" i="12"/>
  <c r="T175" i="12" s="1"/>
  <c r="BF144" i="12"/>
  <c r="BH144" i="12"/>
  <c r="AT176" i="12"/>
  <c r="BE176" i="12" s="1"/>
  <c r="AU59" i="11"/>
  <c r="AV59" i="11" s="1"/>
  <c r="BF88" i="11"/>
  <c r="AS177" i="11"/>
  <c r="AY176" i="11"/>
  <c r="AX177" i="11" s="1"/>
  <c r="AB88" i="11"/>
  <c r="P89" i="11"/>
  <c r="AA89" i="11" s="1"/>
  <c r="O31" i="11"/>
  <c r="BC30" i="11"/>
  <c r="Z30" i="11"/>
  <c r="BG31" i="11"/>
  <c r="Y30" i="11"/>
  <c r="BD30" i="11"/>
  <c r="X30" i="11"/>
  <c r="BB30" i="11"/>
  <c r="AC31" i="11"/>
  <c r="U30" i="11"/>
  <c r="T31" i="11" s="1"/>
  <c r="BD175" i="11"/>
  <c r="X175" i="11"/>
  <c r="BC175" i="11"/>
  <c r="BB175" i="11"/>
  <c r="O176" i="11"/>
  <c r="Z175" i="11"/>
  <c r="Y175" i="11"/>
  <c r="BG176" i="11"/>
  <c r="U175" i="11"/>
  <c r="T176" i="11" s="1"/>
  <c r="AC176" i="11"/>
  <c r="AS147" i="11"/>
  <c r="AY146" i="11"/>
  <c r="AX147" i="11" s="1"/>
  <c r="BF107" i="9"/>
  <c r="BI107" i="9" s="1"/>
  <c r="AY107" i="9"/>
  <c r="AX108" i="9" s="1"/>
  <c r="BI165" i="9"/>
  <c r="AE165" i="9"/>
  <c r="Q166" i="9"/>
  <c r="R166" i="9" s="1"/>
  <c r="AT166" i="9"/>
  <c r="BE166" i="9" s="1"/>
  <c r="P136" i="9"/>
  <c r="AA136" i="9" s="1"/>
  <c r="BF135" i="9"/>
  <c r="BH135" i="9"/>
  <c r="AB135" i="9"/>
  <c r="AD135" i="9"/>
  <c r="AT137" i="9"/>
  <c r="BE137" i="9" s="1"/>
  <c r="Q108" i="9"/>
  <c r="R108" i="9" s="1"/>
  <c r="AT108" i="9"/>
  <c r="BE108" i="9" s="1"/>
  <c r="Y77" i="9"/>
  <c r="BD77" i="9"/>
  <c r="X77" i="9"/>
  <c r="BC77" i="9"/>
  <c r="BB77" i="9"/>
  <c r="Z77" i="9"/>
  <c r="O78" i="9"/>
  <c r="AC78" i="9"/>
  <c r="BG78" i="9"/>
  <c r="U77" i="9"/>
  <c r="T78" i="9" s="1"/>
  <c r="AE47" i="9"/>
  <c r="AU51" i="9"/>
  <c r="AV51" i="9" s="1"/>
  <c r="Q48" i="9"/>
  <c r="R48" i="9" s="1"/>
  <c r="Z48" i="9" s="1"/>
  <c r="BI47" i="9"/>
  <c r="BD20" i="9"/>
  <c r="BG21" i="9"/>
  <c r="BC20" i="9"/>
  <c r="BB20" i="9"/>
  <c r="AS20" i="9"/>
  <c r="AY19" i="9"/>
  <c r="AX20" i="9" s="1"/>
  <c r="BI19" i="9"/>
  <c r="AE19" i="9"/>
  <c r="Z20" i="9"/>
  <c r="Y20" i="9"/>
  <c r="AC21" i="9"/>
  <c r="X20" i="9"/>
  <c r="O21" i="9"/>
  <c r="U20" i="9"/>
  <c r="T21" i="9" s="1"/>
  <c r="Y179" i="35" l="1"/>
  <c r="BD179" i="35"/>
  <c r="X179" i="35"/>
  <c r="BB179" i="35"/>
  <c r="Z179" i="35"/>
  <c r="U179" i="35"/>
  <c r="T180" i="35" s="1"/>
  <c r="O180" i="35"/>
  <c r="BC179" i="35"/>
  <c r="BH179" i="35" s="1"/>
  <c r="AC180" i="35"/>
  <c r="BG180" i="35"/>
  <c r="AS63" i="35"/>
  <c r="AY62" i="35"/>
  <c r="AX63" i="35" s="1"/>
  <c r="BC148" i="35"/>
  <c r="X148" i="35"/>
  <c r="Z148" i="35"/>
  <c r="BD148" i="35"/>
  <c r="BB148" i="35"/>
  <c r="O149" i="35"/>
  <c r="Y148" i="35"/>
  <c r="AC149" i="35"/>
  <c r="BG149" i="35"/>
  <c r="U148" i="35"/>
  <c r="T149" i="35" s="1"/>
  <c r="AS120" i="35"/>
  <c r="AY119" i="35"/>
  <c r="AX120" i="35" s="1"/>
  <c r="AB119" i="35"/>
  <c r="AD119" i="35"/>
  <c r="BI32" i="35"/>
  <c r="AE178" i="35"/>
  <c r="AE61" i="35"/>
  <c r="AT179" i="35"/>
  <c r="BE179" i="35" s="1"/>
  <c r="AU179" i="35"/>
  <c r="AV179" i="35" s="1"/>
  <c r="BI61" i="35"/>
  <c r="P120" i="35"/>
  <c r="AA120" i="35" s="1"/>
  <c r="Q120" i="35"/>
  <c r="AT33" i="35"/>
  <c r="BE33" i="35" s="1"/>
  <c r="AU33" i="35"/>
  <c r="AV33" i="35" s="1"/>
  <c r="AT150" i="35"/>
  <c r="BE150" i="35" s="1"/>
  <c r="R91" i="35"/>
  <c r="BI90" i="35"/>
  <c r="AE32" i="35"/>
  <c r="AE90" i="35"/>
  <c r="Q62" i="35"/>
  <c r="R62" i="35" s="1"/>
  <c r="Q33" i="35"/>
  <c r="R33" i="35" s="1"/>
  <c r="BF119" i="35"/>
  <c r="BH119" i="35"/>
  <c r="AT91" i="35"/>
  <c r="BE91" i="35" s="1"/>
  <c r="AU91" i="35"/>
  <c r="AV91" i="35" s="1"/>
  <c r="O286" i="17"/>
  <c r="P286" i="17" s="1"/>
  <c r="AA286" i="17" s="1"/>
  <c r="BC285" i="17"/>
  <c r="BD285" i="17"/>
  <c r="BF285" i="17" s="1"/>
  <c r="Y285" i="17"/>
  <c r="Z285" i="17"/>
  <c r="X285" i="17"/>
  <c r="BB319" i="21"/>
  <c r="BF319" i="21" s="1"/>
  <c r="AB28" i="12"/>
  <c r="AE28" i="12" s="1"/>
  <c r="BF28" i="12"/>
  <c r="BH28" i="12"/>
  <c r="Q29" i="12"/>
  <c r="R29" i="12" s="1"/>
  <c r="AY79" i="9"/>
  <c r="AX80" i="9" s="1"/>
  <c r="U48" i="19"/>
  <c r="T49" i="19" s="1"/>
  <c r="O48" i="19"/>
  <c r="N49" i="19" s="1"/>
  <c r="AU256" i="22"/>
  <c r="AV256" i="22"/>
  <c r="AS257" i="22" s="1"/>
  <c r="AS182" i="22"/>
  <c r="AB105" i="22"/>
  <c r="AS107" i="22"/>
  <c r="O331" i="22"/>
  <c r="Z330" i="22"/>
  <c r="Y330" i="22"/>
  <c r="X330" i="22"/>
  <c r="BD330" i="22"/>
  <c r="BC330" i="22"/>
  <c r="BB330" i="22"/>
  <c r="BC255" i="22"/>
  <c r="BB255" i="22"/>
  <c r="Z255" i="22"/>
  <c r="Y255" i="22"/>
  <c r="O256" i="22"/>
  <c r="BD255" i="22"/>
  <c r="X255" i="22"/>
  <c r="BF181" i="22"/>
  <c r="AT332" i="22"/>
  <c r="BE332" i="22" s="1"/>
  <c r="P182" i="22"/>
  <c r="AA182" i="22" s="1"/>
  <c r="P106" i="22"/>
  <c r="AA106" i="22" s="1"/>
  <c r="AB181" i="22"/>
  <c r="BF105" i="22"/>
  <c r="Q30" i="22"/>
  <c r="R30" i="22" s="1"/>
  <c r="AT34" i="22"/>
  <c r="BE34" i="22" s="1"/>
  <c r="AS118" i="17"/>
  <c r="AB29" i="17"/>
  <c r="AS203" i="17"/>
  <c r="BF199" i="17"/>
  <c r="BF115" i="17"/>
  <c r="AS31" i="17"/>
  <c r="BD370" i="17"/>
  <c r="Y370" i="17"/>
  <c r="Z370" i="17"/>
  <c r="X370" i="17"/>
  <c r="BC370" i="17"/>
  <c r="O371" i="17"/>
  <c r="BB370" i="17"/>
  <c r="P200" i="17"/>
  <c r="AA200" i="17" s="1"/>
  <c r="P116" i="17"/>
  <c r="AA116" i="17" s="1"/>
  <c r="AB115" i="17"/>
  <c r="AS372" i="17"/>
  <c r="P30" i="17"/>
  <c r="AA30" i="17" s="1"/>
  <c r="BF29" i="17"/>
  <c r="AS287" i="17"/>
  <c r="AB199" i="17"/>
  <c r="O320" i="21"/>
  <c r="P320" i="21" s="1"/>
  <c r="AA320" i="21" s="1"/>
  <c r="X319" i="21"/>
  <c r="Y319" i="21"/>
  <c r="Z319" i="21"/>
  <c r="AU129" i="21"/>
  <c r="AV129" i="21" s="1"/>
  <c r="Y412" i="21"/>
  <c r="X412" i="21"/>
  <c r="BD412" i="21"/>
  <c r="Z412" i="21"/>
  <c r="BC412" i="21"/>
  <c r="O413" i="21"/>
  <c r="BB412" i="21"/>
  <c r="AS34" i="21"/>
  <c r="Z127" i="21"/>
  <c r="BD127" i="21"/>
  <c r="Y127" i="21"/>
  <c r="BC127" i="21"/>
  <c r="X127" i="21"/>
  <c r="O128" i="21"/>
  <c r="BB127" i="21"/>
  <c r="O223" i="21"/>
  <c r="BB222" i="21"/>
  <c r="Y222" i="21"/>
  <c r="X222" i="21"/>
  <c r="BD222" i="21"/>
  <c r="BC222" i="21"/>
  <c r="Z222" i="21"/>
  <c r="AT320" i="21"/>
  <c r="BE320" i="21" s="1"/>
  <c r="AT223" i="21"/>
  <c r="BE223" i="21" s="1"/>
  <c r="Z32" i="21"/>
  <c r="BD32" i="21"/>
  <c r="Y32" i="21"/>
  <c r="BC32" i="21"/>
  <c r="X32" i="21"/>
  <c r="BB32" i="21"/>
  <c r="O33" i="21"/>
  <c r="AT414" i="21"/>
  <c r="BE414" i="21" s="1"/>
  <c r="AU452" i="15"/>
  <c r="AV452" i="15" s="1"/>
  <c r="C41" i="19"/>
  <c r="AU138" i="15"/>
  <c r="AV138" i="15" s="1"/>
  <c r="BF452" i="15"/>
  <c r="P453" i="15"/>
  <c r="AA453" i="15" s="1"/>
  <c r="AB452" i="15"/>
  <c r="BC346" i="15"/>
  <c r="X346" i="15"/>
  <c r="Z346" i="15"/>
  <c r="Y346" i="15"/>
  <c r="O347" i="15"/>
  <c r="BD346" i="15"/>
  <c r="BB346" i="15"/>
  <c r="AT348" i="15"/>
  <c r="BE348" i="15" s="1"/>
  <c r="BF240" i="15"/>
  <c r="AB240" i="15"/>
  <c r="AS243" i="15"/>
  <c r="P241" i="15"/>
  <c r="AA241" i="15" s="1"/>
  <c r="Q136" i="15"/>
  <c r="R136" i="15" s="1"/>
  <c r="I48" i="19"/>
  <c r="H49" i="19" s="1"/>
  <c r="Q32" i="15"/>
  <c r="R32" i="15" s="1"/>
  <c r="O33" i="15" s="1"/>
  <c r="P33" i="15" s="1"/>
  <c r="AU33" i="15"/>
  <c r="AV33" i="15" s="1"/>
  <c r="AS34" i="15" s="1"/>
  <c r="AB59" i="11"/>
  <c r="AE107" i="9"/>
  <c r="AS59" i="12"/>
  <c r="U88" i="12"/>
  <c r="T89" i="12" s="1"/>
  <c r="P60" i="11"/>
  <c r="AA60" i="11" s="1"/>
  <c r="BF59" i="11"/>
  <c r="Q89" i="11"/>
  <c r="R89" i="11" s="1"/>
  <c r="X89" i="11" s="1"/>
  <c r="BG89" i="12"/>
  <c r="BC88" i="12"/>
  <c r="O89" i="12"/>
  <c r="P89" i="12" s="1"/>
  <c r="AA89" i="12" s="1"/>
  <c r="AU176" i="12"/>
  <c r="AV176" i="12" s="1"/>
  <c r="AY116" i="12"/>
  <c r="AX117" i="12" s="1"/>
  <c r="AC89" i="12"/>
  <c r="X88" i="12"/>
  <c r="BD88" i="12"/>
  <c r="Y88" i="12"/>
  <c r="BB88" i="12"/>
  <c r="AE144" i="12"/>
  <c r="AT59" i="12"/>
  <c r="BE59" i="12" s="1"/>
  <c r="BF116" i="12"/>
  <c r="BH116" i="12"/>
  <c r="AS146" i="12"/>
  <c r="AY145" i="12"/>
  <c r="AX146" i="12" s="1"/>
  <c r="AS88" i="12"/>
  <c r="AY87" i="12"/>
  <c r="AX88" i="12" s="1"/>
  <c r="P117" i="12"/>
  <c r="AA117" i="12" s="1"/>
  <c r="AB116" i="12"/>
  <c r="AD116" i="12"/>
  <c r="BI144" i="12"/>
  <c r="AT117" i="12"/>
  <c r="BE117" i="12" s="1"/>
  <c r="P175" i="12"/>
  <c r="AA175" i="12" s="1"/>
  <c r="Q145" i="12"/>
  <c r="R145" i="12" s="1"/>
  <c r="BC57" i="12"/>
  <c r="Z57" i="12"/>
  <c r="BB57" i="12"/>
  <c r="Y57" i="12"/>
  <c r="X57" i="12"/>
  <c r="BD57" i="12"/>
  <c r="O58" i="12"/>
  <c r="AC58" i="12"/>
  <c r="BG58" i="12"/>
  <c r="U57" i="12"/>
  <c r="T58" i="12" s="1"/>
  <c r="BD29" i="12"/>
  <c r="X29" i="12"/>
  <c r="O30" i="12"/>
  <c r="Z29" i="12"/>
  <c r="BB29" i="12"/>
  <c r="Y29" i="12"/>
  <c r="BG30" i="12"/>
  <c r="BC29" i="12"/>
  <c r="AC30" i="12"/>
  <c r="U29" i="12"/>
  <c r="T30" i="12" s="1"/>
  <c r="BF174" i="12"/>
  <c r="BH174" i="12"/>
  <c r="AB174" i="12"/>
  <c r="AD174" i="12"/>
  <c r="AT29" i="12"/>
  <c r="BE29" i="12" s="1"/>
  <c r="BC146" i="11"/>
  <c r="O147" i="11"/>
  <c r="BB146" i="11"/>
  <c r="BD146" i="11"/>
  <c r="Z146" i="11"/>
  <c r="Y146" i="11"/>
  <c r="X146" i="11"/>
  <c r="AC147" i="11"/>
  <c r="U146" i="11"/>
  <c r="T147" i="11" s="1"/>
  <c r="BG147" i="11"/>
  <c r="BF175" i="11"/>
  <c r="AT177" i="11"/>
  <c r="BE177" i="11" s="1"/>
  <c r="AB30" i="11"/>
  <c r="P176" i="11"/>
  <c r="AA176" i="11" s="1"/>
  <c r="AT147" i="11"/>
  <c r="BE147" i="11" s="1"/>
  <c r="P31" i="11"/>
  <c r="AA31" i="11" s="1"/>
  <c r="AS90" i="11"/>
  <c r="AY89" i="11"/>
  <c r="AX90" i="11" s="1"/>
  <c r="AB175" i="11"/>
  <c r="AS119" i="11"/>
  <c r="AY118" i="11"/>
  <c r="AX119" i="11" s="1"/>
  <c r="BF30" i="11"/>
  <c r="AS60" i="11"/>
  <c r="AY59" i="11"/>
  <c r="AX60" i="11" s="1"/>
  <c r="O119" i="11"/>
  <c r="BD118" i="11"/>
  <c r="X118" i="11"/>
  <c r="Z118" i="11"/>
  <c r="Y118" i="11"/>
  <c r="AC119" i="11"/>
  <c r="BC118" i="11"/>
  <c r="BB118" i="11"/>
  <c r="U118" i="11"/>
  <c r="T119" i="11" s="1"/>
  <c r="BG119" i="11"/>
  <c r="AS31" i="11"/>
  <c r="AY30" i="11"/>
  <c r="AX31" i="11" s="1"/>
  <c r="AU166" i="9"/>
  <c r="AV166" i="9" s="1"/>
  <c r="AU108" i="9"/>
  <c r="AV108" i="9" s="1"/>
  <c r="AS109" i="9" s="1"/>
  <c r="U108" i="9"/>
  <c r="T109" i="9" s="1"/>
  <c r="Z108" i="9"/>
  <c r="BD108" i="9"/>
  <c r="X108" i="9"/>
  <c r="AC109" i="9"/>
  <c r="Y108" i="9"/>
  <c r="BB108" i="9"/>
  <c r="BG109" i="9"/>
  <c r="BC108" i="9"/>
  <c r="U48" i="9"/>
  <c r="T49" i="9" s="1"/>
  <c r="Z166" i="9"/>
  <c r="X166" i="9"/>
  <c r="BD166" i="9"/>
  <c r="AC167" i="9"/>
  <c r="O167" i="9"/>
  <c r="Y166" i="9"/>
  <c r="BC166" i="9"/>
  <c r="BB166" i="9"/>
  <c r="BG167" i="9"/>
  <c r="U166" i="9"/>
  <c r="T167" i="9" s="1"/>
  <c r="BH20" i="9"/>
  <c r="AU137" i="9"/>
  <c r="AV137" i="9" s="1"/>
  <c r="AE135" i="9"/>
  <c r="BI135" i="9"/>
  <c r="Q136" i="9"/>
  <c r="R136" i="9" s="1"/>
  <c r="O109" i="9"/>
  <c r="P109" i="9" s="1"/>
  <c r="AA109" i="9" s="1"/>
  <c r="BF77" i="9"/>
  <c r="BH77" i="9"/>
  <c r="AB77" i="9"/>
  <c r="AD77" i="9"/>
  <c r="P78" i="9"/>
  <c r="AA78" i="9" s="1"/>
  <c r="AT80" i="9"/>
  <c r="BE80" i="9" s="1"/>
  <c r="BC48" i="9"/>
  <c r="BG49" i="9"/>
  <c r="BD48" i="9"/>
  <c r="X48" i="9"/>
  <c r="Y48" i="9"/>
  <c r="BB48" i="9"/>
  <c r="AC49" i="9"/>
  <c r="O49" i="9"/>
  <c r="P49" i="9" s="1"/>
  <c r="AA49" i="9" s="1"/>
  <c r="AS52" i="9"/>
  <c r="AY51" i="9"/>
  <c r="AX52" i="9" s="1"/>
  <c r="AT20" i="9"/>
  <c r="BE20" i="9" s="1"/>
  <c r="BF20" i="9" s="1"/>
  <c r="AD20" i="9"/>
  <c r="P21" i="9"/>
  <c r="AA21" i="9" s="1"/>
  <c r="AB20" i="9"/>
  <c r="BF179" i="35" l="1"/>
  <c r="BI179" i="35" s="1"/>
  <c r="AS92" i="35"/>
  <c r="AY91" i="35"/>
  <c r="AX92" i="35" s="1"/>
  <c r="AS180" i="35"/>
  <c r="AY179" i="35"/>
  <c r="AX180" i="35" s="1"/>
  <c r="AS34" i="35"/>
  <c r="AY33" i="35"/>
  <c r="AX34" i="35" s="1"/>
  <c r="BD33" i="35"/>
  <c r="X33" i="35"/>
  <c r="O34" i="35"/>
  <c r="BC33" i="35"/>
  <c r="BB33" i="35"/>
  <c r="Z33" i="35"/>
  <c r="Y33" i="35"/>
  <c r="AC34" i="35"/>
  <c r="BG34" i="35"/>
  <c r="U33" i="35"/>
  <c r="T34" i="35" s="1"/>
  <c r="R120" i="35"/>
  <c r="P149" i="35"/>
  <c r="AA149" i="35" s="1"/>
  <c r="AT63" i="35"/>
  <c r="BE63" i="35" s="1"/>
  <c r="AB179" i="35"/>
  <c r="AD179" i="35"/>
  <c r="Y91" i="35"/>
  <c r="BC91" i="35"/>
  <c r="O92" i="35"/>
  <c r="BD91" i="35"/>
  <c r="BB91" i="35"/>
  <c r="Z91" i="35"/>
  <c r="X91" i="35"/>
  <c r="U91" i="35"/>
  <c r="T92" i="35" s="1"/>
  <c r="AC92" i="35"/>
  <c r="BG92" i="35"/>
  <c r="AT120" i="35"/>
  <c r="BE120" i="35" s="1"/>
  <c r="AU120" i="35"/>
  <c r="BI119" i="35"/>
  <c r="AU150" i="35"/>
  <c r="AV150" i="35" s="1"/>
  <c r="AB148" i="35"/>
  <c r="AD148" i="35"/>
  <c r="P180" i="35"/>
  <c r="AA180" i="35" s="1"/>
  <c r="Z62" i="35"/>
  <c r="BB62" i="35"/>
  <c r="BD62" i="35"/>
  <c r="BC62" i="35"/>
  <c r="Y62" i="35"/>
  <c r="O63" i="35"/>
  <c r="BG63" i="35"/>
  <c r="X62" i="35"/>
  <c r="AC63" i="35"/>
  <c r="U62" i="35"/>
  <c r="T63" i="35" s="1"/>
  <c r="AE119" i="35"/>
  <c r="BF148" i="35"/>
  <c r="BH148" i="35"/>
  <c r="AB285" i="17"/>
  <c r="BI28" i="12"/>
  <c r="Q200" i="17"/>
  <c r="R200" i="17" s="1"/>
  <c r="Z200" i="17" s="1"/>
  <c r="AU177" i="11"/>
  <c r="Q117" i="12"/>
  <c r="R117" i="12" s="1"/>
  <c r="BG90" i="11"/>
  <c r="O90" i="11"/>
  <c r="P90" i="11" s="1"/>
  <c r="AA90" i="11" s="1"/>
  <c r="AU348" i="15"/>
  <c r="AV348" i="15" s="1"/>
  <c r="AS349" i="15" s="1"/>
  <c r="AB319" i="21"/>
  <c r="U49" i="19"/>
  <c r="T50" i="19"/>
  <c r="O49" i="19"/>
  <c r="N50" i="19" s="1"/>
  <c r="AU34" i="22"/>
  <c r="AV34" i="22" s="1"/>
  <c r="AU332" i="22"/>
  <c r="AV332" i="22" s="1"/>
  <c r="AS35" i="22"/>
  <c r="BF330" i="22"/>
  <c r="AT107" i="22"/>
  <c r="BE107" i="22" s="1"/>
  <c r="Q182" i="22"/>
  <c r="R182" i="22" s="1"/>
  <c r="BF255" i="22"/>
  <c r="AB255" i="22"/>
  <c r="AT257" i="22"/>
  <c r="BE257" i="22" s="1"/>
  <c r="Q106" i="22"/>
  <c r="R106" i="22" s="1"/>
  <c r="P331" i="22"/>
  <c r="AA331" i="22" s="1"/>
  <c r="AB330" i="22"/>
  <c r="Z30" i="22"/>
  <c r="BD30" i="22"/>
  <c r="Y30" i="22"/>
  <c r="BB30" i="22"/>
  <c r="X30" i="22"/>
  <c r="O31" i="22"/>
  <c r="BC30" i="22"/>
  <c r="P256" i="22"/>
  <c r="AA256" i="22" s="1"/>
  <c r="AT182" i="22"/>
  <c r="BE182" i="22" s="1"/>
  <c r="Q116" i="17"/>
  <c r="R116" i="17" s="1"/>
  <c r="BB200" i="17"/>
  <c r="O201" i="17"/>
  <c r="AT287" i="17"/>
  <c r="BE287" i="17" s="1"/>
  <c r="Q30" i="17"/>
  <c r="R30" i="17" s="1"/>
  <c r="AT203" i="17"/>
  <c r="BE203" i="17" s="1"/>
  <c r="AT31" i="17"/>
  <c r="BE31" i="17" s="1"/>
  <c r="BF370" i="17"/>
  <c r="P371" i="17"/>
  <c r="AA371" i="17" s="1"/>
  <c r="Q286" i="17"/>
  <c r="R286" i="17" s="1"/>
  <c r="AT372" i="17"/>
  <c r="BE372" i="17" s="1"/>
  <c r="AB370" i="17"/>
  <c r="AT118" i="17"/>
  <c r="BE118" i="17" s="1"/>
  <c r="AU414" i="21"/>
  <c r="AV414" i="21" s="1"/>
  <c r="Q320" i="21"/>
  <c r="R320" i="21" s="1"/>
  <c r="AU320" i="21"/>
  <c r="AV320" i="21" s="1"/>
  <c r="AS321" i="21" s="1"/>
  <c r="AS415" i="21"/>
  <c r="BF222" i="21"/>
  <c r="AB32" i="21"/>
  <c r="P223" i="21"/>
  <c r="AA223" i="21" s="1"/>
  <c r="Q223" i="21"/>
  <c r="R223" i="21" s="1"/>
  <c r="BF412" i="21"/>
  <c r="P413" i="21"/>
  <c r="AA413" i="21" s="1"/>
  <c r="BF127" i="21"/>
  <c r="AT34" i="21"/>
  <c r="BE34" i="21" s="1"/>
  <c r="AS130" i="21"/>
  <c r="AU223" i="21"/>
  <c r="AV223" i="21" s="1"/>
  <c r="AB222" i="21"/>
  <c r="P128" i="21"/>
  <c r="AA128" i="21" s="1"/>
  <c r="AB412" i="21"/>
  <c r="BF32" i="21"/>
  <c r="P33" i="21"/>
  <c r="AA33" i="21" s="1"/>
  <c r="AB127" i="21"/>
  <c r="B42" i="19"/>
  <c r="AS453" i="15"/>
  <c r="Q453" i="15"/>
  <c r="R453" i="15" s="1"/>
  <c r="BF346" i="15"/>
  <c r="P347" i="15"/>
  <c r="AA347" i="15" s="1"/>
  <c r="AB346" i="15"/>
  <c r="AT243" i="15"/>
  <c r="BE243" i="15" s="1"/>
  <c r="Q241" i="15"/>
  <c r="R241" i="15" s="1"/>
  <c r="BB136" i="15"/>
  <c r="O137" i="15"/>
  <c r="BD136" i="15"/>
  <c r="Y136" i="15"/>
  <c r="X136" i="15"/>
  <c r="BC136" i="15"/>
  <c r="Z136" i="15"/>
  <c r="AS139" i="15"/>
  <c r="I49" i="19"/>
  <c r="H50" i="19" s="1"/>
  <c r="X32" i="15"/>
  <c r="BD32" i="15"/>
  <c r="Y32" i="15"/>
  <c r="BB32" i="15"/>
  <c r="BC32" i="15"/>
  <c r="Z32" i="15"/>
  <c r="AT34" i="15"/>
  <c r="BE34" i="15" s="1"/>
  <c r="AB88" i="12"/>
  <c r="AU117" i="12"/>
  <c r="AV117" i="12" s="1"/>
  <c r="Z89" i="11"/>
  <c r="BD89" i="11"/>
  <c r="BC89" i="11"/>
  <c r="U89" i="11"/>
  <c r="T90" i="11" s="1"/>
  <c r="AC90" i="11"/>
  <c r="Y89" i="11"/>
  <c r="BB89" i="11"/>
  <c r="Q60" i="11"/>
  <c r="R60" i="11" s="1"/>
  <c r="BI20" i="9"/>
  <c r="BH88" i="12"/>
  <c r="AD88" i="12"/>
  <c r="BF108" i="9"/>
  <c r="AB108" i="9"/>
  <c r="Q176" i="11"/>
  <c r="R176" i="11" s="1"/>
  <c r="AU147" i="11"/>
  <c r="AV147" i="11" s="1"/>
  <c r="AU59" i="12"/>
  <c r="AV59" i="12" s="1"/>
  <c r="BI174" i="12"/>
  <c r="BI116" i="12"/>
  <c r="BF29" i="12"/>
  <c r="BH29" i="12"/>
  <c r="P30" i="12"/>
  <c r="AA30" i="12" s="1"/>
  <c r="AB57" i="12"/>
  <c r="AD57" i="12"/>
  <c r="AT88" i="12"/>
  <c r="BE88" i="12" s="1"/>
  <c r="BF88" i="12" s="1"/>
  <c r="AB29" i="12"/>
  <c r="AD29" i="12"/>
  <c r="Q175" i="12"/>
  <c r="R175" i="12" s="1"/>
  <c r="AE116" i="12"/>
  <c r="AT146" i="12"/>
  <c r="BE146" i="12" s="1"/>
  <c r="P58" i="12"/>
  <c r="AA58" i="12" s="1"/>
  <c r="BB145" i="12"/>
  <c r="Z145" i="12"/>
  <c r="O146" i="12"/>
  <c r="Y145" i="12"/>
  <c r="BD145" i="12"/>
  <c r="BC145" i="12"/>
  <c r="X145" i="12"/>
  <c r="U145" i="12"/>
  <c r="T146" i="12" s="1"/>
  <c r="AC146" i="12"/>
  <c r="BG146" i="12"/>
  <c r="BF57" i="12"/>
  <c r="BH57" i="12"/>
  <c r="AE174" i="12"/>
  <c r="AS177" i="12"/>
  <c r="AY176" i="12"/>
  <c r="AX177" i="12" s="1"/>
  <c r="AU29" i="12"/>
  <c r="AV29" i="12" s="1"/>
  <c r="Q89" i="12"/>
  <c r="R89" i="12" s="1"/>
  <c r="P147" i="11"/>
  <c r="AA147" i="11" s="1"/>
  <c r="Q147" i="11"/>
  <c r="R147" i="11" s="1"/>
  <c r="P119" i="11"/>
  <c r="AA119" i="11" s="1"/>
  <c r="BF146" i="11"/>
  <c r="AT60" i="11"/>
  <c r="BE60" i="11" s="1"/>
  <c r="AB146" i="11"/>
  <c r="AT90" i="11"/>
  <c r="BE90" i="11" s="1"/>
  <c r="AV177" i="11"/>
  <c r="Q31" i="11"/>
  <c r="R31" i="11" s="1"/>
  <c r="BF118" i="11"/>
  <c r="AT31" i="11"/>
  <c r="BE31" i="11" s="1"/>
  <c r="AB118" i="11"/>
  <c r="AT119" i="11"/>
  <c r="BE119" i="11" s="1"/>
  <c r="AY108" i="9"/>
  <c r="AX109" i="9" s="1"/>
  <c r="AD108" i="9"/>
  <c r="BH108" i="9"/>
  <c r="BF166" i="9"/>
  <c r="BH166" i="9"/>
  <c r="P167" i="9"/>
  <c r="AA167" i="9" s="1"/>
  <c r="AS167" i="9"/>
  <c r="AY166" i="9"/>
  <c r="AX167" i="9" s="1"/>
  <c r="AB166" i="9"/>
  <c r="AD166" i="9"/>
  <c r="O137" i="9"/>
  <c r="Z136" i="9"/>
  <c r="Y136" i="9"/>
  <c r="AC137" i="9"/>
  <c r="X136" i="9"/>
  <c r="BC136" i="9"/>
  <c r="BB136" i="9"/>
  <c r="BD136" i="9"/>
  <c r="U136" i="9"/>
  <c r="T137" i="9" s="1"/>
  <c r="BG137" i="9"/>
  <c r="AS138" i="9"/>
  <c r="AY137" i="9"/>
  <c r="AX138" i="9" s="1"/>
  <c r="AD48" i="9"/>
  <c r="Q109" i="9"/>
  <c r="R109" i="9" s="1"/>
  <c r="AT109" i="9"/>
  <c r="BE109" i="9" s="1"/>
  <c r="AU80" i="9"/>
  <c r="AV80" i="9" s="1"/>
  <c r="BF48" i="9"/>
  <c r="AE77" i="9"/>
  <c r="Q78" i="9"/>
  <c r="R78" i="9" s="1"/>
  <c r="BI77" i="9"/>
  <c r="AB48" i="9"/>
  <c r="BH48" i="9"/>
  <c r="Q49" i="9"/>
  <c r="R49" i="9" s="1"/>
  <c r="BB49" i="9" s="1"/>
  <c r="AT52" i="9"/>
  <c r="BE52" i="9" s="1"/>
  <c r="AU20" i="9"/>
  <c r="AV20" i="9" s="1"/>
  <c r="AS21" i="9" s="1"/>
  <c r="AE20" i="9"/>
  <c r="Q21" i="9"/>
  <c r="R21" i="9" s="1"/>
  <c r="BC200" i="17" l="1"/>
  <c r="X200" i="17"/>
  <c r="BD200" i="17"/>
  <c r="Y200" i="17"/>
  <c r="AU203" i="17"/>
  <c r="AV203" i="17" s="1"/>
  <c r="AU63" i="35"/>
  <c r="Q180" i="35"/>
  <c r="AE148" i="35"/>
  <c r="AS151" i="35"/>
  <c r="AY150" i="35"/>
  <c r="AX151" i="35" s="1"/>
  <c r="BF62" i="35"/>
  <c r="BH62" i="35"/>
  <c r="AB91" i="35"/>
  <c r="AD91" i="35"/>
  <c r="BF33" i="35"/>
  <c r="BH33" i="35"/>
  <c r="AT180" i="35"/>
  <c r="BE180" i="35" s="1"/>
  <c r="AU180" i="35"/>
  <c r="BF91" i="35"/>
  <c r="BH91" i="35"/>
  <c r="P63" i="35"/>
  <c r="AA63" i="35" s="1"/>
  <c r="AB33" i="35"/>
  <c r="AD33" i="35"/>
  <c r="R180" i="35"/>
  <c r="AV120" i="35"/>
  <c r="R92" i="35"/>
  <c r="P92" i="35"/>
  <c r="AA92" i="35" s="1"/>
  <c r="Q92" i="35"/>
  <c r="AV63" i="35"/>
  <c r="BI148" i="35"/>
  <c r="Q149" i="35"/>
  <c r="R149" i="35" s="1"/>
  <c r="AT34" i="35"/>
  <c r="BE34" i="35" s="1"/>
  <c r="AB62" i="35"/>
  <c r="AD62" i="35"/>
  <c r="AE179" i="35"/>
  <c r="BD120" i="35"/>
  <c r="X120" i="35"/>
  <c r="BC120" i="35"/>
  <c r="Y120" i="35"/>
  <c r="O121" i="35"/>
  <c r="BB120" i="35"/>
  <c r="Z120" i="35"/>
  <c r="AC121" i="35"/>
  <c r="U120" i="35"/>
  <c r="T121" i="35" s="1"/>
  <c r="BG121" i="35"/>
  <c r="P34" i="35"/>
  <c r="AA34" i="35" s="1"/>
  <c r="Q34" i="35"/>
  <c r="AT92" i="35"/>
  <c r="BE92" i="35" s="1"/>
  <c r="AU372" i="17"/>
  <c r="AV372" i="17" s="1"/>
  <c r="AU118" i="17"/>
  <c r="AV118" i="17" s="1"/>
  <c r="Q30" i="12"/>
  <c r="R30" i="12" s="1"/>
  <c r="X30" i="12" s="1"/>
  <c r="O118" i="12"/>
  <c r="P118" i="12" s="1"/>
  <c r="AA118" i="12" s="1"/>
  <c r="Y117" i="12"/>
  <c r="BD117" i="12"/>
  <c r="BC117" i="12"/>
  <c r="Z117" i="12"/>
  <c r="BB117" i="12"/>
  <c r="Q347" i="15"/>
  <c r="R347" i="15" s="1"/>
  <c r="BD347" i="15" s="1"/>
  <c r="U50" i="19"/>
  <c r="T51" i="19" s="1"/>
  <c r="O50" i="19"/>
  <c r="N51" i="19" s="1"/>
  <c r="AU257" i="22"/>
  <c r="AV257" i="22" s="1"/>
  <c r="AS258" i="22" s="1"/>
  <c r="AU182" i="22"/>
  <c r="AV182" i="22" s="1"/>
  <c r="AS183" i="22" s="1"/>
  <c r="BF30" i="22"/>
  <c r="BD106" i="22"/>
  <c r="Y106" i="22"/>
  <c r="BC106" i="22"/>
  <c r="X106" i="22"/>
  <c r="O107" i="22"/>
  <c r="BB106" i="22"/>
  <c r="Z106" i="22"/>
  <c r="AS333" i="22"/>
  <c r="Q256" i="22"/>
  <c r="R256" i="22" s="1"/>
  <c r="P31" i="22"/>
  <c r="AA31" i="22" s="1"/>
  <c r="Z182" i="22"/>
  <c r="BD182" i="22"/>
  <c r="Y182" i="22"/>
  <c r="O183" i="22"/>
  <c r="BC182" i="22"/>
  <c r="BB182" i="22"/>
  <c r="X182" i="22"/>
  <c r="AB30" i="22"/>
  <c r="Q331" i="22"/>
  <c r="R331" i="22" s="1"/>
  <c r="AU107" i="22"/>
  <c r="AV107" i="22" s="1"/>
  <c r="AT35" i="22"/>
  <c r="BE35" i="22" s="1"/>
  <c r="AS119" i="17"/>
  <c r="BD286" i="17"/>
  <c r="Y286" i="17"/>
  <c r="BC286" i="17"/>
  <c r="X286" i="17"/>
  <c r="O287" i="17"/>
  <c r="BB286" i="17"/>
  <c r="Z286" i="17"/>
  <c r="Z116" i="17"/>
  <c r="BD116" i="17"/>
  <c r="Y116" i="17"/>
  <c r="BC116" i="17"/>
  <c r="O117" i="17"/>
  <c r="BB116" i="17"/>
  <c r="X116" i="17"/>
  <c r="BB30" i="17"/>
  <c r="X30" i="17"/>
  <c r="BD30" i="17"/>
  <c r="BC30" i="17"/>
  <c r="O31" i="17"/>
  <c r="Z30" i="17"/>
  <c r="Y30" i="17"/>
  <c r="AB200" i="17"/>
  <c r="AU31" i="17"/>
  <c r="AV31" i="17" s="1"/>
  <c r="P201" i="17"/>
  <c r="AA201" i="17" s="1"/>
  <c r="Q371" i="17"/>
  <c r="R371" i="17" s="1"/>
  <c r="AU287" i="17"/>
  <c r="AV287" i="17" s="1"/>
  <c r="BF200" i="17"/>
  <c r="BC320" i="21"/>
  <c r="Y320" i="21"/>
  <c r="O321" i="21"/>
  <c r="P321" i="21" s="1"/>
  <c r="AA321" i="21" s="1"/>
  <c r="Z320" i="21"/>
  <c r="X320" i="21"/>
  <c r="BD320" i="21"/>
  <c r="BB320" i="21"/>
  <c r="AU34" i="21"/>
  <c r="AV34" i="21" s="1"/>
  <c r="AS35" i="21" s="1"/>
  <c r="Z223" i="21"/>
  <c r="BD223" i="21"/>
  <c r="Y223" i="21"/>
  <c r="BC223" i="21"/>
  <c r="X223" i="21"/>
  <c r="O224" i="21"/>
  <c r="BB223" i="21"/>
  <c r="AT321" i="21"/>
  <c r="BE321" i="21" s="1"/>
  <c r="AS224" i="21"/>
  <c r="AT130" i="21"/>
  <c r="BE130" i="21" s="1"/>
  <c r="Q33" i="21"/>
  <c r="R33" i="21" s="1"/>
  <c r="Q413" i="21"/>
  <c r="R413" i="21" s="1"/>
  <c r="Q128" i="21"/>
  <c r="R128" i="21" s="1"/>
  <c r="AT415" i="21"/>
  <c r="BE415" i="21" s="1"/>
  <c r="C42" i="19"/>
  <c r="AU243" i="15"/>
  <c r="AV243" i="15" s="1"/>
  <c r="BC453" i="15"/>
  <c r="Y453" i="15"/>
  <c r="X453" i="15"/>
  <c r="O454" i="15"/>
  <c r="BB453" i="15"/>
  <c r="BD453" i="15"/>
  <c r="Z453" i="15"/>
  <c r="AT453" i="15"/>
  <c r="BE453" i="15" s="1"/>
  <c r="AT349" i="15"/>
  <c r="BE349" i="15" s="1"/>
  <c r="BB241" i="15"/>
  <c r="O242" i="15"/>
  <c r="Z241" i="15"/>
  <c r="Y241" i="15"/>
  <c r="X241" i="15"/>
  <c r="BD241" i="15"/>
  <c r="BC241" i="15"/>
  <c r="AB136" i="15"/>
  <c r="P137" i="15"/>
  <c r="AA137" i="15" s="1"/>
  <c r="AT139" i="15"/>
  <c r="BE139" i="15" s="1"/>
  <c r="BF136" i="15"/>
  <c r="I50" i="19"/>
  <c r="H51" i="19" s="1"/>
  <c r="AU34" i="15"/>
  <c r="AV34" i="15" s="1"/>
  <c r="AS35" i="15" s="1"/>
  <c r="AE88" i="12"/>
  <c r="AB32" i="15"/>
  <c r="AA33" i="15"/>
  <c r="BF32" i="15"/>
  <c r="BF89" i="11"/>
  <c r="AB89" i="11"/>
  <c r="AU88" i="12"/>
  <c r="AV88" i="12" s="1"/>
  <c r="AU146" i="12"/>
  <c r="AV146" i="12" s="1"/>
  <c r="AU31" i="11"/>
  <c r="AV31" i="11" s="1"/>
  <c r="AS32" i="11" s="1"/>
  <c r="Q90" i="11"/>
  <c r="R90" i="11" s="1"/>
  <c r="X90" i="11" s="1"/>
  <c r="AU119" i="11"/>
  <c r="AV119" i="11" s="1"/>
  <c r="AS120" i="11" s="1"/>
  <c r="AU60" i="11"/>
  <c r="AV60" i="11" s="1"/>
  <c r="Q119" i="11"/>
  <c r="R119" i="11" s="1"/>
  <c r="Z60" i="11"/>
  <c r="AC61" i="11"/>
  <c r="BC60" i="11"/>
  <c r="Y60" i="11"/>
  <c r="X60" i="11"/>
  <c r="BG61" i="11"/>
  <c r="BD60" i="11"/>
  <c r="U60" i="11"/>
  <c r="T61" i="11" s="1"/>
  <c r="O61" i="11"/>
  <c r="BB60" i="11"/>
  <c r="BI108" i="9"/>
  <c r="BI88" i="12"/>
  <c r="AE108" i="9"/>
  <c r="U117" i="12"/>
  <c r="T118" i="12" s="1"/>
  <c r="BG118" i="12"/>
  <c r="X117" i="12"/>
  <c r="AD117" i="12" s="1"/>
  <c r="Q58" i="12"/>
  <c r="R58" i="12" s="1"/>
  <c r="AC118" i="12"/>
  <c r="AS30" i="12"/>
  <c r="AY29" i="12"/>
  <c r="AX30" i="12" s="1"/>
  <c r="Y175" i="12"/>
  <c r="O176" i="12"/>
  <c r="BD175" i="12"/>
  <c r="X175" i="12"/>
  <c r="BB175" i="12"/>
  <c r="Z175" i="12"/>
  <c r="BC175" i="12"/>
  <c r="AC176" i="12"/>
  <c r="U175" i="12"/>
  <c r="T176" i="12" s="1"/>
  <c r="BG176" i="12"/>
  <c r="BI29" i="12"/>
  <c r="AS118" i="12"/>
  <c r="AY117" i="12"/>
  <c r="AX118" i="12" s="1"/>
  <c r="BB89" i="12"/>
  <c r="X89" i="12"/>
  <c r="O90" i="12"/>
  <c r="BC89" i="12"/>
  <c r="Y89" i="12"/>
  <c r="BD89" i="12"/>
  <c r="BG90" i="12"/>
  <c r="Z89" i="12"/>
  <c r="U89" i="12"/>
  <c r="T90" i="12" s="1"/>
  <c r="AC90" i="12"/>
  <c r="AB145" i="12"/>
  <c r="AD145" i="12"/>
  <c r="BI57" i="12"/>
  <c r="P146" i="12"/>
  <c r="AA146" i="12" s="1"/>
  <c r="AE29" i="12"/>
  <c r="AE57" i="12"/>
  <c r="AS60" i="12"/>
  <c r="AY59" i="12"/>
  <c r="AX60" i="12" s="1"/>
  <c r="AT177" i="12"/>
  <c r="BE177" i="12" s="1"/>
  <c r="BF145" i="12"/>
  <c r="BH145" i="12"/>
  <c r="Z147" i="11"/>
  <c r="BC147" i="11"/>
  <c r="BB147" i="11"/>
  <c r="Y147" i="11"/>
  <c r="O148" i="11"/>
  <c r="X147" i="11"/>
  <c r="BD147" i="11"/>
  <c r="AC148" i="11"/>
  <c r="U147" i="11"/>
  <c r="T148" i="11" s="1"/>
  <c r="BG148" i="11"/>
  <c r="Y176" i="11"/>
  <c r="O177" i="11"/>
  <c r="BD176" i="11"/>
  <c r="X176" i="11"/>
  <c r="Z176" i="11"/>
  <c r="AC177" i="11"/>
  <c r="BC176" i="11"/>
  <c r="BB176" i="11"/>
  <c r="BG177" i="11"/>
  <c r="U176" i="11"/>
  <c r="T177" i="11" s="1"/>
  <c r="AS148" i="11"/>
  <c r="AY147" i="11"/>
  <c r="AX148" i="11" s="1"/>
  <c r="Y31" i="11"/>
  <c r="O32" i="11"/>
  <c r="BD31" i="11"/>
  <c r="X31" i="11"/>
  <c r="Z31" i="11"/>
  <c r="BC31" i="11"/>
  <c r="BB31" i="11"/>
  <c r="AC32" i="11"/>
  <c r="U31" i="11"/>
  <c r="T32" i="11" s="1"/>
  <c r="BG32" i="11"/>
  <c r="AS178" i="11"/>
  <c r="AY177" i="11"/>
  <c r="AX178" i="11" s="1"/>
  <c r="AU90" i="11"/>
  <c r="AV90" i="11" s="1"/>
  <c r="AE48" i="9"/>
  <c r="AY20" i="9"/>
  <c r="AX21" i="9" s="1"/>
  <c r="BD49" i="9"/>
  <c r="Y49" i="9"/>
  <c r="Q167" i="9"/>
  <c r="R167" i="9" s="1"/>
  <c r="O168" i="9" s="1"/>
  <c r="AT167" i="9"/>
  <c r="BE167" i="9" s="1"/>
  <c r="AE166" i="9"/>
  <c r="BI166" i="9"/>
  <c r="BF136" i="9"/>
  <c r="BH136" i="9"/>
  <c r="AB136" i="9"/>
  <c r="AD136" i="9"/>
  <c r="AT138" i="9"/>
  <c r="BE138" i="9" s="1"/>
  <c r="P137" i="9"/>
  <c r="AA137" i="9" s="1"/>
  <c r="U49" i="9"/>
  <c r="T50" i="9" s="1"/>
  <c r="BC49" i="9"/>
  <c r="O50" i="9"/>
  <c r="P50" i="9" s="1"/>
  <c r="AA50" i="9" s="1"/>
  <c r="BI48" i="9"/>
  <c r="AC50" i="9"/>
  <c r="X49" i="9"/>
  <c r="AU109" i="9"/>
  <c r="AV109" i="9" s="1"/>
  <c r="AY109" i="9" s="1"/>
  <c r="AX110" i="9" s="1"/>
  <c r="O110" i="9"/>
  <c r="Y109" i="9"/>
  <c r="BD109" i="9"/>
  <c r="X109" i="9"/>
  <c r="BC109" i="9"/>
  <c r="BB109" i="9"/>
  <c r="Z109" i="9"/>
  <c r="BG110" i="9"/>
  <c r="AC110" i="9"/>
  <c r="U109" i="9"/>
  <c r="T110" i="9" s="1"/>
  <c r="Y78" i="9"/>
  <c r="Z78" i="9"/>
  <c r="X78" i="9"/>
  <c r="BC78" i="9"/>
  <c r="O79" i="9"/>
  <c r="BB78" i="9"/>
  <c r="BD78" i="9"/>
  <c r="AC79" i="9"/>
  <c r="U78" i="9"/>
  <c r="T79" i="9" s="1"/>
  <c r="BG79" i="9"/>
  <c r="AS81" i="9"/>
  <c r="AY80" i="9"/>
  <c r="AX81" i="9" s="1"/>
  <c r="BG50" i="9"/>
  <c r="Z49" i="9"/>
  <c r="AU52" i="9"/>
  <c r="AV52" i="9" s="1"/>
  <c r="BB21" i="9"/>
  <c r="BD21" i="9"/>
  <c r="BG22" i="9"/>
  <c r="BC21" i="9"/>
  <c r="AT21" i="9"/>
  <c r="BE21" i="9" s="1"/>
  <c r="Z21" i="9"/>
  <c r="O22" i="9"/>
  <c r="Y21" i="9"/>
  <c r="AC22" i="9"/>
  <c r="X21" i="9"/>
  <c r="U21" i="9"/>
  <c r="T22" i="9" s="1"/>
  <c r="AU92" i="35" l="1"/>
  <c r="BD92" i="35"/>
  <c r="BC92" i="35"/>
  <c r="Z92" i="35"/>
  <c r="BB92" i="35"/>
  <c r="Y92" i="35"/>
  <c r="X92" i="35"/>
  <c r="AC93" i="35"/>
  <c r="O93" i="35"/>
  <c r="BG93" i="35"/>
  <c r="U92" i="35"/>
  <c r="T93" i="35" s="1"/>
  <c r="AS121" i="35"/>
  <c r="AY120" i="35"/>
  <c r="AX121" i="35" s="1"/>
  <c r="AE91" i="35"/>
  <c r="AB120" i="35"/>
  <c r="AD120" i="35"/>
  <c r="O181" i="35"/>
  <c r="AC181" i="35"/>
  <c r="Z180" i="35"/>
  <c r="BB180" i="35"/>
  <c r="Y180" i="35"/>
  <c r="X180" i="35"/>
  <c r="BC180" i="35"/>
  <c r="BD180" i="35"/>
  <c r="BG181" i="35"/>
  <c r="U180" i="35"/>
  <c r="T181" i="35" s="1"/>
  <c r="BI91" i="35"/>
  <c r="BD149" i="35"/>
  <c r="X149" i="35"/>
  <c r="O150" i="35"/>
  <c r="Z149" i="35"/>
  <c r="BC149" i="35"/>
  <c r="BB149" i="35"/>
  <c r="Y149" i="35"/>
  <c r="BG150" i="35"/>
  <c r="AC150" i="35"/>
  <c r="U149" i="35"/>
  <c r="T150" i="35" s="1"/>
  <c r="AV92" i="35"/>
  <c r="AE33" i="35"/>
  <c r="AS64" i="35"/>
  <c r="AY63" i="35"/>
  <c r="AX64" i="35" s="1"/>
  <c r="AV180" i="35"/>
  <c r="BI62" i="35"/>
  <c r="BF120" i="35"/>
  <c r="BH120" i="35"/>
  <c r="AE62" i="35"/>
  <c r="Q63" i="35"/>
  <c r="R63" i="35" s="1"/>
  <c r="R34" i="35"/>
  <c r="P121" i="35"/>
  <c r="AA121" i="35" s="1"/>
  <c r="Q121" i="35"/>
  <c r="R121" i="35" s="1"/>
  <c r="AU34" i="35"/>
  <c r="AV34" i="35" s="1"/>
  <c r="BI33" i="35"/>
  <c r="AT151" i="35"/>
  <c r="BE151" i="35" s="1"/>
  <c r="AU151" i="35"/>
  <c r="AU415" i="21"/>
  <c r="BG91" i="11"/>
  <c r="BB90" i="11"/>
  <c r="Y90" i="11"/>
  <c r="BF117" i="12"/>
  <c r="AC31" i="12"/>
  <c r="Y30" i="12"/>
  <c r="AD30" i="12" s="1"/>
  <c r="BH117" i="12"/>
  <c r="AY31" i="11"/>
  <c r="AX32" i="11" s="1"/>
  <c r="AC91" i="11"/>
  <c r="U90" i="11"/>
  <c r="T91" i="11" s="1"/>
  <c r="BC90" i="11"/>
  <c r="BD90" i="11"/>
  <c r="O91" i="11"/>
  <c r="P91" i="11" s="1"/>
  <c r="AA91" i="11" s="1"/>
  <c r="Z90" i="11"/>
  <c r="AB90" i="11" s="1"/>
  <c r="BB347" i="15"/>
  <c r="X347" i="15"/>
  <c r="Z347" i="15"/>
  <c r="Y347" i="15"/>
  <c r="O348" i="15"/>
  <c r="P348" i="15" s="1"/>
  <c r="AA348" i="15" s="1"/>
  <c r="BC347" i="15"/>
  <c r="BF320" i="21"/>
  <c r="B43" i="19"/>
  <c r="U51" i="19"/>
  <c r="T52" i="19" s="1"/>
  <c r="O51" i="19"/>
  <c r="N52" i="19" s="1"/>
  <c r="Q31" i="22"/>
  <c r="R31" i="22" s="1"/>
  <c r="O32" i="22" s="1"/>
  <c r="AU35" i="22"/>
  <c r="AV35" i="22"/>
  <c r="AS36" i="22" s="1"/>
  <c r="AS108" i="22"/>
  <c r="AB182" i="22"/>
  <c r="AB106" i="22"/>
  <c r="O257" i="22"/>
  <c r="BB256" i="22"/>
  <c r="X256" i="22"/>
  <c r="BD256" i="22"/>
  <c r="Y256" i="22"/>
  <c r="Z256" i="22"/>
  <c r="BC256" i="22"/>
  <c r="BF182" i="22"/>
  <c r="AT333" i="22"/>
  <c r="BE333" i="22" s="1"/>
  <c r="AT258" i="22"/>
  <c r="BE258" i="22" s="1"/>
  <c r="P183" i="22"/>
  <c r="AA183" i="22" s="1"/>
  <c r="BD331" i="22"/>
  <c r="Y331" i="22"/>
  <c r="O332" i="22"/>
  <c r="Z331" i="22"/>
  <c r="BC331" i="22"/>
  <c r="BB331" i="22"/>
  <c r="X331" i="22"/>
  <c r="BF106" i="22"/>
  <c r="P107" i="22"/>
  <c r="AA107" i="22" s="1"/>
  <c r="AT183" i="22"/>
  <c r="BE183" i="22" s="1"/>
  <c r="AS288" i="17"/>
  <c r="BF30" i="17"/>
  <c r="BF286" i="17"/>
  <c r="P287" i="17"/>
  <c r="AA287" i="17" s="1"/>
  <c r="AB286" i="17"/>
  <c r="P31" i="17"/>
  <c r="AA31" i="17" s="1"/>
  <c r="AS32" i="17"/>
  <c r="AS204" i="17"/>
  <c r="O372" i="17"/>
  <c r="Z371" i="17"/>
  <c r="Y371" i="17"/>
  <c r="X371" i="17"/>
  <c r="BD371" i="17"/>
  <c r="BC371" i="17"/>
  <c r="BB371" i="17"/>
  <c r="BF116" i="17"/>
  <c r="AS373" i="17"/>
  <c r="P117" i="17"/>
  <c r="AA117" i="17" s="1"/>
  <c r="AB116" i="17"/>
  <c r="Q201" i="17"/>
  <c r="R201" i="17" s="1"/>
  <c r="AB30" i="17"/>
  <c r="AT119" i="17"/>
  <c r="BE119" i="17" s="1"/>
  <c r="AB320" i="21"/>
  <c r="Q321" i="21"/>
  <c r="R321" i="21" s="1"/>
  <c r="AU130" i="21"/>
  <c r="AV130" i="21" s="1"/>
  <c r="AS131" i="21" s="1"/>
  <c r="Z128" i="21"/>
  <c r="BD128" i="21"/>
  <c r="Y128" i="21"/>
  <c r="BC128" i="21"/>
  <c r="X128" i="21"/>
  <c r="BB128" i="21"/>
  <c r="O129" i="21"/>
  <c r="O34" i="21"/>
  <c r="Y33" i="21"/>
  <c r="BC33" i="21"/>
  <c r="Z33" i="21"/>
  <c r="BD33" i="21"/>
  <c r="X33" i="21"/>
  <c r="BB33" i="21"/>
  <c r="O414" i="21"/>
  <c r="BB413" i="21"/>
  <c r="Z413" i="21"/>
  <c r="Y413" i="21"/>
  <c r="X413" i="21"/>
  <c r="BD413" i="21"/>
  <c r="BC413" i="21"/>
  <c r="AT224" i="21"/>
  <c r="BE224" i="21" s="1"/>
  <c r="BF223" i="21"/>
  <c r="P224" i="21"/>
  <c r="AA224" i="21" s="1"/>
  <c r="AV415" i="21"/>
  <c r="AU321" i="21"/>
  <c r="AV321" i="21" s="1"/>
  <c r="AB223" i="21"/>
  <c r="AT35" i="21"/>
  <c r="BE35" i="21" s="1"/>
  <c r="AU35" i="21"/>
  <c r="AV35" i="21" s="1"/>
  <c r="AU453" i="15"/>
  <c r="AV453" i="15" s="1"/>
  <c r="C43" i="19"/>
  <c r="BF453" i="15"/>
  <c r="P454" i="15"/>
  <c r="AA454" i="15" s="1"/>
  <c r="AB453" i="15"/>
  <c r="AU349" i="15"/>
  <c r="AV349" i="15" s="1"/>
  <c r="AB241" i="15"/>
  <c r="AS244" i="15"/>
  <c r="P242" i="15"/>
  <c r="AA242" i="15" s="1"/>
  <c r="BF241" i="15"/>
  <c r="Q137" i="15"/>
  <c r="R137" i="15" s="1"/>
  <c r="AU139" i="15"/>
  <c r="AV139" i="15" s="1"/>
  <c r="I51" i="19"/>
  <c r="H52" i="19" s="1"/>
  <c r="Q33" i="15"/>
  <c r="R33" i="15" s="1"/>
  <c r="O34" i="15" s="1"/>
  <c r="P34" i="15" s="1"/>
  <c r="AT35" i="15"/>
  <c r="BE35" i="15" s="1"/>
  <c r="AB117" i="12"/>
  <c r="AE117" i="12" s="1"/>
  <c r="O31" i="12"/>
  <c r="Z30" i="12"/>
  <c r="Q118" i="12"/>
  <c r="R118" i="12" s="1"/>
  <c r="BD118" i="12" s="1"/>
  <c r="AY119" i="11"/>
  <c r="AX120" i="11" s="1"/>
  <c r="AC120" i="11"/>
  <c r="Z119" i="11"/>
  <c r="BG120" i="11"/>
  <c r="AB60" i="11"/>
  <c r="U119" i="11"/>
  <c r="T120" i="11" s="1"/>
  <c r="BB119" i="11"/>
  <c r="BD119" i="11"/>
  <c r="P61" i="11"/>
  <c r="AA61" i="11" s="1"/>
  <c r="X119" i="11"/>
  <c r="Y119" i="11"/>
  <c r="BF60" i="11"/>
  <c r="O120" i="11"/>
  <c r="P120" i="11" s="1"/>
  <c r="AA120" i="11" s="1"/>
  <c r="BC119" i="11"/>
  <c r="BF49" i="9"/>
  <c r="U30" i="12"/>
  <c r="T31" i="12" s="1"/>
  <c r="BC30" i="12"/>
  <c r="BD30" i="12"/>
  <c r="BB30" i="12"/>
  <c r="BG31" i="12"/>
  <c r="P90" i="12"/>
  <c r="AA90" i="12" s="1"/>
  <c r="BF175" i="12"/>
  <c r="BH175" i="12"/>
  <c r="BI145" i="12"/>
  <c r="AB175" i="12"/>
  <c r="AD175" i="12"/>
  <c r="P176" i="12"/>
  <c r="AA176" i="12" s="1"/>
  <c r="AT60" i="12"/>
  <c r="BE60" i="12" s="1"/>
  <c r="AE145" i="12"/>
  <c r="P31" i="12"/>
  <c r="AA31" i="12" s="1"/>
  <c r="AT118" i="12"/>
  <c r="BE118" i="12" s="1"/>
  <c r="AB89" i="12"/>
  <c r="AD89" i="12"/>
  <c r="AS147" i="12"/>
  <c r="AY146" i="12"/>
  <c r="AX147" i="12" s="1"/>
  <c r="BD58" i="12"/>
  <c r="X58" i="12"/>
  <c r="BC58" i="12"/>
  <c r="Y58" i="12"/>
  <c r="O59" i="12"/>
  <c r="Z58" i="12"/>
  <c r="BB58" i="12"/>
  <c r="AC59" i="12"/>
  <c r="BG59" i="12"/>
  <c r="U58" i="12"/>
  <c r="T59" i="12" s="1"/>
  <c r="AU177" i="12"/>
  <c r="AV177" i="12" s="1"/>
  <c r="Q146" i="12"/>
  <c r="R146" i="12" s="1"/>
  <c r="AS89" i="12"/>
  <c r="AY88" i="12"/>
  <c r="AX89" i="12" s="1"/>
  <c r="BH89" i="12" s="1"/>
  <c r="AT30" i="12"/>
  <c r="BE30" i="12" s="1"/>
  <c r="AB31" i="11"/>
  <c r="AB147" i="11"/>
  <c r="P148" i="11"/>
  <c r="AA148" i="11" s="1"/>
  <c r="BF147" i="11"/>
  <c r="P32" i="11"/>
  <c r="AA32" i="11" s="1"/>
  <c r="BF176" i="11"/>
  <c r="BF31" i="11"/>
  <c r="AT148" i="11"/>
  <c r="BE148" i="11" s="1"/>
  <c r="P177" i="11"/>
  <c r="AA177" i="11" s="1"/>
  <c r="AT178" i="11"/>
  <c r="BE178" i="11" s="1"/>
  <c r="AS91" i="11"/>
  <c r="AY90" i="11"/>
  <c r="AX91" i="11" s="1"/>
  <c r="AS61" i="11"/>
  <c r="AY60" i="11"/>
  <c r="AX61" i="11" s="1"/>
  <c r="AB176" i="11"/>
  <c r="AT32" i="11"/>
  <c r="BE32" i="11" s="1"/>
  <c r="AT120" i="11"/>
  <c r="BE120" i="11" s="1"/>
  <c r="BG168" i="9"/>
  <c r="AC168" i="9"/>
  <c r="BC167" i="9"/>
  <c r="BB167" i="9"/>
  <c r="Z167" i="9"/>
  <c r="BH49" i="9"/>
  <c r="BD167" i="9"/>
  <c r="U167" i="9"/>
  <c r="T168" i="9" s="1"/>
  <c r="X167" i="9"/>
  <c r="AU21" i="9"/>
  <c r="AV21" i="9" s="1"/>
  <c r="AS22" i="9" s="1"/>
  <c r="AU167" i="9"/>
  <c r="AV167" i="9" s="1"/>
  <c r="AS168" i="9" s="1"/>
  <c r="Y167" i="9"/>
  <c r="AB49" i="9"/>
  <c r="AS110" i="9"/>
  <c r="AT110" i="9" s="1"/>
  <c r="BE110" i="9" s="1"/>
  <c r="AD49" i="9"/>
  <c r="P168" i="9"/>
  <c r="AA168" i="9" s="1"/>
  <c r="BH21" i="9"/>
  <c r="AU138" i="9"/>
  <c r="AV138" i="9" s="1"/>
  <c r="Q137" i="9"/>
  <c r="R137" i="9" s="1"/>
  <c r="BC137" i="9" s="1"/>
  <c r="AE136" i="9"/>
  <c r="BI136" i="9"/>
  <c r="BF109" i="9"/>
  <c r="BH109" i="9"/>
  <c r="AB109" i="9"/>
  <c r="AD109" i="9"/>
  <c r="P110" i="9"/>
  <c r="AA110" i="9" s="1"/>
  <c r="AT81" i="9"/>
  <c r="BE81" i="9" s="1"/>
  <c r="AB78" i="9"/>
  <c r="AD78" i="9"/>
  <c r="BF78" i="9"/>
  <c r="BH78" i="9"/>
  <c r="P79" i="9"/>
  <c r="AA79" i="9" s="1"/>
  <c r="Q50" i="9"/>
  <c r="R50" i="9" s="1"/>
  <c r="AS53" i="9"/>
  <c r="AY52" i="9"/>
  <c r="AX53" i="9" s="1"/>
  <c r="BF21" i="9"/>
  <c r="AD21" i="9"/>
  <c r="P22" i="9"/>
  <c r="AA22" i="9" s="1"/>
  <c r="AB21" i="9"/>
  <c r="X31" i="22" l="1"/>
  <c r="BC31" i="22"/>
  <c r="BB31" i="22"/>
  <c r="BF90" i="11"/>
  <c r="O64" i="35"/>
  <c r="BB63" i="35"/>
  <c r="BC63" i="35"/>
  <c r="X63" i="35"/>
  <c r="Y63" i="35"/>
  <c r="Z63" i="35"/>
  <c r="BD63" i="35"/>
  <c r="AC64" i="35"/>
  <c r="U63" i="35"/>
  <c r="T64" i="35" s="1"/>
  <c r="BG64" i="35"/>
  <c r="BD121" i="35"/>
  <c r="AC122" i="35"/>
  <c r="O122" i="35"/>
  <c r="Z121" i="35"/>
  <c r="BB121" i="35"/>
  <c r="Y121" i="35"/>
  <c r="X121" i="35"/>
  <c r="BC121" i="35"/>
  <c r="BG122" i="35"/>
  <c r="U121" i="35"/>
  <c r="T122" i="35" s="1"/>
  <c r="AB149" i="35"/>
  <c r="AD149" i="35"/>
  <c r="AB180" i="35"/>
  <c r="AD180" i="35"/>
  <c r="AS181" i="35"/>
  <c r="AY180" i="35"/>
  <c r="AX181" i="35" s="1"/>
  <c r="X34" i="35"/>
  <c r="AC35" i="35"/>
  <c r="O35" i="35"/>
  <c r="BD34" i="35"/>
  <c r="BC34" i="35"/>
  <c r="Z34" i="35"/>
  <c r="BB34" i="35"/>
  <c r="Y34" i="35"/>
  <c r="U34" i="35"/>
  <c r="T35" i="35" s="1"/>
  <c r="BG35" i="35"/>
  <c r="BF149" i="35"/>
  <c r="BH149" i="35"/>
  <c r="AV151" i="35"/>
  <c r="AT64" i="35"/>
  <c r="BE64" i="35" s="1"/>
  <c r="P181" i="35"/>
  <c r="AA181" i="35" s="1"/>
  <c r="Q181" i="35"/>
  <c r="R181" i="35" s="1"/>
  <c r="P93" i="35"/>
  <c r="AA93" i="35" s="1"/>
  <c r="AS93" i="35"/>
  <c r="AY92" i="35"/>
  <c r="AX93" i="35" s="1"/>
  <c r="P150" i="35"/>
  <c r="AA150" i="35" s="1"/>
  <c r="AE120" i="35"/>
  <c r="AB92" i="35"/>
  <c r="AD92" i="35"/>
  <c r="BI120" i="35"/>
  <c r="BH121" i="35"/>
  <c r="BF92" i="35"/>
  <c r="BH92" i="35"/>
  <c r="BF180" i="35"/>
  <c r="BH180" i="35"/>
  <c r="AT121" i="35"/>
  <c r="BE121" i="35" s="1"/>
  <c r="AU121" i="35"/>
  <c r="AS35" i="35"/>
  <c r="AY34" i="35"/>
  <c r="AX35" i="35" s="1"/>
  <c r="AU333" i="22"/>
  <c r="AV333" i="22" s="1"/>
  <c r="BD31" i="22"/>
  <c r="Y31" i="22"/>
  <c r="Q31" i="17"/>
  <c r="R31" i="17" s="1"/>
  <c r="Z31" i="17" s="1"/>
  <c r="AU258" i="22"/>
  <c r="AV258" i="22" s="1"/>
  <c r="Z31" i="22"/>
  <c r="AB30" i="12"/>
  <c r="AE30" i="12" s="1"/>
  <c r="Q90" i="12"/>
  <c r="R90" i="12" s="1"/>
  <c r="BI117" i="12"/>
  <c r="AB347" i="15"/>
  <c r="BB118" i="12"/>
  <c r="O119" i="12"/>
  <c r="P119" i="12" s="1"/>
  <c r="AA119" i="12" s="1"/>
  <c r="AC119" i="12"/>
  <c r="U118" i="12"/>
  <c r="T119" i="12" s="1"/>
  <c r="BG119" i="12"/>
  <c r="Y118" i="12"/>
  <c r="X118" i="12"/>
  <c r="BC118" i="12"/>
  <c r="BF347" i="15"/>
  <c r="Q168" i="9"/>
  <c r="R168" i="9" s="1"/>
  <c r="AC138" i="9"/>
  <c r="AB119" i="11"/>
  <c r="B44" i="19"/>
  <c r="U52" i="19"/>
  <c r="T53" i="19" s="1"/>
  <c r="O52" i="19"/>
  <c r="N53" i="19" s="1"/>
  <c r="AU183" i="22"/>
  <c r="AV183" i="22" s="1"/>
  <c r="AS184" i="22" s="1"/>
  <c r="AT36" i="22"/>
  <c r="BE36" i="22" s="1"/>
  <c r="AB331" i="22"/>
  <c r="BF331" i="22"/>
  <c r="Q183" i="22"/>
  <c r="R183" i="22" s="1"/>
  <c r="P32" i="22"/>
  <c r="AA32" i="22" s="1"/>
  <c r="P332" i="22"/>
  <c r="AA332" i="22" s="1"/>
  <c r="AB256" i="22"/>
  <c r="BF256" i="22"/>
  <c r="Q107" i="22"/>
  <c r="R107" i="22" s="1"/>
  <c r="P257" i="22"/>
  <c r="AA257" i="22" s="1"/>
  <c r="AT108" i="22"/>
  <c r="BE108" i="22" s="1"/>
  <c r="AU119" i="17"/>
  <c r="AV119" i="17" s="1"/>
  <c r="AS120" i="17" s="1"/>
  <c r="Q287" i="17"/>
  <c r="R287" i="17" s="1"/>
  <c r="Q117" i="17"/>
  <c r="R117" i="17" s="1"/>
  <c r="P372" i="17"/>
  <c r="AA372" i="17" s="1"/>
  <c r="BF371" i="17"/>
  <c r="AT204" i="17"/>
  <c r="BE204" i="17" s="1"/>
  <c r="BB201" i="17"/>
  <c r="O202" i="17"/>
  <c r="Z201" i="17"/>
  <c r="Y201" i="17"/>
  <c r="X201" i="17"/>
  <c r="BD201" i="17"/>
  <c r="BC201" i="17"/>
  <c r="AT373" i="17"/>
  <c r="BE373" i="17" s="1"/>
  <c r="AU373" i="17"/>
  <c r="AT32" i="17"/>
  <c r="BE32" i="17" s="1"/>
  <c r="AB371" i="17"/>
  <c r="AT288" i="17"/>
  <c r="BE288" i="17" s="1"/>
  <c r="AU224" i="21"/>
  <c r="AV224" i="21" s="1"/>
  <c r="AS225" i="21" s="1"/>
  <c r="BB321" i="21"/>
  <c r="BD321" i="21"/>
  <c r="Z321" i="21"/>
  <c r="Y321" i="21"/>
  <c r="O322" i="21"/>
  <c r="P322" i="21" s="1"/>
  <c r="AA322" i="21" s="1"/>
  <c r="BC321" i="21"/>
  <c r="X321" i="21"/>
  <c r="AS36" i="21"/>
  <c r="AS322" i="21"/>
  <c r="BF413" i="21"/>
  <c r="P414" i="21"/>
  <c r="AA414" i="21" s="1"/>
  <c r="P129" i="21"/>
  <c r="AA129" i="21" s="1"/>
  <c r="BF128" i="21"/>
  <c r="P34" i="21"/>
  <c r="AA34" i="21" s="1"/>
  <c r="AB128" i="21"/>
  <c r="AS416" i="21"/>
  <c r="AB413" i="21"/>
  <c r="AB33" i="21"/>
  <c r="AT131" i="21"/>
  <c r="BE131" i="21" s="1"/>
  <c r="Q224" i="21"/>
  <c r="R224" i="21" s="1"/>
  <c r="BF33" i="21"/>
  <c r="C44" i="19"/>
  <c r="Q348" i="15"/>
  <c r="R348" i="15" s="1"/>
  <c r="BD348" i="15" s="1"/>
  <c r="Q454" i="15"/>
  <c r="R454" i="15" s="1"/>
  <c r="AS454" i="15"/>
  <c r="AS350" i="15"/>
  <c r="Q242" i="15"/>
  <c r="R242" i="15" s="1"/>
  <c r="Y242" i="15" s="1"/>
  <c r="AT244" i="15"/>
  <c r="BE244" i="15" s="1"/>
  <c r="AS140" i="15"/>
  <c r="Z137" i="15"/>
  <c r="BC137" i="15"/>
  <c r="X137" i="15"/>
  <c r="BB137" i="15"/>
  <c r="Y137" i="15"/>
  <c r="O138" i="15"/>
  <c r="BD137" i="15"/>
  <c r="I52" i="19"/>
  <c r="H53" i="19" s="1"/>
  <c r="BC33" i="15"/>
  <c r="X33" i="15"/>
  <c r="BD33" i="15"/>
  <c r="Y33" i="15"/>
  <c r="Z33" i="15"/>
  <c r="BB33" i="15"/>
  <c r="AU35" i="15"/>
  <c r="AV35" i="15" s="1"/>
  <c r="BI49" i="9"/>
  <c r="Z118" i="12"/>
  <c r="AU60" i="12"/>
  <c r="AV60" i="12" s="1"/>
  <c r="AY60" i="12" s="1"/>
  <c r="AX61" i="12" s="1"/>
  <c r="Q176" i="12"/>
  <c r="R176" i="12" s="1"/>
  <c r="X176" i="12" s="1"/>
  <c r="BF119" i="11"/>
  <c r="Q61" i="11"/>
  <c r="R61" i="11" s="1"/>
  <c r="BG62" i="11" s="1"/>
  <c r="AY21" i="9"/>
  <c r="AX22" i="9" s="1"/>
  <c r="BH167" i="9"/>
  <c r="AD167" i="9"/>
  <c r="BH30" i="12"/>
  <c r="BF30" i="12"/>
  <c r="X137" i="9"/>
  <c r="BD137" i="9"/>
  <c r="Y137" i="9"/>
  <c r="AE49" i="9"/>
  <c r="BF167" i="9"/>
  <c r="Q120" i="11"/>
  <c r="R120" i="11" s="1"/>
  <c r="AU148" i="11"/>
  <c r="AV148" i="11" s="1"/>
  <c r="AY148" i="11" s="1"/>
  <c r="AX149" i="11" s="1"/>
  <c r="Q32" i="11"/>
  <c r="R32" i="11" s="1"/>
  <c r="Y32" i="11" s="1"/>
  <c r="Q91" i="11"/>
  <c r="R91" i="11" s="1"/>
  <c r="Q31" i="12"/>
  <c r="R31" i="12" s="1"/>
  <c r="BC31" i="12" s="1"/>
  <c r="AE89" i="12"/>
  <c r="AU118" i="12"/>
  <c r="AV118" i="12" s="1"/>
  <c r="AS119" i="12" s="1"/>
  <c r="AS178" i="12"/>
  <c r="AY177" i="12"/>
  <c r="AX178" i="12" s="1"/>
  <c r="BI175" i="12"/>
  <c r="AT89" i="12"/>
  <c r="BE89" i="12" s="1"/>
  <c r="BF89" i="12" s="1"/>
  <c r="BI89" i="12" s="1"/>
  <c r="AE175" i="12"/>
  <c r="BF58" i="12"/>
  <c r="BH58" i="12"/>
  <c r="AT147" i="12"/>
  <c r="BE147" i="12" s="1"/>
  <c r="O147" i="12"/>
  <c r="BD146" i="12"/>
  <c r="X146" i="12"/>
  <c r="BC146" i="12"/>
  <c r="BB146" i="12"/>
  <c r="Z146" i="12"/>
  <c r="Y146" i="12"/>
  <c r="AC147" i="12"/>
  <c r="BG147" i="12"/>
  <c r="U146" i="12"/>
  <c r="T147" i="12" s="1"/>
  <c r="P59" i="12"/>
  <c r="AA59" i="12" s="1"/>
  <c r="AU30" i="12"/>
  <c r="AV30" i="12" s="1"/>
  <c r="AB58" i="12"/>
  <c r="AD58" i="12"/>
  <c r="AU120" i="11"/>
  <c r="AV120" i="11" s="1"/>
  <c r="AU32" i="11"/>
  <c r="AV32" i="11" s="1"/>
  <c r="Q148" i="11"/>
  <c r="R148" i="11" s="1"/>
  <c r="Q177" i="11"/>
  <c r="R177" i="11" s="1"/>
  <c r="Z177" i="11" s="1"/>
  <c r="AT91" i="11"/>
  <c r="BE91" i="11" s="1"/>
  <c r="AT61" i="11"/>
  <c r="BE61" i="11" s="1"/>
  <c r="AU178" i="11"/>
  <c r="AV178" i="11" s="1"/>
  <c r="BI21" i="9"/>
  <c r="AB167" i="9"/>
  <c r="AY167" i="9"/>
  <c r="AX168" i="9" s="1"/>
  <c r="Z137" i="9"/>
  <c r="U137" i="9"/>
  <c r="T138" i="9" s="1"/>
  <c r="BG138" i="9"/>
  <c r="AU110" i="9"/>
  <c r="AV110" i="9" s="1"/>
  <c r="AS111" i="9" s="1"/>
  <c r="AT168" i="9"/>
  <c r="BE168" i="9" s="1"/>
  <c r="BB137" i="9"/>
  <c r="BH137" i="9" s="1"/>
  <c r="O138" i="9"/>
  <c r="P138" i="9" s="1"/>
  <c r="AA138" i="9" s="1"/>
  <c r="AS139" i="9"/>
  <c r="AY138" i="9"/>
  <c r="AX139" i="9" s="1"/>
  <c r="AU81" i="9"/>
  <c r="AV81" i="9" s="1"/>
  <c r="AE109" i="9"/>
  <c r="Q110" i="9"/>
  <c r="R110" i="9" s="1"/>
  <c r="BI109" i="9"/>
  <c r="AE78" i="9"/>
  <c r="BI78" i="9"/>
  <c r="Q79" i="9"/>
  <c r="R79" i="9" s="1"/>
  <c r="Y50" i="9"/>
  <c r="O51" i="9"/>
  <c r="BD50" i="9"/>
  <c r="X50" i="9"/>
  <c r="BB50" i="9"/>
  <c r="Z50" i="9"/>
  <c r="AC51" i="9"/>
  <c r="BC50" i="9"/>
  <c r="BG51" i="9"/>
  <c r="U50" i="9"/>
  <c r="T51" i="9" s="1"/>
  <c r="AT53" i="9"/>
  <c r="BE53" i="9" s="1"/>
  <c r="AT22" i="9"/>
  <c r="BE22" i="9" s="1"/>
  <c r="AE21" i="9"/>
  <c r="Q22" i="9"/>
  <c r="R22" i="9" s="1"/>
  <c r="BF31" i="22" l="1"/>
  <c r="BB31" i="17"/>
  <c r="O32" i="17"/>
  <c r="BC31" i="17"/>
  <c r="BD31" i="17"/>
  <c r="X31" i="17"/>
  <c r="AB31" i="17" s="1"/>
  <c r="Y31" i="17"/>
  <c r="Q93" i="35"/>
  <c r="R93" i="35" s="1"/>
  <c r="Q150" i="35"/>
  <c r="R150" i="35" s="1"/>
  <c r="Z150" i="35" s="1"/>
  <c r="AU64" i="35"/>
  <c r="BF121" i="35"/>
  <c r="BI121" i="35" s="1"/>
  <c r="AE180" i="35"/>
  <c r="BI180" i="35"/>
  <c r="Y93" i="35"/>
  <c r="O94" i="35"/>
  <c r="BB93" i="35"/>
  <c r="Z93" i="35"/>
  <c r="X93" i="35"/>
  <c r="BD93" i="35"/>
  <c r="BC93" i="35"/>
  <c r="BH93" i="35" s="1"/>
  <c r="AC94" i="35"/>
  <c r="U93" i="35"/>
  <c r="T94" i="35" s="1"/>
  <c r="BG94" i="35"/>
  <c r="O182" i="35"/>
  <c r="BC181" i="35"/>
  <c r="BB181" i="35"/>
  <c r="Z181" i="35"/>
  <c r="BD181" i="35"/>
  <c r="Y181" i="35"/>
  <c r="X181" i="35"/>
  <c r="AC182" i="35"/>
  <c r="U181" i="35"/>
  <c r="T182" i="35" s="1"/>
  <c r="BG182" i="35"/>
  <c r="O151" i="35"/>
  <c r="Y150" i="35"/>
  <c r="BB150" i="35"/>
  <c r="BD150" i="35"/>
  <c r="BC150" i="35"/>
  <c r="X150" i="35"/>
  <c r="U150" i="35"/>
  <c r="T151" i="35" s="1"/>
  <c r="AC151" i="35"/>
  <c r="BG151" i="35"/>
  <c r="BI149" i="35"/>
  <c r="BI92" i="35"/>
  <c r="P35" i="35"/>
  <c r="AA35" i="35" s="1"/>
  <c r="AE149" i="35"/>
  <c r="P122" i="35"/>
  <c r="AA122" i="35" s="1"/>
  <c r="AT93" i="35"/>
  <c r="BE93" i="35" s="1"/>
  <c r="AV64" i="35"/>
  <c r="AV121" i="35"/>
  <c r="AE92" i="35"/>
  <c r="AS152" i="35"/>
  <c r="AY151" i="35"/>
  <c r="AX152" i="35" s="1"/>
  <c r="BF34" i="35"/>
  <c r="BH34" i="35"/>
  <c r="AT181" i="35"/>
  <c r="BE181" i="35" s="1"/>
  <c r="AU181" i="35"/>
  <c r="BF63" i="35"/>
  <c r="BH63" i="35"/>
  <c r="AT35" i="35"/>
  <c r="BE35" i="35" s="1"/>
  <c r="AU35" i="35"/>
  <c r="AV35" i="35" s="1"/>
  <c r="AB34" i="35"/>
  <c r="AE34" i="35" s="1"/>
  <c r="AD34" i="35"/>
  <c r="AB63" i="35"/>
  <c r="AD63" i="35"/>
  <c r="AB121" i="35"/>
  <c r="AD121" i="35"/>
  <c r="P64" i="35"/>
  <c r="AA64" i="35" s="1"/>
  <c r="AD118" i="12"/>
  <c r="AB31" i="22"/>
  <c r="AB118" i="12"/>
  <c r="U176" i="12"/>
  <c r="T177" i="12" s="1"/>
  <c r="BG177" i="12"/>
  <c r="AC177" i="12"/>
  <c r="AU288" i="17"/>
  <c r="AV288" i="17" s="1"/>
  <c r="Q119" i="12"/>
  <c r="R119" i="12" s="1"/>
  <c r="BB119" i="12" s="1"/>
  <c r="BH118" i="12"/>
  <c r="AS61" i="12"/>
  <c r="AT61" i="12" s="1"/>
  <c r="BE61" i="12" s="1"/>
  <c r="BF118" i="12"/>
  <c r="Y176" i="12"/>
  <c r="AD176" i="12" s="1"/>
  <c r="Z176" i="12"/>
  <c r="BB176" i="12"/>
  <c r="O177" i="12"/>
  <c r="P177" i="12" s="1"/>
  <c r="BC176" i="12"/>
  <c r="BH176" i="12" s="1"/>
  <c r="AS149" i="11"/>
  <c r="AT149" i="11" s="1"/>
  <c r="BE149" i="11" s="1"/>
  <c r="AC62" i="11"/>
  <c r="O33" i="11"/>
  <c r="BC61" i="11"/>
  <c r="X61" i="11"/>
  <c r="BD61" i="11"/>
  <c r="O62" i="11"/>
  <c r="P62" i="11" s="1"/>
  <c r="AA62" i="11" s="1"/>
  <c r="BB61" i="11"/>
  <c r="U61" i="11"/>
  <c r="T62" i="11" s="1"/>
  <c r="Z61" i="11"/>
  <c r="Z348" i="15"/>
  <c r="O349" i="15"/>
  <c r="P349" i="15" s="1"/>
  <c r="AA349" i="15" s="1"/>
  <c r="X348" i="15"/>
  <c r="Y348" i="15"/>
  <c r="BB348" i="15"/>
  <c r="BC348" i="15"/>
  <c r="B45" i="19"/>
  <c r="C45" i="19" s="1"/>
  <c r="U53" i="19"/>
  <c r="T54" i="19" s="1"/>
  <c r="O53" i="19"/>
  <c r="N54" i="19"/>
  <c r="AU108" i="22"/>
  <c r="AV108" i="22" s="1"/>
  <c r="Z107" i="22"/>
  <c r="BD107" i="22"/>
  <c r="Y107" i="22"/>
  <c r="BC107" i="22"/>
  <c r="X107" i="22"/>
  <c r="O108" i="22"/>
  <c r="BB107" i="22"/>
  <c r="Q32" i="22"/>
  <c r="R32" i="22" s="1"/>
  <c r="AS334" i="22"/>
  <c r="AU36" i="22"/>
  <c r="AV36" i="22" s="1"/>
  <c r="AS259" i="22"/>
  <c r="BB183" i="22"/>
  <c r="O184" i="22"/>
  <c r="BD183" i="22"/>
  <c r="BC183" i="22"/>
  <c r="Z183" i="22"/>
  <c r="Y183" i="22"/>
  <c r="X183" i="22"/>
  <c r="Q332" i="22"/>
  <c r="R332" i="22" s="1"/>
  <c r="Q257" i="22"/>
  <c r="R257" i="22" s="1"/>
  <c r="AT184" i="22"/>
  <c r="BE184" i="22" s="1"/>
  <c r="AU32" i="17"/>
  <c r="AV32" i="17" s="1"/>
  <c r="BC117" i="17"/>
  <c r="X117" i="17"/>
  <c r="O118" i="17"/>
  <c r="BB117" i="17"/>
  <c r="Z117" i="17"/>
  <c r="Y117" i="17"/>
  <c r="BD117" i="17"/>
  <c r="Z287" i="17"/>
  <c r="BD287" i="17"/>
  <c r="Y287" i="17"/>
  <c r="BC287" i="17"/>
  <c r="X287" i="17"/>
  <c r="O288" i="17"/>
  <c r="BB287" i="17"/>
  <c r="BF201" i="17"/>
  <c r="P32" i="17"/>
  <c r="AA32" i="17" s="1"/>
  <c r="BF31" i="17"/>
  <c r="AB201" i="17"/>
  <c r="AV373" i="17"/>
  <c r="AU204" i="17"/>
  <c r="AV204" i="17" s="1"/>
  <c r="P202" i="17"/>
  <c r="AA202" i="17" s="1"/>
  <c r="Q372" i="17"/>
  <c r="R372" i="17" s="1"/>
  <c r="AT120" i="17"/>
  <c r="BE120" i="17" s="1"/>
  <c r="AB321" i="21"/>
  <c r="BF321" i="21"/>
  <c r="AU131" i="21"/>
  <c r="Q34" i="21"/>
  <c r="R34" i="21" s="1"/>
  <c r="BC34" i="21" s="1"/>
  <c r="Q129" i="21"/>
  <c r="R129" i="21" s="1"/>
  <c r="AT416" i="21"/>
  <c r="BE416" i="21" s="1"/>
  <c r="AT322" i="21"/>
  <c r="BE322" i="21" s="1"/>
  <c r="AV131" i="21"/>
  <c r="Q414" i="21"/>
  <c r="Q322" i="21"/>
  <c r="R322" i="21" s="1"/>
  <c r="R414" i="21"/>
  <c r="AT36" i="21"/>
  <c r="BE36" i="21" s="1"/>
  <c r="Z224" i="21"/>
  <c r="BD224" i="21"/>
  <c r="Y224" i="21"/>
  <c r="BC224" i="21"/>
  <c r="O225" i="21"/>
  <c r="BB224" i="21"/>
  <c r="X224" i="21"/>
  <c r="AT225" i="21"/>
  <c r="BE225" i="21" s="1"/>
  <c r="BD242" i="15"/>
  <c r="AT454" i="15"/>
  <c r="BE454" i="15" s="1"/>
  <c r="O455" i="15"/>
  <c r="BD454" i="15"/>
  <c r="Y454" i="15"/>
  <c r="BC454" i="15"/>
  <c r="BB454" i="15"/>
  <c r="Z454" i="15"/>
  <c r="X454" i="15"/>
  <c r="BC242" i="15"/>
  <c r="X242" i="15"/>
  <c r="Z242" i="15"/>
  <c r="AT350" i="15"/>
  <c r="BE350" i="15" s="1"/>
  <c r="O243" i="15"/>
  <c r="P243" i="15" s="1"/>
  <c r="AA243" i="15" s="1"/>
  <c r="BB242" i="15"/>
  <c r="AU244" i="15"/>
  <c r="AV244" i="15" s="1"/>
  <c r="BF137" i="15"/>
  <c r="AB137" i="15"/>
  <c r="P138" i="15"/>
  <c r="AA138" i="15" s="1"/>
  <c r="AT140" i="15"/>
  <c r="BE140" i="15" s="1"/>
  <c r="I53" i="19"/>
  <c r="H54" i="19" s="1"/>
  <c r="AS36" i="15"/>
  <c r="AB33" i="15"/>
  <c r="AA34" i="15"/>
  <c r="BF33" i="15"/>
  <c r="BI167" i="9"/>
  <c r="AE167" i="9"/>
  <c r="BI30" i="12"/>
  <c r="BD176" i="12"/>
  <c r="BB31" i="12"/>
  <c r="AC32" i="12"/>
  <c r="O32" i="12"/>
  <c r="P32" i="12" s="1"/>
  <c r="AA32" i="12" s="1"/>
  <c r="U31" i="12"/>
  <c r="T32" i="12" s="1"/>
  <c r="BD31" i="12"/>
  <c r="Z31" i="12"/>
  <c r="AY118" i="12"/>
  <c r="AX119" i="12" s="1"/>
  <c r="BG32" i="12"/>
  <c r="X31" i="12"/>
  <c r="Y31" i="12"/>
  <c r="Z32" i="11"/>
  <c r="Y61" i="11"/>
  <c r="BC32" i="11"/>
  <c r="U32" i="11"/>
  <c r="T33" i="11" s="1"/>
  <c r="BG33" i="11"/>
  <c r="AC33" i="11"/>
  <c r="Q138" i="9"/>
  <c r="R138" i="9" s="1"/>
  <c r="AD137" i="9"/>
  <c r="AB137" i="9"/>
  <c r="X32" i="11"/>
  <c r="BD32" i="11"/>
  <c r="BB32" i="11"/>
  <c r="AU89" i="12"/>
  <c r="AV89" i="12" s="1"/>
  <c r="AS31" i="12"/>
  <c r="AY30" i="12"/>
  <c r="AX31" i="12" s="1"/>
  <c r="AE58" i="12"/>
  <c r="AB146" i="12"/>
  <c r="AD146" i="12"/>
  <c r="Y90" i="12"/>
  <c r="BC90" i="12"/>
  <c r="BB90" i="12"/>
  <c r="O91" i="12"/>
  <c r="BD90" i="12"/>
  <c r="Z90" i="12"/>
  <c r="X90" i="12"/>
  <c r="U90" i="12"/>
  <c r="T91" i="12" s="1"/>
  <c r="AC91" i="12"/>
  <c r="BG91" i="12"/>
  <c r="AT178" i="12"/>
  <c r="BE178" i="12" s="1"/>
  <c r="P147" i="12"/>
  <c r="AA147" i="12" s="1"/>
  <c r="BF146" i="12"/>
  <c r="BH146" i="12"/>
  <c r="BI58" i="12"/>
  <c r="Q59" i="12"/>
  <c r="R59" i="12" s="1"/>
  <c r="AU147" i="12"/>
  <c r="AV147" i="12" s="1"/>
  <c r="AT119" i="12"/>
  <c r="BE119" i="12" s="1"/>
  <c r="AU91" i="11"/>
  <c r="AV91" i="11" s="1"/>
  <c r="AU61" i="11"/>
  <c r="AV61" i="11" s="1"/>
  <c r="AY61" i="11" s="1"/>
  <c r="AX62" i="11" s="1"/>
  <c r="Y177" i="11"/>
  <c r="BB177" i="11"/>
  <c r="BD177" i="11"/>
  <c r="AC178" i="11"/>
  <c r="X177" i="11"/>
  <c r="O178" i="11"/>
  <c r="P178" i="11" s="1"/>
  <c r="AA178" i="11" s="1"/>
  <c r="BG178" i="11"/>
  <c r="BC177" i="11"/>
  <c r="U177" i="11"/>
  <c r="T178" i="11" s="1"/>
  <c r="AS179" i="11"/>
  <c r="AY178" i="11"/>
  <c r="AX179" i="11" s="1"/>
  <c r="AS33" i="11"/>
  <c r="AY32" i="11"/>
  <c r="AX33" i="11" s="1"/>
  <c r="O121" i="11"/>
  <c r="BB120" i="11"/>
  <c r="Z120" i="11"/>
  <c r="X120" i="11"/>
  <c r="Y120" i="11"/>
  <c r="U120" i="11"/>
  <c r="T121" i="11" s="1"/>
  <c r="BD120" i="11"/>
  <c r="BC120" i="11"/>
  <c r="AC121" i="11"/>
  <c r="BG121" i="11"/>
  <c r="BB91" i="11"/>
  <c r="Z91" i="11"/>
  <c r="O92" i="11"/>
  <c r="Y91" i="11"/>
  <c r="X91" i="11"/>
  <c r="BD91" i="11"/>
  <c r="BC91" i="11"/>
  <c r="AC92" i="11"/>
  <c r="U91" i="11"/>
  <c r="T92" i="11" s="1"/>
  <c r="BG92" i="11"/>
  <c r="P33" i="11"/>
  <c r="AA33" i="11" s="1"/>
  <c r="AS121" i="11"/>
  <c r="AY120" i="11"/>
  <c r="AX121" i="11" s="1"/>
  <c r="O149" i="11"/>
  <c r="BD148" i="11"/>
  <c r="Z148" i="11"/>
  <c r="X148" i="11"/>
  <c r="BC148" i="11"/>
  <c r="BB148" i="11"/>
  <c r="Y148" i="11"/>
  <c r="AC149" i="11"/>
  <c r="U148" i="11"/>
  <c r="T149" i="11" s="1"/>
  <c r="BG149" i="11"/>
  <c r="AU22" i="9"/>
  <c r="AV22" i="9" s="1"/>
  <c r="AU168" i="9"/>
  <c r="AV168" i="9" s="1"/>
  <c r="AS169" i="9" s="1"/>
  <c r="AY110" i="9"/>
  <c r="AX111" i="9" s="1"/>
  <c r="BF137" i="9"/>
  <c r="BI137" i="9" s="1"/>
  <c r="AU53" i="9"/>
  <c r="AV53" i="9" s="1"/>
  <c r="O169" i="9"/>
  <c r="BB168" i="9"/>
  <c r="BD168" i="9"/>
  <c r="Z168" i="9"/>
  <c r="X168" i="9"/>
  <c r="BC168" i="9"/>
  <c r="Y168" i="9"/>
  <c r="AC169" i="9"/>
  <c r="BG169" i="9"/>
  <c r="U168" i="9"/>
  <c r="T169" i="9" s="1"/>
  <c r="AT139" i="9"/>
  <c r="BE139" i="9" s="1"/>
  <c r="Z110" i="9"/>
  <c r="Y110" i="9"/>
  <c r="BB110" i="9"/>
  <c r="O111" i="9"/>
  <c r="BD110" i="9"/>
  <c r="BC110" i="9"/>
  <c r="AC111" i="9"/>
  <c r="X110" i="9"/>
  <c r="U110" i="9"/>
  <c r="T111" i="9" s="1"/>
  <c r="BG111" i="9"/>
  <c r="AT111" i="9"/>
  <c r="BE111" i="9" s="1"/>
  <c r="Y79" i="9"/>
  <c r="O80" i="9"/>
  <c r="BD79" i="9"/>
  <c r="X79" i="9"/>
  <c r="BC79" i="9"/>
  <c r="Z79" i="9"/>
  <c r="BB79" i="9"/>
  <c r="BG80" i="9"/>
  <c r="AC80" i="9"/>
  <c r="U79" i="9"/>
  <c r="T80" i="9" s="1"/>
  <c r="AS82" i="9"/>
  <c r="AY81" i="9"/>
  <c r="AX82" i="9" s="1"/>
  <c r="AB50" i="9"/>
  <c r="AD50" i="9"/>
  <c r="BF50" i="9"/>
  <c r="BH50" i="9"/>
  <c r="P51" i="9"/>
  <c r="AA51" i="9" s="1"/>
  <c r="BD22" i="9"/>
  <c r="BC22" i="9"/>
  <c r="BB22" i="9"/>
  <c r="BG23" i="9"/>
  <c r="O23" i="9"/>
  <c r="Z22" i="9"/>
  <c r="Y22" i="9"/>
  <c r="X22" i="9"/>
  <c r="U22" i="9"/>
  <c r="T23" i="9" s="1"/>
  <c r="AC23" i="9"/>
  <c r="AE118" i="12" l="1"/>
  <c r="AV181" i="35"/>
  <c r="AU93" i="35"/>
  <c r="AV93" i="35" s="1"/>
  <c r="AY93" i="35" s="1"/>
  <c r="AX94" i="35" s="1"/>
  <c r="BH181" i="35"/>
  <c r="Q35" i="35"/>
  <c r="R35" i="35" s="1"/>
  <c r="Y35" i="35" s="1"/>
  <c r="BF61" i="11"/>
  <c r="AS36" i="35"/>
  <c r="AY35" i="35"/>
  <c r="AX36" i="35" s="1"/>
  <c r="AS94" i="35"/>
  <c r="X35" i="35"/>
  <c r="AC36" i="35"/>
  <c r="BC35" i="35"/>
  <c r="Z35" i="35"/>
  <c r="BB35" i="35"/>
  <c r="AS182" i="35"/>
  <c r="AY181" i="35"/>
  <c r="AX182" i="35" s="1"/>
  <c r="BF150" i="35"/>
  <c r="BH150" i="35"/>
  <c r="BI34" i="35"/>
  <c r="AS65" i="35"/>
  <c r="AY64" i="35"/>
  <c r="AX65" i="35" s="1"/>
  <c r="P151" i="35"/>
  <c r="AA151" i="35" s="1"/>
  <c r="Q151" i="35"/>
  <c r="BF181" i="35"/>
  <c r="BI181" i="35" s="1"/>
  <c r="AB93" i="35"/>
  <c r="AD93" i="35"/>
  <c r="AE121" i="35"/>
  <c r="AT152" i="35"/>
  <c r="BE152" i="35" s="1"/>
  <c r="AU152" i="35"/>
  <c r="BI63" i="35"/>
  <c r="P182" i="35"/>
  <c r="AA182" i="35" s="1"/>
  <c r="Q182" i="35"/>
  <c r="BF93" i="35"/>
  <c r="BI93" i="35" s="1"/>
  <c r="AE63" i="35"/>
  <c r="AS122" i="35"/>
  <c r="AY121" i="35"/>
  <c r="AX122" i="35" s="1"/>
  <c r="AB150" i="35"/>
  <c r="AD150" i="35"/>
  <c r="P94" i="35"/>
  <c r="AA94" i="35" s="1"/>
  <c r="Q94" i="35"/>
  <c r="R94" i="35" s="1"/>
  <c r="Q64" i="35"/>
  <c r="R64" i="35" s="1"/>
  <c r="Q122" i="35"/>
  <c r="R122" i="35" s="1"/>
  <c r="AB181" i="35"/>
  <c r="AD181" i="35"/>
  <c r="BG120" i="12"/>
  <c r="O120" i="12"/>
  <c r="BC119" i="12"/>
  <c r="BF119" i="12" s="1"/>
  <c r="U119" i="12"/>
  <c r="T120" i="12" s="1"/>
  <c r="BD119" i="12"/>
  <c r="X119" i="12"/>
  <c r="Z119" i="12"/>
  <c r="AC120" i="12"/>
  <c r="Y119" i="12"/>
  <c r="BI118" i="12"/>
  <c r="AB176" i="12"/>
  <c r="AE176" i="12" s="1"/>
  <c r="BF176" i="12"/>
  <c r="BI176" i="12" s="1"/>
  <c r="AA177" i="12"/>
  <c r="Q177" i="12"/>
  <c r="R177" i="12" s="1"/>
  <c r="Z177" i="12" s="1"/>
  <c r="Q62" i="11"/>
  <c r="R62" i="11" s="1"/>
  <c r="X62" i="11" s="1"/>
  <c r="AB61" i="11"/>
  <c r="AB348" i="15"/>
  <c r="AU454" i="15"/>
  <c r="AV454" i="15" s="1"/>
  <c r="AS455" i="15" s="1"/>
  <c r="BF348" i="15"/>
  <c r="U54" i="19"/>
  <c r="T55" i="19" s="1"/>
  <c r="O54" i="19"/>
  <c r="N55" i="19" s="1"/>
  <c r="AU184" i="22"/>
  <c r="AV184" i="22" s="1"/>
  <c r="AT334" i="22"/>
  <c r="BE334" i="22" s="1"/>
  <c r="BF107" i="22"/>
  <c r="AS37" i="22"/>
  <c r="Z32" i="22"/>
  <c r="BD32" i="22"/>
  <c r="Y32" i="22"/>
  <c r="X32" i="22"/>
  <c r="O33" i="22"/>
  <c r="BC32" i="22"/>
  <c r="BB32" i="22"/>
  <c r="P108" i="22"/>
  <c r="AA108" i="22" s="1"/>
  <c r="P184" i="22"/>
  <c r="AA184" i="22" s="1"/>
  <c r="AB107" i="22"/>
  <c r="BF183" i="22"/>
  <c r="AS109" i="22"/>
  <c r="BB332" i="22"/>
  <c r="O333" i="22"/>
  <c r="Z332" i="22"/>
  <c r="BD332" i="22"/>
  <c r="BC332" i="22"/>
  <c r="Y332" i="22"/>
  <c r="X332" i="22"/>
  <c r="Z257" i="22"/>
  <c r="BD257" i="22"/>
  <c r="Y257" i="22"/>
  <c r="BC257" i="22"/>
  <c r="BB257" i="22"/>
  <c r="X257" i="22"/>
  <c r="O258" i="22"/>
  <c r="AB183" i="22"/>
  <c r="AT259" i="22"/>
  <c r="BE259" i="22" s="1"/>
  <c r="Q32" i="17"/>
  <c r="R32" i="17" s="1"/>
  <c r="BD32" i="17" s="1"/>
  <c r="AU120" i="17"/>
  <c r="AV120" i="17" s="1"/>
  <c r="BB32" i="17"/>
  <c r="X32" i="17"/>
  <c r="AS33" i="17"/>
  <c r="AB287" i="17"/>
  <c r="Q202" i="17"/>
  <c r="R202" i="17" s="1"/>
  <c r="BF117" i="17"/>
  <c r="O373" i="17"/>
  <c r="BB372" i="17"/>
  <c r="Z372" i="17"/>
  <c r="Y372" i="17"/>
  <c r="X372" i="17"/>
  <c r="BD372" i="17"/>
  <c r="BC372" i="17"/>
  <c r="P118" i="17"/>
  <c r="AA118" i="17" s="1"/>
  <c r="AS205" i="17"/>
  <c r="BF287" i="17"/>
  <c r="AB117" i="17"/>
  <c r="AS289" i="17"/>
  <c r="AS374" i="17"/>
  <c r="P288" i="17"/>
  <c r="AA288" i="17" s="1"/>
  <c r="AU36" i="21"/>
  <c r="AV36" i="21" s="1"/>
  <c r="AS37" i="21" s="1"/>
  <c r="Z34" i="21"/>
  <c r="AU322" i="21"/>
  <c r="AV322" i="21" s="1"/>
  <c r="O35" i="21"/>
  <c r="P35" i="21" s="1"/>
  <c r="AA35" i="21" s="1"/>
  <c r="BB34" i="21"/>
  <c r="Y34" i="21"/>
  <c r="BD34" i="21"/>
  <c r="X34" i="21"/>
  <c r="BC129" i="21"/>
  <c r="X129" i="21"/>
  <c r="O130" i="21"/>
  <c r="BB129" i="21"/>
  <c r="Z129" i="21"/>
  <c r="BD129" i="21"/>
  <c r="Y129" i="21"/>
  <c r="Z322" i="21"/>
  <c r="X322" i="21"/>
  <c r="O323" i="21"/>
  <c r="BD322" i="21"/>
  <c r="BC322" i="21"/>
  <c r="BB322" i="21"/>
  <c r="Y322" i="21"/>
  <c r="P225" i="21"/>
  <c r="AA225" i="21" s="1"/>
  <c r="AU225" i="21"/>
  <c r="AV225" i="21" s="1"/>
  <c r="AS132" i="21"/>
  <c r="BF224" i="21"/>
  <c r="Z414" i="21"/>
  <c r="Y414" i="21"/>
  <c r="X414" i="21"/>
  <c r="BC414" i="21"/>
  <c r="O415" i="21"/>
  <c r="BB414" i="21"/>
  <c r="BD414" i="21"/>
  <c r="AB224" i="21"/>
  <c r="AU416" i="21"/>
  <c r="AV416" i="21" s="1"/>
  <c r="B46" i="19"/>
  <c r="BF242" i="15"/>
  <c r="P455" i="15"/>
  <c r="AA455" i="15" s="1"/>
  <c r="AB454" i="15"/>
  <c r="AB242" i="15"/>
  <c r="BF454" i="15"/>
  <c r="AU350" i="15"/>
  <c r="AV350" i="15" s="1"/>
  <c r="Q349" i="15"/>
  <c r="R349" i="15" s="1"/>
  <c r="AU140" i="15"/>
  <c r="AV140" i="15" s="1"/>
  <c r="Q243" i="15"/>
  <c r="R243" i="15" s="1"/>
  <c r="AS245" i="15"/>
  <c r="Q138" i="15"/>
  <c r="R138" i="15" s="1"/>
  <c r="I54" i="19"/>
  <c r="H55" i="19" s="1"/>
  <c r="Q34" i="15"/>
  <c r="R34" i="15" s="1"/>
  <c r="O35" i="15" s="1"/>
  <c r="P35" i="15" s="1"/>
  <c r="AT36" i="15"/>
  <c r="BE36" i="15" s="1"/>
  <c r="AB31" i="12"/>
  <c r="BH31" i="12"/>
  <c r="AE137" i="9"/>
  <c r="AD31" i="12"/>
  <c r="BF32" i="11"/>
  <c r="AS62" i="11"/>
  <c r="AT62" i="11" s="1"/>
  <c r="BE62" i="11" s="1"/>
  <c r="AB32" i="11"/>
  <c r="AY168" i="9"/>
  <c r="AX169" i="9" s="1"/>
  <c r="Q33" i="11"/>
  <c r="R33" i="11" s="1"/>
  <c r="BD33" i="11" s="1"/>
  <c r="AB177" i="11"/>
  <c r="AU61" i="12"/>
  <c r="AV61" i="12" s="1"/>
  <c r="AY61" i="12" s="1"/>
  <c r="AX62" i="12" s="1"/>
  <c r="AE146" i="12"/>
  <c r="AC60" i="12"/>
  <c r="O60" i="12"/>
  <c r="BG60" i="12"/>
  <c r="BD59" i="12"/>
  <c r="BB59" i="12"/>
  <c r="Z59" i="12"/>
  <c r="Y59" i="12"/>
  <c r="BC59" i="12"/>
  <c r="X59" i="12"/>
  <c r="U59" i="12"/>
  <c r="T60" i="12" s="1"/>
  <c r="AS148" i="12"/>
  <c r="AY147" i="12"/>
  <c r="AX148" i="12" s="1"/>
  <c r="P91" i="12"/>
  <c r="AA91" i="12" s="1"/>
  <c r="AS90" i="12"/>
  <c r="AY89" i="12"/>
  <c r="AX90" i="12" s="1"/>
  <c r="BH90" i="12" s="1"/>
  <c r="BI146" i="12"/>
  <c r="AB90" i="12"/>
  <c r="AD90" i="12"/>
  <c r="P120" i="12"/>
  <c r="AA120" i="12" s="1"/>
  <c r="AU119" i="12"/>
  <c r="AV119" i="12" s="1"/>
  <c r="Q147" i="12"/>
  <c r="R147" i="12" s="1"/>
  <c r="AU178" i="12"/>
  <c r="AV178" i="12" s="1"/>
  <c r="Q32" i="12"/>
  <c r="R32" i="12" s="1"/>
  <c r="AD119" i="12"/>
  <c r="AT31" i="12"/>
  <c r="BE31" i="12" s="1"/>
  <c r="BF31" i="12" s="1"/>
  <c r="BF177" i="11"/>
  <c r="P92" i="11"/>
  <c r="AA92" i="11" s="1"/>
  <c r="AB120" i="11"/>
  <c r="AB91" i="11"/>
  <c r="BF148" i="11"/>
  <c r="BF120" i="11"/>
  <c r="AT33" i="11"/>
  <c r="BE33" i="11" s="1"/>
  <c r="AT179" i="11"/>
  <c r="BE179" i="11" s="1"/>
  <c r="AT121" i="11"/>
  <c r="BE121" i="11" s="1"/>
  <c r="BF91" i="11"/>
  <c r="AU149" i="11"/>
  <c r="AV149" i="11" s="1"/>
  <c r="P121" i="11"/>
  <c r="AA121" i="11" s="1"/>
  <c r="Q178" i="11"/>
  <c r="R178" i="11" s="1"/>
  <c r="AS92" i="11"/>
  <c r="AY91" i="11"/>
  <c r="AX92" i="11" s="1"/>
  <c r="AB148" i="11"/>
  <c r="P149" i="11"/>
  <c r="AA149" i="11" s="1"/>
  <c r="AD22" i="9"/>
  <c r="BF168" i="9"/>
  <c r="BH168" i="9"/>
  <c r="P169" i="9"/>
  <c r="AA169" i="9" s="1"/>
  <c r="AB168" i="9"/>
  <c r="AD168" i="9"/>
  <c r="AT169" i="9"/>
  <c r="BE169" i="9" s="1"/>
  <c r="AU139" i="9"/>
  <c r="AV139" i="9" s="1"/>
  <c r="AS140" i="9" s="1"/>
  <c r="BC138" i="9"/>
  <c r="BB138" i="9"/>
  <c r="O139" i="9"/>
  <c r="BD138" i="9"/>
  <c r="Z138" i="9"/>
  <c r="Y138" i="9"/>
  <c r="X138" i="9"/>
  <c r="U138" i="9"/>
  <c r="T139" i="9" s="1"/>
  <c r="AC139" i="9"/>
  <c r="BG139" i="9"/>
  <c r="AU111" i="9"/>
  <c r="AV111" i="9" s="1"/>
  <c r="AS112" i="9" s="1"/>
  <c r="BF110" i="9"/>
  <c r="BH110" i="9"/>
  <c r="AB110" i="9"/>
  <c r="AD110" i="9"/>
  <c r="P111" i="9"/>
  <c r="AA111" i="9" s="1"/>
  <c r="BF79" i="9"/>
  <c r="BH79" i="9"/>
  <c r="AT82" i="9"/>
  <c r="BE82" i="9" s="1"/>
  <c r="P80" i="9"/>
  <c r="AA80" i="9" s="1"/>
  <c r="AB79" i="9"/>
  <c r="AD79" i="9"/>
  <c r="BI50" i="9"/>
  <c r="AS54" i="9"/>
  <c r="AY53" i="9"/>
  <c r="AX54" i="9" s="1"/>
  <c r="Q51" i="9"/>
  <c r="R51" i="9" s="1"/>
  <c r="AE50" i="9"/>
  <c r="BH22" i="9"/>
  <c r="BF22" i="9"/>
  <c r="AS23" i="9"/>
  <c r="AY22" i="9"/>
  <c r="AX23" i="9" s="1"/>
  <c r="AB22" i="9"/>
  <c r="P23" i="9"/>
  <c r="AA23" i="9" s="1"/>
  <c r="BH119" i="12" l="1"/>
  <c r="R182" i="35"/>
  <c r="U35" i="35"/>
  <c r="T36" i="35" s="1"/>
  <c r="BD35" i="35"/>
  <c r="BG36" i="35"/>
  <c r="O36" i="35"/>
  <c r="P36" i="35" s="1"/>
  <c r="AA36" i="35" s="1"/>
  <c r="BC62" i="11"/>
  <c r="Z64" i="35"/>
  <c r="BD64" i="35"/>
  <c r="BC64" i="35"/>
  <c r="O65" i="35"/>
  <c r="BB64" i="35"/>
  <c r="BG65" i="35"/>
  <c r="Y64" i="35"/>
  <c r="X64" i="35"/>
  <c r="AC65" i="35"/>
  <c r="U64" i="35"/>
  <c r="T65" i="35" s="1"/>
  <c r="O123" i="35"/>
  <c r="BD122" i="35"/>
  <c r="X122" i="35"/>
  <c r="BC122" i="35"/>
  <c r="BB122" i="35"/>
  <c r="Z122" i="35"/>
  <c r="Y122" i="35"/>
  <c r="U122" i="35"/>
  <c r="T123" i="35" s="1"/>
  <c r="AC123" i="35"/>
  <c r="BG123" i="35"/>
  <c r="BC94" i="35"/>
  <c r="BD94" i="35"/>
  <c r="BB94" i="35"/>
  <c r="Z94" i="35"/>
  <c r="AC95" i="35"/>
  <c r="O95" i="35"/>
  <c r="Y94" i="35"/>
  <c r="X94" i="35"/>
  <c r="BG95" i="35"/>
  <c r="U94" i="35"/>
  <c r="T95" i="35" s="1"/>
  <c r="Z182" i="35"/>
  <c r="Y182" i="35"/>
  <c r="BC182" i="35"/>
  <c r="BB182" i="35"/>
  <c r="BH182" i="35" s="1"/>
  <c r="O183" i="35"/>
  <c r="X182" i="35"/>
  <c r="BD182" i="35"/>
  <c r="AC183" i="35"/>
  <c r="U182" i="35"/>
  <c r="T183" i="35" s="1"/>
  <c r="BG183" i="35"/>
  <c r="AT65" i="35"/>
  <c r="BE65" i="35" s="1"/>
  <c r="AU65" i="35"/>
  <c r="AE150" i="35"/>
  <c r="AE93" i="35"/>
  <c r="AE181" i="35"/>
  <c r="AT122" i="35"/>
  <c r="BE122" i="35" s="1"/>
  <c r="AU122" i="35"/>
  <c r="BI150" i="35"/>
  <c r="BF35" i="35"/>
  <c r="BH35" i="35"/>
  <c r="AT94" i="35"/>
  <c r="BE94" i="35" s="1"/>
  <c r="AU94" i="35"/>
  <c r="R151" i="35"/>
  <c r="AT36" i="35"/>
  <c r="BE36" i="35" s="1"/>
  <c r="AV152" i="35"/>
  <c r="AT182" i="35"/>
  <c r="BE182" i="35" s="1"/>
  <c r="AB35" i="35"/>
  <c r="AD35" i="35"/>
  <c r="AB119" i="12"/>
  <c r="O178" i="12"/>
  <c r="P178" i="12" s="1"/>
  <c r="AA178" i="12" s="1"/>
  <c r="Q91" i="12"/>
  <c r="BC177" i="12"/>
  <c r="Y32" i="17"/>
  <c r="O33" i="17"/>
  <c r="P33" i="17" s="1"/>
  <c r="AA33" i="17" s="1"/>
  <c r="Z32" i="17"/>
  <c r="BC32" i="17"/>
  <c r="BF32" i="17" s="1"/>
  <c r="U177" i="12"/>
  <c r="T178" i="12" s="1"/>
  <c r="BG178" i="12"/>
  <c r="AC178" i="12"/>
  <c r="BD177" i="12"/>
  <c r="X177" i="12"/>
  <c r="Y177" i="12"/>
  <c r="BB177" i="12"/>
  <c r="BF177" i="12" s="1"/>
  <c r="Q120" i="12"/>
  <c r="R120" i="12" s="1"/>
  <c r="AS62" i="12"/>
  <c r="AT62" i="12" s="1"/>
  <c r="U62" i="11"/>
  <c r="T63" i="11" s="1"/>
  <c r="Z62" i="11"/>
  <c r="Y62" i="11"/>
  <c r="BG63" i="11"/>
  <c r="AC63" i="11"/>
  <c r="O63" i="11"/>
  <c r="BB62" i="11"/>
  <c r="BD62" i="11"/>
  <c r="Q149" i="11"/>
  <c r="R149" i="11" s="1"/>
  <c r="BC149" i="11" s="1"/>
  <c r="AE31" i="12"/>
  <c r="U55" i="19"/>
  <c r="T56" i="19" s="1"/>
  <c r="O55" i="19"/>
  <c r="N56" i="19"/>
  <c r="Q184" i="22"/>
  <c r="R184" i="22" s="1"/>
  <c r="Y184" i="22" s="1"/>
  <c r="BF257" i="22"/>
  <c r="BF32" i="22"/>
  <c r="AT37" i="22"/>
  <c r="BE37" i="22" s="1"/>
  <c r="AB332" i="22"/>
  <c r="AB32" i="22"/>
  <c r="Q108" i="22"/>
  <c r="R108" i="22" s="1"/>
  <c r="AS185" i="22"/>
  <c r="P333" i="22"/>
  <c r="AA333" i="22" s="1"/>
  <c r="AU334" i="22"/>
  <c r="AV334" i="22" s="1"/>
  <c r="AU259" i="22"/>
  <c r="AV259" i="22" s="1"/>
  <c r="P258" i="22"/>
  <c r="AA258" i="22" s="1"/>
  <c r="BF332" i="22"/>
  <c r="AT109" i="22"/>
  <c r="BE109" i="22" s="1"/>
  <c r="P33" i="22"/>
  <c r="AA33" i="22" s="1"/>
  <c r="AB257" i="22"/>
  <c r="Q118" i="17"/>
  <c r="R118" i="17" s="1"/>
  <c r="BB118" i="17" s="1"/>
  <c r="AS121" i="17"/>
  <c r="AT121" i="17" s="1"/>
  <c r="BE121" i="17" s="1"/>
  <c r="BF372" i="17"/>
  <c r="BD202" i="17"/>
  <c r="Y202" i="17"/>
  <c r="BB202" i="17"/>
  <c r="O203" i="17"/>
  <c r="Z202" i="17"/>
  <c r="X202" i="17"/>
  <c r="BC202" i="17"/>
  <c r="P373" i="17"/>
  <c r="AA373" i="17" s="1"/>
  <c r="AT289" i="17"/>
  <c r="BE289" i="17" s="1"/>
  <c r="AT205" i="17"/>
  <c r="BE205" i="17" s="1"/>
  <c r="Q288" i="17"/>
  <c r="R288" i="17" s="1"/>
  <c r="AB372" i="17"/>
  <c r="AT33" i="17"/>
  <c r="BE33" i="17" s="1"/>
  <c r="AT374" i="17"/>
  <c r="BE374" i="17" s="1"/>
  <c r="AB34" i="21"/>
  <c r="AS323" i="21"/>
  <c r="BF34" i="21"/>
  <c r="AS226" i="21"/>
  <c r="BF322" i="21"/>
  <c r="AS417" i="21"/>
  <c r="BF414" i="21"/>
  <c r="P415" i="21"/>
  <c r="AA415" i="21" s="1"/>
  <c r="Q35" i="21"/>
  <c r="R35" i="21" s="1"/>
  <c r="AT323" i="21"/>
  <c r="BE323" i="21" s="1"/>
  <c r="P323" i="21"/>
  <c r="AA323" i="21" s="1"/>
  <c r="AA391" i="21" s="1"/>
  <c r="Q323" i="21"/>
  <c r="R323" i="21" s="1"/>
  <c r="AB322" i="21"/>
  <c r="BF129" i="21"/>
  <c r="AT37" i="21"/>
  <c r="BE37" i="21" s="1"/>
  <c r="P130" i="21"/>
  <c r="AA130" i="21" s="1"/>
  <c r="AB129" i="21"/>
  <c r="AB414" i="21"/>
  <c r="AT132" i="21"/>
  <c r="BE132" i="21" s="1"/>
  <c r="Q225" i="21"/>
  <c r="R225" i="21" s="1"/>
  <c r="C46" i="19"/>
  <c r="Q455" i="15"/>
  <c r="R455" i="15" s="1"/>
  <c r="AT455" i="15"/>
  <c r="BE455" i="15" s="1"/>
  <c r="O350" i="15"/>
  <c r="BD349" i="15"/>
  <c r="Y349" i="15"/>
  <c r="X349" i="15"/>
  <c r="Z349" i="15"/>
  <c r="BB349" i="15"/>
  <c r="BC349" i="15"/>
  <c r="AS351" i="15"/>
  <c r="BC243" i="15"/>
  <c r="BB243" i="15"/>
  <c r="O244" i="15"/>
  <c r="Z243" i="15"/>
  <c r="Y243" i="15"/>
  <c r="BD243" i="15"/>
  <c r="X243" i="15"/>
  <c r="AT245" i="15"/>
  <c r="BE245" i="15" s="1"/>
  <c r="BB138" i="15"/>
  <c r="O139" i="15"/>
  <c r="BD138" i="15"/>
  <c r="Y138" i="15"/>
  <c r="Z138" i="15"/>
  <c r="X138" i="15"/>
  <c r="BC138" i="15"/>
  <c r="AS141" i="15"/>
  <c r="I55" i="19"/>
  <c r="H56" i="19" s="1"/>
  <c r="AU36" i="15"/>
  <c r="AV36" i="15" s="1"/>
  <c r="BI31" i="12"/>
  <c r="X34" i="15"/>
  <c r="BD34" i="15"/>
  <c r="Y34" i="15"/>
  <c r="Z34" i="15"/>
  <c r="BB34" i="15"/>
  <c r="BC34" i="15"/>
  <c r="AU31" i="12"/>
  <c r="O34" i="11"/>
  <c r="P34" i="11" s="1"/>
  <c r="AA34" i="11" s="1"/>
  <c r="BB33" i="11"/>
  <c r="BC33" i="11"/>
  <c r="AU62" i="11"/>
  <c r="AV62" i="11" s="1"/>
  <c r="BG34" i="11"/>
  <c r="Y33" i="11"/>
  <c r="U33" i="11"/>
  <c r="T34" i="11" s="1"/>
  <c r="AC34" i="11"/>
  <c r="X33" i="11"/>
  <c r="Z33" i="11"/>
  <c r="Q121" i="11"/>
  <c r="R121" i="11" s="1"/>
  <c r="BB121" i="11" s="1"/>
  <c r="AU33" i="11"/>
  <c r="AV33" i="11" s="1"/>
  <c r="AE90" i="12"/>
  <c r="BD32" i="12"/>
  <c r="O33" i="12"/>
  <c r="Z32" i="12"/>
  <c r="BG33" i="12"/>
  <c r="X32" i="12"/>
  <c r="Y32" i="12"/>
  <c r="BC32" i="12"/>
  <c r="BB32" i="12"/>
  <c r="U32" i="12"/>
  <c r="T33" i="12" s="1"/>
  <c r="AC33" i="12"/>
  <c r="AS120" i="12"/>
  <c r="AY119" i="12"/>
  <c r="AX120" i="12" s="1"/>
  <c r="AS179" i="12"/>
  <c r="AY178" i="12"/>
  <c r="AX179" i="12" s="1"/>
  <c r="AD177" i="12"/>
  <c r="AT148" i="12"/>
  <c r="BE148" i="12" s="1"/>
  <c r="Z147" i="12"/>
  <c r="AC148" i="12"/>
  <c r="BC147" i="12"/>
  <c r="BB147" i="12"/>
  <c r="O148" i="12"/>
  <c r="Y147" i="12"/>
  <c r="BG148" i="12"/>
  <c r="X147" i="12"/>
  <c r="BD147" i="12"/>
  <c r="U147" i="12"/>
  <c r="T148" i="12" s="1"/>
  <c r="AV31" i="12"/>
  <c r="AB59" i="12"/>
  <c r="AD59" i="12"/>
  <c r="R91" i="12"/>
  <c r="AE119" i="12"/>
  <c r="AT90" i="12"/>
  <c r="BE90" i="12" s="1"/>
  <c r="BF90" i="12" s="1"/>
  <c r="BI90" i="12" s="1"/>
  <c r="BI119" i="12"/>
  <c r="P60" i="12"/>
  <c r="AA60" i="12" s="1"/>
  <c r="BF59" i="12"/>
  <c r="BH59" i="12"/>
  <c r="AU121" i="11"/>
  <c r="AV121" i="11" s="1"/>
  <c r="AS122" i="11" s="1"/>
  <c r="Q92" i="11"/>
  <c r="R92" i="11" s="1"/>
  <c r="Y92" i="11" s="1"/>
  <c r="AU179" i="11"/>
  <c r="AV179" i="11" s="1"/>
  <c r="BC178" i="11"/>
  <c r="O179" i="11"/>
  <c r="BB178" i="11"/>
  <c r="Y178" i="11"/>
  <c r="BD178" i="11"/>
  <c r="X178" i="11"/>
  <c r="Z178" i="11"/>
  <c r="U178" i="11"/>
  <c r="T179" i="11" s="1"/>
  <c r="AC179" i="11"/>
  <c r="BG179" i="11"/>
  <c r="AS150" i="11"/>
  <c r="AY149" i="11"/>
  <c r="AX150" i="11" s="1"/>
  <c r="AT92" i="11"/>
  <c r="BE92" i="11" s="1"/>
  <c r="AU169" i="9"/>
  <c r="AV169" i="9" s="1"/>
  <c r="AY139" i="9"/>
  <c r="AX140" i="9" s="1"/>
  <c r="AU82" i="9"/>
  <c r="AV82" i="9" s="1"/>
  <c r="AY111" i="9"/>
  <c r="AX112" i="9" s="1"/>
  <c r="Q169" i="9"/>
  <c r="R169" i="9" s="1"/>
  <c r="Z169" i="9" s="1"/>
  <c r="AE168" i="9"/>
  <c r="BI168" i="9"/>
  <c r="P139" i="9"/>
  <c r="AA139" i="9" s="1"/>
  <c r="BF138" i="9"/>
  <c r="BH138" i="9"/>
  <c r="AB138" i="9"/>
  <c r="AD138" i="9"/>
  <c r="AT140" i="9"/>
  <c r="BE140" i="9" s="1"/>
  <c r="AE110" i="9"/>
  <c r="Q111" i="9"/>
  <c r="R111" i="9" s="1"/>
  <c r="BI110" i="9"/>
  <c r="AT112" i="9"/>
  <c r="BE112" i="9" s="1"/>
  <c r="AE79" i="9"/>
  <c r="BI79" i="9"/>
  <c r="Q80" i="9"/>
  <c r="R80" i="9" s="1"/>
  <c r="BI22" i="9"/>
  <c r="AT54" i="9"/>
  <c r="BE54" i="9" s="1"/>
  <c r="Z51" i="9"/>
  <c r="AC52" i="9"/>
  <c r="BD51" i="9"/>
  <c r="X51" i="9"/>
  <c r="BC51" i="9"/>
  <c r="O52" i="9"/>
  <c r="BB51" i="9"/>
  <c r="Y51" i="9"/>
  <c r="U51" i="9"/>
  <c r="T52" i="9" s="1"/>
  <c r="BG52" i="9"/>
  <c r="AT23" i="9"/>
  <c r="BE23" i="9" s="1"/>
  <c r="Q23" i="9"/>
  <c r="R23" i="9" s="1"/>
  <c r="U23" i="9" s="1"/>
  <c r="T24" i="9" s="1"/>
  <c r="AE22" i="9"/>
  <c r="BD184" i="22" l="1"/>
  <c r="BB184" i="22"/>
  <c r="BH177" i="12"/>
  <c r="AB62" i="11"/>
  <c r="BF94" i="35"/>
  <c r="X118" i="17"/>
  <c r="BF122" i="35"/>
  <c r="AU182" i="35"/>
  <c r="AV182" i="35" s="1"/>
  <c r="BG187" i="35"/>
  <c r="BG185" i="35"/>
  <c r="BG189" i="35"/>
  <c r="AB64" i="35"/>
  <c r="AD64" i="35"/>
  <c r="AC185" i="35"/>
  <c r="AC187" i="35"/>
  <c r="AC189" i="35"/>
  <c r="BF64" i="35"/>
  <c r="BH64" i="35"/>
  <c r="AV94" i="35"/>
  <c r="AV122" i="35"/>
  <c r="O152" i="35"/>
  <c r="BD151" i="35"/>
  <c r="X151" i="35"/>
  <c r="Y151" i="35"/>
  <c r="BC151" i="35"/>
  <c r="Z151" i="35"/>
  <c r="BB151" i="35"/>
  <c r="AC152" i="35"/>
  <c r="BG152" i="35"/>
  <c r="U151" i="35"/>
  <c r="T152" i="35" s="1"/>
  <c r="AB122" i="35"/>
  <c r="AD122" i="35"/>
  <c r="BH94" i="35"/>
  <c r="AB182" i="35"/>
  <c r="AD182" i="35"/>
  <c r="AB94" i="35"/>
  <c r="AD94" i="35"/>
  <c r="P65" i="35"/>
  <c r="AA65" i="35" s="1"/>
  <c r="AS153" i="35"/>
  <c r="AY152" i="35"/>
  <c r="AX153" i="35" s="1"/>
  <c r="BH122" i="35"/>
  <c r="P183" i="35"/>
  <c r="AA183" i="35" s="1"/>
  <c r="P123" i="35"/>
  <c r="AA123" i="35" s="1"/>
  <c r="Q123" i="35"/>
  <c r="AU36" i="35"/>
  <c r="AV36" i="35" s="1"/>
  <c r="BF182" i="35"/>
  <c r="BI182" i="35" s="1"/>
  <c r="P95" i="35"/>
  <c r="AA95" i="35" s="1"/>
  <c r="Q95" i="35"/>
  <c r="R95" i="35" s="1"/>
  <c r="AE35" i="35"/>
  <c r="BI35" i="35"/>
  <c r="Q36" i="35"/>
  <c r="R36" i="35" s="1"/>
  <c r="AV65" i="35"/>
  <c r="AB32" i="17"/>
  <c r="AB177" i="12"/>
  <c r="BC118" i="17"/>
  <c r="Y118" i="17"/>
  <c r="BD118" i="17"/>
  <c r="O119" i="17"/>
  <c r="P119" i="17" s="1"/>
  <c r="AA119" i="17" s="1"/>
  <c r="Z118" i="17"/>
  <c r="X184" i="22"/>
  <c r="BC184" i="22"/>
  <c r="BF184" i="22" s="1"/>
  <c r="O185" i="22"/>
  <c r="P185" i="22" s="1"/>
  <c r="AA185" i="22" s="1"/>
  <c r="Z184" i="22"/>
  <c r="Q33" i="17"/>
  <c r="R33" i="17" s="1"/>
  <c r="BC33" i="17" s="1"/>
  <c r="BF62" i="11"/>
  <c r="BE62" i="12"/>
  <c r="AU62" i="12"/>
  <c r="AV62" i="12" s="1"/>
  <c r="P63" i="11"/>
  <c r="AA63" i="11" s="1"/>
  <c r="BG150" i="11"/>
  <c r="BD149" i="11"/>
  <c r="U149" i="11"/>
  <c r="T150" i="11" s="1"/>
  <c r="Y149" i="11"/>
  <c r="Z149" i="11"/>
  <c r="AC150" i="11"/>
  <c r="BB149" i="11"/>
  <c r="O150" i="11"/>
  <c r="P150" i="11" s="1"/>
  <c r="AA150" i="11" s="1"/>
  <c r="X149" i="11"/>
  <c r="AU455" i="15"/>
  <c r="AV455" i="15" s="1"/>
  <c r="AS456" i="15" s="1"/>
  <c r="B47" i="19"/>
  <c r="C47" i="19" s="1"/>
  <c r="U56" i="19"/>
  <c r="T57" i="19" s="1"/>
  <c r="O56" i="19"/>
  <c r="N57" i="19" s="1"/>
  <c r="AU109" i="22"/>
  <c r="AV109" i="22" s="1"/>
  <c r="Q33" i="22"/>
  <c r="R33" i="22" s="1"/>
  <c r="BC33" i="22" s="1"/>
  <c r="Q258" i="22"/>
  <c r="R258" i="22" s="1"/>
  <c r="BB108" i="22"/>
  <c r="Z108" i="22"/>
  <c r="O109" i="22"/>
  <c r="BD108" i="22"/>
  <c r="Y108" i="22"/>
  <c r="X108" i="22"/>
  <c r="BC108" i="22"/>
  <c r="Q333" i="22"/>
  <c r="R333" i="22" s="1"/>
  <c r="AS335" i="22"/>
  <c r="AT185" i="22"/>
  <c r="BE185" i="22" s="1"/>
  <c r="AS260" i="22"/>
  <c r="AU37" i="22"/>
  <c r="AV37" i="22" s="1"/>
  <c r="AU205" i="17"/>
  <c r="AV205" i="17" s="1"/>
  <c r="AU374" i="17"/>
  <c r="AV374" i="17" s="1"/>
  <c r="AU289" i="17"/>
  <c r="AV289" i="17" s="1"/>
  <c r="AS290" i="17" s="1"/>
  <c r="AU33" i="17"/>
  <c r="AV33" i="17" s="1"/>
  <c r="Q373" i="17"/>
  <c r="R373" i="17" s="1"/>
  <c r="BB288" i="17"/>
  <c r="O289" i="17"/>
  <c r="BD288" i="17"/>
  <c r="BC288" i="17"/>
  <c r="Z288" i="17"/>
  <c r="Y288" i="17"/>
  <c r="X288" i="17"/>
  <c r="AU121" i="17"/>
  <c r="AV121" i="17" s="1"/>
  <c r="P203" i="17"/>
  <c r="AA203" i="17" s="1"/>
  <c r="BF202" i="17"/>
  <c r="AB202" i="17"/>
  <c r="Q415" i="21"/>
  <c r="Q130" i="21"/>
  <c r="R130" i="21" s="1"/>
  <c r="Z130" i="21" s="1"/>
  <c r="AU132" i="21"/>
  <c r="AV132" i="21" s="1"/>
  <c r="AU323" i="21"/>
  <c r="AV323" i="21" s="1"/>
  <c r="AS324" i="21"/>
  <c r="Y323" i="21"/>
  <c r="Y391" i="21" s="1"/>
  <c r="BD323" i="21"/>
  <c r="BC323" i="21"/>
  <c r="BB323" i="21"/>
  <c r="Z323" i="21"/>
  <c r="Z391" i="21" s="1"/>
  <c r="X323" i="21"/>
  <c r="O324" i="21"/>
  <c r="O131" i="21"/>
  <c r="BD130" i="21"/>
  <c r="Y130" i="21"/>
  <c r="BC35" i="21"/>
  <c r="X35" i="21"/>
  <c r="Y35" i="21"/>
  <c r="O36" i="21"/>
  <c r="BD35" i="21"/>
  <c r="Z35" i="21"/>
  <c r="BB35" i="21"/>
  <c r="BC225" i="21"/>
  <c r="X225" i="21"/>
  <c r="BB225" i="21"/>
  <c r="O226" i="21"/>
  <c r="Z225" i="21"/>
  <c r="Y225" i="21"/>
  <c r="BD225" i="21"/>
  <c r="AT417" i="21"/>
  <c r="BE417" i="21" s="1"/>
  <c r="AU37" i="21"/>
  <c r="AV37" i="21" s="1"/>
  <c r="R415" i="21"/>
  <c r="AT226" i="21"/>
  <c r="BE226" i="21" s="1"/>
  <c r="Z455" i="15"/>
  <c r="BB455" i="15"/>
  <c r="BC455" i="15"/>
  <c r="Y455" i="15"/>
  <c r="X455" i="15"/>
  <c r="O456" i="15"/>
  <c r="BD455" i="15"/>
  <c r="BF349" i="15"/>
  <c r="AB349" i="15"/>
  <c r="AT351" i="15"/>
  <c r="BE351" i="15" s="1"/>
  <c r="P350" i="15"/>
  <c r="AA350" i="15" s="1"/>
  <c r="AU245" i="15"/>
  <c r="AV245" i="15" s="1"/>
  <c r="AB243" i="15"/>
  <c r="P244" i="15"/>
  <c r="AA244" i="15" s="1"/>
  <c r="BF243" i="15"/>
  <c r="AT141" i="15"/>
  <c r="BE141" i="15" s="1"/>
  <c r="P139" i="15"/>
  <c r="AA139" i="15" s="1"/>
  <c r="AB138" i="15"/>
  <c r="BF138" i="15"/>
  <c r="I56" i="19"/>
  <c r="H57" i="19" s="1"/>
  <c r="AS37" i="15"/>
  <c r="AT37" i="15" s="1"/>
  <c r="BE37" i="15" s="1"/>
  <c r="BF34" i="15"/>
  <c r="AA35" i="15"/>
  <c r="AB34" i="15"/>
  <c r="BF33" i="11"/>
  <c r="AU148" i="12"/>
  <c r="AV148" i="12" s="1"/>
  <c r="AB33" i="11"/>
  <c r="BD121" i="11"/>
  <c r="Y121" i="11"/>
  <c r="X121" i="11"/>
  <c r="BG122" i="11"/>
  <c r="AC122" i="11"/>
  <c r="O122" i="11"/>
  <c r="P122" i="11" s="1"/>
  <c r="AA122" i="11" s="1"/>
  <c r="Z121" i="11"/>
  <c r="BC121" i="11"/>
  <c r="AY121" i="11"/>
  <c r="AX122" i="11" s="1"/>
  <c r="U121" i="11"/>
  <c r="T122" i="11" s="1"/>
  <c r="BB169" i="9"/>
  <c r="X169" i="9"/>
  <c r="Y169" i="9"/>
  <c r="BC169" i="9"/>
  <c r="BD169" i="9"/>
  <c r="O170" i="9"/>
  <c r="P170" i="9" s="1"/>
  <c r="AA170" i="9" s="1"/>
  <c r="U92" i="11"/>
  <c r="T93" i="11" s="1"/>
  <c r="X92" i="11"/>
  <c r="BD92" i="11"/>
  <c r="Z92" i="11"/>
  <c r="AC93" i="11"/>
  <c r="O93" i="11"/>
  <c r="BB92" i="11"/>
  <c r="AU90" i="12"/>
  <c r="AV90" i="12" s="1"/>
  <c r="AY90" i="12" s="1"/>
  <c r="AX91" i="12" s="1"/>
  <c r="Q60" i="12"/>
  <c r="R60" i="12" s="1"/>
  <c r="Q178" i="12"/>
  <c r="R178" i="12" s="1"/>
  <c r="Y178" i="12" s="1"/>
  <c r="AE59" i="12"/>
  <c r="BF147" i="12"/>
  <c r="BH147" i="12"/>
  <c r="AE177" i="12"/>
  <c r="AT179" i="12"/>
  <c r="BE179" i="12" s="1"/>
  <c r="AB32" i="12"/>
  <c r="AD32" i="12"/>
  <c r="O121" i="12"/>
  <c r="BB120" i="12"/>
  <c r="Y120" i="12"/>
  <c r="X120" i="12"/>
  <c r="AC121" i="12"/>
  <c r="U120" i="12"/>
  <c r="T121" i="12" s="1"/>
  <c r="BC120" i="12"/>
  <c r="BD120" i="12"/>
  <c r="Z120" i="12"/>
  <c r="BG121" i="12"/>
  <c r="AS32" i="12"/>
  <c r="AY31" i="12"/>
  <c r="AX32" i="12" s="1"/>
  <c r="BH32" i="12" s="1"/>
  <c r="BD91" i="12"/>
  <c r="BC91" i="12"/>
  <c r="BB91" i="12"/>
  <c r="Z91" i="12"/>
  <c r="Y91" i="12"/>
  <c r="X91" i="12"/>
  <c r="O92" i="12"/>
  <c r="AC92" i="12"/>
  <c r="U91" i="12"/>
  <c r="T92" i="12" s="1"/>
  <c r="BG92" i="12"/>
  <c r="AB147" i="12"/>
  <c r="AD147" i="12"/>
  <c r="AT120" i="12"/>
  <c r="BE120" i="12" s="1"/>
  <c r="BI59" i="12"/>
  <c r="P33" i="12"/>
  <c r="AA33" i="12" s="1"/>
  <c r="P148" i="12"/>
  <c r="AA148" i="12" s="1"/>
  <c r="BI177" i="12"/>
  <c r="BC92" i="11"/>
  <c r="BG93" i="11"/>
  <c r="Q34" i="11"/>
  <c r="R34" i="11" s="1"/>
  <c r="AB178" i="11"/>
  <c r="AS34" i="11"/>
  <c r="AY33" i="11"/>
  <c r="AX34" i="11" s="1"/>
  <c r="BF178" i="11"/>
  <c r="P179" i="11"/>
  <c r="AA179" i="11" s="1"/>
  <c r="AT150" i="11"/>
  <c r="BE150" i="11" s="1"/>
  <c r="AU92" i="11"/>
  <c r="AV92" i="11" s="1"/>
  <c r="AS63" i="11"/>
  <c r="AY62" i="11"/>
  <c r="AX63" i="11" s="1"/>
  <c r="AS180" i="11"/>
  <c r="AY179" i="11"/>
  <c r="AX180" i="11" s="1"/>
  <c r="AT122" i="11"/>
  <c r="BE122" i="11" s="1"/>
  <c r="AU112" i="9"/>
  <c r="AV112" i="9" s="1"/>
  <c r="BG170" i="9"/>
  <c r="U169" i="9"/>
  <c r="T170" i="9" s="1"/>
  <c r="AU140" i="9"/>
  <c r="AV140" i="9" s="1"/>
  <c r="AU54" i="9"/>
  <c r="AV54" i="9" s="1"/>
  <c r="AC170" i="9"/>
  <c r="AS170" i="9"/>
  <c r="AY169" i="9"/>
  <c r="AX170" i="9" s="1"/>
  <c r="BI138" i="9"/>
  <c r="AE138" i="9"/>
  <c r="Q139" i="9"/>
  <c r="R139" i="9" s="1"/>
  <c r="BC111" i="9"/>
  <c r="BB111" i="9"/>
  <c r="Z111" i="9"/>
  <c r="Y111" i="9"/>
  <c r="X111" i="9"/>
  <c r="AC112" i="9"/>
  <c r="O112" i="9"/>
  <c r="BD111" i="9"/>
  <c r="BG112" i="9"/>
  <c r="U111" i="9"/>
  <c r="T112" i="9" s="1"/>
  <c r="Z80" i="9"/>
  <c r="AC81" i="9"/>
  <c r="Y80" i="9"/>
  <c r="BC80" i="9"/>
  <c r="O81" i="9"/>
  <c r="BB80" i="9"/>
  <c r="BD80" i="9"/>
  <c r="X80" i="9"/>
  <c r="BG81" i="9"/>
  <c r="U80" i="9"/>
  <c r="T81" i="9" s="1"/>
  <c r="AS83" i="9"/>
  <c r="AY82" i="9"/>
  <c r="AX83" i="9" s="1"/>
  <c r="AB51" i="9"/>
  <c r="AD51" i="9"/>
  <c r="P52" i="9"/>
  <c r="AA52" i="9" s="1"/>
  <c r="BF51" i="9"/>
  <c r="BH51" i="9"/>
  <c r="AU23" i="9"/>
  <c r="AV23" i="9" s="1"/>
  <c r="Y23" i="9"/>
  <c r="BB23" i="9"/>
  <c r="BD23" i="9"/>
  <c r="BG24" i="9"/>
  <c r="BC23" i="9"/>
  <c r="AC24" i="9"/>
  <c r="Z23" i="9"/>
  <c r="O24" i="9"/>
  <c r="P24" i="9" s="1"/>
  <c r="X23" i="9"/>
  <c r="BI122" i="35" l="1"/>
  <c r="BI94" i="35"/>
  <c r="BD33" i="17"/>
  <c r="AB118" i="17"/>
  <c r="BC130" i="21"/>
  <c r="Q65" i="35"/>
  <c r="Q183" i="35"/>
  <c r="R183" i="35" s="1"/>
  <c r="BD183" i="35" s="1"/>
  <c r="AB184" i="22"/>
  <c r="BF118" i="17"/>
  <c r="X33" i="17"/>
  <c r="AE182" i="35"/>
  <c r="AE64" i="35"/>
  <c r="BB183" i="35"/>
  <c r="Y183" i="35"/>
  <c r="X183" i="35"/>
  <c r="BC183" i="35"/>
  <c r="Z183" i="35"/>
  <c r="U183" i="35"/>
  <c r="BB95" i="35"/>
  <c r="BC95" i="35"/>
  <c r="O96" i="35"/>
  <c r="Z95" i="35"/>
  <c r="BD95" i="35"/>
  <c r="Y95" i="35"/>
  <c r="X95" i="35"/>
  <c r="AC96" i="35"/>
  <c r="U95" i="35"/>
  <c r="T96" i="35" s="1"/>
  <c r="BG96" i="35"/>
  <c r="AS37" i="35"/>
  <c r="AY36" i="35"/>
  <c r="AX37" i="35" s="1"/>
  <c r="BF151" i="35"/>
  <c r="BH151" i="35"/>
  <c r="AS95" i="35"/>
  <c r="AY94" i="35"/>
  <c r="AX95" i="35" s="1"/>
  <c r="AT153" i="35"/>
  <c r="BE153" i="35" s="1"/>
  <c r="AU153" i="35"/>
  <c r="BI64" i="35"/>
  <c r="R123" i="35"/>
  <c r="AE122" i="35"/>
  <c r="R65" i="35"/>
  <c r="AB151" i="35"/>
  <c r="AD151" i="35"/>
  <c r="Z36" i="35"/>
  <c r="O37" i="35"/>
  <c r="BD36" i="35"/>
  <c r="Y36" i="35"/>
  <c r="BC36" i="35"/>
  <c r="X36" i="35"/>
  <c r="BB36" i="35"/>
  <c r="BG37" i="35"/>
  <c r="AC37" i="35"/>
  <c r="U36" i="35"/>
  <c r="T37" i="35" s="1"/>
  <c r="AS66" i="35"/>
  <c r="AY65" i="35"/>
  <c r="AX66" i="35" s="1"/>
  <c r="AS183" i="35"/>
  <c r="AY182" i="35"/>
  <c r="AX183" i="35" s="1"/>
  <c r="AA189" i="35"/>
  <c r="AA187" i="35"/>
  <c r="AA185" i="35"/>
  <c r="AE94" i="35"/>
  <c r="P152" i="35"/>
  <c r="AA152" i="35" s="1"/>
  <c r="Q152" i="35"/>
  <c r="AS123" i="35"/>
  <c r="AY122" i="35"/>
  <c r="AX123" i="35" s="1"/>
  <c r="Z33" i="17"/>
  <c r="Y33" i="17"/>
  <c r="O34" i="17"/>
  <c r="P34" i="17" s="1"/>
  <c r="AA34" i="17" s="1"/>
  <c r="BB33" i="17"/>
  <c r="BF33" i="17" s="1"/>
  <c r="BB130" i="21"/>
  <c r="BF130" i="21" s="1"/>
  <c r="X130" i="21"/>
  <c r="AB130" i="21" s="1"/>
  <c r="BF149" i="11"/>
  <c r="Q148" i="12"/>
  <c r="R148" i="12" s="1"/>
  <c r="BC148" i="12" s="1"/>
  <c r="AB149" i="11"/>
  <c r="Q63" i="11"/>
  <c r="R63" i="11" s="1"/>
  <c r="AU351" i="15"/>
  <c r="AV351" i="15" s="1"/>
  <c r="Q350" i="15"/>
  <c r="R350" i="15" s="1"/>
  <c r="BD350" i="15" s="1"/>
  <c r="U57" i="19"/>
  <c r="T58" i="19" s="1"/>
  <c r="O57" i="19"/>
  <c r="N58" i="19" s="1"/>
  <c r="BD33" i="22"/>
  <c r="Y33" i="22"/>
  <c r="Z33" i="22"/>
  <c r="BB33" i="22"/>
  <c r="O34" i="22"/>
  <c r="P34" i="22" s="1"/>
  <c r="AA34" i="22" s="1"/>
  <c r="X33" i="22"/>
  <c r="AS110" i="22"/>
  <c r="AT260" i="22"/>
  <c r="BE260" i="22" s="1"/>
  <c r="AB108" i="22"/>
  <c r="Q185" i="22"/>
  <c r="R185" i="22" s="1"/>
  <c r="AT335" i="22"/>
  <c r="BE335" i="22" s="1"/>
  <c r="BB333" i="22"/>
  <c r="BC333" i="22"/>
  <c r="O334" i="22"/>
  <c r="BD333" i="22"/>
  <c r="Z333" i="22"/>
  <c r="Y333" i="22"/>
  <c r="X333" i="22"/>
  <c r="P109" i="22"/>
  <c r="AA109" i="22" s="1"/>
  <c r="AS38" i="22"/>
  <c r="AU185" i="22"/>
  <c r="AV185" i="22" s="1"/>
  <c r="BD258" i="22"/>
  <c r="BC258" i="22"/>
  <c r="Z258" i="22"/>
  <c r="O259" i="22"/>
  <c r="BB258" i="22"/>
  <c r="Y258" i="22"/>
  <c r="X258" i="22"/>
  <c r="BF108" i="22"/>
  <c r="Z373" i="17"/>
  <c r="Y373" i="17"/>
  <c r="X373" i="17"/>
  <c r="BD373" i="17"/>
  <c r="BC373" i="17"/>
  <c r="O374" i="17"/>
  <c r="BB373" i="17"/>
  <c r="AS122" i="17"/>
  <c r="BF288" i="17"/>
  <c r="Q119" i="17"/>
  <c r="R119" i="17" s="1"/>
  <c r="AB288" i="17"/>
  <c r="AS34" i="17"/>
  <c r="AS375" i="17"/>
  <c r="Q203" i="17"/>
  <c r="R203" i="17" s="1"/>
  <c r="AS206" i="17"/>
  <c r="AT290" i="17"/>
  <c r="BE290" i="17" s="1"/>
  <c r="AU290" i="17"/>
  <c r="P289" i="17"/>
  <c r="AA289" i="17" s="1"/>
  <c r="AU417" i="21"/>
  <c r="AV417" i="21" s="1"/>
  <c r="AS418" i="21" s="1"/>
  <c r="AB35" i="21"/>
  <c r="P226" i="21"/>
  <c r="AA226" i="21" s="1"/>
  <c r="AS38" i="21"/>
  <c r="BF35" i="21"/>
  <c r="P131" i="21"/>
  <c r="AA131" i="21" s="1"/>
  <c r="BF323" i="21"/>
  <c r="BF225" i="21"/>
  <c r="AB225" i="21"/>
  <c r="Z415" i="21"/>
  <c r="Y415" i="21"/>
  <c r="X415" i="21"/>
  <c r="O416" i="21"/>
  <c r="BD415" i="21"/>
  <c r="BC415" i="21"/>
  <c r="BB415" i="21"/>
  <c r="AU226" i="21"/>
  <c r="AV226" i="21" s="1"/>
  <c r="P36" i="21"/>
  <c r="AA36" i="21" s="1"/>
  <c r="P324" i="21"/>
  <c r="AA324" i="21" s="1"/>
  <c r="AS133" i="21"/>
  <c r="AB323" i="21"/>
  <c r="AT324" i="21"/>
  <c r="BE324" i="21" s="1"/>
  <c r="B48" i="19"/>
  <c r="Q139" i="15"/>
  <c r="R139" i="15" s="1"/>
  <c r="Y139" i="15" s="1"/>
  <c r="P456" i="15"/>
  <c r="AA456" i="15" s="1"/>
  <c r="AB455" i="15"/>
  <c r="BF455" i="15"/>
  <c r="AT456" i="15"/>
  <c r="BE456" i="15" s="1"/>
  <c r="AU141" i="15"/>
  <c r="AV141" i="15" s="1"/>
  <c r="Q244" i="15"/>
  <c r="R244" i="15" s="1"/>
  <c r="AS246" i="15"/>
  <c r="Q35" i="15"/>
  <c r="R35" i="15" s="1"/>
  <c r="O36" i="15" s="1"/>
  <c r="P36" i="15" s="1"/>
  <c r="I57" i="19"/>
  <c r="H58" i="19" s="1"/>
  <c r="AU37" i="15"/>
  <c r="AV37" i="15" s="1"/>
  <c r="BH169" i="9"/>
  <c r="AB169" i="9"/>
  <c r="BF169" i="9"/>
  <c r="AU179" i="12"/>
  <c r="AV179" i="12" s="1"/>
  <c r="AS91" i="12"/>
  <c r="AT91" i="12" s="1"/>
  <c r="BE91" i="12" s="1"/>
  <c r="BF91" i="12" s="1"/>
  <c r="BG179" i="12"/>
  <c r="AC179" i="12"/>
  <c r="X178" i="12"/>
  <c r="AD178" i="12" s="1"/>
  <c r="O179" i="12"/>
  <c r="BC178" i="12"/>
  <c r="BD178" i="12"/>
  <c r="BB178" i="12"/>
  <c r="U178" i="12"/>
  <c r="T179" i="12" s="1"/>
  <c r="Z178" i="12"/>
  <c r="Q150" i="11"/>
  <c r="R150" i="11" s="1"/>
  <c r="AB121" i="11"/>
  <c r="BF121" i="11"/>
  <c r="Q122" i="11"/>
  <c r="R122" i="11" s="1"/>
  <c r="Y122" i="11" s="1"/>
  <c r="P93" i="11"/>
  <c r="AA93" i="11" s="1"/>
  <c r="AD169" i="9"/>
  <c r="AB92" i="11"/>
  <c r="AU150" i="11"/>
  <c r="AV150" i="11" s="1"/>
  <c r="AS151" i="11" s="1"/>
  <c r="BF92" i="11"/>
  <c r="AU122" i="11"/>
  <c r="AV122" i="11" s="1"/>
  <c r="AU120" i="12"/>
  <c r="AV120" i="12" s="1"/>
  <c r="AE147" i="12"/>
  <c r="Q33" i="12"/>
  <c r="R33" i="12" s="1"/>
  <c r="BI147" i="12"/>
  <c r="AE32" i="12"/>
  <c r="AS63" i="12"/>
  <c r="AY62" i="12"/>
  <c r="AX63" i="12" s="1"/>
  <c r="P92" i="12"/>
  <c r="AA92" i="12" s="1"/>
  <c r="AS149" i="12"/>
  <c r="AY148" i="12"/>
  <c r="AX149" i="12" s="1"/>
  <c r="BF120" i="12"/>
  <c r="AB120" i="12"/>
  <c r="AD120" i="12"/>
  <c r="P121" i="12"/>
  <c r="AA121" i="12" s="1"/>
  <c r="BH91" i="12"/>
  <c r="O61" i="12"/>
  <c r="BB60" i="12"/>
  <c r="Z60" i="12"/>
  <c r="Y60" i="12"/>
  <c r="X60" i="12"/>
  <c r="BD60" i="12"/>
  <c r="U60" i="12"/>
  <c r="T61" i="12" s="1"/>
  <c r="BC60" i="12"/>
  <c r="AC61" i="12"/>
  <c r="BG61" i="12"/>
  <c r="AT32" i="12"/>
  <c r="BE32" i="12" s="1"/>
  <c r="BF32" i="12" s="1"/>
  <c r="BI32" i="12" s="1"/>
  <c r="AB91" i="12"/>
  <c r="AD91" i="12"/>
  <c r="BH120" i="12"/>
  <c r="Q179" i="11"/>
  <c r="R179" i="11" s="1"/>
  <c r="X179" i="11" s="1"/>
  <c r="AT180" i="11"/>
  <c r="BE180" i="11" s="1"/>
  <c r="AT34" i="11"/>
  <c r="BE34" i="11" s="1"/>
  <c r="AS93" i="11"/>
  <c r="AY92" i="11"/>
  <c r="AX93" i="11" s="1"/>
  <c r="Z34" i="11"/>
  <c r="BC34" i="11"/>
  <c r="AC35" i="11"/>
  <c r="Y34" i="11"/>
  <c r="BD34" i="11"/>
  <c r="X34" i="11"/>
  <c r="O35" i="11"/>
  <c r="BB34" i="11"/>
  <c r="BG35" i="11"/>
  <c r="U34" i="11"/>
  <c r="T35" i="11" s="1"/>
  <c r="AT63" i="11"/>
  <c r="BE63" i="11" s="1"/>
  <c r="Q170" i="9"/>
  <c r="R170" i="9" s="1"/>
  <c r="AT170" i="9"/>
  <c r="BE170" i="9" s="1"/>
  <c r="O140" i="9"/>
  <c r="Z139" i="9"/>
  <c r="Y139" i="9"/>
  <c r="BC139" i="9"/>
  <c r="BB139" i="9"/>
  <c r="X139" i="9"/>
  <c r="AC140" i="9"/>
  <c r="BD139" i="9"/>
  <c r="BG140" i="9"/>
  <c r="U139" i="9"/>
  <c r="T140" i="9" s="1"/>
  <c r="AS141" i="9"/>
  <c r="AY140" i="9"/>
  <c r="AX141" i="9" s="1"/>
  <c r="AS113" i="9"/>
  <c r="AY112" i="9"/>
  <c r="AX113" i="9" s="1"/>
  <c r="P112" i="9"/>
  <c r="AA112" i="9" s="1"/>
  <c r="AB111" i="9"/>
  <c r="AD111" i="9"/>
  <c r="BF111" i="9"/>
  <c r="BH111" i="9"/>
  <c r="BF80" i="9"/>
  <c r="BH80" i="9"/>
  <c r="AB80" i="9"/>
  <c r="AD80" i="9"/>
  <c r="AT83" i="9"/>
  <c r="BE83" i="9" s="1"/>
  <c r="P81" i="9"/>
  <c r="AA81" i="9" s="1"/>
  <c r="BI51" i="9"/>
  <c r="Q52" i="9"/>
  <c r="R52" i="9" s="1"/>
  <c r="AS55" i="9"/>
  <c r="AY54" i="9"/>
  <c r="AX55" i="9" s="1"/>
  <c r="AE51" i="9"/>
  <c r="AD23" i="9"/>
  <c r="BH23" i="9"/>
  <c r="BF23" i="9"/>
  <c r="AS24" i="9"/>
  <c r="AY23" i="9"/>
  <c r="AX24" i="9" s="1"/>
  <c r="AA24" i="9"/>
  <c r="Q24" i="9"/>
  <c r="R24" i="9" s="1"/>
  <c r="AB23" i="9"/>
  <c r="AB33" i="17" l="1"/>
  <c r="BH95" i="35"/>
  <c r="AE151" i="35"/>
  <c r="BD65" i="35"/>
  <c r="BC65" i="35"/>
  <c r="Z65" i="35"/>
  <c r="BB65" i="35"/>
  <c r="Y65" i="35"/>
  <c r="X65" i="35"/>
  <c r="O66" i="35"/>
  <c r="BG66" i="35"/>
  <c r="AC66" i="35"/>
  <c r="U65" i="35"/>
  <c r="T66" i="35" s="1"/>
  <c r="AB95" i="35"/>
  <c r="AD95" i="35"/>
  <c r="R152" i="35"/>
  <c r="AT123" i="35"/>
  <c r="BE123" i="35" s="1"/>
  <c r="BH183" i="35"/>
  <c r="BF36" i="35"/>
  <c r="BH36" i="35"/>
  <c r="AC98" i="35"/>
  <c r="AC100" i="35"/>
  <c r="AC102" i="35"/>
  <c r="Z189" i="35"/>
  <c r="Z187" i="35"/>
  <c r="Z185" i="35"/>
  <c r="Y185" i="35"/>
  <c r="Y187" i="35"/>
  <c r="Y189" i="35"/>
  <c r="AB36" i="35"/>
  <c r="AD36" i="35"/>
  <c r="Z123" i="35"/>
  <c r="Y123" i="35"/>
  <c r="O124" i="35"/>
  <c r="X123" i="35"/>
  <c r="BD123" i="35"/>
  <c r="BC123" i="35"/>
  <c r="BB123" i="35"/>
  <c r="AC124" i="35"/>
  <c r="U123" i="35"/>
  <c r="T124" i="35" s="1"/>
  <c r="BG124" i="35"/>
  <c r="AT183" i="35"/>
  <c r="BE183" i="35" s="1"/>
  <c r="AU183" i="35"/>
  <c r="AT95" i="35"/>
  <c r="BE95" i="35" s="1"/>
  <c r="BF95" i="35" s="1"/>
  <c r="BI95" i="35" s="1"/>
  <c r="AU95" i="35"/>
  <c r="BI151" i="35"/>
  <c r="BC185" i="35"/>
  <c r="BC187" i="35"/>
  <c r="BC189" i="35"/>
  <c r="AT66" i="35"/>
  <c r="BE66" i="35" s="1"/>
  <c r="AU66" i="35"/>
  <c r="AB183" i="35"/>
  <c r="X185" i="35"/>
  <c r="X187" i="35"/>
  <c r="X189" i="35"/>
  <c r="AD183" i="35"/>
  <c r="P37" i="35"/>
  <c r="AA37" i="35" s="1"/>
  <c r="AT37" i="35"/>
  <c r="BE37" i="35" s="1"/>
  <c r="AU37" i="35"/>
  <c r="AV37" i="35" s="1"/>
  <c r="P96" i="35"/>
  <c r="AA96" i="35" s="1"/>
  <c r="BD185" i="35"/>
  <c r="BD187" i="35"/>
  <c r="BD189" i="35"/>
  <c r="AV153" i="35"/>
  <c r="BG100" i="35"/>
  <c r="BG98" i="35"/>
  <c r="BG102" i="35"/>
  <c r="BB189" i="35"/>
  <c r="BB187" i="35"/>
  <c r="BB185" i="35"/>
  <c r="BD148" i="12"/>
  <c r="BB148" i="12"/>
  <c r="BG149" i="12"/>
  <c r="AC149" i="12"/>
  <c r="O149" i="12"/>
  <c r="U148" i="12"/>
  <c r="T149" i="12" s="1"/>
  <c r="X350" i="15"/>
  <c r="Y350" i="15"/>
  <c r="Z350" i="15"/>
  <c r="Z148" i="12"/>
  <c r="X148" i="12"/>
  <c r="Y148" i="12"/>
  <c r="Y63" i="11"/>
  <c r="BG64" i="11"/>
  <c r="BC63" i="11"/>
  <c r="O64" i="11"/>
  <c r="BD63" i="11"/>
  <c r="U63" i="11"/>
  <c r="T64" i="11" s="1"/>
  <c r="BB63" i="11"/>
  <c r="AC64" i="11"/>
  <c r="Z63" i="11"/>
  <c r="X63" i="11"/>
  <c r="Z139" i="15"/>
  <c r="BD139" i="15"/>
  <c r="BB139" i="15"/>
  <c r="X139" i="15"/>
  <c r="BC139" i="15"/>
  <c r="O351" i="15"/>
  <c r="P351" i="15" s="1"/>
  <c r="AA351" i="15" s="1"/>
  <c r="O140" i="15"/>
  <c r="P140" i="15" s="1"/>
  <c r="AA140" i="15" s="1"/>
  <c r="BB350" i="15"/>
  <c r="BC350" i="15"/>
  <c r="AU456" i="15"/>
  <c r="AV456" i="15" s="1"/>
  <c r="BI169" i="9"/>
  <c r="AB33" i="22"/>
  <c r="U58" i="19"/>
  <c r="T59" i="19" s="1"/>
  <c r="O58" i="19"/>
  <c r="N59" i="19" s="1"/>
  <c r="AU335" i="22"/>
  <c r="AV335" i="22" s="1"/>
  <c r="AS336" i="22" s="1"/>
  <c r="BF33" i="22"/>
  <c r="Q109" i="22"/>
  <c r="R109" i="22" s="1"/>
  <c r="BB109" i="22" s="1"/>
  <c r="AS186" i="22"/>
  <c r="P334" i="22"/>
  <c r="AA334" i="22" s="1"/>
  <c r="BF258" i="22"/>
  <c r="Q34" i="22"/>
  <c r="R34" i="22" s="1"/>
  <c r="AU260" i="22"/>
  <c r="AV260" i="22" s="1"/>
  <c r="AB333" i="22"/>
  <c r="BF333" i="22"/>
  <c r="AT38" i="22"/>
  <c r="BE38" i="22" s="1"/>
  <c r="Z185" i="22"/>
  <c r="O186" i="22"/>
  <c r="BD185" i="22"/>
  <c r="Y185" i="22"/>
  <c r="BC185" i="22"/>
  <c r="X185" i="22"/>
  <c r="BB185" i="22"/>
  <c r="AT110" i="22"/>
  <c r="BE110" i="22" s="1"/>
  <c r="P259" i="22"/>
  <c r="AA259" i="22" s="1"/>
  <c r="AB258" i="22"/>
  <c r="O204" i="17"/>
  <c r="BC203" i="17"/>
  <c r="BB203" i="17"/>
  <c r="Z203" i="17"/>
  <c r="Y203" i="17"/>
  <c r="X203" i="17"/>
  <c r="BD203" i="17"/>
  <c r="Z119" i="17"/>
  <c r="BD119" i="17"/>
  <c r="Y119" i="17"/>
  <c r="O120" i="17"/>
  <c r="BC119" i="17"/>
  <c r="X119" i="17"/>
  <c r="BB119" i="17"/>
  <c r="AT206" i="17"/>
  <c r="BE206" i="17" s="1"/>
  <c r="BF373" i="17"/>
  <c r="Q289" i="17"/>
  <c r="R289" i="17" s="1"/>
  <c r="AT375" i="17"/>
  <c r="BE375" i="17" s="1"/>
  <c r="AU375" i="17"/>
  <c r="AV375" i="17" s="1"/>
  <c r="P374" i="17"/>
  <c r="AA374" i="17" s="1"/>
  <c r="AT34" i="17"/>
  <c r="BE34" i="17" s="1"/>
  <c r="AV290" i="17"/>
  <c r="Q34" i="17"/>
  <c r="R34" i="17" s="1"/>
  <c r="AT122" i="17"/>
  <c r="BE122" i="17" s="1"/>
  <c r="AB373" i="17"/>
  <c r="Q36" i="21"/>
  <c r="R36" i="21" s="1"/>
  <c r="O37" i="21" s="1"/>
  <c r="BF415" i="21"/>
  <c r="AS227" i="21"/>
  <c r="Q226" i="21"/>
  <c r="R226" i="21" s="1"/>
  <c r="AU324" i="21"/>
  <c r="AV324" i="21" s="1"/>
  <c r="Q131" i="21"/>
  <c r="R131" i="21" s="1"/>
  <c r="Q324" i="21"/>
  <c r="R324" i="21" s="1"/>
  <c r="AT133" i="21"/>
  <c r="BE133" i="21" s="1"/>
  <c r="AB391" i="21"/>
  <c r="AB415" i="21"/>
  <c r="P416" i="21"/>
  <c r="AA416" i="21" s="1"/>
  <c r="AT38" i="21"/>
  <c r="BE38" i="21" s="1"/>
  <c r="AT418" i="21"/>
  <c r="BE418" i="21" s="1"/>
  <c r="C48" i="19"/>
  <c r="Q456" i="15"/>
  <c r="R456" i="15" s="1"/>
  <c r="AS352" i="15"/>
  <c r="BC35" i="15"/>
  <c r="X35" i="15"/>
  <c r="BB35" i="15"/>
  <c r="AT246" i="15"/>
  <c r="BE246" i="15" s="1"/>
  <c r="BD35" i="15"/>
  <c r="Z35" i="15"/>
  <c r="BB244" i="15"/>
  <c r="BD244" i="15"/>
  <c r="BC244" i="15"/>
  <c r="O245" i="15"/>
  <c r="Z244" i="15"/>
  <c r="Y244" i="15"/>
  <c r="X244" i="15"/>
  <c r="Y35" i="15"/>
  <c r="AS142" i="15"/>
  <c r="I58" i="19"/>
  <c r="H59" i="19" s="1"/>
  <c r="AS38" i="15"/>
  <c r="AE169" i="9"/>
  <c r="AA36" i="15"/>
  <c r="BF178" i="12"/>
  <c r="BH178" i="12"/>
  <c r="AU32" i="12"/>
  <c r="AV32" i="12" s="1"/>
  <c r="AU34" i="11"/>
  <c r="AV34" i="11" s="1"/>
  <c r="AU91" i="12"/>
  <c r="AV91" i="12" s="1"/>
  <c r="AS92" i="12" s="1"/>
  <c r="Q121" i="12"/>
  <c r="R121" i="12" s="1"/>
  <c r="P179" i="12"/>
  <c r="AA179" i="12" s="1"/>
  <c r="AB178" i="12"/>
  <c r="AE178" i="12" s="1"/>
  <c r="Z122" i="11"/>
  <c r="AC123" i="11"/>
  <c r="BD122" i="11"/>
  <c r="BG123" i="11"/>
  <c r="BC122" i="11"/>
  <c r="U122" i="11"/>
  <c r="T123" i="11" s="1"/>
  <c r="O123" i="11"/>
  <c r="P123" i="11" s="1"/>
  <c r="AA123" i="11" s="1"/>
  <c r="X122" i="11"/>
  <c r="BB122" i="11"/>
  <c r="AY150" i="11"/>
  <c r="AX151" i="11" s="1"/>
  <c r="Q93" i="11"/>
  <c r="R93" i="11" s="1"/>
  <c r="Z93" i="11" s="1"/>
  <c r="AU170" i="9"/>
  <c r="AV170" i="9" s="1"/>
  <c r="AS171" i="9" s="1"/>
  <c r="BB179" i="11"/>
  <c r="O180" i="11"/>
  <c r="P180" i="11" s="1"/>
  <c r="AA180" i="11" s="1"/>
  <c r="BC179" i="11"/>
  <c r="Y179" i="11"/>
  <c r="U179" i="11"/>
  <c r="T180" i="11" s="1"/>
  <c r="AC180" i="11"/>
  <c r="BG180" i="11"/>
  <c r="Z179" i="11"/>
  <c r="BD179" i="11"/>
  <c r="AU180" i="11"/>
  <c r="AV180" i="11" s="1"/>
  <c r="AS181" i="11" s="1"/>
  <c r="AY179" i="12"/>
  <c r="AX180" i="12" s="1"/>
  <c r="AS180" i="12"/>
  <c r="BI120" i="12"/>
  <c r="BI91" i="12"/>
  <c r="O34" i="12"/>
  <c r="Y33" i="12"/>
  <c r="BB33" i="12"/>
  <c r="BG34" i="12"/>
  <c r="Z33" i="12"/>
  <c r="X33" i="12"/>
  <c r="AC34" i="12"/>
  <c r="BD33" i="12"/>
  <c r="BC33" i="12"/>
  <c r="U33" i="12"/>
  <c r="T34" i="12" s="1"/>
  <c r="AE91" i="12"/>
  <c r="AB60" i="12"/>
  <c r="AD60" i="12"/>
  <c r="AT63" i="12"/>
  <c r="BE63" i="12" s="1"/>
  <c r="AS121" i="12"/>
  <c r="AY120" i="12"/>
  <c r="AX121" i="12" s="1"/>
  <c r="AT149" i="12"/>
  <c r="BE149" i="12" s="1"/>
  <c r="BF60" i="12"/>
  <c r="BH60" i="12"/>
  <c r="P61" i="12"/>
  <c r="AA61" i="12" s="1"/>
  <c r="AE120" i="12"/>
  <c r="Q92" i="12"/>
  <c r="R92" i="12" s="1"/>
  <c r="P149" i="12"/>
  <c r="AA149" i="12" s="1"/>
  <c r="AT151" i="11"/>
  <c r="BE151" i="11" s="1"/>
  <c r="Z150" i="11"/>
  <c r="Y150" i="11"/>
  <c r="BG151" i="11"/>
  <c r="O151" i="11"/>
  <c r="BD150" i="11"/>
  <c r="BC150" i="11"/>
  <c r="BB150" i="11"/>
  <c r="X150" i="11"/>
  <c r="AC151" i="11"/>
  <c r="U150" i="11"/>
  <c r="T151" i="11" s="1"/>
  <c r="AS123" i="11"/>
  <c r="AY122" i="11"/>
  <c r="AX123" i="11" s="1"/>
  <c r="BF34" i="11"/>
  <c r="AB34" i="11"/>
  <c r="P35" i="11"/>
  <c r="AA35" i="11" s="1"/>
  <c r="AU63" i="11"/>
  <c r="AV63" i="11" s="1"/>
  <c r="AT93" i="11"/>
  <c r="BE93" i="11" s="1"/>
  <c r="AU83" i="9"/>
  <c r="AV83" i="9" s="1"/>
  <c r="Y170" i="9"/>
  <c r="BD170" i="9"/>
  <c r="X170" i="9"/>
  <c r="BB170" i="9"/>
  <c r="Z170" i="9"/>
  <c r="BC170" i="9"/>
  <c r="O171" i="9"/>
  <c r="BG171" i="9"/>
  <c r="AC171" i="9"/>
  <c r="U170" i="9"/>
  <c r="T171" i="9" s="1"/>
  <c r="BF139" i="9"/>
  <c r="BH139" i="9"/>
  <c r="AT141" i="9"/>
  <c r="BE141" i="9" s="1"/>
  <c r="AB139" i="9"/>
  <c r="AD139" i="9"/>
  <c r="P140" i="9"/>
  <c r="AA140" i="9" s="1"/>
  <c r="Q112" i="9"/>
  <c r="R112" i="9" s="1"/>
  <c r="BD112" i="9" s="1"/>
  <c r="AE111" i="9"/>
  <c r="BI111" i="9"/>
  <c r="AT113" i="9"/>
  <c r="BE113" i="9" s="1"/>
  <c r="Q81" i="9"/>
  <c r="R81" i="9" s="1"/>
  <c r="AE80" i="9"/>
  <c r="BI80" i="9"/>
  <c r="AT55" i="9"/>
  <c r="BE55" i="9" s="1"/>
  <c r="BC52" i="9"/>
  <c r="O53" i="9"/>
  <c r="BB52" i="9"/>
  <c r="Z52" i="9"/>
  <c r="Y52" i="9"/>
  <c r="AC53" i="9"/>
  <c r="BD52" i="9"/>
  <c r="X52" i="9"/>
  <c r="U52" i="9"/>
  <c r="T53" i="9" s="1"/>
  <c r="BG53" i="9"/>
  <c r="AE23" i="9"/>
  <c r="BI23" i="9"/>
  <c r="BG25" i="9"/>
  <c r="BD24" i="9"/>
  <c r="BB24" i="9"/>
  <c r="BC24" i="9"/>
  <c r="AT24" i="9"/>
  <c r="BE24" i="9" s="1"/>
  <c r="Y24" i="9"/>
  <c r="O25" i="9"/>
  <c r="Z24" i="9"/>
  <c r="AC25" i="9"/>
  <c r="X24" i="9"/>
  <c r="U24" i="9"/>
  <c r="T25" i="9" s="1"/>
  <c r="X36" i="21" l="1"/>
  <c r="BF148" i="12"/>
  <c r="BH148" i="12"/>
  <c r="AD148" i="12"/>
  <c r="BH123" i="35"/>
  <c r="AV95" i="35"/>
  <c r="AV66" i="35"/>
  <c r="AB63" i="11"/>
  <c r="BF63" i="11"/>
  <c r="AS38" i="35"/>
  <c r="AY37" i="35"/>
  <c r="AX38" i="35" s="1"/>
  <c r="AA102" i="35"/>
  <c r="AA100" i="35"/>
  <c r="AA98" i="35"/>
  <c r="BE189" i="35"/>
  <c r="BE187" i="35"/>
  <c r="BE185" i="35"/>
  <c r="AE95" i="35"/>
  <c r="Q96" i="35"/>
  <c r="R96" i="35" s="1"/>
  <c r="Q37" i="35"/>
  <c r="R37" i="35" s="1"/>
  <c r="AU123" i="35"/>
  <c r="AV123" i="35" s="1"/>
  <c r="BF123" i="35"/>
  <c r="BI123" i="35" s="1"/>
  <c r="AE36" i="35"/>
  <c r="P66" i="35"/>
  <c r="AA66" i="35" s="1"/>
  <c r="Q66" i="35"/>
  <c r="AS96" i="35"/>
  <c r="AY95" i="35"/>
  <c r="AX96" i="35" s="1"/>
  <c r="AB65" i="35"/>
  <c r="AD65" i="35"/>
  <c r="AS154" i="35"/>
  <c r="AY153" i="35"/>
  <c r="AX154" i="35" s="1"/>
  <c r="AS67" i="35"/>
  <c r="AY66" i="35"/>
  <c r="AX67" i="35" s="1"/>
  <c r="Z152" i="35"/>
  <c r="X152" i="35"/>
  <c r="BC152" i="35"/>
  <c r="O153" i="35"/>
  <c r="Y152" i="35"/>
  <c r="BD152" i="35"/>
  <c r="BB152" i="35"/>
  <c r="AC153" i="35"/>
  <c r="BG153" i="35"/>
  <c r="U152" i="35"/>
  <c r="T153" i="35" s="1"/>
  <c r="AB123" i="35"/>
  <c r="AD123" i="35"/>
  <c r="BF65" i="35"/>
  <c r="BH65" i="35"/>
  <c r="AV183" i="35"/>
  <c r="AY183" i="35" s="1"/>
  <c r="BI36" i="35"/>
  <c r="AD187" i="35"/>
  <c r="AD189" i="35"/>
  <c r="AD185" i="35"/>
  <c r="P124" i="35"/>
  <c r="AA124" i="35" s="1"/>
  <c r="Q124" i="35"/>
  <c r="BF183" i="35"/>
  <c r="AE183" i="35"/>
  <c r="AB185" i="35"/>
  <c r="AB189" i="35"/>
  <c r="AB187" i="35"/>
  <c r="BH189" i="35"/>
  <c r="BH187" i="35"/>
  <c r="BH185" i="35"/>
  <c r="BC36" i="21"/>
  <c r="AU133" i="21"/>
  <c r="AV133" i="21" s="1"/>
  <c r="AS134" i="21" s="1"/>
  <c r="Y36" i="21"/>
  <c r="BD36" i="21"/>
  <c r="Z36" i="21"/>
  <c r="BB36" i="21"/>
  <c r="AB148" i="12"/>
  <c r="Q61" i="12"/>
  <c r="R61" i="12" s="1"/>
  <c r="AB350" i="15"/>
  <c r="BF139" i="15"/>
  <c r="AY91" i="12"/>
  <c r="AX92" i="12" s="1"/>
  <c r="P64" i="11"/>
  <c r="AA64" i="11" s="1"/>
  <c r="AB122" i="11"/>
  <c r="BF350" i="15"/>
  <c r="AB139" i="15"/>
  <c r="BI178" i="12"/>
  <c r="BF35" i="15"/>
  <c r="B49" i="19"/>
  <c r="C49" i="19" s="1"/>
  <c r="U59" i="19"/>
  <c r="T60" i="19" s="1"/>
  <c r="O59" i="19"/>
  <c r="N60" i="19"/>
  <c r="Y109" i="22"/>
  <c r="BD109" i="22"/>
  <c r="Z109" i="22"/>
  <c r="O110" i="22"/>
  <c r="P110" i="22" s="1"/>
  <c r="AA110" i="22" s="1"/>
  <c r="X109" i="22"/>
  <c r="BC109" i="22"/>
  <c r="AS261" i="22"/>
  <c r="Z34" i="22"/>
  <c r="BD34" i="22"/>
  <c r="Y34" i="22"/>
  <c r="BC34" i="22"/>
  <c r="X34" i="22"/>
  <c r="O35" i="22"/>
  <c r="BB34" i="22"/>
  <c r="P186" i="22"/>
  <c r="AA186" i="22" s="1"/>
  <c r="AA234" i="22" s="1"/>
  <c r="Q259" i="22"/>
  <c r="R259" i="22" s="1"/>
  <c r="AU38" i="22"/>
  <c r="AV38" i="22" s="1"/>
  <c r="AT336" i="22"/>
  <c r="BE336" i="22" s="1"/>
  <c r="BF185" i="22"/>
  <c r="AB185" i="22"/>
  <c r="AU110" i="22"/>
  <c r="AV110" i="22" s="1"/>
  <c r="Q334" i="22"/>
  <c r="R334" i="22" s="1"/>
  <c r="AT186" i="22"/>
  <c r="BE186" i="22" s="1"/>
  <c r="AU34" i="17"/>
  <c r="AV34" i="17" s="1"/>
  <c r="AS35" i="17" s="1"/>
  <c r="AS376" i="17"/>
  <c r="BD34" i="17"/>
  <c r="BC34" i="17"/>
  <c r="BB34" i="17"/>
  <c r="O35" i="17"/>
  <c r="Z34" i="17"/>
  <c r="Y34" i="17"/>
  <c r="X34" i="17"/>
  <c r="P120" i="17"/>
  <c r="AA120" i="17" s="1"/>
  <c r="AU122" i="17"/>
  <c r="AV122" i="17" s="1"/>
  <c r="AB203" i="17"/>
  <c r="AU206" i="17"/>
  <c r="AV206" i="17" s="1"/>
  <c r="O290" i="17"/>
  <c r="BC289" i="17"/>
  <c r="X289" i="17"/>
  <c r="BB289" i="17"/>
  <c r="BD289" i="17"/>
  <c r="Z289" i="17"/>
  <c r="Y289" i="17"/>
  <c r="BF203" i="17"/>
  <c r="AS291" i="17"/>
  <c r="Q374" i="17"/>
  <c r="R374" i="17" s="1"/>
  <c r="BF119" i="17"/>
  <c r="AB119" i="17"/>
  <c r="P204" i="17"/>
  <c r="AA204" i="17" s="1"/>
  <c r="AU38" i="21"/>
  <c r="AV38" i="21" s="1"/>
  <c r="AU418" i="21"/>
  <c r="AV418" i="21" s="1"/>
  <c r="AS419" i="21" s="1"/>
  <c r="AS325" i="21"/>
  <c r="BD226" i="21"/>
  <c r="Y226" i="21"/>
  <c r="O227" i="21"/>
  <c r="BC226" i="21"/>
  <c r="X226" i="21"/>
  <c r="BB226" i="21"/>
  <c r="Z226" i="21"/>
  <c r="X324" i="21"/>
  <c r="Y324" i="21"/>
  <c r="O325" i="21"/>
  <c r="BD324" i="21"/>
  <c r="BC324" i="21"/>
  <c r="BB324" i="21"/>
  <c r="Z324" i="21"/>
  <c r="Q416" i="21"/>
  <c r="R416" i="21" s="1"/>
  <c r="AT227" i="21"/>
  <c r="BE227" i="21" s="1"/>
  <c r="Z131" i="21"/>
  <c r="BD131" i="21"/>
  <c r="Y131" i="21"/>
  <c r="O132" i="21"/>
  <c r="BC131" i="21"/>
  <c r="X131" i="21"/>
  <c r="BB131" i="21"/>
  <c r="P37" i="21"/>
  <c r="AA37" i="21" s="1"/>
  <c r="BB456" i="15"/>
  <c r="BD456" i="15"/>
  <c r="BC456" i="15"/>
  <c r="Y456" i="15"/>
  <c r="X456" i="15"/>
  <c r="O457" i="15"/>
  <c r="Z456" i="15"/>
  <c r="AS457" i="15"/>
  <c r="AU246" i="15"/>
  <c r="AV246" i="15" s="1"/>
  <c r="AS247" i="15" s="1"/>
  <c r="AB35" i="15"/>
  <c r="AT352" i="15"/>
  <c r="BE352" i="15" s="1"/>
  <c r="Q351" i="15"/>
  <c r="R351" i="15" s="1"/>
  <c r="AB244" i="15"/>
  <c r="P245" i="15"/>
  <c r="AA245" i="15" s="1"/>
  <c r="BF244" i="15"/>
  <c r="Q140" i="15"/>
  <c r="R140" i="15" s="1"/>
  <c r="AT142" i="15"/>
  <c r="BE142" i="15" s="1"/>
  <c r="I59" i="19"/>
  <c r="H60" i="19" s="1"/>
  <c r="AT38" i="15"/>
  <c r="BE38" i="15" s="1"/>
  <c r="Q36" i="15"/>
  <c r="R36" i="15" s="1"/>
  <c r="BF122" i="11"/>
  <c r="AY170" i="9"/>
  <c r="AX171" i="9" s="1"/>
  <c r="AU149" i="12"/>
  <c r="AV149" i="12" s="1"/>
  <c r="Q179" i="12"/>
  <c r="R179" i="12" s="1"/>
  <c r="O94" i="11"/>
  <c r="P94" i="11" s="1"/>
  <c r="AA94" i="11" s="1"/>
  <c r="BC93" i="11"/>
  <c r="BD93" i="11"/>
  <c r="AC94" i="11"/>
  <c r="X93" i="11"/>
  <c r="AB179" i="11"/>
  <c r="Y93" i="11"/>
  <c r="BB93" i="11"/>
  <c r="BG94" i="11"/>
  <c r="U93" i="11"/>
  <c r="T94" i="11" s="1"/>
  <c r="BH24" i="9"/>
  <c r="BF179" i="11"/>
  <c r="BI60" i="12"/>
  <c r="BI148" i="12"/>
  <c r="AU63" i="12"/>
  <c r="AV63" i="12" s="1"/>
  <c r="AY63" i="12" s="1"/>
  <c r="AX64" i="12" s="1"/>
  <c r="Y92" i="12"/>
  <c r="BD92" i="12"/>
  <c r="BC92" i="12"/>
  <c r="BG93" i="12"/>
  <c r="Z92" i="12"/>
  <c r="O93" i="12"/>
  <c r="X92" i="12"/>
  <c r="AC93" i="12"/>
  <c r="BB92" i="12"/>
  <c r="U92" i="12"/>
  <c r="T93" i="12" s="1"/>
  <c r="P34" i="12"/>
  <c r="AA34" i="12" s="1"/>
  <c r="AT180" i="12"/>
  <c r="BE180" i="12" s="1"/>
  <c r="AB33" i="12"/>
  <c r="AD33" i="12"/>
  <c r="AE148" i="12"/>
  <c r="Q149" i="12"/>
  <c r="R149" i="12" s="1"/>
  <c r="AE60" i="12"/>
  <c r="AT92" i="12"/>
  <c r="BE92" i="12" s="1"/>
  <c r="Z121" i="12"/>
  <c r="BD121" i="12"/>
  <c r="BC121" i="12"/>
  <c r="BB121" i="12"/>
  <c r="Y121" i="12"/>
  <c r="X121" i="12"/>
  <c r="O122" i="12"/>
  <c r="AC122" i="12"/>
  <c r="U121" i="12"/>
  <c r="T122" i="12" s="1"/>
  <c r="BG122" i="12"/>
  <c r="AS33" i="12"/>
  <c r="AY32" i="12"/>
  <c r="AX33" i="12" s="1"/>
  <c r="BH33" i="12" s="1"/>
  <c r="AT121" i="12"/>
  <c r="BE121" i="12" s="1"/>
  <c r="AU93" i="11"/>
  <c r="AV93" i="11" s="1"/>
  <c r="AY180" i="11"/>
  <c r="AX181" i="11" s="1"/>
  <c r="AU151" i="11"/>
  <c r="AV151" i="11" s="1"/>
  <c r="AY151" i="11" s="1"/>
  <c r="AX152" i="11" s="1"/>
  <c r="Q123" i="11"/>
  <c r="R123" i="11" s="1"/>
  <c r="Q180" i="11"/>
  <c r="R180" i="11" s="1"/>
  <c r="BF150" i="11"/>
  <c r="AT181" i="11"/>
  <c r="BE181" i="11" s="1"/>
  <c r="AS64" i="11"/>
  <c r="AY63" i="11"/>
  <c r="AX64" i="11" s="1"/>
  <c r="Q35" i="11"/>
  <c r="R35" i="11" s="1"/>
  <c r="AB150" i="11"/>
  <c r="AS35" i="11"/>
  <c r="AY34" i="11"/>
  <c r="AX35" i="11" s="1"/>
  <c r="AT123" i="11"/>
  <c r="BE123" i="11" s="1"/>
  <c r="P151" i="11"/>
  <c r="AA151" i="11" s="1"/>
  <c r="AU24" i="9"/>
  <c r="AV24" i="9" s="1"/>
  <c r="Q140" i="9"/>
  <c r="R140" i="9" s="1"/>
  <c r="Y140" i="9" s="1"/>
  <c r="BF24" i="9"/>
  <c r="AU141" i="9"/>
  <c r="AV141" i="9" s="1"/>
  <c r="AY141" i="9" s="1"/>
  <c r="AX142" i="9" s="1"/>
  <c r="Y112" i="9"/>
  <c r="BB112" i="9"/>
  <c r="BC112" i="9"/>
  <c r="AC113" i="9"/>
  <c r="BG113" i="9"/>
  <c r="X112" i="9"/>
  <c r="Z112" i="9"/>
  <c r="O113" i="9"/>
  <c r="P113" i="9" s="1"/>
  <c r="AA113" i="9" s="1"/>
  <c r="U112" i="9"/>
  <c r="T113" i="9" s="1"/>
  <c r="AB170" i="9"/>
  <c r="AD170" i="9"/>
  <c r="BF170" i="9"/>
  <c r="BH170" i="9"/>
  <c r="P171" i="9"/>
  <c r="AA171" i="9" s="1"/>
  <c r="AT171" i="9"/>
  <c r="BE171" i="9" s="1"/>
  <c r="AE139" i="9"/>
  <c r="BI139" i="9"/>
  <c r="AU113" i="9"/>
  <c r="AV113" i="9" s="1"/>
  <c r="BC81" i="9"/>
  <c r="O82" i="9"/>
  <c r="BB81" i="9"/>
  <c r="Z81" i="9"/>
  <c r="X81" i="9"/>
  <c r="AC82" i="9"/>
  <c r="Y81" i="9"/>
  <c r="BD81" i="9"/>
  <c r="U81" i="9"/>
  <c r="T82" i="9" s="1"/>
  <c r="BG82" i="9"/>
  <c r="AS84" i="9"/>
  <c r="AY83" i="9"/>
  <c r="AX84" i="9" s="1"/>
  <c r="BF52" i="9"/>
  <c r="BH52" i="9"/>
  <c r="P53" i="9"/>
  <c r="AA53" i="9" s="1"/>
  <c r="AB52" i="9"/>
  <c r="AD52" i="9"/>
  <c r="AU55" i="9"/>
  <c r="AV55" i="9" s="1"/>
  <c r="AD24" i="9"/>
  <c r="AB24" i="9"/>
  <c r="P25" i="9"/>
  <c r="AA25" i="9" s="1"/>
  <c r="BF36" i="21" l="1"/>
  <c r="AB36" i="21"/>
  <c r="AS124" i="35"/>
  <c r="AY123" i="35"/>
  <c r="AX124" i="35" s="1"/>
  <c r="AE185" i="35"/>
  <c r="AE189" i="35"/>
  <c r="B181" i="35" s="1"/>
  <c r="AE187" i="35"/>
  <c r="AT67" i="35"/>
  <c r="BE67" i="35" s="1"/>
  <c r="P153" i="35"/>
  <c r="AA153" i="35" s="1"/>
  <c r="O38" i="35"/>
  <c r="BD37" i="35"/>
  <c r="Y37" i="35"/>
  <c r="BC37" i="35"/>
  <c r="X37" i="35"/>
  <c r="BB37" i="35"/>
  <c r="Z37" i="35"/>
  <c r="U37" i="35"/>
  <c r="T38" i="35" s="1"/>
  <c r="AC38" i="35"/>
  <c r="BG38" i="35"/>
  <c r="BD96" i="35"/>
  <c r="X96" i="35"/>
  <c r="BB96" i="35"/>
  <c r="BC96" i="35"/>
  <c r="Z96" i="35"/>
  <c r="Y96" i="35"/>
  <c r="U96" i="35"/>
  <c r="BF152" i="35"/>
  <c r="BH152" i="35"/>
  <c r="AE123" i="35"/>
  <c r="AE65" i="35"/>
  <c r="AB152" i="35"/>
  <c r="AD152" i="35"/>
  <c r="BI183" i="35"/>
  <c r="BF187" i="35"/>
  <c r="BF189" i="35"/>
  <c r="BF185" i="35"/>
  <c r="R66" i="35"/>
  <c r="AT96" i="35"/>
  <c r="BE96" i="35" s="1"/>
  <c r="R124" i="35"/>
  <c r="BI65" i="35"/>
  <c r="AT154" i="35"/>
  <c r="BE154" i="35" s="1"/>
  <c r="AT38" i="35"/>
  <c r="BE38" i="35" s="1"/>
  <c r="AU38" i="35"/>
  <c r="AV38" i="35" s="1"/>
  <c r="AY38" i="35" s="1"/>
  <c r="Q64" i="11"/>
  <c r="R64" i="11" s="1"/>
  <c r="AB109" i="22"/>
  <c r="B50" i="19"/>
  <c r="C50" i="19" s="1"/>
  <c r="U60" i="19"/>
  <c r="T61" i="19" s="1"/>
  <c r="O60" i="19"/>
  <c r="N61" i="19" s="1"/>
  <c r="AU336" i="22"/>
  <c r="AV336" i="22" s="1"/>
  <c r="BF109" i="22"/>
  <c r="AU186" i="22"/>
  <c r="AV186" i="22" s="1"/>
  <c r="AS187" i="22" s="1"/>
  <c r="Q110" i="22"/>
  <c r="R110" i="22" s="1"/>
  <c r="Z110" i="22" s="1"/>
  <c r="Q186" i="22"/>
  <c r="R186" i="22" s="1"/>
  <c r="BB186" i="22" s="1"/>
  <c r="O335" i="22"/>
  <c r="BC334" i="22"/>
  <c r="X334" i="22"/>
  <c r="BB334" i="22"/>
  <c r="BD334" i="22"/>
  <c r="Z334" i="22"/>
  <c r="Y334" i="22"/>
  <c r="BC110" i="22"/>
  <c r="X110" i="22"/>
  <c r="AS39" i="22"/>
  <c r="P35" i="22"/>
  <c r="AA35" i="22" s="1"/>
  <c r="AB34" i="22"/>
  <c r="O260" i="22"/>
  <c r="BD259" i="22"/>
  <c r="BC259" i="22"/>
  <c r="Z259" i="22"/>
  <c r="BB259" i="22"/>
  <c r="Y259" i="22"/>
  <c r="X259" i="22"/>
  <c r="AS111" i="22"/>
  <c r="BF34" i="22"/>
  <c r="AT261" i="22"/>
  <c r="BE261" i="22" s="1"/>
  <c r="Q204" i="17"/>
  <c r="R204" i="17" s="1"/>
  <c r="BD204" i="17" s="1"/>
  <c r="Z374" i="17"/>
  <c r="Y374" i="17"/>
  <c r="X374" i="17"/>
  <c r="BD374" i="17"/>
  <c r="BC374" i="17"/>
  <c r="O375" i="17"/>
  <c r="BB374" i="17"/>
  <c r="O205" i="17"/>
  <c r="Y204" i="17"/>
  <c r="X204" i="17"/>
  <c r="P35" i="17"/>
  <c r="AA35" i="17" s="1"/>
  <c r="AS207" i="17"/>
  <c r="BF34" i="17"/>
  <c r="AT291" i="17"/>
  <c r="BE291" i="17" s="1"/>
  <c r="BF289" i="17"/>
  <c r="AB289" i="17"/>
  <c r="AB34" i="17"/>
  <c r="AT376" i="17"/>
  <c r="BE376" i="17" s="1"/>
  <c r="AS123" i="17"/>
  <c r="P290" i="17"/>
  <c r="AA290" i="17" s="1"/>
  <c r="Q120" i="17"/>
  <c r="R120" i="17" s="1"/>
  <c r="AT35" i="17"/>
  <c r="BE35" i="17" s="1"/>
  <c r="Q37" i="21"/>
  <c r="R37" i="21" s="1"/>
  <c r="X37" i="21" s="1"/>
  <c r="AU227" i="21"/>
  <c r="AV227" i="21" s="1"/>
  <c r="X416" i="21"/>
  <c r="BD416" i="21"/>
  <c r="BC416" i="21"/>
  <c r="O417" i="21"/>
  <c r="BB416" i="21"/>
  <c r="Z416" i="21"/>
  <c r="Y416" i="21"/>
  <c r="Z37" i="21"/>
  <c r="BD37" i="21"/>
  <c r="Y37" i="21"/>
  <c r="O38" i="21"/>
  <c r="BC37" i="21"/>
  <c r="BF226" i="21"/>
  <c r="AB131" i="21"/>
  <c r="AT419" i="21"/>
  <c r="BE419" i="21" s="1"/>
  <c r="P325" i="21"/>
  <c r="AA325" i="21" s="1"/>
  <c r="AB226" i="21"/>
  <c r="BF131" i="21"/>
  <c r="AS39" i="21"/>
  <c r="P132" i="21"/>
  <c r="AA132" i="21" s="1"/>
  <c r="AB324" i="21"/>
  <c r="P227" i="21"/>
  <c r="AA227" i="21" s="1"/>
  <c r="BF324" i="21"/>
  <c r="AT134" i="21"/>
  <c r="BE134" i="21" s="1"/>
  <c r="AT325" i="21"/>
  <c r="BE325" i="21" s="1"/>
  <c r="P457" i="15"/>
  <c r="AA457" i="15" s="1"/>
  <c r="AA535" i="15" s="1"/>
  <c r="AB456" i="15"/>
  <c r="AT457" i="15"/>
  <c r="BE457" i="15" s="1"/>
  <c r="BF456" i="15"/>
  <c r="X351" i="15"/>
  <c r="Z351" i="15"/>
  <c r="Y351" i="15"/>
  <c r="BC351" i="15"/>
  <c r="O352" i="15"/>
  <c r="BB351" i="15"/>
  <c r="BD351" i="15"/>
  <c r="AU352" i="15"/>
  <c r="AV352" i="15" s="1"/>
  <c r="Q245" i="15"/>
  <c r="R245" i="15" s="1"/>
  <c r="AT247" i="15"/>
  <c r="BE247" i="15" s="1"/>
  <c r="Z140" i="15"/>
  <c r="BD140" i="15"/>
  <c r="Y140" i="15"/>
  <c r="O141" i="15"/>
  <c r="BB140" i="15"/>
  <c r="BC140" i="15"/>
  <c r="X140" i="15"/>
  <c r="AU142" i="15"/>
  <c r="AV142" i="15" s="1"/>
  <c r="I60" i="19"/>
  <c r="H61" i="19" s="1"/>
  <c r="AU38" i="15"/>
  <c r="AV38" i="15" s="1"/>
  <c r="Y36" i="15"/>
  <c r="O37" i="15"/>
  <c r="P37" i="15" s="1"/>
  <c r="BD36" i="15"/>
  <c r="X36" i="15"/>
  <c r="BB36" i="15"/>
  <c r="Z36" i="15"/>
  <c r="BC36" i="15"/>
  <c r="AS64" i="12"/>
  <c r="AT64" i="12" s="1"/>
  <c r="BE64" i="12" s="1"/>
  <c r="AC180" i="12"/>
  <c r="O180" i="12"/>
  <c r="P180" i="12" s="1"/>
  <c r="AA180" i="12" s="1"/>
  <c r="BG180" i="12"/>
  <c r="BC179" i="12"/>
  <c r="U179" i="12"/>
  <c r="T180" i="12" s="1"/>
  <c r="BB179" i="12"/>
  <c r="BD179" i="12"/>
  <c r="Z179" i="12"/>
  <c r="Y179" i="12"/>
  <c r="X179" i="12"/>
  <c r="BF93" i="11"/>
  <c r="AB93" i="11"/>
  <c r="BI24" i="9"/>
  <c r="BH92" i="12"/>
  <c r="AU181" i="11"/>
  <c r="AV181" i="11" s="1"/>
  <c r="AS182" i="11" s="1"/>
  <c r="AU121" i="12"/>
  <c r="AV121" i="12" s="1"/>
  <c r="AS122" i="12" s="1"/>
  <c r="BF121" i="12"/>
  <c r="AE33" i="12"/>
  <c r="Z149" i="12"/>
  <c r="BD149" i="12"/>
  <c r="AC150" i="12"/>
  <c r="BC149" i="12"/>
  <c r="BB149" i="12"/>
  <c r="Y149" i="12"/>
  <c r="O150" i="12"/>
  <c r="BG150" i="12"/>
  <c r="X149" i="12"/>
  <c r="U149" i="12"/>
  <c r="T150" i="12" s="1"/>
  <c r="Z61" i="12"/>
  <c r="AC62" i="12"/>
  <c r="Y61" i="12"/>
  <c r="BD61" i="12"/>
  <c r="X61" i="12"/>
  <c r="BG62" i="12"/>
  <c r="BC61" i="12"/>
  <c r="O62" i="12"/>
  <c r="BB61" i="12"/>
  <c r="U61" i="12"/>
  <c r="T62" i="12" s="1"/>
  <c r="AB92" i="12"/>
  <c r="AD92" i="12"/>
  <c r="Q34" i="12"/>
  <c r="R34" i="12" s="1"/>
  <c r="P93" i="12"/>
  <c r="AA93" i="12" s="1"/>
  <c r="AT33" i="12"/>
  <c r="BE33" i="12" s="1"/>
  <c r="BF33" i="12" s="1"/>
  <c r="BI33" i="12" s="1"/>
  <c r="AS150" i="12"/>
  <c r="AY149" i="12"/>
  <c r="AX150" i="12" s="1"/>
  <c r="BH121" i="12"/>
  <c r="P122" i="12"/>
  <c r="AA122" i="12" s="1"/>
  <c r="AU180" i="12"/>
  <c r="AV180" i="12" s="1"/>
  <c r="AB121" i="12"/>
  <c r="AD121" i="12"/>
  <c r="AU92" i="12"/>
  <c r="AV92" i="12" s="1"/>
  <c r="BF92" i="12"/>
  <c r="AS152" i="11"/>
  <c r="AT152" i="11" s="1"/>
  <c r="BE152" i="11" s="1"/>
  <c r="AU123" i="11"/>
  <c r="AV123" i="11" s="1"/>
  <c r="Q151" i="11"/>
  <c r="R151" i="11" s="1"/>
  <c r="Z123" i="11"/>
  <c r="BD123" i="11"/>
  <c r="X123" i="11"/>
  <c r="O124" i="11"/>
  <c r="BC123" i="11"/>
  <c r="Y123" i="11"/>
  <c r="BB123" i="11"/>
  <c r="AC124" i="11"/>
  <c r="U123" i="11"/>
  <c r="T124" i="11" s="1"/>
  <c r="BG124" i="11"/>
  <c r="AS94" i="11"/>
  <c r="AY93" i="11"/>
  <c r="AX94" i="11" s="1"/>
  <c r="Q94" i="11"/>
  <c r="R94" i="11" s="1"/>
  <c r="AT64" i="11"/>
  <c r="BE64" i="11" s="1"/>
  <c r="O36" i="11"/>
  <c r="BC35" i="11"/>
  <c r="BB35" i="11"/>
  <c r="AC36" i="11"/>
  <c r="Z35" i="11"/>
  <c r="Y35" i="11"/>
  <c r="BD35" i="11"/>
  <c r="X35" i="11"/>
  <c r="U35" i="11"/>
  <c r="T36" i="11" s="1"/>
  <c r="BG36" i="11"/>
  <c r="O181" i="11"/>
  <c r="BC180" i="11"/>
  <c r="BB180" i="11"/>
  <c r="BD180" i="11"/>
  <c r="AC181" i="11"/>
  <c r="Z180" i="11"/>
  <c r="Y180" i="11"/>
  <c r="X180" i="11"/>
  <c r="BG181" i="11"/>
  <c r="U180" i="11"/>
  <c r="T181" i="11" s="1"/>
  <c r="AT35" i="11"/>
  <c r="BE35" i="11" s="1"/>
  <c r="AS25" i="9"/>
  <c r="AT25" i="9" s="1"/>
  <c r="BE25" i="9" s="1"/>
  <c r="AY24" i="9"/>
  <c r="AX25" i="9" s="1"/>
  <c r="AS142" i="9"/>
  <c r="AT142" i="9" s="1"/>
  <c r="BE142" i="9" s="1"/>
  <c r="BF112" i="9"/>
  <c r="AD112" i="9"/>
  <c r="BH112" i="9"/>
  <c r="Z140" i="9"/>
  <c r="AB112" i="9"/>
  <c r="BB140" i="9"/>
  <c r="BG141" i="9"/>
  <c r="AC141" i="9"/>
  <c r="BC140" i="9"/>
  <c r="X140" i="9"/>
  <c r="AD140" i="9" s="1"/>
  <c r="O141" i="9"/>
  <c r="P141" i="9" s="1"/>
  <c r="AA141" i="9" s="1"/>
  <c r="BD140" i="9"/>
  <c r="U140" i="9"/>
  <c r="T141" i="9" s="1"/>
  <c r="Q113" i="9"/>
  <c r="R113" i="9" s="1"/>
  <c r="O114" i="9" s="1"/>
  <c r="Q53" i="9"/>
  <c r="R53" i="9" s="1"/>
  <c r="AC54" i="9" s="1"/>
  <c r="Q171" i="9"/>
  <c r="R171" i="9" s="1"/>
  <c r="X171" i="9" s="1"/>
  <c r="AU171" i="9"/>
  <c r="AV171" i="9" s="1"/>
  <c r="AS172" i="9" s="1"/>
  <c r="BI170" i="9"/>
  <c r="AE170" i="9"/>
  <c r="AS114" i="9"/>
  <c r="AY113" i="9"/>
  <c r="AX114" i="9" s="1"/>
  <c r="AB81" i="9"/>
  <c r="AD81" i="9"/>
  <c r="AT84" i="9"/>
  <c r="BE84" i="9" s="1"/>
  <c r="BF81" i="9"/>
  <c r="BH81" i="9"/>
  <c r="P82" i="9"/>
  <c r="AA82" i="9" s="1"/>
  <c r="AS56" i="9"/>
  <c r="AY55" i="9"/>
  <c r="AX56" i="9" s="1"/>
  <c r="AE52" i="9"/>
  <c r="BI52" i="9"/>
  <c r="Q25" i="9"/>
  <c r="R25" i="9" s="1"/>
  <c r="AE24" i="9"/>
  <c r="AU154" i="35" l="1"/>
  <c r="Q153" i="35"/>
  <c r="AU96" i="35"/>
  <c r="AV96" i="35" s="1"/>
  <c r="AY96" i="35" s="1"/>
  <c r="BH96" i="35"/>
  <c r="BH102" i="35" s="1"/>
  <c r="AU67" i="35"/>
  <c r="AV67" i="35" s="1"/>
  <c r="AY67" i="35" s="1"/>
  <c r="B183" i="35"/>
  <c r="B13" i="35" s="1"/>
  <c r="D13" i="35"/>
  <c r="BD102" i="35"/>
  <c r="BD100" i="35"/>
  <c r="BD98" i="35"/>
  <c r="BG40" i="35"/>
  <c r="BG44" i="35"/>
  <c r="BG42" i="35"/>
  <c r="BE73" i="35"/>
  <c r="BE71" i="35"/>
  <c r="BE69" i="35"/>
  <c r="BH100" i="35"/>
  <c r="BH98" i="35"/>
  <c r="Y100" i="35"/>
  <c r="Y102" i="35"/>
  <c r="Y98" i="35"/>
  <c r="AV154" i="35"/>
  <c r="AY154" i="35" s="1"/>
  <c r="BC66" i="35"/>
  <c r="X66" i="35"/>
  <c r="O67" i="35"/>
  <c r="Y66" i="35"/>
  <c r="BB66" i="35"/>
  <c r="Z66" i="35"/>
  <c r="BD66" i="35"/>
  <c r="AC67" i="35"/>
  <c r="U66" i="35"/>
  <c r="T67" i="35" s="1"/>
  <c r="BG67" i="35"/>
  <c r="BC100" i="35"/>
  <c r="BC102" i="35"/>
  <c r="BC98" i="35"/>
  <c r="BF37" i="35"/>
  <c r="BH37" i="35"/>
  <c r="BC124" i="35"/>
  <c r="BB124" i="35"/>
  <c r="BD124" i="35"/>
  <c r="Z124" i="35"/>
  <c r="Y124" i="35"/>
  <c r="O125" i="35"/>
  <c r="X124" i="35"/>
  <c r="BG125" i="35"/>
  <c r="AC125" i="35"/>
  <c r="U124" i="35"/>
  <c r="T125" i="35" s="1"/>
  <c r="AB96" i="35"/>
  <c r="X100" i="35"/>
  <c r="X98" i="35"/>
  <c r="X102" i="35"/>
  <c r="AD96" i="35"/>
  <c r="BI152" i="35"/>
  <c r="BE102" i="35"/>
  <c r="BE100" i="35"/>
  <c r="BE98" i="35"/>
  <c r="BE42" i="35"/>
  <c r="BE44" i="35"/>
  <c r="BE40" i="35"/>
  <c r="BI187" i="35"/>
  <c r="BI185" i="35"/>
  <c r="BI189" i="35"/>
  <c r="C181" i="35" s="1"/>
  <c r="E13" i="35" s="1"/>
  <c r="F13" i="35" s="1"/>
  <c r="AC40" i="35"/>
  <c r="AC42" i="35"/>
  <c r="AC44" i="35"/>
  <c r="P38" i="35"/>
  <c r="AA38" i="35" s="1"/>
  <c r="BE160" i="35"/>
  <c r="BE158" i="35"/>
  <c r="BE156" i="35"/>
  <c r="AE152" i="35"/>
  <c r="Z102" i="35"/>
  <c r="Z100" i="35"/>
  <c r="Z98" i="35"/>
  <c r="BF96" i="35"/>
  <c r="BB98" i="35"/>
  <c r="BB102" i="35"/>
  <c r="BB100" i="35"/>
  <c r="AB37" i="35"/>
  <c r="AD37" i="35"/>
  <c r="R153" i="35"/>
  <c r="AT124" i="35"/>
  <c r="BE124" i="35" s="1"/>
  <c r="Q180" i="12"/>
  <c r="R180" i="12" s="1"/>
  <c r="BB180" i="12" s="1"/>
  <c r="Z204" i="17"/>
  <c r="AB204" i="17" s="1"/>
  <c r="BB37" i="21"/>
  <c r="BF37" i="21" s="1"/>
  <c r="BC64" i="11"/>
  <c r="U64" i="11"/>
  <c r="T65" i="11" s="1"/>
  <c r="X64" i="11"/>
  <c r="Y64" i="11"/>
  <c r="BB64" i="11"/>
  <c r="O65" i="11"/>
  <c r="BD64" i="11"/>
  <c r="AC65" i="11"/>
  <c r="BG65" i="11"/>
  <c r="Z64" i="11"/>
  <c r="AA37" i="15"/>
  <c r="AA115" i="15" s="1"/>
  <c r="BD113" i="9"/>
  <c r="U61" i="19"/>
  <c r="T62" i="19"/>
  <c r="O61" i="19"/>
  <c r="N62" i="19" s="1"/>
  <c r="AS337" i="22"/>
  <c r="BB110" i="22"/>
  <c r="BD110" i="22"/>
  <c r="O187" i="22"/>
  <c r="P187" i="22" s="1"/>
  <c r="AA187" i="22" s="1"/>
  <c r="X186" i="22"/>
  <c r="BC186" i="22"/>
  <c r="Y110" i="22"/>
  <c r="AB110" i="22" s="1"/>
  <c r="Y186" i="22"/>
  <c r="Y234" i="22" s="1"/>
  <c r="BD186" i="22"/>
  <c r="O111" i="22"/>
  <c r="P111" i="22" s="1"/>
  <c r="AA111" i="22" s="1"/>
  <c r="AA159" i="22" s="1"/>
  <c r="Z186" i="22"/>
  <c r="Z234" i="22" s="1"/>
  <c r="BF259" i="22"/>
  <c r="AU261" i="22"/>
  <c r="AV261" i="22" s="1"/>
  <c r="AT111" i="22"/>
  <c r="BE111" i="22" s="1"/>
  <c r="Q35" i="22"/>
  <c r="R35" i="22" s="1"/>
  <c r="BF334" i="22"/>
  <c r="AB334" i="22"/>
  <c r="AT337" i="22"/>
  <c r="BE337" i="22" s="1"/>
  <c r="P335" i="22"/>
  <c r="AA335" i="22" s="1"/>
  <c r="P260" i="22"/>
  <c r="AA260" i="22" s="1"/>
  <c r="AB259" i="22"/>
  <c r="AT39" i="22"/>
  <c r="BE39" i="22" s="1"/>
  <c r="AT187" i="22"/>
  <c r="BE187" i="22" s="1"/>
  <c r="BB204" i="17"/>
  <c r="BC204" i="17"/>
  <c r="AU291" i="17"/>
  <c r="AV291" i="17" s="1"/>
  <c r="AT207" i="17"/>
  <c r="BE207" i="17" s="1"/>
  <c r="BF374" i="17"/>
  <c r="AU35" i="17"/>
  <c r="AV35" i="17" s="1"/>
  <c r="P375" i="17"/>
  <c r="AA375" i="17" s="1"/>
  <c r="Q35" i="17"/>
  <c r="R35" i="17" s="1"/>
  <c r="Z120" i="17"/>
  <c r="O121" i="17"/>
  <c r="BD120" i="17"/>
  <c r="Y120" i="17"/>
  <c r="BB120" i="17"/>
  <c r="X120" i="17"/>
  <c r="BC120" i="17"/>
  <c r="AT123" i="17"/>
  <c r="BE123" i="17" s="1"/>
  <c r="Q290" i="17"/>
  <c r="R290" i="17" s="1"/>
  <c r="AU376" i="17"/>
  <c r="AV376" i="17" s="1"/>
  <c r="P205" i="17"/>
  <c r="AA205" i="17" s="1"/>
  <c r="AB374" i="17"/>
  <c r="Q132" i="21"/>
  <c r="R132" i="21" s="1"/>
  <c r="Z132" i="21" s="1"/>
  <c r="AU419" i="21"/>
  <c r="AV419" i="21" s="1"/>
  <c r="AS420" i="21" s="1"/>
  <c r="AU325" i="21"/>
  <c r="AV325" i="21" s="1"/>
  <c r="AS326" i="21" s="1"/>
  <c r="Q227" i="21"/>
  <c r="R227" i="21" s="1"/>
  <c r="AB37" i="21"/>
  <c r="Q325" i="21"/>
  <c r="R325" i="21" s="1"/>
  <c r="P38" i="21"/>
  <c r="AA38" i="21" s="1"/>
  <c r="AA106" i="21" s="1"/>
  <c r="BF416" i="21"/>
  <c r="AT39" i="21"/>
  <c r="BE39" i="21" s="1"/>
  <c r="P417" i="21"/>
  <c r="AA417" i="21" s="1"/>
  <c r="AU134" i="21"/>
  <c r="AV134" i="21" s="1"/>
  <c r="AS228" i="21"/>
  <c r="AB416" i="21"/>
  <c r="B51" i="19"/>
  <c r="Q457" i="15"/>
  <c r="R457" i="15" s="1"/>
  <c r="AU457" i="15"/>
  <c r="AV457" i="15" s="1"/>
  <c r="AS353" i="15"/>
  <c r="BF351" i="15"/>
  <c r="P352" i="15"/>
  <c r="AA352" i="15" s="1"/>
  <c r="AA430" i="15" s="1"/>
  <c r="AB351" i="15"/>
  <c r="AU247" i="15"/>
  <c r="AV247" i="15" s="1"/>
  <c r="O246" i="15"/>
  <c r="BC245" i="15"/>
  <c r="X245" i="15"/>
  <c r="Z245" i="15"/>
  <c r="Y245" i="15"/>
  <c r="BD245" i="15"/>
  <c r="BB245" i="15"/>
  <c r="AB140" i="15"/>
  <c r="BF140" i="15"/>
  <c r="P141" i="15"/>
  <c r="AA141" i="15" s="1"/>
  <c r="AS143" i="15"/>
  <c r="I61" i="19"/>
  <c r="H62" i="19" s="1"/>
  <c r="AS39" i="15"/>
  <c r="AT39" i="15" s="1"/>
  <c r="AB36" i="15"/>
  <c r="Q37" i="15"/>
  <c r="R37" i="15" s="1"/>
  <c r="BF36" i="15"/>
  <c r="AU64" i="12"/>
  <c r="AV64" i="12" s="1"/>
  <c r="BH179" i="12"/>
  <c r="BF179" i="12"/>
  <c r="AB179" i="12"/>
  <c r="AD179" i="12"/>
  <c r="AY121" i="12"/>
  <c r="AX122" i="12" s="1"/>
  <c r="BI92" i="12"/>
  <c r="AY181" i="11"/>
  <c r="AX182" i="11" s="1"/>
  <c r="AU152" i="11"/>
  <c r="AV152" i="11" s="1"/>
  <c r="AY152" i="11" s="1"/>
  <c r="AX153" i="11" s="1"/>
  <c r="BI112" i="9"/>
  <c r="BI121" i="12"/>
  <c r="O54" i="9"/>
  <c r="P54" i="9" s="1"/>
  <c r="AA54" i="9" s="1"/>
  <c r="BC113" i="9"/>
  <c r="Z53" i="9"/>
  <c r="X113" i="9"/>
  <c r="AE92" i="12"/>
  <c r="Q122" i="12"/>
  <c r="R122" i="12" s="1"/>
  <c r="Z122" i="12" s="1"/>
  <c r="AU33" i="12"/>
  <c r="AV33" i="12" s="1"/>
  <c r="P150" i="12"/>
  <c r="AA150" i="12" s="1"/>
  <c r="BF61" i="12"/>
  <c r="BH61" i="12"/>
  <c r="AS93" i="12"/>
  <c r="AY92" i="12"/>
  <c r="AX93" i="12" s="1"/>
  <c r="Q93" i="12"/>
  <c r="R93" i="12" s="1"/>
  <c r="P62" i="12"/>
  <c r="AA62" i="12" s="1"/>
  <c r="Y180" i="12"/>
  <c r="BC180" i="12"/>
  <c r="BG181" i="12"/>
  <c r="BF149" i="12"/>
  <c r="BH149" i="12"/>
  <c r="AE121" i="12"/>
  <c r="AT122" i="12"/>
  <c r="BE122" i="12" s="1"/>
  <c r="BD34" i="12"/>
  <c r="X34" i="12"/>
  <c r="O35" i="12"/>
  <c r="Z34" i="12"/>
  <c r="Y34" i="12"/>
  <c r="BC34" i="12"/>
  <c r="BB34" i="12"/>
  <c r="AC35" i="12"/>
  <c r="U34" i="12"/>
  <c r="T35" i="12" s="1"/>
  <c r="BG35" i="12"/>
  <c r="AT150" i="12"/>
  <c r="BE150" i="12" s="1"/>
  <c r="AB61" i="12"/>
  <c r="AD61" i="12"/>
  <c r="AS181" i="12"/>
  <c r="AY180" i="12"/>
  <c r="AX181" i="12" s="1"/>
  <c r="AB149" i="12"/>
  <c r="AD149" i="12"/>
  <c r="AU35" i="11"/>
  <c r="AV35" i="11" s="1"/>
  <c r="BD94" i="11"/>
  <c r="X94" i="11"/>
  <c r="BC94" i="11"/>
  <c r="BB94" i="11"/>
  <c r="O95" i="11"/>
  <c r="Z94" i="11"/>
  <c r="Y94" i="11"/>
  <c r="U94" i="11"/>
  <c r="T95" i="11" s="1"/>
  <c r="AC95" i="11"/>
  <c r="BG95" i="11"/>
  <c r="P124" i="11"/>
  <c r="AA124" i="11" s="1"/>
  <c r="AT94" i="11"/>
  <c r="BE94" i="11" s="1"/>
  <c r="AB123" i="11"/>
  <c r="AB35" i="11"/>
  <c r="O152" i="11"/>
  <c r="Y151" i="11"/>
  <c r="BD151" i="11"/>
  <c r="X151" i="11"/>
  <c r="BB151" i="11"/>
  <c r="BC151" i="11"/>
  <c r="Z151" i="11"/>
  <c r="U151" i="11"/>
  <c r="T152" i="11" s="1"/>
  <c r="AC152" i="11"/>
  <c r="BG152" i="11"/>
  <c r="AS124" i="11"/>
  <c r="AY123" i="11"/>
  <c r="AX124" i="11" s="1"/>
  <c r="BF35" i="11"/>
  <c r="P181" i="11"/>
  <c r="AA181" i="11" s="1"/>
  <c r="AB180" i="11"/>
  <c r="AU64" i="11"/>
  <c r="AV64" i="11" s="1"/>
  <c r="BF123" i="11"/>
  <c r="AT182" i="11"/>
  <c r="BE182" i="11" s="1"/>
  <c r="BF180" i="11"/>
  <c r="P36" i="11"/>
  <c r="AA36" i="11" s="1"/>
  <c r="BG172" i="9"/>
  <c r="Y171" i="9"/>
  <c r="U171" i="9"/>
  <c r="T172" i="9" s="1"/>
  <c r="AC172" i="9"/>
  <c r="O172" i="9"/>
  <c r="P172" i="9" s="1"/>
  <c r="AA172" i="9" s="1"/>
  <c r="AE112" i="9"/>
  <c r="BB171" i="9"/>
  <c r="BG114" i="9"/>
  <c r="U113" i="9"/>
  <c r="T114" i="9" s="1"/>
  <c r="BC171" i="9"/>
  <c r="Y113" i="9"/>
  <c r="U53" i="9"/>
  <c r="T54" i="9" s="1"/>
  <c r="BB113" i="9"/>
  <c r="BD171" i="9"/>
  <c r="AB140" i="9"/>
  <c r="AE140" i="9" s="1"/>
  <c r="BB53" i="9"/>
  <c r="Z113" i="9"/>
  <c r="Z171" i="9"/>
  <c r="BH140" i="9"/>
  <c r="BC53" i="9"/>
  <c r="BD53" i="9"/>
  <c r="Y53" i="9"/>
  <c r="AC114" i="9"/>
  <c r="X53" i="9"/>
  <c r="BG54" i="9"/>
  <c r="AY171" i="9"/>
  <c r="AX172" i="9" s="1"/>
  <c r="BF140" i="9"/>
  <c r="AU142" i="9"/>
  <c r="AV142" i="9" s="1"/>
  <c r="AT172" i="9"/>
  <c r="BE172" i="9" s="1"/>
  <c r="Q141" i="9"/>
  <c r="R141" i="9" s="1"/>
  <c r="P114" i="9"/>
  <c r="AA114" i="9" s="1"/>
  <c r="AT114" i="9"/>
  <c r="BE114" i="9" s="1"/>
  <c r="Q82" i="9"/>
  <c r="R82" i="9" s="1"/>
  <c r="Z82" i="9" s="1"/>
  <c r="BI81" i="9"/>
  <c r="AU84" i="9"/>
  <c r="AV84" i="9" s="1"/>
  <c r="AE81" i="9"/>
  <c r="AT56" i="9"/>
  <c r="BE56" i="9" s="1"/>
  <c r="O26" i="9"/>
  <c r="P26" i="9" s="1"/>
  <c r="AA26" i="9" s="1"/>
  <c r="BB25" i="9"/>
  <c r="BG26" i="9"/>
  <c r="BD25" i="9"/>
  <c r="BC25" i="9"/>
  <c r="AU25" i="9"/>
  <c r="AV25" i="9" s="1"/>
  <c r="AY25" i="9" s="1"/>
  <c r="AX26" i="9" s="1"/>
  <c r="AC26" i="9"/>
  <c r="X25" i="9"/>
  <c r="U25" i="9"/>
  <c r="T26" i="9" s="1"/>
  <c r="Y25" i="9"/>
  <c r="Z25" i="9"/>
  <c r="X180" i="12" l="1"/>
  <c r="AU124" i="35"/>
  <c r="AV124" i="35"/>
  <c r="BI37" i="35"/>
  <c r="BF66" i="35"/>
  <c r="BH66" i="35"/>
  <c r="AS125" i="35"/>
  <c r="AY124" i="35"/>
  <c r="AX125" i="35" s="1"/>
  <c r="AA42" i="35"/>
  <c r="AA44" i="35"/>
  <c r="AA40" i="35"/>
  <c r="P125" i="35"/>
  <c r="AA125" i="35" s="1"/>
  <c r="Q125" i="35"/>
  <c r="AE37" i="35"/>
  <c r="BF124" i="35"/>
  <c r="BG69" i="35"/>
  <c r="BG71" i="35"/>
  <c r="BG73" i="35"/>
  <c r="AB66" i="35"/>
  <c r="AD66" i="35"/>
  <c r="BG131" i="35"/>
  <c r="BG127" i="35"/>
  <c r="BG129" i="35"/>
  <c r="BH124" i="35"/>
  <c r="AC73" i="35"/>
  <c r="AC71" i="35"/>
  <c r="AC69" i="35"/>
  <c r="Z153" i="35"/>
  <c r="X153" i="35"/>
  <c r="BC153" i="35"/>
  <c r="BD153" i="35"/>
  <c r="BB153" i="35"/>
  <c r="O154" i="35"/>
  <c r="Y153" i="35"/>
  <c r="AC154" i="35"/>
  <c r="BG154" i="35"/>
  <c r="U153" i="35"/>
  <c r="T154" i="35" s="1"/>
  <c r="AE96" i="35"/>
  <c r="AB98" i="35"/>
  <c r="AB102" i="35"/>
  <c r="AB100" i="35"/>
  <c r="P67" i="35"/>
  <c r="AA67" i="35" s="1"/>
  <c r="C183" i="35"/>
  <c r="C13" i="35" s="1"/>
  <c r="AC131" i="35"/>
  <c r="AC127" i="35"/>
  <c r="AC129" i="35"/>
  <c r="BI96" i="35"/>
  <c r="BF98" i="35"/>
  <c r="BF102" i="35"/>
  <c r="BF100" i="35"/>
  <c r="Q38" i="35"/>
  <c r="R38" i="35" s="1"/>
  <c r="AD100" i="35"/>
  <c r="AD102" i="35"/>
  <c r="AD98" i="35"/>
  <c r="AB124" i="35"/>
  <c r="AD124" i="35"/>
  <c r="U180" i="12"/>
  <c r="T181" i="12" s="1"/>
  <c r="Z180" i="12"/>
  <c r="AC181" i="12"/>
  <c r="O181" i="12"/>
  <c r="BD180" i="12"/>
  <c r="BF180" i="12" s="1"/>
  <c r="BF110" i="22"/>
  <c r="BC122" i="12"/>
  <c r="BF64" i="11"/>
  <c r="AB64" i="11"/>
  <c r="AU182" i="11"/>
  <c r="AV182" i="11" s="1"/>
  <c r="AY182" i="11" s="1"/>
  <c r="AX183" i="11" s="1"/>
  <c r="P65" i="11"/>
  <c r="AA65" i="11" s="1"/>
  <c r="BF204" i="17"/>
  <c r="U62" i="19"/>
  <c r="T63" i="19" s="1"/>
  <c r="O62" i="19"/>
  <c r="N63" i="19" s="1"/>
  <c r="BF186" i="22"/>
  <c r="AU39" i="22"/>
  <c r="AV39" i="22" s="1"/>
  <c r="AS40" i="22" s="1"/>
  <c r="AB186" i="22"/>
  <c r="AB234" i="22" s="1"/>
  <c r="AU111" i="22"/>
  <c r="AV111" i="22" s="1"/>
  <c r="Q260" i="22"/>
  <c r="R260" i="22" s="1"/>
  <c r="Q335" i="22"/>
  <c r="R335" i="22" s="1"/>
  <c r="AU187" i="22"/>
  <c r="AV187" i="22" s="1"/>
  <c r="AU337" i="22"/>
  <c r="AV337" i="22" s="1"/>
  <c r="Q187" i="22"/>
  <c r="R187" i="22" s="1"/>
  <c r="Q111" i="22"/>
  <c r="R111" i="22" s="1"/>
  <c r="AS262" i="22"/>
  <c r="Z35" i="22"/>
  <c r="BC35" i="22"/>
  <c r="BB35" i="22"/>
  <c r="Y35" i="22"/>
  <c r="X35" i="22"/>
  <c r="O36" i="22"/>
  <c r="BD35" i="22"/>
  <c r="AS292" i="17"/>
  <c r="AU207" i="17"/>
  <c r="AV207" i="17" s="1"/>
  <c r="AU123" i="17"/>
  <c r="AV123" i="17" s="1"/>
  <c r="AS36" i="17"/>
  <c r="AS377" i="17"/>
  <c r="O36" i="17"/>
  <c r="BC35" i="17"/>
  <c r="X35" i="17"/>
  <c r="BD35" i="17"/>
  <c r="BB35" i="17"/>
  <c r="Z35" i="17"/>
  <c r="Y35" i="17"/>
  <c r="AB120" i="17"/>
  <c r="BF120" i="17"/>
  <c r="Q205" i="17"/>
  <c r="R205" i="17" s="1"/>
  <c r="Z290" i="17"/>
  <c r="O291" i="17"/>
  <c r="BD290" i="17"/>
  <c r="Y290" i="17"/>
  <c r="BC290" i="17"/>
  <c r="X290" i="17"/>
  <c r="BB290" i="17"/>
  <c r="P121" i="17"/>
  <c r="AA121" i="17" s="1"/>
  <c r="AA179" i="17" s="1"/>
  <c r="Q375" i="17"/>
  <c r="R375" i="17" s="1"/>
  <c r="AT292" i="17"/>
  <c r="BE292" i="17" s="1"/>
  <c r="BB132" i="21"/>
  <c r="X132" i="21"/>
  <c r="BC132" i="21"/>
  <c r="AU39" i="21"/>
  <c r="AV39" i="21" s="1"/>
  <c r="AS40" i="21" s="1"/>
  <c r="Y132" i="21"/>
  <c r="BD132" i="21"/>
  <c r="O133" i="21"/>
  <c r="P133" i="21" s="1"/>
  <c r="AA133" i="21" s="1"/>
  <c r="AA201" i="21" s="1"/>
  <c r="BD325" i="21"/>
  <c r="Y325" i="21"/>
  <c r="X325" i="21"/>
  <c r="O326" i="21"/>
  <c r="BC325" i="21"/>
  <c r="BB325" i="21"/>
  <c r="Z325" i="21"/>
  <c r="AS135" i="21"/>
  <c r="Z227" i="21"/>
  <c r="O228" i="21"/>
  <c r="BD227" i="21"/>
  <c r="Y227" i="21"/>
  <c r="BC227" i="21"/>
  <c r="X227" i="21"/>
  <c r="BB227" i="21"/>
  <c r="AT228" i="21"/>
  <c r="BE228" i="21" s="1"/>
  <c r="AT420" i="21"/>
  <c r="BE420" i="21" s="1"/>
  <c r="Q417" i="21"/>
  <c r="R417" i="21" s="1"/>
  <c r="Q38" i="21"/>
  <c r="R38" i="21" s="1"/>
  <c r="AT326" i="21"/>
  <c r="BE326" i="21" s="1"/>
  <c r="C51" i="19"/>
  <c r="AS458" i="15"/>
  <c r="O458" i="15"/>
  <c r="Z457" i="15"/>
  <c r="Z535" i="15" s="1"/>
  <c r="BB457" i="15"/>
  <c r="Y457" i="15"/>
  <c r="Y535" i="15" s="1"/>
  <c r="X457" i="15"/>
  <c r="BC457" i="15"/>
  <c r="BD457" i="15"/>
  <c r="Q352" i="15"/>
  <c r="R352" i="15" s="1"/>
  <c r="AT353" i="15"/>
  <c r="BE353" i="15" s="1"/>
  <c r="AB245" i="15"/>
  <c r="P246" i="15"/>
  <c r="AA246" i="15" s="1"/>
  <c r="BF245" i="15"/>
  <c r="AS248" i="15"/>
  <c r="Q141" i="15"/>
  <c r="R141" i="15" s="1"/>
  <c r="AT143" i="15"/>
  <c r="BE143" i="15" s="1"/>
  <c r="I62" i="19"/>
  <c r="H63" i="19" s="1"/>
  <c r="BB37" i="15"/>
  <c r="O38" i="15"/>
  <c r="P38" i="15" s="1"/>
  <c r="AU39" i="15"/>
  <c r="AV39" i="15" s="1"/>
  <c r="BE39" i="15"/>
  <c r="Z37" i="15"/>
  <c r="Z115" i="15" s="1"/>
  <c r="BD37" i="15"/>
  <c r="BC37" i="15"/>
  <c r="X37" i="15"/>
  <c r="Y37" i="15"/>
  <c r="Y115" i="15" s="1"/>
  <c r="AB113" i="9"/>
  <c r="BI179" i="12"/>
  <c r="AE179" i="12"/>
  <c r="X122" i="12"/>
  <c r="BH113" i="9"/>
  <c r="AB171" i="9"/>
  <c r="BH53" i="9"/>
  <c r="BH171" i="9"/>
  <c r="AD171" i="9"/>
  <c r="AD113" i="9"/>
  <c r="AS153" i="11"/>
  <c r="AT153" i="11" s="1"/>
  <c r="BE153" i="11" s="1"/>
  <c r="AS34" i="12"/>
  <c r="AT34" i="12" s="1"/>
  <c r="BE34" i="12" s="1"/>
  <c r="BF34" i="12" s="1"/>
  <c r="AY33" i="12"/>
  <c r="AX34" i="12" s="1"/>
  <c r="BH34" i="12" s="1"/>
  <c r="Q62" i="12"/>
  <c r="R62" i="12" s="1"/>
  <c r="Q150" i="12"/>
  <c r="R150" i="12" s="1"/>
  <c r="BB122" i="12"/>
  <c r="BH122" i="12" s="1"/>
  <c r="U122" i="12"/>
  <c r="T123" i="12" s="1"/>
  <c r="AC123" i="12"/>
  <c r="AE61" i="12"/>
  <c r="BG123" i="12"/>
  <c r="BD122" i="12"/>
  <c r="AU150" i="12"/>
  <c r="AV150" i="12" s="1"/>
  <c r="AS151" i="12" s="1"/>
  <c r="O123" i="12"/>
  <c r="P123" i="12" s="1"/>
  <c r="AA123" i="12" s="1"/>
  <c r="Y122" i="12"/>
  <c r="BI61" i="12"/>
  <c r="BD93" i="12"/>
  <c r="AC94" i="12"/>
  <c r="BC93" i="12"/>
  <c r="BB93" i="12"/>
  <c r="Z93" i="12"/>
  <c r="Y93" i="12"/>
  <c r="X93" i="12"/>
  <c r="O94" i="12"/>
  <c r="U93" i="12"/>
  <c r="T94" i="12" s="1"/>
  <c r="BG94" i="12"/>
  <c r="AB180" i="12"/>
  <c r="AD180" i="12"/>
  <c r="AS65" i="12"/>
  <c r="AY64" i="12"/>
  <c r="AX65" i="12" s="1"/>
  <c r="AT181" i="12"/>
  <c r="BE181" i="12" s="1"/>
  <c r="P35" i="12"/>
  <c r="AA35" i="12" s="1"/>
  <c r="AB34" i="12"/>
  <c r="AD34" i="12"/>
  <c r="BI149" i="12"/>
  <c r="BH180" i="12"/>
  <c r="AE149" i="12"/>
  <c r="AU122" i="12"/>
  <c r="AV122" i="12" s="1"/>
  <c r="AT93" i="12"/>
  <c r="BE93" i="12" s="1"/>
  <c r="P181" i="12"/>
  <c r="AA181" i="12" s="1"/>
  <c r="Q124" i="11"/>
  <c r="R124" i="11" s="1"/>
  <c r="P95" i="11"/>
  <c r="AA95" i="11" s="1"/>
  <c r="BF151" i="11"/>
  <c r="AS36" i="11"/>
  <c r="AY35" i="11"/>
  <c r="AX36" i="11" s="1"/>
  <c r="BF94" i="11"/>
  <c r="AB151" i="11"/>
  <c r="AS65" i="11"/>
  <c r="AY64" i="11"/>
  <c r="AX65" i="11" s="1"/>
  <c r="Q36" i="11"/>
  <c r="R36" i="11" s="1"/>
  <c r="AT124" i="11"/>
  <c r="BE124" i="11" s="1"/>
  <c r="AB94" i="11"/>
  <c r="P152" i="11"/>
  <c r="AA152" i="11" s="1"/>
  <c r="Q181" i="11"/>
  <c r="R181" i="11" s="1"/>
  <c r="AU94" i="11"/>
  <c r="AV94" i="11" s="1"/>
  <c r="BI140" i="9"/>
  <c r="BF171" i="9"/>
  <c r="BF53" i="9"/>
  <c r="BF113" i="9"/>
  <c r="AB53" i="9"/>
  <c r="AD53" i="9"/>
  <c r="AU172" i="9"/>
  <c r="AV172" i="9" s="1"/>
  <c r="BD82" i="9"/>
  <c r="Q172" i="9"/>
  <c r="R172" i="9" s="1"/>
  <c r="Y172" i="9" s="1"/>
  <c r="Y141" i="9"/>
  <c r="BD141" i="9"/>
  <c r="X141" i="9"/>
  <c r="BC141" i="9"/>
  <c r="BB141" i="9"/>
  <c r="O142" i="9"/>
  <c r="Z141" i="9"/>
  <c r="U141" i="9"/>
  <c r="T142" i="9" s="1"/>
  <c r="AC142" i="9"/>
  <c r="BG142" i="9"/>
  <c r="AS143" i="9"/>
  <c r="AY142" i="9"/>
  <c r="AX143" i="9" s="1"/>
  <c r="AU114" i="9"/>
  <c r="AV114" i="9" s="1"/>
  <c r="Y82" i="9"/>
  <c r="BB82" i="9"/>
  <c r="O83" i="9"/>
  <c r="P83" i="9" s="1"/>
  <c r="AA83" i="9" s="1"/>
  <c r="AC83" i="9"/>
  <c r="X82" i="9"/>
  <c r="BC82" i="9"/>
  <c r="BG83" i="9"/>
  <c r="U82" i="9"/>
  <c r="T83" i="9" s="1"/>
  <c r="Q114" i="9"/>
  <c r="R114" i="9" s="1"/>
  <c r="Z114" i="9" s="1"/>
  <c r="AS85" i="9"/>
  <c r="AY84" i="9"/>
  <c r="AX85" i="9" s="1"/>
  <c r="AU56" i="9"/>
  <c r="AV56" i="9" s="1"/>
  <c r="Q54" i="9"/>
  <c r="R54" i="9" s="1"/>
  <c r="AD25" i="9"/>
  <c r="BH25" i="9"/>
  <c r="AS26" i="9"/>
  <c r="AT26" i="9" s="1"/>
  <c r="BE26" i="9" s="1"/>
  <c r="BF25" i="9"/>
  <c r="AB25" i="9"/>
  <c r="Q26" i="9"/>
  <c r="R26" i="9" s="1"/>
  <c r="Q67" i="35" l="1"/>
  <c r="R125" i="35"/>
  <c r="Z125" i="35" s="1"/>
  <c r="BC38" i="35"/>
  <c r="Z38" i="35"/>
  <c r="BD38" i="35"/>
  <c r="Y38" i="35"/>
  <c r="BB38" i="35"/>
  <c r="X38" i="35"/>
  <c r="U38" i="35"/>
  <c r="BI124" i="35"/>
  <c r="P154" i="35"/>
  <c r="AA154" i="35" s="1"/>
  <c r="Q154" i="35"/>
  <c r="R154" i="35" s="1"/>
  <c r="BC125" i="35"/>
  <c r="BB125" i="35"/>
  <c r="Y125" i="35"/>
  <c r="BD125" i="35"/>
  <c r="X125" i="35"/>
  <c r="U125" i="35"/>
  <c r="BF153" i="35"/>
  <c r="BH153" i="35"/>
  <c r="AE100" i="35"/>
  <c r="AE98" i="35"/>
  <c r="AE102" i="35"/>
  <c r="B94" i="35" s="1"/>
  <c r="AB153" i="35"/>
  <c r="AD153" i="35"/>
  <c r="BG160" i="35"/>
  <c r="BG156" i="35"/>
  <c r="BG158" i="35"/>
  <c r="AT125" i="35"/>
  <c r="BE125" i="35" s="1"/>
  <c r="AE124" i="35"/>
  <c r="BI98" i="35"/>
  <c r="BI102" i="35"/>
  <c r="C94" i="35" s="1"/>
  <c r="E10" i="35" s="1"/>
  <c r="BI100" i="35"/>
  <c r="AA71" i="35"/>
  <c r="AA73" i="35"/>
  <c r="AA69" i="35"/>
  <c r="AC156" i="35"/>
  <c r="AC158" i="35"/>
  <c r="AC160" i="35"/>
  <c r="AE66" i="35"/>
  <c r="R67" i="35"/>
  <c r="AA131" i="35"/>
  <c r="AA129" i="35"/>
  <c r="AA127" i="35"/>
  <c r="BI66" i="35"/>
  <c r="Q65" i="11"/>
  <c r="R65" i="11" s="1"/>
  <c r="AE113" i="9"/>
  <c r="U63" i="19"/>
  <c r="T64" i="19" s="1"/>
  <c r="O63" i="19"/>
  <c r="N64" i="19"/>
  <c r="Z187" i="22"/>
  <c r="Y187" i="22"/>
  <c r="X187" i="22"/>
  <c r="BD187" i="22"/>
  <c r="O188" i="22"/>
  <c r="BC187" i="22"/>
  <c r="BB187" i="22"/>
  <c r="AS338" i="22"/>
  <c r="AS112" i="22"/>
  <c r="Z335" i="22"/>
  <c r="O336" i="22"/>
  <c r="BB335" i="22"/>
  <c r="X335" i="22"/>
  <c r="Y335" i="22"/>
  <c r="BD335" i="22"/>
  <c r="BC335" i="22"/>
  <c r="P36" i="22"/>
  <c r="AA36" i="22" s="1"/>
  <c r="AA84" i="22" s="1"/>
  <c r="BC260" i="22"/>
  <c r="X260" i="22"/>
  <c r="BB260" i="22"/>
  <c r="BD260" i="22"/>
  <c r="Z260" i="22"/>
  <c r="Y260" i="22"/>
  <c r="O261" i="22"/>
  <c r="AB35" i="22"/>
  <c r="AS188" i="22"/>
  <c r="BF35" i="22"/>
  <c r="AT262" i="22"/>
  <c r="BE262" i="22" s="1"/>
  <c r="O112" i="22"/>
  <c r="BB111" i="22"/>
  <c r="Z111" i="22"/>
  <c r="Z159" i="22" s="1"/>
  <c r="Y111" i="22"/>
  <c r="Y159" i="22" s="1"/>
  <c r="X111" i="22"/>
  <c r="BD111" i="22"/>
  <c r="BC111" i="22"/>
  <c r="AT40" i="22"/>
  <c r="BE40" i="22" s="1"/>
  <c r="AS208" i="17"/>
  <c r="AT208" i="17" s="1"/>
  <c r="BE208" i="17" s="1"/>
  <c r="AS124" i="17"/>
  <c r="AT124" i="17" s="1"/>
  <c r="BE124" i="17" s="1"/>
  <c r="AU292" i="17"/>
  <c r="AV292" i="17" s="1"/>
  <c r="BB205" i="17"/>
  <c r="Z205" i="17"/>
  <c r="Y205" i="17"/>
  <c r="X205" i="17"/>
  <c r="BD205" i="17"/>
  <c r="O206" i="17"/>
  <c r="BC205" i="17"/>
  <c r="P36" i="17"/>
  <c r="AA36" i="17" s="1"/>
  <c r="AA94" i="17" s="1"/>
  <c r="BF290" i="17"/>
  <c r="Q121" i="17"/>
  <c r="R121" i="17" s="1"/>
  <c r="AB290" i="17"/>
  <c r="AT377" i="17"/>
  <c r="BE377" i="17" s="1"/>
  <c r="X375" i="17"/>
  <c r="BD375" i="17"/>
  <c r="O376" i="17"/>
  <c r="BC375" i="17"/>
  <c r="BB375" i="17"/>
  <c r="Z375" i="17"/>
  <c r="Y375" i="17"/>
  <c r="BF35" i="17"/>
  <c r="P291" i="17"/>
  <c r="AA291" i="17" s="1"/>
  <c r="AA349" i="17" s="1"/>
  <c r="AB35" i="17"/>
  <c r="AT36" i="17"/>
  <c r="BE36" i="17" s="1"/>
  <c r="AB132" i="21"/>
  <c r="AU420" i="21"/>
  <c r="AV420" i="21" s="1"/>
  <c r="AS421" i="21" s="1"/>
  <c r="BF132" i="21"/>
  <c r="AU228" i="21"/>
  <c r="AV228" i="21" s="1"/>
  <c r="AS229" i="21" s="1"/>
  <c r="AU326" i="21"/>
  <c r="AV326" i="21" s="1"/>
  <c r="AS327" i="21" s="1"/>
  <c r="BC38" i="21"/>
  <c r="X38" i="21"/>
  <c r="Z38" i="21"/>
  <c r="Z106" i="21" s="1"/>
  <c r="BD38" i="21"/>
  <c r="Y38" i="21"/>
  <c r="Y106" i="21" s="1"/>
  <c r="BB38" i="21"/>
  <c r="O39" i="21"/>
  <c r="X417" i="21"/>
  <c r="BD417" i="21"/>
  <c r="BC417" i="21"/>
  <c r="O418" i="21"/>
  <c r="BB417" i="21"/>
  <c r="Z417" i="21"/>
  <c r="Y417" i="21"/>
  <c r="P326" i="21"/>
  <c r="AA326" i="21" s="1"/>
  <c r="AB325" i="21"/>
  <c r="P228" i="21"/>
  <c r="AA228" i="21" s="1"/>
  <c r="AA296" i="21" s="1"/>
  <c r="BF227" i="21"/>
  <c r="AB227" i="21"/>
  <c r="BF325" i="21"/>
  <c r="Q133" i="21"/>
  <c r="R133" i="21" s="1"/>
  <c r="AT135" i="21"/>
  <c r="BE135" i="21" s="1"/>
  <c r="AT40" i="21"/>
  <c r="BE40" i="21" s="1"/>
  <c r="B52" i="19"/>
  <c r="AB457" i="15"/>
  <c r="Q246" i="15"/>
  <c r="R246" i="15" s="1"/>
  <c r="BB246" i="15" s="1"/>
  <c r="BF457" i="15"/>
  <c r="P458" i="15"/>
  <c r="AA458" i="15" s="1"/>
  <c r="AT458" i="15"/>
  <c r="BE458" i="15" s="1"/>
  <c r="AU353" i="15"/>
  <c r="AV353" i="15" s="1"/>
  <c r="BC352" i="15"/>
  <c r="BD352" i="15"/>
  <c r="BB352" i="15"/>
  <c r="Z352" i="15"/>
  <c r="Z430" i="15" s="1"/>
  <c r="Y352" i="15"/>
  <c r="Y430" i="15" s="1"/>
  <c r="X352" i="15"/>
  <c r="O353" i="15"/>
  <c r="AT248" i="15"/>
  <c r="BE248" i="15" s="1"/>
  <c r="BB141" i="15"/>
  <c r="X141" i="15"/>
  <c r="BD141" i="15"/>
  <c r="Z141" i="15"/>
  <c r="BC141" i="15"/>
  <c r="Y141" i="15"/>
  <c r="O142" i="15"/>
  <c r="AU143" i="15"/>
  <c r="AV143" i="15" s="1"/>
  <c r="BF37" i="15"/>
  <c r="I63" i="19"/>
  <c r="H64" i="19" s="1"/>
  <c r="AS40" i="15"/>
  <c r="AT40" i="15" s="1"/>
  <c r="BE40" i="15" s="1"/>
  <c r="AA38" i="15"/>
  <c r="AB37" i="15"/>
  <c r="AB115" i="15" s="1"/>
  <c r="AB122" i="12"/>
  <c r="AE171" i="9"/>
  <c r="AD122" i="12"/>
  <c r="BI113" i="9"/>
  <c r="AS183" i="11"/>
  <c r="AT183" i="11" s="1"/>
  <c r="BE183" i="11" s="1"/>
  <c r="BI53" i="9"/>
  <c r="Q181" i="12"/>
  <c r="R181" i="12" s="1"/>
  <c r="AY150" i="12"/>
  <c r="AX151" i="12" s="1"/>
  <c r="Q95" i="11"/>
  <c r="R95" i="11" s="1"/>
  <c r="BD95" i="11" s="1"/>
  <c r="AU153" i="11"/>
  <c r="AV153" i="11" s="1"/>
  <c r="AS154" i="11" s="1"/>
  <c r="BI171" i="9"/>
  <c r="AE53" i="9"/>
  <c r="AU124" i="11"/>
  <c r="AV124" i="11" s="1"/>
  <c r="AY124" i="11" s="1"/>
  <c r="AX125" i="11" s="1"/>
  <c r="AU93" i="12"/>
  <c r="AV93" i="12" s="1"/>
  <c r="AY93" i="12" s="1"/>
  <c r="AX94" i="12" s="1"/>
  <c r="AE180" i="12"/>
  <c r="BH93" i="12"/>
  <c r="BF122" i="12"/>
  <c r="BI122" i="12" s="1"/>
  <c r="AU34" i="12"/>
  <c r="AV34" i="12" s="1"/>
  <c r="Q35" i="12"/>
  <c r="R35" i="12" s="1"/>
  <c r="BC35" i="12" s="1"/>
  <c r="Q123" i="12"/>
  <c r="R123" i="12" s="1"/>
  <c r="AE34" i="12"/>
  <c r="P94" i="12"/>
  <c r="AA94" i="12" s="1"/>
  <c r="BI34" i="12"/>
  <c r="AB93" i="12"/>
  <c r="AD93" i="12"/>
  <c r="O63" i="12"/>
  <c r="BB62" i="12"/>
  <c r="Z62" i="12"/>
  <c r="Y62" i="12"/>
  <c r="X62" i="12"/>
  <c r="BD62" i="12"/>
  <c r="BC62" i="12"/>
  <c r="AC63" i="12"/>
  <c r="U62" i="12"/>
  <c r="T63" i="12" s="1"/>
  <c r="BG63" i="12"/>
  <c r="AS123" i="12"/>
  <c r="AY122" i="12"/>
  <c r="AX123" i="12" s="1"/>
  <c r="BI180" i="12"/>
  <c r="AU181" i="12"/>
  <c r="AV181" i="12" s="1"/>
  <c r="AT65" i="12"/>
  <c r="BE65" i="12" s="1"/>
  <c r="BB150" i="12"/>
  <c r="BD150" i="12"/>
  <c r="AC151" i="12"/>
  <c r="O151" i="12"/>
  <c r="BC150" i="12"/>
  <c r="Z150" i="12"/>
  <c r="Y150" i="12"/>
  <c r="X150" i="12"/>
  <c r="U150" i="12"/>
  <c r="T151" i="12" s="1"/>
  <c r="BG151" i="12"/>
  <c r="BF93" i="12"/>
  <c r="AT151" i="12"/>
  <c r="BE151" i="12" s="1"/>
  <c r="Z36" i="11"/>
  <c r="Y36" i="11"/>
  <c r="BB36" i="11"/>
  <c r="O37" i="11"/>
  <c r="BC36" i="11"/>
  <c r="BG37" i="11"/>
  <c r="X36" i="11"/>
  <c r="BD36" i="11"/>
  <c r="U36" i="11"/>
  <c r="T37" i="11" s="1"/>
  <c r="AC37" i="11"/>
  <c r="BD124" i="11"/>
  <c r="BC124" i="11"/>
  <c r="Z124" i="11"/>
  <c r="BB124" i="11"/>
  <c r="Y124" i="11"/>
  <c r="X124" i="11"/>
  <c r="O125" i="11"/>
  <c r="AC125" i="11"/>
  <c r="BG125" i="11"/>
  <c r="U124" i="11"/>
  <c r="T125" i="11" s="1"/>
  <c r="AS95" i="11"/>
  <c r="AY94" i="11"/>
  <c r="AX95" i="11" s="1"/>
  <c r="Z181" i="11"/>
  <c r="Y181" i="11"/>
  <c r="BD181" i="11"/>
  <c r="X181" i="11"/>
  <c r="O182" i="11"/>
  <c r="BC181" i="11"/>
  <c r="BB181" i="11"/>
  <c r="AC182" i="11"/>
  <c r="U181" i="11"/>
  <c r="T182" i="11" s="1"/>
  <c r="BG182" i="11"/>
  <c r="AT36" i="11"/>
  <c r="BE36" i="11" s="1"/>
  <c r="AT65" i="11"/>
  <c r="BE65" i="11" s="1"/>
  <c r="Q152" i="11"/>
  <c r="R152" i="11" s="1"/>
  <c r="BB172" i="9"/>
  <c r="Z172" i="9"/>
  <c r="O173" i="9"/>
  <c r="P173" i="9" s="1"/>
  <c r="AA173" i="9" s="1"/>
  <c r="AU26" i="9"/>
  <c r="BD172" i="9"/>
  <c r="BH82" i="9"/>
  <c r="BG173" i="9"/>
  <c r="BG175" i="9" s="1"/>
  <c r="U172" i="9"/>
  <c r="T173" i="9" s="1"/>
  <c r="X172" i="9"/>
  <c r="BC172" i="9"/>
  <c r="AC173" i="9"/>
  <c r="AC175" i="9" s="1"/>
  <c r="BD114" i="9"/>
  <c r="U114" i="9"/>
  <c r="T115" i="9" s="1"/>
  <c r="BG115" i="9"/>
  <c r="BG117" i="9" s="1"/>
  <c r="BB114" i="9"/>
  <c r="BC114" i="9"/>
  <c r="O115" i="9"/>
  <c r="P115" i="9" s="1"/>
  <c r="AA115" i="9" s="1"/>
  <c r="X114" i="9"/>
  <c r="BF82" i="9"/>
  <c r="AB82" i="9"/>
  <c r="AS173" i="9"/>
  <c r="AY172" i="9"/>
  <c r="AX173" i="9" s="1"/>
  <c r="P142" i="9"/>
  <c r="AA142" i="9" s="1"/>
  <c r="BF141" i="9"/>
  <c r="BH141" i="9"/>
  <c r="AT143" i="9"/>
  <c r="BE143" i="9" s="1"/>
  <c r="AB141" i="9"/>
  <c r="AD141" i="9"/>
  <c r="AC115" i="9"/>
  <c r="AC121" i="9" s="1"/>
  <c r="Y114" i="9"/>
  <c r="AD82" i="9"/>
  <c r="Q83" i="9"/>
  <c r="R83" i="9" s="1"/>
  <c r="AS115" i="9"/>
  <c r="AY114" i="9"/>
  <c r="AX115" i="9" s="1"/>
  <c r="AT85" i="9"/>
  <c r="BE85" i="9" s="1"/>
  <c r="O55" i="9"/>
  <c r="BC54" i="9"/>
  <c r="BB54" i="9"/>
  <c r="Z54" i="9"/>
  <c r="BD54" i="9"/>
  <c r="Y54" i="9"/>
  <c r="X54" i="9"/>
  <c r="BG55" i="9"/>
  <c r="AC55" i="9"/>
  <c r="U54" i="9"/>
  <c r="T55" i="9" s="1"/>
  <c r="AS57" i="9"/>
  <c r="AY56" i="9"/>
  <c r="AX57" i="9" s="1"/>
  <c r="AE25" i="9"/>
  <c r="BI25" i="9"/>
  <c r="BC26" i="9"/>
  <c r="BB26" i="9"/>
  <c r="BD26" i="9"/>
  <c r="BG27" i="9"/>
  <c r="AV26" i="9"/>
  <c r="X26" i="9"/>
  <c r="O27" i="9"/>
  <c r="Z26" i="9"/>
  <c r="Y26" i="9"/>
  <c r="AC27" i="9"/>
  <c r="U26" i="9"/>
  <c r="T27" i="9" s="1"/>
  <c r="B96" i="35" l="1"/>
  <c r="B10" i="35" s="1"/>
  <c r="D10" i="35"/>
  <c r="F10" i="35" s="1"/>
  <c r="C96" i="35"/>
  <c r="C10" i="35" s="1"/>
  <c r="BC154" i="35"/>
  <c r="BD154" i="35"/>
  <c r="Z154" i="35"/>
  <c r="X154" i="35"/>
  <c r="BB154" i="35"/>
  <c r="Y154" i="35"/>
  <c r="U154" i="35"/>
  <c r="BE131" i="35"/>
  <c r="BE129" i="35"/>
  <c r="BE127" i="35"/>
  <c r="BD131" i="35"/>
  <c r="BD127" i="35"/>
  <c r="BD129" i="35"/>
  <c r="Y129" i="35"/>
  <c r="Y127" i="35"/>
  <c r="Y131" i="35"/>
  <c r="BF125" i="35"/>
  <c r="BB127" i="35"/>
  <c r="BB129" i="35"/>
  <c r="BB131" i="35"/>
  <c r="AB38" i="35"/>
  <c r="X44" i="35"/>
  <c r="X42" i="35"/>
  <c r="X40" i="35"/>
  <c r="AD38" i="35"/>
  <c r="Y67" i="35"/>
  <c r="BD67" i="35"/>
  <c r="BC67" i="35"/>
  <c r="BB67" i="35"/>
  <c r="Z67" i="35"/>
  <c r="X67" i="35"/>
  <c r="U67" i="35"/>
  <c r="BC127" i="35"/>
  <c r="BC129" i="35"/>
  <c r="BC131" i="35"/>
  <c r="BF38" i="35"/>
  <c r="BB44" i="35"/>
  <c r="BB42" i="35"/>
  <c r="BB40" i="35"/>
  <c r="BH38" i="35"/>
  <c r="BI153" i="35"/>
  <c r="Y40" i="35"/>
  <c r="Y44" i="35"/>
  <c r="Y42" i="35"/>
  <c r="BD40" i="35"/>
  <c r="BD44" i="35"/>
  <c r="BD42" i="35"/>
  <c r="AE153" i="35"/>
  <c r="AB125" i="35"/>
  <c r="X127" i="35"/>
  <c r="X129" i="35"/>
  <c r="X131" i="35"/>
  <c r="AD125" i="35"/>
  <c r="AA156" i="35"/>
  <c r="AA158" i="35"/>
  <c r="AA160" i="35"/>
  <c r="Z40" i="35"/>
  <c r="Z42" i="35"/>
  <c r="Z44" i="35"/>
  <c r="AU125" i="35"/>
  <c r="AV125" i="35" s="1"/>
  <c r="AY125" i="35" s="1"/>
  <c r="Z129" i="35"/>
  <c r="Z131" i="35"/>
  <c r="Z127" i="35"/>
  <c r="BH125" i="35"/>
  <c r="BC44" i="35"/>
  <c r="BC40" i="35"/>
  <c r="BC42" i="35"/>
  <c r="AS125" i="11"/>
  <c r="AT125" i="11" s="1"/>
  <c r="BE125" i="11" s="1"/>
  <c r="U95" i="11"/>
  <c r="T96" i="11" s="1"/>
  <c r="X95" i="11"/>
  <c r="Y95" i="11"/>
  <c r="Z95" i="11"/>
  <c r="BC65" i="11"/>
  <c r="X65" i="11"/>
  <c r="AC66" i="11"/>
  <c r="BD65" i="11"/>
  <c r="O66" i="11"/>
  <c r="U65" i="11"/>
  <c r="T66" i="11" s="1"/>
  <c r="BG66" i="11"/>
  <c r="Z65" i="11"/>
  <c r="Y65" i="11"/>
  <c r="BB65" i="11"/>
  <c r="O96" i="11"/>
  <c r="P96" i="11" s="1"/>
  <c r="AA96" i="11" s="1"/>
  <c r="BB95" i="11"/>
  <c r="BG96" i="11"/>
  <c r="BC95" i="11"/>
  <c r="AC96" i="11"/>
  <c r="BC246" i="15"/>
  <c r="O247" i="15"/>
  <c r="P247" i="15" s="1"/>
  <c r="AA247" i="15" s="1"/>
  <c r="AA325" i="15" s="1"/>
  <c r="Q458" i="15"/>
  <c r="R458" i="15" s="1"/>
  <c r="BD458" i="15" s="1"/>
  <c r="BD246" i="15"/>
  <c r="Y246" i="15"/>
  <c r="Z246" i="15"/>
  <c r="AE122" i="12"/>
  <c r="U64" i="19"/>
  <c r="T65" i="19" s="1"/>
  <c r="O64" i="19"/>
  <c r="N65" i="19" s="1"/>
  <c r="AU262" i="22"/>
  <c r="AV262" i="22" s="1"/>
  <c r="Q36" i="22"/>
  <c r="R36" i="22" s="1"/>
  <c r="AT188" i="22"/>
  <c r="BE188" i="22" s="1"/>
  <c r="P336" i="22"/>
  <c r="AA336" i="22" s="1"/>
  <c r="AA384" i="22" s="1"/>
  <c r="AU40" i="22"/>
  <c r="AV40" i="22" s="1"/>
  <c r="AB111" i="22"/>
  <c r="BF260" i="22"/>
  <c r="P188" i="22"/>
  <c r="AA188" i="22" s="1"/>
  <c r="AT112" i="22"/>
  <c r="BE112" i="22" s="1"/>
  <c r="AB187" i="22"/>
  <c r="BF111" i="22"/>
  <c r="AT338" i="22"/>
  <c r="BE338" i="22" s="1"/>
  <c r="AB260" i="22"/>
  <c r="P112" i="22"/>
  <c r="AA112" i="22" s="1"/>
  <c r="P261" i="22"/>
  <c r="AA261" i="22" s="1"/>
  <c r="AA309" i="22" s="1"/>
  <c r="AB335" i="22"/>
  <c r="BF335" i="22"/>
  <c r="BF187" i="22"/>
  <c r="Q36" i="17"/>
  <c r="R36" i="17" s="1"/>
  <c r="AU36" i="17"/>
  <c r="AU377" i="17"/>
  <c r="AV36" i="17"/>
  <c r="BF375" i="17"/>
  <c r="AV377" i="17"/>
  <c r="P376" i="17"/>
  <c r="AA376" i="17" s="1"/>
  <c r="AA434" i="17" s="1"/>
  <c r="AB205" i="17"/>
  <c r="P206" i="17"/>
  <c r="AA206" i="17" s="1"/>
  <c r="AA264" i="17" s="1"/>
  <c r="AU124" i="17"/>
  <c r="AV124" i="17" s="1"/>
  <c r="O122" i="17"/>
  <c r="BB121" i="17"/>
  <c r="Z121" i="17"/>
  <c r="Z179" i="17" s="1"/>
  <c r="BC121" i="17"/>
  <c r="X121" i="17"/>
  <c r="Y121" i="17"/>
  <c r="Y179" i="17" s="1"/>
  <c r="BD121" i="17"/>
  <c r="AS293" i="17"/>
  <c r="Q291" i="17"/>
  <c r="R291" i="17" s="1"/>
  <c r="AU208" i="17"/>
  <c r="AV208" i="17" s="1"/>
  <c r="AB375" i="17"/>
  <c r="BF205" i="17"/>
  <c r="O134" i="21"/>
  <c r="BB133" i="21"/>
  <c r="Z133" i="21"/>
  <c r="Z201" i="21" s="1"/>
  <c r="BD133" i="21"/>
  <c r="Y133" i="21"/>
  <c r="Y201" i="21" s="1"/>
  <c r="BC133" i="21"/>
  <c r="X133" i="21"/>
  <c r="Q228" i="21"/>
  <c r="R228" i="21" s="1"/>
  <c r="AT421" i="21"/>
  <c r="BE421" i="21" s="1"/>
  <c r="AU40" i="21"/>
  <c r="AV40" i="21" s="1"/>
  <c r="AB417" i="21"/>
  <c r="AB38" i="21"/>
  <c r="AT327" i="21"/>
  <c r="BE327" i="21" s="1"/>
  <c r="BF417" i="21"/>
  <c r="P39" i="21"/>
  <c r="AA39" i="21" s="1"/>
  <c r="AU135" i="21"/>
  <c r="AV135" i="21" s="1"/>
  <c r="Q326" i="21"/>
  <c r="R326" i="21" s="1"/>
  <c r="P418" i="21"/>
  <c r="AA418" i="21" s="1"/>
  <c r="AA486" i="21" s="1"/>
  <c r="BF38" i="21"/>
  <c r="AT229" i="21"/>
  <c r="BE229" i="21" s="1"/>
  <c r="C52" i="19"/>
  <c r="X246" i="15"/>
  <c r="AU458" i="15"/>
  <c r="AV458" i="15" s="1"/>
  <c r="AB535" i="15"/>
  <c r="AB352" i="15"/>
  <c r="BF352" i="15"/>
  <c r="AS354" i="15"/>
  <c r="AU248" i="15"/>
  <c r="AV248" i="15" s="1"/>
  <c r="AS249" i="15" s="1"/>
  <c r="P353" i="15"/>
  <c r="AA353" i="15" s="1"/>
  <c r="P142" i="15"/>
  <c r="AA142" i="15" s="1"/>
  <c r="AA220" i="15" s="1"/>
  <c r="AS144" i="15"/>
  <c r="AB141" i="15"/>
  <c r="BF141" i="15"/>
  <c r="AU40" i="15"/>
  <c r="AV40" i="15" s="1"/>
  <c r="I64" i="19"/>
  <c r="H65" i="19" s="1"/>
  <c r="Q38" i="15"/>
  <c r="R38" i="15" s="1"/>
  <c r="AY153" i="11"/>
  <c r="AX154" i="11" s="1"/>
  <c r="Q94" i="12"/>
  <c r="R94" i="12" s="1"/>
  <c r="AS94" i="12"/>
  <c r="AT94" i="12" s="1"/>
  <c r="BE94" i="12" s="1"/>
  <c r="AU183" i="11"/>
  <c r="AV183" i="11" s="1"/>
  <c r="AY183" i="11" s="1"/>
  <c r="Q142" i="9"/>
  <c r="R142" i="9" s="1"/>
  <c r="BG177" i="9"/>
  <c r="BH172" i="9"/>
  <c r="BH26" i="9"/>
  <c r="BH114" i="9"/>
  <c r="BF172" i="9"/>
  <c r="AU65" i="11"/>
  <c r="AV65" i="11" s="1"/>
  <c r="AS66" i="11" s="1"/>
  <c r="BI93" i="12"/>
  <c r="Z35" i="12"/>
  <c r="U35" i="12"/>
  <c r="T36" i="12" s="1"/>
  <c r="O36" i="12"/>
  <c r="X35" i="12"/>
  <c r="BB35" i="12"/>
  <c r="BD35" i="12"/>
  <c r="BG36" i="12"/>
  <c r="AC36" i="12"/>
  <c r="AU65" i="12"/>
  <c r="AV65" i="12" s="1"/>
  <c r="AS66" i="12" s="1"/>
  <c r="Y35" i="12"/>
  <c r="BF62" i="12"/>
  <c r="BH62" i="12"/>
  <c r="AS182" i="12"/>
  <c r="AY181" i="12"/>
  <c r="AX182" i="12" s="1"/>
  <c r="P151" i="12"/>
  <c r="AA151" i="12" s="1"/>
  <c r="P63" i="12"/>
  <c r="AA63" i="12" s="1"/>
  <c r="Y181" i="12"/>
  <c r="BD181" i="12"/>
  <c r="X181" i="12"/>
  <c r="O182" i="12"/>
  <c r="BC181" i="12"/>
  <c r="BB181" i="12"/>
  <c r="Z181" i="12"/>
  <c r="AC182" i="12"/>
  <c r="U181" i="12"/>
  <c r="T182" i="12" s="1"/>
  <c r="BG182" i="12"/>
  <c r="BD123" i="12"/>
  <c r="X123" i="12"/>
  <c r="BC123" i="12"/>
  <c r="BB123" i="12"/>
  <c r="BG124" i="12"/>
  <c r="AC124" i="12"/>
  <c r="Z123" i="12"/>
  <c r="Y123" i="12"/>
  <c r="O124" i="12"/>
  <c r="U123" i="12"/>
  <c r="T124" i="12" s="1"/>
  <c r="AS35" i="12"/>
  <c r="AY34" i="12"/>
  <c r="AX35" i="12" s="1"/>
  <c r="BF150" i="12"/>
  <c r="BH150" i="12"/>
  <c r="AT123" i="12"/>
  <c r="BE123" i="12" s="1"/>
  <c r="AE93" i="12"/>
  <c r="AU151" i="12"/>
  <c r="AV151" i="12" s="1"/>
  <c r="AB150" i="12"/>
  <c r="AD150" i="12"/>
  <c r="AB62" i="12"/>
  <c r="AD62" i="12"/>
  <c r="AU36" i="11"/>
  <c r="AV36" i="11" s="1"/>
  <c r="AS37" i="11" s="1"/>
  <c r="AB181" i="11"/>
  <c r="BG127" i="11"/>
  <c r="Z152" i="11"/>
  <c r="BD152" i="11"/>
  <c r="BC152" i="11"/>
  <c r="O153" i="11"/>
  <c r="BB152" i="11"/>
  <c r="Y152" i="11"/>
  <c r="X152" i="11"/>
  <c r="AC153" i="11"/>
  <c r="BG153" i="11"/>
  <c r="U152" i="11"/>
  <c r="T153" i="11" s="1"/>
  <c r="AC127" i="11"/>
  <c r="P37" i="11"/>
  <c r="AA37" i="11" s="1"/>
  <c r="P125" i="11"/>
  <c r="AA125" i="11" s="1"/>
  <c r="BF36" i="11"/>
  <c r="AB124" i="11"/>
  <c r="BF181" i="11"/>
  <c r="AT95" i="11"/>
  <c r="BE95" i="11" s="1"/>
  <c r="BE185" i="11"/>
  <c r="BG98" i="11"/>
  <c r="BF124" i="11"/>
  <c r="P182" i="11"/>
  <c r="AA182" i="11" s="1"/>
  <c r="AC98" i="11"/>
  <c r="AB36" i="11"/>
  <c r="AT154" i="11"/>
  <c r="BE154" i="11" s="1"/>
  <c r="BG179" i="9"/>
  <c r="BG119" i="9"/>
  <c r="BG121" i="9"/>
  <c r="AB172" i="9"/>
  <c r="BI82" i="9"/>
  <c r="AD172" i="9"/>
  <c r="AC179" i="9"/>
  <c r="AC177" i="9"/>
  <c r="BF26" i="9"/>
  <c r="AE82" i="9"/>
  <c r="BF114" i="9"/>
  <c r="AC117" i="9"/>
  <c r="AC119" i="9"/>
  <c r="AB114" i="9"/>
  <c r="AD114" i="9"/>
  <c r="AU85" i="9"/>
  <c r="AV85" i="9" s="1"/>
  <c r="AA179" i="9"/>
  <c r="AA177" i="9"/>
  <c r="AA175" i="9"/>
  <c r="Q173" i="9"/>
  <c r="R173" i="9" s="1"/>
  <c r="AT173" i="9"/>
  <c r="BE173" i="9" s="1"/>
  <c r="AE141" i="9"/>
  <c r="BI141" i="9"/>
  <c r="AU143" i="9"/>
  <c r="AV143" i="9" s="1"/>
  <c r="AT115" i="9"/>
  <c r="BE115" i="9" s="1"/>
  <c r="AA117" i="9"/>
  <c r="AA119" i="9"/>
  <c r="AA121" i="9"/>
  <c r="Q115" i="9"/>
  <c r="R115" i="9" s="1"/>
  <c r="O84" i="9"/>
  <c r="BC83" i="9"/>
  <c r="BB83" i="9"/>
  <c r="AC84" i="9"/>
  <c r="Z83" i="9"/>
  <c r="BG84" i="9"/>
  <c r="BD83" i="9"/>
  <c r="Y83" i="9"/>
  <c r="X83" i="9"/>
  <c r="U83" i="9"/>
  <c r="T84" i="9" s="1"/>
  <c r="AB54" i="9"/>
  <c r="AD54" i="9"/>
  <c r="BF54" i="9"/>
  <c r="BH54" i="9"/>
  <c r="AT57" i="9"/>
  <c r="BE57" i="9" s="1"/>
  <c r="P55" i="9"/>
  <c r="AA55" i="9" s="1"/>
  <c r="AS27" i="9"/>
  <c r="AY26" i="9"/>
  <c r="AX27" i="9" s="1"/>
  <c r="AD26" i="9"/>
  <c r="P27" i="9"/>
  <c r="AA27" i="9" s="1"/>
  <c r="AB26" i="9"/>
  <c r="Q336" i="22" l="1"/>
  <c r="R336" i="22" s="1"/>
  <c r="BF95" i="11"/>
  <c r="AB95" i="11"/>
  <c r="BF65" i="11"/>
  <c r="AD131" i="35"/>
  <c r="AD129" i="35"/>
  <c r="AD127" i="35"/>
  <c r="Y160" i="35"/>
  <c r="Y158" i="35"/>
  <c r="Y156" i="35"/>
  <c r="BC69" i="35"/>
  <c r="BC71" i="35"/>
  <c r="BC73" i="35"/>
  <c r="AB154" i="35"/>
  <c r="X160" i="35"/>
  <c r="X158" i="35"/>
  <c r="X156" i="35"/>
  <c r="AD154" i="35"/>
  <c r="AB67" i="35"/>
  <c r="X69" i="35"/>
  <c r="X73" i="35"/>
  <c r="X71" i="35"/>
  <c r="AD67" i="35"/>
  <c r="BD71" i="35"/>
  <c r="BD73" i="35"/>
  <c r="BD69" i="35"/>
  <c r="Y71" i="35"/>
  <c r="Y73" i="35"/>
  <c r="Y69" i="35"/>
  <c r="Z160" i="35"/>
  <c r="Z158" i="35"/>
  <c r="Z156" i="35"/>
  <c r="Z71" i="35"/>
  <c r="Z69" i="35"/>
  <c r="Z73" i="35"/>
  <c r="AE38" i="35"/>
  <c r="AB42" i="35"/>
  <c r="AB44" i="35"/>
  <c r="AB40" i="35"/>
  <c r="BI38" i="35"/>
  <c r="BF44" i="35"/>
  <c r="BF42" i="35"/>
  <c r="BF40" i="35"/>
  <c r="BF154" i="35"/>
  <c r="BB156" i="35"/>
  <c r="BB158" i="35"/>
  <c r="BB160" i="35"/>
  <c r="BH154" i="35"/>
  <c r="AE125" i="35"/>
  <c r="AB131" i="35"/>
  <c r="AB129" i="35"/>
  <c r="AB127" i="35"/>
  <c r="AD44" i="35"/>
  <c r="AD42" i="35"/>
  <c r="AD40" i="35"/>
  <c r="BI125" i="35"/>
  <c r="BF129" i="35"/>
  <c r="BF131" i="35"/>
  <c r="BF127" i="35"/>
  <c r="BD160" i="35"/>
  <c r="BD158" i="35"/>
  <c r="BD156" i="35"/>
  <c r="BF67" i="35"/>
  <c r="BB71" i="35"/>
  <c r="BB69" i="35"/>
  <c r="BB73" i="35"/>
  <c r="BH67" i="35"/>
  <c r="BH127" i="35"/>
  <c r="BH131" i="35"/>
  <c r="BH129" i="35"/>
  <c r="BH44" i="35"/>
  <c r="BH42" i="35"/>
  <c r="BH40" i="35"/>
  <c r="BC156" i="35"/>
  <c r="BC160" i="35"/>
  <c r="BC158" i="35"/>
  <c r="AB65" i="11"/>
  <c r="X458" i="15"/>
  <c r="BC458" i="15"/>
  <c r="P66" i="11"/>
  <c r="AA66" i="11" s="1"/>
  <c r="BF246" i="15"/>
  <c r="Z458" i="15"/>
  <c r="AB246" i="15"/>
  <c r="BB458" i="15"/>
  <c r="O459" i="15"/>
  <c r="P459" i="15" s="1"/>
  <c r="AA459" i="15" s="1"/>
  <c r="Y458" i="15"/>
  <c r="B53" i="19"/>
  <c r="U65" i="19"/>
  <c r="T66" i="19" s="1"/>
  <c r="O65" i="19"/>
  <c r="N66" i="19"/>
  <c r="AU112" i="22"/>
  <c r="AV112" i="22" s="1"/>
  <c r="AS113" i="22" s="1"/>
  <c r="Q112" i="22"/>
  <c r="R112" i="22" s="1"/>
  <c r="BB112" i="22" s="1"/>
  <c r="AU338" i="22"/>
  <c r="AV338" i="22" s="1"/>
  <c r="AS41" i="22"/>
  <c r="Q261" i="22"/>
  <c r="R261" i="22" s="1"/>
  <c r="BD336" i="22"/>
  <c r="BC336" i="22"/>
  <c r="BB336" i="22"/>
  <c r="Z336" i="22"/>
  <c r="Z384" i="22" s="1"/>
  <c r="Y336" i="22"/>
  <c r="Y384" i="22" s="1"/>
  <c r="X336" i="22"/>
  <c r="O337" i="22"/>
  <c r="BB36" i="22"/>
  <c r="O37" i="22"/>
  <c r="Z36" i="22"/>
  <c r="Z84" i="22" s="1"/>
  <c r="Y36" i="22"/>
  <c r="Y84" i="22" s="1"/>
  <c r="X36" i="22"/>
  <c r="BD36" i="22"/>
  <c r="BC36" i="22"/>
  <c r="AS263" i="22"/>
  <c r="AU188" i="22"/>
  <c r="AV188" i="22" s="1"/>
  <c r="Q188" i="22"/>
  <c r="R188" i="22" s="1"/>
  <c r="AB159" i="22"/>
  <c r="AB121" i="17"/>
  <c r="Q376" i="17"/>
  <c r="R376" i="17" s="1"/>
  <c r="Q206" i="17"/>
  <c r="R206" i="17" s="1"/>
  <c r="AS378" i="17"/>
  <c r="BF121" i="17"/>
  <c r="AS209" i="17"/>
  <c r="P122" i="17"/>
  <c r="AA122" i="17" s="1"/>
  <c r="Z36" i="17"/>
  <c r="Z94" i="17" s="1"/>
  <c r="BC36" i="17"/>
  <c r="BB36" i="17"/>
  <c r="O37" i="17"/>
  <c r="Y36" i="17"/>
  <c r="Y94" i="17" s="1"/>
  <c r="X36" i="17"/>
  <c r="BD36" i="17"/>
  <c r="AS37" i="17"/>
  <c r="AT293" i="17"/>
  <c r="BE293" i="17" s="1"/>
  <c r="Z291" i="17"/>
  <c r="Z349" i="17" s="1"/>
  <c r="BD291" i="17"/>
  <c r="Y291" i="17"/>
  <c r="Y349" i="17" s="1"/>
  <c r="BC291" i="17"/>
  <c r="X291" i="17"/>
  <c r="O292" i="17"/>
  <c r="BB291" i="17"/>
  <c r="AS125" i="17"/>
  <c r="Q418" i="21"/>
  <c r="R418" i="21" s="1"/>
  <c r="O419" i="21" s="1"/>
  <c r="AU229" i="21"/>
  <c r="AV229" i="21" s="1"/>
  <c r="AU327" i="21"/>
  <c r="AV327" i="21" s="1"/>
  <c r="Y326" i="21"/>
  <c r="BD326" i="21"/>
  <c r="BC326" i="21"/>
  <c r="BB326" i="21"/>
  <c r="Z326" i="21"/>
  <c r="X326" i="21"/>
  <c r="O327" i="21"/>
  <c r="AS41" i="21"/>
  <c r="Z228" i="21"/>
  <c r="Z296" i="21" s="1"/>
  <c r="BD228" i="21"/>
  <c r="Y228" i="21"/>
  <c r="Y296" i="21" s="1"/>
  <c r="BC228" i="21"/>
  <c r="X228" i="21"/>
  <c r="O229" i="21"/>
  <c r="BB228" i="21"/>
  <c r="AB106" i="21"/>
  <c r="AU421" i="21"/>
  <c r="AV421" i="21" s="1"/>
  <c r="AS136" i="21"/>
  <c r="BF133" i="21"/>
  <c r="P134" i="21"/>
  <c r="AA134" i="21" s="1"/>
  <c r="Q39" i="21"/>
  <c r="R39" i="21" s="1"/>
  <c r="AB133" i="21"/>
  <c r="C53" i="19"/>
  <c r="Q247" i="15"/>
  <c r="R247" i="15" s="1"/>
  <c r="O248" i="15" s="1"/>
  <c r="AS459" i="15"/>
  <c r="AT354" i="15"/>
  <c r="BE354" i="15" s="1"/>
  <c r="Q353" i="15"/>
  <c r="R353" i="15" s="1"/>
  <c r="AB430" i="15"/>
  <c r="AT249" i="15"/>
  <c r="BE249" i="15" s="1"/>
  <c r="AT144" i="15"/>
  <c r="BE144" i="15" s="1"/>
  <c r="Q142" i="15"/>
  <c r="R142" i="15" s="1"/>
  <c r="I65" i="19"/>
  <c r="H66" i="19" s="1"/>
  <c r="AS41" i="15"/>
  <c r="BC38" i="15"/>
  <c r="BD38" i="15"/>
  <c r="BB38" i="15"/>
  <c r="Z38" i="15"/>
  <c r="O39" i="15"/>
  <c r="P39" i="15" s="1"/>
  <c r="Y38" i="15"/>
  <c r="X38" i="15"/>
  <c r="BI172" i="9"/>
  <c r="BI26" i="9"/>
  <c r="AY65" i="12"/>
  <c r="AX66" i="12" s="1"/>
  <c r="P36" i="12"/>
  <c r="AA36" i="12" s="1"/>
  <c r="AY36" i="11"/>
  <c r="AX37" i="11" s="1"/>
  <c r="AU95" i="11"/>
  <c r="AV95" i="11" s="1"/>
  <c r="AY65" i="11"/>
  <c r="AX66" i="11" s="1"/>
  <c r="BI114" i="9"/>
  <c r="BH35" i="12"/>
  <c r="AB35" i="12"/>
  <c r="AE172" i="9"/>
  <c r="BF123" i="12"/>
  <c r="AU123" i="12"/>
  <c r="AV123" i="12" s="1"/>
  <c r="AU94" i="12"/>
  <c r="AV94" i="12" s="1"/>
  <c r="AY94" i="12" s="1"/>
  <c r="AX95" i="12" s="1"/>
  <c r="BH123" i="12"/>
  <c r="AD35" i="12"/>
  <c r="AE150" i="12"/>
  <c r="AE62" i="12"/>
  <c r="AB181" i="12"/>
  <c r="AD181" i="12"/>
  <c r="BG186" i="12"/>
  <c r="BG184" i="12"/>
  <c r="BG188" i="12"/>
  <c r="Q151" i="12"/>
  <c r="R151" i="12" s="1"/>
  <c r="BI62" i="12"/>
  <c r="AS152" i="12"/>
  <c r="AY151" i="12"/>
  <c r="AX152" i="12" s="1"/>
  <c r="AC186" i="12"/>
  <c r="AC188" i="12"/>
  <c r="AC184" i="12"/>
  <c r="AT35" i="12"/>
  <c r="BE35" i="12" s="1"/>
  <c r="BF35" i="12" s="1"/>
  <c r="P124" i="12"/>
  <c r="AA124" i="12" s="1"/>
  <c r="BC94" i="12"/>
  <c r="X94" i="12"/>
  <c r="AC95" i="12"/>
  <c r="Z94" i="12"/>
  <c r="Y94" i="12"/>
  <c r="BD94" i="12"/>
  <c r="BB94" i="12"/>
  <c r="O95" i="12"/>
  <c r="U94" i="12"/>
  <c r="T95" i="12" s="1"/>
  <c r="BG95" i="12"/>
  <c r="BG128" i="12"/>
  <c r="BG130" i="12"/>
  <c r="BG126" i="12"/>
  <c r="BF181" i="12"/>
  <c r="BH181" i="12"/>
  <c r="Q63" i="12"/>
  <c r="R63" i="12" s="1"/>
  <c r="AT182" i="12"/>
  <c r="BE182" i="12" s="1"/>
  <c r="AB123" i="12"/>
  <c r="AD123" i="12"/>
  <c r="BI150" i="12"/>
  <c r="AC128" i="12"/>
  <c r="AC126" i="12"/>
  <c r="AC130" i="12"/>
  <c r="P182" i="12"/>
  <c r="AA182" i="12" s="1"/>
  <c r="AT66" i="12"/>
  <c r="BE66" i="12" s="1"/>
  <c r="AU125" i="11"/>
  <c r="AV125" i="11" s="1"/>
  <c r="AY125" i="11" s="1"/>
  <c r="AU154" i="11"/>
  <c r="AV154" i="11" s="1"/>
  <c r="AY154" i="11" s="1"/>
  <c r="Q182" i="11"/>
  <c r="R182" i="11" s="1"/>
  <c r="Q125" i="11"/>
  <c r="R125" i="11" s="1"/>
  <c r="Y125" i="11" s="1"/>
  <c r="P153" i="11"/>
  <c r="AA153" i="11" s="1"/>
  <c r="Q37" i="11"/>
  <c r="R37" i="11" s="1"/>
  <c r="BE127" i="11"/>
  <c r="AB152" i="11"/>
  <c r="AT37" i="11"/>
  <c r="BE37" i="11" s="1"/>
  <c r="AA98" i="11"/>
  <c r="BE156" i="11"/>
  <c r="Q96" i="11"/>
  <c r="R96" i="11" s="1"/>
  <c r="AA127" i="11"/>
  <c r="BF152" i="11"/>
  <c r="AT66" i="11"/>
  <c r="BE66" i="11" s="1"/>
  <c r="AE114" i="9"/>
  <c r="Y173" i="9"/>
  <c r="BD173" i="9"/>
  <c r="X173" i="9"/>
  <c r="Z173" i="9"/>
  <c r="BC173" i="9"/>
  <c r="BB173" i="9"/>
  <c r="U173" i="9"/>
  <c r="BE177" i="9"/>
  <c r="BE175" i="9"/>
  <c r="BE179" i="9"/>
  <c r="AU173" i="9"/>
  <c r="AV173" i="9" s="1"/>
  <c r="AY173" i="9" s="1"/>
  <c r="AS144" i="9"/>
  <c r="AY143" i="9"/>
  <c r="AX144" i="9" s="1"/>
  <c r="BB142" i="9"/>
  <c r="O143" i="9"/>
  <c r="Z142" i="9"/>
  <c r="Y142" i="9"/>
  <c r="BD142" i="9"/>
  <c r="X142" i="9"/>
  <c r="AC143" i="9"/>
  <c r="BC142" i="9"/>
  <c r="BG143" i="9"/>
  <c r="U142" i="9"/>
  <c r="T143" i="9" s="1"/>
  <c r="AU57" i="9"/>
  <c r="AV57" i="9" s="1"/>
  <c r="AY57" i="9" s="1"/>
  <c r="AU115" i="9"/>
  <c r="AV115" i="9" s="1"/>
  <c r="AY115" i="9" s="1"/>
  <c r="Y115" i="9"/>
  <c r="BD115" i="9"/>
  <c r="X115" i="9"/>
  <c r="BC115" i="9"/>
  <c r="Z115" i="9"/>
  <c r="BB115" i="9"/>
  <c r="U115" i="9"/>
  <c r="BE117" i="9"/>
  <c r="BE119" i="9"/>
  <c r="BE121" i="9"/>
  <c r="BF83" i="9"/>
  <c r="BH83" i="9"/>
  <c r="AB83" i="9"/>
  <c r="AD83" i="9"/>
  <c r="P84" i="9"/>
  <c r="AA84" i="9" s="1"/>
  <c r="AS86" i="9"/>
  <c r="AY85" i="9"/>
  <c r="AX86" i="9" s="1"/>
  <c r="Q55" i="9"/>
  <c r="R55" i="9" s="1"/>
  <c r="BE63" i="9"/>
  <c r="BE61" i="9"/>
  <c r="BE59" i="9"/>
  <c r="BI54" i="9"/>
  <c r="AE54" i="9"/>
  <c r="AT27" i="9"/>
  <c r="BE27" i="9" s="1"/>
  <c r="Q27" i="9"/>
  <c r="R27" i="9" s="1"/>
  <c r="AE26" i="9"/>
  <c r="AE67" i="35" l="1"/>
  <c r="AB69" i="35"/>
  <c r="AB71" i="35"/>
  <c r="AB73" i="35"/>
  <c r="AE127" i="35"/>
  <c r="AE131" i="35"/>
  <c r="B123" i="35" s="1"/>
  <c r="AE129" i="35"/>
  <c r="BI127" i="35"/>
  <c r="BI129" i="35"/>
  <c r="BI131" i="35"/>
  <c r="C123" i="35" s="1"/>
  <c r="E11" i="35" s="1"/>
  <c r="BI44" i="35"/>
  <c r="C36" i="35" s="1"/>
  <c r="E8" i="35" s="1"/>
  <c r="BI42" i="35"/>
  <c r="BI40" i="35"/>
  <c r="BI67" i="35"/>
  <c r="BF73" i="35"/>
  <c r="BF71" i="35"/>
  <c r="BF69" i="35"/>
  <c r="AD71" i="35"/>
  <c r="AD73" i="35"/>
  <c r="AD69" i="35"/>
  <c r="AE154" i="35"/>
  <c r="AB158" i="35"/>
  <c r="AB156" i="35"/>
  <c r="AB160" i="35"/>
  <c r="BI154" i="35"/>
  <c r="BF156" i="35"/>
  <c r="BF160" i="35"/>
  <c r="BF158" i="35"/>
  <c r="AE44" i="35"/>
  <c r="B36" i="35" s="1"/>
  <c r="D8" i="35" s="1"/>
  <c r="AE40" i="35"/>
  <c r="AE42" i="35"/>
  <c r="BH71" i="35"/>
  <c r="BH73" i="35"/>
  <c r="BH69" i="35"/>
  <c r="AD158" i="35"/>
  <c r="AD160" i="35"/>
  <c r="AD156" i="35"/>
  <c r="BH160" i="35"/>
  <c r="BH158" i="35"/>
  <c r="BH156" i="35"/>
  <c r="BC112" i="22"/>
  <c r="X112" i="22"/>
  <c r="O113" i="22"/>
  <c r="Z418" i="21"/>
  <c r="Z486" i="21" s="1"/>
  <c r="BC418" i="21"/>
  <c r="Y418" i="21"/>
  <c r="Y486" i="21" s="1"/>
  <c r="BB418" i="21"/>
  <c r="BD418" i="21"/>
  <c r="X418" i="21"/>
  <c r="Q66" i="11"/>
  <c r="R66" i="11" s="1"/>
  <c r="BG67" i="11" s="1"/>
  <c r="BF458" i="15"/>
  <c r="Y66" i="11"/>
  <c r="U66" i="11"/>
  <c r="T67" i="11" s="1"/>
  <c r="Z66" i="11"/>
  <c r="BD66" i="11"/>
  <c r="BB66" i="11"/>
  <c r="AB458" i="15"/>
  <c r="BD247" i="15"/>
  <c r="Y247" i="15"/>
  <c r="Y325" i="15" s="1"/>
  <c r="BC247" i="15"/>
  <c r="BB247" i="15"/>
  <c r="X247" i="15"/>
  <c r="Q459" i="15"/>
  <c r="R459" i="15" s="1"/>
  <c r="BB459" i="15" s="1"/>
  <c r="AU249" i="15"/>
  <c r="AV249" i="15" s="1"/>
  <c r="Z247" i="15"/>
  <c r="Z325" i="15" s="1"/>
  <c r="U66" i="19"/>
  <c r="T67" i="19" s="1"/>
  <c r="O66" i="19"/>
  <c r="N67" i="19" s="1"/>
  <c r="BD112" i="22"/>
  <c r="Z112" i="22"/>
  <c r="Y112" i="22"/>
  <c r="AS189" i="22"/>
  <c r="BD261" i="22"/>
  <c r="Y261" i="22"/>
  <c r="Y309" i="22" s="1"/>
  <c r="BC261" i="22"/>
  <c r="X261" i="22"/>
  <c r="O262" i="22"/>
  <c r="BB261" i="22"/>
  <c r="Z261" i="22"/>
  <c r="Z309" i="22" s="1"/>
  <c r="BD188" i="22"/>
  <c r="Y188" i="22"/>
  <c r="BC188" i="22"/>
  <c r="X188" i="22"/>
  <c r="O189" i="22"/>
  <c r="BB188" i="22"/>
  <c r="Z188" i="22"/>
  <c r="AT263" i="22"/>
  <c r="BE263" i="22" s="1"/>
  <c r="P113" i="22"/>
  <c r="AA113" i="22" s="1"/>
  <c r="AB36" i="22"/>
  <c r="P337" i="22"/>
  <c r="AA337" i="22" s="1"/>
  <c r="AB336" i="22"/>
  <c r="AS339" i="22"/>
  <c r="AT41" i="22"/>
  <c r="BE41" i="22" s="1"/>
  <c r="P37" i="22"/>
  <c r="AA37" i="22" s="1"/>
  <c r="BF36" i="22"/>
  <c r="BF336" i="22"/>
  <c r="AT113" i="22"/>
  <c r="BE113" i="22" s="1"/>
  <c r="Q122" i="17"/>
  <c r="R122" i="17" s="1"/>
  <c r="AT37" i="17"/>
  <c r="BE37" i="17" s="1"/>
  <c r="BF36" i="17"/>
  <c r="BC206" i="17"/>
  <c r="X206" i="17"/>
  <c r="Z206" i="17"/>
  <c r="Z264" i="17" s="1"/>
  <c r="Y206" i="17"/>
  <c r="Y264" i="17" s="1"/>
  <c r="BD206" i="17"/>
  <c r="BB206" i="17"/>
  <c r="O207" i="17"/>
  <c r="AT125" i="17"/>
  <c r="BE125" i="17" s="1"/>
  <c r="BD376" i="17"/>
  <c r="BC376" i="17"/>
  <c r="BB376" i="17"/>
  <c r="O377" i="17"/>
  <c r="Z376" i="17"/>
  <c r="Z434" i="17" s="1"/>
  <c r="Y376" i="17"/>
  <c r="Y434" i="17" s="1"/>
  <c r="X376" i="17"/>
  <c r="BF291" i="17"/>
  <c r="AU293" i="17"/>
  <c r="AV293" i="17" s="1"/>
  <c r="AB36" i="17"/>
  <c r="P292" i="17"/>
  <c r="AA292" i="17" s="1"/>
  <c r="AB291" i="17"/>
  <c r="P37" i="17"/>
  <c r="AA37" i="17" s="1"/>
  <c r="AT209" i="17"/>
  <c r="BE209" i="17" s="1"/>
  <c r="AT378" i="17"/>
  <c r="BE378" i="17" s="1"/>
  <c r="AU378" i="17"/>
  <c r="AB179" i="17"/>
  <c r="Q134" i="21"/>
  <c r="R134" i="21" s="1"/>
  <c r="Z134" i="21" s="1"/>
  <c r="AT136" i="21"/>
  <c r="BE136" i="21" s="1"/>
  <c r="P419" i="21"/>
  <c r="AA419" i="21" s="1"/>
  <c r="P327" i="21"/>
  <c r="AA327" i="21" s="1"/>
  <c r="AS328" i="21"/>
  <c r="AB326" i="21"/>
  <c r="BD39" i="21"/>
  <c r="Y39" i="21"/>
  <c r="BC39" i="21"/>
  <c r="X39" i="21"/>
  <c r="BB39" i="21"/>
  <c r="O40" i="21"/>
  <c r="Z39" i="21"/>
  <c r="AS422" i="21"/>
  <c r="BF228" i="21"/>
  <c r="AT41" i="21"/>
  <c r="BE41" i="21" s="1"/>
  <c r="BF326" i="21"/>
  <c r="P229" i="21"/>
  <c r="AA229" i="21" s="1"/>
  <c r="AB201" i="21"/>
  <c r="AS230" i="21"/>
  <c r="AB228" i="21"/>
  <c r="B54" i="19"/>
  <c r="AU354" i="15"/>
  <c r="AV354" i="15" s="1"/>
  <c r="AT459" i="15"/>
  <c r="BE459" i="15" s="1"/>
  <c r="BC353" i="15"/>
  <c r="X353" i="15"/>
  <c r="BB353" i="15"/>
  <c r="Y353" i="15"/>
  <c r="O354" i="15"/>
  <c r="Z353" i="15"/>
  <c r="BD353" i="15"/>
  <c r="P248" i="15"/>
  <c r="AA248" i="15" s="1"/>
  <c r="BD142" i="15"/>
  <c r="Y142" i="15"/>
  <c r="BC142" i="15"/>
  <c r="X142" i="15"/>
  <c r="BB142" i="15"/>
  <c r="O143" i="15"/>
  <c r="Z142" i="15"/>
  <c r="Z220" i="15" s="1"/>
  <c r="AU144" i="15"/>
  <c r="AV144" i="15" s="1"/>
  <c r="I66" i="19"/>
  <c r="H67" i="19" s="1"/>
  <c r="AA39" i="15"/>
  <c r="Q39" i="15"/>
  <c r="R39" i="15" s="1"/>
  <c r="BF38" i="15"/>
  <c r="AB38" i="15"/>
  <c r="AT41" i="15"/>
  <c r="BE41" i="15" s="1"/>
  <c r="BI35" i="12"/>
  <c r="AU182" i="12"/>
  <c r="AV182" i="12" s="1"/>
  <c r="AY182" i="12" s="1"/>
  <c r="Q124" i="12"/>
  <c r="R124" i="12" s="1"/>
  <c r="AE35" i="12"/>
  <c r="AS95" i="12"/>
  <c r="AT95" i="12" s="1"/>
  <c r="BE95" i="12" s="1"/>
  <c r="Q36" i="12"/>
  <c r="R36" i="12" s="1"/>
  <c r="BB36" i="12" s="1"/>
  <c r="BI123" i="12"/>
  <c r="Q153" i="11"/>
  <c r="R153" i="11" s="1"/>
  <c r="O154" i="11" s="1"/>
  <c r="AU66" i="11"/>
  <c r="AV66" i="11" s="1"/>
  <c r="AS67" i="11" s="1"/>
  <c r="AU66" i="12"/>
  <c r="AV66" i="12" s="1"/>
  <c r="AY66" i="12" s="1"/>
  <c r="Q182" i="12"/>
  <c r="R182" i="12" s="1"/>
  <c r="AE123" i="12"/>
  <c r="AU35" i="12"/>
  <c r="AV35" i="12" s="1"/>
  <c r="Z63" i="12"/>
  <c r="Y63" i="12"/>
  <c r="BD63" i="12"/>
  <c r="X63" i="12"/>
  <c r="O64" i="12"/>
  <c r="BC63" i="12"/>
  <c r="BB63" i="12"/>
  <c r="AC64" i="12"/>
  <c r="U63" i="12"/>
  <c r="T64" i="12" s="1"/>
  <c r="BG64" i="12"/>
  <c r="AB94" i="12"/>
  <c r="AD94" i="12"/>
  <c r="Y151" i="12"/>
  <c r="BD151" i="12"/>
  <c r="BC151" i="12"/>
  <c r="AC152" i="12"/>
  <c r="BB151" i="12"/>
  <c r="O152" i="12"/>
  <c r="Z151" i="12"/>
  <c r="X151" i="12"/>
  <c r="BG152" i="12"/>
  <c r="U151" i="12"/>
  <c r="T152" i="12" s="1"/>
  <c r="BI181" i="12"/>
  <c r="P95" i="12"/>
  <c r="AA95" i="12" s="1"/>
  <c r="AA188" i="12"/>
  <c r="AA184" i="12"/>
  <c r="AA186" i="12"/>
  <c r="AS124" i="12"/>
  <c r="AY123" i="12"/>
  <c r="AX124" i="12" s="1"/>
  <c r="BF94" i="12"/>
  <c r="BH94" i="12"/>
  <c r="AA130" i="12"/>
  <c r="AA128" i="12"/>
  <c r="AA126" i="12"/>
  <c r="AE181" i="12"/>
  <c r="BG97" i="12"/>
  <c r="BG101" i="12"/>
  <c r="BG99" i="12"/>
  <c r="BE72" i="12"/>
  <c r="BE68" i="12"/>
  <c r="BE70" i="12"/>
  <c r="AT152" i="12"/>
  <c r="BE152" i="12" s="1"/>
  <c r="BE188" i="12"/>
  <c r="BE186" i="12"/>
  <c r="BE184" i="12"/>
  <c r="AC99" i="12"/>
  <c r="AC101" i="12"/>
  <c r="AC97" i="12"/>
  <c r="BD125" i="11"/>
  <c r="BD127" i="11" s="1"/>
  <c r="U125" i="11"/>
  <c r="Z125" i="11"/>
  <c r="X125" i="11"/>
  <c r="X127" i="11" s="1"/>
  <c r="BB125" i="11"/>
  <c r="BB127" i="11" s="1"/>
  <c r="BC125" i="11"/>
  <c r="Y37" i="11"/>
  <c r="BB37" i="11"/>
  <c r="BC37" i="11"/>
  <c r="O38" i="11"/>
  <c r="X37" i="11"/>
  <c r="BD37" i="11"/>
  <c r="Z37" i="11"/>
  <c r="BG38" i="11"/>
  <c r="AC38" i="11"/>
  <c r="U37" i="11"/>
  <c r="T38" i="11" s="1"/>
  <c r="BC96" i="11"/>
  <c r="BD96" i="11"/>
  <c r="BB96" i="11"/>
  <c r="Z96" i="11"/>
  <c r="Y96" i="11"/>
  <c r="X96" i="11"/>
  <c r="U96" i="11"/>
  <c r="Y127" i="11"/>
  <c r="AS96" i="11"/>
  <c r="AY95" i="11"/>
  <c r="AX96" i="11" s="1"/>
  <c r="Z182" i="11"/>
  <c r="Y182" i="11"/>
  <c r="BD182" i="11"/>
  <c r="BC182" i="11"/>
  <c r="O183" i="11"/>
  <c r="BB182" i="11"/>
  <c r="X182" i="11"/>
  <c r="BG183" i="11"/>
  <c r="AC183" i="11"/>
  <c r="U182" i="11"/>
  <c r="T183" i="11" s="1"/>
  <c r="AU37" i="11"/>
  <c r="AV37" i="11" s="1"/>
  <c r="BC179" i="9"/>
  <c r="BC175" i="9"/>
  <c r="BC177" i="9"/>
  <c r="Z177" i="9"/>
  <c r="Z179" i="9"/>
  <c r="Z175" i="9"/>
  <c r="AB173" i="9"/>
  <c r="X179" i="9"/>
  <c r="X177" i="9"/>
  <c r="X175" i="9"/>
  <c r="AD173" i="9"/>
  <c r="BD179" i="9"/>
  <c r="BD177" i="9"/>
  <c r="BD175" i="9"/>
  <c r="BF173" i="9"/>
  <c r="BB175" i="9"/>
  <c r="BB177" i="9"/>
  <c r="BB179" i="9"/>
  <c r="BH173" i="9"/>
  <c r="Y175" i="9"/>
  <c r="Y179" i="9"/>
  <c r="Y177" i="9"/>
  <c r="P143" i="9"/>
  <c r="AA143" i="9" s="1"/>
  <c r="BF142" i="9"/>
  <c r="BH142" i="9"/>
  <c r="AB142" i="9"/>
  <c r="AD142" i="9"/>
  <c r="AT144" i="9"/>
  <c r="BE144" i="9" s="1"/>
  <c r="BC117" i="9"/>
  <c r="BC119" i="9"/>
  <c r="BC121" i="9"/>
  <c r="BF115" i="9"/>
  <c r="BB117" i="9"/>
  <c r="BB119" i="9"/>
  <c r="BB121" i="9"/>
  <c r="BH115" i="9"/>
  <c r="AB115" i="9"/>
  <c r="X121" i="9"/>
  <c r="X119" i="9"/>
  <c r="X117" i="9"/>
  <c r="AD115" i="9"/>
  <c r="Z117" i="9"/>
  <c r="Z119" i="9"/>
  <c r="Z121" i="9"/>
  <c r="BD117" i="9"/>
  <c r="BD119" i="9"/>
  <c r="BD121" i="9"/>
  <c r="Y117" i="9"/>
  <c r="Y121" i="9"/>
  <c r="Y119" i="9"/>
  <c r="AE83" i="9"/>
  <c r="Q84" i="9"/>
  <c r="R84" i="9" s="1"/>
  <c r="AT86" i="9"/>
  <c r="BE86" i="9" s="1"/>
  <c r="BI83" i="9"/>
  <c r="Z55" i="9"/>
  <c r="Y55" i="9"/>
  <c r="BG56" i="9"/>
  <c r="BD55" i="9"/>
  <c r="X55" i="9"/>
  <c r="O56" i="9"/>
  <c r="BC55" i="9"/>
  <c r="BB55" i="9"/>
  <c r="U55" i="9"/>
  <c r="T56" i="9" s="1"/>
  <c r="AC56" i="9"/>
  <c r="BB27" i="9"/>
  <c r="BD27" i="9"/>
  <c r="BG28" i="9"/>
  <c r="BC27" i="9"/>
  <c r="AU27" i="9"/>
  <c r="AV27" i="9" s="1"/>
  <c r="O28" i="9"/>
  <c r="Z27" i="9"/>
  <c r="X27" i="9"/>
  <c r="Y27" i="9"/>
  <c r="AC28" i="9"/>
  <c r="U27" i="9"/>
  <c r="T28" i="9" s="1"/>
  <c r="BC134" i="21" l="1"/>
  <c r="AC67" i="11"/>
  <c r="X66" i="11"/>
  <c r="BC66" i="11"/>
  <c r="BF66" i="11" s="1"/>
  <c r="B125" i="35"/>
  <c r="B11" i="35" s="1"/>
  <c r="D11" i="35"/>
  <c r="F11" i="35" s="1"/>
  <c r="F8" i="35"/>
  <c r="C38" i="35"/>
  <c r="C8" i="35" s="1"/>
  <c r="C125" i="35"/>
  <c r="C11" i="35" s="1"/>
  <c r="BI71" i="35"/>
  <c r="BI73" i="35"/>
  <c r="C65" i="35" s="1"/>
  <c r="E9" i="35" s="1"/>
  <c r="BI69" i="35"/>
  <c r="B38" i="35"/>
  <c r="B8" i="35" s="1"/>
  <c r="AE160" i="35"/>
  <c r="B152" i="35" s="1"/>
  <c r="AE158" i="35"/>
  <c r="AE156" i="35"/>
  <c r="BI160" i="35"/>
  <c r="C152" i="35" s="1"/>
  <c r="E12" i="35" s="1"/>
  <c r="BI158" i="35"/>
  <c r="BI156" i="35"/>
  <c r="AE71" i="35"/>
  <c r="AE69" i="35"/>
  <c r="AE73" i="35"/>
  <c r="B65" i="35" s="1"/>
  <c r="BF112" i="22"/>
  <c r="BF418" i="21"/>
  <c r="AB418" i="21"/>
  <c r="AB486" i="21" s="1"/>
  <c r="AU41" i="22"/>
  <c r="AV41" i="22" s="1"/>
  <c r="AB112" i="22"/>
  <c r="AU125" i="17"/>
  <c r="AV125" i="17" s="1"/>
  <c r="AS126" i="17" s="1"/>
  <c r="Y134" i="21"/>
  <c r="BD134" i="21"/>
  <c r="BB134" i="21"/>
  <c r="O135" i="21"/>
  <c r="P135" i="21" s="1"/>
  <c r="AA135" i="21" s="1"/>
  <c r="X134" i="21"/>
  <c r="O67" i="11"/>
  <c r="AC37" i="12"/>
  <c r="AC41" i="12" s="1"/>
  <c r="BC36" i="12"/>
  <c r="BG69" i="11"/>
  <c r="AB66" i="11"/>
  <c r="AC69" i="11"/>
  <c r="P67" i="11"/>
  <c r="AA67" i="11" s="1"/>
  <c r="BF247" i="15"/>
  <c r="BC459" i="15"/>
  <c r="BD459" i="15"/>
  <c r="X459" i="15"/>
  <c r="O460" i="15"/>
  <c r="P460" i="15" s="1"/>
  <c r="AA460" i="15" s="1"/>
  <c r="Z459" i="15"/>
  <c r="Y459" i="15"/>
  <c r="AU459" i="15"/>
  <c r="AV459" i="15" s="1"/>
  <c r="AS460" i="15" s="1"/>
  <c r="AB247" i="15"/>
  <c r="AB325" i="15" s="1"/>
  <c r="U67" i="19"/>
  <c r="T68" i="19"/>
  <c r="O67" i="19"/>
  <c r="N68" i="19" s="1"/>
  <c r="AU263" i="22"/>
  <c r="AV263" i="22" s="1"/>
  <c r="Q37" i="22"/>
  <c r="AU113" i="22"/>
  <c r="AV113" i="22" s="1"/>
  <c r="AS114" i="22" s="1"/>
  <c r="AS42" i="22"/>
  <c r="BF261" i="22"/>
  <c r="Q113" i="22"/>
  <c r="R113" i="22" s="1"/>
  <c r="P262" i="22"/>
  <c r="AA262" i="22" s="1"/>
  <c r="AB261" i="22"/>
  <c r="AB384" i="22"/>
  <c r="Q337" i="22"/>
  <c r="R337" i="22" s="1"/>
  <c r="R37" i="22"/>
  <c r="BF188" i="22"/>
  <c r="P189" i="22"/>
  <c r="AA189" i="22" s="1"/>
  <c r="AT339" i="22"/>
  <c r="BE339" i="22" s="1"/>
  <c r="AB84" i="22"/>
  <c r="AB188" i="22"/>
  <c r="AT189" i="22"/>
  <c r="BE189" i="22" s="1"/>
  <c r="Q292" i="17"/>
  <c r="R292" i="17" s="1"/>
  <c r="O293" i="17" s="1"/>
  <c r="AU209" i="17"/>
  <c r="AV209" i="17" s="1"/>
  <c r="AS210" i="17" s="1"/>
  <c r="AS294" i="17"/>
  <c r="BC292" i="17"/>
  <c r="AB206" i="17"/>
  <c r="AV378" i="17"/>
  <c r="Z122" i="17"/>
  <c r="BD122" i="17"/>
  <c r="Y122" i="17"/>
  <c r="BC122" i="17"/>
  <c r="X122" i="17"/>
  <c r="O123" i="17"/>
  <c r="BB122" i="17"/>
  <c r="P207" i="17"/>
  <c r="AA207" i="17" s="1"/>
  <c r="AB349" i="17"/>
  <c r="AB376" i="17"/>
  <c r="BF206" i="17"/>
  <c r="AU37" i="17"/>
  <c r="AV37" i="17" s="1"/>
  <c r="AB94" i="17"/>
  <c r="P377" i="17"/>
  <c r="AA377" i="17" s="1"/>
  <c r="Q37" i="17"/>
  <c r="R37" i="17" s="1"/>
  <c r="BF376" i="17"/>
  <c r="BF39" i="21"/>
  <c r="AB39" i="21"/>
  <c r="AT328" i="21"/>
  <c r="BE328" i="21" s="1"/>
  <c r="AT230" i="21"/>
  <c r="BE230" i="21" s="1"/>
  <c r="AT422" i="21"/>
  <c r="BE422" i="21" s="1"/>
  <c r="Q327" i="21"/>
  <c r="R327" i="21" s="1"/>
  <c r="AU136" i="21"/>
  <c r="AV136" i="21" s="1"/>
  <c r="AB296" i="21"/>
  <c r="AU41" i="21"/>
  <c r="AV41" i="21" s="1"/>
  <c r="Q229" i="21"/>
  <c r="R229" i="21" s="1"/>
  <c r="P40" i="21"/>
  <c r="AA40" i="21" s="1"/>
  <c r="Q419" i="21"/>
  <c r="R419" i="21" s="1"/>
  <c r="C54" i="19"/>
  <c r="P354" i="15"/>
  <c r="AA354" i="15" s="1"/>
  <c r="AS355" i="15"/>
  <c r="BF353" i="15"/>
  <c r="AB353" i="15"/>
  <c r="AS250" i="15"/>
  <c r="Q248" i="15"/>
  <c r="R248" i="15" s="1"/>
  <c r="AS145" i="15"/>
  <c r="P143" i="15"/>
  <c r="AA143" i="15" s="1"/>
  <c r="BF142" i="15"/>
  <c r="AB142" i="15"/>
  <c r="AU41" i="15"/>
  <c r="AV41" i="15" s="1"/>
  <c r="AS42" i="15" s="1"/>
  <c r="I67" i="19"/>
  <c r="H68" i="19" s="1"/>
  <c r="O40" i="15"/>
  <c r="P40" i="15" s="1"/>
  <c r="BD39" i="15"/>
  <c r="BC39" i="15"/>
  <c r="X39" i="15"/>
  <c r="BB39" i="15"/>
  <c r="Z39" i="15"/>
  <c r="Y39" i="15"/>
  <c r="BD36" i="12"/>
  <c r="BG37" i="12"/>
  <c r="X36" i="12"/>
  <c r="Z36" i="12"/>
  <c r="Y36" i="12"/>
  <c r="O37" i="12"/>
  <c r="P37" i="12" s="1"/>
  <c r="AA37" i="12" s="1"/>
  <c r="U36" i="12"/>
  <c r="T37" i="12" s="1"/>
  <c r="Q143" i="9"/>
  <c r="R143" i="9" s="1"/>
  <c r="BC143" i="9" s="1"/>
  <c r="AY66" i="11"/>
  <c r="AX67" i="11" s="1"/>
  <c r="Z127" i="11"/>
  <c r="AU95" i="12"/>
  <c r="AV95" i="12" s="1"/>
  <c r="AY95" i="12" s="1"/>
  <c r="Q95" i="12"/>
  <c r="R95" i="12" s="1"/>
  <c r="U95" i="12" s="1"/>
  <c r="AT124" i="12"/>
  <c r="BE124" i="12" s="1"/>
  <c r="BF63" i="12"/>
  <c r="BH63" i="12"/>
  <c r="Y124" i="12"/>
  <c r="BD124" i="12"/>
  <c r="BC124" i="12"/>
  <c r="BB124" i="12"/>
  <c r="Z124" i="12"/>
  <c r="X124" i="12"/>
  <c r="U124" i="12"/>
  <c r="BE97" i="12"/>
  <c r="BE101" i="12"/>
  <c r="BE99" i="12"/>
  <c r="AS36" i="12"/>
  <c r="AY35" i="12"/>
  <c r="AX36" i="12" s="1"/>
  <c r="P64" i="12"/>
  <c r="AA64" i="12" s="1"/>
  <c r="AB151" i="12"/>
  <c r="AD151" i="12"/>
  <c r="AB63" i="12"/>
  <c r="AD63" i="12"/>
  <c r="Y182" i="12"/>
  <c r="BD182" i="12"/>
  <c r="X182" i="12"/>
  <c r="Z182" i="12"/>
  <c r="BC182" i="12"/>
  <c r="BB182" i="12"/>
  <c r="U182" i="12"/>
  <c r="AE94" i="12"/>
  <c r="P152" i="12"/>
  <c r="AA152" i="12" s="1"/>
  <c r="AC39" i="12"/>
  <c r="AC43" i="12"/>
  <c r="BG41" i="12"/>
  <c r="BG43" i="12"/>
  <c r="BG39" i="12"/>
  <c r="AU152" i="12"/>
  <c r="AV152" i="12" s="1"/>
  <c r="BI94" i="12"/>
  <c r="AA101" i="12"/>
  <c r="AA99" i="12"/>
  <c r="AA97" i="12"/>
  <c r="BF151" i="12"/>
  <c r="BH151" i="12"/>
  <c r="BC127" i="11"/>
  <c r="AC154" i="11"/>
  <c r="AC156" i="11" s="1"/>
  <c r="X153" i="11"/>
  <c r="BB153" i="11"/>
  <c r="Y153" i="11"/>
  <c r="AB125" i="11"/>
  <c r="BC153" i="11"/>
  <c r="Z153" i="11"/>
  <c r="BF125" i="11"/>
  <c r="U153" i="11"/>
  <c r="T154" i="11" s="1"/>
  <c r="BD153" i="11"/>
  <c r="BG154" i="11"/>
  <c r="BG156" i="11" s="1"/>
  <c r="AB182" i="11"/>
  <c r="AB96" i="11"/>
  <c r="X98" i="11"/>
  <c r="BG40" i="11"/>
  <c r="Y98" i="11"/>
  <c r="Z98" i="11"/>
  <c r="AT96" i="11"/>
  <c r="BE96" i="11" s="1"/>
  <c r="BB98" i="11"/>
  <c r="AB37" i="11"/>
  <c r="AT67" i="11"/>
  <c r="BE67" i="11" s="1"/>
  <c r="BD98" i="11"/>
  <c r="P38" i="11"/>
  <c r="AA38" i="11" s="1"/>
  <c r="AS38" i="11"/>
  <c r="AY37" i="11"/>
  <c r="AX38" i="11" s="1"/>
  <c r="BC98" i="11"/>
  <c r="P183" i="11"/>
  <c r="AA183" i="11" s="1"/>
  <c r="AC185" i="11"/>
  <c r="P154" i="11"/>
  <c r="AA154" i="11" s="1"/>
  <c r="BF37" i="11"/>
  <c r="BF182" i="11"/>
  <c r="BG185" i="11"/>
  <c r="AC40" i="11"/>
  <c r="AE173" i="9"/>
  <c r="AB179" i="9"/>
  <c r="AB175" i="9"/>
  <c r="AB177" i="9"/>
  <c r="BI173" i="9"/>
  <c r="BF179" i="9"/>
  <c r="BF175" i="9"/>
  <c r="BF177" i="9"/>
  <c r="BH175" i="9"/>
  <c r="BH177" i="9"/>
  <c r="BH179" i="9"/>
  <c r="AD179" i="9"/>
  <c r="AD175" i="9"/>
  <c r="AD177" i="9"/>
  <c r="BF27" i="9"/>
  <c r="AU144" i="9"/>
  <c r="AV144" i="9" s="1"/>
  <c r="AY144" i="9" s="1"/>
  <c r="BI142" i="9"/>
  <c r="AE142" i="9"/>
  <c r="BE148" i="9"/>
  <c r="BE150" i="9"/>
  <c r="BE146" i="9"/>
  <c r="AU86" i="9"/>
  <c r="AV86" i="9" s="1"/>
  <c r="AY86" i="9" s="1"/>
  <c r="BI115" i="9"/>
  <c r="BF117" i="9"/>
  <c r="BF119" i="9"/>
  <c r="BF121" i="9"/>
  <c r="BH121" i="9"/>
  <c r="BH117" i="9"/>
  <c r="BH119" i="9"/>
  <c r="AD117" i="9"/>
  <c r="AD119" i="9"/>
  <c r="AD121" i="9"/>
  <c r="AE115" i="9"/>
  <c r="AB117" i="9"/>
  <c r="AB121" i="9"/>
  <c r="AB119" i="9"/>
  <c r="Z84" i="9"/>
  <c r="Y84" i="9"/>
  <c r="BD84" i="9"/>
  <c r="X84" i="9"/>
  <c r="BB84" i="9"/>
  <c r="BC84" i="9"/>
  <c r="O85" i="9"/>
  <c r="AC85" i="9"/>
  <c r="U84" i="9"/>
  <c r="T85" i="9" s="1"/>
  <c r="BG85" i="9"/>
  <c r="BE90" i="9"/>
  <c r="BE92" i="9"/>
  <c r="BE88" i="9"/>
  <c r="BF55" i="9"/>
  <c r="BH55" i="9"/>
  <c r="P56" i="9"/>
  <c r="AA56" i="9" s="1"/>
  <c r="AB55" i="9"/>
  <c r="AD55" i="9"/>
  <c r="BG32" i="9"/>
  <c r="BG34" i="9"/>
  <c r="BG30" i="9"/>
  <c r="BH27" i="9"/>
  <c r="AC32" i="9"/>
  <c r="AC30" i="9"/>
  <c r="AC34" i="9"/>
  <c r="AS28" i="9"/>
  <c r="AY27" i="9"/>
  <c r="AX28" i="9" s="1"/>
  <c r="AD27" i="9"/>
  <c r="AB27" i="9"/>
  <c r="P28" i="9"/>
  <c r="AA28" i="9" s="1"/>
  <c r="BD292" i="17" l="1"/>
  <c r="X292" i="17"/>
  <c r="Z292" i="17"/>
  <c r="AU422" i="21"/>
  <c r="Q67" i="11"/>
  <c r="R67" i="11" s="1"/>
  <c r="BF134" i="21"/>
  <c r="Y292" i="17"/>
  <c r="BB292" i="17"/>
  <c r="B67" i="35"/>
  <c r="B9" i="35" s="1"/>
  <c r="D9" i="35"/>
  <c r="F9" i="35" s="1"/>
  <c r="B154" i="35"/>
  <c r="B12" i="35" s="1"/>
  <c r="D12" i="35"/>
  <c r="F12" i="35" s="1"/>
  <c r="C67" i="35"/>
  <c r="C9" i="35" s="1"/>
  <c r="B194" i="35"/>
  <c r="C154" i="35"/>
  <c r="C12" i="35" s="1"/>
  <c r="B195" i="35"/>
  <c r="AB134" i="21"/>
  <c r="AU230" i="21"/>
  <c r="AV230" i="21" s="1"/>
  <c r="AS231" i="21" s="1"/>
  <c r="Q64" i="12"/>
  <c r="R64" i="12" s="1"/>
  <c r="AU124" i="12"/>
  <c r="AV124" i="12" s="1"/>
  <c r="AY124" i="12" s="1"/>
  <c r="BH36" i="12"/>
  <c r="BB67" i="11"/>
  <c r="U67" i="11"/>
  <c r="BC67" i="11"/>
  <c r="X67" i="11"/>
  <c r="Y67" i="11"/>
  <c r="BD67" i="11"/>
  <c r="BF67" i="11" s="1"/>
  <c r="Z67" i="11"/>
  <c r="AA69" i="11"/>
  <c r="BF459" i="15"/>
  <c r="AB459" i="15"/>
  <c r="U143" i="9"/>
  <c r="T144" i="9" s="1"/>
  <c r="X143" i="9"/>
  <c r="BD143" i="9"/>
  <c r="Y143" i="9"/>
  <c r="BG144" i="9"/>
  <c r="BG146" i="9" s="1"/>
  <c r="AC144" i="9"/>
  <c r="AC146" i="9" s="1"/>
  <c r="O144" i="9"/>
  <c r="P144" i="9" s="1"/>
  <c r="AA144" i="9" s="1"/>
  <c r="BB143" i="9"/>
  <c r="Z143" i="9"/>
  <c r="AB36" i="12"/>
  <c r="B55" i="19"/>
  <c r="U68" i="19"/>
  <c r="T69" i="19" s="1"/>
  <c r="O68" i="19"/>
  <c r="N69" i="19" s="1"/>
  <c r="Q189" i="22"/>
  <c r="R189" i="22" s="1"/>
  <c r="X189" i="22" s="1"/>
  <c r="O338" i="22"/>
  <c r="Z337" i="22"/>
  <c r="X337" i="22"/>
  <c r="BD337" i="22"/>
  <c r="BC337" i="22"/>
  <c r="Y337" i="22"/>
  <c r="BB337" i="22"/>
  <c r="Z189" i="22"/>
  <c r="BD189" i="22"/>
  <c r="Y189" i="22"/>
  <c r="Z113" i="22"/>
  <c r="BB113" i="22"/>
  <c r="Y113" i="22"/>
  <c r="X113" i="22"/>
  <c r="BD113" i="22"/>
  <c r="O114" i="22"/>
  <c r="BC113" i="22"/>
  <c r="AU189" i="22"/>
  <c r="AV189" i="22" s="1"/>
  <c r="AU339" i="22"/>
  <c r="AV339" i="22" s="1"/>
  <c r="AS264" i="22"/>
  <c r="AB309" i="22"/>
  <c r="AT42" i="22"/>
  <c r="BE42" i="22" s="1"/>
  <c r="Z37" i="22"/>
  <c r="BD37" i="22"/>
  <c r="Y37" i="22"/>
  <c r="BC37" i="22"/>
  <c r="X37" i="22"/>
  <c r="O38" i="22"/>
  <c r="BB37" i="22"/>
  <c r="Q262" i="22"/>
  <c r="R262" i="22" s="1"/>
  <c r="AT114" i="22"/>
  <c r="BE114" i="22" s="1"/>
  <c r="Q207" i="17"/>
  <c r="R207" i="17" s="1"/>
  <c r="O208" i="17" s="1"/>
  <c r="AS38" i="17"/>
  <c r="AB122" i="17"/>
  <c r="BF292" i="17"/>
  <c r="P293" i="17"/>
  <c r="AA293" i="17" s="1"/>
  <c r="Q377" i="17"/>
  <c r="R377" i="17" s="1"/>
  <c r="AT210" i="17"/>
  <c r="BE210" i="17" s="1"/>
  <c r="AB434" i="17"/>
  <c r="AS379" i="17"/>
  <c r="AB292" i="17"/>
  <c r="AT294" i="17"/>
  <c r="BE294" i="17" s="1"/>
  <c r="BF122" i="17"/>
  <c r="O38" i="17"/>
  <c r="BD37" i="17"/>
  <c r="BC37" i="17"/>
  <c r="BB37" i="17"/>
  <c r="Z37" i="17"/>
  <c r="Y37" i="17"/>
  <c r="X37" i="17"/>
  <c r="P123" i="17"/>
  <c r="AA123" i="17" s="1"/>
  <c r="AB264" i="17"/>
  <c r="AT126" i="17"/>
  <c r="BE126" i="17" s="1"/>
  <c r="AV422" i="21"/>
  <c r="AS423" i="21" s="1"/>
  <c r="AS137" i="21"/>
  <c r="O230" i="21"/>
  <c r="BB229" i="21"/>
  <c r="X229" i="21"/>
  <c r="BD229" i="21"/>
  <c r="BC229" i="21"/>
  <c r="Z229" i="21"/>
  <c r="Y229" i="21"/>
  <c r="AS42" i="21"/>
  <c r="Q135" i="21"/>
  <c r="R135" i="21" s="1"/>
  <c r="O328" i="21"/>
  <c r="BB327" i="21"/>
  <c r="Z327" i="21"/>
  <c r="Y327" i="21"/>
  <c r="X327" i="21"/>
  <c r="BD327" i="21"/>
  <c r="BC327" i="21"/>
  <c r="BC419" i="21"/>
  <c r="O420" i="21"/>
  <c r="BD419" i="21"/>
  <c r="BB419" i="21"/>
  <c r="Z419" i="21"/>
  <c r="Y419" i="21"/>
  <c r="X419" i="21"/>
  <c r="Q40" i="21"/>
  <c r="R40" i="21" s="1"/>
  <c r="AU328" i="21"/>
  <c r="AV328" i="21" s="1"/>
  <c r="C55" i="19"/>
  <c r="Q354" i="15"/>
  <c r="R354" i="15" s="1"/>
  <c r="Y354" i="15" s="1"/>
  <c r="AT460" i="15"/>
  <c r="BE460" i="15" s="1"/>
  <c r="Q460" i="15"/>
  <c r="R460" i="15" s="1"/>
  <c r="AT355" i="15"/>
  <c r="BE355" i="15" s="1"/>
  <c r="Y248" i="15"/>
  <c r="X248" i="15"/>
  <c r="BD248" i="15"/>
  <c r="BC248" i="15"/>
  <c r="BB248" i="15"/>
  <c r="Z248" i="15"/>
  <c r="O249" i="15"/>
  <c r="AT250" i="15"/>
  <c r="BE250" i="15" s="1"/>
  <c r="Q143" i="15"/>
  <c r="R143" i="15" s="1"/>
  <c r="AT145" i="15"/>
  <c r="BE145" i="15" s="1"/>
  <c r="I68" i="19"/>
  <c r="H69" i="19" s="1"/>
  <c r="AB39" i="15"/>
  <c r="AA40" i="15"/>
  <c r="AT42" i="15"/>
  <c r="BE42" i="15" s="1"/>
  <c r="BF39" i="15"/>
  <c r="BH124" i="12"/>
  <c r="BH130" i="12" s="1"/>
  <c r="AD36" i="12"/>
  <c r="Y95" i="12"/>
  <c r="Y99" i="12" s="1"/>
  <c r="BB95" i="12"/>
  <c r="BC95" i="12"/>
  <c r="BC101" i="12" s="1"/>
  <c r="BD95" i="12"/>
  <c r="BD97" i="12" s="1"/>
  <c r="Z95" i="12"/>
  <c r="Z97" i="12" s="1"/>
  <c r="Q152" i="12"/>
  <c r="X95" i="12"/>
  <c r="X101" i="12" s="1"/>
  <c r="AB153" i="11"/>
  <c r="BI151" i="12"/>
  <c r="BD186" i="12"/>
  <c r="BD188" i="12"/>
  <c r="BD184" i="12"/>
  <c r="AA43" i="12"/>
  <c r="AA39" i="12"/>
  <c r="AA41" i="12"/>
  <c r="Y188" i="12"/>
  <c r="Y186" i="12"/>
  <c r="Y184" i="12"/>
  <c r="AE63" i="12"/>
  <c r="Z130" i="12"/>
  <c r="Z128" i="12"/>
  <c r="Z126" i="12"/>
  <c r="BF182" i="12"/>
  <c r="BB184" i="12"/>
  <c r="BB186" i="12"/>
  <c r="BB188" i="12"/>
  <c r="BH182" i="12"/>
  <c r="AT36" i="12"/>
  <c r="BE36" i="12" s="1"/>
  <c r="BF36" i="12" s="1"/>
  <c r="BF124" i="12"/>
  <c r="BB130" i="12"/>
  <c r="BB128" i="12"/>
  <c r="BB126" i="12"/>
  <c r="BI63" i="12"/>
  <c r="BD99" i="12"/>
  <c r="BD101" i="12"/>
  <c r="AB124" i="12"/>
  <c r="X126" i="12"/>
  <c r="X128" i="12"/>
  <c r="X130" i="12"/>
  <c r="AD124" i="12"/>
  <c r="AS153" i="12"/>
  <c r="AY152" i="12"/>
  <c r="AX153" i="12" s="1"/>
  <c r="BC184" i="12"/>
  <c r="BC188" i="12"/>
  <c r="BC186" i="12"/>
  <c r="AE151" i="12"/>
  <c r="BC130" i="12"/>
  <c r="BC128" i="12"/>
  <c r="BC126" i="12"/>
  <c r="Z101" i="12"/>
  <c r="R152" i="12"/>
  <c r="Z186" i="12"/>
  <c r="Z184" i="12"/>
  <c r="Z188" i="12"/>
  <c r="BD130" i="12"/>
  <c r="BD126" i="12"/>
  <c r="BD128" i="12"/>
  <c r="BE130" i="12"/>
  <c r="BE126" i="12"/>
  <c r="BE128" i="12"/>
  <c r="Q37" i="12"/>
  <c r="R37" i="12" s="1"/>
  <c r="AB182" i="12"/>
  <c r="X188" i="12"/>
  <c r="X184" i="12"/>
  <c r="X186" i="12"/>
  <c r="AD182" i="12"/>
  <c r="Y128" i="12"/>
  <c r="Y130" i="12"/>
  <c r="Y126" i="12"/>
  <c r="BF153" i="11"/>
  <c r="AB127" i="11"/>
  <c r="Q154" i="11"/>
  <c r="R154" i="11" s="1"/>
  <c r="U154" i="11" s="1"/>
  <c r="Q183" i="11"/>
  <c r="R183" i="11" s="1"/>
  <c r="BF127" i="11"/>
  <c r="AT38" i="11"/>
  <c r="BE38" i="11" s="1"/>
  <c r="BE98" i="11"/>
  <c r="AA40" i="11"/>
  <c r="BE69" i="11"/>
  <c r="Q38" i="11"/>
  <c r="R38" i="11" s="1"/>
  <c r="AB98" i="11"/>
  <c r="AA156" i="11"/>
  <c r="AA185" i="11"/>
  <c r="AU96" i="11"/>
  <c r="AV96" i="11" s="1"/>
  <c r="AY96" i="11" s="1"/>
  <c r="AU67" i="11"/>
  <c r="AV67" i="11" s="1"/>
  <c r="AY67" i="11" s="1"/>
  <c r="BF96" i="11"/>
  <c r="BI27" i="9"/>
  <c r="BI179" i="9"/>
  <c r="C171" i="9" s="1"/>
  <c r="BI177" i="9"/>
  <c r="BI175" i="9"/>
  <c r="AE179" i="9"/>
  <c r="B171" i="9" s="1"/>
  <c r="AE177" i="9"/>
  <c r="AE175" i="9"/>
  <c r="BG148" i="9"/>
  <c r="AE117" i="9"/>
  <c r="AE119" i="9"/>
  <c r="AE121" i="9"/>
  <c r="B113" i="9" s="1"/>
  <c r="BI121" i="9"/>
  <c r="C113" i="9" s="1"/>
  <c r="BI119" i="9"/>
  <c r="BI117" i="9"/>
  <c r="AB84" i="9"/>
  <c r="AD84" i="9"/>
  <c r="P85" i="9"/>
  <c r="AA85" i="9" s="1"/>
  <c r="BF84" i="9"/>
  <c r="BH84" i="9"/>
  <c r="AE55" i="9"/>
  <c r="Q56" i="9"/>
  <c r="R56" i="9" s="1"/>
  <c r="BI55" i="9"/>
  <c r="AA32" i="9"/>
  <c r="AA30" i="9"/>
  <c r="AA34" i="9"/>
  <c r="AT28" i="9"/>
  <c r="BE28" i="9" s="1"/>
  <c r="Q28" i="9"/>
  <c r="R28" i="9" s="1"/>
  <c r="AE27" i="9"/>
  <c r="Z64" i="12" l="1"/>
  <c r="BB64" i="12"/>
  <c r="B196" i="35"/>
  <c r="BD207" i="17"/>
  <c r="X207" i="17"/>
  <c r="BB207" i="17"/>
  <c r="AU210" i="17"/>
  <c r="AV210" i="17" s="1"/>
  <c r="BC207" i="17"/>
  <c r="BI36" i="12"/>
  <c r="AE36" i="12"/>
  <c r="Z69" i="11"/>
  <c r="BD69" i="11"/>
  <c r="Y69" i="11"/>
  <c r="AB67" i="11"/>
  <c r="X69" i="11"/>
  <c r="BC69" i="11"/>
  <c r="BB69" i="11"/>
  <c r="AU355" i="15"/>
  <c r="AV355" i="15" s="1"/>
  <c r="O355" i="15"/>
  <c r="P355" i="15" s="1"/>
  <c r="AA355" i="15" s="1"/>
  <c r="Z354" i="15"/>
  <c r="BC354" i="15"/>
  <c r="BD354" i="15"/>
  <c r="BB354" i="15"/>
  <c r="X354" i="15"/>
  <c r="BF143" i="9"/>
  <c r="AC150" i="9"/>
  <c r="AC148" i="9"/>
  <c r="BG150" i="9"/>
  <c r="AB143" i="9"/>
  <c r="AD143" i="9"/>
  <c r="BH143" i="9"/>
  <c r="G21" i="8"/>
  <c r="I16" i="34" s="1"/>
  <c r="G19" i="8"/>
  <c r="I14" i="34" s="1"/>
  <c r="B56" i="19"/>
  <c r="U69" i="19"/>
  <c r="T70" i="19" s="1"/>
  <c r="O69" i="19"/>
  <c r="N70" i="19"/>
  <c r="BB189" i="22"/>
  <c r="BC189" i="22"/>
  <c r="O190" i="22"/>
  <c r="P190" i="22" s="1"/>
  <c r="AA190" i="22" s="1"/>
  <c r="AU42" i="22"/>
  <c r="AV42" i="22" s="1"/>
  <c r="AS190" i="22"/>
  <c r="AS340" i="22"/>
  <c r="BD262" i="22"/>
  <c r="BC262" i="22"/>
  <c r="BB262" i="22"/>
  <c r="Z262" i="22"/>
  <c r="Y262" i="22"/>
  <c r="X262" i="22"/>
  <c r="O263" i="22"/>
  <c r="AB113" i="22"/>
  <c r="BF337" i="22"/>
  <c r="BF113" i="22"/>
  <c r="AB189" i="22"/>
  <c r="BF37" i="22"/>
  <c r="AT264" i="22"/>
  <c r="BE264" i="22" s="1"/>
  <c r="AB337" i="22"/>
  <c r="AU114" i="22"/>
  <c r="AV114" i="22" s="1"/>
  <c r="P38" i="22"/>
  <c r="AA38" i="22" s="1"/>
  <c r="P114" i="22"/>
  <c r="AA114" i="22" s="1"/>
  <c r="AB37" i="22"/>
  <c r="P338" i="22"/>
  <c r="AA338" i="22" s="1"/>
  <c r="Y207" i="17"/>
  <c r="Z207" i="17"/>
  <c r="AU294" i="17"/>
  <c r="AV294" i="17" s="1"/>
  <c r="AS295" i="17" s="1"/>
  <c r="AU126" i="17"/>
  <c r="AV126" i="17" s="1"/>
  <c r="BD377" i="17"/>
  <c r="Y377" i="17"/>
  <c r="BC377" i="17"/>
  <c r="BB377" i="17"/>
  <c r="O378" i="17"/>
  <c r="X377" i="17"/>
  <c r="Z377" i="17"/>
  <c r="AB37" i="17"/>
  <c r="AT379" i="17"/>
  <c r="BE379" i="17" s="1"/>
  <c r="P208" i="17"/>
  <c r="AA208" i="17" s="1"/>
  <c r="Q123" i="17"/>
  <c r="R123" i="17" s="1"/>
  <c r="BF37" i="17"/>
  <c r="Q293" i="17"/>
  <c r="R293" i="17" s="1"/>
  <c r="AT38" i="17"/>
  <c r="BE38" i="17" s="1"/>
  <c r="P38" i="17"/>
  <c r="AA38" i="17" s="1"/>
  <c r="X40" i="21"/>
  <c r="BB40" i="21"/>
  <c r="Z40" i="21"/>
  <c r="BD40" i="21"/>
  <c r="Y40" i="21"/>
  <c r="BC40" i="21"/>
  <c r="O41" i="21"/>
  <c r="AB327" i="21"/>
  <c r="P420" i="21"/>
  <c r="AA420" i="21" s="1"/>
  <c r="AT423" i="21"/>
  <c r="BE423" i="21" s="1"/>
  <c r="AB229" i="21"/>
  <c r="AS329" i="21"/>
  <c r="AB419" i="21"/>
  <c r="P328" i="21"/>
  <c r="AA328" i="21" s="1"/>
  <c r="BF229" i="21"/>
  <c r="P230" i="21"/>
  <c r="AA230" i="21" s="1"/>
  <c r="BF327" i="21"/>
  <c r="AT231" i="21"/>
  <c r="BE231" i="21" s="1"/>
  <c r="AT42" i="21"/>
  <c r="BE42" i="21" s="1"/>
  <c r="BF419" i="21"/>
  <c r="Z135" i="21"/>
  <c r="BD135" i="21"/>
  <c r="Y135" i="21"/>
  <c r="BC135" i="21"/>
  <c r="X135" i="21"/>
  <c r="BB135" i="21"/>
  <c r="O136" i="21"/>
  <c r="AT137" i="21"/>
  <c r="BE137" i="21" s="1"/>
  <c r="AU460" i="15"/>
  <c r="AV460" i="15" s="1"/>
  <c r="AS461" i="15" s="1"/>
  <c r="C56" i="19"/>
  <c r="Y460" i="15"/>
  <c r="O461" i="15"/>
  <c r="BD460" i="15"/>
  <c r="BC460" i="15"/>
  <c r="BB460" i="15"/>
  <c r="X460" i="15"/>
  <c r="Z460" i="15"/>
  <c r="AU250" i="15"/>
  <c r="AV250" i="15" s="1"/>
  <c r="Q40" i="15"/>
  <c r="R40" i="15" s="1"/>
  <c r="Z40" i="15" s="1"/>
  <c r="BF248" i="15"/>
  <c r="P249" i="15"/>
  <c r="AA249" i="15" s="1"/>
  <c r="AB248" i="15"/>
  <c r="BD143" i="15"/>
  <c r="Y143" i="15"/>
  <c r="BC143" i="15"/>
  <c r="X143" i="15"/>
  <c r="O144" i="15"/>
  <c r="Z143" i="15"/>
  <c r="BB143" i="15"/>
  <c r="AU145" i="15"/>
  <c r="AV145" i="15" s="1"/>
  <c r="I69" i="19"/>
  <c r="H70" i="19" s="1"/>
  <c r="AU42" i="15"/>
  <c r="AV42" i="15" s="1"/>
  <c r="X99" i="12"/>
  <c r="BH128" i="12"/>
  <c r="BH126" i="12"/>
  <c r="BH95" i="12"/>
  <c r="BH101" i="12" s="1"/>
  <c r="C115" i="9"/>
  <c r="B115" i="9"/>
  <c r="F19" i="8"/>
  <c r="H14" i="34" s="1"/>
  <c r="B173" i="9"/>
  <c r="F21" i="8"/>
  <c r="H16" i="34" s="1"/>
  <c r="C173" i="9"/>
  <c r="BC99" i="12"/>
  <c r="BC97" i="12"/>
  <c r="Y97" i="12"/>
  <c r="BB99" i="12"/>
  <c r="BB101" i="12"/>
  <c r="AD95" i="12"/>
  <c r="AD97" i="12" s="1"/>
  <c r="BB97" i="12"/>
  <c r="Y101" i="12"/>
  <c r="BC64" i="12"/>
  <c r="BD64" i="12"/>
  <c r="O65" i="12"/>
  <c r="P65" i="12" s="1"/>
  <c r="AA65" i="12" s="1"/>
  <c r="X97" i="12"/>
  <c r="BG65" i="12"/>
  <c r="AB95" i="12"/>
  <c r="BF95" i="12"/>
  <c r="Z99" i="12"/>
  <c r="X64" i="12"/>
  <c r="AC65" i="12"/>
  <c r="Y64" i="12"/>
  <c r="U64" i="12"/>
  <c r="T65" i="12" s="1"/>
  <c r="BB154" i="11"/>
  <c r="Y154" i="11"/>
  <c r="Y156" i="11" s="1"/>
  <c r="Z154" i="11"/>
  <c r="Z156" i="11" s="1"/>
  <c r="BC154" i="11"/>
  <c r="X154" i="11"/>
  <c r="BD154" i="11"/>
  <c r="AU36" i="12"/>
  <c r="AV36" i="12" s="1"/>
  <c r="AT153" i="12"/>
  <c r="BE153" i="12" s="1"/>
  <c r="AD130" i="12"/>
  <c r="AD128" i="12"/>
  <c r="AD126" i="12"/>
  <c r="BH188" i="12"/>
  <c r="BH186" i="12"/>
  <c r="BH184" i="12"/>
  <c r="AD188" i="12"/>
  <c r="AD184" i="12"/>
  <c r="AD186" i="12"/>
  <c r="X152" i="12"/>
  <c r="BD152" i="12"/>
  <c r="BC152" i="12"/>
  <c r="AC153" i="12"/>
  <c r="BB152" i="12"/>
  <c r="Z152" i="12"/>
  <c r="Y152" i="12"/>
  <c r="O153" i="12"/>
  <c r="BG153" i="12"/>
  <c r="U152" i="12"/>
  <c r="T153" i="12" s="1"/>
  <c r="Z37" i="12"/>
  <c r="BB37" i="12"/>
  <c r="Y37" i="12"/>
  <c r="BD37" i="12"/>
  <c r="BC37" i="12"/>
  <c r="X37" i="12"/>
  <c r="U37" i="12"/>
  <c r="AE124" i="12"/>
  <c r="AB130" i="12"/>
  <c r="AB128" i="12"/>
  <c r="AB126" i="12"/>
  <c r="BI124" i="12"/>
  <c r="BF130" i="12"/>
  <c r="BF128" i="12"/>
  <c r="BF126" i="12"/>
  <c r="BI182" i="12"/>
  <c r="BF184" i="12"/>
  <c r="BF186" i="12"/>
  <c r="BF188" i="12"/>
  <c r="AE182" i="12"/>
  <c r="AB184" i="12"/>
  <c r="AB188" i="12"/>
  <c r="AB186" i="12"/>
  <c r="AU38" i="11"/>
  <c r="AV38" i="11" s="1"/>
  <c r="AY38" i="11" s="1"/>
  <c r="Y183" i="11"/>
  <c r="BD183" i="11"/>
  <c r="X183" i="11"/>
  <c r="BC183" i="11"/>
  <c r="BB183" i="11"/>
  <c r="Z183" i="11"/>
  <c r="U183" i="11"/>
  <c r="Y38" i="11"/>
  <c r="BD38" i="11"/>
  <c r="X38" i="11"/>
  <c r="BC38" i="11"/>
  <c r="BB38" i="11"/>
  <c r="Z38" i="11"/>
  <c r="U38" i="11"/>
  <c r="BF69" i="11"/>
  <c r="BF98" i="11"/>
  <c r="BE40" i="11"/>
  <c r="AA146" i="9"/>
  <c r="AA150" i="9"/>
  <c r="AA148" i="9"/>
  <c r="Q144" i="9"/>
  <c r="R144" i="9" s="1"/>
  <c r="Q85" i="9"/>
  <c r="R85" i="9" s="1"/>
  <c r="Y85" i="9" s="1"/>
  <c r="BI84" i="9"/>
  <c r="AE84" i="9"/>
  <c r="Z56" i="9"/>
  <c r="Y56" i="9"/>
  <c r="BD56" i="9"/>
  <c r="X56" i="9"/>
  <c r="O57" i="9"/>
  <c r="BC56" i="9"/>
  <c r="BB56" i="9"/>
  <c r="BG57" i="9"/>
  <c r="U56" i="9"/>
  <c r="T57" i="9" s="1"/>
  <c r="AC57" i="9"/>
  <c r="Z28" i="9"/>
  <c r="BD28" i="9"/>
  <c r="BB28" i="9"/>
  <c r="BC28" i="9"/>
  <c r="BE30" i="9"/>
  <c r="BE34" i="9"/>
  <c r="BE32" i="9"/>
  <c r="AU28" i="9"/>
  <c r="AV28" i="9" s="1"/>
  <c r="AY28" i="9" s="1"/>
  <c r="U28" i="9"/>
  <c r="X28" i="9"/>
  <c r="Y28" i="9"/>
  <c r="BF189" i="22" l="1"/>
  <c r="BF207" i="17"/>
  <c r="BI143" i="9"/>
  <c r="AB354" i="15"/>
  <c r="BF354" i="15"/>
  <c r="BF64" i="12"/>
  <c r="Q65" i="12"/>
  <c r="R65" i="12" s="1"/>
  <c r="AB69" i="11"/>
  <c r="Q355" i="15"/>
  <c r="R355" i="15" s="1"/>
  <c r="Z355" i="15" s="1"/>
  <c r="X40" i="15"/>
  <c r="BB40" i="15"/>
  <c r="AE143" i="9"/>
  <c r="BC85" i="9"/>
  <c r="AB207" i="17"/>
  <c r="B57" i="19"/>
  <c r="C57" i="19" s="1"/>
  <c r="U70" i="19"/>
  <c r="T71" i="19" s="1"/>
  <c r="O70" i="19"/>
  <c r="N71" i="19" s="1"/>
  <c r="Q190" i="22"/>
  <c r="AS43" i="22"/>
  <c r="Q38" i="22"/>
  <c r="R38" i="22" s="1"/>
  <c r="BF262" i="22"/>
  <c r="AS115" i="22"/>
  <c r="Q338" i="22"/>
  <c r="R338" i="22" s="1"/>
  <c r="P263" i="22"/>
  <c r="AA263" i="22" s="1"/>
  <c r="AB262" i="22"/>
  <c r="AT340" i="22"/>
  <c r="BE340" i="22" s="1"/>
  <c r="Q114" i="22"/>
  <c r="R114" i="22" s="1"/>
  <c r="AU264" i="22"/>
  <c r="AV264" i="22" s="1"/>
  <c r="R190" i="22"/>
  <c r="AT190" i="22"/>
  <c r="BE190" i="22" s="1"/>
  <c r="AU38" i="17"/>
  <c r="AV38" i="17" s="1"/>
  <c r="AS39" i="17" s="1"/>
  <c r="AU379" i="17"/>
  <c r="AV379" i="17" s="1"/>
  <c r="Z123" i="17"/>
  <c r="BD123" i="17"/>
  <c r="Y123" i="17"/>
  <c r="BC123" i="17"/>
  <c r="X123" i="17"/>
  <c r="BB123" i="17"/>
  <c r="O124" i="17"/>
  <c r="AB377" i="17"/>
  <c r="P378" i="17"/>
  <c r="AA378" i="17" s="1"/>
  <c r="BD293" i="17"/>
  <c r="Y293" i="17"/>
  <c r="BC293" i="17"/>
  <c r="X293" i="17"/>
  <c r="O294" i="17"/>
  <c r="BB293" i="17"/>
  <c r="Z293" i="17"/>
  <c r="Q38" i="17"/>
  <c r="R38" i="17" s="1"/>
  <c r="AS211" i="17"/>
  <c r="BF377" i="17"/>
  <c r="AS127" i="17"/>
  <c r="Q208" i="17"/>
  <c r="R208" i="17" s="1"/>
  <c r="AT295" i="17"/>
  <c r="BE295" i="17" s="1"/>
  <c r="AU423" i="21"/>
  <c r="AV423" i="21" s="1"/>
  <c r="AS424" i="21" s="1"/>
  <c r="AU42" i="21"/>
  <c r="AV42" i="21" s="1"/>
  <c r="AS43" i="21" s="1"/>
  <c r="AU231" i="21"/>
  <c r="AV231" i="21" s="1"/>
  <c r="AU137" i="21"/>
  <c r="AV137" i="21" s="1"/>
  <c r="Q420" i="21"/>
  <c r="R420" i="21" s="1"/>
  <c r="BB420" i="21" s="1"/>
  <c r="AT329" i="21"/>
  <c r="BE329" i="21" s="1"/>
  <c r="BF135" i="21"/>
  <c r="AB135" i="21"/>
  <c r="Q230" i="21"/>
  <c r="R230" i="21" s="1"/>
  <c r="Q328" i="21"/>
  <c r="R328" i="21" s="1"/>
  <c r="BF40" i="21"/>
  <c r="P136" i="21"/>
  <c r="AA136" i="21" s="1"/>
  <c r="P41" i="21"/>
  <c r="AA41" i="21" s="1"/>
  <c r="AB40" i="21"/>
  <c r="BD40" i="15"/>
  <c r="BC40" i="15"/>
  <c r="AB460" i="15"/>
  <c r="BF460" i="15"/>
  <c r="P461" i="15"/>
  <c r="AA461" i="15" s="1"/>
  <c r="Y40" i="15"/>
  <c r="AT461" i="15"/>
  <c r="BE461" i="15" s="1"/>
  <c r="AS356" i="15"/>
  <c r="O41" i="15"/>
  <c r="P41" i="15" s="1"/>
  <c r="AS251" i="15"/>
  <c r="Q249" i="15"/>
  <c r="R249" i="15" s="1"/>
  <c r="AS146" i="15"/>
  <c r="AB143" i="15"/>
  <c r="BF143" i="15"/>
  <c r="P144" i="15"/>
  <c r="AA144" i="15" s="1"/>
  <c r="I70" i="19"/>
  <c r="H71" i="19" s="1"/>
  <c r="AS43" i="15"/>
  <c r="AT43" i="15" s="1"/>
  <c r="BH99" i="12"/>
  <c r="BH97" i="12"/>
  <c r="BI95" i="12"/>
  <c r="BI97" i="12" s="1"/>
  <c r="BB156" i="11"/>
  <c r="AD101" i="12"/>
  <c r="AD99" i="12"/>
  <c r="AE95" i="12"/>
  <c r="AE99" i="12" s="1"/>
  <c r="BH64" i="12"/>
  <c r="AB64" i="12"/>
  <c r="AB97" i="12"/>
  <c r="BF97" i="12"/>
  <c r="BF99" i="12"/>
  <c r="BF101" i="12"/>
  <c r="AB101" i="12"/>
  <c r="AB99" i="12"/>
  <c r="AD64" i="12"/>
  <c r="AS37" i="12"/>
  <c r="AT37" i="12" s="1"/>
  <c r="BE37" i="12" s="1"/>
  <c r="AY36" i="12"/>
  <c r="AX37" i="12" s="1"/>
  <c r="BH37" i="12" s="1"/>
  <c r="BC156" i="11"/>
  <c r="BD156" i="11"/>
  <c r="BF154" i="11"/>
  <c r="U85" i="9"/>
  <c r="T86" i="9" s="1"/>
  <c r="BB85" i="9"/>
  <c r="O86" i="9"/>
  <c r="P86" i="9" s="1"/>
  <c r="AA86" i="9" s="1"/>
  <c r="Z85" i="9"/>
  <c r="AB154" i="11"/>
  <c r="AB156" i="11" s="1"/>
  <c r="X156" i="11"/>
  <c r="AU153" i="12"/>
  <c r="AV153" i="12" s="1"/>
  <c r="AY153" i="12" s="1"/>
  <c r="BB39" i="12"/>
  <c r="BB41" i="12"/>
  <c r="BB43" i="12"/>
  <c r="Y43" i="12"/>
  <c r="Y39" i="12"/>
  <c r="Y41" i="12"/>
  <c r="Z41" i="12"/>
  <c r="Z39" i="12"/>
  <c r="Z43" i="12"/>
  <c r="BF152" i="12"/>
  <c r="BH152" i="12"/>
  <c r="BI184" i="12"/>
  <c r="BI186" i="12"/>
  <c r="BI188" i="12"/>
  <c r="C180" i="12" s="1"/>
  <c r="E13" i="12" s="1"/>
  <c r="AE130" i="12"/>
  <c r="B122" i="12" s="1"/>
  <c r="D11" i="12" s="1"/>
  <c r="AE126" i="12"/>
  <c r="AE128" i="12"/>
  <c r="AC157" i="12"/>
  <c r="AC159" i="12"/>
  <c r="AC155" i="12"/>
  <c r="AB37" i="12"/>
  <c r="X41" i="12"/>
  <c r="X39" i="12"/>
  <c r="X43" i="12"/>
  <c r="AD37" i="12"/>
  <c r="AE188" i="12"/>
  <c r="B180" i="12" s="1"/>
  <c r="D13" i="12" s="1"/>
  <c r="AE186" i="12"/>
  <c r="AE184" i="12"/>
  <c r="BC39" i="12"/>
  <c r="BC41" i="12"/>
  <c r="BC43" i="12"/>
  <c r="BG157" i="12"/>
  <c r="BG159" i="12"/>
  <c r="BG155" i="12"/>
  <c r="AB152" i="12"/>
  <c r="AD152" i="12"/>
  <c r="BE159" i="12"/>
  <c r="BE155" i="12"/>
  <c r="BE157" i="12"/>
  <c r="BI126" i="12"/>
  <c r="BI128" i="12"/>
  <c r="BI130" i="12"/>
  <c r="C122" i="12" s="1"/>
  <c r="E11" i="12" s="1"/>
  <c r="BD41" i="12"/>
  <c r="BD43" i="12"/>
  <c r="BD39" i="12"/>
  <c r="P153" i="12"/>
  <c r="AA153" i="12" s="1"/>
  <c r="Y40" i="11"/>
  <c r="Z40" i="11"/>
  <c r="BF183" i="11"/>
  <c r="BB185" i="11"/>
  <c r="BF38" i="11"/>
  <c r="BB40" i="11"/>
  <c r="BC185" i="11"/>
  <c r="Z185" i="11"/>
  <c r="BC40" i="11"/>
  <c r="AB183" i="11"/>
  <c r="X185" i="11"/>
  <c r="AB38" i="11"/>
  <c r="X40" i="11"/>
  <c r="BD185" i="11"/>
  <c r="BD40" i="11"/>
  <c r="Y185" i="11"/>
  <c r="X85" i="9"/>
  <c r="AB85" i="9" s="1"/>
  <c r="BF28" i="9"/>
  <c r="BF30" i="9" s="1"/>
  <c r="BD85" i="9"/>
  <c r="BG86" i="9"/>
  <c r="BG90" i="9" s="1"/>
  <c r="AC86" i="9"/>
  <c r="AC92" i="9" s="1"/>
  <c r="Y144" i="9"/>
  <c r="BD144" i="9"/>
  <c r="X144" i="9"/>
  <c r="BC144" i="9"/>
  <c r="BB144" i="9"/>
  <c r="Z144" i="9"/>
  <c r="U144" i="9"/>
  <c r="AB56" i="9"/>
  <c r="AD56" i="9"/>
  <c r="BG61" i="9"/>
  <c r="BG59" i="9"/>
  <c r="BG63" i="9"/>
  <c r="BF56" i="9"/>
  <c r="BH56" i="9"/>
  <c r="P57" i="9"/>
  <c r="AA57" i="9" s="1"/>
  <c r="AC59" i="9"/>
  <c r="AC63" i="9"/>
  <c r="AC61" i="9"/>
  <c r="Y30" i="9"/>
  <c r="Y32" i="9"/>
  <c r="Y34" i="9"/>
  <c r="BC30" i="9"/>
  <c r="BC32" i="9"/>
  <c r="BC34" i="9"/>
  <c r="BB30" i="9"/>
  <c r="BB34" i="9"/>
  <c r="BB32" i="9"/>
  <c r="BH28" i="9"/>
  <c r="BD32" i="9"/>
  <c r="BD34" i="9"/>
  <c r="BD30" i="9"/>
  <c r="X30" i="9"/>
  <c r="X34" i="9"/>
  <c r="X32" i="9"/>
  <c r="Z30" i="9"/>
  <c r="Z34" i="9"/>
  <c r="Z32" i="9"/>
  <c r="AD28" i="9"/>
  <c r="AB28" i="9"/>
  <c r="F11" i="12" l="1"/>
  <c r="F13" i="12"/>
  <c r="BI64" i="12"/>
  <c r="O356" i="15"/>
  <c r="P356" i="15" s="1"/>
  <c r="AA356" i="15" s="1"/>
  <c r="X355" i="15"/>
  <c r="BB355" i="15"/>
  <c r="Y355" i="15"/>
  <c r="BC355" i="15"/>
  <c r="BD355" i="15"/>
  <c r="AB40" i="15"/>
  <c r="AU461" i="15"/>
  <c r="AV461" i="15" s="1"/>
  <c r="AA41" i="15"/>
  <c r="BF40" i="15"/>
  <c r="BG92" i="9"/>
  <c r="AC88" i="9"/>
  <c r="BG88" i="9"/>
  <c r="BH85" i="9"/>
  <c r="BI99" i="12"/>
  <c r="BI101" i="12"/>
  <c r="C93" i="12" s="1"/>
  <c r="G33" i="8"/>
  <c r="I28" i="34" s="1"/>
  <c r="F33" i="8"/>
  <c r="H28" i="34" s="1"/>
  <c r="G31" i="8"/>
  <c r="I26" i="34" s="1"/>
  <c r="U71" i="19"/>
  <c r="T72" i="19" s="1"/>
  <c r="O71" i="19"/>
  <c r="N72" i="19" s="1"/>
  <c r="AU340" i="22"/>
  <c r="BD338" i="22"/>
  <c r="Y338" i="22"/>
  <c r="O339" i="22"/>
  <c r="X338" i="22"/>
  <c r="Z338" i="22"/>
  <c r="BC338" i="22"/>
  <c r="BB338" i="22"/>
  <c r="O191" i="22"/>
  <c r="BB190" i="22"/>
  <c r="X190" i="22"/>
  <c r="BD190" i="22"/>
  <c r="BC190" i="22"/>
  <c r="Z190" i="22"/>
  <c r="Y190" i="22"/>
  <c r="Q263" i="22"/>
  <c r="R263" i="22" s="1"/>
  <c r="AS265" i="22"/>
  <c r="AV340" i="22"/>
  <c r="BD114" i="22"/>
  <c r="Y114" i="22"/>
  <c r="BC114" i="22"/>
  <c r="X114" i="22"/>
  <c r="O115" i="22"/>
  <c r="BB114" i="22"/>
  <c r="Z114" i="22"/>
  <c r="BB38" i="22"/>
  <c r="O39" i="22"/>
  <c r="Z38" i="22"/>
  <c r="Y38" i="22"/>
  <c r="X38" i="22"/>
  <c r="BD38" i="22"/>
  <c r="BC38" i="22"/>
  <c r="AU190" i="22"/>
  <c r="AV190" i="22" s="1"/>
  <c r="AT115" i="22"/>
  <c r="BE115" i="22" s="1"/>
  <c r="AT43" i="22"/>
  <c r="BE43" i="22" s="1"/>
  <c r="Q378" i="17"/>
  <c r="AU295" i="17"/>
  <c r="AV295" i="17"/>
  <c r="AS296" i="17" s="1"/>
  <c r="X208" i="17"/>
  <c r="BD208" i="17"/>
  <c r="BC208" i="17"/>
  <c r="BB208" i="17"/>
  <c r="O209" i="17"/>
  <c r="Z208" i="17"/>
  <c r="Y208" i="17"/>
  <c r="BF293" i="17"/>
  <c r="AB123" i="17"/>
  <c r="AT211" i="17"/>
  <c r="BE211" i="17" s="1"/>
  <c r="P294" i="17"/>
  <c r="AA294" i="17" s="1"/>
  <c r="Z38" i="17"/>
  <c r="BD38" i="17"/>
  <c r="BC38" i="17"/>
  <c r="BB38" i="17"/>
  <c r="O39" i="17"/>
  <c r="Y38" i="17"/>
  <c r="X38" i="17"/>
  <c r="AB293" i="17"/>
  <c r="AT127" i="17"/>
  <c r="BE127" i="17" s="1"/>
  <c r="P124" i="17"/>
  <c r="AA124" i="17" s="1"/>
  <c r="AS380" i="17"/>
  <c r="R378" i="17"/>
  <c r="BF123" i="17"/>
  <c r="AT39" i="17"/>
  <c r="BE39" i="17" s="1"/>
  <c r="AU39" i="17"/>
  <c r="O421" i="21"/>
  <c r="P421" i="21" s="1"/>
  <c r="AA421" i="21" s="1"/>
  <c r="X420" i="21"/>
  <c r="BD420" i="21"/>
  <c r="Z420" i="21"/>
  <c r="BC420" i="21"/>
  <c r="Y420" i="21"/>
  <c r="Q41" i="21"/>
  <c r="R41" i="21" s="1"/>
  <c r="AU329" i="21"/>
  <c r="AV329" i="21" s="1"/>
  <c r="AS138" i="21"/>
  <c r="Q136" i="21"/>
  <c r="R136" i="21" s="1"/>
  <c r="Z328" i="21"/>
  <c r="X328" i="21"/>
  <c r="BB328" i="21"/>
  <c r="BD328" i="21"/>
  <c r="Y328" i="21"/>
  <c r="BC328" i="21"/>
  <c r="O329" i="21"/>
  <c r="AT43" i="21"/>
  <c r="BE43" i="21" s="1"/>
  <c r="AS232" i="21"/>
  <c r="Z230" i="21"/>
  <c r="BD230" i="21"/>
  <c r="Y230" i="21"/>
  <c r="BC230" i="21"/>
  <c r="X230" i="21"/>
  <c r="O231" i="21"/>
  <c r="BB230" i="21"/>
  <c r="AT424" i="21"/>
  <c r="BE424" i="21" s="1"/>
  <c r="AU424" i="21"/>
  <c r="AV424" i="21" s="1"/>
  <c r="B58" i="19"/>
  <c r="Q461" i="15"/>
  <c r="R461" i="15" s="1"/>
  <c r="AT356" i="15"/>
  <c r="BE356" i="15" s="1"/>
  <c r="BD249" i="15"/>
  <c r="Y249" i="15"/>
  <c r="Z249" i="15"/>
  <c r="X249" i="15"/>
  <c r="BC249" i="15"/>
  <c r="BB249" i="15"/>
  <c r="O250" i="15"/>
  <c r="AT251" i="15"/>
  <c r="BE251" i="15" s="1"/>
  <c r="Q144" i="15"/>
  <c r="R144" i="15" s="1"/>
  <c r="AT146" i="15"/>
  <c r="BE146" i="15" s="1"/>
  <c r="I71" i="19"/>
  <c r="H72" i="19" s="1"/>
  <c r="Q41" i="15"/>
  <c r="R41" i="15" s="1"/>
  <c r="AU43" i="15"/>
  <c r="AV43" i="15" s="1"/>
  <c r="BE43" i="15"/>
  <c r="B124" i="12"/>
  <c r="B11" i="12" s="1"/>
  <c r="F31" i="8"/>
  <c r="H26" i="34" s="1"/>
  <c r="C124" i="12"/>
  <c r="C11" i="12" s="1"/>
  <c r="AE64" i="12"/>
  <c r="AE97" i="12"/>
  <c r="C182" i="12"/>
  <c r="C13" i="12" s="1"/>
  <c r="B182" i="12"/>
  <c r="B13" i="12" s="1"/>
  <c r="AE101" i="12"/>
  <c r="B93" i="12" s="1"/>
  <c r="D10" i="12" s="1"/>
  <c r="BF85" i="9"/>
  <c r="Q153" i="12"/>
  <c r="R153" i="12" s="1"/>
  <c r="BD153" i="12" s="1"/>
  <c r="BF156" i="11"/>
  <c r="BI28" i="9"/>
  <c r="BI34" i="9" s="1"/>
  <c r="C26" i="9" s="1"/>
  <c r="C28" i="9" s="1"/>
  <c r="AD85" i="9"/>
  <c r="AE85" i="9" s="1"/>
  <c r="BF34" i="9"/>
  <c r="BF32" i="9"/>
  <c r="AU37" i="12"/>
  <c r="AV37" i="12" s="1"/>
  <c r="AY37" i="12" s="1"/>
  <c r="AE37" i="12"/>
  <c r="AB41" i="12"/>
  <c r="AB43" i="12"/>
  <c r="AB39" i="12"/>
  <c r="BH43" i="12"/>
  <c r="BH39" i="12"/>
  <c r="BH41" i="12"/>
  <c r="AA159" i="12"/>
  <c r="AA155" i="12"/>
  <c r="AA157" i="12"/>
  <c r="BD65" i="12"/>
  <c r="X65" i="12"/>
  <c r="BC65" i="12"/>
  <c r="O66" i="12"/>
  <c r="BB65" i="12"/>
  <c r="Z65" i="12"/>
  <c r="AC66" i="12"/>
  <c r="Y65" i="12"/>
  <c r="BG66" i="12"/>
  <c r="U65" i="12"/>
  <c r="T66" i="12" s="1"/>
  <c r="AE152" i="12"/>
  <c r="BE43" i="12"/>
  <c r="BE41" i="12"/>
  <c r="BE39" i="12"/>
  <c r="BI152" i="12"/>
  <c r="AD43" i="12"/>
  <c r="AD39" i="12"/>
  <c r="AD41" i="12"/>
  <c r="BF37" i="12"/>
  <c r="AB185" i="11"/>
  <c r="AB40" i="11"/>
  <c r="BF40" i="11"/>
  <c r="BF185" i="11"/>
  <c r="AC90" i="9"/>
  <c r="AB144" i="9"/>
  <c r="X150" i="9"/>
  <c r="X148" i="9"/>
  <c r="X146" i="9"/>
  <c r="AD144" i="9"/>
  <c r="Z148" i="9"/>
  <c r="Z146" i="9"/>
  <c r="Z150" i="9"/>
  <c r="BC150" i="9"/>
  <c r="BC148" i="9"/>
  <c r="BC146" i="9"/>
  <c r="BD150" i="9"/>
  <c r="BD148" i="9"/>
  <c r="BD146" i="9"/>
  <c r="BF144" i="9"/>
  <c r="BB148" i="9"/>
  <c r="BB146" i="9"/>
  <c r="BB150" i="9"/>
  <c r="BH144" i="9"/>
  <c r="Y150" i="9"/>
  <c r="Y148" i="9"/>
  <c r="Y146" i="9"/>
  <c r="AA90" i="9"/>
  <c r="AA92" i="9"/>
  <c r="AA88" i="9"/>
  <c r="Q86" i="9"/>
  <c r="R86" i="9" s="1"/>
  <c r="BI56" i="9"/>
  <c r="Q57" i="9"/>
  <c r="R57" i="9" s="1"/>
  <c r="AA61" i="9"/>
  <c r="AA59" i="9"/>
  <c r="AA63" i="9"/>
  <c r="AE56" i="9"/>
  <c r="BH34" i="9"/>
  <c r="BH32" i="9"/>
  <c r="BH30" i="9"/>
  <c r="AB30" i="9"/>
  <c r="AB34" i="9"/>
  <c r="AB32" i="9"/>
  <c r="AD32" i="9"/>
  <c r="AD30" i="9"/>
  <c r="AD34" i="9"/>
  <c r="AE28" i="9"/>
  <c r="G30" i="8" l="1"/>
  <c r="I25" i="34" s="1"/>
  <c r="E10" i="12"/>
  <c r="F10" i="12" s="1"/>
  <c r="U153" i="12"/>
  <c r="BC153" i="12"/>
  <c r="BC157" i="12" s="1"/>
  <c r="AB355" i="15"/>
  <c r="BF355" i="15"/>
  <c r="C95" i="12"/>
  <c r="C10" i="12" s="1"/>
  <c r="BB153" i="12"/>
  <c r="X153" i="12"/>
  <c r="Y153" i="12"/>
  <c r="Y159" i="12" s="1"/>
  <c r="Z153" i="12"/>
  <c r="Z159" i="12" s="1"/>
  <c r="AU251" i="15"/>
  <c r="AV251" i="15" s="1"/>
  <c r="BI85" i="9"/>
  <c r="BF420" i="21"/>
  <c r="G16" i="8"/>
  <c r="U72" i="19"/>
  <c r="T73" i="19" s="1"/>
  <c r="O72" i="19"/>
  <c r="N73" i="19" s="1"/>
  <c r="AS191" i="22"/>
  <c r="O264" i="22"/>
  <c r="BB263" i="22"/>
  <c r="Y263" i="22"/>
  <c r="X263" i="22"/>
  <c r="Z263" i="22"/>
  <c r="BD263" i="22"/>
  <c r="BC263" i="22"/>
  <c r="BF114" i="22"/>
  <c r="AS341" i="22"/>
  <c r="P39" i="22"/>
  <c r="AA39" i="22" s="1"/>
  <c r="Q39" i="22"/>
  <c r="R39" i="22" s="1"/>
  <c r="P115" i="22"/>
  <c r="AA115" i="22" s="1"/>
  <c r="BF338" i="22"/>
  <c r="BF38" i="22"/>
  <c r="AB114" i="22"/>
  <c r="AT265" i="22"/>
  <c r="BE265" i="22" s="1"/>
  <c r="AU115" i="22"/>
  <c r="AV115" i="22" s="1"/>
  <c r="AB190" i="22"/>
  <c r="BF190" i="22"/>
  <c r="AB338" i="22"/>
  <c r="P191" i="22"/>
  <c r="AA191" i="22" s="1"/>
  <c r="P339" i="22"/>
  <c r="AA339" i="22" s="1"/>
  <c r="AB38" i="22"/>
  <c r="AU43" i="22"/>
  <c r="AV43" i="22" s="1"/>
  <c r="AU211" i="17"/>
  <c r="AV211" i="17" s="1"/>
  <c r="AS212" i="17" s="1"/>
  <c r="Q124" i="17"/>
  <c r="R124" i="17" s="1"/>
  <c r="AB38" i="17"/>
  <c r="AV39" i="17"/>
  <c r="AT296" i="17"/>
  <c r="BE296" i="17" s="1"/>
  <c r="P209" i="17"/>
  <c r="AA209" i="17" s="1"/>
  <c r="BF208" i="17"/>
  <c r="BF38" i="17"/>
  <c r="P39" i="17"/>
  <c r="AA39" i="17" s="1"/>
  <c r="Q294" i="17"/>
  <c r="R294" i="17" s="1"/>
  <c r="AT380" i="17"/>
  <c r="BE380" i="17" s="1"/>
  <c r="BD378" i="17"/>
  <c r="BC378" i="17"/>
  <c r="BB378" i="17"/>
  <c r="O379" i="17"/>
  <c r="Z378" i="17"/>
  <c r="Y378" i="17"/>
  <c r="X378" i="17"/>
  <c r="AU127" i="17"/>
  <c r="AV127" i="17" s="1"/>
  <c r="AB208" i="17"/>
  <c r="AB420" i="21"/>
  <c r="O42" i="21"/>
  <c r="P42" i="21" s="1"/>
  <c r="AA42" i="21" s="1"/>
  <c r="BD41" i="21"/>
  <c r="Z41" i="21"/>
  <c r="BC41" i="21"/>
  <c r="Y41" i="21"/>
  <c r="X41" i="21"/>
  <c r="BB41" i="21"/>
  <c r="AS425" i="21"/>
  <c r="BC136" i="21"/>
  <c r="X136" i="21"/>
  <c r="O137" i="21"/>
  <c r="BB136" i="21"/>
  <c r="Z136" i="21"/>
  <c r="BD136" i="21"/>
  <c r="Y136" i="21"/>
  <c r="BF328" i="21"/>
  <c r="AT232" i="21"/>
  <c r="BE232" i="21" s="1"/>
  <c r="AB328" i="21"/>
  <c r="P231" i="21"/>
  <c r="AA231" i="21" s="1"/>
  <c r="P329" i="21"/>
  <c r="AA329" i="21" s="1"/>
  <c r="Q421" i="21"/>
  <c r="R421" i="21" s="1"/>
  <c r="AS330" i="21"/>
  <c r="AB230" i="21"/>
  <c r="BF230" i="21"/>
  <c r="AU43" i="21"/>
  <c r="AV43" i="21" s="1"/>
  <c r="AT138" i="21"/>
  <c r="BE138" i="21" s="1"/>
  <c r="AU356" i="15"/>
  <c r="AV356" i="15" s="1"/>
  <c r="AS357" i="15" s="1"/>
  <c r="C58" i="19"/>
  <c r="B59" i="19" s="1"/>
  <c r="AS462" i="15"/>
  <c r="BD461" i="15"/>
  <c r="Y461" i="15"/>
  <c r="Z461" i="15"/>
  <c r="BC461" i="15"/>
  <c r="BB461" i="15"/>
  <c r="X461" i="15"/>
  <c r="O462" i="15"/>
  <c r="Q356" i="15"/>
  <c r="R356" i="15" s="1"/>
  <c r="P250" i="15"/>
  <c r="AA250" i="15" s="1"/>
  <c r="BF249" i="15"/>
  <c r="AB249" i="15"/>
  <c r="BD144" i="15"/>
  <c r="Y144" i="15"/>
  <c r="BC144" i="15"/>
  <c r="X144" i="15"/>
  <c r="O145" i="15"/>
  <c r="Z144" i="15"/>
  <c r="BB144" i="15"/>
  <c r="AU146" i="15"/>
  <c r="AV146" i="15" s="1"/>
  <c r="I72" i="19"/>
  <c r="H73" i="19" s="1"/>
  <c r="AS44" i="15"/>
  <c r="O42" i="15"/>
  <c r="P42" i="15" s="1"/>
  <c r="BB41" i="15"/>
  <c r="BC41" i="15"/>
  <c r="Z41" i="15"/>
  <c r="X41" i="15"/>
  <c r="BD41" i="15"/>
  <c r="Y41" i="15"/>
  <c r="B95" i="12"/>
  <c r="B10" i="12" s="1"/>
  <c r="F30" i="8"/>
  <c r="H25" i="34" s="1"/>
  <c r="BI30" i="9"/>
  <c r="BI32" i="9"/>
  <c r="AC72" i="12"/>
  <c r="AC70" i="12"/>
  <c r="AC68" i="12"/>
  <c r="BC155" i="12"/>
  <c r="BC159" i="12"/>
  <c r="AB65" i="12"/>
  <c r="AD65" i="12"/>
  <c r="AE43" i="12"/>
  <c r="B35" i="12" s="1"/>
  <c r="D8" i="12" s="1"/>
  <c r="AE39" i="12"/>
  <c r="AE41" i="12"/>
  <c r="BF65" i="12"/>
  <c r="BH65" i="12"/>
  <c r="BI37" i="12"/>
  <c r="BF43" i="12"/>
  <c r="BF39" i="12"/>
  <c r="BF41" i="12"/>
  <c r="BG70" i="12"/>
  <c r="BG68" i="12"/>
  <c r="BG72" i="12"/>
  <c r="P66" i="12"/>
  <c r="AA66" i="12" s="1"/>
  <c r="BD155" i="12"/>
  <c r="BD157" i="12"/>
  <c r="BD159" i="12"/>
  <c r="AD150" i="9"/>
  <c r="AD146" i="9"/>
  <c r="AD148" i="9"/>
  <c r="BI144" i="9"/>
  <c r="BF148" i="9"/>
  <c r="BF146" i="9"/>
  <c r="BF150" i="9"/>
  <c r="BH150" i="9"/>
  <c r="BH148" i="9"/>
  <c r="BH146" i="9"/>
  <c r="AE144" i="9"/>
  <c r="AB148" i="9"/>
  <c r="AB150" i="9"/>
  <c r="AB146" i="9"/>
  <c r="Y86" i="9"/>
  <c r="BD86" i="9"/>
  <c r="X86" i="9"/>
  <c r="BC86" i="9"/>
  <c r="Z86" i="9"/>
  <c r="BB86" i="9"/>
  <c r="U86" i="9"/>
  <c r="Y57" i="9"/>
  <c r="BD57" i="9"/>
  <c r="X57" i="9"/>
  <c r="BC57" i="9"/>
  <c r="BB57" i="9"/>
  <c r="Z57" i="9"/>
  <c r="U57" i="9"/>
  <c r="AE30" i="9"/>
  <c r="AE34" i="9"/>
  <c r="B26" i="9" s="1"/>
  <c r="B28" i="9" s="1"/>
  <c r="AE32" i="9"/>
  <c r="I11" i="34" l="1"/>
  <c r="BF153" i="12"/>
  <c r="Z155" i="12"/>
  <c r="BB155" i="12"/>
  <c r="BB157" i="12"/>
  <c r="BH153" i="12"/>
  <c r="BH155" i="12" s="1"/>
  <c r="BB159" i="12"/>
  <c r="AB153" i="12"/>
  <c r="AB159" i="12" s="1"/>
  <c r="Z157" i="12"/>
  <c r="Y157" i="12"/>
  <c r="Y155" i="12"/>
  <c r="AD153" i="12"/>
  <c r="AD155" i="12" s="1"/>
  <c r="X159" i="12"/>
  <c r="X155" i="12"/>
  <c r="X157" i="12"/>
  <c r="Q66" i="12"/>
  <c r="R66" i="12" s="1"/>
  <c r="Y66" i="12" s="1"/>
  <c r="F16" i="8"/>
  <c r="H11" i="34" s="1"/>
  <c r="U73" i="19"/>
  <c r="O73" i="19"/>
  <c r="N74" i="19" s="1"/>
  <c r="AU265" i="22"/>
  <c r="AV265" i="22" s="1"/>
  <c r="Z39" i="22"/>
  <c r="BD39" i="22"/>
  <c r="Y39" i="22"/>
  <c r="BC39" i="22"/>
  <c r="X39" i="22"/>
  <c r="O40" i="22"/>
  <c r="BB39" i="22"/>
  <c r="AS266" i="22"/>
  <c r="AT341" i="22"/>
  <c r="BE341" i="22" s="1"/>
  <c r="AB263" i="22"/>
  <c r="Q339" i="22"/>
  <c r="R339" i="22" s="1"/>
  <c r="Q115" i="22"/>
  <c r="R115" i="22" s="1"/>
  <c r="BF263" i="22"/>
  <c r="Q191" i="22"/>
  <c r="R191" i="22" s="1"/>
  <c r="P264" i="22"/>
  <c r="AA264" i="22" s="1"/>
  <c r="AS44" i="22"/>
  <c r="AS116" i="22"/>
  <c r="AT191" i="22"/>
  <c r="BE191" i="22" s="1"/>
  <c r="AU380" i="17"/>
  <c r="AV380" i="17" s="1"/>
  <c r="AS381" i="17" s="1"/>
  <c r="Z294" i="17"/>
  <c r="BD294" i="17"/>
  <c r="Y294" i="17"/>
  <c r="BC294" i="17"/>
  <c r="X294" i="17"/>
  <c r="O295" i="17"/>
  <c r="BB294" i="17"/>
  <c r="BC124" i="17"/>
  <c r="X124" i="17"/>
  <c r="O125" i="17"/>
  <c r="BB124" i="17"/>
  <c r="Z124" i="17"/>
  <c r="BD124" i="17"/>
  <c r="Y124" i="17"/>
  <c r="P379" i="17"/>
  <c r="AA379" i="17" s="1"/>
  <c r="BF378" i="17"/>
  <c r="AS40" i="17"/>
  <c r="Q39" i="17"/>
  <c r="R39" i="17" s="1"/>
  <c r="Q209" i="17"/>
  <c r="R209" i="17" s="1"/>
  <c r="AS128" i="17"/>
  <c r="AB378" i="17"/>
  <c r="AU296" i="17"/>
  <c r="AV296" i="17" s="1"/>
  <c r="AT212" i="17"/>
  <c r="BE212" i="17" s="1"/>
  <c r="BF41" i="21"/>
  <c r="AB41" i="21"/>
  <c r="BD421" i="21"/>
  <c r="O422" i="21"/>
  <c r="X421" i="21"/>
  <c r="BC421" i="21"/>
  <c r="BB421" i="21"/>
  <c r="Z421" i="21"/>
  <c r="Y421" i="21"/>
  <c r="AS44" i="21"/>
  <c r="BF136" i="21"/>
  <c r="Q231" i="21"/>
  <c r="R231" i="21" s="1"/>
  <c r="P137" i="21"/>
  <c r="AA137" i="21" s="1"/>
  <c r="AB136" i="21"/>
  <c r="AU138" i="21"/>
  <c r="AV138" i="21" s="1"/>
  <c r="Q329" i="21"/>
  <c r="R329" i="21" s="1"/>
  <c r="AU232" i="21"/>
  <c r="AV232" i="21" s="1"/>
  <c r="AT330" i="21"/>
  <c r="BE330" i="21" s="1"/>
  <c r="Q42" i="21"/>
  <c r="R42" i="21" s="1"/>
  <c r="AT425" i="21"/>
  <c r="BE425" i="21" s="1"/>
  <c r="C59" i="19"/>
  <c r="BF461" i="15"/>
  <c r="AB461" i="15"/>
  <c r="P462" i="15"/>
  <c r="AA462" i="15" s="1"/>
  <c r="AT462" i="15"/>
  <c r="BE462" i="15" s="1"/>
  <c r="BD356" i="15"/>
  <c r="Y356" i="15"/>
  <c r="BB356" i="15"/>
  <c r="O357" i="15"/>
  <c r="BC356" i="15"/>
  <c r="X356" i="15"/>
  <c r="Z356" i="15"/>
  <c r="AT357" i="15"/>
  <c r="BE357" i="15" s="1"/>
  <c r="AS252" i="15"/>
  <c r="Q250" i="15"/>
  <c r="R250" i="15" s="1"/>
  <c r="AS147" i="15"/>
  <c r="P145" i="15"/>
  <c r="AA145" i="15" s="1"/>
  <c r="AB144" i="15"/>
  <c r="BF144" i="15"/>
  <c r="I73" i="19"/>
  <c r="H74" i="19" s="1"/>
  <c r="AB41" i="15"/>
  <c r="AA42" i="15"/>
  <c r="BF41" i="15"/>
  <c r="AT44" i="15"/>
  <c r="BE44" i="15" s="1"/>
  <c r="B37" i="12"/>
  <c r="B8" i="12" s="1"/>
  <c r="F28" i="8"/>
  <c r="H23" i="34" s="1"/>
  <c r="BI65" i="12"/>
  <c r="AE65" i="12"/>
  <c r="BH157" i="12"/>
  <c r="AA72" i="12"/>
  <c r="AA68" i="12"/>
  <c r="AA70" i="12"/>
  <c r="BF159" i="12"/>
  <c r="BF155" i="12"/>
  <c r="BF157" i="12"/>
  <c r="BI39" i="12"/>
  <c r="BI43" i="12"/>
  <c r="C35" i="12" s="1"/>
  <c r="E8" i="12" s="1"/>
  <c r="F8" i="12" s="1"/>
  <c r="BI41" i="12"/>
  <c r="BI148" i="9"/>
  <c r="BI146" i="9"/>
  <c r="BI150" i="9"/>
  <c r="C142" i="9" s="1"/>
  <c r="AE146" i="9"/>
  <c r="AE148" i="9"/>
  <c r="AE150" i="9"/>
  <c r="B142" i="9" s="1"/>
  <c r="BF86" i="9"/>
  <c r="BB90" i="9"/>
  <c r="BB92" i="9"/>
  <c r="BB88" i="9"/>
  <c r="BH86" i="9"/>
  <c r="BC90" i="9"/>
  <c r="BC92" i="9"/>
  <c r="BC88" i="9"/>
  <c r="Z90" i="9"/>
  <c r="Z88" i="9"/>
  <c r="Z92" i="9"/>
  <c r="AB86" i="9"/>
  <c r="X90" i="9"/>
  <c r="X88" i="9"/>
  <c r="X92" i="9"/>
  <c r="AD86" i="9"/>
  <c r="BD92" i="9"/>
  <c r="BD88" i="9"/>
  <c r="BD90" i="9"/>
  <c r="Y92" i="9"/>
  <c r="Y88" i="9"/>
  <c r="Y90" i="9"/>
  <c r="Z61" i="9"/>
  <c r="Z63" i="9"/>
  <c r="Z59" i="9"/>
  <c r="BC61" i="9"/>
  <c r="BC63" i="9"/>
  <c r="BC59" i="9"/>
  <c r="BD63" i="9"/>
  <c r="BD61" i="9"/>
  <c r="BD59" i="9"/>
  <c r="BF57" i="9"/>
  <c r="BB61" i="9"/>
  <c r="BB63" i="9"/>
  <c r="BB59" i="9"/>
  <c r="BH57" i="9"/>
  <c r="AB57" i="9"/>
  <c r="X61" i="9"/>
  <c r="X59" i="9"/>
  <c r="X63" i="9"/>
  <c r="AD57" i="9"/>
  <c r="Y59" i="9"/>
  <c r="Y63" i="9"/>
  <c r="Y61" i="9"/>
  <c r="BI153" i="12" l="1"/>
  <c r="AD157" i="12"/>
  <c r="AB157" i="12"/>
  <c r="AE153" i="12"/>
  <c r="AE157" i="12" s="1"/>
  <c r="BH159" i="12"/>
  <c r="Q137" i="21"/>
  <c r="R137" i="21" s="1"/>
  <c r="BC137" i="21" s="1"/>
  <c r="AB155" i="12"/>
  <c r="AD159" i="12"/>
  <c r="Z66" i="12"/>
  <c r="BB66" i="12"/>
  <c r="BB70" i="12" s="1"/>
  <c r="U66" i="12"/>
  <c r="BC66" i="12"/>
  <c r="BC72" i="12" s="1"/>
  <c r="X66" i="12"/>
  <c r="X70" i="12" s="1"/>
  <c r="BD66" i="12"/>
  <c r="BD68" i="12" s="1"/>
  <c r="G28" i="8"/>
  <c r="I23" i="34" s="1"/>
  <c r="G20" i="8"/>
  <c r="I15" i="34" s="1"/>
  <c r="B60" i="19"/>
  <c r="O74" i="19"/>
  <c r="N75" i="19" s="1"/>
  <c r="AU191" i="22"/>
  <c r="AV191" i="22" s="1"/>
  <c r="AS192" i="22" s="1"/>
  <c r="Q264" i="22"/>
  <c r="R264" i="22" s="1"/>
  <c r="O265" i="22" s="1"/>
  <c r="AU341" i="22"/>
  <c r="AV341" i="22" s="1"/>
  <c r="AS342" i="22" s="1"/>
  <c r="Z191" i="22"/>
  <c r="BD191" i="22"/>
  <c r="Y191" i="22"/>
  <c r="BC191" i="22"/>
  <c r="X191" i="22"/>
  <c r="O192" i="22"/>
  <c r="BB191" i="22"/>
  <c r="O340" i="22"/>
  <c r="Y339" i="22"/>
  <c r="Z339" i="22"/>
  <c r="X339" i="22"/>
  <c r="BD339" i="22"/>
  <c r="BC339" i="22"/>
  <c r="BB339" i="22"/>
  <c r="BF39" i="22"/>
  <c r="P40" i="22"/>
  <c r="AA40" i="22" s="1"/>
  <c r="AT116" i="22"/>
  <c r="BE116" i="22" s="1"/>
  <c r="AB39" i="22"/>
  <c r="AT266" i="22"/>
  <c r="BE266" i="22" s="1"/>
  <c r="Z115" i="22"/>
  <c r="BD115" i="22"/>
  <c r="Y115" i="22"/>
  <c r="BC115" i="22"/>
  <c r="X115" i="22"/>
  <c r="O116" i="22"/>
  <c r="BB115" i="22"/>
  <c r="AT44" i="22"/>
  <c r="BE44" i="22" s="1"/>
  <c r="AU212" i="17"/>
  <c r="AV212" i="17" s="1"/>
  <c r="AS213" i="17" s="1"/>
  <c r="Q379" i="17"/>
  <c r="R379" i="17" s="1"/>
  <c r="BC379" i="17" s="1"/>
  <c r="BF124" i="17"/>
  <c r="AB294" i="17"/>
  <c r="AB124" i="17"/>
  <c r="BD209" i="17"/>
  <c r="Y209" i="17"/>
  <c r="X209" i="17"/>
  <c r="BC209" i="17"/>
  <c r="BB209" i="17"/>
  <c r="O210" i="17"/>
  <c r="Z209" i="17"/>
  <c r="AT40" i="17"/>
  <c r="BE40" i="17" s="1"/>
  <c r="AS297" i="17"/>
  <c r="O40" i="17"/>
  <c r="X39" i="17"/>
  <c r="BD39" i="17"/>
  <c r="BC39" i="17"/>
  <c r="BB39" i="17"/>
  <c r="Z39" i="17"/>
  <c r="Y39" i="17"/>
  <c r="P125" i="17"/>
  <c r="AA125" i="17" s="1"/>
  <c r="AT128" i="17"/>
  <c r="BE128" i="17" s="1"/>
  <c r="BF294" i="17"/>
  <c r="P295" i="17"/>
  <c r="AA295" i="17" s="1"/>
  <c r="AT381" i="17"/>
  <c r="BE381" i="17" s="1"/>
  <c r="BF421" i="21"/>
  <c r="AB421" i="21"/>
  <c r="AS139" i="21"/>
  <c r="Z231" i="21"/>
  <c r="BD231" i="21"/>
  <c r="Y231" i="21"/>
  <c r="O232" i="21"/>
  <c r="BB231" i="21"/>
  <c r="X231" i="21"/>
  <c r="BC231" i="21"/>
  <c r="AT44" i="21"/>
  <c r="BE44" i="21" s="1"/>
  <c r="AU425" i="21"/>
  <c r="O330" i="21"/>
  <c r="Z329" i="21"/>
  <c r="Y329" i="21"/>
  <c r="X329" i="21"/>
  <c r="BD329" i="21"/>
  <c r="BC329" i="21"/>
  <c r="BB329" i="21"/>
  <c r="P422" i="21"/>
  <c r="AA422" i="21" s="1"/>
  <c r="BB42" i="21"/>
  <c r="BD42" i="21"/>
  <c r="Z42" i="21"/>
  <c r="Y42" i="21"/>
  <c r="BC42" i="21"/>
  <c r="O43" i="21"/>
  <c r="X42" i="21"/>
  <c r="AU330" i="21"/>
  <c r="AV330" i="21" s="1"/>
  <c r="AS233" i="21"/>
  <c r="AV425" i="21"/>
  <c r="C60" i="19"/>
  <c r="Q462" i="15"/>
  <c r="R462" i="15" s="1"/>
  <c r="AU462" i="15"/>
  <c r="AV462" i="15" s="1"/>
  <c r="AB356" i="15"/>
  <c r="AU44" i="15"/>
  <c r="AV44" i="15" s="1"/>
  <c r="AS45" i="15" s="1"/>
  <c r="AU357" i="15"/>
  <c r="AV357" i="15" s="1"/>
  <c r="P357" i="15"/>
  <c r="AA357" i="15" s="1"/>
  <c r="BF356" i="15"/>
  <c r="O251" i="15"/>
  <c r="Z250" i="15"/>
  <c r="Y250" i="15"/>
  <c r="X250" i="15"/>
  <c r="BD250" i="15"/>
  <c r="BC250" i="15"/>
  <c r="BB250" i="15"/>
  <c r="AT252" i="15"/>
  <c r="BE252" i="15" s="1"/>
  <c r="Q145" i="15"/>
  <c r="R145" i="15" s="1"/>
  <c r="AT147" i="15"/>
  <c r="BE147" i="15" s="1"/>
  <c r="Q42" i="15"/>
  <c r="R42" i="15" s="1"/>
  <c r="O43" i="15" s="1"/>
  <c r="P43" i="15" s="1"/>
  <c r="I74" i="19"/>
  <c r="H75" i="19" s="1"/>
  <c r="B144" i="9"/>
  <c r="F20" i="8"/>
  <c r="H15" i="34" s="1"/>
  <c r="C37" i="12"/>
  <c r="C8" i="12" s="1"/>
  <c r="C144" i="9"/>
  <c r="Y72" i="12"/>
  <c r="Y70" i="12"/>
  <c r="Y68" i="12"/>
  <c r="BI159" i="12"/>
  <c r="C151" i="12" s="1"/>
  <c r="E12" i="12" s="1"/>
  <c r="BI157" i="12"/>
  <c r="BI155" i="12"/>
  <c r="Z70" i="12"/>
  <c r="BH90" i="9"/>
  <c r="BH92" i="9"/>
  <c r="BH88" i="9"/>
  <c r="AD88" i="9"/>
  <c r="AD90" i="9"/>
  <c r="AD92" i="9"/>
  <c r="AE86" i="9"/>
  <c r="AB88" i="9"/>
  <c r="AB90" i="9"/>
  <c r="AB92" i="9"/>
  <c r="BI86" i="9"/>
  <c r="BF88" i="9"/>
  <c r="BF90" i="9"/>
  <c r="BF92" i="9"/>
  <c r="BH61" i="9"/>
  <c r="BH63" i="9"/>
  <c r="BH59" i="9"/>
  <c r="AE57" i="9"/>
  <c r="AB63" i="9"/>
  <c r="AB59" i="9"/>
  <c r="AB61" i="9"/>
  <c r="AD61" i="9"/>
  <c r="AD59" i="9"/>
  <c r="AD63" i="9"/>
  <c r="BI57" i="9"/>
  <c r="BF61" i="9"/>
  <c r="BF59" i="9"/>
  <c r="BF63" i="9"/>
  <c r="AU381" i="17" l="1"/>
  <c r="X137" i="21"/>
  <c r="Z137" i="21"/>
  <c r="Y137" i="21"/>
  <c r="O138" i="21"/>
  <c r="BD137" i="21"/>
  <c r="BB137" i="21"/>
  <c r="BF137" i="21" s="1"/>
  <c r="AE159" i="12"/>
  <c r="B151" i="12" s="1"/>
  <c r="D12" i="12" s="1"/>
  <c r="F12" i="12" s="1"/>
  <c r="AE155" i="12"/>
  <c r="BB72" i="12"/>
  <c r="BC70" i="12"/>
  <c r="BB68" i="12"/>
  <c r="Y379" i="17"/>
  <c r="Z379" i="17"/>
  <c r="X379" i="17"/>
  <c r="BD379" i="17"/>
  <c r="Z264" i="22"/>
  <c r="Y264" i="22"/>
  <c r="BD264" i="22"/>
  <c r="BB379" i="17"/>
  <c r="BD70" i="12"/>
  <c r="BD72" i="12"/>
  <c r="AD66" i="12"/>
  <c r="AD68" i="12" s="1"/>
  <c r="X72" i="12"/>
  <c r="X68" i="12"/>
  <c r="AB66" i="12"/>
  <c r="BH66" i="12"/>
  <c r="BH70" i="12" s="1"/>
  <c r="Z72" i="12"/>
  <c r="BC68" i="12"/>
  <c r="Z68" i="12"/>
  <c r="BF66" i="12"/>
  <c r="BF68" i="12" s="1"/>
  <c r="G32" i="8"/>
  <c r="I27" i="34" s="1"/>
  <c r="B61" i="19"/>
  <c r="O75" i="19"/>
  <c r="N76" i="19"/>
  <c r="AU44" i="22"/>
  <c r="X264" i="22"/>
  <c r="BB264" i="22"/>
  <c r="AU116" i="22"/>
  <c r="AV116" i="22" s="1"/>
  <c r="BC264" i="22"/>
  <c r="AB339" i="22"/>
  <c r="Q40" i="22"/>
  <c r="R40" i="22" s="1"/>
  <c r="AT342" i="22"/>
  <c r="BE342" i="22" s="1"/>
  <c r="BF191" i="22"/>
  <c r="AV44" i="22"/>
  <c r="P265" i="22"/>
  <c r="AA265" i="22" s="1"/>
  <c r="P192" i="22"/>
  <c r="AA192" i="22" s="1"/>
  <c r="P340" i="22"/>
  <c r="AA340" i="22" s="1"/>
  <c r="AB191" i="22"/>
  <c r="BF115" i="22"/>
  <c r="BF339" i="22"/>
  <c r="P116" i="22"/>
  <c r="AA116" i="22" s="1"/>
  <c r="AU266" i="22"/>
  <c r="AV266" i="22" s="1"/>
  <c r="AB115" i="22"/>
  <c r="AT192" i="22"/>
  <c r="BE192" i="22" s="1"/>
  <c r="O380" i="17"/>
  <c r="P380" i="17" s="1"/>
  <c r="AA380" i="17" s="1"/>
  <c r="AB209" i="17"/>
  <c r="AV381" i="17"/>
  <c r="AB39" i="17"/>
  <c r="P40" i="17"/>
  <c r="AA40" i="17" s="1"/>
  <c r="AU128" i="17"/>
  <c r="AV128" i="17" s="1"/>
  <c r="P210" i="17"/>
  <c r="AA210" i="17" s="1"/>
  <c r="AT213" i="17"/>
  <c r="BE213" i="17" s="1"/>
  <c r="AT297" i="17"/>
  <c r="BE297" i="17" s="1"/>
  <c r="Q295" i="17"/>
  <c r="R295" i="17" s="1"/>
  <c r="Q125" i="17"/>
  <c r="R125" i="17" s="1"/>
  <c r="BF39" i="17"/>
  <c r="AU40" i="17"/>
  <c r="AV40" i="17" s="1"/>
  <c r="BF209" i="17"/>
  <c r="AS331" i="21"/>
  <c r="P232" i="21"/>
  <c r="AA232" i="21" s="1"/>
  <c r="AB137" i="21"/>
  <c r="Q422" i="21"/>
  <c r="R422" i="21" s="1"/>
  <c r="AU44" i="21"/>
  <c r="AV44" i="21" s="1"/>
  <c r="BF231" i="21"/>
  <c r="AB42" i="21"/>
  <c r="P43" i="21"/>
  <c r="AA43" i="21" s="1"/>
  <c r="AB329" i="21"/>
  <c r="P138" i="21"/>
  <c r="AA138" i="21" s="1"/>
  <c r="BF329" i="21"/>
  <c r="AS426" i="21"/>
  <c r="AT233" i="21"/>
  <c r="BE233" i="21" s="1"/>
  <c r="P330" i="21"/>
  <c r="AA330" i="21" s="1"/>
  <c r="AT139" i="21"/>
  <c r="BE139" i="21" s="1"/>
  <c r="BF42" i="21"/>
  <c r="AB231" i="21"/>
  <c r="AU147" i="15"/>
  <c r="AV147" i="15" s="1"/>
  <c r="AS148" i="15" s="1"/>
  <c r="C61" i="19"/>
  <c r="BC462" i="15"/>
  <c r="BB462" i="15"/>
  <c r="Y462" i="15"/>
  <c r="O463" i="15"/>
  <c r="P463" i="15" s="1"/>
  <c r="AA463" i="15" s="1"/>
  <c r="Z462" i="15"/>
  <c r="X462" i="15"/>
  <c r="BD462" i="15"/>
  <c r="AS463" i="15"/>
  <c r="AU252" i="15"/>
  <c r="AV252" i="15" s="1"/>
  <c r="AS253" i="15" s="1"/>
  <c r="Q357" i="15"/>
  <c r="R357" i="15" s="1"/>
  <c r="AS358" i="15"/>
  <c r="X42" i="15"/>
  <c r="BD42" i="15"/>
  <c r="BF250" i="15"/>
  <c r="Z42" i="15"/>
  <c r="AB250" i="15"/>
  <c r="Y42" i="15"/>
  <c r="BC42" i="15"/>
  <c r="BB42" i="15"/>
  <c r="P251" i="15"/>
  <c r="AA251" i="15" s="1"/>
  <c r="Z145" i="15"/>
  <c r="BD145" i="15"/>
  <c r="Y145" i="15"/>
  <c r="BC145" i="15"/>
  <c r="X145" i="15"/>
  <c r="O146" i="15"/>
  <c r="BB145" i="15"/>
  <c r="I75" i="19"/>
  <c r="H76" i="19" s="1"/>
  <c r="AT45" i="15"/>
  <c r="BE45" i="15" s="1"/>
  <c r="Q43" i="15"/>
  <c r="R43" i="15" s="1"/>
  <c r="AA43" i="15"/>
  <c r="C153" i="12"/>
  <c r="C12" i="12" s="1"/>
  <c r="AB70" i="12"/>
  <c r="AE88" i="9"/>
  <c r="AE92" i="9"/>
  <c r="B84" i="9" s="1"/>
  <c r="AE90" i="9"/>
  <c r="BI92" i="9"/>
  <c r="C84" i="9" s="1"/>
  <c r="BI90" i="9"/>
  <c r="BI88" i="9"/>
  <c r="AE63" i="9"/>
  <c r="B55" i="9" s="1"/>
  <c r="AE59" i="9"/>
  <c r="AE61" i="9"/>
  <c r="BI61" i="9"/>
  <c r="BI63" i="9"/>
  <c r="C55" i="9" s="1"/>
  <c r="BI59" i="9"/>
  <c r="BF379" i="17" l="1"/>
  <c r="AU233" i="21"/>
  <c r="AV233" i="21" s="1"/>
  <c r="AB379" i="17"/>
  <c r="B153" i="12"/>
  <c r="B12" i="12" s="1"/>
  <c r="F32" i="8"/>
  <c r="H27" i="34" s="1"/>
  <c r="AD70" i="12"/>
  <c r="AD72" i="12"/>
  <c r="AE66" i="12"/>
  <c r="AE68" i="12" s="1"/>
  <c r="AB264" i="22"/>
  <c r="BF70" i="12"/>
  <c r="BF72" i="12"/>
  <c r="AB68" i="12"/>
  <c r="BH68" i="12"/>
  <c r="BI66" i="12"/>
  <c r="BI70" i="12" s="1"/>
  <c r="AB72" i="12"/>
  <c r="BH72" i="12"/>
  <c r="BF462" i="15"/>
  <c r="AB462" i="15"/>
  <c r="G18" i="8"/>
  <c r="I13" i="34" s="1"/>
  <c r="G17" i="8"/>
  <c r="O76" i="19"/>
  <c r="N77" i="19" s="1"/>
  <c r="Q340" i="22"/>
  <c r="R340" i="22" s="1"/>
  <c r="BB340" i="22" s="1"/>
  <c r="BF264" i="22"/>
  <c r="Q265" i="22"/>
  <c r="R265" i="22" s="1"/>
  <c r="Z265" i="22" s="1"/>
  <c r="BB40" i="22"/>
  <c r="O41" i="22"/>
  <c r="X40" i="22"/>
  <c r="BD40" i="22"/>
  <c r="BC40" i="22"/>
  <c r="Z40" i="22"/>
  <c r="Y40" i="22"/>
  <c r="AS267" i="22"/>
  <c r="AU192" i="22"/>
  <c r="AV192" i="22" s="1"/>
  <c r="AS45" i="22"/>
  <c r="Q192" i="22"/>
  <c r="R192" i="22" s="1"/>
  <c r="AS117" i="22"/>
  <c r="Q116" i="22"/>
  <c r="R116" i="22" s="1"/>
  <c r="AU342" i="22"/>
  <c r="AV342" i="22" s="1"/>
  <c r="AU297" i="17"/>
  <c r="AV297" i="17" s="1"/>
  <c r="AU213" i="17"/>
  <c r="AV213" i="17" s="1"/>
  <c r="AS214" i="17" s="1"/>
  <c r="AS382" i="17"/>
  <c r="AS41" i="17"/>
  <c r="AS129" i="17"/>
  <c r="Q40" i="17"/>
  <c r="R40" i="17" s="1"/>
  <c r="Z125" i="17"/>
  <c r="BD125" i="17"/>
  <c r="Y125" i="17"/>
  <c r="BC125" i="17"/>
  <c r="X125" i="17"/>
  <c r="O126" i="17"/>
  <c r="BB125" i="17"/>
  <c r="O296" i="17"/>
  <c r="BB295" i="17"/>
  <c r="BD295" i="17"/>
  <c r="BC295" i="17"/>
  <c r="Z295" i="17"/>
  <c r="Y295" i="17"/>
  <c r="X295" i="17"/>
  <c r="Q210" i="17"/>
  <c r="R210" i="17" s="1"/>
  <c r="Q380" i="17"/>
  <c r="R380" i="17" s="1"/>
  <c r="AU139" i="21"/>
  <c r="AV139" i="21" s="1"/>
  <c r="AS140" i="21" s="1"/>
  <c r="O423" i="21"/>
  <c r="BB422" i="21"/>
  <c r="BD422" i="21"/>
  <c r="BC422" i="21"/>
  <c r="Z422" i="21"/>
  <c r="Y422" i="21"/>
  <c r="X422" i="21"/>
  <c r="AS234" i="21"/>
  <c r="Q138" i="21"/>
  <c r="R138" i="21" s="1"/>
  <c r="Q232" i="21"/>
  <c r="R232" i="21" s="1"/>
  <c r="AT426" i="21"/>
  <c r="BE426" i="21" s="1"/>
  <c r="Q43" i="21"/>
  <c r="R43" i="21" s="1"/>
  <c r="Q330" i="21"/>
  <c r="R330" i="21" s="1"/>
  <c r="AS45" i="21"/>
  <c r="AT331" i="21"/>
  <c r="BE331" i="21" s="1"/>
  <c r="B62" i="19"/>
  <c r="AT463" i="15"/>
  <c r="BE463" i="15" s="1"/>
  <c r="BF42" i="15"/>
  <c r="Q463" i="15"/>
  <c r="R463" i="15" s="1"/>
  <c r="BC357" i="15"/>
  <c r="BD357" i="15"/>
  <c r="BB357" i="15"/>
  <c r="Z357" i="15"/>
  <c r="Y357" i="15"/>
  <c r="O358" i="15"/>
  <c r="X357" i="15"/>
  <c r="AT358" i="15"/>
  <c r="BE358" i="15" s="1"/>
  <c r="AU45" i="15"/>
  <c r="AV45" i="15" s="1"/>
  <c r="AS46" i="15" s="1"/>
  <c r="AT46" i="15" s="1"/>
  <c r="AB42" i="15"/>
  <c r="Q251" i="15"/>
  <c r="R251" i="15" s="1"/>
  <c r="AT253" i="15"/>
  <c r="BE253" i="15" s="1"/>
  <c r="P146" i="15"/>
  <c r="AA146" i="15" s="1"/>
  <c r="AB145" i="15"/>
  <c r="BF145" i="15"/>
  <c r="AT148" i="15"/>
  <c r="BE148" i="15" s="1"/>
  <c r="I76" i="19"/>
  <c r="H77" i="19" s="1"/>
  <c r="O44" i="15"/>
  <c r="P44" i="15" s="1"/>
  <c r="BC43" i="15"/>
  <c r="Y43" i="15"/>
  <c r="BD43" i="15"/>
  <c r="Z43" i="15"/>
  <c r="BB43" i="15"/>
  <c r="X43" i="15"/>
  <c r="B57" i="9"/>
  <c r="F17" i="8"/>
  <c r="H12" i="34" s="1"/>
  <c r="B86" i="9"/>
  <c r="F18" i="8"/>
  <c r="H13" i="34" s="1"/>
  <c r="C57" i="9"/>
  <c r="C86" i="9"/>
  <c r="B185" i="9"/>
  <c r="C6" i="34" s="1"/>
  <c r="B184" i="9"/>
  <c r="C5" i="34" s="1"/>
  <c r="AE70" i="12"/>
  <c r="I12" i="34" l="1"/>
  <c r="AE72" i="12"/>
  <c r="B64" i="12" s="1"/>
  <c r="D9" i="12" s="1"/>
  <c r="C7" i="34"/>
  <c r="O341" i="22"/>
  <c r="X340" i="22"/>
  <c r="BC265" i="22"/>
  <c r="BD265" i="22"/>
  <c r="Y265" i="22"/>
  <c r="Y340" i="22"/>
  <c r="BC340" i="22"/>
  <c r="BB265" i="22"/>
  <c r="Z340" i="22"/>
  <c r="BD340" i="22"/>
  <c r="X265" i="22"/>
  <c r="BI68" i="12"/>
  <c r="BI72" i="12"/>
  <c r="C64" i="12" s="1"/>
  <c r="B194" i="12" s="1"/>
  <c r="K6" i="34" s="1"/>
  <c r="O77" i="19"/>
  <c r="N78" i="19"/>
  <c r="O266" i="22"/>
  <c r="P266" i="22" s="1"/>
  <c r="AA266" i="22" s="1"/>
  <c r="AS343" i="22"/>
  <c r="O117" i="22"/>
  <c r="BB116" i="22"/>
  <c r="BD116" i="22"/>
  <c r="BC116" i="22"/>
  <c r="Z116" i="22"/>
  <c r="Y116" i="22"/>
  <c r="X116" i="22"/>
  <c r="AS193" i="22"/>
  <c r="P341" i="22"/>
  <c r="AA341" i="22" s="1"/>
  <c r="O193" i="22"/>
  <c r="Z192" i="22"/>
  <c r="X192" i="22"/>
  <c r="BD192" i="22"/>
  <c r="BC192" i="22"/>
  <c r="BB192" i="22"/>
  <c r="Y192" i="22"/>
  <c r="AT117" i="22"/>
  <c r="BE117" i="22" s="1"/>
  <c r="AT267" i="22"/>
  <c r="BE267" i="22" s="1"/>
  <c r="AB40" i="22"/>
  <c r="P41" i="22"/>
  <c r="AA41" i="22" s="1"/>
  <c r="AT45" i="22"/>
  <c r="BE45" i="22" s="1"/>
  <c r="BF40" i="22"/>
  <c r="Z40" i="17"/>
  <c r="BB40" i="17"/>
  <c r="Y40" i="17"/>
  <c r="X40" i="17"/>
  <c r="O41" i="17"/>
  <c r="BD40" i="17"/>
  <c r="BC40" i="17"/>
  <c r="Y210" i="17"/>
  <c r="X210" i="17"/>
  <c r="BD210" i="17"/>
  <c r="BC210" i="17"/>
  <c r="BB210" i="17"/>
  <c r="Z210" i="17"/>
  <c r="O211" i="17"/>
  <c r="AT41" i="17"/>
  <c r="BE41" i="17" s="1"/>
  <c r="BF295" i="17"/>
  <c r="AT382" i="17"/>
  <c r="BE382" i="17" s="1"/>
  <c r="AB295" i="17"/>
  <c r="Z380" i="17"/>
  <c r="O381" i="17"/>
  <c r="BD380" i="17"/>
  <c r="BC380" i="17"/>
  <c r="BB380" i="17"/>
  <c r="Y380" i="17"/>
  <c r="X380" i="17"/>
  <c r="P296" i="17"/>
  <c r="AA296" i="17" s="1"/>
  <c r="P126" i="17"/>
  <c r="AA126" i="17" s="1"/>
  <c r="BF125" i="17"/>
  <c r="AB125" i="17"/>
  <c r="AT129" i="17"/>
  <c r="BE129" i="17" s="1"/>
  <c r="AT214" i="17"/>
  <c r="BE214" i="17" s="1"/>
  <c r="AS298" i="17"/>
  <c r="AU426" i="21"/>
  <c r="AU331" i="21"/>
  <c r="AV331" i="21" s="1"/>
  <c r="BC330" i="21"/>
  <c r="X330" i="21"/>
  <c r="Z330" i="21"/>
  <c r="Y330" i="21"/>
  <c r="BD330" i="21"/>
  <c r="O331" i="21"/>
  <c r="BB330" i="21"/>
  <c r="BD138" i="21"/>
  <c r="BC138" i="21"/>
  <c r="Z138" i="21"/>
  <c r="BB138" i="21"/>
  <c r="Y138" i="21"/>
  <c r="X138" i="21"/>
  <c r="O139" i="21"/>
  <c r="BD43" i="21"/>
  <c r="Y43" i="21"/>
  <c r="BC43" i="21"/>
  <c r="BB43" i="21"/>
  <c r="Z43" i="21"/>
  <c r="O44" i="21"/>
  <c r="X43" i="21"/>
  <c r="AT140" i="21"/>
  <c r="BE140" i="21" s="1"/>
  <c r="AT45" i="21"/>
  <c r="BE45" i="21" s="1"/>
  <c r="AU45" i="21"/>
  <c r="AV45" i="21" s="1"/>
  <c r="AV426" i="21"/>
  <c r="AT234" i="21"/>
  <c r="BE234" i="21" s="1"/>
  <c r="AB422" i="21"/>
  <c r="BF422" i="21"/>
  <c r="BC232" i="21"/>
  <c r="X232" i="21"/>
  <c r="O233" i="21"/>
  <c r="BB232" i="21"/>
  <c r="BD232" i="21"/>
  <c r="Z232" i="21"/>
  <c r="Y232" i="21"/>
  <c r="P423" i="21"/>
  <c r="AA423" i="21" s="1"/>
  <c r="C62" i="19"/>
  <c r="B63" i="19"/>
  <c r="O464" i="15"/>
  <c r="BB463" i="15"/>
  <c r="BD463" i="15"/>
  <c r="BC463" i="15"/>
  <c r="Z463" i="15"/>
  <c r="Y463" i="15"/>
  <c r="X463" i="15"/>
  <c r="AU463" i="15"/>
  <c r="AV463" i="15" s="1"/>
  <c r="AU358" i="15"/>
  <c r="AV358" i="15" s="1"/>
  <c r="BF357" i="15"/>
  <c r="AB357" i="15"/>
  <c r="P358" i="15"/>
  <c r="AA358" i="15" s="1"/>
  <c r="O252" i="15"/>
  <c r="BB251" i="15"/>
  <c r="Z251" i="15"/>
  <c r="Y251" i="15"/>
  <c r="X251" i="15"/>
  <c r="BD251" i="15"/>
  <c r="BC251" i="15"/>
  <c r="AU253" i="15"/>
  <c r="AV253" i="15" s="1"/>
  <c r="AU148" i="15"/>
  <c r="AV148" i="15" s="1"/>
  <c r="Q146" i="15"/>
  <c r="R146" i="15" s="1"/>
  <c r="I77" i="19"/>
  <c r="H78" i="19" s="1"/>
  <c r="AB43" i="15"/>
  <c r="AU46" i="15"/>
  <c r="AV46" i="15" s="1"/>
  <c r="BE46" i="15"/>
  <c r="AA44" i="15"/>
  <c r="BF43" i="15"/>
  <c r="B66" i="12"/>
  <c r="B9" i="12" s="1"/>
  <c r="B193" i="12"/>
  <c r="K5" i="34" s="1"/>
  <c r="B186" i="9"/>
  <c r="BF340" i="22" l="1"/>
  <c r="F29" i="8"/>
  <c r="H24" i="34" s="1"/>
  <c r="G29" i="8"/>
  <c r="I24" i="34" s="1"/>
  <c r="C66" i="12"/>
  <c r="C9" i="12" s="1"/>
  <c r="E9" i="12"/>
  <c r="F9" i="12" s="1"/>
  <c r="AB265" i="22"/>
  <c r="BF265" i="22"/>
  <c r="K7" i="34"/>
  <c r="C13" i="34" s="1"/>
  <c r="AB340" i="22"/>
  <c r="Q358" i="15"/>
  <c r="R358" i="15" s="1"/>
  <c r="O78" i="19"/>
  <c r="N79" i="19" s="1"/>
  <c r="AU117" i="22"/>
  <c r="AV117" i="22" s="1"/>
  <c r="Q266" i="22"/>
  <c r="R266" i="22" s="1"/>
  <c r="AU267" i="22"/>
  <c r="AV267" i="22" s="1"/>
  <c r="AU45" i="22"/>
  <c r="AV45" i="22" s="1"/>
  <c r="AS46" i="22" s="1"/>
  <c r="BF192" i="22"/>
  <c r="Q341" i="22"/>
  <c r="R341" i="22" s="1"/>
  <c r="AB192" i="22"/>
  <c r="AT193" i="22"/>
  <c r="BE193" i="22" s="1"/>
  <c r="BF116" i="22"/>
  <c r="P193" i="22"/>
  <c r="AA193" i="22" s="1"/>
  <c r="P117" i="22"/>
  <c r="AA117" i="22" s="1"/>
  <c r="Q41" i="22"/>
  <c r="R41" i="22" s="1"/>
  <c r="AB116" i="22"/>
  <c r="AT343" i="22"/>
  <c r="BE343" i="22" s="1"/>
  <c r="AU343" i="22"/>
  <c r="AU41" i="17"/>
  <c r="AV41" i="17" s="1"/>
  <c r="AS42" i="17" s="1"/>
  <c r="AU214" i="17"/>
  <c r="AV214" i="17" s="1"/>
  <c r="Q126" i="17"/>
  <c r="R126" i="17" s="1"/>
  <c r="X126" i="17" s="1"/>
  <c r="Q296" i="17"/>
  <c r="R296" i="17" s="1"/>
  <c r="AU129" i="17"/>
  <c r="AV129" i="17" s="1"/>
  <c r="AS130" i="17" s="1"/>
  <c r="AU382" i="17"/>
  <c r="AV382" i="17" s="1"/>
  <c r="AB380" i="17"/>
  <c r="BF210" i="17"/>
  <c r="AT298" i="17"/>
  <c r="BE298" i="17" s="1"/>
  <c r="BF380" i="17"/>
  <c r="P41" i="17"/>
  <c r="AA41" i="17" s="1"/>
  <c r="AB210" i="17"/>
  <c r="AB40" i="17"/>
  <c r="P381" i="17"/>
  <c r="AA381" i="17" s="1"/>
  <c r="P211" i="17"/>
  <c r="AA211" i="17" s="1"/>
  <c r="BF40" i="17"/>
  <c r="AU140" i="21"/>
  <c r="AU234" i="21"/>
  <c r="AV234" i="21" s="1"/>
  <c r="AV140" i="21"/>
  <c r="AS141" i="21" s="1"/>
  <c r="AS235" i="21"/>
  <c r="AS46" i="21"/>
  <c r="AS332" i="21"/>
  <c r="BF330" i="21"/>
  <c r="BF138" i="21"/>
  <c r="P331" i="21"/>
  <c r="AA331" i="21" s="1"/>
  <c r="Q423" i="21"/>
  <c r="R423" i="21" s="1"/>
  <c r="AB138" i="21"/>
  <c r="P233" i="21"/>
  <c r="AA233" i="21" s="1"/>
  <c r="P44" i="21"/>
  <c r="AA44" i="21" s="1"/>
  <c r="BF232" i="21"/>
  <c r="AB232" i="21"/>
  <c r="P139" i="21"/>
  <c r="AA139" i="21" s="1"/>
  <c r="AB330" i="21"/>
  <c r="AS427" i="21"/>
  <c r="AB43" i="21"/>
  <c r="BF43" i="21"/>
  <c r="C63" i="19"/>
  <c r="AB463" i="15"/>
  <c r="AS464" i="15"/>
  <c r="BF463" i="15"/>
  <c r="P464" i="15"/>
  <c r="AA464" i="15" s="1"/>
  <c r="AS359" i="15"/>
  <c r="AS254" i="15"/>
  <c r="P252" i="15"/>
  <c r="AA252" i="15" s="1"/>
  <c r="AB251" i="15"/>
  <c r="BF251" i="15"/>
  <c r="AS149" i="15"/>
  <c r="AT149" i="15" s="1"/>
  <c r="BE149" i="15" s="1"/>
  <c r="BD146" i="15"/>
  <c r="Y146" i="15"/>
  <c r="BC146" i="15"/>
  <c r="X146" i="15"/>
  <c r="O147" i="15"/>
  <c r="Z146" i="15"/>
  <c r="BB146" i="15"/>
  <c r="Q44" i="15"/>
  <c r="R44" i="15" s="1"/>
  <c r="Z44" i="15" s="1"/>
  <c r="I78" i="19"/>
  <c r="H79" i="19" s="1"/>
  <c r="AS47" i="15"/>
  <c r="B195" i="12"/>
  <c r="Q331" i="21" l="1"/>
  <c r="R331" i="21" s="1"/>
  <c r="Q233" i="21"/>
  <c r="R233" i="21" s="1"/>
  <c r="O79" i="19"/>
  <c r="N80" i="19" s="1"/>
  <c r="Q117" i="22"/>
  <c r="R117" i="22" s="1"/>
  <c r="Y117" i="22" s="1"/>
  <c r="Q193" i="22"/>
  <c r="R193" i="22" s="1"/>
  <c r="X193" i="22" s="1"/>
  <c r="AS268" i="22"/>
  <c r="AT268" i="22" s="1"/>
  <c r="BE268" i="22" s="1"/>
  <c r="Z341" i="22"/>
  <c r="BB341" i="22"/>
  <c r="O342" i="22"/>
  <c r="BD341" i="22"/>
  <c r="BC341" i="22"/>
  <c r="Y341" i="22"/>
  <c r="X341" i="22"/>
  <c r="BD117" i="22"/>
  <c r="BC117" i="22"/>
  <c r="AS118" i="22"/>
  <c r="AU193" i="22"/>
  <c r="AV193" i="22" s="1"/>
  <c r="BC266" i="22"/>
  <c r="X266" i="22"/>
  <c r="O267" i="22"/>
  <c r="BB266" i="22"/>
  <c r="Z266" i="22"/>
  <c r="Y266" i="22"/>
  <c r="BD266" i="22"/>
  <c r="Z41" i="22"/>
  <c r="BD41" i="22"/>
  <c r="Y41" i="22"/>
  <c r="BC41" i="22"/>
  <c r="X41" i="22"/>
  <c r="O42" i="22"/>
  <c r="BB41" i="22"/>
  <c r="AV343" i="22"/>
  <c r="AT46" i="22"/>
  <c r="BE46" i="22" s="1"/>
  <c r="BC126" i="17"/>
  <c r="Y126" i="17"/>
  <c r="Z126" i="17"/>
  <c r="O127" i="17"/>
  <c r="P127" i="17" s="1"/>
  <c r="AA127" i="17" s="1"/>
  <c r="BD126" i="17"/>
  <c r="Q381" i="17"/>
  <c r="R381" i="17" s="1"/>
  <c r="BB381" i="17" s="1"/>
  <c r="Q41" i="17"/>
  <c r="R41" i="17" s="1"/>
  <c r="BB126" i="17"/>
  <c r="AS383" i="17"/>
  <c r="Z296" i="17"/>
  <c r="BD296" i="17"/>
  <c r="Y296" i="17"/>
  <c r="BC296" i="17"/>
  <c r="X296" i="17"/>
  <c r="O297" i="17"/>
  <c r="BB296" i="17"/>
  <c r="AS215" i="17"/>
  <c r="AU298" i="17"/>
  <c r="AV298" i="17" s="1"/>
  <c r="Q211" i="17"/>
  <c r="R211" i="17" s="1"/>
  <c r="AT130" i="17"/>
  <c r="BE130" i="17" s="1"/>
  <c r="AT42" i="17"/>
  <c r="BE42" i="17" s="1"/>
  <c r="Z331" i="21"/>
  <c r="Y331" i="21"/>
  <c r="X331" i="21"/>
  <c r="BB331" i="21"/>
  <c r="BD331" i="21"/>
  <c r="BC331" i="21"/>
  <c r="O332" i="21"/>
  <c r="Z423" i="21"/>
  <c r="O424" i="21"/>
  <c r="X423" i="21"/>
  <c r="BD423" i="21"/>
  <c r="BC423" i="21"/>
  <c r="BB423" i="21"/>
  <c r="Y423" i="21"/>
  <c r="Z233" i="21"/>
  <c r="BD233" i="21"/>
  <c r="Y233" i="21"/>
  <c r="BC233" i="21"/>
  <c r="X233" i="21"/>
  <c r="O234" i="21"/>
  <c r="BB233" i="21"/>
  <c r="AT332" i="21"/>
  <c r="BE332" i="21" s="1"/>
  <c r="Q139" i="21"/>
  <c r="R139" i="21" s="1"/>
  <c r="AT141" i="21"/>
  <c r="BE141" i="21" s="1"/>
  <c r="AT46" i="21"/>
  <c r="BE46" i="21" s="1"/>
  <c r="AT427" i="21"/>
  <c r="BE427" i="21" s="1"/>
  <c r="Q44" i="21"/>
  <c r="R44" i="21" s="1"/>
  <c r="AT235" i="21"/>
  <c r="BE235" i="21" s="1"/>
  <c r="B64" i="19"/>
  <c r="AT464" i="15"/>
  <c r="BE464" i="15" s="1"/>
  <c r="Q464" i="15"/>
  <c r="R464" i="15" s="1"/>
  <c r="AT359" i="15"/>
  <c r="BE359" i="15" s="1"/>
  <c r="O359" i="15"/>
  <c r="BB358" i="15"/>
  <c r="BD358" i="15"/>
  <c r="Z358" i="15"/>
  <c r="Y358" i="15"/>
  <c r="X358" i="15"/>
  <c r="BC358" i="15"/>
  <c r="Q252" i="15"/>
  <c r="R252" i="15" s="1"/>
  <c r="O253" i="15" s="1"/>
  <c r="BB44" i="15"/>
  <c r="BC44" i="15"/>
  <c r="BD44" i="15"/>
  <c r="X44" i="15"/>
  <c r="Y44" i="15"/>
  <c r="O45" i="15"/>
  <c r="P45" i="15" s="1"/>
  <c r="AT254" i="15"/>
  <c r="BE254" i="15" s="1"/>
  <c r="AB146" i="15"/>
  <c r="P147" i="15"/>
  <c r="AA147" i="15" s="1"/>
  <c r="BF146" i="15"/>
  <c r="AU149" i="15"/>
  <c r="AV149" i="15" s="1"/>
  <c r="I79" i="19"/>
  <c r="H80" i="19" s="1"/>
  <c r="AT47" i="15"/>
  <c r="BE47" i="15" s="1"/>
  <c r="BC193" i="22" l="1"/>
  <c r="BB117" i="22"/>
  <c r="X117" i="22"/>
  <c r="AU332" i="21"/>
  <c r="AV332" i="21" s="1"/>
  <c r="AS333" i="21" s="1"/>
  <c r="AU464" i="15"/>
  <c r="AV464" i="15" s="1"/>
  <c r="AS465" i="15" s="1"/>
  <c r="AU359" i="15"/>
  <c r="AV359" i="15" s="1"/>
  <c r="AS360" i="15" s="1"/>
  <c r="Z252" i="15"/>
  <c r="Q45" i="15"/>
  <c r="R45" i="15" s="1"/>
  <c r="AB126" i="17"/>
  <c r="O80" i="19"/>
  <c r="N81" i="19" s="1"/>
  <c r="Z117" i="22"/>
  <c r="AU46" i="22"/>
  <c r="AV46" i="22" s="1"/>
  <c r="Y193" i="22"/>
  <c r="O118" i="22"/>
  <c r="P118" i="22" s="1"/>
  <c r="AA118" i="22" s="1"/>
  <c r="Z193" i="22"/>
  <c r="AU268" i="22"/>
  <c r="AV268" i="22" s="1"/>
  <c r="BD193" i="22"/>
  <c r="BB193" i="22"/>
  <c r="O194" i="22"/>
  <c r="P194" i="22" s="1"/>
  <c r="AA194" i="22" s="1"/>
  <c r="AB266" i="22"/>
  <c r="AB341" i="22"/>
  <c r="AT118" i="22"/>
  <c r="BE118" i="22" s="1"/>
  <c r="BF41" i="22"/>
  <c r="P267" i="22"/>
  <c r="AA267" i="22" s="1"/>
  <c r="AB41" i="22"/>
  <c r="AS194" i="22"/>
  <c r="AS344" i="22"/>
  <c r="BF117" i="22"/>
  <c r="P342" i="22"/>
  <c r="AA342" i="22" s="1"/>
  <c r="BF341" i="22"/>
  <c r="P42" i="22"/>
  <c r="AA42" i="22" s="1"/>
  <c r="BF266" i="22"/>
  <c r="BF126" i="17"/>
  <c r="AU130" i="17"/>
  <c r="AV130" i="17" s="1"/>
  <c r="Z381" i="17"/>
  <c r="Y41" i="17"/>
  <c r="O382" i="17"/>
  <c r="P382" i="17" s="1"/>
  <c r="AA382" i="17" s="1"/>
  <c r="BB41" i="17"/>
  <c r="BD381" i="17"/>
  <c r="BC381" i="17"/>
  <c r="BC41" i="17"/>
  <c r="X381" i="17"/>
  <c r="X41" i="17"/>
  <c r="Z41" i="17"/>
  <c r="BD41" i="17"/>
  <c r="Y381" i="17"/>
  <c r="O42" i="17"/>
  <c r="P42" i="17" s="1"/>
  <c r="O212" i="17"/>
  <c r="BB211" i="17"/>
  <c r="Z211" i="17"/>
  <c r="Y211" i="17"/>
  <c r="X211" i="17"/>
  <c r="BD211" i="17"/>
  <c r="BC211" i="17"/>
  <c r="AS299" i="17"/>
  <c r="BF296" i="17"/>
  <c r="AT383" i="17"/>
  <c r="BE383" i="17" s="1"/>
  <c r="AU383" i="17"/>
  <c r="AB296" i="17"/>
  <c r="AT215" i="17"/>
  <c r="BE215" i="17" s="1"/>
  <c r="AU215" i="17"/>
  <c r="Q127" i="17"/>
  <c r="R127" i="17" s="1"/>
  <c r="P297" i="17"/>
  <c r="AA297" i="17" s="1"/>
  <c r="AU42" i="17"/>
  <c r="AV42" i="17" s="1"/>
  <c r="AU427" i="21"/>
  <c r="AV427" i="21" s="1"/>
  <c r="AB423" i="21"/>
  <c r="BF233" i="21"/>
  <c r="P424" i="21"/>
  <c r="AA424" i="21" s="1"/>
  <c r="BF331" i="21"/>
  <c r="AU141" i="21"/>
  <c r="AV141" i="21" s="1"/>
  <c r="P234" i="21"/>
  <c r="AA234" i="21" s="1"/>
  <c r="AB331" i="21"/>
  <c r="BD139" i="21"/>
  <c r="Y139" i="21"/>
  <c r="BC139" i="21"/>
  <c r="X139" i="21"/>
  <c r="Z139" i="21"/>
  <c r="O140" i="21"/>
  <c r="BB139" i="21"/>
  <c r="BF423" i="21"/>
  <c r="AU46" i="21"/>
  <c r="AV46" i="21" s="1"/>
  <c r="AU235" i="21"/>
  <c r="AV235" i="21" s="1"/>
  <c r="AB233" i="21"/>
  <c r="BB44" i="21"/>
  <c r="BD44" i="21"/>
  <c r="BC44" i="21"/>
  <c r="Y44" i="21"/>
  <c r="O45" i="21"/>
  <c r="Z44" i="21"/>
  <c r="X44" i="21"/>
  <c r="P332" i="21"/>
  <c r="AA332" i="21" s="1"/>
  <c r="C64" i="19"/>
  <c r="Z464" i="15"/>
  <c r="O465" i="15"/>
  <c r="BC464" i="15"/>
  <c r="BB464" i="15"/>
  <c r="Y464" i="15"/>
  <c r="X464" i="15"/>
  <c r="BD464" i="15"/>
  <c r="BF44" i="15"/>
  <c r="BF358" i="15"/>
  <c r="P359" i="15"/>
  <c r="AA359" i="15" s="1"/>
  <c r="BB252" i="15"/>
  <c r="BC252" i="15"/>
  <c r="BD252" i="15"/>
  <c r="Y252" i="15"/>
  <c r="AB44" i="15"/>
  <c r="X252" i="15"/>
  <c r="AB358" i="15"/>
  <c r="AU254" i="15"/>
  <c r="AV254" i="15" s="1"/>
  <c r="AS255" i="15" s="1"/>
  <c r="P253" i="15"/>
  <c r="AA253" i="15" s="1"/>
  <c r="AS150" i="15"/>
  <c r="Q147" i="15"/>
  <c r="R147" i="15" s="1"/>
  <c r="I80" i="19"/>
  <c r="H81" i="19" s="1"/>
  <c r="AU47" i="15"/>
  <c r="AV47" i="15" s="1"/>
  <c r="AB117" i="22" l="1"/>
  <c r="BF252" i="15"/>
  <c r="AB252" i="15"/>
  <c r="AA45" i="15"/>
  <c r="AB193" i="22"/>
  <c r="B65" i="19"/>
  <c r="O81" i="19"/>
  <c r="N82" i="19" s="1"/>
  <c r="BF193" i="22"/>
  <c r="Q194" i="22"/>
  <c r="R194" i="22" s="1"/>
  <c r="O195" i="22" s="1"/>
  <c r="AS47" i="22"/>
  <c r="AT47" i="22" s="1"/>
  <c r="BE47" i="22" s="1"/>
  <c r="Q342" i="22"/>
  <c r="Q267" i="22"/>
  <c r="R267" i="22" s="1"/>
  <c r="BB267" i="22" s="1"/>
  <c r="AU118" i="22"/>
  <c r="AV118" i="22" s="1"/>
  <c r="Q118" i="22"/>
  <c r="R118" i="22" s="1"/>
  <c r="AT194" i="22"/>
  <c r="BE194" i="22" s="1"/>
  <c r="Q42" i="22"/>
  <c r="R42" i="22" s="1"/>
  <c r="AT344" i="22"/>
  <c r="BE344" i="22" s="1"/>
  <c r="AS269" i="22"/>
  <c r="R342" i="22"/>
  <c r="AB381" i="17"/>
  <c r="AA42" i="17"/>
  <c r="Q42" i="17"/>
  <c r="R42" i="17" s="1"/>
  <c r="BD42" i="17" s="1"/>
  <c r="AB41" i="17"/>
  <c r="BF41" i="17"/>
  <c r="BF381" i="17"/>
  <c r="AS131" i="17"/>
  <c r="AT131" i="17" s="1"/>
  <c r="BE131" i="17" s="1"/>
  <c r="BD127" i="17"/>
  <c r="Y127" i="17"/>
  <c r="BC127" i="17"/>
  <c r="X127" i="17"/>
  <c r="O128" i="17"/>
  <c r="BB127" i="17"/>
  <c r="Z127" i="17"/>
  <c r="Q297" i="17"/>
  <c r="R297" i="17" s="1"/>
  <c r="AV383" i="17"/>
  <c r="BF211" i="17"/>
  <c r="P212" i="17"/>
  <c r="AA212" i="17" s="1"/>
  <c r="AS43" i="17"/>
  <c r="AV215" i="17"/>
  <c r="Q382" i="17"/>
  <c r="R382" i="17" s="1"/>
  <c r="AT299" i="17"/>
  <c r="BE299" i="17" s="1"/>
  <c r="AB211" i="17"/>
  <c r="AS142" i="21"/>
  <c r="AB139" i="21"/>
  <c r="AB44" i="21"/>
  <c r="AS428" i="21"/>
  <c r="P45" i="21"/>
  <c r="AA45" i="21" s="1"/>
  <c r="BF139" i="21"/>
  <c r="Q424" i="21"/>
  <c r="R424" i="21" s="1"/>
  <c r="AS236" i="21"/>
  <c r="AS47" i="21"/>
  <c r="BF44" i="21"/>
  <c r="Q332" i="21"/>
  <c r="R332" i="21" s="1"/>
  <c r="P140" i="21"/>
  <c r="AA140" i="21" s="1"/>
  <c r="Q234" i="21"/>
  <c r="R234" i="21" s="1"/>
  <c r="AT333" i="21"/>
  <c r="BE333" i="21" s="1"/>
  <c r="C65" i="19"/>
  <c r="AB464" i="15"/>
  <c r="BF464" i="15"/>
  <c r="AT465" i="15"/>
  <c r="BE465" i="15" s="1"/>
  <c r="P465" i="15"/>
  <c r="AA465" i="15" s="1"/>
  <c r="Q359" i="15"/>
  <c r="R359" i="15" s="1"/>
  <c r="AT360" i="15"/>
  <c r="BE360" i="15" s="1"/>
  <c r="Q253" i="15"/>
  <c r="R253" i="15" s="1"/>
  <c r="AT255" i="15"/>
  <c r="BE255" i="15" s="1"/>
  <c r="Z147" i="15"/>
  <c r="BD147" i="15"/>
  <c r="Y147" i="15"/>
  <c r="BC147" i="15"/>
  <c r="X147" i="15"/>
  <c r="BB147" i="15"/>
  <c r="O148" i="15"/>
  <c r="AT150" i="15"/>
  <c r="BE150" i="15" s="1"/>
  <c r="I81" i="19"/>
  <c r="H82" i="19" s="1"/>
  <c r="AS48" i="15"/>
  <c r="O46" i="15"/>
  <c r="P46" i="15" s="1"/>
  <c r="BC45" i="15"/>
  <c r="BD45" i="15"/>
  <c r="BB45" i="15"/>
  <c r="Y45" i="15"/>
  <c r="X45" i="15"/>
  <c r="Z45" i="15"/>
  <c r="BC194" i="22" l="1"/>
  <c r="Y194" i="22"/>
  <c r="BB42" i="17"/>
  <c r="Z42" i="17"/>
  <c r="BC42" i="17"/>
  <c r="AU255" i="15"/>
  <c r="AV255" i="15" s="1"/>
  <c r="B66" i="19"/>
  <c r="C66" i="19" s="1"/>
  <c r="O82" i="19"/>
  <c r="N83" i="19" s="1"/>
  <c r="Z267" i="22"/>
  <c r="Z194" i="22"/>
  <c r="X267" i="22"/>
  <c r="Y267" i="22"/>
  <c r="O268" i="22"/>
  <c r="P268" i="22" s="1"/>
  <c r="AA268" i="22" s="1"/>
  <c r="BC267" i="22"/>
  <c r="BB194" i="22"/>
  <c r="BD267" i="22"/>
  <c r="BD194" i="22"/>
  <c r="X194" i="22"/>
  <c r="AU344" i="22"/>
  <c r="AV344" i="22" s="1"/>
  <c r="AU47" i="22"/>
  <c r="AV47" i="22" s="1"/>
  <c r="AU194" i="22"/>
  <c r="AV194" i="22" s="1"/>
  <c r="AS195" i="22" s="1"/>
  <c r="Z118" i="22"/>
  <c r="BD118" i="22"/>
  <c r="Y118" i="22"/>
  <c r="BC118" i="22"/>
  <c r="O119" i="22"/>
  <c r="BB118" i="22"/>
  <c r="X118" i="22"/>
  <c r="AB194" i="22"/>
  <c r="BB42" i="22"/>
  <c r="O43" i="22"/>
  <c r="BD42" i="22"/>
  <c r="BC42" i="22"/>
  <c r="Z42" i="22"/>
  <c r="Y42" i="22"/>
  <c r="X42" i="22"/>
  <c r="P195" i="22"/>
  <c r="AA195" i="22" s="1"/>
  <c r="BC342" i="22"/>
  <c r="BB342" i="22"/>
  <c r="Z342" i="22"/>
  <c r="O343" i="22"/>
  <c r="BD342" i="22"/>
  <c r="Y342" i="22"/>
  <c r="X342" i="22"/>
  <c r="AT269" i="22"/>
  <c r="BE269" i="22" s="1"/>
  <c r="AS119" i="22"/>
  <c r="Y42" i="17"/>
  <c r="AU131" i="17"/>
  <c r="AV131" i="17" s="1"/>
  <c r="O43" i="17"/>
  <c r="P43" i="17" s="1"/>
  <c r="AA43" i="17" s="1"/>
  <c r="AU299" i="17"/>
  <c r="AV299" i="17" s="1"/>
  <c r="AS300" i="17" s="1"/>
  <c r="X42" i="17"/>
  <c r="Q212" i="17"/>
  <c r="R212" i="17" s="1"/>
  <c r="Z297" i="17"/>
  <c r="BD297" i="17"/>
  <c r="Y297" i="17"/>
  <c r="BC297" i="17"/>
  <c r="BB297" i="17"/>
  <c r="O298" i="17"/>
  <c r="X297" i="17"/>
  <c r="BC382" i="17"/>
  <c r="X382" i="17"/>
  <c r="O383" i="17"/>
  <c r="BD382" i="17"/>
  <c r="Y382" i="17"/>
  <c r="Z382" i="17"/>
  <c r="BB382" i="17"/>
  <c r="BF127" i="17"/>
  <c r="AS384" i="17"/>
  <c r="AB127" i="17"/>
  <c r="P128" i="17"/>
  <c r="AA128" i="17" s="1"/>
  <c r="AT43" i="17"/>
  <c r="BE43" i="17" s="1"/>
  <c r="AS216" i="17"/>
  <c r="AU333" i="21"/>
  <c r="AV333" i="21" s="1"/>
  <c r="BD424" i="21"/>
  <c r="BC424" i="21"/>
  <c r="BB424" i="21"/>
  <c r="Z424" i="21"/>
  <c r="Y424" i="21"/>
  <c r="X424" i="21"/>
  <c r="O425" i="21"/>
  <c r="Y332" i="21"/>
  <c r="X332" i="21"/>
  <c r="Z332" i="21"/>
  <c r="BD332" i="21"/>
  <c r="O333" i="21"/>
  <c r="BC332" i="21"/>
  <c r="BB332" i="21"/>
  <c r="AT236" i="21"/>
  <c r="BE236" i="21" s="1"/>
  <c r="BD234" i="21"/>
  <c r="BC234" i="21"/>
  <c r="BB234" i="21"/>
  <c r="O235" i="21"/>
  <c r="Z234" i="21"/>
  <c r="Y234" i="21"/>
  <c r="X234" i="21"/>
  <c r="AT428" i="21"/>
  <c r="BE428" i="21" s="1"/>
  <c r="Q140" i="21"/>
  <c r="R140" i="21" s="1"/>
  <c r="AT47" i="21"/>
  <c r="BE47" i="21" s="1"/>
  <c r="Q45" i="21"/>
  <c r="R45" i="21" s="1"/>
  <c r="AT142" i="21"/>
  <c r="BE142" i="21" s="1"/>
  <c r="Q465" i="15"/>
  <c r="R465" i="15" s="1"/>
  <c r="AU465" i="15"/>
  <c r="AV465" i="15" s="1"/>
  <c r="Z359" i="15"/>
  <c r="BD359" i="15"/>
  <c r="BC359" i="15"/>
  <c r="BB359" i="15"/>
  <c r="Y359" i="15"/>
  <c r="X359" i="15"/>
  <c r="O360" i="15"/>
  <c r="AU360" i="15"/>
  <c r="AV360" i="15" s="1"/>
  <c r="AU150" i="15"/>
  <c r="AV150" i="15" s="1"/>
  <c r="AS151" i="15" s="1"/>
  <c r="O254" i="15"/>
  <c r="Z253" i="15"/>
  <c r="Y253" i="15"/>
  <c r="X253" i="15"/>
  <c r="BD253" i="15"/>
  <c r="BC253" i="15"/>
  <c r="BB253" i="15"/>
  <c r="P148" i="15"/>
  <c r="AA148" i="15" s="1"/>
  <c r="AB147" i="15"/>
  <c r="BF147" i="15"/>
  <c r="I82" i="19"/>
  <c r="H83" i="19" s="1"/>
  <c r="AB45" i="15"/>
  <c r="BF45" i="15"/>
  <c r="AA46" i="15"/>
  <c r="AT48" i="15"/>
  <c r="BE48" i="15" s="1"/>
  <c r="BF42" i="17" l="1"/>
  <c r="AU43" i="17"/>
  <c r="AB42" i="17"/>
  <c r="AB267" i="22"/>
  <c r="O83" i="19"/>
  <c r="N5" i="19"/>
  <c r="BF267" i="22"/>
  <c r="BF194" i="22"/>
  <c r="Q268" i="22"/>
  <c r="R268" i="22" s="1"/>
  <c r="BD268" i="22" s="1"/>
  <c r="BF118" i="22"/>
  <c r="P119" i="22"/>
  <c r="AA119" i="22" s="1"/>
  <c r="P343" i="22"/>
  <c r="AA343" i="22" s="1"/>
  <c r="AS345" i="22"/>
  <c r="AS48" i="22"/>
  <c r="Q195" i="22"/>
  <c r="R195" i="22" s="1"/>
  <c r="AU269" i="22"/>
  <c r="AV269" i="22" s="1"/>
  <c r="AT119" i="22"/>
  <c r="BE119" i="22" s="1"/>
  <c r="P43" i="22"/>
  <c r="AA43" i="22" s="1"/>
  <c r="BF342" i="22"/>
  <c r="BF42" i="22"/>
  <c r="AB342" i="22"/>
  <c r="AB42" i="22"/>
  <c r="AB118" i="22"/>
  <c r="AT195" i="22"/>
  <c r="BE195" i="22" s="1"/>
  <c r="AB297" i="17"/>
  <c r="P298" i="17"/>
  <c r="AA298" i="17" s="1"/>
  <c r="BF297" i="17"/>
  <c r="P383" i="17"/>
  <c r="AA383" i="17" s="1"/>
  <c r="Q383" i="17"/>
  <c r="R383" i="17" s="1"/>
  <c r="AB382" i="17"/>
  <c r="AT300" i="17"/>
  <c r="BE300" i="17" s="1"/>
  <c r="Q128" i="17"/>
  <c r="R128" i="17" s="1"/>
  <c r="Q43" i="17"/>
  <c r="R43" i="17" s="1"/>
  <c r="AT384" i="17"/>
  <c r="BE384" i="17" s="1"/>
  <c r="BF382" i="17"/>
  <c r="Z212" i="17"/>
  <c r="Y212" i="17"/>
  <c r="X212" i="17"/>
  <c r="BD212" i="17"/>
  <c r="BC212" i="17"/>
  <c r="BB212" i="17"/>
  <c r="O213" i="17"/>
  <c r="AT216" i="17"/>
  <c r="BE216" i="17" s="1"/>
  <c r="AV43" i="17"/>
  <c r="AS132" i="17"/>
  <c r="AU142" i="21"/>
  <c r="AV142" i="21" s="1"/>
  <c r="AS143" i="21" s="1"/>
  <c r="AU47" i="21"/>
  <c r="AV47" i="21" s="1"/>
  <c r="AU236" i="21"/>
  <c r="AV236" i="21" s="1"/>
  <c r="AS237" i="21" s="1"/>
  <c r="BD140" i="21"/>
  <c r="BC140" i="21"/>
  <c r="BB140" i="21"/>
  <c r="Z140" i="21"/>
  <c r="Y140" i="21"/>
  <c r="O141" i="21"/>
  <c r="X140" i="21"/>
  <c r="P235" i="21"/>
  <c r="AA235" i="21" s="1"/>
  <c r="P425" i="21"/>
  <c r="AA425" i="21" s="1"/>
  <c r="AB424" i="21"/>
  <c r="BF234" i="21"/>
  <c r="AB332" i="21"/>
  <c r="BD45" i="21"/>
  <c r="Y45" i="21"/>
  <c r="BC45" i="21"/>
  <c r="BB45" i="21"/>
  <c r="O46" i="21"/>
  <c r="Z45" i="21"/>
  <c r="X45" i="21"/>
  <c r="P333" i="21"/>
  <c r="AA333" i="21" s="1"/>
  <c r="AU428" i="21"/>
  <c r="AV428" i="21" s="1"/>
  <c r="AS334" i="21"/>
  <c r="BF424" i="21"/>
  <c r="AB234" i="21"/>
  <c r="BF332" i="21"/>
  <c r="B67" i="19"/>
  <c r="AS466" i="15"/>
  <c r="O466" i="15"/>
  <c r="Z465" i="15"/>
  <c r="Y465" i="15"/>
  <c r="BD465" i="15"/>
  <c r="BC465" i="15"/>
  <c r="BB465" i="15"/>
  <c r="X465" i="15"/>
  <c r="AS361" i="15"/>
  <c r="BF359" i="15"/>
  <c r="P360" i="15"/>
  <c r="AA360" i="15" s="1"/>
  <c r="AB359" i="15"/>
  <c r="BF253" i="15"/>
  <c r="AB253" i="15"/>
  <c r="AS256" i="15"/>
  <c r="P254" i="15"/>
  <c r="AA254" i="15" s="1"/>
  <c r="Q148" i="15"/>
  <c r="R148" i="15" s="1"/>
  <c r="AT151" i="15"/>
  <c r="BE151" i="15" s="1"/>
  <c r="Q46" i="15"/>
  <c r="R46" i="15" s="1"/>
  <c r="BC46" i="15" s="1"/>
  <c r="I83" i="19"/>
  <c r="H84" i="19" s="1"/>
  <c r="AU48" i="15"/>
  <c r="AV48" i="15" s="1"/>
  <c r="Q43" i="22" l="1"/>
  <c r="R43" i="22" s="1"/>
  <c r="V5" i="19"/>
  <c r="O5" i="19"/>
  <c r="P5" i="19" s="1"/>
  <c r="BB268" i="22"/>
  <c r="Z268" i="22"/>
  <c r="BC268" i="22"/>
  <c r="X268" i="22"/>
  <c r="Y268" i="22"/>
  <c r="O269" i="22"/>
  <c r="P269" i="22" s="1"/>
  <c r="AA269" i="22" s="1"/>
  <c r="Q343" i="22"/>
  <c r="R343" i="22" s="1"/>
  <c r="Z343" i="22" s="1"/>
  <c r="AU195" i="22"/>
  <c r="AV195" i="22" s="1"/>
  <c r="AS196" i="22" s="1"/>
  <c r="AU119" i="22"/>
  <c r="AV119" i="22" s="1"/>
  <c r="AS120" i="22" s="1"/>
  <c r="AS270" i="22"/>
  <c r="Z43" i="22"/>
  <c r="BD43" i="22"/>
  <c r="Y43" i="22"/>
  <c r="BC43" i="22"/>
  <c r="X43" i="22"/>
  <c r="O44" i="22"/>
  <c r="BB43" i="22"/>
  <c r="BC343" i="22"/>
  <c r="Y343" i="22"/>
  <c r="AT48" i="22"/>
  <c r="BE48" i="22" s="1"/>
  <c r="Q119" i="22"/>
  <c r="R119" i="22" s="1"/>
  <c r="O196" i="22"/>
  <c r="BD195" i="22"/>
  <c r="BC195" i="22"/>
  <c r="BB195" i="22"/>
  <c r="Z195" i="22"/>
  <c r="Y195" i="22"/>
  <c r="X195" i="22"/>
  <c r="AT345" i="22"/>
  <c r="BE345" i="22" s="1"/>
  <c r="AU300" i="17"/>
  <c r="AV300" i="17" s="1"/>
  <c r="AS301" i="17" s="1"/>
  <c r="Z383" i="17"/>
  <c r="Y383" i="17"/>
  <c r="X383" i="17"/>
  <c r="BC383" i="17"/>
  <c r="BB383" i="17"/>
  <c r="BD383" i="17"/>
  <c r="O384" i="17"/>
  <c r="O44" i="17"/>
  <c r="Y43" i="17"/>
  <c r="X43" i="17"/>
  <c r="BD43" i="17"/>
  <c r="BC43" i="17"/>
  <c r="Z43" i="17"/>
  <c r="BB43" i="17"/>
  <c r="AT132" i="17"/>
  <c r="BE132" i="17" s="1"/>
  <c r="P213" i="17"/>
  <c r="AA213" i="17" s="1"/>
  <c r="Q298" i="17"/>
  <c r="R298" i="17" s="1"/>
  <c r="Z128" i="17"/>
  <c r="BD128" i="17"/>
  <c r="Y128" i="17"/>
  <c r="BC128" i="17"/>
  <c r="X128" i="17"/>
  <c r="O129" i="17"/>
  <c r="BB128" i="17"/>
  <c r="AS44" i="17"/>
  <c r="AU216" i="17"/>
  <c r="AV216" i="17" s="1"/>
  <c r="AB212" i="17"/>
  <c r="BF212" i="17"/>
  <c r="AU384" i="17"/>
  <c r="AV384" i="17" s="1"/>
  <c r="Q235" i="21"/>
  <c r="R235" i="21" s="1"/>
  <c r="BD235" i="21" s="1"/>
  <c r="Q333" i="21"/>
  <c r="R333" i="21" s="1"/>
  <c r="X333" i="21" s="1"/>
  <c r="AS429" i="21"/>
  <c r="BF45" i="21"/>
  <c r="AT143" i="21"/>
  <c r="BE143" i="21" s="1"/>
  <c r="BF140" i="21"/>
  <c r="AT334" i="21"/>
  <c r="BE334" i="21" s="1"/>
  <c r="AB45" i="21"/>
  <c r="Q425" i="21"/>
  <c r="R425" i="21" s="1"/>
  <c r="AS48" i="21"/>
  <c r="AB140" i="21"/>
  <c r="P46" i="21"/>
  <c r="AA46" i="21" s="1"/>
  <c r="P141" i="21"/>
  <c r="AA141" i="21" s="1"/>
  <c r="AT237" i="21"/>
  <c r="BE237" i="21" s="1"/>
  <c r="C67" i="19"/>
  <c r="BF465" i="15"/>
  <c r="P466" i="15"/>
  <c r="AA466" i="15" s="1"/>
  <c r="AB465" i="15"/>
  <c r="AT466" i="15"/>
  <c r="BE466" i="15" s="1"/>
  <c r="AU151" i="15"/>
  <c r="AV151" i="15" s="1"/>
  <c r="AS152" i="15" s="1"/>
  <c r="Q360" i="15"/>
  <c r="R360" i="15" s="1"/>
  <c r="AT361" i="15"/>
  <c r="BE361" i="15" s="1"/>
  <c r="Z46" i="15"/>
  <c r="X46" i="15"/>
  <c r="AT256" i="15"/>
  <c r="BE256" i="15" s="1"/>
  <c r="Y46" i="15"/>
  <c r="BD46" i="15"/>
  <c r="Q254" i="15"/>
  <c r="R254" i="15" s="1"/>
  <c r="O47" i="15"/>
  <c r="P47" i="15" s="1"/>
  <c r="BB46" i="15"/>
  <c r="BD148" i="15"/>
  <c r="Y148" i="15"/>
  <c r="BC148" i="15"/>
  <c r="X148" i="15"/>
  <c r="O149" i="15"/>
  <c r="Z148" i="15"/>
  <c r="BB148" i="15"/>
  <c r="I84" i="19"/>
  <c r="H85" i="19" s="1"/>
  <c r="J5" i="19"/>
  <c r="AS49" i="15"/>
  <c r="BD333" i="21" l="1"/>
  <c r="AU334" i="21"/>
  <c r="AV334" i="21" s="1"/>
  <c r="Q466" i="15"/>
  <c r="R466" i="15" s="1"/>
  <c r="BD466" i="15" s="1"/>
  <c r="Q47" i="15"/>
  <c r="R47" i="15" s="1"/>
  <c r="BF268" i="22"/>
  <c r="AB268" i="22"/>
  <c r="X343" i="22"/>
  <c r="AB343" i="22" s="1"/>
  <c r="BD343" i="22"/>
  <c r="BB343" i="22"/>
  <c r="O344" i="22"/>
  <c r="P344" i="22" s="1"/>
  <c r="AA344" i="22" s="1"/>
  <c r="AU345" i="22"/>
  <c r="AV345" i="22" s="1"/>
  <c r="AS346" i="22" s="1"/>
  <c r="Q269" i="22"/>
  <c r="AB43" i="22"/>
  <c r="BF195" i="22"/>
  <c r="BC119" i="22"/>
  <c r="X119" i="22"/>
  <c r="O120" i="22"/>
  <c r="BB119" i="22"/>
  <c r="Z119" i="22"/>
  <c r="Y119" i="22"/>
  <c r="BD119" i="22"/>
  <c r="AT196" i="22"/>
  <c r="BE196" i="22" s="1"/>
  <c r="P196" i="22"/>
  <c r="AA196" i="22" s="1"/>
  <c r="R269" i="22"/>
  <c r="BF43" i="22"/>
  <c r="P44" i="22"/>
  <c r="AA44" i="22" s="1"/>
  <c r="AB195" i="22"/>
  <c r="AU48" i="22"/>
  <c r="AV48" i="22" s="1"/>
  <c r="AT120" i="22"/>
  <c r="BE120" i="22" s="1"/>
  <c r="AU120" i="22"/>
  <c r="AV120" i="22" s="1"/>
  <c r="AT270" i="22"/>
  <c r="BE270" i="22" s="1"/>
  <c r="AS217" i="17"/>
  <c r="BC298" i="17"/>
  <c r="X298" i="17"/>
  <c r="O299" i="17"/>
  <c r="BB298" i="17"/>
  <c r="BD298" i="17"/>
  <c r="Z298" i="17"/>
  <c r="Y298" i="17"/>
  <c r="P384" i="17"/>
  <c r="AA384" i="17" s="1"/>
  <c r="BF383" i="17"/>
  <c r="AB43" i="17"/>
  <c r="AS385" i="17"/>
  <c r="BF128" i="17"/>
  <c r="AT44" i="17"/>
  <c r="BE44" i="17" s="1"/>
  <c r="P129" i="17"/>
  <c r="AA129" i="17" s="1"/>
  <c r="Q213" i="17"/>
  <c r="R213" i="17" s="1"/>
  <c r="AB128" i="17"/>
  <c r="P44" i="17"/>
  <c r="AA44" i="17" s="1"/>
  <c r="AB383" i="17"/>
  <c r="AT301" i="17"/>
  <c r="BE301" i="17" s="1"/>
  <c r="BF43" i="17"/>
  <c r="AU132" i="17"/>
  <c r="AV132" i="17" s="1"/>
  <c r="BB333" i="21"/>
  <c r="O334" i="21"/>
  <c r="P334" i="21" s="1"/>
  <c r="AA334" i="21" s="1"/>
  <c r="BC333" i="21"/>
  <c r="Z333" i="21"/>
  <c r="X235" i="21"/>
  <c r="Y235" i="21"/>
  <c r="Z235" i="21"/>
  <c r="O236" i="21"/>
  <c r="P236" i="21" s="1"/>
  <c r="AA236" i="21" s="1"/>
  <c r="Y333" i="21"/>
  <c r="BB235" i="21"/>
  <c r="BC235" i="21"/>
  <c r="BC425" i="21"/>
  <c r="X425" i="21"/>
  <c r="O426" i="21"/>
  <c r="Y425" i="21"/>
  <c r="BD425" i="21"/>
  <c r="BB425" i="21"/>
  <c r="Z425" i="21"/>
  <c r="Q141" i="21"/>
  <c r="R141" i="21" s="1"/>
  <c r="AS335" i="21"/>
  <c r="Q46" i="21"/>
  <c r="R46" i="21" s="1"/>
  <c r="AU143" i="21"/>
  <c r="AV143" i="21" s="1"/>
  <c r="AU237" i="21"/>
  <c r="AV237" i="21" s="1"/>
  <c r="AT48" i="21"/>
  <c r="BE48" i="21" s="1"/>
  <c r="AT429" i="21"/>
  <c r="BE429" i="21" s="1"/>
  <c r="B68" i="19"/>
  <c r="AU466" i="15"/>
  <c r="AV466" i="15" s="1"/>
  <c r="AU256" i="15"/>
  <c r="AV256" i="15" s="1"/>
  <c r="BD360" i="15"/>
  <c r="BC360" i="15"/>
  <c r="Z360" i="15"/>
  <c r="BB360" i="15"/>
  <c r="Y360" i="15"/>
  <c r="X360" i="15"/>
  <c r="O361" i="15"/>
  <c r="AU361" i="15"/>
  <c r="AV361" i="15" s="1"/>
  <c r="AB46" i="15"/>
  <c r="BF46" i="15"/>
  <c r="BC254" i="15"/>
  <c r="X254" i="15"/>
  <c r="O255" i="15"/>
  <c r="Z254" i="15"/>
  <c r="Y254" i="15"/>
  <c r="BD254" i="15"/>
  <c r="BB254" i="15"/>
  <c r="AB148" i="15"/>
  <c r="P149" i="15"/>
  <c r="AA149" i="15" s="1"/>
  <c r="BF148" i="15"/>
  <c r="AT152" i="15"/>
  <c r="BE152" i="15" s="1"/>
  <c r="I85" i="19"/>
  <c r="H86" i="19" s="1"/>
  <c r="AT49" i="15"/>
  <c r="BE49" i="15" s="1"/>
  <c r="AA47" i="15"/>
  <c r="BF343" i="22" l="1"/>
  <c r="BF333" i="21"/>
  <c r="Z466" i="15"/>
  <c r="O467" i="15"/>
  <c r="P467" i="15" s="1"/>
  <c r="AA467" i="15" s="1"/>
  <c r="BC466" i="15"/>
  <c r="BB466" i="15"/>
  <c r="X466" i="15"/>
  <c r="Y466" i="15"/>
  <c r="AU270" i="22"/>
  <c r="AV270" i="22" s="1"/>
  <c r="Q44" i="22"/>
  <c r="R44" i="22" s="1"/>
  <c r="X44" i="22" s="1"/>
  <c r="Q196" i="22"/>
  <c r="R196" i="22" s="1"/>
  <c r="AS121" i="22"/>
  <c r="AS49" i="22"/>
  <c r="BD269" i="22"/>
  <c r="Y269" i="22"/>
  <c r="BC269" i="22"/>
  <c r="X269" i="22"/>
  <c r="Z269" i="22"/>
  <c r="O270" i="22"/>
  <c r="BB269" i="22"/>
  <c r="AU196" i="22"/>
  <c r="AV196" i="22" s="1"/>
  <c r="BF119" i="22"/>
  <c r="P120" i="22"/>
  <c r="AA120" i="22" s="1"/>
  <c r="Q344" i="22"/>
  <c r="R344" i="22" s="1"/>
  <c r="AB119" i="22"/>
  <c r="AT346" i="22"/>
  <c r="BE346" i="22" s="1"/>
  <c r="AU301" i="17"/>
  <c r="AV301" i="17"/>
  <c r="AS302" i="17" s="1"/>
  <c r="O214" i="17"/>
  <c r="Z213" i="17"/>
  <c r="Y213" i="17"/>
  <c r="X213" i="17"/>
  <c r="BD213" i="17"/>
  <c r="BC213" i="17"/>
  <c r="BB213" i="17"/>
  <c r="Q44" i="17"/>
  <c r="R44" i="17" s="1"/>
  <c r="Q384" i="17"/>
  <c r="R384" i="17" s="1"/>
  <c r="BF298" i="17"/>
  <c r="P299" i="17"/>
  <c r="AA299" i="17" s="1"/>
  <c r="Q129" i="17"/>
  <c r="R129" i="17" s="1"/>
  <c r="AT385" i="17"/>
  <c r="BE385" i="17" s="1"/>
  <c r="AB298" i="17"/>
  <c r="AS133" i="17"/>
  <c r="AU44" i="17"/>
  <c r="AV44" i="17" s="1"/>
  <c r="AT217" i="17"/>
  <c r="BE217" i="17" s="1"/>
  <c r="AB333" i="21"/>
  <c r="BF235" i="21"/>
  <c r="AB235" i="21"/>
  <c r="BB46" i="21"/>
  <c r="BD46" i="21"/>
  <c r="O47" i="21"/>
  <c r="Y46" i="21"/>
  <c r="BC46" i="21"/>
  <c r="Z46" i="21"/>
  <c r="X46" i="21"/>
  <c r="AS144" i="21"/>
  <c r="AU429" i="21"/>
  <c r="AV429" i="21"/>
  <c r="AT335" i="21"/>
  <c r="BE335" i="21" s="1"/>
  <c r="AU48" i="21"/>
  <c r="AV48" i="21" s="1"/>
  <c r="BF425" i="21"/>
  <c r="P426" i="21"/>
  <c r="AA426" i="21" s="1"/>
  <c r="O142" i="21"/>
  <c r="BB141" i="21"/>
  <c r="BD141" i="21"/>
  <c r="BC141" i="21"/>
  <c r="Z141" i="21"/>
  <c r="Y141" i="21"/>
  <c r="X141" i="21"/>
  <c r="Q334" i="21"/>
  <c r="R334" i="21" s="1"/>
  <c r="Q236" i="21"/>
  <c r="R236" i="21" s="1"/>
  <c r="AS238" i="21"/>
  <c r="AB425" i="21"/>
  <c r="C68" i="19"/>
  <c r="AS467" i="15"/>
  <c r="AS362" i="15"/>
  <c r="AB360" i="15"/>
  <c r="BF360" i="15"/>
  <c r="P361" i="15"/>
  <c r="AA361" i="15" s="1"/>
  <c r="P255" i="15"/>
  <c r="AA255" i="15" s="1"/>
  <c r="AB254" i="15"/>
  <c r="BF254" i="15"/>
  <c r="AS257" i="15"/>
  <c r="AU152" i="15"/>
  <c r="AV152" i="15" s="1"/>
  <c r="AS153" i="15" s="1"/>
  <c r="Q149" i="15"/>
  <c r="R149" i="15" s="1"/>
  <c r="I86" i="19"/>
  <c r="H87" i="19" s="1"/>
  <c r="O48" i="15"/>
  <c r="P48" i="15" s="1"/>
  <c r="BD47" i="15"/>
  <c r="BC47" i="15"/>
  <c r="BB47" i="15"/>
  <c r="X47" i="15"/>
  <c r="Y47" i="15"/>
  <c r="Z47" i="15"/>
  <c r="AU49" i="15"/>
  <c r="AV49" i="15" s="1"/>
  <c r="Q299" i="17" l="1"/>
  <c r="R299" i="17" s="1"/>
  <c r="BD299" i="17" s="1"/>
  <c r="Z44" i="22"/>
  <c r="O45" i="22"/>
  <c r="BB44" i="22"/>
  <c r="AU217" i="17"/>
  <c r="AV217" i="17" s="1"/>
  <c r="BF466" i="15"/>
  <c r="AB466" i="15"/>
  <c r="Q255" i="15"/>
  <c r="R255" i="15" s="1"/>
  <c r="Y255" i="15" s="1"/>
  <c r="Q467" i="15"/>
  <c r="R467" i="15" s="1"/>
  <c r="Y467" i="15" s="1"/>
  <c r="B69" i="19"/>
  <c r="Q120" i="22"/>
  <c r="Y44" i="22"/>
  <c r="BD44" i="22"/>
  <c r="BC196" i="22"/>
  <c r="Y196" i="22"/>
  <c r="BD196" i="22"/>
  <c r="X196" i="22"/>
  <c r="BC44" i="22"/>
  <c r="BB196" i="22"/>
  <c r="O197" i="22"/>
  <c r="P197" i="22" s="1"/>
  <c r="AA197" i="22" s="1"/>
  <c r="Z196" i="22"/>
  <c r="R120" i="22"/>
  <c r="BB120" i="22" s="1"/>
  <c r="AU346" i="22"/>
  <c r="AV346" i="22" s="1"/>
  <c r="BF269" i="22"/>
  <c r="AT49" i="22"/>
  <c r="BE49" i="22" s="1"/>
  <c r="AS197" i="22"/>
  <c r="AT121" i="22"/>
  <c r="BE121" i="22" s="1"/>
  <c r="P270" i="22"/>
  <c r="AA270" i="22" s="1"/>
  <c r="AS271" i="22"/>
  <c r="AB269" i="22"/>
  <c r="P45" i="22"/>
  <c r="AA45" i="22" s="1"/>
  <c r="Z344" i="22"/>
  <c r="BB344" i="22"/>
  <c r="O345" i="22"/>
  <c r="Y344" i="22"/>
  <c r="BD344" i="22"/>
  <c r="X344" i="22"/>
  <c r="BC344" i="22"/>
  <c r="AS45" i="17"/>
  <c r="BF213" i="17"/>
  <c r="O130" i="17"/>
  <c r="BB129" i="17"/>
  <c r="Z129" i="17"/>
  <c r="BD129" i="17"/>
  <c r="Y129" i="17"/>
  <c r="BC129" i="17"/>
  <c r="X129" i="17"/>
  <c r="Y384" i="17"/>
  <c r="X384" i="17"/>
  <c r="Z384" i="17"/>
  <c r="O385" i="17"/>
  <c r="BD384" i="17"/>
  <c r="BC384" i="17"/>
  <c r="BB384" i="17"/>
  <c r="Z299" i="17"/>
  <c r="Y299" i="17"/>
  <c r="BC299" i="17"/>
  <c r="X299" i="17"/>
  <c r="O300" i="17"/>
  <c r="BB299" i="17"/>
  <c r="Z44" i="17"/>
  <c r="BB44" i="17"/>
  <c r="BD44" i="17"/>
  <c r="BC44" i="17"/>
  <c r="Y44" i="17"/>
  <c r="O45" i="17"/>
  <c r="X44" i="17"/>
  <c r="AB213" i="17"/>
  <c r="AT133" i="17"/>
  <c r="BE133" i="17" s="1"/>
  <c r="AU133" i="17"/>
  <c r="AV133" i="17" s="1"/>
  <c r="AU385" i="17"/>
  <c r="AV385" i="17" s="1"/>
  <c r="AT302" i="17"/>
  <c r="BE302" i="17" s="1"/>
  <c r="P214" i="17"/>
  <c r="AA214" i="17" s="1"/>
  <c r="Q426" i="21"/>
  <c r="R426" i="21" s="1"/>
  <c r="BD426" i="21" s="1"/>
  <c r="AU335" i="21"/>
  <c r="AV335" i="21" s="1"/>
  <c r="AS336" i="21" s="1"/>
  <c r="O335" i="21"/>
  <c r="Z334" i="21"/>
  <c r="Y334" i="21"/>
  <c r="X334" i="21"/>
  <c r="BD334" i="21"/>
  <c r="BC334" i="21"/>
  <c r="BB334" i="21"/>
  <c r="O237" i="21"/>
  <c r="BB236" i="21"/>
  <c r="BD236" i="21"/>
  <c r="BC236" i="21"/>
  <c r="Z236" i="21"/>
  <c r="Y236" i="21"/>
  <c r="X236" i="21"/>
  <c r="AS49" i="21"/>
  <c r="BF141" i="21"/>
  <c r="AS430" i="21"/>
  <c r="AB46" i="21"/>
  <c r="P142" i="21"/>
  <c r="AA142" i="21" s="1"/>
  <c r="AT238" i="21"/>
  <c r="BE238" i="21" s="1"/>
  <c r="AT144" i="21"/>
  <c r="BE144" i="21" s="1"/>
  <c r="P47" i="21"/>
  <c r="AA47" i="21" s="1"/>
  <c r="AB141" i="21"/>
  <c r="BF46" i="21"/>
  <c r="C69" i="19"/>
  <c r="AT467" i="15"/>
  <c r="BE467" i="15" s="1"/>
  <c r="Q361" i="15"/>
  <c r="R361" i="15" s="1"/>
  <c r="AT362" i="15"/>
  <c r="BE362" i="15" s="1"/>
  <c r="AT257" i="15"/>
  <c r="BE257" i="15" s="1"/>
  <c r="Z149" i="15"/>
  <c r="BD149" i="15"/>
  <c r="Y149" i="15"/>
  <c r="BC149" i="15"/>
  <c r="X149" i="15"/>
  <c r="BB149" i="15"/>
  <c r="O150" i="15"/>
  <c r="AT153" i="15"/>
  <c r="BE153" i="15" s="1"/>
  <c r="I87" i="19"/>
  <c r="H88" i="19" s="1"/>
  <c r="BF47" i="15"/>
  <c r="AS50" i="15"/>
  <c r="AB47" i="15"/>
  <c r="AA48" i="15"/>
  <c r="AU302" i="17" l="1"/>
  <c r="AB44" i="22"/>
  <c r="BC426" i="21"/>
  <c r="X426" i="21"/>
  <c r="Y426" i="21"/>
  <c r="Z426" i="21"/>
  <c r="AB426" i="21" s="1"/>
  <c r="O427" i="21"/>
  <c r="P427" i="21" s="1"/>
  <c r="AA427" i="21" s="1"/>
  <c r="BB426" i="21"/>
  <c r="BF426" i="21" s="1"/>
  <c r="BC467" i="15"/>
  <c r="BB467" i="15"/>
  <c r="O468" i="15"/>
  <c r="P468" i="15" s="1"/>
  <c r="AA468" i="15" s="1"/>
  <c r="BD467" i="15"/>
  <c r="X467" i="15"/>
  <c r="Z467" i="15"/>
  <c r="AB467" i="15" s="1"/>
  <c r="O256" i="15"/>
  <c r="P256" i="15" s="1"/>
  <c r="AA256" i="15" s="1"/>
  <c r="Z255" i="15"/>
  <c r="BD255" i="15"/>
  <c r="BC255" i="15"/>
  <c r="X255" i="15"/>
  <c r="BB255" i="15"/>
  <c r="BF44" i="22"/>
  <c r="AB196" i="22"/>
  <c r="O121" i="22"/>
  <c r="P121" i="22" s="1"/>
  <c r="AA121" i="22" s="1"/>
  <c r="BF196" i="22"/>
  <c r="Q45" i="22"/>
  <c r="R45" i="22" s="1"/>
  <c r="O46" i="22" s="1"/>
  <c r="X120" i="22"/>
  <c r="BC120" i="22"/>
  <c r="Y120" i="22"/>
  <c r="BD120" i="22"/>
  <c r="Z120" i="22"/>
  <c r="AS347" i="22"/>
  <c r="AB344" i="22"/>
  <c r="Q270" i="22"/>
  <c r="R270" i="22" s="1"/>
  <c r="AT197" i="22"/>
  <c r="BE197" i="22" s="1"/>
  <c r="P345" i="22"/>
  <c r="AA345" i="22" s="1"/>
  <c r="BF344" i="22"/>
  <c r="AU49" i="22"/>
  <c r="AV49" i="22" s="1"/>
  <c r="Q197" i="22"/>
  <c r="R197" i="22" s="1"/>
  <c r="AT271" i="22"/>
  <c r="BE271" i="22" s="1"/>
  <c r="AU121" i="22"/>
  <c r="AV121" i="22" s="1"/>
  <c r="AB129" i="17"/>
  <c r="P130" i="17"/>
  <c r="AA130" i="17" s="1"/>
  <c r="AS218" i="17"/>
  <c r="AB44" i="17"/>
  <c r="Q214" i="17"/>
  <c r="R214" i="17" s="1"/>
  <c r="P45" i="17"/>
  <c r="AA45" i="17" s="1"/>
  <c r="P385" i="17"/>
  <c r="AA385" i="17" s="1"/>
  <c r="AS386" i="17"/>
  <c r="BF299" i="17"/>
  <c r="AB384" i="17"/>
  <c r="BF44" i="17"/>
  <c r="AV302" i="17"/>
  <c r="P300" i="17"/>
  <c r="AA300" i="17" s="1"/>
  <c r="AS134" i="17"/>
  <c r="AB299" i="17"/>
  <c r="BF384" i="17"/>
  <c r="BF129" i="17"/>
  <c r="AT45" i="17"/>
  <c r="BE45" i="17" s="1"/>
  <c r="Q47" i="21"/>
  <c r="R47" i="21" s="1"/>
  <c r="BB47" i="21" s="1"/>
  <c r="O48" i="21"/>
  <c r="Z47" i="21"/>
  <c r="BD47" i="21"/>
  <c r="Y47" i="21"/>
  <c r="BC47" i="21"/>
  <c r="P335" i="21"/>
  <c r="AA335" i="21" s="1"/>
  <c r="AB334" i="21"/>
  <c r="P237" i="21"/>
  <c r="AA237" i="21" s="1"/>
  <c r="AB236" i="21"/>
  <c r="AU144" i="21"/>
  <c r="AV144" i="21" s="1"/>
  <c r="BF334" i="21"/>
  <c r="AT336" i="21"/>
  <c r="BE336" i="21" s="1"/>
  <c r="AU336" i="21"/>
  <c r="AV336" i="21" s="1"/>
  <c r="BF236" i="21"/>
  <c r="AU238" i="21"/>
  <c r="AV238" i="21" s="1"/>
  <c r="Q142" i="21"/>
  <c r="R142" i="21" s="1"/>
  <c r="AT430" i="21"/>
  <c r="BE430" i="21" s="1"/>
  <c r="AT49" i="21"/>
  <c r="BE49" i="21" s="1"/>
  <c r="AU467" i="15"/>
  <c r="AV467" i="15" s="1"/>
  <c r="B70" i="19"/>
  <c r="AU362" i="15"/>
  <c r="AV362" i="15" s="1"/>
  <c r="BC361" i="15"/>
  <c r="X361" i="15"/>
  <c r="BD361" i="15"/>
  <c r="BB361" i="15"/>
  <c r="Z361" i="15"/>
  <c r="Y361" i="15"/>
  <c r="O362" i="15"/>
  <c r="AU257" i="15"/>
  <c r="AV257" i="15" s="1"/>
  <c r="AU153" i="15"/>
  <c r="AV153" i="15" s="1"/>
  <c r="P150" i="15"/>
  <c r="AA150" i="15" s="1"/>
  <c r="BF149" i="15"/>
  <c r="AB149" i="15"/>
  <c r="I88" i="19"/>
  <c r="H89" i="19" s="1"/>
  <c r="AT50" i="15"/>
  <c r="BE50" i="15" s="1"/>
  <c r="Q48" i="15"/>
  <c r="R48" i="15" s="1"/>
  <c r="Q45" i="17" l="1"/>
  <c r="R45" i="17" s="1"/>
  <c r="AU49" i="21"/>
  <c r="X47" i="21"/>
  <c r="AB47" i="21" s="1"/>
  <c r="BF467" i="15"/>
  <c r="BF255" i="15"/>
  <c r="AB255" i="15"/>
  <c r="AB120" i="22"/>
  <c r="X45" i="22"/>
  <c r="BF120" i="22"/>
  <c r="BC45" i="22"/>
  <c r="Y45" i="22"/>
  <c r="BD45" i="22"/>
  <c r="AU197" i="22"/>
  <c r="AV197" i="22" s="1"/>
  <c r="AU271" i="22"/>
  <c r="AV271" i="22" s="1"/>
  <c r="Z45" i="22"/>
  <c r="BB45" i="22"/>
  <c r="Q345" i="22"/>
  <c r="R345" i="22" s="1"/>
  <c r="O346" i="22" s="1"/>
  <c r="AS122" i="22"/>
  <c r="BD270" i="22"/>
  <c r="BC270" i="22"/>
  <c r="BB270" i="22"/>
  <c r="Z270" i="22"/>
  <c r="Y270" i="22"/>
  <c r="O271" i="22"/>
  <c r="X270" i="22"/>
  <c r="Q121" i="22"/>
  <c r="R121" i="22" s="1"/>
  <c r="AS50" i="22"/>
  <c r="Y197" i="22"/>
  <c r="X197" i="22"/>
  <c r="O198" i="22"/>
  <c r="BD197" i="22"/>
  <c r="BC197" i="22"/>
  <c r="BB197" i="22"/>
  <c r="Z197" i="22"/>
  <c r="P46" i="22"/>
  <c r="AA46" i="22" s="1"/>
  <c r="AT347" i="22"/>
  <c r="BE347" i="22" s="1"/>
  <c r="AU45" i="17"/>
  <c r="AV45" i="17" s="1"/>
  <c r="AS46" i="17" s="1"/>
  <c r="Q300" i="17"/>
  <c r="R300" i="17" s="1"/>
  <c r="BC300" i="17" s="1"/>
  <c r="O46" i="17"/>
  <c r="BC45" i="17"/>
  <c r="BB45" i="17"/>
  <c r="Z45" i="17"/>
  <c r="Y45" i="17"/>
  <c r="X45" i="17"/>
  <c r="BD45" i="17"/>
  <c r="AS303" i="17"/>
  <c r="AT218" i="17"/>
  <c r="BE218" i="17" s="1"/>
  <c r="AT386" i="17"/>
  <c r="BE386" i="17" s="1"/>
  <c r="Q130" i="17"/>
  <c r="R130" i="17" s="1"/>
  <c r="AT134" i="17"/>
  <c r="BE134" i="17" s="1"/>
  <c r="AU134" i="17"/>
  <c r="Q385" i="17"/>
  <c r="R385" i="17" s="1"/>
  <c r="BC214" i="17"/>
  <c r="X214" i="17"/>
  <c r="Z214" i="17"/>
  <c r="Y214" i="17"/>
  <c r="BD214" i="17"/>
  <c r="BB214" i="17"/>
  <c r="O215" i="17"/>
  <c r="Q237" i="21"/>
  <c r="R237" i="21" s="1"/>
  <c r="O238" i="21" s="1"/>
  <c r="Q427" i="21"/>
  <c r="R427" i="21" s="1"/>
  <c r="AU430" i="21"/>
  <c r="AV430" i="21" s="1"/>
  <c r="AS431" i="21" s="1"/>
  <c r="AS239" i="21"/>
  <c r="Z142" i="21"/>
  <c r="BD142" i="21"/>
  <c r="Y142" i="21"/>
  <c r="O143" i="21"/>
  <c r="BC142" i="21"/>
  <c r="X142" i="21"/>
  <c r="BB142" i="21"/>
  <c r="Q335" i="21"/>
  <c r="R335" i="21" s="1"/>
  <c r="AS337" i="21"/>
  <c r="P48" i="21"/>
  <c r="AA48" i="21" s="1"/>
  <c r="BF47" i="21"/>
  <c r="AV49" i="21"/>
  <c r="AS145" i="21"/>
  <c r="C70" i="19"/>
  <c r="AS468" i="15"/>
  <c r="Q468" i="15"/>
  <c r="R468" i="15" s="1"/>
  <c r="BF361" i="15"/>
  <c r="AB361" i="15"/>
  <c r="P362" i="15"/>
  <c r="AA362" i="15" s="1"/>
  <c r="AS363" i="15"/>
  <c r="AS258" i="15"/>
  <c r="Q256" i="15"/>
  <c r="R256" i="15" s="1"/>
  <c r="Q150" i="15"/>
  <c r="R150" i="15" s="1"/>
  <c r="AS154" i="15"/>
  <c r="I89" i="19"/>
  <c r="H90" i="19" s="1"/>
  <c r="AU50" i="15"/>
  <c r="AV50" i="15" s="1"/>
  <c r="O49" i="15"/>
  <c r="P49" i="15" s="1"/>
  <c r="BD48" i="15"/>
  <c r="BC48" i="15"/>
  <c r="BB48" i="15"/>
  <c r="X48" i="15"/>
  <c r="Z48" i="15"/>
  <c r="Y48" i="15"/>
  <c r="BD300" i="17" l="1"/>
  <c r="Z300" i="17"/>
  <c r="BC237" i="21"/>
  <c r="BB237" i="21"/>
  <c r="BD237" i="21"/>
  <c r="Z237" i="21"/>
  <c r="Q362" i="15"/>
  <c r="R362" i="15" s="1"/>
  <c r="Z362" i="15" s="1"/>
  <c r="B71" i="19"/>
  <c r="BF45" i="22"/>
  <c r="X345" i="22"/>
  <c r="AB45" i="22"/>
  <c r="Y345" i="22"/>
  <c r="BB345" i="22"/>
  <c r="BC345" i="22"/>
  <c r="BD345" i="22"/>
  <c r="Z345" i="22"/>
  <c r="AU347" i="22"/>
  <c r="AV347" i="22" s="1"/>
  <c r="Z121" i="22"/>
  <c r="BB121" i="22"/>
  <c r="Y121" i="22"/>
  <c r="X121" i="22"/>
  <c r="BD121" i="22"/>
  <c r="O122" i="22"/>
  <c r="BC121" i="22"/>
  <c r="BF270" i="22"/>
  <c r="P198" i="22"/>
  <c r="AA198" i="22" s="1"/>
  <c r="AB197" i="22"/>
  <c r="AB270" i="22"/>
  <c r="P346" i="22"/>
  <c r="AA346" i="22" s="1"/>
  <c r="Q46" i="22"/>
  <c r="R46" i="22" s="1"/>
  <c r="P271" i="22"/>
  <c r="AA271" i="22" s="1"/>
  <c r="AS198" i="22"/>
  <c r="AS272" i="22"/>
  <c r="BF197" i="22"/>
  <c r="AT50" i="22"/>
  <c r="BE50" i="22" s="1"/>
  <c r="AT122" i="22"/>
  <c r="BE122" i="22" s="1"/>
  <c r="X300" i="17"/>
  <c r="Y300" i="17"/>
  <c r="BB300" i="17"/>
  <c r="O301" i="17"/>
  <c r="P301" i="17" s="1"/>
  <c r="AA301" i="17" s="1"/>
  <c r="AU218" i="17"/>
  <c r="AV218" i="17" s="1"/>
  <c r="AU386" i="17"/>
  <c r="AV386" i="17" s="1"/>
  <c r="AT303" i="17"/>
  <c r="BE303" i="17" s="1"/>
  <c r="AB45" i="17"/>
  <c r="BF45" i="17"/>
  <c r="AV134" i="17"/>
  <c r="P215" i="17"/>
  <c r="AA215" i="17" s="1"/>
  <c r="P46" i="17"/>
  <c r="AA46" i="17" s="1"/>
  <c r="AB214" i="17"/>
  <c r="Z130" i="17"/>
  <c r="BD130" i="17"/>
  <c r="Y130" i="17"/>
  <c r="BC130" i="17"/>
  <c r="X130" i="17"/>
  <c r="O131" i="17"/>
  <c r="BB130" i="17"/>
  <c r="BD385" i="17"/>
  <c r="Y385" i="17"/>
  <c r="Z385" i="17"/>
  <c r="X385" i="17"/>
  <c r="BC385" i="17"/>
  <c r="O386" i="17"/>
  <c r="BB385" i="17"/>
  <c r="BF214" i="17"/>
  <c r="AT46" i="17"/>
  <c r="BE46" i="17" s="1"/>
  <c r="X237" i="21"/>
  <c r="Y237" i="21"/>
  <c r="P143" i="21"/>
  <c r="AA143" i="21" s="1"/>
  <c r="BC335" i="21"/>
  <c r="X335" i="21"/>
  <c r="BB335" i="21"/>
  <c r="Z335" i="21"/>
  <c r="O336" i="21"/>
  <c r="Y335" i="21"/>
  <c r="BD335" i="21"/>
  <c r="P238" i="21"/>
  <c r="AA238" i="21" s="1"/>
  <c r="BF142" i="21"/>
  <c r="AT239" i="21"/>
  <c r="BE239" i="21" s="1"/>
  <c r="AT337" i="21"/>
  <c r="BE337" i="21" s="1"/>
  <c r="Q48" i="21"/>
  <c r="R48" i="21" s="1"/>
  <c r="AT145" i="21"/>
  <c r="BE145" i="21" s="1"/>
  <c r="AB142" i="21"/>
  <c r="BD427" i="21"/>
  <c r="BC427" i="21"/>
  <c r="BB427" i="21"/>
  <c r="Z427" i="21"/>
  <c r="Y427" i="21"/>
  <c r="X427" i="21"/>
  <c r="O428" i="21"/>
  <c r="AS50" i="21"/>
  <c r="AT431" i="21"/>
  <c r="BE431" i="21" s="1"/>
  <c r="C71" i="19"/>
  <c r="O469" i="15"/>
  <c r="Z468" i="15"/>
  <c r="Y468" i="15"/>
  <c r="X468" i="15"/>
  <c r="BD468" i="15"/>
  <c r="BC468" i="15"/>
  <c r="BB468" i="15"/>
  <c r="AT468" i="15"/>
  <c r="BE468" i="15" s="1"/>
  <c r="AT363" i="15"/>
  <c r="BE363" i="15" s="1"/>
  <c r="O257" i="15"/>
  <c r="Z256" i="15"/>
  <c r="Y256" i="15"/>
  <c r="X256" i="15"/>
  <c r="BD256" i="15"/>
  <c r="BC256" i="15"/>
  <c r="BB256" i="15"/>
  <c r="AT258" i="15"/>
  <c r="BE258" i="15" s="1"/>
  <c r="Y150" i="15"/>
  <c r="X150" i="15"/>
  <c r="BC150" i="15"/>
  <c r="BB150" i="15"/>
  <c r="O151" i="15"/>
  <c r="Z150" i="15"/>
  <c r="BD150" i="15"/>
  <c r="AT154" i="15"/>
  <c r="BE154" i="15" s="1"/>
  <c r="I90" i="19"/>
  <c r="H91" i="19" s="1"/>
  <c r="AB48" i="15"/>
  <c r="BF48" i="15"/>
  <c r="Q49" i="15"/>
  <c r="R49" i="15" s="1"/>
  <c r="AA49" i="15"/>
  <c r="AS51" i="15"/>
  <c r="AT51" i="15" s="1"/>
  <c r="BF300" i="17" l="1"/>
  <c r="BF237" i="21"/>
  <c r="BB362" i="15"/>
  <c r="O363" i="15"/>
  <c r="P363" i="15" s="1"/>
  <c r="AA363" i="15" s="1"/>
  <c r="X362" i="15"/>
  <c r="BD362" i="15"/>
  <c r="Y362" i="15"/>
  <c r="BC362" i="15"/>
  <c r="AB345" i="22"/>
  <c r="B72" i="19"/>
  <c r="BF345" i="22"/>
  <c r="AS348" i="22"/>
  <c r="AT348" i="22" s="1"/>
  <c r="BE348" i="22" s="1"/>
  <c r="BB46" i="22"/>
  <c r="O47" i="22"/>
  <c r="Y46" i="22"/>
  <c r="X46" i="22"/>
  <c r="BD46" i="22"/>
  <c r="BC46" i="22"/>
  <c r="Z46" i="22"/>
  <c r="Q271" i="22"/>
  <c r="R271" i="22" s="1"/>
  <c r="Q198" i="22"/>
  <c r="R198" i="22" s="1"/>
  <c r="AU50" i="22"/>
  <c r="AV50" i="22" s="1"/>
  <c r="AT198" i="22"/>
  <c r="BE198" i="22" s="1"/>
  <c r="P122" i="22"/>
  <c r="AA122" i="22" s="1"/>
  <c r="AB121" i="22"/>
  <c r="AU122" i="22"/>
  <c r="AV122" i="22" s="1"/>
  <c r="Q346" i="22"/>
  <c r="R346" i="22" s="1"/>
  <c r="BF121" i="22"/>
  <c r="AT272" i="22"/>
  <c r="BE272" i="22" s="1"/>
  <c r="AB300" i="17"/>
  <c r="Q215" i="17"/>
  <c r="R215" i="17" s="1"/>
  <c r="Y215" i="17" s="1"/>
  <c r="AU46" i="17"/>
  <c r="AV46" i="17" s="1"/>
  <c r="AS387" i="17"/>
  <c r="AT387" i="17" s="1"/>
  <c r="BE387" i="17" s="1"/>
  <c r="AS135" i="17"/>
  <c r="Q46" i="17"/>
  <c r="R46" i="17" s="1"/>
  <c r="BF130" i="17"/>
  <c r="AS219" i="17"/>
  <c r="Q301" i="17"/>
  <c r="R301" i="17" s="1"/>
  <c r="P386" i="17"/>
  <c r="AA386" i="17" s="1"/>
  <c r="AB385" i="17"/>
  <c r="P131" i="17"/>
  <c r="AA131" i="17" s="1"/>
  <c r="AU303" i="17"/>
  <c r="AV303" i="17" s="1"/>
  <c r="BF385" i="17"/>
  <c r="AB130" i="17"/>
  <c r="AB237" i="21"/>
  <c r="BD48" i="21"/>
  <c r="Y48" i="21"/>
  <c r="BC48" i="21"/>
  <c r="X48" i="21"/>
  <c r="BB48" i="21"/>
  <c r="O49" i="21"/>
  <c r="Z48" i="21"/>
  <c r="BF335" i="21"/>
  <c r="AU337" i="21"/>
  <c r="AV337" i="21" s="1"/>
  <c r="Q238" i="21"/>
  <c r="R238" i="21" s="1"/>
  <c r="AB335" i="21"/>
  <c r="AU431" i="21"/>
  <c r="AV431" i="21" s="1"/>
  <c r="AB427" i="21"/>
  <c r="AU145" i="21"/>
  <c r="AV145" i="21" s="1"/>
  <c r="P336" i="21"/>
  <c r="AA336" i="21" s="1"/>
  <c r="Q143" i="21"/>
  <c r="R143" i="21" s="1"/>
  <c r="AT50" i="21"/>
  <c r="BE50" i="21" s="1"/>
  <c r="BF427" i="21"/>
  <c r="P428" i="21"/>
  <c r="AA428" i="21" s="1"/>
  <c r="AU239" i="21"/>
  <c r="AV239" i="21" s="1"/>
  <c r="BF468" i="15"/>
  <c r="AU468" i="15"/>
  <c r="AV468" i="15" s="1"/>
  <c r="AU258" i="15"/>
  <c r="AV258" i="15" s="1"/>
  <c r="C72" i="19"/>
  <c r="B73" i="19" s="1"/>
  <c r="AU154" i="15"/>
  <c r="AV154" i="15" s="1"/>
  <c r="AS155" i="15" s="1"/>
  <c r="AB468" i="15"/>
  <c r="P469" i="15"/>
  <c r="AA469" i="15" s="1"/>
  <c r="AU363" i="15"/>
  <c r="AV363" i="15" s="1"/>
  <c r="BF256" i="15"/>
  <c r="AB256" i="15"/>
  <c r="P257" i="15"/>
  <c r="AA257" i="15" s="1"/>
  <c r="BF150" i="15"/>
  <c r="P151" i="15"/>
  <c r="AA151" i="15" s="1"/>
  <c r="AB150" i="15"/>
  <c r="I91" i="19"/>
  <c r="H92" i="19" s="1"/>
  <c r="AU51" i="15"/>
  <c r="AV51" i="15" s="1"/>
  <c r="BE51" i="15"/>
  <c r="O50" i="15"/>
  <c r="P50" i="15" s="1"/>
  <c r="BB49" i="15"/>
  <c r="BD49" i="15"/>
  <c r="BC49" i="15"/>
  <c r="Z49" i="15"/>
  <c r="X49" i="15"/>
  <c r="Y49" i="15"/>
  <c r="O216" i="17" l="1"/>
  <c r="BB215" i="17"/>
  <c r="BC215" i="17"/>
  <c r="X215" i="17"/>
  <c r="Z215" i="17"/>
  <c r="AB362" i="15"/>
  <c r="BF362" i="15"/>
  <c r="AU272" i="22"/>
  <c r="AV272" i="22" s="1"/>
  <c r="AS273" i="22" s="1"/>
  <c r="O199" i="22"/>
  <c r="BB198" i="22"/>
  <c r="BD198" i="22"/>
  <c r="BC198" i="22"/>
  <c r="Z198" i="22"/>
  <c r="Y198" i="22"/>
  <c r="X198" i="22"/>
  <c r="O272" i="22"/>
  <c r="BB271" i="22"/>
  <c r="BD271" i="22"/>
  <c r="BC271" i="22"/>
  <c r="Z271" i="22"/>
  <c r="Y271" i="22"/>
  <c r="X271" i="22"/>
  <c r="AU348" i="22"/>
  <c r="AV348" i="22" s="1"/>
  <c r="Q122" i="22"/>
  <c r="R122" i="22" s="1"/>
  <c r="AB46" i="22"/>
  <c r="AS123" i="22"/>
  <c r="AS51" i="22"/>
  <c r="BC346" i="22"/>
  <c r="X346" i="22"/>
  <c r="O347" i="22"/>
  <c r="BB346" i="22"/>
  <c r="Z346" i="22"/>
  <c r="Y346" i="22"/>
  <c r="BD346" i="22"/>
  <c r="P47" i="22"/>
  <c r="AA47" i="22" s="1"/>
  <c r="Q47" i="22"/>
  <c r="R47" i="22" s="1"/>
  <c r="AU198" i="22"/>
  <c r="AV198" i="22" s="1"/>
  <c r="BF46" i="22"/>
  <c r="BD215" i="17"/>
  <c r="AS47" i="17"/>
  <c r="AT47" i="17" s="1"/>
  <c r="BE47" i="17" s="1"/>
  <c r="Q131" i="17"/>
  <c r="R131" i="17" s="1"/>
  <c r="BD301" i="17"/>
  <c r="Y301" i="17"/>
  <c r="BC301" i="17"/>
  <c r="X301" i="17"/>
  <c r="O302" i="17"/>
  <c r="BB301" i="17"/>
  <c r="Z301" i="17"/>
  <c r="P216" i="17"/>
  <c r="AA216" i="17" s="1"/>
  <c r="AT135" i="17"/>
  <c r="BE135" i="17" s="1"/>
  <c r="AT219" i="17"/>
  <c r="BE219" i="17" s="1"/>
  <c r="AS304" i="17"/>
  <c r="Q386" i="17"/>
  <c r="R386" i="17" s="1"/>
  <c r="AU387" i="17"/>
  <c r="AV387" i="17" s="1"/>
  <c r="Z46" i="17"/>
  <c r="BB46" i="17"/>
  <c r="X46" i="17"/>
  <c r="O47" i="17"/>
  <c r="BD46" i="17"/>
  <c r="BC46" i="17"/>
  <c r="Y46" i="17"/>
  <c r="AS146" i="21"/>
  <c r="AS432" i="21"/>
  <c r="AS338" i="21"/>
  <c r="O144" i="21"/>
  <c r="BD143" i="21"/>
  <c r="BC143" i="21"/>
  <c r="Z143" i="21"/>
  <c r="BB143" i="21"/>
  <c r="Y143" i="21"/>
  <c r="X143" i="21"/>
  <c r="P49" i="21"/>
  <c r="AA49" i="21" s="1"/>
  <c r="BF48" i="21"/>
  <c r="AB48" i="21"/>
  <c r="Q428" i="21"/>
  <c r="R428" i="21" s="1"/>
  <c r="BD238" i="21"/>
  <c r="BC238" i="21"/>
  <c r="BB238" i="21"/>
  <c r="X238" i="21"/>
  <c r="O239" i="21"/>
  <c r="Z238" i="21"/>
  <c r="Y238" i="21"/>
  <c r="Q336" i="21"/>
  <c r="R336" i="21" s="1"/>
  <c r="AS240" i="21"/>
  <c r="AU50" i="21"/>
  <c r="AV50" i="21" s="1"/>
  <c r="C73" i="19"/>
  <c r="Q469" i="15"/>
  <c r="R469" i="15" s="1"/>
  <c r="Z469" i="15" s="1"/>
  <c r="AS469" i="15"/>
  <c r="AS364" i="15"/>
  <c r="Q363" i="15"/>
  <c r="R363" i="15" s="1"/>
  <c r="Q257" i="15"/>
  <c r="R257" i="15" s="1"/>
  <c r="BC257" i="15" s="1"/>
  <c r="AS259" i="15"/>
  <c r="Q151" i="15"/>
  <c r="R151" i="15" s="1"/>
  <c r="AT155" i="15"/>
  <c r="BE155" i="15" s="1"/>
  <c r="I92" i="19"/>
  <c r="H93" i="19" s="1"/>
  <c r="AB49" i="15"/>
  <c r="AA50" i="15"/>
  <c r="BF49" i="15"/>
  <c r="AS52" i="15"/>
  <c r="BF215" i="17" l="1"/>
  <c r="AB215" i="17"/>
  <c r="O470" i="15"/>
  <c r="P470" i="15" s="1"/>
  <c r="AA470" i="15" s="1"/>
  <c r="BD469" i="15"/>
  <c r="Y469" i="15"/>
  <c r="BB469" i="15"/>
  <c r="BC469" i="15"/>
  <c r="BD257" i="15"/>
  <c r="X469" i="15"/>
  <c r="AS349" i="22"/>
  <c r="Z47" i="22"/>
  <c r="BD47" i="22"/>
  <c r="Y47" i="22"/>
  <c r="BC47" i="22"/>
  <c r="X47" i="22"/>
  <c r="O48" i="22"/>
  <c r="BB47" i="22"/>
  <c r="AT123" i="22"/>
  <c r="BE123" i="22" s="1"/>
  <c r="BD122" i="22"/>
  <c r="Y122" i="22"/>
  <c r="BC122" i="22"/>
  <c r="X122" i="22"/>
  <c r="O123" i="22"/>
  <c r="BB122" i="22"/>
  <c r="Z122" i="22"/>
  <c r="BF271" i="22"/>
  <c r="P347" i="22"/>
  <c r="AA347" i="22" s="1"/>
  <c r="Q347" i="22"/>
  <c r="R347" i="22"/>
  <c r="P272" i="22"/>
  <c r="AA272" i="22" s="1"/>
  <c r="BF198" i="22"/>
  <c r="BF346" i="22"/>
  <c r="AB271" i="22"/>
  <c r="P199" i="22"/>
  <c r="AA199" i="22" s="1"/>
  <c r="AB346" i="22"/>
  <c r="AS199" i="22"/>
  <c r="AT51" i="22"/>
  <c r="BE51" i="22" s="1"/>
  <c r="AB198" i="22"/>
  <c r="AT273" i="22"/>
  <c r="BE273" i="22" s="1"/>
  <c r="AU47" i="17"/>
  <c r="AV47" i="17" s="1"/>
  <c r="AS48" i="17" s="1"/>
  <c r="AU219" i="17"/>
  <c r="AV219" i="17" s="1"/>
  <c r="AS388" i="17"/>
  <c r="O387" i="17"/>
  <c r="Z386" i="17"/>
  <c r="Y386" i="17"/>
  <c r="X386" i="17"/>
  <c r="BD386" i="17"/>
  <c r="BC386" i="17"/>
  <c r="BB386" i="17"/>
  <c r="BF301" i="17"/>
  <c r="P47" i="17"/>
  <c r="AA47" i="17" s="1"/>
  <c r="P302" i="17"/>
  <c r="AA302" i="17" s="1"/>
  <c r="Q216" i="17"/>
  <c r="R216" i="17" s="1"/>
  <c r="AB301" i="17"/>
  <c r="AU135" i="17"/>
  <c r="AV135" i="17" s="1"/>
  <c r="Z131" i="17"/>
  <c r="BD131" i="17"/>
  <c r="Y131" i="17"/>
  <c r="BC131" i="17"/>
  <c r="X131" i="17"/>
  <c r="O132" i="17"/>
  <c r="BB131" i="17"/>
  <c r="AT304" i="17"/>
  <c r="BE304" i="17" s="1"/>
  <c r="AB46" i="17"/>
  <c r="BF46" i="17"/>
  <c r="BD428" i="21"/>
  <c r="Y428" i="21"/>
  <c r="Z428" i="21"/>
  <c r="O429" i="21"/>
  <c r="X428" i="21"/>
  <c r="BC428" i="21"/>
  <c r="BB428" i="21"/>
  <c r="P144" i="21"/>
  <c r="AA144" i="21" s="1"/>
  <c r="BD336" i="21"/>
  <c r="O337" i="21"/>
  <c r="BC336" i="21"/>
  <c r="BB336" i="21"/>
  <c r="Z336" i="21"/>
  <c r="Y336" i="21"/>
  <c r="X336" i="21"/>
  <c r="AT338" i="21"/>
  <c r="BE338" i="21" s="1"/>
  <c r="AB238" i="21"/>
  <c r="AS51" i="21"/>
  <c r="BF143" i="21"/>
  <c r="AT432" i="21"/>
  <c r="BE432" i="21" s="1"/>
  <c r="P239" i="21"/>
  <c r="AA239" i="21" s="1"/>
  <c r="Q49" i="21"/>
  <c r="R49" i="21" s="1"/>
  <c r="BF238" i="21"/>
  <c r="AB143" i="21"/>
  <c r="AT240" i="21"/>
  <c r="BE240" i="21" s="1"/>
  <c r="AU240" i="21"/>
  <c r="AT146" i="21"/>
  <c r="BE146" i="21" s="1"/>
  <c r="B74" i="19"/>
  <c r="AT469" i="15"/>
  <c r="BE469" i="15" s="1"/>
  <c r="BD363" i="15"/>
  <c r="BC363" i="15"/>
  <c r="X363" i="15"/>
  <c r="O364" i="15"/>
  <c r="Z363" i="15"/>
  <c r="BB363" i="15"/>
  <c r="Y363" i="15"/>
  <c r="X257" i="15"/>
  <c r="BB257" i="15"/>
  <c r="Z257" i="15"/>
  <c r="O258" i="15"/>
  <c r="P258" i="15" s="1"/>
  <c r="AA258" i="15" s="1"/>
  <c r="Y257" i="15"/>
  <c r="AT364" i="15"/>
  <c r="BE364" i="15" s="1"/>
  <c r="AT259" i="15"/>
  <c r="BE259" i="15" s="1"/>
  <c r="BB151" i="15"/>
  <c r="O152" i="15"/>
  <c r="BC151" i="15"/>
  <c r="Z151" i="15"/>
  <c r="X151" i="15"/>
  <c r="BD151" i="15"/>
  <c r="Y151" i="15"/>
  <c r="AU155" i="15"/>
  <c r="AV155" i="15" s="1"/>
  <c r="Q50" i="15"/>
  <c r="R50" i="15" s="1"/>
  <c r="Y50" i="15" s="1"/>
  <c r="I93" i="19"/>
  <c r="AT52" i="15"/>
  <c r="BE52" i="15" s="1"/>
  <c r="AB469" i="15" l="1"/>
  <c r="AU273" i="22"/>
  <c r="Q47" i="17"/>
  <c r="R47" i="17" s="1"/>
  <c r="BC47" i="17" s="1"/>
  <c r="AU432" i="21"/>
  <c r="AV432" i="21" s="1"/>
  <c r="BF257" i="15"/>
  <c r="BF469" i="15"/>
  <c r="AB257" i="15"/>
  <c r="Q199" i="22"/>
  <c r="R199" i="22" s="1"/>
  <c r="Y199" i="22" s="1"/>
  <c r="AB47" i="22"/>
  <c r="O348" i="22"/>
  <c r="BC347" i="22"/>
  <c r="X347" i="22"/>
  <c r="BB347" i="22"/>
  <c r="BD347" i="22"/>
  <c r="Z347" i="22"/>
  <c r="Y347" i="22"/>
  <c r="AU123" i="22"/>
  <c r="AV123" i="22" s="1"/>
  <c r="AT199" i="22"/>
  <c r="BE199" i="22" s="1"/>
  <c r="BF122" i="22"/>
  <c r="P123" i="22"/>
  <c r="AA123" i="22" s="1"/>
  <c r="AB122" i="22"/>
  <c r="BF47" i="22"/>
  <c r="AV273" i="22"/>
  <c r="AU51" i="22"/>
  <c r="AV51" i="22" s="1"/>
  <c r="Q272" i="22"/>
  <c r="R272" i="22" s="1"/>
  <c r="P48" i="22"/>
  <c r="AA48" i="22" s="1"/>
  <c r="AT349" i="22"/>
  <c r="BE349" i="22" s="1"/>
  <c r="AU349" i="22"/>
  <c r="Q302" i="17"/>
  <c r="R302" i="17" s="1"/>
  <c r="O303" i="17" s="1"/>
  <c r="AU304" i="17"/>
  <c r="AV304" i="17" s="1"/>
  <c r="O48" i="17"/>
  <c r="BD47" i="17"/>
  <c r="Z47" i="17"/>
  <c r="X47" i="17"/>
  <c r="Y216" i="17"/>
  <c r="X216" i="17"/>
  <c r="BD216" i="17"/>
  <c r="BC216" i="17"/>
  <c r="BB216" i="17"/>
  <c r="O217" i="17"/>
  <c r="Z216" i="17"/>
  <c r="AS136" i="17"/>
  <c r="AB131" i="17"/>
  <c r="AT48" i="17"/>
  <c r="BE48" i="17" s="1"/>
  <c r="AS220" i="17"/>
  <c r="AB386" i="17"/>
  <c r="P132" i="17"/>
  <c r="AA132" i="17" s="1"/>
  <c r="BF131" i="17"/>
  <c r="P387" i="17"/>
  <c r="AA387" i="17" s="1"/>
  <c r="BF386" i="17"/>
  <c r="AT388" i="17"/>
  <c r="BE388" i="17" s="1"/>
  <c r="AS433" i="21"/>
  <c r="BF428" i="21"/>
  <c r="AB336" i="21"/>
  <c r="AB428" i="21"/>
  <c r="P429" i="21"/>
  <c r="AA429" i="21" s="1"/>
  <c r="P337" i="21"/>
  <c r="AA337" i="21" s="1"/>
  <c r="X49" i="21"/>
  <c r="Y49" i="21"/>
  <c r="O50" i="21"/>
  <c r="Z49" i="21"/>
  <c r="BD49" i="21"/>
  <c r="BC49" i="21"/>
  <c r="BB49" i="21"/>
  <c r="Q144" i="21"/>
  <c r="R144" i="21" s="1"/>
  <c r="Q239" i="21"/>
  <c r="R239" i="21" s="1"/>
  <c r="BF336" i="21"/>
  <c r="AU338" i="21"/>
  <c r="AV338" i="21" s="1"/>
  <c r="AV240" i="21"/>
  <c r="AU146" i="21"/>
  <c r="AV146" i="21" s="1"/>
  <c r="AT51" i="21"/>
  <c r="BE51" i="21" s="1"/>
  <c r="C74" i="19"/>
  <c r="Q470" i="15"/>
  <c r="R470" i="15" s="1"/>
  <c r="AU469" i="15"/>
  <c r="AV469" i="15" s="1"/>
  <c r="BF363" i="15"/>
  <c r="P364" i="15"/>
  <c r="AA364" i="15" s="1"/>
  <c r="AB363" i="15"/>
  <c r="AU364" i="15"/>
  <c r="AV364" i="15" s="1"/>
  <c r="AU259" i="15"/>
  <c r="AV259" i="15" s="1"/>
  <c r="BD50" i="15"/>
  <c r="Q258" i="15"/>
  <c r="R258" i="15" s="1"/>
  <c r="X50" i="15"/>
  <c r="O51" i="15"/>
  <c r="P51" i="15" s="1"/>
  <c r="BC50" i="15"/>
  <c r="Z50" i="15"/>
  <c r="BB50" i="15"/>
  <c r="AB151" i="15"/>
  <c r="P152" i="15"/>
  <c r="AA152" i="15" s="1"/>
  <c r="AS156" i="15"/>
  <c r="BF151" i="15"/>
  <c r="AU52" i="15"/>
  <c r="AV52" i="15" s="1"/>
  <c r="Y47" i="17" l="1"/>
  <c r="BB47" i="17"/>
  <c r="AU199" i="22"/>
  <c r="AV199" i="22" s="1"/>
  <c r="Z199" i="22"/>
  <c r="O200" i="22"/>
  <c r="P200" i="22" s="1"/>
  <c r="AA200" i="22" s="1"/>
  <c r="X199" i="22"/>
  <c r="AB199" i="22" s="1"/>
  <c r="BB199" i="22"/>
  <c r="BD199" i="22"/>
  <c r="BC199" i="22"/>
  <c r="AU48" i="17"/>
  <c r="AV48" i="17" s="1"/>
  <c r="AS49" i="17" s="1"/>
  <c r="X302" i="17"/>
  <c r="BC302" i="17"/>
  <c r="Y302" i="17"/>
  <c r="BD302" i="17"/>
  <c r="Z302" i="17"/>
  <c r="AB302" i="17" s="1"/>
  <c r="Q337" i="21"/>
  <c r="R337" i="21" s="1"/>
  <c r="AU51" i="21"/>
  <c r="AV51" i="21" s="1"/>
  <c r="AA51" i="15"/>
  <c r="AS200" i="22"/>
  <c r="BD272" i="22"/>
  <c r="BC272" i="22"/>
  <c r="Z272" i="22"/>
  <c r="Y272" i="22"/>
  <c r="X272" i="22"/>
  <c r="O273" i="22"/>
  <c r="BB272" i="22"/>
  <c r="AS124" i="22"/>
  <c r="AS52" i="22"/>
  <c r="AB347" i="22"/>
  <c r="AV349" i="22"/>
  <c r="AS274" i="22"/>
  <c r="P348" i="22"/>
  <c r="AA348" i="22" s="1"/>
  <c r="Q48" i="22"/>
  <c r="R48" i="22" s="1"/>
  <c r="Q123" i="22"/>
  <c r="R123" i="22" s="1"/>
  <c r="BF347" i="22"/>
  <c r="AS305" i="17"/>
  <c r="AT305" i="17" s="1"/>
  <c r="BE305" i="17" s="1"/>
  <c r="BB302" i="17"/>
  <c r="AU388" i="17"/>
  <c r="AV388" i="17" s="1"/>
  <c r="AS389" i="17" s="1"/>
  <c r="AB216" i="17"/>
  <c r="BF47" i="17"/>
  <c r="P303" i="17"/>
  <c r="AA303" i="17" s="1"/>
  <c r="P217" i="17"/>
  <c r="AA217" i="17" s="1"/>
  <c r="P48" i="17"/>
  <c r="AA48" i="17" s="1"/>
  <c r="AT136" i="17"/>
  <c r="BE136" i="17" s="1"/>
  <c r="AU136" i="17"/>
  <c r="BF216" i="17"/>
  <c r="AB47" i="17"/>
  <c r="Q132" i="17"/>
  <c r="R132" i="17" s="1"/>
  <c r="Q387" i="17"/>
  <c r="R387" i="17" s="1"/>
  <c r="AT220" i="17"/>
  <c r="BE220" i="17" s="1"/>
  <c r="AS339" i="21"/>
  <c r="BC239" i="21"/>
  <c r="X239" i="21"/>
  <c r="BD239" i="21"/>
  <c r="BB239" i="21"/>
  <c r="O240" i="21"/>
  <c r="Z239" i="21"/>
  <c r="Y239" i="21"/>
  <c r="BF49" i="21"/>
  <c r="AS241" i="21"/>
  <c r="AB49" i="21"/>
  <c r="P50" i="21"/>
  <c r="AA50" i="21" s="1"/>
  <c r="AS147" i="21"/>
  <c r="BC144" i="21"/>
  <c r="X144" i="21"/>
  <c r="O145" i="21"/>
  <c r="BB144" i="21"/>
  <c r="BD144" i="21"/>
  <c r="Z144" i="21"/>
  <c r="Y144" i="21"/>
  <c r="Q429" i="21"/>
  <c r="R429" i="21" s="1"/>
  <c r="AT433" i="21"/>
  <c r="BE433" i="21" s="1"/>
  <c r="B75" i="19"/>
  <c r="AS470" i="15"/>
  <c r="O471" i="15"/>
  <c r="Z470" i="15"/>
  <c r="Y470" i="15"/>
  <c r="X470" i="15"/>
  <c r="BD470" i="15"/>
  <c r="BC470" i="15"/>
  <c r="BB470" i="15"/>
  <c r="AS365" i="15"/>
  <c r="Q364" i="15"/>
  <c r="R364" i="15" s="1"/>
  <c r="AB50" i="15"/>
  <c r="BF50" i="15"/>
  <c r="Q152" i="15"/>
  <c r="R152" i="15" s="1"/>
  <c r="BB152" i="15" s="1"/>
  <c r="O259" i="15"/>
  <c r="Z258" i="15"/>
  <c r="Y258" i="15"/>
  <c r="X258" i="15"/>
  <c r="BC258" i="15"/>
  <c r="BB258" i="15"/>
  <c r="BD258" i="15"/>
  <c r="AS260" i="15"/>
  <c r="Q51" i="15"/>
  <c r="R51" i="15" s="1"/>
  <c r="BD51" i="15" s="1"/>
  <c r="AT156" i="15"/>
  <c r="BE156" i="15" s="1"/>
  <c r="AS53" i="15"/>
  <c r="BF302" i="17" l="1"/>
  <c r="BF199" i="22"/>
  <c r="Q348" i="22"/>
  <c r="R348" i="22" s="1"/>
  <c r="BD348" i="22" s="1"/>
  <c r="Z123" i="22"/>
  <c r="BD123" i="22"/>
  <c r="Y123" i="22"/>
  <c r="BC123" i="22"/>
  <c r="X123" i="22"/>
  <c r="O124" i="22"/>
  <c r="BB123" i="22"/>
  <c r="P273" i="22"/>
  <c r="AA273" i="22" s="1"/>
  <c r="Q200" i="22"/>
  <c r="R200" i="22" s="1"/>
  <c r="AT52" i="22"/>
  <c r="BE52" i="22" s="1"/>
  <c r="BB48" i="22"/>
  <c r="O49" i="22"/>
  <c r="BC48" i="22"/>
  <c r="Z48" i="22"/>
  <c r="Y48" i="22"/>
  <c r="X48" i="22"/>
  <c r="BD48" i="22"/>
  <c r="AT124" i="22"/>
  <c r="BE124" i="22" s="1"/>
  <c r="AU124" i="22"/>
  <c r="BF272" i="22"/>
  <c r="AB272" i="22"/>
  <c r="AT274" i="22"/>
  <c r="BE274" i="22" s="1"/>
  <c r="AS350" i="22"/>
  <c r="O349" i="22"/>
  <c r="Z348" i="22"/>
  <c r="BC348" i="22"/>
  <c r="Y348" i="22"/>
  <c r="BB348" i="22"/>
  <c r="X348" i="22"/>
  <c r="AT200" i="22"/>
  <c r="BE200" i="22" s="1"/>
  <c r="AU220" i="17"/>
  <c r="AV220" i="17" s="1"/>
  <c r="AU305" i="17"/>
  <c r="AV305" i="17" s="1"/>
  <c r="BC132" i="17"/>
  <c r="X132" i="17"/>
  <c r="O133" i="17"/>
  <c r="BB132" i="17"/>
  <c r="BD132" i="17"/>
  <c r="Z132" i="17"/>
  <c r="Y132" i="17"/>
  <c r="Q217" i="17"/>
  <c r="R217" i="17" s="1"/>
  <c r="O388" i="17"/>
  <c r="BB387" i="17"/>
  <c r="Z387" i="17"/>
  <c r="Y387" i="17"/>
  <c r="BD387" i="17"/>
  <c r="BC387" i="17"/>
  <c r="X387" i="17"/>
  <c r="Q303" i="17"/>
  <c r="R303" i="17" s="1"/>
  <c r="AT389" i="17"/>
  <c r="BE389" i="17" s="1"/>
  <c r="Q48" i="17"/>
  <c r="R48" i="17" s="1"/>
  <c r="AV136" i="17"/>
  <c r="AT49" i="17"/>
  <c r="BE49" i="17" s="1"/>
  <c r="AU433" i="21"/>
  <c r="AV433" i="21" s="1"/>
  <c r="AS434" i="21" s="1"/>
  <c r="BF239" i="21"/>
  <c r="AB144" i="21"/>
  <c r="BD337" i="21"/>
  <c r="BC337" i="21"/>
  <c r="BB337" i="21"/>
  <c r="O338" i="21"/>
  <c r="Z337" i="21"/>
  <c r="Y337" i="21"/>
  <c r="X337" i="21"/>
  <c r="AB239" i="21"/>
  <c r="Q50" i="21"/>
  <c r="R50" i="21" s="1"/>
  <c r="BF144" i="21"/>
  <c r="P240" i="21"/>
  <c r="AA240" i="21" s="1"/>
  <c r="BD429" i="21"/>
  <c r="BC429" i="21"/>
  <c r="BB429" i="21"/>
  <c r="Z429" i="21"/>
  <c r="Y429" i="21"/>
  <c r="X429" i="21"/>
  <c r="O430" i="21"/>
  <c r="AT147" i="21"/>
  <c r="BE147" i="21" s="1"/>
  <c r="AS52" i="21"/>
  <c r="P145" i="21"/>
  <c r="AA145" i="21" s="1"/>
  <c r="AT241" i="21"/>
  <c r="BE241" i="21" s="1"/>
  <c r="AT339" i="21"/>
  <c r="BE339" i="21" s="1"/>
  <c r="C75" i="19"/>
  <c r="B76" i="19" s="1"/>
  <c r="AB470" i="15"/>
  <c r="BC152" i="15"/>
  <c r="P471" i="15"/>
  <c r="AA471" i="15" s="1"/>
  <c r="AT470" i="15"/>
  <c r="BE470" i="15" s="1"/>
  <c r="BF470" i="15" s="1"/>
  <c r="BD364" i="15"/>
  <c r="Y364" i="15"/>
  <c r="BC364" i="15"/>
  <c r="X364" i="15"/>
  <c r="O365" i="15"/>
  <c r="BB364" i="15"/>
  <c r="Z364" i="15"/>
  <c r="Z51" i="15"/>
  <c r="X51" i="15"/>
  <c r="BC51" i="15"/>
  <c r="AT365" i="15"/>
  <c r="BE365" i="15" s="1"/>
  <c r="O153" i="15"/>
  <c r="P153" i="15" s="1"/>
  <c r="AA153" i="15" s="1"/>
  <c r="BD152" i="15"/>
  <c r="X152" i="15"/>
  <c r="Y152" i="15"/>
  <c r="Z152" i="15"/>
  <c r="BF258" i="15"/>
  <c r="AB258" i="15"/>
  <c r="O52" i="15"/>
  <c r="P52" i="15" s="1"/>
  <c r="AT260" i="15"/>
  <c r="BE260" i="15" s="1"/>
  <c r="Y51" i="15"/>
  <c r="BB51" i="15"/>
  <c r="P259" i="15"/>
  <c r="AA259" i="15" s="1"/>
  <c r="AU156" i="15"/>
  <c r="AV156" i="15" s="1"/>
  <c r="AT53" i="15"/>
  <c r="BE53" i="15" s="1"/>
  <c r="AU274" i="22" l="1"/>
  <c r="AU49" i="17"/>
  <c r="AV49" i="17" s="1"/>
  <c r="AU200" i="22"/>
  <c r="Q471" i="15"/>
  <c r="R471" i="15" s="1"/>
  <c r="BC471" i="15" s="1"/>
  <c r="Q259" i="15"/>
  <c r="R259" i="15" s="1"/>
  <c r="BB259" i="15" s="1"/>
  <c r="Q52" i="15"/>
  <c r="R52" i="15" s="1"/>
  <c r="O53" i="15" s="1"/>
  <c r="P53" i="15" s="1"/>
  <c r="Q273" i="22"/>
  <c r="R273" i="22" s="1"/>
  <c r="Y273" i="22" s="1"/>
  <c r="AU52" i="22"/>
  <c r="AV52" i="22" s="1"/>
  <c r="BB200" i="22"/>
  <c r="Y200" i="22"/>
  <c r="X200" i="22"/>
  <c r="BD200" i="22"/>
  <c r="BC200" i="22"/>
  <c r="O201" i="22"/>
  <c r="Z200" i="22"/>
  <c r="BF123" i="22"/>
  <c r="P124" i="22"/>
  <c r="AA124" i="22" s="1"/>
  <c r="AB348" i="22"/>
  <c r="AT350" i="22"/>
  <c r="BE350" i="22" s="1"/>
  <c r="P49" i="22"/>
  <c r="AA49" i="22" s="1"/>
  <c r="AB123" i="22"/>
  <c r="P349" i="22"/>
  <c r="AA349" i="22" s="1"/>
  <c r="AV274" i="22"/>
  <c r="AB48" i="22"/>
  <c r="BF348" i="22"/>
  <c r="BF48" i="22"/>
  <c r="AV200" i="22"/>
  <c r="AV124" i="22"/>
  <c r="AU389" i="17"/>
  <c r="AV389" i="17" s="1"/>
  <c r="O304" i="17"/>
  <c r="BB303" i="17"/>
  <c r="Y303" i="17"/>
  <c r="X303" i="17"/>
  <c r="BD303" i="17"/>
  <c r="Z303" i="17"/>
  <c r="BC303" i="17"/>
  <c r="BD217" i="17"/>
  <c r="Y217" i="17"/>
  <c r="Z217" i="17"/>
  <c r="X217" i="17"/>
  <c r="BC217" i="17"/>
  <c r="BB217" i="17"/>
  <c r="O218" i="17"/>
  <c r="AS50" i="17"/>
  <c r="AS306" i="17"/>
  <c r="BF132" i="17"/>
  <c r="AS137" i="17"/>
  <c r="AS221" i="17"/>
  <c r="P133" i="17"/>
  <c r="AA133" i="17" s="1"/>
  <c r="Z48" i="17"/>
  <c r="BB48" i="17"/>
  <c r="Y48" i="17"/>
  <c r="X48" i="17"/>
  <c r="O49" i="17"/>
  <c r="BC48" i="17"/>
  <c r="BD48" i="17"/>
  <c r="AB132" i="17"/>
  <c r="P388" i="17"/>
  <c r="AA388" i="17" s="1"/>
  <c r="AB387" i="17"/>
  <c r="BF387" i="17"/>
  <c r="Q240" i="21"/>
  <c r="R240" i="21" s="1"/>
  <c r="Y240" i="21" s="1"/>
  <c r="BD240" i="21"/>
  <c r="BC240" i="21"/>
  <c r="BB240" i="21"/>
  <c r="AB429" i="21"/>
  <c r="AU339" i="21"/>
  <c r="AV339" i="21" s="1"/>
  <c r="P338" i="21"/>
  <c r="AA338" i="21" s="1"/>
  <c r="AU241" i="21"/>
  <c r="AV241" i="21" s="1"/>
  <c r="BF429" i="21"/>
  <c r="BF337" i="21"/>
  <c r="BD50" i="21"/>
  <c r="Y50" i="21"/>
  <c r="BC50" i="21"/>
  <c r="X50" i="21"/>
  <c r="BB50" i="21"/>
  <c r="O51" i="21"/>
  <c r="Z50" i="21"/>
  <c r="Q145" i="21"/>
  <c r="R145" i="21" s="1"/>
  <c r="AB337" i="21"/>
  <c r="AT52" i="21"/>
  <c r="BE52" i="21" s="1"/>
  <c r="AU147" i="21"/>
  <c r="AV147" i="21" s="1"/>
  <c r="P430" i="21"/>
  <c r="AA430" i="21" s="1"/>
  <c r="AT434" i="21"/>
  <c r="BE434" i="21" s="1"/>
  <c r="C76" i="19"/>
  <c r="BF152" i="15"/>
  <c r="AU470" i="15"/>
  <c r="AV470" i="15" s="1"/>
  <c r="AB152" i="15"/>
  <c r="AU365" i="15"/>
  <c r="AV365" i="15" s="1"/>
  <c r="AS366" i="15" s="1"/>
  <c r="BF364" i="15"/>
  <c r="P365" i="15"/>
  <c r="AA365" i="15" s="1"/>
  <c r="AB364" i="15"/>
  <c r="AU260" i="15"/>
  <c r="AV260" i="15" s="1"/>
  <c r="AS261" i="15" s="1"/>
  <c r="BF51" i="15"/>
  <c r="BD259" i="15"/>
  <c r="AB51" i="15"/>
  <c r="AS157" i="15"/>
  <c r="Q153" i="15"/>
  <c r="R153" i="15" s="1"/>
  <c r="AU53" i="15"/>
  <c r="AV53" i="15" s="1"/>
  <c r="Z240" i="21" l="1"/>
  <c r="O241" i="21"/>
  <c r="BC273" i="22"/>
  <c r="Z273" i="22"/>
  <c r="BD273" i="22"/>
  <c r="X273" i="22"/>
  <c r="O274" i="22"/>
  <c r="P274" i="22" s="1"/>
  <c r="AA274" i="22" s="1"/>
  <c r="BB273" i="22"/>
  <c r="X240" i="21"/>
  <c r="AB240" i="21" s="1"/>
  <c r="O472" i="15"/>
  <c r="P472" i="15" s="1"/>
  <c r="AA472" i="15" s="1"/>
  <c r="X471" i="15"/>
  <c r="Y471" i="15"/>
  <c r="Z471" i="15"/>
  <c r="BB471" i="15"/>
  <c r="BD471" i="15"/>
  <c r="O260" i="15"/>
  <c r="P260" i="15" s="1"/>
  <c r="AA260" i="15" s="1"/>
  <c r="Y259" i="15"/>
  <c r="X259" i="15"/>
  <c r="BC259" i="15"/>
  <c r="Z259" i="15"/>
  <c r="AA52" i="15"/>
  <c r="BD52" i="15"/>
  <c r="X52" i="15"/>
  <c r="Y52" i="15"/>
  <c r="BB52" i="15"/>
  <c r="Z52" i="15"/>
  <c r="BC52" i="15"/>
  <c r="AU350" i="22"/>
  <c r="AV350" i="22" s="1"/>
  <c r="AS351" i="22" s="1"/>
  <c r="Q124" i="22"/>
  <c r="R124" i="22" s="1"/>
  <c r="Y124" i="22" s="1"/>
  <c r="Q49" i="22"/>
  <c r="R49" i="22" s="1"/>
  <c r="X49" i="22" s="1"/>
  <c r="Z124" i="22"/>
  <c r="P201" i="22"/>
  <c r="AA201" i="22" s="1"/>
  <c r="AS53" i="22"/>
  <c r="AB200" i="22"/>
  <c r="AS201" i="22"/>
  <c r="AS275" i="22"/>
  <c r="AS125" i="22"/>
  <c r="Q349" i="22"/>
  <c r="R349" i="22" s="1"/>
  <c r="BF200" i="22"/>
  <c r="Q388" i="17"/>
  <c r="R388" i="17" s="1"/>
  <c r="BF217" i="17"/>
  <c r="AT306" i="17"/>
  <c r="BE306" i="17" s="1"/>
  <c r="AB217" i="17"/>
  <c r="AB303" i="17"/>
  <c r="AT221" i="17"/>
  <c r="BE221" i="17" s="1"/>
  <c r="AS390" i="17"/>
  <c r="AT50" i="17"/>
  <c r="BE50" i="17" s="1"/>
  <c r="BF48" i="17"/>
  <c r="AT137" i="17"/>
  <c r="BE137" i="17" s="1"/>
  <c r="P218" i="17"/>
  <c r="AA218" i="17" s="1"/>
  <c r="BF303" i="17"/>
  <c r="P49" i="17"/>
  <c r="AA49" i="17" s="1"/>
  <c r="AB48" i="17"/>
  <c r="Q133" i="17"/>
  <c r="R133" i="17" s="1"/>
  <c r="P304" i="17"/>
  <c r="AA304" i="17" s="1"/>
  <c r="AU434" i="21"/>
  <c r="AV434" i="21" s="1"/>
  <c r="AS148" i="21"/>
  <c r="Z145" i="21"/>
  <c r="O146" i="21"/>
  <c r="X145" i="21"/>
  <c r="BD145" i="21"/>
  <c r="BC145" i="21"/>
  <c r="Y145" i="21"/>
  <c r="BB145" i="21"/>
  <c r="AS340" i="21"/>
  <c r="AB50" i="21"/>
  <c r="AS242" i="21"/>
  <c r="P241" i="21"/>
  <c r="AA241" i="21" s="1"/>
  <c r="AU52" i="21"/>
  <c r="AV52" i="21"/>
  <c r="BF240" i="21"/>
  <c r="BF50" i="21"/>
  <c r="Q338" i="21"/>
  <c r="R338" i="21" s="1"/>
  <c r="Q430" i="21"/>
  <c r="R430" i="21" s="1"/>
  <c r="P51" i="21"/>
  <c r="AA51" i="21" s="1"/>
  <c r="B77" i="19"/>
  <c r="AS471" i="15"/>
  <c r="Q365" i="15"/>
  <c r="R365" i="15" s="1"/>
  <c r="AT366" i="15"/>
  <c r="BE366" i="15" s="1"/>
  <c r="AT261" i="15"/>
  <c r="BE261" i="15" s="1"/>
  <c r="BF259" i="15"/>
  <c r="BB153" i="15"/>
  <c r="O154" i="15"/>
  <c r="BD153" i="15"/>
  <c r="Z153" i="15"/>
  <c r="Y153" i="15"/>
  <c r="X153" i="15"/>
  <c r="BC153" i="15"/>
  <c r="AT157" i="15"/>
  <c r="BE157" i="15" s="1"/>
  <c r="AS54" i="15"/>
  <c r="BC124" i="22" l="1"/>
  <c r="AB273" i="22"/>
  <c r="BF273" i="22"/>
  <c r="BD49" i="22"/>
  <c r="Z49" i="22"/>
  <c r="X124" i="22"/>
  <c r="AB124" i="22" s="1"/>
  <c r="AB471" i="15"/>
  <c r="AB259" i="15"/>
  <c r="Q472" i="15"/>
  <c r="R472" i="15" s="1"/>
  <c r="X472" i="15" s="1"/>
  <c r="BF52" i="15"/>
  <c r="AB52" i="15"/>
  <c r="BD124" i="22"/>
  <c r="BB124" i="22"/>
  <c r="O125" i="22"/>
  <c r="P125" i="22" s="1"/>
  <c r="AA125" i="22" s="1"/>
  <c r="BB49" i="22"/>
  <c r="O50" i="22"/>
  <c r="P50" i="22" s="1"/>
  <c r="AA50" i="22" s="1"/>
  <c r="BC49" i="22"/>
  <c r="Y49" i="22"/>
  <c r="Q274" i="22"/>
  <c r="R274" i="22" s="1"/>
  <c r="Y274" i="22" s="1"/>
  <c r="AT125" i="22"/>
  <c r="BE125" i="22" s="1"/>
  <c r="AT351" i="22"/>
  <c r="BE351" i="22" s="1"/>
  <c r="AT53" i="22"/>
  <c r="BE53" i="22" s="1"/>
  <c r="Q201" i="22"/>
  <c r="R201" i="22" s="1"/>
  <c r="AT275" i="22"/>
  <c r="BE275" i="22" s="1"/>
  <c r="BD349" i="22"/>
  <c r="Y349" i="22"/>
  <c r="O350" i="22"/>
  <c r="X349" i="22"/>
  <c r="Z349" i="22"/>
  <c r="BB349" i="22"/>
  <c r="BC349" i="22"/>
  <c r="AT201" i="22"/>
  <c r="BE201" i="22" s="1"/>
  <c r="AU50" i="17"/>
  <c r="AV50" i="17" s="1"/>
  <c r="Q218" i="17"/>
  <c r="R218" i="17" s="1"/>
  <c r="Q49" i="17"/>
  <c r="R49" i="17" s="1"/>
  <c r="BB49" i="17" s="1"/>
  <c r="Q304" i="17"/>
  <c r="R304" i="17" s="1"/>
  <c r="AU221" i="17"/>
  <c r="AV221" i="17" s="1"/>
  <c r="AU306" i="17"/>
  <c r="AV306" i="17" s="1"/>
  <c r="Z388" i="17"/>
  <c r="O389" i="17"/>
  <c r="Y388" i="17"/>
  <c r="BB388" i="17"/>
  <c r="X388" i="17"/>
  <c r="BD388" i="17"/>
  <c r="BC388" i="17"/>
  <c r="AU137" i="17"/>
  <c r="AV137" i="17" s="1"/>
  <c r="AT390" i="17"/>
  <c r="BE390" i="17" s="1"/>
  <c r="Z133" i="17"/>
  <c r="BD133" i="17"/>
  <c r="Y133" i="17"/>
  <c r="BC133" i="17"/>
  <c r="X133" i="17"/>
  <c r="O134" i="17"/>
  <c r="BB133" i="17"/>
  <c r="BD338" i="21"/>
  <c r="Y338" i="21"/>
  <c r="BC338" i="21"/>
  <c r="BB338" i="21"/>
  <c r="O339" i="21"/>
  <c r="Z338" i="21"/>
  <c r="X338" i="21"/>
  <c r="O431" i="21"/>
  <c r="BB430" i="21"/>
  <c r="X430" i="21"/>
  <c r="Z430" i="21"/>
  <c r="Y430" i="21"/>
  <c r="BD430" i="21"/>
  <c r="BC430" i="21"/>
  <c r="Q51" i="21"/>
  <c r="R51" i="21" s="1"/>
  <c r="AT340" i="21"/>
  <c r="BE340" i="21" s="1"/>
  <c r="AB145" i="21"/>
  <c r="P146" i="21"/>
  <c r="AA146" i="21" s="1"/>
  <c r="AS53" i="21"/>
  <c r="AS435" i="21"/>
  <c r="Q241" i="21"/>
  <c r="R241" i="21" s="1"/>
  <c r="BF145" i="21"/>
  <c r="AT242" i="21"/>
  <c r="BE242" i="21" s="1"/>
  <c r="AT148" i="21"/>
  <c r="BE148" i="21" s="1"/>
  <c r="C77" i="19"/>
  <c r="B78" i="19" s="1"/>
  <c r="AT471" i="15"/>
  <c r="BE471" i="15" s="1"/>
  <c r="BF471" i="15" s="1"/>
  <c r="AU366" i="15"/>
  <c r="AV366" i="15" s="1"/>
  <c r="AS367" i="15" s="1"/>
  <c r="BD365" i="15"/>
  <c r="X365" i="15"/>
  <c r="O366" i="15"/>
  <c r="BC365" i="15"/>
  <c r="Z365" i="15"/>
  <c r="BB365" i="15"/>
  <c r="Y365" i="15"/>
  <c r="AU261" i="15"/>
  <c r="AV261" i="15" s="1"/>
  <c r="Q260" i="15"/>
  <c r="R260" i="15" s="1"/>
  <c r="AU157" i="15"/>
  <c r="AV157" i="15" s="1"/>
  <c r="P154" i="15"/>
  <c r="AA154" i="15" s="1"/>
  <c r="AB153" i="15"/>
  <c r="BF153" i="15"/>
  <c r="Q53" i="15"/>
  <c r="R53" i="15" s="1"/>
  <c r="AA53" i="15"/>
  <c r="AT54" i="15"/>
  <c r="BE54" i="15" s="1"/>
  <c r="AB49" i="22" l="1"/>
  <c r="BF124" i="22"/>
  <c r="O50" i="17"/>
  <c r="P50" i="17" s="1"/>
  <c r="AA50" i="17" s="1"/>
  <c r="BC49" i="17"/>
  <c r="BD49" i="17"/>
  <c r="BF49" i="17" s="1"/>
  <c r="Y472" i="15"/>
  <c r="Z472" i="15"/>
  <c r="BB472" i="15"/>
  <c r="BC472" i="15"/>
  <c r="BD472" i="15"/>
  <c r="O473" i="15"/>
  <c r="P473" i="15" s="1"/>
  <c r="AA473" i="15" s="1"/>
  <c r="Q154" i="15"/>
  <c r="R154" i="15" s="1"/>
  <c r="Z154" i="15" s="1"/>
  <c r="BF49" i="22"/>
  <c r="AU275" i="22"/>
  <c r="AV275" i="22" s="1"/>
  <c r="AS276" i="22" s="1"/>
  <c r="X274" i="22"/>
  <c r="BB274" i="22"/>
  <c r="O275" i="22"/>
  <c r="P275" i="22" s="1"/>
  <c r="AA275" i="22" s="1"/>
  <c r="BC274" i="22"/>
  <c r="Z274" i="22"/>
  <c r="AU201" i="22"/>
  <c r="AV201" i="22" s="1"/>
  <c r="BD274" i="22"/>
  <c r="Q125" i="22"/>
  <c r="R125" i="22" s="1"/>
  <c r="O126" i="22" s="1"/>
  <c r="AU351" i="22"/>
  <c r="AV351" i="22" s="1"/>
  <c r="BC201" i="22"/>
  <c r="X201" i="22"/>
  <c r="O202" i="22"/>
  <c r="BB201" i="22"/>
  <c r="BD201" i="22"/>
  <c r="Z201" i="22"/>
  <c r="Y201" i="22"/>
  <c r="P350" i="22"/>
  <c r="AA350" i="22" s="1"/>
  <c r="AU53" i="22"/>
  <c r="AV53" i="22" s="1"/>
  <c r="Q50" i="22"/>
  <c r="R50" i="22" s="1"/>
  <c r="BF349" i="22"/>
  <c r="AU125" i="22"/>
  <c r="AV125" i="22" s="1"/>
  <c r="AB349" i="22"/>
  <c r="Y49" i="17"/>
  <c r="X49" i="17"/>
  <c r="Y218" i="17"/>
  <c r="X218" i="17"/>
  <c r="BD218" i="17"/>
  <c r="BC218" i="17"/>
  <c r="Z218" i="17"/>
  <c r="BB218" i="17"/>
  <c r="O219" i="17"/>
  <c r="P219" i="17" s="1"/>
  <c r="Z49" i="17"/>
  <c r="AS222" i="17"/>
  <c r="AS307" i="17"/>
  <c r="BF388" i="17"/>
  <c r="AS138" i="17"/>
  <c r="AB388" i="17"/>
  <c r="P389" i="17"/>
  <c r="AA389" i="17" s="1"/>
  <c r="AS51" i="17"/>
  <c r="AB133" i="17"/>
  <c r="BF133" i="17"/>
  <c r="P134" i="17"/>
  <c r="AA134" i="17" s="1"/>
  <c r="Z304" i="17"/>
  <c r="BD304" i="17"/>
  <c r="Y304" i="17"/>
  <c r="BC304" i="17"/>
  <c r="X304" i="17"/>
  <c r="O305" i="17"/>
  <c r="BB304" i="17"/>
  <c r="AU390" i="17"/>
  <c r="AV390" i="17" s="1"/>
  <c r="AU148" i="21"/>
  <c r="AV148" i="21" s="1"/>
  <c r="AU242" i="21"/>
  <c r="AV242" i="21" s="1"/>
  <c r="AS243" i="21" s="1"/>
  <c r="BD241" i="21"/>
  <c r="BC241" i="21"/>
  <c r="BB241" i="21"/>
  <c r="O242" i="21"/>
  <c r="Z241" i="21"/>
  <c r="X241" i="21"/>
  <c r="Y241" i="21"/>
  <c r="O52" i="21"/>
  <c r="Z51" i="21"/>
  <c r="BD51" i="21"/>
  <c r="Y51" i="21"/>
  <c r="BC51" i="21"/>
  <c r="X51" i="21"/>
  <c r="BB51" i="21"/>
  <c r="Q146" i="21"/>
  <c r="R146" i="21" s="1"/>
  <c r="P339" i="21"/>
  <c r="AA339" i="21" s="1"/>
  <c r="AB338" i="21"/>
  <c r="BF430" i="21"/>
  <c r="BF338" i="21"/>
  <c r="P431" i="21"/>
  <c r="AA431" i="21" s="1"/>
  <c r="AT435" i="21"/>
  <c r="BE435" i="21" s="1"/>
  <c r="AT53" i="21"/>
  <c r="BE53" i="21" s="1"/>
  <c r="AB430" i="21"/>
  <c r="AU340" i="21"/>
  <c r="AV340" i="21" s="1"/>
  <c r="C78" i="19"/>
  <c r="AU471" i="15"/>
  <c r="AV471" i="15" s="1"/>
  <c r="AU54" i="15"/>
  <c r="AV54" i="15" s="1"/>
  <c r="AS55" i="15" s="1"/>
  <c r="AB365" i="15"/>
  <c r="P366" i="15"/>
  <c r="AA366" i="15" s="1"/>
  <c r="BF365" i="15"/>
  <c r="AT367" i="15"/>
  <c r="BE367" i="15" s="1"/>
  <c r="AS262" i="15"/>
  <c r="Z260" i="15"/>
  <c r="BD260" i="15"/>
  <c r="Y260" i="15"/>
  <c r="BC260" i="15"/>
  <c r="X260" i="15"/>
  <c r="O261" i="15"/>
  <c r="BB260" i="15"/>
  <c r="AS158" i="15"/>
  <c r="O54" i="15"/>
  <c r="P54" i="15" s="1"/>
  <c r="BC53" i="15"/>
  <c r="BD53" i="15"/>
  <c r="BB53" i="15"/>
  <c r="Z53" i="15"/>
  <c r="X53" i="15"/>
  <c r="Y53" i="15"/>
  <c r="AB274" i="22" l="1"/>
  <c r="AU53" i="21"/>
  <c r="AB472" i="15"/>
  <c r="BC154" i="15"/>
  <c r="X154" i="15"/>
  <c r="BD154" i="15"/>
  <c r="Y154" i="15"/>
  <c r="AB154" i="15" s="1"/>
  <c r="O155" i="15"/>
  <c r="P155" i="15" s="1"/>
  <c r="AA155" i="15" s="1"/>
  <c r="BB154" i="15"/>
  <c r="AB49" i="17"/>
  <c r="B79" i="19"/>
  <c r="C79" i="19" s="1"/>
  <c r="B80" i="19" s="1"/>
  <c r="BF274" i="22"/>
  <c r="AS352" i="22"/>
  <c r="BD125" i="22"/>
  <c r="Z125" i="22"/>
  <c r="BB125" i="22"/>
  <c r="X125" i="22"/>
  <c r="BC125" i="22"/>
  <c r="Y125" i="22"/>
  <c r="AS126" i="22"/>
  <c r="AB201" i="22"/>
  <c r="Q275" i="22"/>
  <c r="R275" i="22" s="1"/>
  <c r="BB50" i="22"/>
  <c r="O51" i="22"/>
  <c r="Z50" i="22"/>
  <c r="Y50" i="22"/>
  <c r="X50" i="22"/>
  <c r="BD50" i="22"/>
  <c r="BC50" i="22"/>
  <c r="P126" i="22"/>
  <c r="AA126" i="22" s="1"/>
  <c r="AS202" i="22"/>
  <c r="AT352" i="22"/>
  <c r="BE352" i="22" s="1"/>
  <c r="AS54" i="22"/>
  <c r="BF201" i="22"/>
  <c r="AT276" i="22"/>
  <c r="BE276" i="22" s="1"/>
  <c r="AU276" i="22"/>
  <c r="Q350" i="22"/>
  <c r="R350" i="22" s="1"/>
  <c r="P202" i="22"/>
  <c r="AA202" i="22" s="1"/>
  <c r="Q389" i="17"/>
  <c r="R389" i="17" s="1"/>
  <c r="Z389" i="17" s="1"/>
  <c r="AA219" i="17"/>
  <c r="Q219" i="17"/>
  <c r="R219" i="17" s="1"/>
  <c r="X219" i="17" s="1"/>
  <c r="AB218" i="17"/>
  <c r="BF218" i="17"/>
  <c r="AS391" i="17"/>
  <c r="AB304" i="17"/>
  <c r="Q50" i="17"/>
  <c r="R50" i="17" s="1"/>
  <c r="AT138" i="17"/>
  <c r="BE138" i="17" s="1"/>
  <c r="AT307" i="17"/>
  <c r="BE307" i="17" s="1"/>
  <c r="P305" i="17"/>
  <c r="AA305" i="17" s="1"/>
  <c r="AT51" i="17"/>
  <c r="BE51" i="17" s="1"/>
  <c r="BF304" i="17"/>
  <c r="Q134" i="17"/>
  <c r="R134" i="17" s="1"/>
  <c r="AT222" i="17"/>
  <c r="BE222" i="17" s="1"/>
  <c r="AU222" i="17"/>
  <c r="AU435" i="21"/>
  <c r="AV435" i="21" s="1"/>
  <c r="Q339" i="21"/>
  <c r="R339" i="21" s="1"/>
  <c r="BD146" i="21"/>
  <c r="BC146" i="21"/>
  <c r="Z146" i="21"/>
  <c r="BB146" i="21"/>
  <c r="Y146" i="21"/>
  <c r="X146" i="21"/>
  <c r="O147" i="21"/>
  <c r="AB241" i="21"/>
  <c r="AS149" i="21"/>
  <c r="AV53" i="21"/>
  <c r="P52" i="21"/>
  <c r="AA52" i="21" s="1"/>
  <c r="AS341" i="21"/>
  <c r="P242" i="21"/>
  <c r="AA242" i="21" s="1"/>
  <c r="AB51" i="21"/>
  <c r="AT243" i="21"/>
  <c r="BE243" i="21" s="1"/>
  <c r="BF241" i="21"/>
  <c r="Q431" i="21"/>
  <c r="R431" i="21" s="1"/>
  <c r="BF51" i="21"/>
  <c r="AU367" i="15"/>
  <c r="AV367" i="15" s="1"/>
  <c r="AS368" i="15" s="1"/>
  <c r="Q473" i="15"/>
  <c r="R473" i="15" s="1"/>
  <c r="Q366" i="15"/>
  <c r="R366" i="15" s="1"/>
  <c r="AS472" i="15"/>
  <c r="P261" i="15"/>
  <c r="AA261" i="15" s="1"/>
  <c r="AB260" i="15"/>
  <c r="BF260" i="15"/>
  <c r="AT262" i="15"/>
  <c r="BE262" i="15" s="1"/>
  <c r="AT158" i="15"/>
  <c r="BE158" i="15" s="1"/>
  <c r="AB53" i="15"/>
  <c r="BF53" i="15"/>
  <c r="AA54" i="15"/>
  <c r="AT55" i="15"/>
  <c r="BE55" i="15" s="1"/>
  <c r="AU307" i="17" l="1"/>
  <c r="AV307" i="17" s="1"/>
  <c r="BB219" i="17"/>
  <c r="Y219" i="17"/>
  <c r="Z219" i="17"/>
  <c r="AB219" i="17" s="1"/>
  <c r="O220" i="17"/>
  <c r="P220" i="17" s="1"/>
  <c r="AA220" i="17" s="1"/>
  <c r="BD219" i="17"/>
  <c r="BF154" i="15"/>
  <c r="AB125" i="22"/>
  <c r="BF125" i="22"/>
  <c r="Q202" i="22"/>
  <c r="R202" i="22" s="1"/>
  <c r="BC202" i="22" s="1"/>
  <c r="AV276" i="22"/>
  <c r="AS277" i="22" s="1"/>
  <c r="Z275" i="22"/>
  <c r="BD275" i="22"/>
  <c r="Y275" i="22"/>
  <c r="BB275" i="22"/>
  <c r="O276" i="22"/>
  <c r="X275" i="22"/>
  <c r="BC275" i="22"/>
  <c r="AT54" i="22"/>
  <c r="BE54" i="22" s="1"/>
  <c r="BB350" i="22"/>
  <c r="Y350" i="22"/>
  <c r="Z350" i="22"/>
  <c r="X350" i="22"/>
  <c r="BD350" i="22"/>
  <c r="BC350" i="22"/>
  <c r="O351" i="22"/>
  <c r="Z202" i="22"/>
  <c r="BD202" i="22"/>
  <c r="Y202" i="22"/>
  <c r="O203" i="22"/>
  <c r="X202" i="22"/>
  <c r="Q126" i="22"/>
  <c r="R126" i="22" s="1"/>
  <c r="AU352" i="22"/>
  <c r="AV352" i="22" s="1"/>
  <c r="AT202" i="22"/>
  <c r="BE202" i="22" s="1"/>
  <c r="P51" i="22"/>
  <c r="AA51" i="22" s="1"/>
  <c r="AB50" i="22"/>
  <c r="BF50" i="22"/>
  <c r="AT126" i="22"/>
  <c r="BE126" i="22" s="1"/>
  <c r="AU126" i="22"/>
  <c r="BC389" i="17"/>
  <c r="BB389" i="17"/>
  <c r="BC219" i="17"/>
  <c r="X389" i="17"/>
  <c r="BD389" i="17"/>
  <c r="O390" i="17"/>
  <c r="P390" i="17" s="1"/>
  <c r="AA390" i="17" s="1"/>
  <c r="Y389" i="17"/>
  <c r="AB389" i="17" s="1"/>
  <c r="AU138" i="17"/>
  <c r="AV138" i="17" s="1"/>
  <c r="AS139" i="17" s="1"/>
  <c r="AU51" i="17"/>
  <c r="AV51" i="17" s="1"/>
  <c r="AS308" i="17"/>
  <c r="Z134" i="17"/>
  <c r="BD134" i="17"/>
  <c r="Y134" i="17"/>
  <c r="BB134" i="17"/>
  <c r="O135" i="17"/>
  <c r="X134" i="17"/>
  <c r="BC134" i="17"/>
  <c r="Q305" i="17"/>
  <c r="R305" i="17" s="1"/>
  <c r="AV222" i="17"/>
  <c r="Z50" i="17"/>
  <c r="BB50" i="17"/>
  <c r="BD50" i="17"/>
  <c r="BC50" i="17"/>
  <c r="Y50" i="17"/>
  <c r="X50" i="17"/>
  <c r="O51" i="17"/>
  <c r="AT391" i="17"/>
  <c r="BE391" i="17" s="1"/>
  <c r="Z431" i="21"/>
  <c r="X431" i="21"/>
  <c r="O432" i="21"/>
  <c r="BD431" i="21"/>
  <c r="BC431" i="21"/>
  <c r="BB431" i="21"/>
  <c r="Y431" i="21"/>
  <c r="Q242" i="21"/>
  <c r="R242" i="21" s="1"/>
  <c r="AU243" i="21"/>
  <c r="AV243" i="21" s="1"/>
  <c r="BF146" i="21"/>
  <c r="P147" i="21"/>
  <c r="AA147" i="21" s="1"/>
  <c r="AB146" i="21"/>
  <c r="AT149" i="21"/>
  <c r="BE149" i="21" s="1"/>
  <c r="BD339" i="21"/>
  <c r="BC339" i="21"/>
  <c r="BB339" i="21"/>
  <c r="Z339" i="21"/>
  <c r="O340" i="21"/>
  <c r="Y339" i="21"/>
  <c r="X339" i="21"/>
  <c r="AS54" i="21"/>
  <c r="AT341" i="21"/>
  <c r="BE341" i="21" s="1"/>
  <c r="AS436" i="21"/>
  <c r="Q52" i="21"/>
  <c r="R52" i="21" s="1"/>
  <c r="C80" i="19"/>
  <c r="B81" i="19" s="1"/>
  <c r="AT472" i="15"/>
  <c r="BE472" i="15" s="1"/>
  <c r="BF472" i="15" s="1"/>
  <c r="BC473" i="15"/>
  <c r="BB473" i="15"/>
  <c r="O474" i="15"/>
  <c r="Z473" i="15"/>
  <c r="Y473" i="15"/>
  <c r="BD473" i="15"/>
  <c r="X473" i="15"/>
  <c r="O367" i="15"/>
  <c r="BB366" i="15"/>
  <c r="X366" i="15"/>
  <c r="BD366" i="15"/>
  <c r="Z366" i="15"/>
  <c r="BC366" i="15"/>
  <c r="Y366" i="15"/>
  <c r="AT368" i="15"/>
  <c r="BE368" i="15" s="1"/>
  <c r="Q261" i="15"/>
  <c r="R261" i="15" s="1"/>
  <c r="AU262" i="15"/>
  <c r="AV262" i="15" s="1"/>
  <c r="Q155" i="15"/>
  <c r="R155" i="15" s="1"/>
  <c r="AU158" i="15"/>
  <c r="AV158" i="15" s="1"/>
  <c r="AU55" i="15"/>
  <c r="AV55" i="15" s="1"/>
  <c r="AS56" i="15" s="1"/>
  <c r="Q54" i="15"/>
  <c r="R54" i="15" s="1"/>
  <c r="AU341" i="21" l="1"/>
  <c r="AV341" i="21" s="1"/>
  <c r="AU202" i="22"/>
  <c r="BF219" i="17"/>
  <c r="AU472" i="15"/>
  <c r="AV472" i="15" s="1"/>
  <c r="BF389" i="17"/>
  <c r="BB202" i="22"/>
  <c r="BF202" i="22" s="1"/>
  <c r="AS353" i="22"/>
  <c r="AV202" i="22"/>
  <c r="AB202" i="22"/>
  <c r="BF350" i="22"/>
  <c r="AB275" i="22"/>
  <c r="P276" i="22"/>
  <c r="AA276" i="22" s="1"/>
  <c r="Z126" i="22"/>
  <c r="BD126" i="22"/>
  <c r="Y126" i="22"/>
  <c r="BC126" i="22"/>
  <c r="O127" i="22"/>
  <c r="BB126" i="22"/>
  <c r="X126" i="22"/>
  <c r="BF275" i="22"/>
  <c r="AT277" i="22"/>
  <c r="BE277" i="22" s="1"/>
  <c r="P203" i="22"/>
  <c r="AA203" i="22" s="1"/>
  <c r="P351" i="22"/>
  <c r="AA351" i="22" s="1"/>
  <c r="AV126" i="22"/>
  <c r="Q51" i="22"/>
  <c r="R51" i="22" s="1"/>
  <c r="AU54" i="22"/>
  <c r="AV54" i="22" s="1"/>
  <c r="AB350" i="22"/>
  <c r="Q390" i="17"/>
  <c r="R390" i="17" s="1"/>
  <c r="BC390" i="17" s="1"/>
  <c r="AU391" i="17"/>
  <c r="AV391" i="17" s="1"/>
  <c r="Z305" i="17"/>
  <c r="BD305" i="17"/>
  <c r="Y305" i="17"/>
  <c r="O306" i="17"/>
  <c r="BB305" i="17"/>
  <c r="X305" i="17"/>
  <c r="BC305" i="17"/>
  <c r="Z390" i="17"/>
  <c r="Y390" i="17"/>
  <c r="BD390" i="17"/>
  <c r="BB390" i="17"/>
  <c r="AS52" i="17"/>
  <c r="P135" i="17"/>
  <c r="AA135" i="17" s="1"/>
  <c r="P51" i="17"/>
  <c r="AA51" i="17" s="1"/>
  <c r="Q51" i="17"/>
  <c r="R51" i="17" s="1"/>
  <c r="BF50" i="17"/>
  <c r="AB50" i="17"/>
  <c r="AS223" i="17"/>
  <c r="AT308" i="17"/>
  <c r="BE308" i="17" s="1"/>
  <c r="Q220" i="17"/>
  <c r="R220" i="17" s="1"/>
  <c r="BF134" i="17"/>
  <c r="AB134" i="17"/>
  <c r="AT139" i="17"/>
  <c r="BE139" i="17" s="1"/>
  <c r="AU139" i="17"/>
  <c r="AS342" i="21"/>
  <c r="BF431" i="21"/>
  <c r="BD242" i="21"/>
  <c r="Y242" i="21"/>
  <c r="BC242" i="21"/>
  <c r="BB242" i="21"/>
  <c r="O243" i="21"/>
  <c r="Z242" i="21"/>
  <c r="X242" i="21"/>
  <c r="P432" i="21"/>
  <c r="AA432" i="21" s="1"/>
  <c r="P340" i="21"/>
  <c r="AA340" i="21" s="1"/>
  <c r="AT54" i="21"/>
  <c r="BE54" i="21" s="1"/>
  <c r="AB431" i="21"/>
  <c r="BD52" i="21"/>
  <c r="Y52" i="21"/>
  <c r="BC52" i="21"/>
  <c r="X52" i="21"/>
  <c r="BB52" i="21"/>
  <c r="O53" i="21"/>
  <c r="Z52" i="21"/>
  <c r="AS244" i="21"/>
  <c r="AT436" i="21"/>
  <c r="BE436" i="21" s="1"/>
  <c r="BF339" i="21"/>
  <c r="AB339" i="21"/>
  <c r="AU149" i="21"/>
  <c r="AV149" i="21" s="1"/>
  <c r="Q147" i="21"/>
  <c r="R147" i="21" s="1"/>
  <c r="C81" i="19"/>
  <c r="P474" i="15"/>
  <c r="AA474" i="15" s="1"/>
  <c r="AB473" i="15"/>
  <c r="AU368" i="15"/>
  <c r="AV368" i="15" s="1"/>
  <c r="AS369" i="15" s="1"/>
  <c r="AB366" i="15"/>
  <c r="BF366" i="15"/>
  <c r="P367" i="15"/>
  <c r="AA367" i="15" s="1"/>
  <c r="AS263" i="15"/>
  <c r="BB261" i="15"/>
  <c r="O262" i="15"/>
  <c r="Z261" i="15"/>
  <c r="Y261" i="15"/>
  <c r="BD261" i="15"/>
  <c r="X261" i="15"/>
  <c r="BC261" i="15"/>
  <c r="BD155" i="15"/>
  <c r="BC155" i="15"/>
  <c r="Z155" i="15"/>
  <c r="BB155" i="15"/>
  <c r="Y155" i="15"/>
  <c r="X155" i="15"/>
  <c r="O156" i="15"/>
  <c r="AS159" i="15"/>
  <c r="AT56" i="15"/>
  <c r="BE56" i="15" s="1"/>
  <c r="O55" i="15"/>
  <c r="P55" i="15" s="1"/>
  <c r="BD54" i="15"/>
  <c r="BB54" i="15"/>
  <c r="Z54" i="15"/>
  <c r="BC54" i="15"/>
  <c r="Y54" i="15"/>
  <c r="X54" i="15"/>
  <c r="AU436" i="21" l="1"/>
  <c r="AV436" i="21" s="1"/>
  <c r="AS55" i="22"/>
  <c r="Z51" i="22"/>
  <c r="BD51" i="22"/>
  <c r="Y51" i="22"/>
  <c r="BC51" i="22"/>
  <c r="X51" i="22"/>
  <c r="O52" i="22"/>
  <c r="BB51" i="22"/>
  <c r="Q203" i="22"/>
  <c r="R203" i="22" s="1"/>
  <c r="AS127" i="22"/>
  <c r="AU277" i="22"/>
  <c r="AV277" i="22" s="1"/>
  <c r="AB126" i="22"/>
  <c r="Q276" i="22"/>
  <c r="R276" i="22" s="1"/>
  <c r="AS203" i="22"/>
  <c r="Q351" i="22"/>
  <c r="R351" i="22" s="1"/>
  <c r="BF126" i="22"/>
  <c r="P127" i="22"/>
  <c r="AA127" i="22" s="1"/>
  <c r="AT353" i="22"/>
  <c r="BE353" i="22" s="1"/>
  <c r="X390" i="17"/>
  <c r="AB390" i="17" s="1"/>
  <c r="O391" i="17"/>
  <c r="AS392" i="17"/>
  <c r="Q135" i="17"/>
  <c r="R135" i="17" s="1"/>
  <c r="O136" i="17" s="1"/>
  <c r="O52" i="17"/>
  <c r="Y51" i="17"/>
  <c r="X51" i="17"/>
  <c r="BD51" i="17"/>
  <c r="BB51" i="17"/>
  <c r="Z51" i="17"/>
  <c r="BC51" i="17"/>
  <c r="Z220" i="17"/>
  <c r="BD220" i="17"/>
  <c r="BC220" i="17"/>
  <c r="BB220" i="17"/>
  <c r="Y220" i="17"/>
  <c r="X220" i="17"/>
  <c r="O221" i="17"/>
  <c r="AB305" i="17"/>
  <c r="BF305" i="17"/>
  <c r="P391" i="17"/>
  <c r="AA391" i="17" s="1"/>
  <c r="P306" i="17"/>
  <c r="AA306" i="17" s="1"/>
  <c r="AT223" i="17"/>
  <c r="BE223" i="17" s="1"/>
  <c r="AV139" i="17"/>
  <c r="AT52" i="17"/>
  <c r="BE52" i="17" s="1"/>
  <c r="AU308" i="17"/>
  <c r="AV308" i="17" s="1"/>
  <c r="AT392" i="17"/>
  <c r="BE392" i="17" s="1"/>
  <c r="BF390" i="17"/>
  <c r="AS150" i="21"/>
  <c r="AS437" i="21"/>
  <c r="Q340" i="21"/>
  <c r="R340" i="21" s="1"/>
  <c r="AB242" i="21"/>
  <c r="BD147" i="21"/>
  <c r="Y147" i="21"/>
  <c r="BC147" i="21"/>
  <c r="X147" i="21"/>
  <c r="Z147" i="21"/>
  <c r="O148" i="21"/>
  <c r="BB147" i="21"/>
  <c r="P53" i="21"/>
  <c r="AA53" i="21" s="1"/>
  <c r="BF52" i="21"/>
  <c r="Q432" i="21"/>
  <c r="R432" i="21" s="1"/>
  <c r="BF242" i="21"/>
  <c r="AT244" i="21"/>
  <c r="BE244" i="21" s="1"/>
  <c r="AB52" i="21"/>
  <c r="AU54" i="21"/>
  <c r="AV54" i="21" s="1"/>
  <c r="P243" i="21"/>
  <c r="AA243" i="21" s="1"/>
  <c r="AT342" i="21"/>
  <c r="BE342" i="21" s="1"/>
  <c r="AU342" i="21"/>
  <c r="AV342" i="21" s="1"/>
  <c r="B82" i="19"/>
  <c r="Q474" i="15"/>
  <c r="R474" i="15" s="1"/>
  <c r="AS473" i="15"/>
  <c r="Q367" i="15"/>
  <c r="R367" i="15" s="1"/>
  <c r="AT369" i="15"/>
  <c r="BE369" i="15" s="1"/>
  <c r="AU56" i="15"/>
  <c r="AV56" i="15" s="1"/>
  <c r="P262" i="15"/>
  <c r="AA262" i="15" s="1"/>
  <c r="BF261" i="15"/>
  <c r="AB261" i="15"/>
  <c r="AT263" i="15"/>
  <c r="BE263" i="15" s="1"/>
  <c r="AB155" i="15"/>
  <c r="BF155" i="15"/>
  <c r="AT159" i="15"/>
  <c r="BE159" i="15" s="1"/>
  <c r="P156" i="15"/>
  <c r="AA156" i="15" s="1"/>
  <c r="BF54" i="15"/>
  <c r="AA55" i="15"/>
  <c r="Q55" i="15"/>
  <c r="R55" i="15" s="1"/>
  <c r="AB54" i="15"/>
  <c r="Q391" i="17" l="1"/>
  <c r="R391" i="17" s="1"/>
  <c r="BD391" i="17" s="1"/>
  <c r="AU244" i="21"/>
  <c r="AV244" i="21" s="1"/>
  <c r="AU263" i="15"/>
  <c r="AV263" i="15" s="1"/>
  <c r="AU369" i="15"/>
  <c r="AV369" i="15" s="1"/>
  <c r="AS370" i="15" s="1"/>
  <c r="AU353" i="22"/>
  <c r="AV353" i="22" s="1"/>
  <c r="BD276" i="22"/>
  <c r="BC276" i="22"/>
  <c r="Z276" i="22"/>
  <c r="Y276" i="22"/>
  <c r="X276" i="22"/>
  <c r="O277" i="22"/>
  <c r="BB276" i="22"/>
  <c r="X203" i="22"/>
  <c r="O204" i="22"/>
  <c r="BD203" i="22"/>
  <c r="Z203" i="22"/>
  <c r="Y203" i="22"/>
  <c r="BC203" i="22"/>
  <c r="BB203" i="22"/>
  <c r="AS278" i="22"/>
  <c r="AB51" i="22"/>
  <c r="AT203" i="22"/>
  <c r="BE203" i="22" s="1"/>
  <c r="BF51" i="22"/>
  <c r="Q127" i="22"/>
  <c r="R127" i="22" s="1"/>
  <c r="O352" i="22"/>
  <c r="BB351" i="22"/>
  <c r="BC351" i="22"/>
  <c r="Z351" i="22"/>
  <c r="Y351" i="22"/>
  <c r="X351" i="22"/>
  <c r="BD351" i="22"/>
  <c r="AT127" i="22"/>
  <c r="BE127" i="22" s="1"/>
  <c r="P52" i="22"/>
  <c r="AA52" i="22" s="1"/>
  <c r="AT55" i="22"/>
  <c r="BE55" i="22" s="1"/>
  <c r="BD135" i="17"/>
  <c r="Y135" i="17"/>
  <c r="X135" i="17"/>
  <c r="BC135" i="17"/>
  <c r="AU223" i="17"/>
  <c r="AV223" i="17" s="1"/>
  <c r="AU392" i="17"/>
  <c r="AV392" i="17" s="1"/>
  <c r="AU52" i="17"/>
  <c r="AV52" i="17" s="1"/>
  <c r="AS53" i="17" s="1"/>
  <c r="Z135" i="17"/>
  <c r="BB135" i="17"/>
  <c r="AS309" i="17"/>
  <c r="Z391" i="17"/>
  <c r="Y391" i="17"/>
  <c r="X391" i="17"/>
  <c r="O392" i="17"/>
  <c r="BC391" i="17"/>
  <c r="BB391" i="17"/>
  <c r="BF51" i="17"/>
  <c r="AB51" i="17"/>
  <c r="P136" i="17"/>
  <c r="AA136" i="17" s="1"/>
  <c r="BF220" i="17"/>
  <c r="P221" i="17"/>
  <c r="AA221" i="17" s="1"/>
  <c r="P52" i="17"/>
  <c r="AA52" i="17" s="1"/>
  <c r="AS140" i="17"/>
  <c r="AB220" i="17"/>
  <c r="Q306" i="17"/>
  <c r="R306" i="17" s="1"/>
  <c r="Q243" i="21"/>
  <c r="R243" i="21" s="1"/>
  <c r="O341" i="21"/>
  <c r="BB340" i="21"/>
  <c r="X340" i="21"/>
  <c r="BD340" i="21"/>
  <c r="BC340" i="21"/>
  <c r="Z340" i="21"/>
  <c r="Y340" i="21"/>
  <c r="AS343" i="21"/>
  <c r="AS245" i="21"/>
  <c r="BF147" i="21"/>
  <c r="Q53" i="21"/>
  <c r="R53" i="21" s="1"/>
  <c r="P148" i="21"/>
  <c r="AA148" i="21" s="1"/>
  <c r="X432" i="21"/>
  <c r="BD432" i="21"/>
  <c r="BC432" i="21"/>
  <c r="BB432" i="21"/>
  <c r="Z432" i="21"/>
  <c r="Y432" i="21"/>
  <c r="O433" i="21"/>
  <c r="AT437" i="21"/>
  <c r="BE437" i="21" s="1"/>
  <c r="AB147" i="21"/>
  <c r="AS55" i="21"/>
  <c r="AT150" i="21"/>
  <c r="BE150" i="21" s="1"/>
  <c r="C82" i="19"/>
  <c r="B83" i="19" s="1"/>
  <c r="AT473" i="15"/>
  <c r="BE473" i="15" s="1"/>
  <c r="BF473" i="15" s="1"/>
  <c r="BD474" i="15"/>
  <c r="Y474" i="15"/>
  <c r="BC474" i="15"/>
  <c r="BB474" i="15"/>
  <c r="O475" i="15"/>
  <c r="Z474" i="15"/>
  <c r="X474" i="15"/>
  <c r="AS57" i="15"/>
  <c r="AT57" i="15" s="1"/>
  <c r="BE57" i="15" s="1"/>
  <c r="Z367" i="15"/>
  <c r="X367" i="15"/>
  <c r="BC367" i="15"/>
  <c r="Y367" i="15"/>
  <c r="BB367" i="15"/>
  <c r="O368" i="15"/>
  <c r="BD367" i="15"/>
  <c r="Q262" i="15"/>
  <c r="R262" i="15" s="1"/>
  <c r="Q156" i="15"/>
  <c r="R156" i="15" s="1"/>
  <c r="AU159" i="15"/>
  <c r="AV159" i="15" s="1"/>
  <c r="O56" i="15"/>
  <c r="P56" i="15" s="1"/>
  <c r="BD55" i="15"/>
  <c r="BC55" i="15"/>
  <c r="BB55" i="15"/>
  <c r="X55" i="15"/>
  <c r="Y55" i="15"/>
  <c r="Z55" i="15"/>
  <c r="AB135" i="17" l="1"/>
  <c r="AU437" i="21"/>
  <c r="AU473" i="15"/>
  <c r="AV473" i="15" s="1"/>
  <c r="AU55" i="22"/>
  <c r="AV55" i="22" s="1"/>
  <c r="Q52" i="22"/>
  <c r="R52" i="22" s="1"/>
  <c r="AS56" i="22"/>
  <c r="P352" i="22"/>
  <c r="AA352" i="22" s="1"/>
  <c r="P277" i="22"/>
  <c r="AA277" i="22" s="1"/>
  <c r="BC127" i="22"/>
  <c r="X127" i="22"/>
  <c r="O128" i="22"/>
  <c r="BB127" i="22"/>
  <c r="Z127" i="22"/>
  <c r="Y127" i="22"/>
  <c r="BD127" i="22"/>
  <c r="AT278" i="22"/>
  <c r="BE278" i="22" s="1"/>
  <c r="AB276" i="22"/>
  <c r="BF351" i="22"/>
  <c r="P204" i="22"/>
  <c r="AA204" i="22" s="1"/>
  <c r="AB351" i="22"/>
  <c r="AU203" i="22"/>
  <c r="AV203" i="22" s="1"/>
  <c r="AB203" i="22"/>
  <c r="BF276" i="22"/>
  <c r="AS354" i="22"/>
  <c r="AU127" i="22"/>
  <c r="AV127" i="22" s="1"/>
  <c r="BF203" i="22"/>
  <c r="BF135" i="17"/>
  <c r="AB391" i="17"/>
  <c r="Q136" i="17"/>
  <c r="R136" i="17" s="1"/>
  <c r="AS224" i="17"/>
  <c r="Q52" i="17"/>
  <c r="R52" i="17" s="1"/>
  <c r="BF391" i="17"/>
  <c r="AT140" i="17"/>
  <c r="BE140" i="17" s="1"/>
  <c r="AT53" i="17"/>
  <c r="BE53" i="17" s="1"/>
  <c r="O307" i="17"/>
  <c r="BC306" i="17"/>
  <c r="X306" i="17"/>
  <c r="BB306" i="17"/>
  <c r="BD306" i="17"/>
  <c r="Z306" i="17"/>
  <c r="Y306" i="17"/>
  <c r="AS393" i="17"/>
  <c r="P392" i="17"/>
  <c r="AA392" i="17" s="1"/>
  <c r="Q221" i="17"/>
  <c r="R221" i="17" s="1"/>
  <c r="AT309" i="17"/>
  <c r="BE309" i="17" s="1"/>
  <c r="AU150" i="21"/>
  <c r="AV150" i="21" s="1"/>
  <c r="AS151" i="21" s="1"/>
  <c r="AT245" i="21"/>
  <c r="BE245" i="21" s="1"/>
  <c r="AB432" i="21"/>
  <c r="P433" i="21"/>
  <c r="AA433" i="21" s="1"/>
  <c r="Q148" i="21"/>
  <c r="R148" i="21" s="1"/>
  <c r="AV437" i="21"/>
  <c r="BF432" i="21"/>
  <c r="X53" i="21"/>
  <c r="Y53" i="21"/>
  <c r="BC53" i="21"/>
  <c r="O54" i="21"/>
  <c r="Z53" i="21"/>
  <c r="BD53" i="21"/>
  <c r="BB53" i="21"/>
  <c r="AT343" i="21"/>
  <c r="BE343" i="21" s="1"/>
  <c r="AB340" i="21"/>
  <c r="BD243" i="21"/>
  <c r="BC243" i="21"/>
  <c r="BB243" i="21"/>
  <c r="Z243" i="21"/>
  <c r="O244" i="21"/>
  <c r="Y243" i="21"/>
  <c r="X243" i="21"/>
  <c r="AT55" i="21"/>
  <c r="BE55" i="21" s="1"/>
  <c r="BF340" i="21"/>
  <c r="P341" i="21"/>
  <c r="AA341" i="21" s="1"/>
  <c r="C83" i="19"/>
  <c r="AB474" i="15"/>
  <c r="P475" i="15"/>
  <c r="AA475" i="15" s="1"/>
  <c r="BF367" i="15"/>
  <c r="AB367" i="15"/>
  <c r="P368" i="15"/>
  <c r="AA368" i="15" s="1"/>
  <c r="AT370" i="15"/>
  <c r="BE370" i="15" s="1"/>
  <c r="BC262" i="15"/>
  <c r="X262" i="15"/>
  <c r="BB262" i="15"/>
  <c r="O263" i="15"/>
  <c r="Z262" i="15"/>
  <c r="BD262" i="15"/>
  <c r="Y262" i="15"/>
  <c r="AS264" i="15"/>
  <c r="AS160" i="15"/>
  <c r="BC156" i="15"/>
  <c r="X156" i="15"/>
  <c r="BD156" i="15"/>
  <c r="O157" i="15"/>
  <c r="BB156" i="15"/>
  <c r="Z156" i="15"/>
  <c r="Y156" i="15"/>
  <c r="AU57" i="15"/>
  <c r="AV57" i="15" s="1"/>
  <c r="AB55" i="15"/>
  <c r="BF55" i="15"/>
  <c r="AA56" i="15"/>
  <c r="AU278" i="22" l="1"/>
  <c r="AV278" i="22" s="1"/>
  <c r="AU53" i="17"/>
  <c r="AU55" i="21"/>
  <c r="AU370" i="15"/>
  <c r="AV370" i="15" s="1"/>
  <c r="B84" i="19"/>
  <c r="Q277" i="22"/>
  <c r="R277" i="22" s="1"/>
  <c r="O278" i="22" s="1"/>
  <c r="AS279" i="22"/>
  <c r="BF127" i="22"/>
  <c r="P128" i="22"/>
  <c r="AA128" i="22" s="1"/>
  <c r="Q352" i="22"/>
  <c r="AB127" i="22"/>
  <c r="R352" i="22"/>
  <c r="AS204" i="22"/>
  <c r="Q204" i="22"/>
  <c r="R204" i="22" s="1"/>
  <c r="AT354" i="22"/>
  <c r="BE354" i="22" s="1"/>
  <c r="BB52" i="22"/>
  <c r="O53" i="22"/>
  <c r="X52" i="22"/>
  <c r="BD52" i="22"/>
  <c r="BC52" i="22"/>
  <c r="Z52" i="22"/>
  <c r="Y52" i="22"/>
  <c r="AS128" i="22"/>
  <c r="AT56" i="22"/>
  <c r="BE56" i="22" s="1"/>
  <c r="Z52" i="17"/>
  <c r="BB52" i="17"/>
  <c r="BD52" i="17"/>
  <c r="BC52" i="17"/>
  <c r="Y52" i="17"/>
  <c r="O53" i="17"/>
  <c r="X52" i="17"/>
  <c r="Z136" i="17"/>
  <c r="BD136" i="17"/>
  <c r="Y136" i="17"/>
  <c r="BC136" i="17"/>
  <c r="X136" i="17"/>
  <c r="O137" i="17"/>
  <c r="BB136" i="17"/>
  <c r="AT393" i="17"/>
  <c r="BE393" i="17" s="1"/>
  <c r="AU309" i="17"/>
  <c r="AV309" i="17" s="1"/>
  <c r="P307" i="17"/>
  <c r="AA307" i="17" s="1"/>
  <c r="AT224" i="17"/>
  <c r="BE224" i="17" s="1"/>
  <c r="BD221" i="17"/>
  <c r="Y221" i="17"/>
  <c r="X221" i="17"/>
  <c r="O222" i="17"/>
  <c r="Z221" i="17"/>
  <c r="BC221" i="17"/>
  <c r="BB221" i="17"/>
  <c r="Q392" i="17"/>
  <c r="R392" i="17" s="1"/>
  <c r="AB306" i="17"/>
  <c r="AU140" i="17"/>
  <c r="AV140" i="17" s="1"/>
  <c r="BF306" i="17"/>
  <c r="AV53" i="17"/>
  <c r="AU343" i="21"/>
  <c r="AV343" i="21" s="1"/>
  <c r="AS344" i="21" s="1"/>
  <c r="AU245" i="21"/>
  <c r="AV245" i="21" s="1"/>
  <c r="AS246" i="21" s="1"/>
  <c r="P244" i="21"/>
  <c r="AA244" i="21" s="1"/>
  <c r="BF243" i="21"/>
  <c r="AS438" i="21"/>
  <c r="Q341" i="21"/>
  <c r="R341" i="21" s="1"/>
  <c r="BD148" i="21"/>
  <c r="BC148" i="21"/>
  <c r="BB148" i="21"/>
  <c r="Z148" i="21"/>
  <c r="Y148" i="21"/>
  <c r="O149" i="21"/>
  <c r="X148" i="21"/>
  <c r="AV55" i="21"/>
  <c r="P54" i="21"/>
  <c r="AA54" i="21" s="1"/>
  <c r="AB243" i="21"/>
  <c r="BF53" i="21"/>
  <c r="AB53" i="21"/>
  <c r="Q433" i="21"/>
  <c r="R433" i="21" s="1"/>
  <c r="AT151" i="21"/>
  <c r="BE151" i="21" s="1"/>
  <c r="C84" i="19"/>
  <c r="B85" i="19" s="1"/>
  <c r="D5" i="19"/>
  <c r="J18" i="22" s="1"/>
  <c r="Q475" i="15"/>
  <c r="R475" i="15" s="1"/>
  <c r="AS474" i="15"/>
  <c r="Q368" i="15"/>
  <c r="R368" i="15" s="1"/>
  <c r="Z368" i="15" s="1"/>
  <c r="AT264" i="15"/>
  <c r="BE264" i="15" s="1"/>
  <c r="BF262" i="15"/>
  <c r="P263" i="15"/>
  <c r="AA263" i="15" s="1"/>
  <c r="AB262" i="15"/>
  <c r="BF156" i="15"/>
  <c r="P157" i="15"/>
  <c r="AA157" i="15" s="1"/>
  <c r="AB156" i="15"/>
  <c r="AT160" i="15"/>
  <c r="BE160" i="15" s="1"/>
  <c r="AS58" i="15"/>
  <c r="AT58" i="15" s="1"/>
  <c r="BE58" i="15" s="1"/>
  <c r="Q56" i="15"/>
  <c r="R56" i="15" s="1"/>
  <c r="X277" i="22" l="1"/>
  <c r="BC277" i="22"/>
  <c r="BD277" i="22"/>
  <c r="Y277" i="22"/>
  <c r="Z277" i="22"/>
  <c r="BB277" i="22"/>
  <c r="Q128" i="22"/>
  <c r="R128" i="22" s="1"/>
  <c r="J28" i="21"/>
  <c r="J25" i="21"/>
  <c r="J23" i="21"/>
  <c r="J77" i="21"/>
  <c r="J70" i="21"/>
  <c r="J52" i="21"/>
  <c r="J38" i="21"/>
  <c r="J81" i="21"/>
  <c r="J73" i="21"/>
  <c r="J67" i="21"/>
  <c r="J58" i="21"/>
  <c r="J36" i="21"/>
  <c r="J80" i="21"/>
  <c r="J40" i="21"/>
  <c r="J33" i="21"/>
  <c r="J82" i="21"/>
  <c r="J74" i="21"/>
  <c r="J46" i="21"/>
  <c r="J69" i="21"/>
  <c r="J62" i="21"/>
  <c r="J54" i="21"/>
  <c r="J85" i="21"/>
  <c r="J76" i="21"/>
  <c r="J92" i="21"/>
  <c r="J61" i="21"/>
  <c r="J41" i="21"/>
  <c r="J64" i="21"/>
  <c r="J49" i="21"/>
  <c r="J84" i="21"/>
  <c r="J79" i="21"/>
  <c r="J68" i="21"/>
  <c r="J63" i="21"/>
  <c r="J60" i="21"/>
  <c r="J57" i="21"/>
  <c r="J45" i="21"/>
  <c r="J72" i="21"/>
  <c r="J65" i="21"/>
  <c r="J56" i="21"/>
  <c r="J51" i="21"/>
  <c r="J48" i="21"/>
  <c r="J43" i="21"/>
  <c r="J34" i="21"/>
  <c r="J83" i="21"/>
  <c r="J50" i="21"/>
  <c r="J47" i="21"/>
  <c r="J42" i="21"/>
  <c r="J39" i="21"/>
  <c r="J78" i="21"/>
  <c r="J75" i="21"/>
  <c r="J71" i="21"/>
  <c r="J66" i="21"/>
  <c r="J59" i="21"/>
  <c r="J55" i="21"/>
  <c r="J53" i="21"/>
  <c r="J44" i="21"/>
  <c r="X368" i="15"/>
  <c r="BD368" i="15"/>
  <c r="J31" i="21"/>
  <c r="J29" i="21"/>
  <c r="J30" i="21"/>
  <c r="J37" i="21"/>
  <c r="J35" i="21"/>
  <c r="J27" i="21"/>
  <c r="J89" i="17"/>
  <c r="J82" i="17"/>
  <c r="J79" i="22"/>
  <c r="J75" i="22"/>
  <c r="J67" i="22"/>
  <c r="J66" i="17"/>
  <c r="J62" i="22"/>
  <c r="J60" i="17"/>
  <c r="J56" i="17"/>
  <c r="J52" i="17"/>
  <c r="J51" i="17"/>
  <c r="J46" i="22"/>
  <c r="J45" i="17"/>
  <c r="J30" i="17"/>
  <c r="J28" i="17"/>
  <c r="J25" i="17"/>
  <c r="J21" i="22"/>
  <c r="J21" i="17"/>
  <c r="J84" i="17"/>
  <c r="J87" i="17"/>
  <c r="J76" i="17"/>
  <c r="J71" i="22"/>
  <c r="J70" i="17"/>
  <c r="J90" i="17"/>
  <c r="J66" i="22"/>
  <c r="J49" i="17"/>
  <c r="J48" i="22"/>
  <c r="J42" i="22"/>
  <c r="J40" i="22"/>
  <c r="J36" i="17"/>
  <c r="J34" i="22"/>
  <c r="J29" i="17"/>
  <c r="J24" i="22"/>
  <c r="J20" i="17"/>
  <c r="J17" i="17"/>
  <c r="J80" i="22"/>
  <c r="J75" i="17"/>
  <c r="J73" i="17"/>
  <c r="J71" i="17"/>
  <c r="J50" i="22"/>
  <c r="J44" i="22"/>
  <c r="J46" i="17"/>
  <c r="J38" i="17"/>
  <c r="J36" i="22"/>
  <c r="J32" i="22"/>
  <c r="J28" i="22"/>
  <c r="J26" i="17"/>
  <c r="J81" i="17"/>
  <c r="J80" i="17"/>
  <c r="J72" i="17"/>
  <c r="J68" i="22"/>
  <c r="J68" i="17"/>
  <c r="J64" i="17"/>
  <c r="J61" i="22"/>
  <c r="J57" i="17"/>
  <c r="J54" i="22"/>
  <c r="J53" i="22"/>
  <c r="J39" i="17"/>
  <c r="J37" i="17"/>
  <c r="J27" i="17"/>
  <c r="J26" i="22"/>
  <c r="J22" i="17"/>
  <c r="J22" i="22"/>
  <c r="J19" i="17"/>
  <c r="J32" i="21"/>
  <c r="J26" i="21"/>
  <c r="J83" i="17"/>
  <c r="J78" i="22"/>
  <c r="J73" i="22"/>
  <c r="J69" i="22"/>
  <c r="J67" i="17"/>
  <c r="J63" i="17"/>
  <c r="J58" i="17"/>
  <c r="J55" i="22"/>
  <c r="J50" i="17"/>
  <c r="J47" i="22"/>
  <c r="J45" i="22"/>
  <c r="J42" i="17"/>
  <c r="J41" i="22"/>
  <c r="J35" i="22"/>
  <c r="J33" i="22"/>
  <c r="J32" i="17"/>
  <c r="J23" i="22"/>
  <c r="J27" i="22"/>
  <c r="J24" i="17"/>
  <c r="J18" i="17"/>
  <c r="J86" i="17"/>
  <c r="J77" i="17"/>
  <c r="J74" i="17"/>
  <c r="J72" i="22"/>
  <c r="J69" i="17"/>
  <c r="J65" i="22"/>
  <c r="J65" i="17"/>
  <c r="J60" i="22"/>
  <c r="J59" i="17"/>
  <c r="J57" i="22"/>
  <c r="J49" i="22"/>
  <c r="J43" i="17"/>
  <c r="J41" i="17"/>
  <c r="J39" i="22"/>
  <c r="J33" i="17"/>
  <c r="J31" i="17"/>
  <c r="J19" i="22"/>
  <c r="J16" i="17"/>
  <c r="J88" i="17"/>
  <c r="J79" i="17"/>
  <c r="J74" i="22"/>
  <c r="J70" i="22"/>
  <c r="J64" i="22"/>
  <c r="J62" i="17"/>
  <c r="J59" i="22"/>
  <c r="J55" i="17"/>
  <c r="J53" i="17"/>
  <c r="J51" i="22"/>
  <c r="J47" i="17"/>
  <c r="J40" i="17"/>
  <c r="J37" i="22"/>
  <c r="J35" i="17"/>
  <c r="J31" i="22"/>
  <c r="J23" i="17"/>
  <c r="J17" i="22"/>
  <c r="J85" i="17"/>
  <c r="J78" i="17"/>
  <c r="J77" i="22"/>
  <c r="J76" i="22"/>
  <c r="J63" i="22"/>
  <c r="J61" i="17"/>
  <c r="J58" i="22"/>
  <c r="J56" i="22"/>
  <c r="J54" i="17"/>
  <c r="J52" i="22"/>
  <c r="J48" i="17"/>
  <c r="J44" i="17"/>
  <c r="J43" i="22"/>
  <c r="J38" i="22"/>
  <c r="J34" i="17"/>
  <c r="J30" i="22"/>
  <c r="J29" i="22"/>
  <c r="J25" i="22"/>
  <c r="J20" i="22"/>
  <c r="J16" i="22"/>
  <c r="J93" i="21"/>
  <c r="AU56" i="22"/>
  <c r="AV56" i="22" s="1"/>
  <c r="AS57" i="22" s="1"/>
  <c r="AU354" i="22"/>
  <c r="AV354" i="22" s="1"/>
  <c r="AS355" i="22" s="1"/>
  <c r="Z128" i="22"/>
  <c r="BD128" i="22"/>
  <c r="Y128" i="22"/>
  <c r="BC128" i="22"/>
  <c r="X128" i="22"/>
  <c r="O129" i="22"/>
  <c r="BB128" i="22"/>
  <c r="Z352" i="22"/>
  <c r="BC352" i="22"/>
  <c r="BB352" i="22"/>
  <c r="O353" i="22"/>
  <c r="X352" i="22"/>
  <c r="BD352" i="22"/>
  <c r="Y352" i="22"/>
  <c r="AT128" i="22"/>
  <c r="BE128" i="22" s="1"/>
  <c r="AB52" i="22"/>
  <c r="AT279" i="22"/>
  <c r="BE279" i="22" s="1"/>
  <c r="P278" i="22"/>
  <c r="AA278" i="22" s="1"/>
  <c r="BD204" i="22"/>
  <c r="Y204" i="22"/>
  <c r="BC204" i="22"/>
  <c r="X204" i="22"/>
  <c r="BB204" i="22"/>
  <c r="Z204" i="22"/>
  <c r="O205" i="22"/>
  <c r="P53" i="22"/>
  <c r="AA53" i="22" s="1"/>
  <c r="BF52" i="22"/>
  <c r="AT204" i="22"/>
  <c r="BE204" i="22" s="1"/>
  <c r="AU224" i="17"/>
  <c r="AV224" i="17" s="1"/>
  <c r="AS225" i="17" s="1"/>
  <c r="P137" i="17"/>
  <c r="AA137" i="17" s="1"/>
  <c r="P53" i="17"/>
  <c r="AA53" i="17" s="1"/>
  <c r="AS141" i="17"/>
  <c r="AU393" i="17"/>
  <c r="AV393" i="17" s="1"/>
  <c r="AB136" i="17"/>
  <c r="P222" i="17"/>
  <c r="AA222" i="17" s="1"/>
  <c r="AS54" i="17"/>
  <c r="AS310" i="17"/>
  <c r="AB221" i="17"/>
  <c r="Q307" i="17"/>
  <c r="R307" i="17" s="1"/>
  <c r="BF52" i="17"/>
  <c r="O393" i="17"/>
  <c r="BD392" i="17"/>
  <c r="Z392" i="17"/>
  <c r="BC392" i="17"/>
  <c r="Y392" i="17"/>
  <c r="BB392" i="17"/>
  <c r="X392" i="17"/>
  <c r="BF221" i="17"/>
  <c r="BF136" i="17"/>
  <c r="AB52" i="17"/>
  <c r="Z341" i="21"/>
  <c r="X341" i="21"/>
  <c r="BD341" i="21"/>
  <c r="BC341" i="21"/>
  <c r="BB341" i="21"/>
  <c r="Y341" i="21"/>
  <c r="O342" i="21"/>
  <c r="BC433" i="21"/>
  <c r="X433" i="21"/>
  <c r="Y433" i="21"/>
  <c r="Z433" i="21"/>
  <c r="O434" i="21"/>
  <c r="BD433" i="21"/>
  <c r="BB433" i="21"/>
  <c r="Q54" i="21"/>
  <c r="R54" i="21" s="1"/>
  <c r="AB148" i="21"/>
  <c r="Q244" i="21"/>
  <c r="R244" i="21" s="1"/>
  <c r="P149" i="21"/>
  <c r="AA149" i="21" s="1"/>
  <c r="AT438" i="21"/>
  <c r="BE438" i="21" s="1"/>
  <c r="AT246" i="21"/>
  <c r="BE246" i="21" s="1"/>
  <c r="AS56" i="21"/>
  <c r="AU151" i="21"/>
  <c r="AV151" i="21" s="1"/>
  <c r="BF148" i="21"/>
  <c r="AT344" i="21"/>
  <c r="BE344" i="21" s="1"/>
  <c r="J20" i="21"/>
  <c r="C85" i="19"/>
  <c r="B86" i="19" s="1"/>
  <c r="J18" i="21"/>
  <c r="J21" i="21"/>
  <c r="J90" i="21"/>
  <c r="J89" i="21"/>
  <c r="J86" i="21"/>
  <c r="J87" i="21"/>
  <c r="J88" i="21"/>
  <c r="J19" i="21"/>
  <c r="J91" i="21"/>
  <c r="J24" i="21"/>
  <c r="J22" i="21"/>
  <c r="O369" i="15"/>
  <c r="P369" i="15" s="1"/>
  <c r="AA369" i="15" s="1"/>
  <c r="BB368" i="15"/>
  <c r="BD475" i="15"/>
  <c r="BC475" i="15"/>
  <c r="O476" i="15"/>
  <c r="Z475" i="15"/>
  <c r="Y475" i="15"/>
  <c r="BB475" i="15"/>
  <c r="X475" i="15"/>
  <c r="BC368" i="15"/>
  <c r="AT474" i="15"/>
  <c r="BE474" i="15" s="1"/>
  <c r="BF474" i="15" s="1"/>
  <c r="Y368" i="15"/>
  <c r="AS371" i="15"/>
  <c r="Q263" i="15"/>
  <c r="R263" i="15" s="1"/>
  <c r="AU264" i="15"/>
  <c r="AV264" i="15" s="1"/>
  <c r="AU58" i="15"/>
  <c r="AV58" i="15" s="1"/>
  <c r="AS59" i="15" s="1"/>
  <c r="Q157" i="15"/>
  <c r="R157" i="15" s="1"/>
  <c r="AU160" i="15"/>
  <c r="AV160" i="15" s="1"/>
  <c r="O57" i="15"/>
  <c r="P57" i="15" s="1"/>
  <c r="BD56" i="15"/>
  <c r="BC56" i="15"/>
  <c r="BB56" i="15"/>
  <c r="X56" i="15"/>
  <c r="Y56" i="15"/>
  <c r="Z56" i="15"/>
  <c r="AB277" i="22" l="1"/>
  <c r="BF277" i="22"/>
  <c r="Q53" i="17"/>
  <c r="R53" i="17" s="1"/>
  <c r="BB53" i="17" s="1"/>
  <c r="AU474" i="15"/>
  <c r="BF368" i="15"/>
  <c r="AC57" i="15"/>
  <c r="AN51" i="21"/>
  <c r="J146" i="21"/>
  <c r="K51" i="21"/>
  <c r="U51" i="21" s="1"/>
  <c r="T52" i="21" s="1"/>
  <c r="AD52" i="21" s="1"/>
  <c r="AC51" i="21"/>
  <c r="J162" i="21"/>
  <c r="AN67" i="21"/>
  <c r="AO67" i="21" s="1"/>
  <c r="K67" i="21"/>
  <c r="J155" i="22"/>
  <c r="K80" i="22"/>
  <c r="AN80" i="22"/>
  <c r="AO80" i="22" s="1"/>
  <c r="J93" i="22"/>
  <c r="AN18" i="22"/>
  <c r="K18" i="22"/>
  <c r="U18" i="22" s="1"/>
  <c r="T19" i="22" s="1"/>
  <c r="AD19" i="22" s="1"/>
  <c r="AC18" i="22"/>
  <c r="J109" i="22"/>
  <c r="K34" i="22"/>
  <c r="U34" i="22" s="1"/>
  <c r="T35" i="22" s="1"/>
  <c r="AD35" i="22" s="1"/>
  <c r="AN34" i="22"/>
  <c r="AC34" i="22"/>
  <c r="J157" i="21"/>
  <c r="AN62" i="21"/>
  <c r="AO62" i="21" s="1"/>
  <c r="K62" i="21"/>
  <c r="J154" i="22"/>
  <c r="K79" i="22"/>
  <c r="AN79" i="22"/>
  <c r="AO79" i="22" s="1"/>
  <c r="J113" i="17"/>
  <c r="K28" i="17"/>
  <c r="U28" i="17" s="1"/>
  <c r="T29" i="17" s="1"/>
  <c r="AD29" i="17" s="1"/>
  <c r="AN28" i="17"/>
  <c r="AC28" i="17"/>
  <c r="J144" i="21"/>
  <c r="AN49" i="21"/>
  <c r="K49" i="21"/>
  <c r="U49" i="21" s="1"/>
  <c r="T50" i="21" s="1"/>
  <c r="AD50" i="21" s="1"/>
  <c r="AC49" i="21"/>
  <c r="K58" i="22"/>
  <c r="J133" i="22"/>
  <c r="AN58" i="22"/>
  <c r="AO58" i="22" s="1"/>
  <c r="J148" i="22"/>
  <c r="K73" i="22"/>
  <c r="AN73" i="22"/>
  <c r="AO73" i="22" s="1"/>
  <c r="J156" i="22"/>
  <c r="AN81" i="22"/>
  <c r="AO81" i="22" s="1"/>
  <c r="K81" i="22"/>
  <c r="J125" i="17"/>
  <c r="K40" i="17"/>
  <c r="U40" i="17" s="1"/>
  <c r="T41" i="17" s="1"/>
  <c r="AD41" i="17" s="1"/>
  <c r="AN40" i="17"/>
  <c r="AC40" i="17"/>
  <c r="J134" i="21"/>
  <c r="K39" i="21"/>
  <c r="U39" i="21" s="1"/>
  <c r="T40" i="21" s="1"/>
  <c r="AD40" i="21" s="1"/>
  <c r="AN39" i="21"/>
  <c r="AC39" i="21"/>
  <c r="J156" i="17"/>
  <c r="K71" i="17"/>
  <c r="AN71" i="17"/>
  <c r="AO71" i="17" s="1"/>
  <c r="J139" i="17"/>
  <c r="AN54" i="17"/>
  <c r="AO54" i="17" s="1"/>
  <c r="K54" i="17"/>
  <c r="J172" i="21"/>
  <c r="K77" i="21"/>
  <c r="AN77" i="21"/>
  <c r="AO77" i="21" s="1"/>
  <c r="J101" i="22"/>
  <c r="AN26" i="22"/>
  <c r="K26" i="22"/>
  <c r="U26" i="22" s="1"/>
  <c r="T27" i="22" s="1"/>
  <c r="AD27" i="22" s="1"/>
  <c r="AC26" i="22"/>
  <c r="J122" i="21"/>
  <c r="K27" i="21"/>
  <c r="U27" i="21" s="1"/>
  <c r="T28" i="21" s="1"/>
  <c r="AD28" i="21" s="1"/>
  <c r="AN27" i="21"/>
  <c r="J113" i="22"/>
  <c r="K38" i="22"/>
  <c r="U38" i="22" s="1"/>
  <c r="T39" i="22" s="1"/>
  <c r="AD39" i="22" s="1"/>
  <c r="AN38" i="22"/>
  <c r="AC38" i="22"/>
  <c r="J130" i="17"/>
  <c r="K45" i="17"/>
  <c r="U45" i="17" s="1"/>
  <c r="T46" i="17" s="1"/>
  <c r="AD46" i="17" s="1"/>
  <c r="AN45" i="17"/>
  <c r="AC45" i="17"/>
  <c r="J130" i="22"/>
  <c r="K55" i="22"/>
  <c r="AN55" i="22"/>
  <c r="AO55" i="22" s="1"/>
  <c r="AY55" i="22" s="1"/>
  <c r="AX56" i="22" s="1"/>
  <c r="J134" i="17"/>
  <c r="AN49" i="17"/>
  <c r="K49" i="17"/>
  <c r="U49" i="17" s="1"/>
  <c r="T50" i="17" s="1"/>
  <c r="AD50" i="17" s="1"/>
  <c r="AC49" i="17"/>
  <c r="K71" i="21"/>
  <c r="J166" i="21"/>
  <c r="AN71" i="21"/>
  <c r="AO71" i="21" s="1"/>
  <c r="J165" i="17"/>
  <c r="K80" i="17"/>
  <c r="AN80" i="17"/>
  <c r="AO80" i="17" s="1"/>
  <c r="J115" i="21"/>
  <c r="K20" i="21"/>
  <c r="U20" i="21" s="1"/>
  <c r="T21" i="21" s="1"/>
  <c r="AD21" i="21" s="1"/>
  <c r="AN20" i="21"/>
  <c r="AC20" i="21"/>
  <c r="J145" i="21"/>
  <c r="AN50" i="21"/>
  <c r="K50" i="21"/>
  <c r="U50" i="21" s="1"/>
  <c r="T51" i="21" s="1"/>
  <c r="AD51" i="21" s="1"/>
  <c r="AC50" i="21"/>
  <c r="J145" i="17"/>
  <c r="AN60" i="17"/>
  <c r="AO60" i="17" s="1"/>
  <c r="K60" i="17"/>
  <c r="J164" i="17"/>
  <c r="K79" i="17"/>
  <c r="AN79" i="17"/>
  <c r="AO79" i="17" s="1"/>
  <c r="J103" i="22"/>
  <c r="AN28" i="22"/>
  <c r="K28" i="22"/>
  <c r="U28" i="22" s="1"/>
  <c r="T29" i="22" s="1"/>
  <c r="AD29" i="22" s="1"/>
  <c r="AC28" i="22"/>
  <c r="J132" i="17"/>
  <c r="AN47" i="17"/>
  <c r="K47" i="17"/>
  <c r="U47" i="17" s="1"/>
  <c r="T48" i="17" s="1"/>
  <c r="AD48" i="17" s="1"/>
  <c r="AC47" i="17"/>
  <c r="J138" i="22"/>
  <c r="K63" i="22"/>
  <c r="AN63" i="22"/>
  <c r="AO63" i="22" s="1"/>
  <c r="J170" i="21"/>
  <c r="AN75" i="21"/>
  <c r="AO75" i="21" s="1"/>
  <c r="K75" i="21"/>
  <c r="J166" i="17"/>
  <c r="AN81" i="17"/>
  <c r="AO81" i="17" s="1"/>
  <c r="K81" i="17"/>
  <c r="K40" i="22"/>
  <c r="U40" i="22" s="1"/>
  <c r="T41" i="22" s="1"/>
  <c r="AD41" i="22" s="1"/>
  <c r="J115" i="22"/>
  <c r="AN40" i="22"/>
  <c r="AC40" i="22"/>
  <c r="J122" i="17"/>
  <c r="K37" i="17"/>
  <c r="U37" i="17" s="1"/>
  <c r="T38" i="17" s="1"/>
  <c r="AD38" i="17" s="1"/>
  <c r="AN37" i="17"/>
  <c r="AC37" i="17"/>
  <c r="J114" i="22"/>
  <c r="AN39" i="22"/>
  <c r="K39" i="22"/>
  <c r="U39" i="22" s="1"/>
  <c r="T40" i="22" s="1"/>
  <c r="AD40" i="22" s="1"/>
  <c r="AC39" i="22"/>
  <c r="K36" i="22"/>
  <c r="U36" i="22" s="1"/>
  <c r="T37" i="22" s="1"/>
  <c r="AD37" i="22" s="1"/>
  <c r="J111" i="22"/>
  <c r="AN36" i="22"/>
  <c r="AC36" i="22"/>
  <c r="J129" i="22"/>
  <c r="K54" i="22"/>
  <c r="AN54" i="22"/>
  <c r="AO54" i="22" s="1"/>
  <c r="AY54" i="22" s="1"/>
  <c r="AX55" i="22" s="1"/>
  <c r="J185" i="21"/>
  <c r="K90" i="21"/>
  <c r="AN90" i="21"/>
  <c r="AO90" i="21" s="1"/>
  <c r="J128" i="17"/>
  <c r="AN43" i="17"/>
  <c r="K43" i="17"/>
  <c r="U43" i="17" s="1"/>
  <c r="T44" i="17" s="1"/>
  <c r="AD44" i="17" s="1"/>
  <c r="AC43" i="17"/>
  <c r="J110" i="17"/>
  <c r="K25" i="17"/>
  <c r="U25" i="17" s="1"/>
  <c r="T26" i="17" s="1"/>
  <c r="AD26" i="17" s="1"/>
  <c r="AN25" i="17"/>
  <c r="J135" i="21"/>
  <c r="AN40" i="21"/>
  <c r="K40" i="21"/>
  <c r="U40" i="21" s="1"/>
  <c r="T41" i="21" s="1"/>
  <c r="AD41" i="21" s="1"/>
  <c r="AC40" i="21"/>
  <c r="J143" i="21"/>
  <c r="K48" i="21"/>
  <c r="U48" i="21" s="1"/>
  <c r="T49" i="21" s="1"/>
  <c r="AD49" i="21" s="1"/>
  <c r="AN48" i="21"/>
  <c r="AC48" i="21"/>
  <c r="J140" i="17"/>
  <c r="AN55" i="17"/>
  <c r="AO55" i="17" s="1"/>
  <c r="K55" i="17"/>
  <c r="J120" i="17"/>
  <c r="AN35" i="17"/>
  <c r="K35" i="17"/>
  <c r="U35" i="17" s="1"/>
  <c r="T36" i="17" s="1"/>
  <c r="AD36" i="17" s="1"/>
  <c r="AC35" i="17"/>
  <c r="J124" i="22"/>
  <c r="AN49" i="22"/>
  <c r="K49" i="22"/>
  <c r="U49" i="22" s="1"/>
  <c r="T50" i="22" s="1"/>
  <c r="AD50" i="22" s="1"/>
  <c r="AC49" i="22"/>
  <c r="AN69" i="17"/>
  <c r="AO69" i="17" s="1"/>
  <c r="J154" i="17"/>
  <c r="K69" i="17"/>
  <c r="J161" i="21"/>
  <c r="K66" i="21"/>
  <c r="AN66" i="21"/>
  <c r="AO66" i="21" s="1"/>
  <c r="J133" i="17"/>
  <c r="AN48" i="17"/>
  <c r="K48" i="17"/>
  <c r="U48" i="17" s="1"/>
  <c r="T49" i="17" s="1"/>
  <c r="AD49" i="17" s="1"/>
  <c r="AC48" i="17"/>
  <c r="J153" i="17"/>
  <c r="K68" i="17"/>
  <c r="AN68" i="17"/>
  <c r="AO68" i="17" s="1"/>
  <c r="K81" i="21"/>
  <c r="J176" i="21"/>
  <c r="AN81" i="21"/>
  <c r="AO81" i="21" s="1"/>
  <c r="J106" i="22"/>
  <c r="AN31" i="22"/>
  <c r="K31" i="22"/>
  <c r="U31" i="22" s="1"/>
  <c r="T32" i="22" s="1"/>
  <c r="AD32" i="22" s="1"/>
  <c r="AC31" i="22"/>
  <c r="J122" i="22"/>
  <c r="K47" i="22"/>
  <c r="U47" i="22" s="1"/>
  <c r="T48" i="22" s="1"/>
  <c r="AD48" i="22" s="1"/>
  <c r="AN47" i="22"/>
  <c r="AC47" i="22"/>
  <c r="J160" i="21"/>
  <c r="K65" i="21"/>
  <c r="AN65" i="21"/>
  <c r="AO65" i="21" s="1"/>
  <c r="J161" i="17"/>
  <c r="K76" i="17"/>
  <c r="AN76" i="17"/>
  <c r="AO76" i="17" s="1"/>
  <c r="AN83" i="21"/>
  <c r="AO83" i="21" s="1"/>
  <c r="J178" i="21"/>
  <c r="K83" i="21"/>
  <c r="J149" i="21"/>
  <c r="K54" i="21"/>
  <c r="AN54" i="21"/>
  <c r="AC54" i="21"/>
  <c r="J112" i="22"/>
  <c r="AN37" i="22"/>
  <c r="K37" i="22"/>
  <c r="U37" i="22" s="1"/>
  <c r="T38" i="22" s="1"/>
  <c r="AD38" i="22" s="1"/>
  <c r="AC37" i="22"/>
  <c r="J136" i="21"/>
  <c r="K41" i="21"/>
  <c r="U41" i="21" s="1"/>
  <c r="T42" i="21" s="1"/>
  <c r="AD42" i="21" s="1"/>
  <c r="AN41" i="21"/>
  <c r="AC41" i="21"/>
  <c r="J133" i="21"/>
  <c r="K38" i="21"/>
  <c r="U38" i="21" s="1"/>
  <c r="T39" i="21" s="1"/>
  <c r="AD39" i="21" s="1"/>
  <c r="AN38" i="21"/>
  <c r="AC38" i="21"/>
  <c r="J141" i="22"/>
  <c r="AN66" i="22"/>
  <c r="AO66" i="22" s="1"/>
  <c r="K66" i="22"/>
  <c r="J173" i="17"/>
  <c r="AN88" i="17"/>
  <c r="AO88" i="17" s="1"/>
  <c r="K88" i="17"/>
  <c r="J140" i="21"/>
  <c r="AN45" i="21"/>
  <c r="K45" i="21"/>
  <c r="U45" i="21" s="1"/>
  <c r="T46" i="21" s="1"/>
  <c r="AD46" i="21" s="1"/>
  <c r="AC45" i="21"/>
  <c r="K29" i="17"/>
  <c r="U29" i="17" s="1"/>
  <c r="T30" i="17" s="1"/>
  <c r="AD30" i="17" s="1"/>
  <c r="J114" i="17"/>
  <c r="AN29" i="17"/>
  <c r="AC29" i="17"/>
  <c r="K38" i="17"/>
  <c r="U38" i="17" s="1"/>
  <c r="T39" i="17" s="1"/>
  <c r="AD39" i="17" s="1"/>
  <c r="AN38" i="17"/>
  <c r="J123" i="17"/>
  <c r="AC38" i="17"/>
  <c r="J121" i="22"/>
  <c r="AN46" i="22"/>
  <c r="K46" i="22"/>
  <c r="U46" i="22" s="1"/>
  <c r="T47" i="22" s="1"/>
  <c r="AD47" i="22" s="1"/>
  <c r="AC46" i="22"/>
  <c r="J147" i="17"/>
  <c r="AN62" i="17"/>
  <c r="AO62" i="17" s="1"/>
  <c r="K62" i="17"/>
  <c r="J110" i="22"/>
  <c r="K35" i="22"/>
  <c r="U35" i="22" s="1"/>
  <c r="T36" i="22" s="1"/>
  <c r="AD36" i="22" s="1"/>
  <c r="AN35" i="22"/>
  <c r="AC35" i="22"/>
  <c r="J144" i="17"/>
  <c r="K59" i="17"/>
  <c r="AN59" i="17"/>
  <c r="AO59" i="17" s="1"/>
  <c r="J144" i="22"/>
  <c r="K69" i="22"/>
  <c r="AN69" i="22"/>
  <c r="AO69" i="22" s="1"/>
  <c r="J149" i="17"/>
  <c r="AN64" i="17"/>
  <c r="AO64" i="17" s="1"/>
  <c r="K64" i="17"/>
  <c r="J102" i="22"/>
  <c r="AN27" i="22"/>
  <c r="K27" i="22"/>
  <c r="U27" i="22" s="1"/>
  <c r="T28" i="22" s="1"/>
  <c r="AD28" i="22" s="1"/>
  <c r="AC27" i="22"/>
  <c r="J123" i="22"/>
  <c r="AN48" i="22"/>
  <c r="K48" i="22"/>
  <c r="U48" i="22" s="1"/>
  <c r="T49" i="22" s="1"/>
  <c r="AD49" i="22" s="1"/>
  <c r="AE49" i="22" s="1"/>
  <c r="AC48" i="22"/>
  <c r="J165" i="21"/>
  <c r="K70" i="21"/>
  <c r="AN70" i="21"/>
  <c r="AO70" i="21" s="1"/>
  <c r="J108" i="22"/>
  <c r="K33" i="22"/>
  <c r="U33" i="22" s="1"/>
  <c r="T34" i="22" s="1"/>
  <c r="AD34" i="22" s="1"/>
  <c r="AN33" i="22"/>
  <c r="AC33" i="22"/>
  <c r="J128" i="21"/>
  <c r="K33" i="21"/>
  <c r="U33" i="21" s="1"/>
  <c r="T34" i="21" s="1"/>
  <c r="AD34" i="21" s="1"/>
  <c r="AN33" i="21"/>
  <c r="AC33" i="21"/>
  <c r="J150" i="21"/>
  <c r="K55" i="21"/>
  <c r="AN55" i="21"/>
  <c r="AO55" i="21" s="1"/>
  <c r="AY55" i="21" s="1"/>
  <c r="AX56" i="21" s="1"/>
  <c r="J148" i="17"/>
  <c r="K63" i="17"/>
  <c r="AN63" i="17"/>
  <c r="AO63" i="17" s="1"/>
  <c r="J151" i="22"/>
  <c r="AN76" i="22"/>
  <c r="AO76" i="22" s="1"/>
  <c r="K76" i="22"/>
  <c r="J119" i="21"/>
  <c r="AN24" i="21"/>
  <c r="K24" i="21"/>
  <c r="U24" i="21" s="1"/>
  <c r="T25" i="21" s="1"/>
  <c r="AD25" i="21" s="1"/>
  <c r="J137" i="17"/>
  <c r="K52" i="17"/>
  <c r="U52" i="17" s="1"/>
  <c r="T53" i="17" s="1"/>
  <c r="AN52" i="17"/>
  <c r="AC52" i="17"/>
  <c r="J154" i="21"/>
  <c r="AN59" i="21"/>
  <c r="AO59" i="21" s="1"/>
  <c r="K59" i="21"/>
  <c r="J124" i="17"/>
  <c r="AN39" i="17"/>
  <c r="K39" i="17"/>
  <c r="U39" i="17" s="1"/>
  <c r="T40" i="17" s="1"/>
  <c r="AD40" i="17" s="1"/>
  <c r="AC39" i="17"/>
  <c r="J121" i="17"/>
  <c r="K36" i="17"/>
  <c r="U36" i="17" s="1"/>
  <c r="T37" i="17" s="1"/>
  <c r="AD37" i="17" s="1"/>
  <c r="AN36" i="17"/>
  <c r="AC36" i="17"/>
  <c r="J163" i="21"/>
  <c r="K68" i="21"/>
  <c r="AN68" i="21"/>
  <c r="AO68" i="21" s="1"/>
  <c r="J155" i="17"/>
  <c r="K70" i="17"/>
  <c r="AN70" i="17"/>
  <c r="AO70" i="17" s="1"/>
  <c r="J118" i="22"/>
  <c r="K43" i="22"/>
  <c r="U43" i="22" s="1"/>
  <c r="T44" i="22" s="1"/>
  <c r="AD44" i="22" s="1"/>
  <c r="AN43" i="22"/>
  <c r="AC43" i="22"/>
  <c r="J104" i="22"/>
  <c r="AN29" i="22"/>
  <c r="K29" i="22"/>
  <c r="U29" i="22" s="1"/>
  <c r="T30" i="22" s="1"/>
  <c r="AD30" i="22" s="1"/>
  <c r="AC29" i="22"/>
  <c r="K42" i="22"/>
  <c r="U42" i="22" s="1"/>
  <c r="T43" i="22" s="1"/>
  <c r="AD43" i="22" s="1"/>
  <c r="J117" i="22"/>
  <c r="AN42" i="22"/>
  <c r="AC42" i="22"/>
  <c r="J131" i="17"/>
  <c r="K46" i="17"/>
  <c r="U46" i="17" s="1"/>
  <c r="T47" i="17" s="1"/>
  <c r="AD47" i="17" s="1"/>
  <c r="AN46" i="17"/>
  <c r="AC46" i="17"/>
  <c r="AN62" i="22"/>
  <c r="AO62" i="22" s="1"/>
  <c r="J137" i="22"/>
  <c r="K62" i="22"/>
  <c r="J132" i="21"/>
  <c r="K37" i="21"/>
  <c r="U37" i="21" s="1"/>
  <c r="T38" i="21" s="1"/>
  <c r="AD38" i="21" s="1"/>
  <c r="AN37" i="21"/>
  <c r="AC37" i="21"/>
  <c r="J134" i="22"/>
  <c r="AN59" i="22"/>
  <c r="AO59" i="22" s="1"/>
  <c r="K59" i="22"/>
  <c r="K74" i="22"/>
  <c r="J149" i="22"/>
  <c r="AN74" i="22"/>
  <c r="AO74" i="22" s="1"/>
  <c r="K64" i="22"/>
  <c r="J139" i="22"/>
  <c r="AN64" i="22"/>
  <c r="AO64" i="22" s="1"/>
  <c r="J124" i="21"/>
  <c r="AN29" i="21"/>
  <c r="K29" i="21"/>
  <c r="U29" i="21" s="1"/>
  <c r="T30" i="21" s="1"/>
  <c r="AD30" i="21" s="1"/>
  <c r="AC29" i="21"/>
  <c r="J136" i="17"/>
  <c r="AN51" i="17"/>
  <c r="K51" i="17"/>
  <c r="U51" i="17" s="1"/>
  <c r="T52" i="17" s="1"/>
  <c r="AD52" i="17" s="1"/>
  <c r="AE52" i="17" s="1"/>
  <c r="AC51" i="17"/>
  <c r="J143" i="22"/>
  <c r="AN68" i="22"/>
  <c r="AO68" i="22" s="1"/>
  <c r="K68" i="22"/>
  <c r="J130" i="21"/>
  <c r="K35" i="21"/>
  <c r="U35" i="21" s="1"/>
  <c r="T36" i="21" s="1"/>
  <c r="AD36" i="21" s="1"/>
  <c r="AN35" i="21"/>
  <c r="AC35" i="21"/>
  <c r="J116" i="17"/>
  <c r="AN31" i="17"/>
  <c r="K31" i="17"/>
  <c r="U31" i="17" s="1"/>
  <c r="T32" i="17" s="1"/>
  <c r="AD32" i="17" s="1"/>
  <c r="AC31" i="17"/>
  <c r="J138" i="17"/>
  <c r="K53" i="17"/>
  <c r="AN53" i="17"/>
  <c r="AC53" i="17"/>
  <c r="J152" i="17"/>
  <c r="K67" i="17"/>
  <c r="AN67" i="17"/>
  <c r="AO67" i="17" s="1"/>
  <c r="J173" i="21"/>
  <c r="AN78" i="21"/>
  <c r="AO78" i="21" s="1"/>
  <c r="K78" i="21"/>
  <c r="J97" i="22"/>
  <c r="K22" i="22"/>
  <c r="U22" i="22" s="1"/>
  <c r="T23" i="22" s="1"/>
  <c r="AD23" i="22" s="1"/>
  <c r="AN22" i="22"/>
  <c r="K52" i="22"/>
  <c r="U52" i="22" s="1"/>
  <c r="T53" i="22" s="1"/>
  <c r="J127" i="22"/>
  <c r="AN52" i="22"/>
  <c r="AC52" i="22"/>
  <c r="AN57" i="17"/>
  <c r="AO57" i="17" s="1"/>
  <c r="J142" i="17"/>
  <c r="K57" i="17"/>
  <c r="J147" i="21"/>
  <c r="AN52" i="21"/>
  <c r="K52" i="21"/>
  <c r="U52" i="21" s="1"/>
  <c r="T53" i="21" s="1"/>
  <c r="AD53" i="21" s="1"/>
  <c r="AC52" i="21"/>
  <c r="AE52" i="21" s="1"/>
  <c r="AN66" i="17"/>
  <c r="AO66" i="17" s="1"/>
  <c r="J151" i="17"/>
  <c r="K66" i="17"/>
  <c r="K70" i="22"/>
  <c r="J145" i="22"/>
  <c r="AN70" i="22"/>
  <c r="AO70" i="22" s="1"/>
  <c r="J174" i="21"/>
  <c r="AN79" i="21"/>
  <c r="AO79" i="21" s="1"/>
  <c r="K79" i="21"/>
  <c r="J126" i="21"/>
  <c r="K31" i="21"/>
  <c r="U31" i="21" s="1"/>
  <c r="T32" i="21" s="1"/>
  <c r="AD32" i="21" s="1"/>
  <c r="AN31" i="21"/>
  <c r="AC31" i="21"/>
  <c r="J139" i="21"/>
  <c r="AN44" i="21"/>
  <c r="K44" i="21"/>
  <c r="U44" i="21" s="1"/>
  <c r="T45" i="21" s="1"/>
  <c r="AD45" i="21" s="1"/>
  <c r="AC44" i="21"/>
  <c r="AN63" i="21"/>
  <c r="AO63" i="21" s="1"/>
  <c r="J158" i="21"/>
  <c r="K63" i="21"/>
  <c r="J159" i="21"/>
  <c r="AN64" i="21"/>
  <c r="AO64" i="21" s="1"/>
  <c r="K64" i="21"/>
  <c r="K44" i="22"/>
  <c r="U44" i="22" s="1"/>
  <c r="T45" i="22" s="1"/>
  <c r="AD45" i="22" s="1"/>
  <c r="J119" i="22"/>
  <c r="AN44" i="22"/>
  <c r="AC44" i="22"/>
  <c r="J156" i="21"/>
  <c r="AN61" i="21"/>
  <c r="AO61" i="21" s="1"/>
  <c r="K61" i="21"/>
  <c r="J171" i="21"/>
  <c r="AN76" i="21"/>
  <c r="AO76" i="21" s="1"/>
  <c r="K76" i="21"/>
  <c r="AN91" i="21"/>
  <c r="AO91" i="21" s="1"/>
  <c r="K91" i="21"/>
  <c r="J186" i="21"/>
  <c r="J112" i="17"/>
  <c r="AN27" i="17"/>
  <c r="K27" i="17"/>
  <c r="U27" i="17" s="1"/>
  <c r="T28" i="17" s="1"/>
  <c r="AD28" i="17" s="1"/>
  <c r="AC27" i="17"/>
  <c r="J126" i="22"/>
  <c r="AN51" i="22"/>
  <c r="K51" i="22"/>
  <c r="U51" i="22" s="1"/>
  <c r="T52" i="22" s="1"/>
  <c r="AD52" i="22" s="1"/>
  <c r="AC51" i="22"/>
  <c r="J169" i="21"/>
  <c r="K74" i="21"/>
  <c r="AN74" i="21"/>
  <c r="AO74" i="21" s="1"/>
  <c r="K33" i="17"/>
  <c r="U33" i="17" s="1"/>
  <c r="T34" i="17" s="1"/>
  <c r="AD34" i="17" s="1"/>
  <c r="J118" i="17"/>
  <c r="AN33" i="17"/>
  <c r="AC33" i="17"/>
  <c r="J129" i="21"/>
  <c r="K34" i="21"/>
  <c r="U34" i="21" s="1"/>
  <c r="T35" i="21" s="1"/>
  <c r="AD35" i="21" s="1"/>
  <c r="AN34" i="21"/>
  <c r="AC34" i="21"/>
  <c r="J128" i="22"/>
  <c r="K53" i="22"/>
  <c r="AN53" i="22"/>
  <c r="AC53" i="22"/>
  <c r="J142" i="22"/>
  <c r="K67" i="22"/>
  <c r="AN67" i="22"/>
  <c r="AO67" i="22" s="1"/>
  <c r="J163" i="17"/>
  <c r="AN78" i="17"/>
  <c r="AO78" i="17" s="1"/>
  <c r="K78" i="17"/>
  <c r="J107" i="17"/>
  <c r="K22" i="17"/>
  <c r="U22" i="17" s="1"/>
  <c r="T23" i="17" s="1"/>
  <c r="AD23" i="17" s="1"/>
  <c r="AN22" i="17"/>
  <c r="J153" i="21"/>
  <c r="K58" i="21"/>
  <c r="AN58" i="21"/>
  <c r="AO58" i="21" s="1"/>
  <c r="J132" i="22"/>
  <c r="K57" i="22"/>
  <c r="AN57" i="22"/>
  <c r="AO57" i="22" s="1"/>
  <c r="J135" i="17"/>
  <c r="AN50" i="17"/>
  <c r="K50" i="17"/>
  <c r="U50" i="17" s="1"/>
  <c r="T51" i="17" s="1"/>
  <c r="AD51" i="17" s="1"/>
  <c r="AC50" i="17"/>
  <c r="J167" i="21"/>
  <c r="AN72" i="21"/>
  <c r="AO72" i="21" s="1"/>
  <c r="K72" i="21"/>
  <c r="AN77" i="17"/>
  <c r="AO77" i="17" s="1"/>
  <c r="J162" i="17"/>
  <c r="K77" i="17"/>
  <c r="J105" i="22"/>
  <c r="K30" i="22"/>
  <c r="U30" i="22" s="1"/>
  <c r="T31" i="22" s="1"/>
  <c r="AD31" i="22" s="1"/>
  <c r="AN30" i="22"/>
  <c r="AC30" i="22"/>
  <c r="J127" i="17"/>
  <c r="K42" i="17"/>
  <c r="U42" i="17" s="1"/>
  <c r="T43" i="17" s="1"/>
  <c r="AD43" i="17" s="1"/>
  <c r="AN42" i="17"/>
  <c r="AC42" i="17"/>
  <c r="J146" i="17"/>
  <c r="K61" i="17"/>
  <c r="AN61" i="17"/>
  <c r="AO61" i="17" s="1"/>
  <c r="J116" i="22"/>
  <c r="AN41" i="22"/>
  <c r="K41" i="22"/>
  <c r="U41" i="22" s="1"/>
  <c r="T42" i="22" s="1"/>
  <c r="AD42" i="22" s="1"/>
  <c r="AC41" i="22"/>
  <c r="AE41" i="22" s="1"/>
  <c r="K25" i="15"/>
  <c r="U25" i="15" s="1"/>
  <c r="T26" i="15" s="1"/>
  <c r="AD26" i="15" s="1"/>
  <c r="AC27" i="21"/>
  <c r="J187" i="21"/>
  <c r="K92" i="21"/>
  <c r="AN92" i="21"/>
  <c r="AO92" i="21" s="1"/>
  <c r="J141" i="21"/>
  <c r="AN46" i="21"/>
  <c r="K46" i="21"/>
  <c r="U46" i="21" s="1"/>
  <c r="T47" i="21" s="1"/>
  <c r="AD47" i="21" s="1"/>
  <c r="AC46" i="21"/>
  <c r="AE46" i="21" s="1"/>
  <c r="J150" i="17"/>
  <c r="AN65" i="17"/>
  <c r="AO65" i="17" s="1"/>
  <c r="K65" i="17"/>
  <c r="J159" i="17"/>
  <c r="AN74" i="17"/>
  <c r="AO74" i="17" s="1"/>
  <c r="K74" i="17"/>
  <c r="J174" i="17"/>
  <c r="AN89" i="17"/>
  <c r="AO89" i="17" s="1"/>
  <c r="K89" i="17"/>
  <c r="J131" i="21"/>
  <c r="K36" i="21"/>
  <c r="U36" i="21" s="1"/>
  <c r="T37" i="21" s="1"/>
  <c r="AD37" i="21" s="1"/>
  <c r="AN36" i="21"/>
  <c r="AC36" i="21"/>
  <c r="K53" i="21"/>
  <c r="U53" i="21" s="1"/>
  <c r="T54" i="21" s="1"/>
  <c r="J148" i="21"/>
  <c r="AN53" i="21"/>
  <c r="AC53" i="21"/>
  <c r="J157" i="17"/>
  <c r="K72" i="17"/>
  <c r="AN72" i="17"/>
  <c r="AO72" i="17" s="1"/>
  <c r="AN32" i="17"/>
  <c r="K32" i="17"/>
  <c r="U32" i="17" s="1"/>
  <c r="T33" i="17" s="1"/>
  <c r="AD33" i="17" s="1"/>
  <c r="J117" i="17"/>
  <c r="AC32" i="17"/>
  <c r="J155" i="21"/>
  <c r="K60" i="21"/>
  <c r="AN60" i="21"/>
  <c r="AO60" i="21" s="1"/>
  <c r="AN69" i="21"/>
  <c r="AO69" i="21" s="1"/>
  <c r="J164" i="21"/>
  <c r="K69" i="21"/>
  <c r="J153" i="22"/>
  <c r="K78" i="22"/>
  <c r="AN78" i="22"/>
  <c r="AO78" i="22" s="1"/>
  <c r="J141" i="17"/>
  <c r="K56" i="17"/>
  <c r="AN56" i="17"/>
  <c r="AO56" i="17" s="1"/>
  <c r="J146" i="22"/>
  <c r="AN71" i="22"/>
  <c r="AO71" i="22" s="1"/>
  <c r="K71" i="22"/>
  <c r="J125" i="22"/>
  <c r="AN50" i="22"/>
  <c r="K50" i="22"/>
  <c r="U50" i="22" s="1"/>
  <c r="T51" i="22" s="1"/>
  <c r="AD51" i="22" s="1"/>
  <c r="AC50" i="22"/>
  <c r="J160" i="17"/>
  <c r="K75" i="17"/>
  <c r="AN75" i="17"/>
  <c r="AO75" i="17" s="1"/>
  <c r="J123" i="21"/>
  <c r="AN28" i="21"/>
  <c r="K28" i="21"/>
  <c r="U28" i="21" s="1"/>
  <c r="T29" i="21" s="1"/>
  <c r="AD29" i="21" s="1"/>
  <c r="AC28" i="21"/>
  <c r="J152" i="22"/>
  <c r="K77" i="22"/>
  <c r="AN77" i="22"/>
  <c r="AO77" i="22" s="1"/>
  <c r="J127" i="21"/>
  <c r="K32" i="21"/>
  <c r="U32" i="21" s="1"/>
  <c r="T33" i="21" s="1"/>
  <c r="AD33" i="21" s="1"/>
  <c r="AN32" i="21"/>
  <c r="AC32" i="21"/>
  <c r="AN47" i="21"/>
  <c r="J142" i="21"/>
  <c r="K47" i="21"/>
  <c r="U47" i="21" s="1"/>
  <c r="T48" i="21" s="1"/>
  <c r="AD48" i="21" s="1"/>
  <c r="AC47" i="21"/>
  <c r="J136" i="22"/>
  <c r="AN61" i="22"/>
  <c r="AO61" i="22" s="1"/>
  <c r="K61" i="22"/>
  <c r="J138" i="21"/>
  <c r="K43" i="21"/>
  <c r="U43" i="21" s="1"/>
  <c r="T44" i="21" s="1"/>
  <c r="AD44" i="21" s="1"/>
  <c r="AN43" i="21"/>
  <c r="AC43" i="21"/>
  <c r="AC22" i="22"/>
  <c r="J175" i="17"/>
  <c r="K90" i="17"/>
  <c r="AN90" i="17"/>
  <c r="AO90" i="17" s="1"/>
  <c r="J129" i="17"/>
  <c r="K44" i="17"/>
  <c r="U44" i="17" s="1"/>
  <c r="T45" i="17" s="1"/>
  <c r="AD45" i="17" s="1"/>
  <c r="AN44" i="17"/>
  <c r="AC44" i="17"/>
  <c r="J140" i="22"/>
  <c r="K65" i="22"/>
  <c r="AN65" i="22"/>
  <c r="AO65" i="22" s="1"/>
  <c r="J177" i="21"/>
  <c r="K82" i="21"/>
  <c r="AN82" i="21"/>
  <c r="AO82" i="21" s="1"/>
  <c r="J103" i="17"/>
  <c r="K18" i="17"/>
  <c r="U18" i="17" s="1"/>
  <c r="T19" i="17" s="1"/>
  <c r="AD19" i="17" s="1"/>
  <c r="AN18" i="17"/>
  <c r="AC18" i="17"/>
  <c r="K34" i="17"/>
  <c r="U34" i="17" s="1"/>
  <c r="T35" i="17" s="1"/>
  <c r="AD35" i="17" s="1"/>
  <c r="J119" i="17"/>
  <c r="AN34" i="17"/>
  <c r="AC34" i="17"/>
  <c r="K60" i="22"/>
  <c r="J135" i="22"/>
  <c r="AN60" i="22"/>
  <c r="AO60" i="22" s="1"/>
  <c r="K72" i="22"/>
  <c r="J147" i="22"/>
  <c r="AN72" i="22"/>
  <c r="AO72" i="22" s="1"/>
  <c r="J125" i="21"/>
  <c r="K30" i="21"/>
  <c r="U30" i="21" s="1"/>
  <c r="T31" i="21" s="1"/>
  <c r="AD31" i="21" s="1"/>
  <c r="AN30" i="21"/>
  <c r="AC30" i="21"/>
  <c r="J107" i="22"/>
  <c r="K32" i="22"/>
  <c r="U32" i="22" s="1"/>
  <c r="T33" i="22" s="1"/>
  <c r="AD33" i="22" s="1"/>
  <c r="AN32" i="22"/>
  <c r="AC32" i="22"/>
  <c r="J143" i="17"/>
  <c r="AN58" i="17"/>
  <c r="AO58" i="17" s="1"/>
  <c r="K58" i="17"/>
  <c r="J158" i="17"/>
  <c r="AN73" i="17"/>
  <c r="AO73" i="17" s="1"/>
  <c r="K73" i="17"/>
  <c r="J175" i="21"/>
  <c r="K80" i="21"/>
  <c r="AN80" i="21"/>
  <c r="AO80" i="21" s="1"/>
  <c r="J137" i="21"/>
  <c r="K42" i="21"/>
  <c r="U42" i="21" s="1"/>
  <c r="T43" i="21" s="1"/>
  <c r="AD43" i="21" s="1"/>
  <c r="AN42" i="21"/>
  <c r="AC42" i="21"/>
  <c r="J131" i="22"/>
  <c r="AN56" i="22"/>
  <c r="AO56" i="22" s="1"/>
  <c r="AY56" i="22" s="1"/>
  <c r="AX57" i="22" s="1"/>
  <c r="K56" i="22"/>
  <c r="K73" i="21"/>
  <c r="AN73" i="21"/>
  <c r="AO73" i="21" s="1"/>
  <c r="J168" i="21"/>
  <c r="J151" i="21"/>
  <c r="AN56" i="21"/>
  <c r="AO56" i="21" s="1"/>
  <c r="K56" i="21"/>
  <c r="J150" i="22"/>
  <c r="AN75" i="22"/>
  <c r="AO75" i="22" s="1"/>
  <c r="K75" i="22"/>
  <c r="J111" i="17"/>
  <c r="K26" i="17"/>
  <c r="U26" i="17" s="1"/>
  <c r="T27" i="17" s="1"/>
  <c r="AD27" i="17" s="1"/>
  <c r="AN26" i="17"/>
  <c r="AC26" i="17"/>
  <c r="J100" i="22"/>
  <c r="K25" i="22"/>
  <c r="U25" i="22" s="1"/>
  <c r="T26" i="22" s="1"/>
  <c r="AD26" i="22" s="1"/>
  <c r="AN25" i="22"/>
  <c r="AC25" i="22"/>
  <c r="J115" i="17"/>
  <c r="AN30" i="17"/>
  <c r="K30" i="17"/>
  <c r="U30" i="17" s="1"/>
  <c r="T31" i="17" s="1"/>
  <c r="AD31" i="17" s="1"/>
  <c r="AC30" i="17"/>
  <c r="J120" i="22"/>
  <c r="K45" i="22"/>
  <c r="U45" i="22" s="1"/>
  <c r="T46" i="22" s="1"/>
  <c r="AD46" i="22" s="1"/>
  <c r="AN45" i="22"/>
  <c r="AC45" i="22"/>
  <c r="AN57" i="21"/>
  <c r="AO57" i="21" s="1"/>
  <c r="K57" i="21"/>
  <c r="J152" i="21"/>
  <c r="AN41" i="17"/>
  <c r="K41" i="17"/>
  <c r="U41" i="17" s="1"/>
  <c r="T42" i="17" s="1"/>
  <c r="AD42" i="17" s="1"/>
  <c r="J126" i="17"/>
  <c r="AC41" i="17"/>
  <c r="AU128" i="22"/>
  <c r="AV128" i="22" s="1"/>
  <c r="AS129" i="22" s="1"/>
  <c r="AU204" i="22"/>
  <c r="AV204" i="22" s="1"/>
  <c r="AS205" i="22" s="1"/>
  <c r="Q53" i="22"/>
  <c r="R53" i="22" s="1"/>
  <c r="P205" i="22"/>
  <c r="AA205" i="22" s="1"/>
  <c r="BF204" i="22"/>
  <c r="AU279" i="22"/>
  <c r="AV279" i="22" s="1"/>
  <c r="AB204" i="22"/>
  <c r="AB352" i="22"/>
  <c r="BF128" i="22"/>
  <c r="AT57" i="22"/>
  <c r="BE57" i="22" s="1"/>
  <c r="P353" i="22"/>
  <c r="AA353" i="22" s="1"/>
  <c r="P129" i="22"/>
  <c r="AA129" i="22" s="1"/>
  <c r="Q278" i="22"/>
  <c r="R278" i="22" s="1"/>
  <c r="BF352" i="22"/>
  <c r="AB128" i="22"/>
  <c r="AT355" i="22"/>
  <c r="BE355" i="22" s="1"/>
  <c r="Q222" i="17"/>
  <c r="R222" i="17" s="1"/>
  <c r="O54" i="17"/>
  <c r="BC53" i="17"/>
  <c r="Z53" i="17"/>
  <c r="Y53" i="17"/>
  <c r="X53" i="17"/>
  <c r="AC54" i="17"/>
  <c r="BD53" i="17"/>
  <c r="BG54" i="17"/>
  <c r="U53" i="17"/>
  <c r="T54" i="17" s="1"/>
  <c r="AS394" i="17"/>
  <c r="O308" i="17"/>
  <c r="Z307" i="17"/>
  <c r="BD307" i="17"/>
  <c r="BC307" i="17"/>
  <c r="Y307" i="17"/>
  <c r="BB307" i="17"/>
  <c r="X307" i="17"/>
  <c r="P393" i="17"/>
  <c r="AA393" i="17" s="1"/>
  <c r="AB392" i="17"/>
  <c r="AT310" i="17"/>
  <c r="BE310" i="17" s="1"/>
  <c r="Q137" i="17"/>
  <c r="R137" i="17" s="1"/>
  <c r="BF392" i="17"/>
  <c r="AT54" i="17"/>
  <c r="BE54" i="17" s="1"/>
  <c r="AT141" i="17"/>
  <c r="BE141" i="17" s="1"/>
  <c r="AT225" i="17"/>
  <c r="BE225" i="17" s="1"/>
  <c r="AU438" i="21"/>
  <c r="AV438" i="21" s="1"/>
  <c r="AU344" i="21"/>
  <c r="AV344" i="21" s="1"/>
  <c r="AU246" i="21"/>
  <c r="AV246" i="21" s="1"/>
  <c r="AS247" i="21" s="1"/>
  <c r="P434" i="21"/>
  <c r="AA434" i="21" s="1"/>
  <c r="P342" i="21"/>
  <c r="AA342" i="21" s="1"/>
  <c r="BD54" i="21"/>
  <c r="Y54" i="21"/>
  <c r="BC54" i="21"/>
  <c r="X54" i="21"/>
  <c r="BB54" i="21"/>
  <c r="O55" i="21"/>
  <c r="Z54" i="21"/>
  <c r="AC55" i="21"/>
  <c r="U54" i="21"/>
  <c r="T55" i="21" s="1"/>
  <c r="Q149" i="21"/>
  <c r="R149" i="21" s="1"/>
  <c r="AB433" i="21"/>
  <c r="BF341" i="21"/>
  <c r="BF433" i="21"/>
  <c r="AB341" i="21"/>
  <c r="O245" i="21"/>
  <c r="BB244" i="21"/>
  <c r="X244" i="21"/>
  <c r="BD244" i="21"/>
  <c r="BC244" i="21"/>
  <c r="Z244" i="21"/>
  <c r="Y244" i="21"/>
  <c r="AS152" i="21"/>
  <c r="AT56" i="21"/>
  <c r="BE56" i="21" s="1"/>
  <c r="C86" i="19"/>
  <c r="AN54" i="15"/>
  <c r="K54" i="15"/>
  <c r="U54" i="15" s="1"/>
  <c r="T55" i="15" s="1"/>
  <c r="AD55" i="15" s="1"/>
  <c r="J159" i="15"/>
  <c r="AC54" i="15"/>
  <c r="K42" i="15"/>
  <c r="U42" i="15" s="1"/>
  <c r="T43" i="15" s="1"/>
  <c r="AD43" i="15" s="1"/>
  <c r="AN42" i="15"/>
  <c r="J147" i="15"/>
  <c r="AC42" i="15"/>
  <c r="AN75" i="15"/>
  <c r="AO75" i="15" s="1"/>
  <c r="J180" i="15"/>
  <c r="K75" i="15"/>
  <c r="AN90" i="15"/>
  <c r="AO90" i="15" s="1"/>
  <c r="J195" i="15"/>
  <c r="K90" i="15"/>
  <c r="K41" i="15"/>
  <c r="U41" i="15" s="1"/>
  <c r="T42" i="15" s="1"/>
  <c r="AD42" i="15" s="1"/>
  <c r="AN41" i="15"/>
  <c r="J146" i="15"/>
  <c r="AC41" i="15"/>
  <c r="AN28" i="15"/>
  <c r="J133" i="15"/>
  <c r="K28" i="15"/>
  <c r="U28" i="15" s="1"/>
  <c r="T29" i="15" s="1"/>
  <c r="AD29" i="15" s="1"/>
  <c r="AC28" i="15"/>
  <c r="K65" i="15"/>
  <c r="J170" i="15"/>
  <c r="AN65" i="15"/>
  <c r="AO65" i="15" s="1"/>
  <c r="J172" i="15"/>
  <c r="AN67" i="15"/>
  <c r="AO67" i="15" s="1"/>
  <c r="K67" i="15"/>
  <c r="J136" i="15"/>
  <c r="AN31" i="15"/>
  <c r="K31" i="15"/>
  <c r="U31" i="15" s="1"/>
  <c r="T32" i="15" s="1"/>
  <c r="AD32" i="15" s="1"/>
  <c r="AC31" i="15"/>
  <c r="AN46" i="15"/>
  <c r="J151" i="15"/>
  <c r="K46" i="15"/>
  <c r="U46" i="15" s="1"/>
  <c r="T47" i="15" s="1"/>
  <c r="AD47" i="15" s="1"/>
  <c r="AC46" i="15"/>
  <c r="K50" i="15"/>
  <c r="U50" i="15" s="1"/>
  <c r="T51" i="15" s="1"/>
  <c r="AD51" i="15" s="1"/>
  <c r="AN50" i="15"/>
  <c r="J155" i="15"/>
  <c r="AC50" i="15"/>
  <c r="AN29" i="15"/>
  <c r="J134" i="15"/>
  <c r="K29" i="15"/>
  <c r="U29" i="15" s="1"/>
  <c r="T30" i="15" s="1"/>
  <c r="AD30" i="15" s="1"/>
  <c r="AC29" i="15"/>
  <c r="K49" i="15"/>
  <c r="U49" i="15" s="1"/>
  <c r="T50" i="15" s="1"/>
  <c r="AD50" i="15" s="1"/>
  <c r="J154" i="15"/>
  <c r="AN49" i="15"/>
  <c r="AC49" i="15"/>
  <c r="K59" i="15"/>
  <c r="AN59" i="15"/>
  <c r="AO59" i="15" s="1"/>
  <c r="J164" i="15"/>
  <c r="AN81" i="15"/>
  <c r="AO81" i="15" s="1"/>
  <c r="J186" i="15"/>
  <c r="K81" i="15"/>
  <c r="AC23" i="15"/>
  <c r="AN71" i="15"/>
  <c r="AO71" i="15" s="1"/>
  <c r="J176" i="15"/>
  <c r="K71" i="15"/>
  <c r="AN51" i="15"/>
  <c r="J156" i="15"/>
  <c r="K51" i="15"/>
  <c r="U51" i="15" s="1"/>
  <c r="T52" i="15" s="1"/>
  <c r="AD52" i="15" s="1"/>
  <c r="AC51" i="15"/>
  <c r="K56" i="15"/>
  <c r="U56" i="15" s="1"/>
  <c r="T57" i="15" s="1"/>
  <c r="AN56" i="15"/>
  <c r="J161" i="15"/>
  <c r="AC56" i="15"/>
  <c r="J130" i="15"/>
  <c r="AN25" i="15"/>
  <c r="AN26" i="15"/>
  <c r="J131" i="15"/>
  <c r="K26" i="15"/>
  <c r="U26" i="15" s="1"/>
  <c r="T27" i="15" s="1"/>
  <c r="AD27" i="15" s="1"/>
  <c r="AC26" i="15"/>
  <c r="K69" i="15"/>
  <c r="AN69" i="15"/>
  <c r="AO69" i="15" s="1"/>
  <c r="J174" i="15"/>
  <c r="K47" i="15"/>
  <c r="U47" i="15" s="1"/>
  <c r="T48" i="15" s="1"/>
  <c r="AD48" i="15" s="1"/>
  <c r="AN47" i="15"/>
  <c r="J152" i="15"/>
  <c r="AC47" i="15"/>
  <c r="AN76" i="15"/>
  <c r="AO76" i="15" s="1"/>
  <c r="J181" i="15"/>
  <c r="K76" i="15"/>
  <c r="AN27" i="15"/>
  <c r="J132" i="15"/>
  <c r="K27" i="15"/>
  <c r="U27" i="15" s="1"/>
  <c r="T28" i="15" s="1"/>
  <c r="AD28" i="15" s="1"/>
  <c r="AC27" i="15"/>
  <c r="K77" i="15"/>
  <c r="J182" i="15"/>
  <c r="AN77" i="15"/>
  <c r="AO77" i="15" s="1"/>
  <c r="AN32" i="15"/>
  <c r="J137" i="15"/>
  <c r="K32" i="15"/>
  <c r="U32" i="15" s="1"/>
  <c r="T33" i="15" s="1"/>
  <c r="AD33" i="15" s="1"/>
  <c r="AC32" i="15"/>
  <c r="J138" i="15"/>
  <c r="AN33" i="15"/>
  <c r="K33" i="15"/>
  <c r="U33" i="15" s="1"/>
  <c r="T34" i="15" s="1"/>
  <c r="AD34" i="15" s="1"/>
  <c r="AC33" i="15"/>
  <c r="AN64" i="15"/>
  <c r="AO64" i="15" s="1"/>
  <c r="K64" i="15"/>
  <c r="J169" i="15"/>
  <c r="AN34" i="15"/>
  <c r="J139" i="15"/>
  <c r="K34" i="15"/>
  <c r="U34" i="15" s="1"/>
  <c r="T35" i="15" s="1"/>
  <c r="AD35" i="15" s="1"/>
  <c r="AC34" i="15"/>
  <c r="K79" i="15"/>
  <c r="AN79" i="15"/>
  <c r="AO79" i="15" s="1"/>
  <c r="J184" i="15"/>
  <c r="AN53" i="15"/>
  <c r="J158" i="15"/>
  <c r="K53" i="15"/>
  <c r="U53" i="15" s="1"/>
  <c r="T54" i="15" s="1"/>
  <c r="AD54" i="15" s="1"/>
  <c r="AC53" i="15"/>
  <c r="AN72" i="15"/>
  <c r="AO72" i="15" s="1"/>
  <c r="K72" i="15"/>
  <c r="J177" i="15"/>
  <c r="AN37" i="15"/>
  <c r="J142" i="15"/>
  <c r="K37" i="15"/>
  <c r="U37" i="15" s="1"/>
  <c r="T38" i="15" s="1"/>
  <c r="AD38" i="15" s="1"/>
  <c r="AC37" i="15"/>
  <c r="AN55" i="15"/>
  <c r="J160" i="15"/>
  <c r="K55" i="15"/>
  <c r="U55" i="15" s="1"/>
  <c r="T56" i="15" s="1"/>
  <c r="AD56" i="15" s="1"/>
  <c r="AC55" i="15"/>
  <c r="AN36" i="15"/>
  <c r="J141" i="15"/>
  <c r="K36" i="15"/>
  <c r="U36" i="15" s="1"/>
  <c r="T37" i="15" s="1"/>
  <c r="AD37" i="15" s="1"/>
  <c r="AC36" i="15"/>
  <c r="J165" i="15"/>
  <c r="K60" i="15"/>
  <c r="AN60" i="15"/>
  <c r="AO60" i="15" s="1"/>
  <c r="K58" i="15"/>
  <c r="AN58" i="15"/>
  <c r="AO58" i="15" s="1"/>
  <c r="AY58" i="15" s="1"/>
  <c r="AX59" i="15" s="1"/>
  <c r="J163" i="15"/>
  <c r="AN82" i="15"/>
  <c r="AO82" i="15" s="1"/>
  <c r="K82" i="15"/>
  <c r="J187" i="15"/>
  <c r="AN52" i="15"/>
  <c r="J157" i="15"/>
  <c r="K52" i="15"/>
  <c r="U52" i="15" s="1"/>
  <c r="T53" i="15" s="1"/>
  <c r="AD53" i="15" s="1"/>
  <c r="AC52" i="15"/>
  <c r="K68" i="15"/>
  <c r="AN68" i="15"/>
  <c r="AO68" i="15" s="1"/>
  <c r="J173" i="15"/>
  <c r="J194" i="15"/>
  <c r="K89" i="15"/>
  <c r="AN89" i="15"/>
  <c r="AO89" i="15" s="1"/>
  <c r="AN78" i="15"/>
  <c r="AO78" i="15" s="1"/>
  <c r="J183" i="15"/>
  <c r="K78" i="15"/>
  <c r="K39" i="15"/>
  <c r="U39" i="15" s="1"/>
  <c r="T40" i="15" s="1"/>
  <c r="AD40" i="15" s="1"/>
  <c r="AN39" i="15"/>
  <c r="J144" i="15"/>
  <c r="AC39" i="15"/>
  <c r="K38" i="15"/>
  <c r="U38" i="15" s="1"/>
  <c r="T39" i="15" s="1"/>
  <c r="AD39" i="15" s="1"/>
  <c r="AN38" i="15"/>
  <c r="J143" i="15"/>
  <c r="AC38" i="15"/>
  <c r="AN70" i="15"/>
  <c r="AO70" i="15" s="1"/>
  <c r="K70" i="15"/>
  <c r="J175" i="15"/>
  <c r="AN57" i="15"/>
  <c r="J162" i="15"/>
  <c r="K57" i="15"/>
  <c r="AN74" i="15"/>
  <c r="AO74" i="15" s="1"/>
  <c r="J179" i="15"/>
  <c r="K74" i="15"/>
  <c r="AN23" i="15"/>
  <c r="J128" i="15"/>
  <c r="K23" i="15"/>
  <c r="U23" i="15" s="1"/>
  <c r="T24" i="15" s="1"/>
  <c r="AD24" i="15" s="1"/>
  <c r="AN19" i="15"/>
  <c r="J124" i="15"/>
  <c r="K19" i="15"/>
  <c r="U19" i="15" s="1"/>
  <c r="T20" i="15" s="1"/>
  <c r="AD20" i="15" s="1"/>
  <c r="AN63" i="15"/>
  <c r="AO63" i="15" s="1"/>
  <c r="K63" i="15"/>
  <c r="J168" i="15"/>
  <c r="AN35" i="15"/>
  <c r="J140" i="15"/>
  <c r="K35" i="15"/>
  <c r="U35" i="15" s="1"/>
  <c r="T36" i="15" s="1"/>
  <c r="AD36" i="15" s="1"/>
  <c r="AC35" i="15"/>
  <c r="AN48" i="15"/>
  <c r="J153" i="15"/>
  <c r="K48" i="15"/>
  <c r="U48" i="15" s="1"/>
  <c r="T49" i="15" s="1"/>
  <c r="AD49" i="15" s="1"/>
  <c r="AC48" i="15"/>
  <c r="J145" i="15"/>
  <c r="AN40" i="15"/>
  <c r="K40" i="15"/>
  <c r="U40" i="15" s="1"/>
  <c r="T41" i="15" s="1"/>
  <c r="AD41" i="15" s="1"/>
  <c r="AC40" i="15"/>
  <c r="AN73" i="15"/>
  <c r="AO73" i="15" s="1"/>
  <c r="J178" i="15"/>
  <c r="K73" i="15"/>
  <c r="AN80" i="15"/>
  <c r="AO80" i="15" s="1"/>
  <c r="K80" i="15"/>
  <c r="J185" i="15"/>
  <c r="J135" i="15"/>
  <c r="AN30" i="15"/>
  <c r="K30" i="15"/>
  <c r="U30" i="15" s="1"/>
  <c r="T31" i="15" s="1"/>
  <c r="AD31" i="15" s="1"/>
  <c r="AC30" i="15"/>
  <c r="AN43" i="15"/>
  <c r="J148" i="15"/>
  <c r="K43" i="15"/>
  <c r="U43" i="15" s="1"/>
  <c r="T44" i="15" s="1"/>
  <c r="AD44" i="15" s="1"/>
  <c r="AC43" i="15"/>
  <c r="AN62" i="15"/>
  <c r="AO62" i="15" s="1"/>
  <c r="J167" i="15"/>
  <c r="K62" i="15"/>
  <c r="AN45" i="15"/>
  <c r="J150" i="15"/>
  <c r="K45" i="15"/>
  <c r="U45" i="15" s="1"/>
  <c r="T46" i="15" s="1"/>
  <c r="AD46" i="15" s="1"/>
  <c r="AC45" i="15"/>
  <c r="J171" i="15"/>
  <c r="AN66" i="15"/>
  <c r="AO66" i="15" s="1"/>
  <c r="K66" i="15"/>
  <c r="AN44" i="15"/>
  <c r="K44" i="15"/>
  <c r="U44" i="15" s="1"/>
  <c r="T45" i="15" s="1"/>
  <c r="AD45" i="15" s="1"/>
  <c r="J149" i="15"/>
  <c r="AC44" i="15"/>
  <c r="J94" i="21"/>
  <c r="AN61" i="15"/>
  <c r="AO61" i="15" s="1"/>
  <c r="J166" i="15"/>
  <c r="K61" i="15"/>
  <c r="AN91" i="15"/>
  <c r="AO91" i="15" s="1"/>
  <c r="K91" i="15"/>
  <c r="J196" i="15"/>
  <c r="AB368" i="15"/>
  <c r="P476" i="15"/>
  <c r="AA476" i="15" s="1"/>
  <c r="AB475" i="15"/>
  <c r="AV474" i="15"/>
  <c r="Q369" i="15"/>
  <c r="R369" i="15" s="1"/>
  <c r="AT371" i="15"/>
  <c r="BE371" i="15" s="1"/>
  <c r="O264" i="15"/>
  <c r="BD263" i="15"/>
  <c r="BC263" i="15"/>
  <c r="Z263" i="15"/>
  <c r="Y263" i="15"/>
  <c r="X263" i="15"/>
  <c r="BB263" i="15"/>
  <c r="AS265" i="15"/>
  <c r="AS161" i="15"/>
  <c r="BD157" i="15"/>
  <c r="BB157" i="15"/>
  <c r="Z157" i="15"/>
  <c r="Y157" i="15"/>
  <c r="BC157" i="15"/>
  <c r="X157" i="15"/>
  <c r="O158" i="15"/>
  <c r="AB56" i="15"/>
  <c r="BF56" i="15"/>
  <c r="AA57" i="15"/>
  <c r="AT59" i="15"/>
  <c r="AE28" i="21" l="1"/>
  <c r="AE29" i="22"/>
  <c r="AE32" i="22"/>
  <c r="AE50" i="17"/>
  <c r="AE30" i="17"/>
  <c r="AE26" i="17"/>
  <c r="AE29" i="17"/>
  <c r="AE42" i="21"/>
  <c r="AE30" i="21"/>
  <c r="AE40" i="21"/>
  <c r="AE50" i="22"/>
  <c r="AE45" i="22"/>
  <c r="AE27" i="22"/>
  <c r="AE41" i="17"/>
  <c r="AE40" i="15"/>
  <c r="AC158" i="15"/>
  <c r="AE37" i="22"/>
  <c r="AE53" i="21"/>
  <c r="AE32" i="17"/>
  <c r="AE44" i="17"/>
  <c r="AE36" i="21"/>
  <c r="AE36" i="17"/>
  <c r="AE48" i="22"/>
  <c r="AE34" i="17"/>
  <c r="AE39" i="22"/>
  <c r="AE50" i="21"/>
  <c r="AE38" i="15"/>
  <c r="AE34" i="21"/>
  <c r="AE52" i="22"/>
  <c r="AE44" i="22"/>
  <c r="AE39" i="17"/>
  <c r="AE43" i="15"/>
  <c r="BG55" i="21"/>
  <c r="AE30" i="15"/>
  <c r="AE47" i="22"/>
  <c r="AE30" i="22"/>
  <c r="AE35" i="22"/>
  <c r="AE46" i="17"/>
  <c r="AE38" i="17"/>
  <c r="AE48" i="17"/>
  <c r="AO30" i="17"/>
  <c r="AY30" i="17" s="1"/>
  <c r="AX31" i="17" s="1"/>
  <c r="BH31" i="17" s="1"/>
  <c r="BG30" i="17"/>
  <c r="K168" i="21"/>
  <c r="AN168" i="21"/>
  <c r="AO168" i="21" s="1"/>
  <c r="J263" i="21"/>
  <c r="AO30" i="21"/>
  <c r="AY30" i="21" s="1"/>
  <c r="AX31" i="21" s="1"/>
  <c r="BH31" i="21" s="1"/>
  <c r="BG30" i="21"/>
  <c r="AN103" i="17"/>
  <c r="J188" i="17"/>
  <c r="K103" i="17"/>
  <c r="U103" i="17" s="1"/>
  <c r="T104" i="17" s="1"/>
  <c r="AD104" i="17" s="1"/>
  <c r="AO44" i="17"/>
  <c r="AY44" i="17" s="1"/>
  <c r="AX45" i="17" s="1"/>
  <c r="BH45" i="17" s="1"/>
  <c r="BG44" i="17"/>
  <c r="J106" i="17"/>
  <c r="AC107" i="17" s="1"/>
  <c r="K21" i="17"/>
  <c r="U21" i="17" s="1"/>
  <c r="T22" i="17" s="1"/>
  <c r="AD22" i="17" s="1"/>
  <c r="AN21" i="17"/>
  <c r="BG22" i="17" s="1"/>
  <c r="AC21" i="17"/>
  <c r="J218" i="21"/>
  <c r="AN123" i="21"/>
  <c r="K123" i="21"/>
  <c r="U123" i="21" s="1"/>
  <c r="T124" i="21" s="1"/>
  <c r="AD124" i="21" s="1"/>
  <c r="AC123" i="21"/>
  <c r="J228" i="22"/>
  <c r="AN153" i="22"/>
  <c r="AO153" i="22" s="1"/>
  <c r="K153" i="22"/>
  <c r="K117" i="17"/>
  <c r="U117" i="17" s="1"/>
  <c r="T118" i="17" s="1"/>
  <c r="AD118" i="17" s="1"/>
  <c r="AN117" i="17"/>
  <c r="J202" i="17"/>
  <c r="AC117" i="17"/>
  <c r="K148" i="21"/>
  <c r="U148" i="21" s="1"/>
  <c r="T149" i="21" s="1"/>
  <c r="AN148" i="21"/>
  <c r="J243" i="21"/>
  <c r="AC148" i="21"/>
  <c r="K174" i="17"/>
  <c r="J259" i="17"/>
  <c r="AN174" i="17"/>
  <c r="AO174" i="17" s="1"/>
  <c r="J109" i="17"/>
  <c r="AC110" i="17" s="1"/>
  <c r="AN24" i="17"/>
  <c r="BG25" i="17" s="1"/>
  <c r="K24" i="17"/>
  <c r="U24" i="17" s="1"/>
  <c r="T25" i="17" s="1"/>
  <c r="AD25" i="17" s="1"/>
  <c r="AC24" i="17"/>
  <c r="AN87" i="21"/>
  <c r="AO87" i="21" s="1"/>
  <c r="J182" i="21"/>
  <c r="K87" i="21"/>
  <c r="AO30" i="22"/>
  <c r="AY30" i="22" s="1"/>
  <c r="AX31" i="22" s="1"/>
  <c r="BH31" i="22" s="1"/>
  <c r="BG30" i="22"/>
  <c r="J262" i="21"/>
  <c r="K167" i="21"/>
  <c r="AN167" i="21"/>
  <c r="AO167" i="21" s="1"/>
  <c r="J203" i="22"/>
  <c r="AN128" i="22"/>
  <c r="K128" i="22"/>
  <c r="U128" i="22" s="1"/>
  <c r="T129" i="22" s="1"/>
  <c r="AC128" i="22"/>
  <c r="AE27" i="17"/>
  <c r="J254" i="21"/>
  <c r="AN159" i="21"/>
  <c r="AO159" i="21" s="1"/>
  <c r="K159" i="21"/>
  <c r="AE31" i="21"/>
  <c r="AN145" i="22"/>
  <c r="AO145" i="22" s="1"/>
  <c r="K145" i="22"/>
  <c r="J220" i="22"/>
  <c r="J242" i="21"/>
  <c r="AN147" i="21"/>
  <c r="K147" i="21"/>
  <c r="U147" i="21" s="1"/>
  <c r="T148" i="21" s="1"/>
  <c r="AD148" i="21" s="1"/>
  <c r="AC147" i="21"/>
  <c r="AO31" i="17"/>
  <c r="AY31" i="17" s="1"/>
  <c r="AX32" i="17" s="1"/>
  <c r="BH32" i="17" s="1"/>
  <c r="BG31" i="17"/>
  <c r="J218" i="22"/>
  <c r="K143" i="22"/>
  <c r="AN143" i="22"/>
  <c r="AO143" i="22" s="1"/>
  <c r="J219" i="21"/>
  <c r="K124" i="21"/>
  <c r="U124" i="21" s="1"/>
  <c r="T125" i="21" s="1"/>
  <c r="AD125" i="21" s="1"/>
  <c r="AN124" i="21"/>
  <c r="AC124" i="21"/>
  <c r="K118" i="22"/>
  <c r="U118" i="22" s="1"/>
  <c r="T119" i="22" s="1"/>
  <c r="AD119" i="22" s="1"/>
  <c r="J193" i="22"/>
  <c r="AN118" i="22"/>
  <c r="AC118" i="22"/>
  <c r="AO36" i="17"/>
  <c r="AY36" i="17" s="1"/>
  <c r="AX37" i="17" s="1"/>
  <c r="BH37" i="17" s="1"/>
  <c r="BG36" i="17"/>
  <c r="AO24" i="21"/>
  <c r="AY24" i="21" s="1"/>
  <c r="AX25" i="21" s="1"/>
  <c r="BH25" i="21" s="1"/>
  <c r="AO33" i="22"/>
  <c r="AY33" i="22" s="1"/>
  <c r="AX34" i="22" s="1"/>
  <c r="BH34" i="22" s="1"/>
  <c r="BG33" i="22"/>
  <c r="AO48" i="22"/>
  <c r="AY48" i="22" s="1"/>
  <c r="AX49" i="22" s="1"/>
  <c r="BH49" i="22" s="1"/>
  <c r="BG48" i="22"/>
  <c r="AN149" i="17"/>
  <c r="AO149" i="17" s="1"/>
  <c r="J234" i="17"/>
  <c r="K149" i="17"/>
  <c r="AO35" i="22"/>
  <c r="AY35" i="22" s="1"/>
  <c r="AX36" i="22" s="1"/>
  <c r="BH36" i="22" s="1"/>
  <c r="BG35" i="22"/>
  <c r="AE46" i="22"/>
  <c r="AO37" i="22"/>
  <c r="AY37" i="22" s="1"/>
  <c r="AX38" i="22" s="1"/>
  <c r="BH38" i="22" s="1"/>
  <c r="BG37" i="22"/>
  <c r="AO47" i="22"/>
  <c r="AY47" i="22" s="1"/>
  <c r="AX48" i="22" s="1"/>
  <c r="BH48" i="22" s="1"/>
  <c r="BG47" i="22"/>
  <c r="K176" i="21"/>
  <c r="J271" i="21"/>
  <c r="AN176" i="21"/>
  <c r="AO176" i="21" s="1"/>
  <c r="AN133" i="17"/>
  <c r="K133" i="17"/>
  <c r="U133" i="17" s="1"/>
  <c r="T134" i="17" s="1"/>
  <c r="AD134" i="17" s="1"/>
  <c r="J218" i="17"/>
  <c r="AC133" i="17"/>
  <c r="J179" i="21"/>
  <c r="AN84" i="21"/>
  <c r="AO84" i="21" s="1"/>
  <c r="K84" i="21"/>
  <c r="AO48" i="21"/>
  <c r="AY48" i="21" s="1"/>
  <c r="AX49" i="21" s="1"/>
  <c r="BH49" i="21" s="1"/>
  <c r="BG48" i="21"/>
  <c r="AO25" i="17"/>
  <c r="AY25" i="17" s="1"/>
  <c r="AX26" i="17" s="1"/>
  <c r="BH26" i="17" s="1"/>
  <c r="J207" i="17"/>
  <c r="K122" i="17"/>
  <c r="U122" i="17" s="1"/>
  <c r="T123" i="17" s="1"/>
  <c r="AD123" i="17" s="1"/>
  <c r="AN122" i="17"/>
  <c r="AC122" i="17"/>
  <c r="AO47" i="17"/>
  <c r="AY47" i="17" s="1"/>
  <c r="AX48" i="17" s="1"/>
  <c r="BH48" i="17" s="1"/>
  <c r="BG47" i="17"/>
  <c r="K164" i="17"/>
  <c r="J249" i="17"/>
  <c r="AN164" i="17"/>
  <c r="AO164" i="17" s="1"/>
  <c r="K166" i="21"/>
  <c r="J261" i="21"/>
  <c r="AN166" i="21"/>
  <c r="AO166" i="21" s="1"/>
  <c r="AO38" i="22"/>
  <c r="AY38" i="22" s="1"/>
  <c r="AX39" i="22" s="1"/>
  <c r="BH39" i="22" s="1"/>
  <c r="BG38" i="22"/>
  <c r="AN139" i="17"/>
  <c r="AO139" i="17" s="1"/>
  <c r="AY139" i="17" s="1"/>
  <c r="AX140" i="17" s="1"/>
  <c r="K139" i="17"/>
  <c r="J224" i="17"/>
  <c r="AE40" i="17"/>
  <c r="K144" i="21"/>
  <c r="U144" i="21" s="1"/>
  <c r="T145" i="21" s="1"/>
  <c r="AD145" i="21" s="1"/>
  <c r="AN144" i="21"/>
  <c r="J239" i="21"/>
  <c r="AC144" i="21"/>
  <c r="AN162" i="21"/>
  <c r="AO162" i="21" s="1"/>
  <c r="K162" i="21"/>
  <c r="J257" i="21"/>
  <c r="AE55" i="15"/>
  <c r="J200" i="17"/>
  <c r="K115" i="17"/>
  <c r="U115" i="17" s="1"/>
  <c r="T116" i="17" s="1"/>
  <c r="AD116" i="17" s="1"/>
  <c r="AN115" i="17"/>
  <c r="AC115" i="17"/>
  <c r="J196" i="17"/>
  <c r="AN111" i="17"/>
  <c r="K111" i="17"/>
  <c r="U111" i="17" s="1"/>
  <c r="T112" i="17" s="1"/>
  <c r="AD112" i="17" s="1"/>
  <c r="AC111" i="17"/>
  <c r="J232" i="21"/>
  <c r="K137" i="21"/>
  <c r="U137" i="21" s="1"/>
  <c r="T138" i="21" s="1"/>
  <c r="AD138" i="21" s="1"/>
  <c r="AN137" i="21"/>
  <c r="AC137" i="21"/>
  <c r="J96" i="22"/>
  <c r="AN21" i="22"/>
  <c r="BG22" i="22" s="1"/>
  <c r="K21" i="22"/>
  <c r="U21" i="22" s="1"/>
  <c r="T22" i="22" s="1"/>
  <c r="AD22" i="22" s="1"/>
  <c r="AE22" i="22" s="1"/>
  <c r="AC21" i="22"/>
  <c r="J211" i="22"/>
  <c r="AN136" i="22"/>
  <c r="AO136" i="22" s="1"/>
  <c r="K136" i="22"/>
  <c r="J222" i="21"/>
  <c r="K127" i="21"/>
  <c r="U127" i="21" s="1"/>
  <c r="T128" i="21" s="1"/>
  <c r="AD128" i="21" s="1"/>
  <c r="AN127" i="21"/>
  <c r="AC127" i="21"/>
  <c r="AO46" i="21"/>
  <c r="AY46" i="21" s="1"/>
  <c r="AX47" i="21" s="1"/>
  <c r="BH47" i="21" s="1"/>
  <c r="BG46" i="21"/>
  <c r="J117" i="21"/>
  <c r="AN22" i="21"/>
  <c r="K22" i="21"/>
  <c r="U22" i="21" s="1"/>
  <c r="T23" i="21" s="1"/>
  <c r="AD23" i="21" s="1"/>
  <c r="AC22" i="21"/>
  <c r="J248" i="17"/>
  <c r="AN163" i="17"/>
  <c r="AO163" i="17" s="1"/>
  <c r="K163" i="17"/>
  <c r="J266" i="21"/>
  <c r="AN171" i="21"/>
  <c r="AO171" i="21" s="1"/>
  <c r="K171" i="21"/>
  <c r="J171" i="17"/>
  <c r="K86" i="17"/>
  <c r="AN86" i="17"/>
  <c r="AO86" i="17" s="1"/>
  <c r="AO31" i="21"/>
  <c r="AY31" i="21" s="1"/>
  <c r="AX32" i="21" s="1"/>
  <c r="BH32" i="21" s="1"/>
  <c r="BG31" i="21"/>
  <c r="AO22" i="22"/>
  <c r="AY22" i="22" s="1"/>
  <c r="AX23" i="22" s="1"/>
  <c r="BH23" i="22" s="1"/>
  <c r="J237" i="17"/>
  <c r="AN152" i="17"/>
  <c r="AO152" i="17" s="1"/>
  <c r="K152" i="17"/>
  <c r="K116" i="17"/>
  <c r="U116" i="17" s="1"/>
  <c r="T117" i="17" s="1"/>
  <c r="AD117" i="17" s="1"/>
  <c r="J201" i="17"/>
  <c r="AN116" i="17"/>
  <c r="AC116" i="17"/>
  <c r="AE51" i="17"/>
  <c r="J209" i="22"/>
  <c r="K134" i="22"/>
  <c r="AN134" i="22"/>
  <c r="AO134" i="22" s="1"/>
  <c r="K154" i="21"/>
  <c r="J249" i="21"/>
  <c r="AN154" i="21"/>
  <c r="AO154" i="21" s="1"/>
  <c r="K119" i="21"/>
  <c r="U119" i="21" s="1"/>
  <c r="T120" i="21" s="1"/>
  <c r="AD120" i="21" s="1"/>
  <c r="J214" i="21"/>
  <c r="AN119" i="21"/>
  <c r="K123" i="22"/>
  <c r="U123" i="22" s="1"/>
  <c r="T124" i="22" s="1"/>
  <c r="AD124" i="22" s="1"/>
  <c r="AN123" i="22"/>
  <c r="J198" i="22"/>
  <c r="AC123" i="22"/>
  <c r="AO29" i="17"/>
  <c r="AY29" i="17" s="1"/>
  <c r="AX30" i="17" s="1"/>
  <c r="BH30" i="17" s="1"/>
  <c r="BG29" i="17"/>
  <c r="J228" i="21"/>
  <c r="K133" i="21"/>
  <c r="U133" i="21" s="1"/>
  <c r="T134" i="21" s="1"/>
  <c r="AD134" i="21" s="1"/>
  <c r="AN133" i="21"/>
  <c r="AC133" i="21"/>
  <c r="J187" i="22"/>
  <c r="AN112" i="22"/>
  <c r="K112" i="22"/>
  <c r="U112" i="22" s="1"/>
  <c r="T113" i="22" s="1"/>
  <c r="AD113" i="22" s="1"/>
  <c r="AC112" i="22"/>
  <c r="AO49" i="22"/>
  <c r="AY49" i="22" s="1"/>
  <c r="AX50" i="22" s="1"/>
  <c r="BH50" i="22" s="1"/>
  <c r="BG49" i="22"/>
  <c r="J91" i="22"/>
  <c r="K16" i="22"/>
  <c r="U16" i="22" s="1"/>
  <c r="AN16" i="22"/>
  <c r="AO16" i="22" s="1"/>
  <c r="AY16" i="22" s="1"/>
  <c r="AN185" i="21"/>
  <c r="AO185" i="21" s="1"/>
  <c r="K185" i="21"/>
  <c r="J280" i="21"/>
  <c r="AE40" i="22"/>
  <c r="K132" i="17"/>
  <c r="U132" i="17" s="1"/>
  <c r="T133" i="17" s="1"/>
  <c r="AD133" i="17" s="1"/>
  <c r="J217" i="17"/>
  <c r="AN132" i="17"/>
  <c r="AC132" i="17"/>
  <c r="AO20" i="21"/>
  <c r="AY20" i="21" s="1"/>
  <c r="AX21" i="21" s="1"/>
  <c r="BH21" i="21" s="1"/>
  <c r="AO26" i="22"/>
  <c r="AY26" i="22" s="1"/>
  <c r="AX27" i="22" s="1"/>
  <c r="BH27" i="22" s="1"/>
  <c r="BG26" i="22"/>
  <c r="AO40" i="17"/>
  <c r="AY40" i="17" s="1"/>
  <c r="AX41" i="17" s="1"/>
  <c r="BH41" i="17" s="1"/>
  <c r="BG40" i="17"/>
  <c r="J223" i="22"/>
  <c r="AN148" i="22"/>
  <c r="AO148" i="22" s="1"/>
  <c r="K148" i="22"/>
  <c r="AE28" i="17"/>
  <c r="AO18" i="22"/>
  <c r="AY18" i="22" s="1"/>
  <c r="AX19" i="22" s="1"/>
  <c r="BH19" i="22" s="1"/>
  <c r="AE51" i="21"/>
  <c r="J228" i="17"/>
  <c r="AN143" i="17"/>
  <c r="AO143" i="17" s="1"/>
  <c r="K143" i="17"/>
  <c r="J220" i="21"/>
  <c r="AN125" i="21"/>
  <c r="K125" i="21"/>
  <c r="U125" i="21" s="1"/>
  <c r="T126" i="21" s="1"/>
  <c r="AD126" i="21" s="1"/>
  <c r="AC125" i="21"/>
  <c r="AO34" i="17"/>
  <c r="AY34" i="17" s="1"/>
  <c r="AX35" i="17" s="1"/>
  <c r="BH35" i="17" s="1"/>
  <c r="BG34" i="17"/>
  <c r="K129" i="17"/>
  <c r="U129" i="17" s="1"/>
  <c r="T130" i="17" s="1"/>
  <c r="AD130" i="17" s="1"/>
  <c r="J214" i="17"/>
  <c r="AN129" i="17"/>
  <c r="AC129" i="17"/>
  <c r="J118" i="21"/>
  <c r="K23" i="21"/>
  <c r="U23" i="21" s="1"/>
  <c r="T24" i="21" s="1"/>
  <c r="AD24" i="21" s="1"/>
  <c r="AN23" i="21"/>
  <c r="AC23" i="21"/>
  <c r="AE47" i="21"/>
  <c r="AN146" i="22"/>
  <c r="AO146" i="22" s="1"/>
  <c r="K146" i="22"/>
  <c r="J221" i="22"/>
  <c r="J259" i="21"/>
  <c r="AN164" i="21"/>
  <c r="AO164" i="21" s="1"/>
  <c r="K164" i="21"/>
  <c r="AO32" i="17"/>
  <c r="AY32" i="17" s="1"/>
  <c r="AX33" i="17" s="1"/>
  <c r="BH33" i="17" s="1"/>
  <c r="BG32" i="17"/>
  <c r="J236" i="21"/>
  <c r="AN141" i="21"/>
  <c r="K141" i="21"/>
  <c r="U141" i="21" s="1"/>
  <c r="T142" i="21" s="1"/>
  <c r="AD142" i="21" s="1"/>
  <c r="AC141" i="21"/>
  <c r="J168" i="17"/>
  <c r="AN83" i="17"/>
  <c r="AO83" i="17" s="1"/>
  <c r="K83" i="17"/>
  <c r="J105" i="17"/>
  <c r="K20" i="17"/>
  <c r="U20" i="17" s="1"/>
  <c r="T21" i="17" s="1"/>
  <c r="AD21" i="17" s="1"/>
  <c r="AN20" i="17"/>
  <c r="AC20" i="17"/>
  <c r="K146" i="17"/>
  <c r="J231" i="17"/>
  <c r="AN146" i="17"/>
  <c r="AO146" i="17" s="1"/>
  <c r="J180" i="22"/>
  <c r="AN105" i="22"/>
  <c r="K105" i="22"/>
  <c r="U105" i="22" s="1"/>
  <c r="T106" i="22" s="1"/>
  <c r="AD106" i="22" s="1"/>
  <c r="AC105" i="22"/>
  <c r="J248" i="21"/>
  <c r="K153" i="21"/>
  <c r="AN153" i="21"/>
  <c r="AO153" i="21" s="1"/>
  <c r="AO34" i="21"/>
  <c r="AY34" i="21" s="1"/>
  <c r="AX35" i="21" s="1"/>
  <c r="BH35" i="21" s="1"/>
  <c r="BG34" i="21"/>
  <c r="AO27" i="17"/>
  <c r="AY27" i="17" s="1"/>
  <c r="AX28" i="17" s="1"/>
  <c r="BH28" i="17" s="1"/>
  <c r="BG27" i="17"/>
  <c r="J183" i="21"/>
  <c r="K88" i="21"/>
  <c r="AN88" i="21"/>
  <c r="AO88" i="21" s="1"/>
  <c r="AN158" i="21"/>
  <c r="AO158" i="21" s="1"/>
  <c r="K158" i="21"/>
  <c r="J253" i="21"/>
  <c r="AN142" i="17"/>
  <c r="AO142" i="17" s="1"/>
  <c r="K142" i="17"/>
  <c r="J227" i="17"/>
  <c r="AE35" i="21"/>
  <c r="K139" i="22"/>
  <c r="J214" i="22"/>
  <c r="AN139" i="22"/>
  <c r="AO139" i="22" s="1"/>
  <c r="AE37" i="21"/>
  <c r="AO46" i="17"/>
  <c r="AY46" i="17" s="1"/>
  <c r="AX47" i="17" s="1"/>
  <c r="BH47" i="17" s="1"/>
  <c r="BG46" i="17"/>
  <c r="J206" i="17"/>
  <c r="AN121" i="17"/>
  <c r="K121" i="17"/>
  <c r="U121" i="17" s="1"/>
  <c r="T122" i="17" s="1"/>
  <c r="AD122" i="17" s="1"/>
  <c r="AC121" i="17"/>
  <c r="AN150" i="21"/>
  <c r="AO150" i="21" s="1"/>
  <c r="AY150" i="21" s="1"/>
  <c r="AX151" i="21" s="1"/>
  <c r="J245" i="21"/>
  <c r="K150" i="21"/>
  <c r="K108" i="22"/>
  <c r="U108" i="22" s="1"/>
  <c r="T109" i="22" s="1"/>
  <c r="AD109" i="22" s="1"/>
  <c r="J183" i="22"/>
  <c r="AN108" i="22"/>
  <c r="AC108" i="22"/>
  <c r="K110" i="22"/>
  <c r="U110" i="22" s="1"/>
  <c r="T111" i="22" s="1"/>
  <c r="AD111" i="22" s="1"/>
  <c r="J185" i="22"/>
  <c r="AN110" i="22"/>
  <c r="AC110" i="22"/>
  <c r="AO46" i="22"/>
  <c r="AY46" i="22" s="1"/>
  <c r="AX47" i="22" s="1"/>
  <c r="BH47" i="22" s="1"/>
  <c r="BG46" i="22"/>
  <c r="K114" i="17"/>
  <c r="U114" i="17" s="1"/>
  <c r="T115" i="17" s="1"/>
  <c r="AD115" i="17" s="1"/>
  <c r="AN114" i="17"/>
  <c r="J199" i="17"/>
  <c r="AC114" i="17"/>
  <c r="J258" i="17"/>
  <c r="K173" i="17"/>
  <c r="AN173" i="17"/>
  <c r="AO173" i="17" s="1"/>
  <c r="K122" i="22"/>
  <c r="U122" i="22" s="1"/>
  <c r="T123" i="22" s="1"/>
  <c r="AD123" i="22" s="1"/>
  <c r="J197" i="22"/>
  <c r="AN122" i="22"/>
  <c r="AC122" i="22"/>
  <c r="J199" i="22"/>
  <c r="AN124" i="22"/>
  <c r="K124" i="22"/>
  <c r="U124" i="22" s="1"/>
  <c r="T125" i="22" s="1"/>
  <c r="AD125" i="22" s="1"/>
  <c r="AC124" i="22"/>
  <c r="AE124" i="22" s="1"/>
  <c r="J113" i="21"/>
  <c r="AN18" i="21"/>
  <c r="AO18" i="21" s="1"/>
  <c r="AY18" i="21" s="1"/>
  <c r="K18" i="21"/>
  <c r="U18" i="21" s="1"/>
  <c r="AN143" i="21"/>
  <c r="K143" i="21"/>
  <c r="U143" i="21" s="1"/>
  <c r="T144" i="21" s="1"/>
  <c r="AD144" i="21" s="1"/>
  <c r="J238" i="21"/>
  <c r="AC143" i="21"/>
  <c r="K110" i="17"/>
  <c r="U110" i="17" s="1"/>
  <c r="T111" i="17" s="1"/>
  <c r="AD111" i="17" s="1"/>
  <c r="J195" i="17"/>
  <c r="AN110" i="17"/>
  <c r="AO40" i="22"/>
  <c r="AY40" i="22" s="1"/>
  <c r="AX41" i="22" s="1"/>
  <c r="BH41" i="22" s="1"/>
  <c r="BG40" i="22"/>
  <c r="J265" i="21"/>
  <c r="AN170" i="21"/>
  <c r="AO170" i="21" s="1"/>
  <c r="K170" i="21"/>
  <c r="AE28" i="22"/>
  <c r="AE49" i="17"/>
  <c r="K130" i="22"/>
  <c r="J205" i="22"/>
  <c r="AN130" i="22"/>
  <c r="AO130" i="22" s="1"/>
  <c r="K113" i="22"/>
  <c r="U113" i="22" s="1"/>
  <c r="T114" i="22" s="1"/>
  <c r="AD114" i="22" s="1"/>
  <c r="J188" i="22"/>
  <c r="AN113" i="22"/>
  <c r="AC113" i="22"/>
  <c r="K101" i="22"/>
  <c r="U101" i="22" s="1"/>
  <c r="T102" i="22" s="1"/>
  <c r="AD102" i="22" s="1"/>
  <c r="J176" i="22"/>
  <c r="AN101" i="22"/>
  <c r="AC101" i="22"/>
  <c r="AO28" i="17"/>
  <c r="AY28" i="17" s="1"/>
  <c r="AX29" i="17" s="1"/>
  <c r="BH29" i="17" s="1"/>
  <c r="BG28" i="17"/>
  <c r="K157" i="21"/>
  <c r="J252" i="21"/>
  <c r="AN157" i="21"/>
  <c r="AO157" i="21" s="1"/>
  <c r="J168" i="22"/>
  <c r="AN93" i="22"/>
  <c r="K93" i="22"/>
  <c r="U93" i="22" s="1"/>
  <c r="T94" i="22" s="1"/>
  <c r="AD94" i="22" s="1"/>
  <c r="AO45" i="22"/>
  <c r="AY45" i="22" s="1"/>
  <c r="AX46" i="22" s="1"/>
  <c r="BH46" i="22" s="1"/>
  <c r="BG45" i="22"/>
  <c r="AO25" i="22"/>
  <c r="AY25" i="22" s="1"/>
  <c r="AX26" i="22" s="1"/>
  <c r="BH26" i="22" s="1"/>
  <c r="K119" i="17"/>
  <c r="U119" i="17" s="1"/>
  <c r="T120" i="17" s="1"/>
  <c r="AD120" i="17" s="1"/>
  <c r="J204" i="17"/>
  <c r="AN119" i="17"/>
  <c r="AC119" i="17"/>
  <c r="K177" i="21"/>
  <c r="J272" i="21"/>
  <c r="AN177" i="21"/>
  <c r="AO177" i="21" s="1"/>
  <c r="AE43" i="21"/>
  <c r="K160" i="17"/>
  <c r="AN160" i="17"/>
  <c r="AO160" i="17" s="1"/>
  <c r="J245" i="17"/>
  <c r="AO36" i="21"/>
  <c r="AY36" i="21" s="1"/>
  <c r="AX37" i="21" s="1"/>
  <c r="BH37" i="21" s="1"/>
  <c r="BG36" i="21"/>
  <c r="AN159" i="17"/>
  <c r="AO159" i="17" s="1"/>
  <c r="K159" i="17"/>
  <c r="J244" i="17"/>
  <c r="J180" i="21"/>
  <c r="AN85" i="21"/>
  <c r="AO85" i="21" s="1"/>
  <c r="K85" i="21"/>
  <c r="J95" i="22"/>
  <c r="K20" i="22"/>
  <c r="U20" i="22" s="1"/>
  <c r="T21" i="22" s="1"/>
  <c r="AD21" i="22" s="1"/>
  <c r="AN20" i="22"/>
  <c r="AC20" i="22"/>
  <c r="AE42" i="17"/>
  <c r="AO50" i="17"/>
  <c r="AY50" i="17" s="1"/>
  <c r="AX51" i="17" s="1"/>
  <c r="BH51" i="17" s="1"/>
  <c r="BG50" i="17"/>
  <c r="AC22" i="17"/>
  <c r="J264" i="21"/>
  <c r="AN169" i="21"/>
  <c r="AO169" i="21" s="1"/>
  <c r="K169" i="21"/>
  <c r="K112" i="17"/>
  <c r="U112" i="17" s="1"/>
  <c r="T113" i="17" s="1"/>
  <c r="AD113" i="17" s="1"/>
  <c r="J197" i="17"/>
  <c r="AN112" i="17"/>
  <c r="AC112" i="17"/>
  <c r="J94" i="22"/>
  <c r="K19" i="22"/>
  <c r="U19" i="22" s="1"/>
  <c r="T20" i="22" s="1"/>
  <c r="AD20" i="22" s="1"/>
  <c r="AN19" i="22"/>
  <c r="AC19" i="22"/>
  <c r="AE19" i="22" s="1"/>
  <c r="K126" i="21"/>
  <c r="U126" i="21" s="1"/>
  <c r="T127" i="21" s="1"/>
  <c r="AD127" i="21" s="1"/>
  <c r="J221" i="21"/>
  <c r="AN126" i="21"/>
  <c r="AC126" i="21"/>
  <c r="K151" i="17"/>
  <c r="AN151" i="17"/>
  <c r="AO151" i="17" s="1"/>
  <c r="J236" i="17"/>
  <c r="K97" i="22"/>
  <c r="U97" i="22" s="1"/>
  <c r="T98" i="22" s="1"/>
  <c r="AD98" i="22" s="1"/>
  <c r="J172" i="22"/>
  <c r="AN97" i="22"/>
  <c r="AC97" i="22"/>
  <c r="AO53" i="17"/>
  <c r="AY53" i="17" s="1"/>
  <c r="AX54" i="17" s="1"/>
  <c r="BG53" i="17"/>
  <c r="AO35" i="21"/>
  <c r="AY35" i="21" s="1"/>
  <c r="AX36" i="21" s="1"/>
  <c r="BH36" i="21" s="1"/>
  <c r="BG35" i="21"/>
  <c r="AO51" i="17"/>
  <c r="AY51" i="17" s="1"/>
  <c r="AX52" i="17" s="1"/>
  <c r="BH52" i="17" s="1"/>
  <c r="BG51" i="17"/>
  <c r="AO37" i="21"/>
  <c r="AY37" i="21" s="1"/>
  <c r="AX38" i="21" s="1"/>
  <c r="BH38" i="21" s="1"/>
  <c r="BG37" i="21"/>
  <c r="AO29" i="22"/>
  <c r="AY29" i="22" s="1"/>
  <c r="AX30" i="22" s="1"/>
  <c r="BH30" i="22" s="1"/>
  <c r="BG29" i="22"/>
  <c r="J240" i="17"/>
  <c r="AN155" i="17"/>
  <c r="AO155" i="17" s="1"/>
  <c r="K155" i="17"/>
  <c r="AO52" i="17"/>
  <c r="AY52" i="17" s="1"/>
  <c r="AX53" i="17" s="1"/>
  <c r="BG52" i="17"/>
  <c r="AE33" i="21"/>
  <c r="J219" i="22"/>
  <c r="K144" i="22"/>
  <c r="AN144" i="22"/>
  <c r="AO144" i="22" s="1"/>
  <c r="J176" i="17"/>
  <c r="AN91" i="17"/>
  <c r="AO91" i="17" s="1"/>
  <c r="K91" i="17"/>
  <c r="K121" i="22"/>
  <c r="U121" i="22" s="1"/>
  <c r="T122" i="22" s="1"/>
  <c r="AD122" i="22" s="1"/>
  <c r="J196" i="22"/>
  <c r="AN121" i="22"/>
  <c r="AC121" i="22"/>
  <c r="AO41" i="21"/>
  <c r="AY41" i="21" s="1"/>
  <c r="AX42" i="21" s="1"/>
  <c r="BH42" i="21" s="1"/>
  <c r="BG41" i="21"/>
  <c r="AO54" i="21"/>
  <c r="AY54" i="21" s="1"/>
  <c r="AX55" i="21" s="1"/>
  <c r="BG54" i="21"/>
  <c r="J246" i="17"/>
  <c r="K161" i="17"/>
  <c r="AN161" i="17"/>
  <c r="AO161" i="17" s="1"/>
  <c r="AE31" i="22"/>
  <c r="K161" i="21"/>
  <c r="AN161" i="21"/>
  <c r="AO161" i="21" s="1"/>
  <c r="J256" i="21"/>
  <c r="AE35" i="17"/>
  <c r="J101" i="17"/>
  <c r="K16" i="17"/>
  <c r="U16" i="17" s="1"/>
  <c r="AN16" i="17"/>
  <c r="AO16" i="17" s="1"/>
  <c r="AY16" i="17" s="1"/>
  <c r="AE43" i="17"/>
  <c r="AO39" i="22"/>
  <c r="AY39" i="22" s="1"/>
  <c r="AX40" i="22" s="1"/>
  <c r="BH40" i="22" s="1"/>
  <c r="BG39" i="22"/>
  <c r="K115" i="22"/>
  <c r="U115" i="22" s="1"/>
  <c r="T116" i="22" s="1"/>
  <c r="AD116" i="22" s="1"/>
  <c r="J190" i="22"/>
  <c r="AN115" i="22"/>
  <c r="AC115" i="22"/>
  <c r="J230" i="17"/>
  <c r="AN145" i="17"/>
  <c r="AO145" i="17" s="1"/>
  <c r="K145" i="17"/>
  <c r="J210" i="21"/>
  <c r="K115" i="21"/>
  <c r="U115" i="21" s="1"/>
  <c r="T116" i="21" s="1"/>
  <c r="AD116" i="21" s="1"/>
  <c r="AN115" i="21"/>
  <c r="AE45" i="17"/>
  <c r="J241" i="17"/>
  <c r="K156" i="17"/>
  <c r="AN156" i="17"/>
  <c r="AO156" i="17" s="1"/>
  <c r="J210" i="17"/>
  <c r="AN125" i="17"/>
  <c r="K125" i="17"/>
  <c r="U125" i="17" s="1"/>
  <c r="T126" i="17" s="1"/>
  <c r="AD126" i="17" s="1"/>
  <c r="AC125" i="17"/>
  <c r="J208" i="22"/>
  <c r="K133" i="22"/>
  <c r="AN133" i="22"/>
  <c r="AO133" i="22" s="1"/>
  <c r="AE34" i="22"/>
  <c r="J241" i="21"/>
  <c r="AN146" i="21"/>
  <c r="K146" i="21"/>
  <c r="U146" i="21" s="1"/>
  <c r="T147" i="21" s="1"/>
  <c r="AD147" i="21" s="1"/>
  <c r="AC146" i="21"/>
  <c r="AN126" i="17"/>
  <c r="J211" i="17"/>
  <c r="K126" i="17"/>
  <c r="U126" i="17" s="1"/>
  <c r="T127" i="17" s="1"/>
  <c r="AD127" i="17" s="1"/>
  <c r="AC126" i="17"/>
  <c r="K150" i="22"/>
  <c r="J225" i="22"/>
  <c r="AN150" i="22"/>
  <c r="AO150" i="22" s="1"/>
  <c r="J270" i="21"/>
  <c r="AN175" i="21"/>
  <c r="AO175" i="21" s="1"/>
  <c r="K175" i="21"/>
  <c r="AO32" i="22"/>
  <c r="AY32" i="22" s="1"/>
  <c r="AX33" i="22" s="1"/>
  <c r="BH33" i="22" s="1"/>
  <c r="BG32" i="22"/>
  <c r="K147" i="22"/>
  <c r="J222" i="22"/>
  <c r="AN147" i="22"/>
  <c r="AO147" i="22" s="1"/>
  <c r="AO43" i="21"/>
  <c r="AY43" i="21" s="1"/>
  <c r="AX44" i="21" s="1"/>
  <c r="BH44" i="21" s="1"/>
  <c r="BG43" i="21"/>
  <c r="K142" i="21"/>
  <c r="U142" i="21" s="1"/>
  <c r="T143" i="21" s="1"/>
  <c r="AD143" i="21" s="1"/>
  <c r="J237" i="21"/>
  <c r="AN142" i="21"/>
  <c r="AC142" i="21"/>
  <c r="K152" i="22"/>
  <c r="AN152" i="22"/>
  <c r="AO152" i="22" s="1"/>
  <c r="J227" i="22"/>
  <c r="J120" i="21"/>
  <c r="K25" i="21"/>
  <c r="U25" i="21" s="1"/>
  <c r="T26" i="21" s="1"/>
  <c r="AD26" i="21" s="1"/>
  <c r="AN25" i="21"/>
  <c r="AC25" i="21"/>
  <c r="AE25" i="21" s="1"/>
  <c r="AO42" i="17"/>
  <c r="AY42" i="17" s="1"/>
  <c r="AX43" i="17" s="1"/>
  <c r="BH43" i="17" s="1"/>
  <c r="BG42" i="17"/>
  <c r="K162" i="17"/>
  <c r="J247" i="17"/>
  <c r="AN162" i="17"/>
  <c r="AO162" i="17" s="1"/>
  <c r="J220" i="17"/>
  <c r="AN135" i="17"/>
  <c r="K135" i="17"/>
  <c r="U135" i="17" s="1"/>
  <c r="T136" i="17" s="1"/>
  <c r="AD136" i="17" s="1"/>
  <c r="AC135" i="17"/>
  <c r="AO22" i="17"/>
  <c r="AY22" i="17" s="1"/>
  <c r="AX23" i="17" s="1"/>
  <c r="BH23" i="17" s="1"/>
  <c r="J217" i="22"/>
  <c r="AN142" i="22"/>
  <c r="AO142" i="22" s="1"/>
  <c r="K142" i="22"/>
  <c r="K129" i="21"/>
  <c r="U129" i="21" s="1"/>
  <c r="T130" i="21" s="1"/>
  <c r="AD130" i="21" s="1"/>
  <c r="J224" i="21"/>
  <c r="AN129" i="21"/>
  <c r="AC129" i="21"/>
  <c r="AE51" i="22"/>
  <c r="K186" i="21"/>
  <c r="J281" i="21"/>
  <c r="AN186" i="21"/>
  <c r="AO186" i="21" s="1"/>
  <c r="K156" i="21"/>
  <c r="AN156" i="21"/>
  <c r="AO156" i="21" s="1"/>
  <c r="J251" i="21"/>
  <c r="J116" i="21"/>
  <c r="AN21" i="21"/>
  <c r="K21" i="21"/>
  <c r="U21" i="21" s="1"/>
  <c r="T22" i="21" s="1"/>
  <c r="AD22" i="21" s="1"/>
  <c r="AC21" i="21"/>
  <c r="AE21" i="21" s="1"/>
  <c r="AE44" i="21"/>
  <c r="J221" i="17"/>
  <c r="K136" i="17"/>
  <c r="U136" i="17" s="1"/>
  <c r="T137" i="17" s="1"/>
  <c r="AN136" i="17"/>
  <c r="AC136" i="17"/>
  <c r="K131" i="17"/>
  <c r="U131" i="17" s="1"/>
  <c r="T132" i="17" s="1"/>
  <c r="AD132" i="17" s="1"/>
  <c r="AN131" i="17"/>
  <c r="J216" i="17"/>
  <c r="AC131" i="17"/>
  <c r="K104" i="22"/>
  <c r="U104" i="22" s="1"/>
  <c r="T105" i="22" s="1"/>
  <c r="AD105" i="22" s="1"/>
  <c r="J179" i="22"/>
  <c r="AN104" i="22"/>
  <c r="AC104" i="22"/>
  <c r="K151" i="22"/>
  <c r="J226" i="22"/>
  <c r="AN151" i="22"/>
  <c r="AO151" i="22" s="1"/>
  <c r="AO33" i="21"/>
  <c r="AY33" i="21" s="1"/>
  <c r="AX34" i="21" s="1"/>
  <c r="BH34" i="21" s="1"/>
  <c r="BG33" i="21"/>
  <c r="AO27" i="22"/>
  <c r="AY27" i="22" s="1"/>
  <c r="AX28" i="22" s="1"/>
  <c r="BH28" i="22" s="1"/>
  <c r="BG27" i="22"/>
  <c r="K93" i="21"/>
  <c r="AN93" i="21"/>
  <c r="AO93" i="21" s="1"/>
  <c r="J188" i="21"/>
  <c r="AE45" i="21"/>
  <c r="K153" i="17"/>
  <c r="AN153" i="17"/>
  <c r="AO153" i="17" s="1"/>
  <c r="J238" i="17"/>
  <c r="AE41" i="21"/>
  <c r="AN129" i="22"/>
  <c r="K129" i="22"/>
  <c r="J204" i="22"/>
  <c r="AC129" i="22"/>
  <c r="AN114" i="22"/>
  <c r="K114" i="22"/>
  <c r="U114" i="22" s="1"/>
  <c r="T115" i="22" s="1"/>
  <c r="AD115" i="22" s="1"/>
  <c r="J189" i="22"/>
  <c r="AC114" i="22"/>
  <c r="AO28" i="22"/>
  <c r="AY28" i="22" s="1"/>
  <c r="AX29" i="22" s="1"/>
  <c r="BH29" i="22" s="1"/>
  <c r="BG28" i="22"/>
  <c r="AO49" i="17"/>
  <c r="AY49" i="17" s="1"/>
  <c r="AX50" i="17" s="1"/>
  <c r="BH50" i="17" s="1"/>
  <c r="BG49" i="17"/>
  <c r="AO45" i="17"/>
  <c r="AY45" i="17" s="1"/>
  <c r="AX46" i="17" s="1"/>
  <c r="BH46" i="17" s="1"/>
  <c r="BG45" i="17"/>
  <c r="AO27" i="21"/>
  <c r="AY27" i="21" s="1"/>
  <c r="AX28" i="21" s="1"/>
  <c r="BH28" i="21" s="1"/>
  <c r="AE39" i="21"/>
  <c r="AN113" i="17"/>
  <c r="K113" i="17"/>
  <c r="U113" i="17" s="1"/>
  <c r="T114" i="17" s="1"/>
  <c r="AD114" i="17" s="1"/>
  <c r="J198" i="17"/>
  <c r="AC113" i="17"/>
  <c r="AO34" i="22"/>
  <c r="AY34" i="22" s="1"/>
  <c r="AX35" i="22" s="1"/>
  <c r="BH35" i="22" s="1"/>
  <c r="BG34" i="22"/>
  <c r="AO51" i="21"/>
  <c r="AY51" i="21" s="1"/>
  <c r="AX52" i="21" s="1"/>
  <c r="BH52" i="21" s="1"/>
  <c r="BG51" i="21"/>
  <c r="AE45" i="15"/>
  <c r="J195" i="22"/>
  <c r="AN120" i="22"/>
  <c r="K120" i="22"/>
  <c r="U120" i="22" s="1"/>
  <c r="T121" i="22" s="1"/>
  <c r="AD121" i="22" s="1"/>
  <c r="AC120" i="22"/>
  <c r="J175" i="22"/>
  <c r="AN100" i="22"/>
  <c r="K100" i="22"/>
  <c r="U100" i="22" s="1"/>
  <c r="T101" i="22" s="1"/>
  <c r="AD101" i="22" s="1"/>
  <c r="K131" i="22"/>
  <c r="J206" i="22"/>
  <c r="AN131" i="22"/>
  <c r="AO131" i="22" s="1"/>
  <c r="J260" i="17"/>
  <c r="AN175" i="17"/>
  <c r="AO175" i="17" s="1"/>
  <c r="K175" i="17"/>
  <c r="AO47" i="21"/>
  <c r="AY47" i="21" s="1"/>
  <c r="AX48" i="21" s="1"/>
  <c r="BH48" i="21" s="1"/>
  <c r="BG47" i="21"/>
  <c r="J226" i="17"/>
  <c r="K141" i="17"/>
  <c r="AN141" i="17"/>
  <c r="AO141" i="17" s="1"/>
  <c r="J242" i="17"/>
  <c r="K157" i="17"/>
  <c r="AN157" i="17"/>
  <c r="AO157" i="17" s="1"/>
  <c r="J226" i="21"/>
  <c r="AN131" i="21"/>
  <c r="K131" i="21"/>
  <c r="U131" i="21" s="1"/>
  <c r="T132" i="21" s="1"/>
  <c r="AD132" i="21" s="1"/>
  <c r="AC131" i="21"/>
  <c r="J282" i="21"/>
  <c r="K187" i="21"/>
  <c r="AN187" i="21"/>
  <c r="AO187" i="21" s="1"/>
  <c r="J108" i="17"/>
  <c r="K23" i="17"/>
  <c r="U23" i="17" s="1"/>
  <c r="T24" i="17" s="1"/>
  <c r="AD24" i="17" s="1"/>
  <c r="AN23" i="17"/>
  <c r="AC23" i="17"/>
  <c r="AE23" i="17" s="1"/>
  <c r="AE33" i="17"/>
  <c r="J104" i="17"/>
  <c r="AN19" i="17"/>
  <c r="K19" i="17"/>
  <c r="U19" i="17" s="1"/>
  <c r="T20" i="17" s="1"/>
  <c r="AD20" i="17" s="1"/>
  <c r="AC19" i="17"/>
  <c r="AE19" i="17" s="1"/>
  <c r="AO52" i="22"/>
  <c r="AY52" i="22" s="1"/>
  <c r="AX53" i="22" s="1"/>
  <c r="BG52" i="22"/>
  <c r="K138" i="17"/>
  <c r="AN138" i="17"/>
  <c r="AO138" i="17" s="1"/>
  <c r="AY138" i="17" s="1"/>
  <c r="AX139" i="17" s="1"/>
  <c r="J223" i="17"/>
  <c r="K130" i="21"/>
  <c r="U130" i="21" s="1"/>
  <c r="T131" i="21" s="1"/>
  <c r="AD131" i="21" s="1"/>
  <c r="AN130" i="21"/>
  <c r="J225" i="21"/>
  <c r="AC130" i="21"/>
  <c r="AE29" i="21"/>
  <c r="J224" i="22"/>
  <c r="AN149" i="22"/>
  <c r="AO149" i="22" s="1"/>
  <c r="K149" i="22"/>
  <c r="J227" i="21"/>
  <c r="AN132" i="21"/>
  <c r="K132" i="21"/>
  <c r="U132" i="21" s="1"/>
  <c r="T133" i="21" s="1"/>
  <c r="AD133" i="21" s="1"/>
  <c r="AC132" i="21"/>
  <c r="AE42" i="22"/>
  <c r="AE43" i="22"/>
  <c r="AO39" i="17"/>
  <c r="AY39" i="17" s="1"/>
  <c r="AX40" i="17" s="1"/>
  <c r="BH40" i="17" s="1"/>
  <c r="BG39" i="17"/>
  <c r="J222" i="17"/>
  <c r="AN137" i="17"/>
  <c r="K137" i="17"/>
  <c r="U137" i="17" s="1"/>
  <c r="T138" i="17" s="1"/>
  <c r="AC137" i="17"/>
  <c r="J260" i="21"/>
  <c r="AN165" i="21"/>
  <c r="AO165" i="21" s="1"/>
  <c r="K165" i="21"/>
  <c r="K102" i="22"/>
  <c r="U102" i="22" s="1"/>
  <c r="T103" i="22" s="1"/>
  <c r="AD103" i="22" s="1"/>
  <c r="J177" i="22"/>
  <c r="AN102" i="22"/>
  <c r="AC102" i="22"/>
  <c r="K123" i="17"/>
  <c r="U123" i="17" s="1"/>
  <c r="T124" i="17" s="1"/>
  <c r="AD124" i="17" s="1"/>
  <c r="AN123" i="17"/>
  <c r="J208" i="17"/>
  <c r="AC123" i="17"/>
  <c r="K141" i="22"/>
  <c r="J216" i="22"/>
  <c r="AN141" i="22"/>
  <c r="AO141" i="22" s="1"/>
  <c r="J231" i="21"/>
  <c r="AN136" i="21"/>
  <c r="K136" i="21"/>
  <c r="U136" i="21" s="1"/>
  <c r="T137" i="21" s="1"/>
  <c r="AD137" i="21" s="1"/>
  <c r="AC136" i="21"/>
  <c r="J244" i="21"/>
  <c r="K149" i="21"/>
  <c r="AN149" i="21"/>
  <c r="AC149" i="21"/>
  <c r="AO31" i="22"/>
  <c r="AY31" i="22" s="1"/>
  <c r="AX32" i="22" s="1"/>
  <c r="BH32" i="22" s="1"/>
  <c r="BG31" i="22"/>
  <c r="K154" i="17"/>
  <c r="J239" i="17"/>
  <c r="AN154" i="17"/>
  <c r="AO154" i="17" s="1"/>
  <c r="AO35" i="17"/>
  <c r="AY35" i="17" s="1"/>
  <c r="AX36" i="17" s="1"/>
  <c r="BH36" i="17" s="1"/>
  <c r="BG35" i="17"/>
  <c r="AO40" i="21"/>
  <c r="AY40" i="21" s="1"/>
  <c r="AX41" i="21" s="1"/>
  <c r="BH41" i="21" s="1"/>
  <c r="BG40" i="21"/>
  <c r="AO43" i="17"/>
  <c r="AY43" i="17" s="1"/>
  <c r="AX44" i="17" s="1"/>
  <c r="BH44" i="17" s="1"/>
  <c r="BG43" i="17"/>
  <c r="AE36" i="22"/>
  <c r="AE37" i="17"/>
  <c r="K138" i="22"/>
  <c r="J213" i="22"/>
  <c r="AN138" i="22"/>
  <c r="AO138" i="22" s="1"/>
  <c r="J178" i="22"/>
  <c r="AN103" i="22"/>
  <c r="K103" i="22"/>
  <c r="U103" i="22" s="1"/>
  <c r="T104" i="22" s="1"/>
  <c r="AD104" i="22" s="1"/>
  <c r="AC103" i="22"/>
  <c r="J219" i="17"/>
  <c r="AN134" i="17"/>
  <c r="K134" i="17"/>
  <c r="U134" i="17" s="1"/>
  <c r="T135" i="17" s="1"/>
  <c r="AD135" i="17" s="1"/>
  <c r="AC134" i="17"/>
  <c r="K172" i="21"/>
  <c r="J267" i="21"/>
  <c r="AN172" i="21"/>
  <c r="AO172" i="21" s="1"/>
  <c r="AO39" i="21"/>
  <c r="AY39" i="21" s="1"/>
  <c r="AX40" i="21" s="1"/>
  <c r="BH40" i="21" s="1"/>
  <c r="BG39" i="21"/>
  <c r="AE49" i="21"/>
  <c r="J230" i="22"/>
  <c r="AN155" i="22"/>
  <c r="AO155" i="22" s="1"/>
  <c r="K155" i="22"/>
  <c r="AC19" i="21"/>
  <c r="K19" i="21"/>
  <c r="U19" i="21" s="1"/>
  <c r="T20" i="21" s="1"/>
  <c r="AD20" i="21" s="1"/>
  <c r="AE20" i="21" s="1"/>
  <c r="J114" i="21"/>
  <c r="AC115" i="21" s="1"/>
  <c r="AN19" i="21"/>
  <c r="BG20" i="21" s="1"/>
  <c r="AE32" i="15"/>
  <c r="AE50" i="15"/>
  <c r="AO41" i="17"/>
  <c r="AY41" i="17" s="1"/>
  <c r="AX42" i="17" s="1"/>
  <c r="BH42" i="17" s="1"/>
  <c r="BG41" i="17"/>
  <c r="J182" i="22"/>
  <c r="AN107" i="22"/>
  <c r="K107" i="22"/>
  <c r="U107" i="22" s="1"/>
  <c r="T108" i="22" s="1"/>
  <c r="AD108" i="22" s="1"/>
  <c r="AC107" i="22"/>
  <c r="AO18" i="17"/>
  <c r="AY18" i="17" s="1"/>
  <c r="AX19" i="17" s="1"/>
  <c r="BH19" i="17" s="1"/>
  <c r="J215" i="22"/>
  <c r="AN140" i="22"/>
  <c r="AO140" i="22" s="1"/>
  <c r="K140" i="22"/>
  <c r="J184" i="21"/>
  <c r="AN89" i="21"/>
  <c r="AO89" i="21" s="1"/>
  <c r="K89" i="21"/>
  <c r="K138" i="21"/>
  <c r="U138" i="21" s="1"/>
  <c r="T139" i="21" s="1"/>
  <c r="AD139" i="21" s="1"/>
  <c r="J233" i="21"/>
  <c r="AN138" i="21"/>
  <c r="AC138" i="21"/>
  <c r="AE32" i="21"/>
  <c r="AO50" i="22"/>
  <c r="AY50" i="22" s="1"/>
  <c r="AX51" i="22" s="1"/>
  <c r="BH51" i="22" s="1"/>
  <c r="BG50" i="22"/>
  <c r="J250" i="21"/>
  <c r="AN155" i="21"/>
  <c r="AO155" i="21" s="1"/>
  <c r="K155" i="21"/>
  <c r="K150" i="17"/>
  <c r="J235" i="17"/>
  <c r="AN150" i="17"/>
  <c r="AO150" i="17" s="1"/>
  <c r="J99" i="22"/>
  <c r="AC100" i="22" s="1"/>
  <c r="K24" i="22"/>
  <c r="U24" i="22" s="1"/>
  <c r="T25" i="22" s="1"/>
  <c r="AD25" i="22" s="1"/>
  <c r="AE25" i="22" s="1"/>
  <c r="AN24" i="22"/>
  <c r="BG25" i="22" s="1"/>
  <c r="AC24" i="22"/>
  <c r="J98" i="22"/>
  <c r="K23" i="22"/>
  <c r="U23" i="22" s="1"/>
  <c r="T24" i="22" s="1"/>
  <c r="AD24" i="22" s="1"/>
  <c r="AN23" i="22"/>
  <c r="AC23" i="22"/>
  <c r="AE23" i="22" s="1"/>
  <c r="AO41" i="22"/>
  <c r="AY41" i="22" s="1"/>
  <c r="AX42" i="22" s="1"/>
  <c r="BH42" i="22" s="1"/>
  <c r="BG41" i="22"/>
  <c r="J212" i="17"/>
  <c r="AN127" i="17"/>
  <c r="K127" i="17"/>
  <c r="U127" i="17" s="1"/>
  <c r="T128" i="17" s="1"/>
  <c r="AD128" i="17" s="1"/>
  <c r="AC127" i="17"/>
  <c r="J192" i="17"/>
  <c r="AN107" i="17"/>
  <c r="K107" i="17"/>
  <c r="U107" i="17" s="1"/>
  <c r="T108" i="17" s="1"/>
  <c r="AD108" i="17" s="1"/>
  <c r="AO53" i="22"/>
  <c r="AY53" i="22" s="1"/>
  <c r="AX54" i="22" s="1"/>
  <c r="BG53" i="22"/>
  <c r="AO33" i="17"/>
  <c r="AY33" i="17" s="1"/>
  <c r="AX34" i="17" s="1"/>
  <c r="BH34" i="17" s="1"/>
  <c r="BG33" i="17"/>
  <c r="AO51" i="22"/>
  <c r="AY51" i="22" s="1"/>
  <c r="AX52" i="22" s="1"/>
  <c r="BH52" i="22" s="1"/>
  <c r="BG51" i="22"/>
  <c r="AO44" i="22"/>
  <c r="AY44" i="22" s="1"/>
  <c r="AX45" i="22" s="1"/>
  <c r="BH45" i="22" s="1"/>
  <c r="BG44" i="22"/>
  <c r="AO44" i="21"/>
  <c r="AY44" i="21" s="1"/>
  <c r="AX45" i="21" s="1"/>
  <c r="BH45" i="21" s="1"/>
  <c r="BG44" i="21"/>
  <c r="K174" i="21"/>
  <c r="J269" i="21"/>
  <c r="AN174" i="21"/>
  <c r="AO174" i="21" s="1"/>
  <c r="K127" i="22"/>
  <c r="U127" i="22" s="1"/>
  <c r="T128" i="22" s="1"/>
  <c r="AD128" i="22" s="1"/>
  <c r="AE128" i="22" s="1"/>
  <c r="J202" i="22"/>
  <c r="AN127" i="22"/>
  <c r="AC127" i="22"/>
  <c r="J268" i="21"/>
  <c r="AN173" i="21"/>
  <c r="AO173" i="21" s="1"/>
  <c r="K173" i="21"/>
  <c r="AE31" i="17"/>
  <c r="AO42" i="22"/>
  <c r="AY42" i="22" s="1"/>
  <c r="AX43" i="22" s="1"/>
  <c r="BH43" i="22" s="1"/>
  <c r="BG42" i="22"/>
  <c r="AO43" i="22"/>
  <c r="AY43" i="22" s="1"/>
  <c r="AX44" i="22" s="1"/>
  <c r="BH44" i="22" s="1"/>
  <c r="BI44" i="22" s="1"/>
  <c r="BG43" i="22"/>
  <c r="K163" i="21"/>
  <c r="J258" i="21"/>
  <c r="AN163" i="21"/>
  <c r="AO163" i="21" s="1"/>
  <c r="K124" i="17"/>
  <c r="U124" i="17" s="1"/>
  <c r="T125" i="17" s="1"/>
  <c r="AD125" i="17" s="1"/>
  <c r="J209" i="17"/>
  <c r="AN124" i="17"/>
  <c r="AC124" i="17"/>
  <c r="AC24" i="21"/>
  <c r="J223" i="21"/>
  <c r="K128" i="21"/>
  <c r="U128" i="21" s="1"/>
  <c r="T129" i="21" s="1"/>
  <c r="AD129" i="21" s="1"/>
  <c r="AN128" i="21"/>
  <c r="AC128" i="21"/>
  <c r="J229" i="17"/>
  <c r="AN144" i="17"/>
  <c r="AO144" i="17" s="1"/>
  <c r="K144" i="17"/>
  <c r="AO38" i="17"/>
  <c r="AY38" i="17" s="1"/>
  <c r="AX39" i="17" s="1"/>
  <c r="BH39" i="17" s="1"/>
  <c r="BG38" i="17"/>
  <c r="AO45" i="21"/>
  <c r="AY45" i="21" s="1"/>
  <c r="AX46" i="21" s="1"/>
  <c r="BH46" i="21" s="1"/>
  <c r="BG45" i="21"/>
  <c r="AE38" i="21"/>
  <c r="K160" i="21"/>
  <c r="J255" i="21"/>
  <c r="AN160" i="21"/>
  <c r="AO160" i="21" s="1"/>
  <c r="J181" i="22"/>
  <c r="AN106" i="22"/>
  <c r="K106" i="22"/>
  <c r="U106" i="22" s="1"/>
  <c r="T107" i="22" s="1"/>
  <c r="AD107" i="22" s="1"/>
  <c r="AC106" i="22"/>
  <c r="J205" i="17"/>
  <c r="AN120" i="17"/>
  <c r="K120" i="17"/>
  <c r="U120" i="17" s="1"/>
  <c r="T121" i="17" s="1"/>
  <c r="AD121" i="17" s="1"/>
  <c r="AC120" i="17"/>
  <c r="K140" i="17"/>
  <c r="J225" i="17"/>
  <c r="AN140" i="17"/>
  <c r="AO140" i="17" s="1"/>
  <c r="AY140" i="17" s="1"/>
  <c r="AX141" i="17" s="1"/>
  <c r="J230" i="21"/>
  <c r="AN135" i="21"/>
  <c r="K135" i="21"/>
  <c r="U135" i="21" s="1"/>
  <c r="T136" i="21" s="1"/>
  <c r="AD136" i="21" s="1"/>
  <c r="AC135" i="21"/>
  <c r="J213" i="17"/>
  <c r="AN128" i="17"/>
  <c r="K128" i="17"/>
  <c r="U128" i="17" s="1"/>
  <c r="T129" i="17" s="1"/>
  <c r="AD129" i="17" s="1"/>
  <c r="AC128" i="17"/>
  <c r="AO36" i="22"/>
  <c r="AY36" i="22" s="1"/>
  <c r="AX37" i="22" s="1"/>
  <c r="BH37" i="22" s="1"/>
  <c r="BG36" i="22"/>
  <c r="AO37" i="17"/>
  <c r="AY37" i="17" s="1"/>
  <c r="AX38" i="17" s="1"/>
  <c r="BH38" i="17" s="1"/>
  <c r="BG37" i="17"/>
  <c r="AE47" i="17"/>
  <c r="AO50" i="21"/>
  <c r="AY50" i="21" s="1"/>
  <c r="AX51" i="21" s="1"/>
  <c r="BH51" i="21" s="1"/>
  <c r="BG50" i="21"/>
  <c r="K165" i="17"/>
  <c r="AN165" i="17"/>
  <c r="AO165" i="17" s="1"/>
  <c r="J250" i="17"/>
  <c r="J181" i="21"/>
  <c r="K86" i="21"/>
  <c r="AN86" i="21"/>
  <c r="AO86" i="21" s="1"/>
  <c r="J215" i="17"/>
  <c r="K130" i="17"/>
  <c r="U130" i="17" s="1"/>
  <c r="T131" i="17" s="1"/>
  <c r="AD131" i="17" s="1"/>
  <c r="AN130" i="17"/>
  <c r="AC130" i="17"/>
  <c r="AN122" i="21"/>
  <c r="K122" i="21"/>
  <c r="U122" i="21" s="1"/>
  <c r="T123" i="21" s="1"/>
  <c r="AD123" i="21" s="1"/>
  <c r="J217" i="21"/>
  <c r="J231" i="22"/>
  <c r="K156" i="22"/>
  <c r="AN156" i="22"/>
  <c r="AO156" i="22" s="1"/>
  <c r="J184" i="22"/>
  <c r="K109" i="22"/>
  <c r="U109" i="22" s="1"/>
  <c r="T110" i="22" s="1"/>
  <c r="AD110" i="22" s="1"/>
  <c r="AN109" i="22"/>
  <c r="AC109" i="22"/>
  <c r="J102" i="17"/>
  <c r="AC103" i="17" s="1"/>
  <c r="AC17" i="17"/>
  <c r="AN17" i="17"/>
  <c r="BG18" i="17" s="1"/>
  <c r="K17" i="17"/>
  <c r="U17" i="17" s="1"/>
  <c r="T18" i="17" s="1"/>
  <c r="AD18" i="17" s="1"/>
  <c r="AE18" i="17" s="1"/>
  <c r="AE26" i="15"/>
  <c r="AE53" i="15"/>
  <c r="K152" i="21"/>
  <c r="J247" i="21"/>
  <c r="AN152" i="21"/>
  <c r="AO152" i="21" s="1"/>
  <c r="AO26" i="17"/>
  <c r="AY26" i="17" s="1"/>
  <c r="AX27" i="17" s="1"/>
  <c r="BH27" i="17" s="1"/>
  <c r="BG26" i="17"/>
  <c r="J246" i="21"/>
  <c r="AN151" i="21"/>
  <c r="AO151" i="21" s="1"/>
  <c r="AY151" i="21" s="1"/>
  <c r="AX152" i="21" s="1"/>
  <c r="K151" i="21"/>
  <c r="AO42" i="21"/>
  <c r="AY42" i="21" s="1"/>
  <c r="AX43" i="21" s="1"/>
  <c r="BH43" i="21" s="1"/>
  <c r="BG42" i="21"/>
  <c r="AN158" i="17"/>
  <c r="AO158" i="17" s="1"/>
  <c r="K158" i="17"/>
  <c r="J243" i="17"/>
  <c r="K135" i="22"/>
  <c r="J210" i="22"/>
  <c r="AN135" i="22"/>
  <c r="AO135" i="22" s="1"/>
  <c r="J172" i="17"/>
  <c r="AN87" i="17"/>
  <c r="AO87" i="17" s="1"/>
  <c r="K87" i="17"/>
  <c r="AO32" i="21"/>
  <c r="AY32" i="21" s="1"/>
  <c r="AX33" i="21" s="1"/>
  <c r="BH33" i="21" s="1"/>
  <c r="BG32" i="21"/>
  <c r="AO28" i="21"/>
  <c r="AY28" i="21" s="1"/>
  <c r="AX29" i="21" s="1"/>
  <c r="BH29" i="21" s="1"/>
  <c r="BG28" i="21"/>
  <c r="J200" i="22"/>
  <c r="K125" i="22"/>
  <c r="U125" i="22" s="1"/>
  <c r="T126" i="22" s="1"/>
  <c r="AD126" i="22" s="1"/>
  <c r="AN125" i="22"/>
  <c r="AC125" i="22"/>
  <c r="AO53" i="21"/>
  <c r="AY53" i="21" s="1"/>
  <c r="AX54" i="21" s="1"/>
  <c r="BH54" i="21" s="1"/>
  <c r="BG53" i="21"/>
  <c r="J121" i="21"/>
  <c r="AN26" i="21"/>
  <c r="K26" i="21"/>
  <c r="U26" i="21" s="1"/>
  <c r="T27" i="21" s="1"/>
  <c r="AD27" i="21" s="1"/>
  <c r="AE27" i="21" s="1"/>
  <c r="AC26" i="21"/>
  <c r="J170" i="17"/>
  <c r="K85" i="17"/>
  <c r="AN85" i="17"/>
  <c r="AO85" i="17" s="1"/>
  <c r="J191" i="22"/>
  <c r="AN116" i="22"/>
  <c r="K116" i="22"/>
  <c r="U116" i="22" s="1"/>
  <c r="T117" i="22" s="1"/>
  <c r="AD117" i="22" s="1"/>
  <c r="AC116" i="22"/>
  <c r="AN132" i="22"/>
  <c r="AO132" i="22" s="1"/>
  <c r="K132" i="22"/>
  <c r="J207" i="22"/>
  <c r="K118" i="17"/>
  <c r="U118" i="17" s="1"/>
  <c r="T119" i="17" s="1"/>
  <c r="AD119" i="17" s="1"/>
  <c r="J203" i="17"/>
  <c r="AN118" i="17"/>
  <c r="AC118" i="17"/>
  <c r="J201" i="22"/>
  <c r="AN126" i="22"/>
  <c r="K126" i="22"/>
  <c r="U126" i="22" s="1"/>
  <c r="T127" i="22" s="1"/>
  <c r="AD127" i="22" s="1"/>
  <c r="AC126" i="22"/>
  <c r="K119" i="22"/>
  <c r="U119" i="22" s="1"/>
  <c r="T120" i="22" s="1"/>
  <c r="AD120" i="22" s="1"/>
  <c r="AE120" i="22" s="1"/>
  <c r="AN119" i="22"/>
  <c r="J194" i="22"/>
  <c r="AC119" i="22"/>
  <c r="J234" i="21"/>
  <c r="K139" i="21"/>
  <c r="U139" i="21" s="1"/>
  <c r="T140" i="21" s="1"/>
  <c r="AD140" i="21" s="1"/>
  <c r="AN139" i="21"/>
  <c r="AC139" i="21"/>
  <c r="AO52" i="21"/>
  <c r="AY52" i="21" s="1"/>
  <c r="AX53" i="21" s="1"/>
  <c r="BH53" i="21" s="1"/>
  <c r="BG52" i="21"/>
  <c r="AO29" i="21"/>
  <c r="AY29" i="21" s="1"/>
  <c r="AX30" i="21" s="1"/>
  <c r="BH30" i="21" s="1"/>
  <c r="BG29" i="21"/>
  <c r="AN137" i="22"/>
  <c r="AO137" i="22" s="1"/>
  <c r="K137" i="22"/>
  <c r="J212" i="22"/>
  <c r="J192" i="22"/>
  <c r="K117" i="22"/>
  <c r="U117" i="22" s="1"/>
  <c r="T118" i="22" s="1"/>
  <c r="AD118" i="22" s="1"/>
  <c r="AN117" i="22"/>
  <c r="AC117" i="22"/>
  <c r="J233" i="17"/>
  <c r="K148" i="17"/>
  <c r="AN148" i="17"/>
  <c r="AO148" i="17" s="1"/>
  <c r="AE33" i="22"/>
  <c r="K147" i="17"/>
  <c r="AN147" i="17"/>
  <c r="AO147" i="17" s="1"/>
  <c r="J232" i="17"/>
  <c r="J235" i="21"/>
  <c r="AN140" i="21"/>
  <c r="K140" i="21"/>
  <c r="U140" i="21" s="1"/>
  <c r="T141" i="21" s="1"/>
  <c r="AD141" i="21" s="1"/>
  <c r="AC140" i="21"/>
  <c r="AO38" i="21"/>
  <c r="AY38" i="21" s="1"/>
  <c r="AX39" i="21" s="1"/>
  <c r="BH39" i="21" s="1"/>
  <c r="BG38" i="21"/>
  <c r="J273" i="21"/>
  <c r="AN178" i="21"/>
  <c r="AO178" i="21" s="1"/>
  <c r="K178" i="21"/>
  <c r="AO48" i="17"/>
  <c r="AY48" i="17" s="1"/>
  <c r="AX49" i="17" s="1"/>
  <c r="BH49" i="17" s="1"/>
  <c r="BG48" i="17"/>
  <c r="J167" i="17"/>
  <c r="AN82" i="17"/>
  <c r="AO82" i="17" s="1"/>
  <c r="K82" i="17"/>
  <c r="AE48" i="21"/>
  <c r="AC25" i="17"/>
  <c r="K111" i="22"/>
  <c r="U111" i="22" s="1"/>
  <c r="T112" i="22" s="1"/>
  <c r="AD112" i="22" s="1"/>
  <c r="AN111" i="22"/>
  <c r="J186" i="22"/>
  <c r="AC111" i="22"/>
  <c r="J251" i="17"/>
  <c r="K166" i="17"/>
  <c r="AN166" i="17"/>
  <c r="AO166" i="17" s="1"/>
  <c r="AN145" i="21"/>
  <c r="K145" i="21"/>
  <c r="U145" i="21" s="1"/>
  <c r="T146" i="21" s="1"/>
  <c r="AD146" i="21" s="1"/>
  <c r="J240" i="21"/>
  <c r="AC145" i="21"/>
  <c r="K84" i="17"/>
  <c r="J169" i="17"/>
  <c r="AN84" i="17"/>
  <c r="AO84" i="17" s="1"/>
  <c r="AE38" i="22"/>
  <c r="AE26" i="22"/>
  <c r="J229" i="21"/>
  <c r="K134" i="21"/>
  <c r="U134" i="21" s="1"/>
  <c r="T135" i="21" s="1"/>
  <c r="AD135" i="21" s="1"/>
  <c r="AN134" i="21"/>
  <c r="AC134" i="21"/>
  <c r="AO49" i="21"/>
  <c r="AY49" i="21" s="1"/>
  <c r="AX50" i="21" s="1"/>
  <c r="BH50" i="21" s="1"/>
  <c r="BG49" i="21"/>
  <c r="K154" i="22"/>
  <c r="J229" i="22"/>
  <c r="AN154" i="22"/>
  <c r="AO154" i="22" s="1"/>
  <c r="AC17" i="22"/>
  <c r="K17" i="22"/>
  <c r="U17" i="22" s="1"/>
  <c r="T18" i="22" s="1"/>
  <c r="AD18" i="22" s="1"/>
  <c r="AE18" i="22" s="1"/>
  <c r="J92" i="22"/>
  <c r="AN17" i="22"/>
  <c r="BG18" i="22" s="1"/>
  <c r="AU57" i="22"/>
  <c r="AV57" i="22" s="1"/>
  <c r="AS58" i="22" s="1"/>
  <c r="Q353" i="22"/>
  <c r="Q129" i="22"/>
  <c r="AS280" i="22"/>
  <c r="Z53" i="22"/>
  <c r="AC54" i="22"/>
  <c r="BD53" i="22"/>
  <c r="Y53" i="22"/>
  <c r="BC53" i="22"/>
  <c r="X53" i="22"/>
  <c r="BB53" i="22"/>
  <c r="U53" i="22"/>
  <c r="T54" i="22" s="1"/>
  <c r="O54" i="22"/>
  <c r="BG54" i="22"/>
  <c r="R129" i="22"/>
  <c r="AT129" i="22"/>
  <c r="BE129" i="22" s="1"/>
  <c r="Q205" i="22"/>
  <c r="R205" i="22" s="1"/>
  <c r="Z278" i="22"/>
  <c r="O279" i="22"/>
  <c r="BD278" i="22"/>
  <c r="Y278" i="22"/>
  <c r="BC278" i="22"/>
  <c r="X278" i="22"/>
  <c r="BB278" i="22"/>
  <c r="R353" i="22"/>
  <c r="AU355" i="22"/>
  <c r="AV355" i="22" s="1"/>
  <c r="AT205" i="22"/>
  <c r="BE205" i="22" s="1"/>
  <c r="Q393" i="17"/>
  <c r="R393" i="17" s="1"/>
  <c r="BB393" i="17" s="1"/>
  <c r="AU310" i="17"/>
  <c r="AV310" i="17" s="1"/>
  <c r="BC222" i="17"/>
  <c r="X222" i="17"/>
  <c r="BD222" i="17"/>
  <c r="O223" i="17"/>
  <c r="P223" i="17" s="1"/>
  <c r="AA223" i="17" s="1"/>
  <c r="BB222" i="17"/>
  <c r="Z222" i="17"/>
  <c r="Y222" i="17"/>
  <c r="O138" i="17"/>
  <c r="BB137" i="17"/>
  <c r="AC138" i="17"/>
  <c r="Z137" i="17"/>
  <c r="BD137" i="17"/>
  <c r="Y137" i="17"/>
  <c r="BC137" i="17"/>
  <c r="X137" i="17"/>
  <c r="AU54" i="17"/>
  <c r="AV54" i="17" s="1"/>
  <c r="AB53" i="17"/>
  <c r="AD53" i="17"/>
  <c r="AU225" i="17"/>
  <c r="AV225" i="17" s="1"/>
  <c r="P308" i="17"/>
  <c r="AA308" i="17" s="1"/>
  <c r="BD393" i="17"/>
  <c r="Y393" i="17"/>
  <c r="BC393" i="17"/>
  <c r="X393" i="17"/>
  <c r="O394" i="17"/>
  <c r="AB307" i="17"/>
  <c r="AT394" i="17"/>
  <c r="BE394" i="17" s="1"/>
  <c r="BF53" i="17"/>
  <c r="BH53" i="17"/>
  <c r="BF307" i="17"/>
  <c r="AU141" i="17"/>
  <c r="AV141" i="17" s="1"/>
  <c r="P54" i="17"/>
  <c r="AA54" i="17" s="1"/>
  <c r="Q434" i="21"/>
  <c r="R434" i="21" s="1"/>
  <c r="BC434" i="21" s="1"/>
  <c r="O150" i="21"/>
  <c r="BB149" i="21"/>
  <c r="BD149" i="21"/>
  <c r="BC149" i="21"/>
  <c r="Z149" i="21"/>
  <c r="Y149" i="21"/>
  <c r="X149" i="21"/>
  <c r="AC150" i="21"/>
  <c r="BG150" i="21"/>
  <c r="U149" i="21"/>
  <c r="T150" i="21" s="1"/>
  <c r="P245" i="21"/>
  <c r="AA245" i="21" s="1"/>
  <c r="Q342" i="21"/>
  <c r="R342" i="21" s="1"/>
  <c r="AU56" i="21"/>
  <c r="AV56" i="21" s="1"/>
  <c r="P55" i="21"/>
  <c r="AA55" i="21" s="1"/>
  <c r="BF54" i="21"/>
  <c r="AB54" i="21"/>
  <c r="AD54" i="21"/>
  <c r="AT152" i="21"/>
  <c r="BE152" i="21" s="1"/>
  <c r="AS345" i="21"/>
  <c r="AB244" i="21"/>
  <c r="AS439" i="21"/>
  <c r="BF244" i="21"/>
  <c r="AT247" i="21"/>
  <c r="BE247" i="21" s="1"/>
  <c r="AE44" i="15"/>
  <c r="AE37" i="15"/>
  <c r="AE48" i="15"/>
  <c r="AE33" i="15"/>
  <c r="AE42" i="15"/>
  <c r="K144" i="15"/>
  <c r="U144" i="15" s="1"/>
  <c r="T145" i="15" s="1"/>
  <c r="AD145" i="15" s="1"/>
  <c r="J249" i="15"/>
  <c r="AN144" i="15"/>
  <c r="AC144" i="15"/>
  <c r="K142" i="15"/>
  <c r="U142" i="15" s="1"/>
  <c r="T143" i="15" s="1"/>
  <c r="AD143" i="15" s="1"/>
  <c r="J247" i="15"/>
  <c r="AN142" i="15"/>
  <c r="AC142" i="15"/>
  <c r="AN158" i="15"/>
  <c r="K158" i="15"/>
  <c r="J263" i="15"/>
  <c r="AO47" i="15"/>
  <c r="AY47" i="15" s="1"/>
  <c r="AX48" i="15" s="1"/>
  <c r="BH48" i="15" s="1"/>
  <c r="BG47" i="15"/>
  <c r="AO25" i="15"/>
  <c r="AY25" i="15" s="1"/>
  <c r="AX26" i="15" s="1"/>
  <c r="BH26" i="15" s="1"/>
  <c r="J127" i="15"/>
  <c r="AN22" i="15"/>
  <c r="BG23" i="15" s="1"/>
  <c r="K22" i="15"/>
  <c r="U22" i="15" s="1"/>
  <c r="T23" i="15" s="1"/>
  <c r="AD23" i="15" s="1"/>
  <c r="AE23" i="15" s="1"/>
  <c r="AC22" i="15"/>
  <c r="K134" i="15"/>
  <c r="U134" i="15" s="1"/>
  <c r="T135" i="15" s="1"/>
  <c r="AD135" i="15" s="1"/>
  <c r="AN134" i="15"/>
  <c r="J239" i="15"/>
  <c r="AC134" i="15"/>
  <c r="AE46" i="15"/>
  <c r="AN92" i="15"/>
  <c r="AO92" i="15" s="1"/>
  <c r="K92" i="15"/>
  <c r="J197" i="15"/>
  <c r="K170" i="15"/>
  <c r="AN170" i="15"/>
  <c r="AO170" i="15" s="1"/>
  <c r="J275" i="15"/>
  <c r="AO41" i="15"/>
  <c r="AY41" i="15" s="1"/>
  <c r="AX42" i="15" s="1"/>
  <c r="BH42" i="15" s="1"/>
  <c r="BG41" i="15"/>
  <c r="AO54" i="15"/>
  <c r="AY54" i="15" s="1"/>
  <c r="AX55" i="15" s="1"/>
  <c r="BH55" i="15" s="1"/>
  <c r="BG54" i="15"/>
  <c r="AO39" i="15"/>
  <c r="AY39" i="15" s="1"/>
  <c r="AX40" i="15" s="1"/>
  <c r="BH40" i="15" s="1"/>
  <c r="BG39" i="15"/>
  <c r="K194" i="15"/>
  <c r="AN194" i="15"/>
  <c r="AO194" i="15" s="1"/>
  <c r="J299" i="15"/>
  <c r="AO37" i="15"/>
  <c r="AY37" i="15" s="1"/>
  <c r="AX38" i="15" s="1"/>
  <c r="BH38" i="15" s="1"/>
  <c r="BG37" i="15"/>
  <c r="AO53" i="15"/>
  <c r="AY53" i="15" s="1"/>
  <c r="AX54" i="15" s="1"/>
  <c r="BH54" i="15" s="1"/>
  <c r="BG53" i="15"/>
  <c r="AN139" i="15"/>
  <c r="J244" i="15"/>
  <c r="K139" i="15"/>
  <c r="U139" i="15" s="1"/>
  <c r="T140" i="15" s="1"/>
  <c r="AD140" i="15" s="1"/>
  <c r="AC139" i="15"/>
  <c r="J287" i="15"/>
  <c r="K182" i="15"/>
  <c r="AN182" i="15"/>
  <c r="AO182" i="15" s="1"/>
  <c r="J237" i="15"/>
  <c r="K132" i="15"/>
  <c r="U132" i="15" s="1"/>
  <c r="T133" i="15" s="1"/>
  <c r="AD133" i="15" s="1"/>
  <c r="AN132" i="15"/>
  <c r="AC132" i="15"/>
  <c r="K130" i="15"/>
  <c r="U130" i="15" s="1"/>
  <c r="T131" i="15" s="1"/>
  <c r="AD131" i="15" s="1"/>
  <c r="J235" i="15"/>
  <c r="AN130" i="15"/>
  <c r="K156" i="15"/>
  <c r="U156" i="15" s="1"/>
  <c r="T157" i="15" s="1"/>
  <c r="AD157" i="15" s="1"/>
  <c r="J261" i="15"/>
  <c r="AN156" i="15"/>
  <c r="AC156" i="15"/>
  <c r="AE49" i="15"/>
  <c r="AO29" i="15"/>
  <c r="AY29" i="15" s="1"/>
  <c r="AX30" i="15" s="1"/>
  <c r="BH30" i="15" s="1"/>
  <c r="BG29" i="15"/>
  <c r="J238" i="15"/>
  <c r="AN133" i="15"/>
  <c r="K133" i="15"/>
  <c r="U133" i="15" s="1"/>
  <c r="T134" i="15" s="1"/>
  <c r="AC133" i="15"/>
  <c r="K147" i="15"/>
  <c r="U147" i="15" s="1"/>
  <c r="T148" i="15" s="1"/>
  <c r="AD148" i="15" s="1"/>
  <c r="AN147" i="15"/>
  <c r="J252" i="15"/>
  <c r="AC147" i="15"/>
  <c r="AO48" i="15"/>
  <c r="AY48" i="15" s="1"/>
  <c r="AX49" i="15" s="1"/>
  <c r="BH49" i="15" s="1"/>
  <c r="BG48" i="15"/>
  <c r="AO40" i="15"/>
  <c r="AY40" i="15" s="1"/>
  <c r="AX41" i="15" s="1"/>
  <c r="BH41" i="15" s="1"/>
  <c r="BG40" i="15"/>
  <c r="K128" i="15"/>
  <c r="U128" i="15" s="1"/>
  <c r="T129" i="15" s="1"/>
  <c r="AD129" i="15" s="1"/>
  <c r="AN128" i="15"/>
  <c r="J233" i="15"/>
  <c r="AC128" i="15"/>
  <c r="AN179" i="15"/>
  <c r="AO179" i="15" s="1"/>
  <c r="J284" i="15"/>
  <c r="K179" i="15"/>
  <c r="AO38" i="15"/>
  <c r="AY38" i="15" s="1"/>
  <c r="AX39" i="15" s="1"/>
  <c r="BH39" i="15" s="1"/>
  <c r="BG38" i="15"/>
  <c r="J268" i="15"/>
  <c r="AN163" i="15"/>
  <c r="AO163" i="15" s="1"/>
  <c r="K163" i="15"/>
  <c r="AN165" i="15"/>
  <c r="AO165" i="15" s="1"/>
  <c r="J270" i="15"/>
  <c r="K165" i="15"/>
  <c r="AO34" i="15"/>
  <c r="AY34" i="15" s="1"/>
  <c r="AX35" i="15" s="1"/>
  <c r="BH35" i="15" s="1"/>
  <c r="BG34" i="15"/>
  <c r="AO33" i="15"/>
  <c r="AY33" i="15" s="1"/>
  <c r="AX34" i="15" s="1"/>
  <c r="BH34" i="15" s="1"/>
  <c r="BG33" i="15"/>
  <c r="AO27" i="15"/>
  <c r="AY27" i="15" s="1"/>
  <c r="AX28" i="15" s="1"/>
  <c r="BH28" i="15" s="1"/>
  <c r="BG27" i="15"/>
  <c r="K174" i="15"/>
  <c r="J279" i="15"/>
  <c r="AN174" i="15"/>
  <c r="AO174" i="15" s="1"/>
  <c r="J236" i="15"/>
  <c r="AN131" i="15"/>
  <c r="K131" i="15"/>
  <c r="U131" i="15" s="1"/>
  <c r="T132" i="15" s="1"/>
  <c r="AC131" i="15"/>
  <c r="AO51" i="15"/>
  <c r="AY51" i="15" s="1"/>
  <c r="AX52" i="15" s="1"/>
  <c r="BH52" i="15" s="1"/>
  <c r="BG51" i="15"/>
  <c r="AO49" i="15"/>
  <c r="AY49" i="15" s="1"/>
  <c r="AX50" i="15" s="1"/>
  <c r="BH50" i="15" s="1"/>
  <c r="BG49" i="15"/>
  <c r="AN151" i="15"/>
  <c r="J256" i="15"/>
  <c r="K151" i="15"/>
  <c r="U151" i="15" s="1"/>
  <c r="T152" i="15" s="1"/>
  <c r="AD152" i="15" s="1"/>
  <c r="AC151" i="15"/>
  <c r="AO28" i="15"/>
  <c r="AY28" i="15" s="1"/>
  <c r="AX29" i="15" s="1"/>
  <c r="BH29" i="15" s="1"/>
  <c r="BG28" i="15"/>
  <c r="AO42" i="15"/>
  <c r="AY42" i="15" s="1"/>
  <c r="AX43" i="15" s="1"/>
  <c r="BH43" i="15" s="1"/>
  <c r="BG42" i="15"/>
  <c r="K143" i="15"/>
  <c r="U143" i="15" s="1"/>
  <c r="T144" i="15" s="1"/>
  <c r="AD144" i="15" s="1"/>
  <c r="AN143" i="15"/>
  <c r="J248" i="15"/>
  <c r="AC143" i="15"/>
  <c r="J126" i="15"/>
  <c r="AN21" i="15"/>
  <c r="K21" i="15"/>
  <c r="U21" i="15" s="1"/>
  <c r="T22" i="15" s="1"/>
  <c r="AD22" i="15" s="1"/>
  <c r="AC21" i="15"/>
  <c r="K149" i="15"/>
  <c r="U149" i="15" s="1"/>
  <c r="T150" i="15" s="1"/>
  <c r="AD150" i="15" s="1"/>
  <c r="J254" i="15"/>
  <c r="AN149" i="15"/>
  <c r="AC149" i="15"/>
  <c r="AO23" i="15"/>
  <c r="AY23" i="15" s="1"/>
  <c r="AX24" i="15" s="1"/>
  <c r="BH24" i="15" s="1"/>
  <c r="AN17" i="15"/>
  <c r="AO17" i="15" s="1"/>
  <c r="AY17" i="15" s="1"/>
  <c r="J122" i="15"/>
  <c r="K17" i="15"/>
  <c r="U17" i="15" s="1"/>
  <c r="AE52" i="15"/>
  <c r="AE36" i="15"/>
  <c r="K177" i="15"/>
  <c r="J282" i="15"/>
  <c r="AN177" i="15"/>
  <c r="AO177" i="15" s="1"/>
  <c r="J274" i="15"/>
  <c r="AN169" i="15"/>
  <c r="AO169" i="15" s="1"/>
  <c r="K169" i="15"/>
  <c r="J243" i="15"/>
  <c r="AN138" i="15"/>
  <c r="K138" i="15"/>
  <c r="U138" i="15" s="1"/>
  <c r="T139" i="15" s="1"/>
  <c r="AD139" i="15" s="1"/>
  <c r="AC138" i="15"/>
  <c r="AO26" i="15"/>
  <c r="AY26" i="15" s="1"/>
  <c r="AX27" i="15" s="1"/>
  <c r="BH27" i="15" s="1"/>
  <c r="BG26" i="15"/>
  <c r="K161" i="15"/>
  <c r="J266" i="15"/>
  <c r="AN161" i="15"/>
  <c r="AO161" i="15" s="1"/>
  <c r="J191" i="15"/>
  <c r="K86" i="15"/>
  <c r="AN86" i="15"/>
  <c r="AO86" i="15" s="1"/>
  <c r="K186" i="15"/>
  <c r="AN186" i="15"/>
  <c r="AO186" i="15" s="1"/>
  <c r="J291" i="15"/>
  <c r="J259" i="15"/>
  <c r="K154" i="15"/>
  <c r="U154" i="15" s="1"/>
  <c r="T155" i="15" s="1"/>
  <c r="AD155" i="15" s="1"/>
  <c r="AN154" i="15"/>
  <c r="AC154" i="15"/>
  <c r="J260" i="15"/>
  <c r="AN155" i="15"/>
  <c r="K155" i="15"/>
  <c r="U155" i="15" s="1"/>
  <c r="T156" i="15" s="1"/>
  <c r="AD156" i="15" s="1"/>
  <c r="AC155" i="15"/>
  <c r="AO46" i="15"/>
  <c r="AY46" i="15" s="1"/>
  <c r="AX47" i="15" s="1"/>
  <c r="BH47" i="15" s="1"/>
  <c r="BG46" i="15"/>
  <c r="J300" i="15"/>
  <c r="K195" i="15"/>
  <c r="AN195" i="15"/>
  <c r="AO195" i="15" s="1"/>
  <c r="AN93" i="15"/>
  <c r="AO93" i="15" s="1"/>
  <c r="J198" i="15"/>
  <c r="K93" i="15"/>
  <c r="J276" i="15"/>
  <c r="AN171" i="15"/>
  <c r="AO171" i="15" s="1"/>
  <c r="K171" i="15"/>
  <c r="AN167" i="15"/>
  <c r="AO167" i="15" s="1"/>
  <c r="K167" i="15"/>
  <c r="J272" i="15"/>
  <c r="AO30" i="15"/>
  <c r="AY30" i="15" s="1"/>
  <c r="AX31" i="15" s="1"/>
  <c r="BH31" i="15" s="1"/>
  <c r="BG30" i="15"/>
  <c r="J129" i="15"/>
  <c r="AC130" i="15" s="1"/>
  <c r="AN24" i="15"/>
  <c r="BG25" i="15" s="1"/>
  <c r="K24" i="15"/>
  <c r="U24" i="15" s="1"/>
  <c r="T25" i="15" s="1"/>
  <c r="AD25" i="15" s="1"/>
  <c r="AC24" i="15"/>
  <c r="AE24" i="15" s="1"/>
  <c r="K135" i="15"/>
  <c r="U135" i="15" s="1"/>
  <c r="T136" i="15" s="1"/>
  <c r="AD136" i="15" s="1"/>
  <c r="AN135" i="15"/>
  <c r="J240" i="15"/>
  <c r="AC135" i="15"/>
  <c r="K145" i="15"/>
  <c r="U145" i="15" s="1"/>
  <c r="T146" i="15" s="1"/>
  <c r="AD146" i="15" s="1"/>
  <c r="J250" i="15"/>
  <c r="AN145" i="15"/>
  <c r="AC145" i="15"/>
  <c r="AE35" i="15"/>
  <c r="J290" i="15"/>
  <c r="AN185" i="15"/>
  <c r="AO185" i="15" s="1"/>
  <c r="K185" i="15"/>
  <c r="AN18" i="15"/>
  <c r="BG19" i="15" s="1"/>
  <c r="J123" i="15"/>
  <c r="K18" i="15"/>
  <c r="U18" i="15" s="1"/>
  <c r="T19" i="15" s="1"/>
  <c r="AD19" i="15" s="1"/>
  <c r="AC18" i="15"/>
  <c r="AC19" i="15"/>
  <c r="AN84" i="15"/>
  <c r="AO84" i="15" s="1"/>
  <c r="J189" i="15"/>
  <c r="K84" i="15"/>
  <c r="K160" i="15"/>
  <c r="J265" i="15"/>
  <c r="AN160" i="15"/>
  <c r="AO160" i="15" s="1"/>
  <c r="AY160" i="15" s="1"/>
  <c r="AX161" i="15" s="1"/>
  <c r="K184" i="15"/>
  <c r="J289" i="15"/>
  <c r="AN184" i="15"/>
  <c r="AO184" i="15" s="1"/>
  <c r="K181" i="15"/>
  <c r="J286" i="15"/>
  <c r="AN181" i="15"/>
  <c r="AO181" i="15" s="1"/>
  <c r="J192" i="15"/>
  <c r="K87" i="15"/>
  <c r="AN87" i="15"/>
  <c r="AO87" i="15" s="1"/>
  <c r="AO56" i="15"/>
  <c r="AY56" i="15" s="1"/>
  <c r="AX57" i="15" s="1"/>
  <c r="BG56" i="15"/>
  <c r="AO50" i="15"/>
  <c r="AY50" i="15" s="1"/>
  <c r="AX51" i="15" s="1"/>
  <c r="BH51" i="15" s="1"/>
  <c r="BG50" i="15"/>
  <c r="AE31" i="15"/>
  <c r="J277" i="15"/>
  <c r="K172" i="15"/>
  <c r="AN172" i="15"/>
  <c r="AO172" i="15" s="1"/>
  <c r="AN20" i="15"/>
  <c r="J125" i="15"/>
  <c r="K20" i="15"/>
  <c r="U20" i="15" s="1"/>
  <c r="T21" i="15" s="1"/>
  <c r="AD21" i="15" s="1"/>
  <c r="AC20" i="15"/>
  <c r="AE20" i="15" s="1"/>
  <c r="AN85" i="15"/>
  <c r="AO85" i="15" s="1"/>
  <c r="J190" i="15"/>
  <c r="K85" i="15"/>
  <c r="J245" i="15"/>
  <c r="K140" i="15"/>
  <c r="U140" i="15" s="1"/>
  <c r="T141" i="15" s="1"/>
  <c r="AD141" i="15" s="1"/>
  <c r="AN140" i="15"/>
  <c r="AC140" i="15"/>
  <c r="K162" i="15"/>
  <c r="J267" i="15"/>
  <c r="AN162" i="15"/>
  <c r="AO162" i="15" s="1"/>
  <c r="K157" i="15"/>
  <c r="U157" i="15" s="1"/>
  <c r="T158" i="15" s="1"/>
  <c r="J262" i="15"/>
  <c r="AN157" i="15"/>
  <c r="AC157" i="15"/>
  <c r="J246" i="15"/>
  <c r="K141" i="15"/>
  <c r="U141" i="15" s="1"/>
  <c r="T142" i="15" s="1"/>
  <c r="AD142" i="15" s="1"/>
  <c r="AN141" i="15"/>
  <c r="AC141" i="15"/>
  <c r="AO55" i="15"/>
  <c r="AY55" i="15" s="1"/>
  <c r="AX56" i="15" s="1"/>
  <c r="BH56" i="15" s="1"/>
  <c r="BG55" i="15"/>
  <c r="J269" i="15"/>
  <c r="AN164" i="15"/>
  <c r="AO164" i="15" s="1"/>
  <c r="K164" i="15"/>
  <c r="AN83" i="15"/>
  <c r="AO83" i="15" s="1"/>
  <c r="J188" i="15"/>
  <c r="K83" i="15"/>
  <c r="AE54" i="15"/>
  <c r="AO45" i="15"/>
  <c r="AY45" i="15" s="1"/>
  <c r="AX46" i="15" s="1"/>
  <c r="BH46" i="15" s="1"/>
  <c r="BG45" i="15"/>
  <c r="K148" i="15"/>
  <c r="U148" i="15" s="1"/>
  <c r="T149" i="15" s="1"/>
  <c r="AD149" i="15" s="1"/>
  <c r="J253" i="15"/>
  <c r="AN148" i="15"/>
  <c r="AC148" i="15"/>
  <c r="K178" i="15"/>
  <c r="J283" i="15"/>
  <c r="AN178" i="15"/>
  <c r="AO178" i="15" s="1"/>
  <c r="AO35" i="15"/>
  <c r="AY35" i="15" s="1"/>
  <c r="AX36" i="15" s="1"/>
  <c r="BH36" i="15" s="1"/>
  <c r="BG35" i="15"/>
  <c r="K124" i="15"/>
  <c r="U124" i="15" s="1"/>
  <c r="T125" i="15" s="1"/>
  <c r="AD125" i="15" s="1"/>
  <c r="J229" i="15"/>
  <c r="AN124" i="15"/>
  <c r="AC124" i="15"/>
  <c r="AO57" i="15"/>
  <c r="AY57" i="15" s="1"/>
  <c r="AX58" i="15" s="1"/>
  <c r="BG57" i="15"/>
  <c r="K183" i="15"/>
  <c r="AN183" i="15"/>
  <c r="AO183" i="15" s="1"/>
  <c r="J288" i="15"/>
  <c r="AO52" i="15"/>
  <c r="AY52" i="15" s="1"/>
  <c r="AX53" i="15" s="1"/>
  <c r="BH53" i="15" s="1"/>
  <c r="BG52" i="15"/>
  <c r="AO36" i="15"/>
  <c r="AY36" i="15" s="1"/>
  <c r="AX37" i="15" s="1"/>
  <c r="BH37" i="15" s="1"/>
  <c r="BG36" i="15"/>
  <c r="K137" i="15"/>
  <c r="U137" i="15" s="1"/>
  <c r="T138" i="15" s="1"/>
  <c r="AD138" i="15" s="1"/>
  <c r="AN137" i="15"/>
  <c r="J242" i="15"/>
  <c r="AC137" i="15"/>
  <c r="AE47" i="15"/>
  <c r="AC25" i="15"/>
  <c r="J281" i="15"/>
  <c r="AN176" i="15"/>
  <c r="AO176" i="15" s="1"/>
  <c r="K176" i="15"/>
  <c r="AE29" i="15"/>
  <c r="AO31" i="15"/>
  <c r="AY31" i="15" s="1"/>
  <c r="AX32" i="15" s="1"/>
  <c r="BH32" i="15" s="1"/>
  <c r="BG31" i="15"/>
  <c r="AE41" i="15"/>
  <c r="J285" i="15"/>
  <c r="AN180" i="15"/>
  <c r="AO180" i="15" s="1"/>
  <c r="K180" i="15"/>
  <c r="J264" i="15"/>
  <c r="K159" i="15"/>
  <c r="AN159" i="15"/>
  <c r="AO159" i="15" s="1"/>
  <c r="AY159" i="15" s="1"/>
  <c r="AX160" i="15" s="1"/>
  <c r="K153" i="15"/>
  <c r="U153" i="15" s="1"/>
  <c r="T154" i="15" s="1"/>
  <c r="AD154" i="15" s="1"/>
  <c r="J258" i="15"/>
  <c r="AN153" i="15"/>
  <c r="AC153" i="15"/>
  <c r="K196" i="15"/>
  <c r="AN196" i="15"/>
  <c r="AO196" i="15" s="1"/>
  <c r="J301" i="15"/>
  <c r="K166" i="15"/>
  <c r="J271" i="15"/>
  <c r="AN166" i="15"/>
  <c r="AO166" i="15" s="1"/>
  <c r="AO44" i="15"/>
  <c r="AY44" i="15" s="1"/>
  <c r="AX45" i="15" s="1"/>
  <c r="BH45" i="15" s="1"/>
  <c r="BG44" i="15"/>
  <c r="K150" i="15"/>
  <c r="U150" i="15" s="1"/>
  <c r="T151" i="15" s="1"/>
  <c r="AD151" i="15" s="1"/>
  <c r="J255" i="15"/>
  <c r="AN150" i="15"/>
  <c r="AC150" i="15"/>
  <c r="AO43" i="15"/>
  <c r="AY43" i="15" s="1"/>
  <c r="AX44" i="15" s="1"/>
  <c r="BH44" i="15" s="1"/>
  <c r="BG43" i="15"/>
  <c r="K168" i="15"/>
  <c r="AN168" i="15"/>
  <c r="AO168" i="15" s="1"/>
  <c r="J273" i="15"/>
  <c r="AO19" i="15"/>
  <c r="AY19" i="15" s="1"/>
  <c r="AX20" i="15" s="1"/>
  <c r="BH20" i="15" s="1"/>
  <c r="K88" i="15"/>
  <c r="AN88" i="15"/>
  <c r="AO88" i="15" s="1"/>
  <c r="J193" i="15"/>
  <c r="K175" i="15"/>
  <c r="AN175" i="15"/>
  <c r="AO175" i="15" s="1"/>
  <c r="J280" i="15"/>
  <c r="AE39" i="15"/>
  <c r="K173" i="15"/>
  <c r="J278" i="15"/>
  <c r="AN173" i="15"/>
  <c r="AO173" i="15" s="1"/>
  <c r="K187" i="15"/>
  <c r="J292" i="15"/>
  <c r="AN187" i="15"/>
  <c r="AO187" i="15" s="1"/>
  <c r="AE34" i="15"/>
  <c r="AO32" i="15"/>
  <c r="AY32" i="15" s="1"/>
  <c r="AX33" i="15" s="1"/>
  <c r="BH33" i="15" s="1"/>
  <c r="BG32" i="15"/>
  <c r="AE27" i="15"/>
  <c r="K152" i="15"/>
  <c r="U152" i="15" s="1"/>
  <c r="T153" i="15" s="1"/>
  <c r="AD153" i="15" s="1"/>
  <c r="J257" i="15"/>
  <c r="AN152" i="15"/>
  <c r="AC152" i="15"/>
  <c r="AE51" i="15"/>
  <c r="J241" i="15"/>
  <c r="K136" i="15"/>
  <c r="U136" i="15" s="1"/>
  <c r="T137" i="15" s="1"/>
  <c r="AD137" i="15" s="1"/>
  <c r="AN136" i="15"/>
  <c r="AC136" i="15"/>
  <c r="AE28" i="15"/>
  <c r="K146" i="15"/>
  <c r="U146" i="15" s="1"/>
  <c r="T147" i="15" s="1"/>
  <c r="AD147" i="15" s="1"/>
  <c r="J251" i="15"/>
  <c r="AN146" i="15"/>
  <c r="AC146" i="15"/>
  <c r="B87" i="19"/>
  <c r="AU371" i="15"/>
  <c r="AV371" i="15" s="1"/>
  <c r="AS372" i="15" s="1"/>
  <c r="AS475" i="15"/>
  <c r="Q476" i="15"/>
  <c r="R476" i="15" s="1"/>
  <c r="BC369" i="15"/>
  <c r="X369" i="15"/>
  <c r="Y369" i="15"/>
  <c r="BD369" i="15"/>
  <c r="BB369" i="15"/>
  <c r="Z369" i="15"/>
  <c r="O370" i="15"/>
  <c r="AT265" i="15"/>
  <c r="BE265" i="15" s="1"/>
  <c r="AB263" i="15"/>
  <c r="BF263" i="15"/>
  <c r="P264" i="15"/>
  <c r="AA264" i="15" s="1"/>
  <c r="BF157" i="15"/>
  <c r="P158" i="15"/>
  <c r="AA158" i="15" s="1"/>
  <c r="AB157" i="15"/>
  <c r="AT161" i="15"/>
  <c r="BE161" i="15" s="1"/>
  <c r="Q57" i="15"/>
  <c r="R57" i="15" s="1"/>
  <c r="AU59" i="15"/>
  <c r="AV59" i="15" s="1"/>
  <c r="BE59" i="15"/>
  <c r="AE56" i="15"/>
  <c r="BG138" i="17" l="1"/>
  <c r="BI34" i="22"/>
  <c r="AE128" i="17"/>
  <c r="BI35" i="21"/>
  <c r="AE102" i="22"/>
  <c r="AE26" i="21"/>
  <c r="BI48" i="17"/>
  <c r="AE106" i="22"/>
  <c r="Z393" i="17"/>
  <c r="AB393" i="17" s="1"/>
  <c r="AE109" i="22"/>
  <c r="BI36" i="22"/>
  <c r="AE128" i="21"/>
  <c r="AE114" i="22"/>
  <c r="BI50" i="22"/>
  <c r="BI31" i="22"/>
  <c r="BI28" i="17"/>
  <c r="BI43" i="17"/>
  <c r="AE22" i="17"/>
  <c r="AE140" i="21"/>
  <c r="BI47" i="21"/>
  <c r="AY57" i="22"/>
  <c r="AX58" i="22" s="1"/>
  <c r="AB222" i="17"/>
  <c r="O435" i="21"/>
  <c r="BD434" i="21"/>
  <c r="BF434" i="21" s="1"/>
  <c r="X434" i="21"/>
  <c r="Y434" i="21"/>
  <c r="Z434" i="21"/>
  <c r="BB434" i="21"/>
  <c r="BI49" i="21"/>
  <c r="AU161" i="15"/>
  <c r="AE118" i="17"/>
  <c r="AE127" i="17"/>
  <c r="BI26" i="17"/>
  <c r="AE24" i="21"/>
  <c r="BI42" i="21"/>
  <c r="AE134" i="17"/>
  <c r="AE120" i="17"/>
  <c r="AE111" i="22"/>
  <c r="AE119" i="22"/>
  <c r="BI41" i="22"/>
  <c r="BI41" i="17"/>
  <c r="BI45" i="17"/>
  <c r="BI37" i="17"/>
  <c r="AE130" i="17"/>
  <c r="BI33" i="17"/>
  <c r="AE113" i="17"/>
  <c r="AE25" i="17"/>
  <c r="BI38" i="21"/>
  <c r="AE125" i="21"/>
  <c r="AE134" i="21"/>
  <c r="AE138" i="21"/>
  <c r="AE145" i="21"/>
  <c r="AC223" i="17"/>
  <c r="BI27" i="22"/>
  <c r="BI42" i="22"/>
  <c r="BI28" i="21"/>
  <c r="BI52" i="21"/>
  <c r="AE142" i="21"/>
  <c r="AE148" i="15"/>
  <c r="AE112" i="17"/>
  <c r="AE116" i="22"/>
  <c r="BI35" i="17"/>
  <c r="AE113" i="22"/>
  <c r="BI38" i="22"/>
  <c r="AE123" i="17"/>
  <c r="AE117" i="22"/>
  <c r="BI44" i="21"/>
  <c r="BI32" i="17"/>
  <c r="BI43" i="22"/>
  <c r="AE23" i="21"/>
  <c r="BI39" i="22"/>
  <c r="BI31" i="21"/>
  <c r="AE132" i="21"/>
  <c r="BI52" i="15"/>
  <c r="BI52" i="17"/>
  <c r="AE116" i="17"/>
  <c r="AE135" i="15"/>
  <c r="AE155" i="15"/>
  <c r="BI51" i="17"/>
  <c r="AE124" i="17"/>
  <c r="AE25" i="15"/>
  <c r="AE140" i="15"/>
  <c r="BI40" i="21"/>
  <c r="BI48" i="22"/>
  <c r="BI30" i="15"/>
  <c r="AE133" i="15"/>
  <c r="AE136" i="15"/>
  <c r="AE150" i="15"/>
  <c r="BI56" i="15"/>
  <c r="BI42" i="15"/>
  <c r="BI37" i="21"/>
  <c r="BI46" i="22"/>
  <c r="AE146" i="15"/>
  <c r="BI55" i="15"/>
  <c r="AE152" i="15"/>
  <c r="AE136" i="17"/>
  <c r="AE24" i="22"/>
  <c r="AE20" i="22"/>
  <c r="BI49" i="22"/>
  <c r="BI31" i="17"/>
  <c r="BI38" i="17"/>
  <c r="BI29" i="21"/>
  <c r="BI50" i="21"/>
  <c r="BI32" i="21"/>
  <c r="AE130" i="21"/>
  <c r="AE126" i="21"/>
  <c r="BI35" i="15"/>
  <c r="BI26" i="15"/>
  <c r="AO134" i="21"/>
  <c r="AY134" i="21" s="1"/>
  <c r="AX135" i="21" s="1"/>
  <c r="BH135" i="21" s="1"/>
  <c r="BG134" i="21"/>
  <c r="K186" i="22"/>
  <c r="U186" i="22" s="1"/>
  <c r="T187" i="22" s="1"/>
  <c r="AD187" i="22" s="1"/>
  <c r="J261" i="22"/>
  <c r="AN186" i="22"/>
  <c r="AC186" i="22"/>
  <c r="AO126" i="22"/>
  <c r="AY126" i="22" s="1"/>
  <c r="AX127" i="22" s="1"/>
  <c r="BH127" i="22" s="1"/>
  <c r="BG126" i="22"/>
  <c r="J257" i="17"/>
  <c r="AN172" i="17"/>
  <c r="AO172" i="17" s="1"/>
  <c r="K172" i="17"/>
  <c r="AO109" i="22"/>
  <c r="AY109" i="22" s="1"/>
  <c r="AX110" i="22" s="1"/>
  <c r="BH110" i="22" s="1"/>
  <c r="BG109" i="22"/>
  <c r="J276" i="21"/>
  <c r="K181" i="21"/>
  <c r="AN181" i="21"/>
  <c r="AO181" i="21" s="1"/>
  <c r="AO120" i="17"/>
  <c r="AY120" i="17" s="1"/>
  <c r="AX121" i="17" s="1"/>
  <c r="BH121" i="17" s="1"/>
  <c r="BG120" i="17"/>
  <c r="K229" i="17"/>
  <c r="J314" i="17"/>
  <c r="AN229" i="17"/>
  <c r="AO229" i="17" s="1"/>
  <c r="J294" i="17"/>
  <c r="AN209" i="17"/>
  <c r="K209" i="17"/>
  <c r="U209" i="17" s="1"/>
  <c r="T210" i="17" s="1"/>
  <c r="AD210" i="17" s="1"/>
  <c r="AC209" i="17"/>
  <c r="BI51" i="22"/>
  <c r="AO107" i="17"/>
  <c r="AY107" i="17" s="1"/>
  <c r="AX108" i="17" s="1"/>
  <c r="BH108" i="17" s="1"/>
  <c r="K182" i="22"/>
  <c r="U182" i="22" s="1"/>
  <c r="T183" i="22" s="1"/>
  <c r="AD183" i="22" s="1"/>
  <c r="J257" i="22"/>
  <c r="AN182" i="22"/>
  <c r="AC182" i="22"/>
  <c r="K267" i="21"/>
  <c r="J362" i="21"/>
  <c r="AN267" i="21"/>
  <c r="AO267" i="21" s="1"/>
  <c r="AO103" i="22"/>
  <c r="AY103" i="22" s="1"/>
  <c r="AX104" i="22" s="1"/>
  <c r="BH104" i="22" s="1"/>
  <c r="BG103" i="22"/>
  <c r="AO136" i="21"/>
  <c r="AY136" i="21" s="1"/>
  <c r="AX137" i="21" s="1"/>
  <c r="BH137" i="21" s="1"/>
  <c r="BG136" i="21"/>
  <c r="K226" i="21"/>
  <c r="U226" i="21" s="1"/>
  <c r="T227" i="21" s="1"/>
  <c r="AD227" i="21" s="1"/>
  <c r="AN226" i="21"/>
  <c r="J321" i="21"/>
  <c r="AC226" i="21"/>
  <c r="AO113" i="17"/>
  <c r="AY113" i="17" s="1"/>
  <c r="AX114" i="17" s="1"/>
  <c r="BH114" i="17" s="1"/>
  <c r="BG113" i="17"/>
  <c r="BI28" i="22"/>
  <c r="J283" i="21"/>
  <c r="K188" i="21"/>
  <c r="AN188" i="21"/>
  <c r="AO188" i="21" s="1"/>
  <c r="AN226" i="22"/>
  <c r="AO226" i="22" s="1"/>
  <c r="K226" i="22"/>
  <c r="J301" i="22"/>
  <c r="AO131" i="17"/>
  <c r="AY131" i="17" s="1"/>
  <c r="AX132" i="17" s="1"/>
  <c r="BH132" i="17" s="1"/>
  <c r="BG131" i="17"/>
  <c r="J376" i="21"/>
  <c r="AN281" i="21"/>
  <c r="AO281" i="21" s="1"/>
  <c r="K281" i="21"/>
  <c r="J215" i="21"/>
  <c r="K120" i="21"/>
  <c r="U120" i="21" s="1"/>
  <c r="T121" i="21" s="1"/>
  <c r="AD121" i="21" s="1"/>
  <c r="AN120" i="21"/>
  <c r="AC120" i="21"/>
  <c r="AE120" i="21" s="1"/>
  <c r="BI43" i="21"/>
  <c r="AO126" i="17"/>
  <c r="AY126" i="17" s="1"/>
  <c r="AX127" i="17" s="1"/>
  <c r="BH127" i="17" s="1"/>
  <c r="BG126" i="17"/>
  <c r="AE121" i="22"/>
  <c r="BI29" i="22"/>
  <c r="J169" i="22"/>
  <c r="K94" i="22"/>
  <c r="U94" i="22" s="1"/>
  <c r="T95" i="22" s="1"/>
  <c r="AD95" i="22" s="1"/>
  <c r="AN94" i="22"/>
  <c r="AC94" i="22"/>
  <c r="AE94" i="22" s="1"/>
  <c r="J330" i="17"/>
  <c r="AN245" i="17"/>
  <c r="AO245" i="17" s="1"/>
  <c r="K245" i="17"/>
  <c r="AO119" i="17"/>
  <c r="AY119" i="17" s="1"/>
  <c r="AX120" i="17" s="1"/>
  <c r="BH120" i="17" s="1"/>
  <c r="BG119" i="17"/>
  <c r="AE101" i="22"/>
  <c r="BI40" i="22"/>
  <c r="J274" i="22"/>
  <c r="K199" i="22"/>
  <c r="U199" i="22" s="1"/>
  <c r="T200" i="22" s="1"/>
  <c r="AD200" i="22" s="1"/>
  <c r="AN199" i="22"/>
  <c r="AC199" i="22"/>
  <c r="AE114" i="17"/>
  <c r="J260" i="22"/>
  <c r="AN185" i="22"/>
  <c r="K185" i="22"/>
  <c r="U185" i="22" s="1"/>
  <c r="T186" i="22" s="1"/>
  <c r="AD186" i="22" s="1"/>
  <c r="AC185" i="22"/>
  <c r="AO23" i="21"/>
  <c r="AY23" i="21" s="1"/>
  <c r="AX24" i="21" s="1"/>
  <c r="BH24" i="21" s="1"/>
  <c r="BG23" i="21"/>
  <c r="BI40" i="17"/>
  <c r="K217" i="17"/>
  <c r="U217" i="17" s="1"/>
  <c r="T218" i="17" s="1"/>
  <c r="AD218" i="17" s="1"/>
  <c r="AN217" i="17"/>
  <c r="J302" i="17"/>
  <c r="AC217" i="17"/>
  <c r="J166" i="22"/>
  <c r="K91" i="22"/>
  <c r="U91" i="22" s="1"/>
  <c r="AN91" i="22"/>
  <c r="AO91" i="22" s="1"/>
  <c r="AY91" i="22" s="1"/>
  <c r="AO133" i="21"/>
  <c r="AY133" i="21" s="1"/>
  <c r="AX134" i="21" s="1"/>
  <c r="BH134" i="21" s="1"/>
  <c r="BG133" i="21"/>
  <c r="AO123" i="22"/>
  <c r="AY123" i="22" s="1"/>
  <c r="AX124" i="22" s="1"/>
  <c r="BH124" i="22" s="1"/>
  <c r="BG123" i="22"/>
  <c r="K248" i="17"/>
  <c r="J333" i="17"/>
  <c r="AN248" i="17"/>
  <c r="AO248" i="17" s="1"/>
  <c r="AO127" i="21"/>
  <c r="AY127" i="21" s="1"/>
  <c r="AX128" i="21" s="1"/>
  <c r="BH128" i="21" s="1"/>
  <c r="BG127" i="21"/>
  <c r="AO21" i="22"/>
  <c r="AY21" i="22" s="1"/>
  <c r="AX22" i="22" s="1"/>
  <c r="BH22" i="22" s="1"/>
  <c r="BI22" i="22" s="1"/>
  <c r="BG21" i="22"/>
  <c r="AO111" i="17"/>
  <c r="AY111" i="17" s="1"/>
  <c r="AX112" i="17" s="1"/>
  <c r="BH112" i="17" s="1"/>
  <c r="BG111" i="17"/>
  <c r="J352" i="21"/>
  <c r="AN257" i="21"/>
  <c r="AO257" i="21" s="1"/>
  <c r="K257" i="21"/>
  <c r="J309" i="17"/>
  <c r="AN224" i="17"/>
  <c r="AO224" i="17" s="1"/>
  <c r="AY224" i="17" s="1"/>
  <c r="AX225" i="17" s="1"/>
  <c r="K224" i="17"/>
  <c r="J274" i="21"/>
  <c r="AN179" i="21"/>
  <c r="AO179" i="21" s="1"/>
  <c r="K179" i="21"/>
  <c r="BI47" i="22"/>
  <c r="K234" i="17"/>
  <c r="J319" i="17"/>
  <c r="AN234" i="17"/>
  <c r="AO234" i="17" s="1"/>
  <c r="BI36" i="17"/>
  <c r="AO148" i="21"/>
  <c r="AY148" i="21" s="1"/>
  <c r="AX149" i="21" s="1"/>
  <c r="BH149" i="21" s="1"/>
  <c r="BG148" i="21"/>
  <c r="J303" i="22"/>
  <c r="AN228" i="22"/>
  <c r="AO228" i="22" s="1"/>
  <c r="K228" i="22"/>
  <c r="J191" i="17"/>
  <c r="AN106" i="17"/>
  <c r="BG107" i="17" s="1"/>
  <c r="K106" i="17"/>
  <c r="U106" i="17" s="1"/>
  <c r="T107" i="17" s="1"/>
  <c r="AD107" i="17" s="1"/>
  <c r="AE107" i="17" s="1"/>
  <c r="AC106" i="17"/>
  <c r="J335" i="21"/>
  <c r="AN240" i="21"/>
  <c r="K240" i="21"/>
  <c r="U240" i="21" s="1"/>
  <c r="T241" i="21" s="1"/>
  <c r="AD241" i="21" s="1"/>
  <c r="AC240" i="21"/>
  <c r="AO111" i="22"/>
  <c r="AY111" i="22" s="1"/>
  <c r="AX112" i="22" s="1"/>
  <c r="BH112" i="22" s="1"/>
  <c r="BG111" i="22"/>
  <c r="AO140" i="21"/>
  <c r="AY140" i="21" s="1"/>
  <c r="AX141" i="21" s="1"/>
  <c r="BH141" i="21" s="1"/>
  <c r="BG140" i="21"/>
  <c r="K233" i="17"/>
  <c r="J318" i="17"/>
  <c r="AN233" i="17"/>
  <c r="AO233" i="17" s="1"/>
  <c r="J329" i="21"/>
  <c r="AN234" i="21"/>
  <c r="K234" i="21"/>
  <c r="U234" i="21" s="1"/>
  <c r="T235" i="21" s="1"/>
  <c r="AD235" i="21" s="1"/>
  <c r="AC234" i="21"/>
  <c r="K201" i="22"/>
  <c r="U201" i="22" s="1"/>
  <c r="T202" i="22" s="1"/>
  <c r="AD202" i="22" s="1"/>
  <c r="J276" i="22"/>
  <c r="AN201" i="22"/>
  <c r="AC201" i="22"/>
  <c r="J275" i="22"/>
  <c r="AN200" i="22"/>
  <c r="K200" i="22"/>
  <c r="U200" i="22" s="1"/>
  <c r="T201" i="22" s="1"/>
  <c r="AD201" i="22" s="1"/>
  <c r="AC200" i="22"/>
  <c r="AO122" i="21"/>
  <c r="AY122" i="21" s="1"/>
  <c r="AX123" i="21" s="1"/>
  <c r="BH123" i="21" s="1"/>
  <c r="J335" i="17"/>
  <c r="K250" i="17"/>
  <c r="AN250" i="17"/>
  <c r="AO250" i="17" s="1"/>
  <c r="AO135" i="21"/>
  <c r="AY135" i="21" s="1"/>
  <c r="AX136" i="21" s="1"/>
  <c r="BH136" i="21" s="1"/>
  <c r="BG135" i="21"/>
  <c r="K205" i="17"/>
  <c r="U205" i="17" s="1"/>
  <c r="T206" i="17" s="1"/>
  <c r="AD206" i="17" s="1"/>
  <c r="J290" i="17"/>
  <c r="AN205" i="17"/>
  <c r="AC205" i="17"/>
  <c r="J277" i="17"/>
  <c r="AN192" i="17"/>
  <c r="K192" i="17"/>
  <c r="U192" i="17" s="1"/>
  <c r="T193" i="17" s="1"/>
  <c r="AD193" i="17" s="1"/>
  <c r="AC192" i="17"/>
  <c r="AO23" i="22"/>
  <c r="AY23" i="22" s="1"/>
  <c r="AX24" i="22" s="1"/>
  <c r="BH24" i="22" s="1"/>
  <c r="BG23" i="22"/>
  <c r="BI23" i="22" s="1"/>
  <c r="AN235" i="17"/>
  <c r="AO235" i="17" s="1"/>
  <c r="K235" i="17"/>
  <c r="J320" i="17"/>
  <c r="AN178" i="22"/>
  <c r="K178" i="22"/>
  <c r="U178" i="22" s="1"/>
  <c r="T179" i="22" s="1"/>
  <c r="AD179" i="22" s="1"/>
  <c r="J253" i="22"/>
  <c r="AC178" i="22"/>
  <c r="K231" i="21"/>
  <c r="U231" i="21" s="1"/>
  <c r="T232" i="21" s="1"/>
  <c r="AD232" i="21" s="1"/>
  <c r="J326" i="21"/>
  <c r="AN231" i="21"/>
  <c r="AC231" i="21"/>
  <c r="J320" i="21"/>
  <c r="K225" i="21"/>
  <c r="U225" i="21" s="1"/>
  <c r="T226" i="21" s="1"/>
  <c r="AD226" i="21" s="1"/>
  <c r="AN225" i="21"/>
  <c r="AC225" i="21"/>
  <c r="K108" i="17"/>
  <c r="U108" i="17" s="1"/>
  <c r="T109" i="17" s="1"/>
  <c r="AD109" i="17" s="1"/>
  <c r="J193" i="17"/>
  <c r="AN108" i="17"/>
  <c r="AC108" i="17"/>
  <c r="AE108" i="17" s="1"/>
  <c r="BI51" i="21"/>
  <c r="AO129" i="22"/>
  <c r="BG129" i="22"/>
  <c r="K217" i="22"/>
  <c r="J292" i="22"/>
  <c r="AN217" i="22"/>
  <c r="AO217" i="22" s="1"/>
  <c r="K247" i="17"/>
  <c r="J332" i="17"/>
  <c r="AN247" i="17"/>
  <c r="AO247" i="17" s="1"/>
  <c r="AN227" i="22"/>
  <c r="AO227" i="22" s="1"/>
  <c r="J302" i="22"/>
  <c r="K227" i="22"/>
  <c r="K270" i="21"/>
  <c r="J365" i="21"/>
  <c r="AN270" i="21"/>
  <c r="AO270" i="21" s="1"/>
  <c r="J189" i="21"/>
  <c r="AN94" i="21"/>
  <c r="AO94" i="21" s="1"/>
  <c r="K94" i="21"/>
  <c r="J326" i="17"/>
  <c r="AN241" i="17"/>
  <c r="AO241" i="17" s="1"/>
  <c r="K241" i="17"/>
  <c r="K230" i="17"/>
  <c r="J315" i="17"/>
  <c r="AN230" i="17"/>
  <c r="AO230" i="17" s="1"/>
  <c r="AX17" i="17"/>
  <c r="BH17" i="17" s="1"/>
  <c r="BG16" i="17"/>
  <c r="BI16" i="17" s="1"/>
  <c r="AO121" i="22"/>
  <c r="AY121" i="22" s="1"/>
  <c r="AX122" i="22" s="1"/>
  <c r="BH122" i="22" s="1"/>
  <c r="BG121" i="22"/>
  <c r="J294" i="22"/>
  <c r="AN219" i="22"/>
  <c r="AO219" i="22" s="1"/>
  <c r="K219" i="22"/>
  <c r="BI50" i="17"/>
  <c r="J289" i="17"/>
  <c r="AN204" i="17"/>
  <c r="K204" i="17"/>
  <c r="U204" i="17" s="1"/>
  <c r="T205" i="17" s="1"/>
  <c r="AD205" i="17" s="1"/>
  <c r="AC204" i="17"/>
  <c r="AO93" i="22"/>
  <c r="AY93" i="22" s="1"/>
  <c r="AX94" i="22" s="1"/>
  <c r="BH94" i="22" s="1"/>
  <c r="AO101" i="22"/>
  <c r="AY101" i="22" s="1"/>
  <c r="AX102" i="22" s="1"/>
  <c r="BH102" i="22" s="1"/>
  <c r="BG101" i="22"/>
  <c r="J280" i="22"/>
  <c r="AN205" i="22"/>
  <c r="K205" i="22"/>
  <c r="AC205" i="22"/>
  <c r="AO143" i="21"/>
  <c r="AY143" i="21" s="1"/>
  <c r="AX144" i="21" s="1"/>
  <c r="BH144" i="21" s="1"/>
  <c r="BG143" i="21"/>
  <c r="AE122" i="22"/>
  <c r="AN199" i="17"/>
  <c r="K199" i="17"/>
  <c r="U199" i="17" s="1"/>
  <c r="T200" i="17" s="1"/>
  <c r="AD200" i="17" s="1"/>
  <c r="J284" i="17"/>
  <c r="AC199" i="17"/>
  <c r="AE121" i="17"/>
  <c r="J289" i="22"/>
  <c r="K214" i="22"/>
  <c r="AN214" i="22"/>
  <c r="AO214" i="22" s="1"/>
  <c r="J316" i="17"/>
  <c r="AN231" i="17"/>
  <c r="AO231" i="17" s="1"/>
  <c r="K231" i="17"/>
  <c r="K168" i="17"/>
  <c r="AN168" i="17"/>
  <c r="AO168" i="17" s="1"/>
  <c r="J253" i="17"/>
  <c r="AE22" i="21"/>
  <c r="K96" i="22"/>
  <c r="U96" i="22" s="1"/>
  <c r="T97" i="22" s="1"/>
  <c r="AD97" i="22" s="1"/>
  <c r="AE97" i="22" s="1"/>
  <c r="J171" i="22"/>
  <c r="AN96" i="22"/>
  <c r="BG97" i="22" s="1"/>
  <c r="AC96" i="22"/>
  <c r="J281" i="17"/>
  <c r="K196" i="17"/>
  <c r="U196" i="17" s="1"/>
  <c r="T197" i="17" s="1"/>
  <c r="AD197" i="17" s="1"/>
  <c r="AN196" i="17"/>
  <c r="AC196" i="17"/>
  <c r="K207" i="17"/>
  <c r="U207" i="17" s="1"/>
  <c r="T208" i="17" s="1"/>
  <c r="AD208" i="17" s="1"/>
  <c r="J292" i="17"/>
  <c r="AN207" i="17"/>
  <c r="AC207" i="17"/>
  <c r="AE133" i="17"/>
  <c r="K219" i="21"/>
  <c r="U219" i="21" s="1"/>
  <c r="T220" i="21" s="1"/>
  <c r="AD220" i="21" s="1"/>
  <c r="J314" i="21"/>
  <c r="AN219" i="21"/>
  <c r="AC219" i="21"/>
  <c r="AO147" i="21"/>
  <c r="AY147" i="21" s="1"/>
  <c r="AX148" i="21" s="1"/>
  <c r="BH148" i="21" s="1"/>
  <c r="BG147" i="21"/>
  <c r="K254" i="21"/>
  <c r="J349" i="21"/>
  <c r="AN254" i="21"/>
  <c r="AO254" i="21" s="1"/>
  <c r="AN262" i="21"/>
  <c r="AO262" i="21" s="1"/>
  <c r="J357" i="21"/>
  <c r="K262" i="21"/>
  <c r="AO24" i="17"/>
  <c r="AY24" i="17" s="1"/>
  <c r="AX25" i="17" s="1"/>
  <c r="BH25" i="17" s="1"/>
  <c r="BI25" i="17" s="1"/>
  <c r="BG24" i="17"/>
  <c r="AE123" i="21"/>
  <c r="BI44" i="17"/>
  <c r="K263" i="21"/>
  <c r="AN263" i="21"/>
  <c r="AO263" i="21" s="1"/>
  <c r="J358" i="21"/>
  <c r="K229" i="21"/>
  <c r="U229" i="21" s="1"/>
  <c r="T230" i="21" s="1"/>
  <c r="AD230" i="21" s="1"/>
  <c r="J324" i="21"/>
  <c r="AN229" i="21"/>
  <c r="AC229" i="21"/>
  <c r="K235" i="21"/>
  <c r="U235" i="21" s="1"/>
  <c r="T236" i="21" s="1"/>
  <c r="AD236" i="21" s="1"/>
  <c r="J330" i="21"/>
  <c r="AN235" i="21"/>
  <c r="AC235" i="21"/>
  <c r="AO26" i="21"/>
  <c r="AY26" i="21" s="1"/>
  <c r="AX27" i="21" s="1"/>
  <c r="BH27" i="21" s="1"/>
  <c r="BG26" i="21"/>
  <c r="J285" i="22"/>
  <c r="AN210" i="22"/>
  <c r="AO210" i="22" s="1"/>
  <c r="K210" i="22"/>
  <c r="K184" i="22"/>
  <c r="U184" i="22" s="1"/>
  <c r="T185" i="22" s="1"/>
  <c r="AD185" i="22" s="1"/>
  <c r="J259" i="22"/>
  <c r="AN184" i="22"/>
  <c r="AC184" i="22"/>
  <c r="AN230" i="21"/>
  <c r="K230" i="21"/>
  <c r="U230" i="21" s="1"/>
  <c r="T231" i="21" s="1"/>
  <c r="AD231" i="21" s="1"/>
  <c r="J325" i="21"/>
  <c r="AC230" i="21"/>
  <c r="BI45" i="21"/>
  <c r="AO128" i="21"/>
  <c r="AY128" i="21" s="1"/>
  <c r="AX129" i="21" s="1"/>
  <c r="BH129" i="21" s="1"/>
  <c r="BG128" i="21"/>
  <c r="K269" i="21"/>
  <c r="J364" i="21"/>
  <c r="AN269" i="21"/>
  <c r="AO269" i="21" s="1"/>
  <c r="AO138" i="21"/>
  <c r="AY138" i="21" s="1"/>
  <c r="AX139" i="21" s="1"/>
  <c r="BH139" i="21" s="1"/>
  <c r="BG138" i="21"/>
  <c r="K215" i="22"/>
  <c r="J290" i="22"/>
  <c r="AN215" i="22"/>
  <c r="AO215" i="22" s="1"/>
  <c r="AO102" i="22"/>
  <c r="AY102" i="22" s="1"/>
  <c r="AX103" i="22" s="1"/>
  <c r="BH103" i="22" s="1"/>
  <c r="BG102" i="22"/>
  <c r="AO137" i="17"/>
  <c r="AY137" i="17" s="1"/>
  <c r="AX138" i="17" s="1"/>
  <c r="BG137" i="17"/>
  <c r="AO132" i="21"/>
  <c r="AY132" i="21" s="1"/>
  <c r="AX133" i="21" s="1"/>
  <c r="BH133" i="21" s="1"/>
  <c r="BG132" i="21"/>
  <c r="AO130" i="21"/>
  <c r="AY130" i="21" s="1"/>
  <c r="AX131" i="21" s="1"/>
  <c r="BH131" i="21" s="1"/>
  <c r="BG130" i="21"/>
  <c r="AO100" i="22"/>
  <c r="AY100" i="22" s="1"/>
  <c r="AX101" i="22" s="1"/>
  <c r="BH101" i="22" s="1"/>
  <c r="BG27" i="21"/>
  <c r="AE104" i="22"/>
  <c r="AO21" i="21"/>
  <c r="AY21" i="21" s="1"/>
  <c r="AX22" i="21" s="1"/>
  <c r="BH22" i="21" s="1"/>
  <c r="BG21" i="21"/>
  <c r="BI21" i="21" s="1"/>
  <c r="J283" i="22"/>
  <c r="K208" i="22"/>
  <c r="AN208" i="22"/>
  <c r="AO208" i="22" s="1"/>
  <c r="AE115" i="22"/>
  <c r="T17" i="17"/>
  <c r="AD17" i="17" s="1"/>
  <c r="AD94" i="17" s="1"/>
  <c r="AC16" i="17"/>
  <c r="AE16" i="17" s="1"/>
  <c r="J271" i="22"/>
  <c r="AN196" i="22"/>
  <c r="K196" i="22"/>
  <c r="U196" i="22" s="1"/>
  <c r="T197" i="22" s="1"/>
  <c r="AD197" i="22" s="1"/>
  <c r="AC196" i="22"/>
  <c r="AO126" i="21"/>
  <c r="AY126" i="21" s="1"/>
  <c r="AX127" i="21" s="1"/>
  <c r="BH127" i="21" s="1"/>
  <c r="BG126" i="21"/>
  <c r="AO112" i="17"/>
  <c r="AY112" i="17" s="1"/>
  <c r="AX113" i="17" s="1"/>
  <c r="BH113" i="17" s="1"/>
  <c r="BG112" i="17"/>
  <c r="K180" i="21"/>
  <c r="J275" i="21"/>
  <c r="AN180" i="21"/>
  <c r="AO180" i="21" s="1"/>
  <c r="J243" i="22"/>
  <c r="AN168" i="22"/>
  <c r="AO168" i="22" s="1"/>
  <c r="AY168" i="22" s="1"/>
  <c r="AX169" i="22" s="1"/>
  <c r="BH169" i="22" s="1"/>
  <c r="K168" i="22"/>
  <c r="U168" i="22" s="1"/>
  <c r="T169" i="22" s="1"/>
  <c r="AD169" i="22" s="1"/>
  <c r="J251" i="22"/>
  <c r="AN176" i="22"/>
  <c r="K176" i="22"/>
  <c r="U176" i="22" s="1"/>
  <c r="T177" i="22" s="1"/>
  <c r="AD177" i="22" s="1"/>
  <c r="AC176" i="22"/>
  <c r="T19" i="21"/>
  <c r="AD19" i="21" s="1"/>
  <c r="AD106" i="21" s="1"/>
  <c r="AC18" i="21"/>
  <c r="AE18" i="21" s="1"/>
  <c r="AO122" i="22"/>
  <c r="AY122" i="22" s="1"/>
  <c r="AX123" i="22" s="1"/>
  <c r="BH123" i="22" s="1"/>
  <c r="BG122" i="22"/>
  <c r="AO114" i="17"/>
  <c r="AY114" i="17" s="1"/>
  <c r="AX115" i="17" s="1"/>
  <c r="BH115" i="17" s="1"/>
  <c r="BG114" i="17"/>
  <c r="AE108" i="22"/>
  <c r="AE141" i="21"/>
  <c r="J354" i="21"/>
  <c r="K259" i="21"/>
  <c r="AN259" i="21"/>
  <c r="AO259" i="21" s="1"/>
  <c r="J213" i="21"/>
  <c r="AN118" i="21"/>
  <c r="K118" i="21"/>
  <c r="U118" i="21" s="1"/>
  <c r="T119" i="21" s="1"/>
  <c r="AD119" i="21" s="1"/>
  <c r="AC118" i="21"/>
  <c r="BI26" i="22"/>
  <c r="K228" i="21"/>
  <c r="U228" i="21" s="1"/>
  <c r="T229" i="21" s="1"/>
  <c r="AD229" i="21" s="1"/>
  <c r="AN228" i="21"/>
  <c r="J323" i="21"/>
  <c r="AC228" i="21"/>
  <c r="AC119" i="21"/>
  <c r="K171" i="17"/>
  <c r="J256" i="17"/>
  <c r="AN171" i="17"/>
  <c r="AO171" i="17" s="1"/>
  <c r="J317" i="21"/>
  <c r="AN222" i="21"/>
  <c r="K222" i="21"/>
  <c r="U222" i="21" s="1"/>
  <c r="T223" i="21" s="1"/>
  <c r="AD223" i="21" s="1"/>
  <c r="AC222" i="21"/>
  <c r="AE137" i="21"/>
  <c r="AE115" i="17"/>
  <c r="K249" i="17"/>
  <c r="J334" i="17"/>
  <c r="AN249" i="17"/>
  <c r="AO249" i="17" s="1"/>
  <c r="K218" i="17"/>
  <c r="U218" i="17" s="1"/>
  <c r="T219" i="17" s="1"/>
  <c r="AD219" i="17" s="1"/>
  <c r="J303" i="17"/>
  <c r="AN218" i="17"/>
  <c r="AC218" i="17"/>
  <c r="BI37" i="22"/>
  <c r="AE118" i="22"/>
  <c r="J337" i="21"/>
  <c r="AN242" i="21"/>
  <c r="K242" i="21"/>
  <c r="U242" i="21" s="1"/>
  <c r="T243" i="21" s="1"/>
  <c r="AD243" i="21" s="1"/>
  <c r="AC242" i="21"/>
  <c r="BI30" i="22"/>
  <c r="AN109" i="17"/>
  <c r="J194" i="17"/>
  <c r="AC195" i="17" s="1"/>
  <c r="K109" i="17"/>
  <c r="U109" i="17" s="1"/>
  <c r="T110" i="17" s="1"/>
  <c r="AD110" i="17" s="1"/>
  <c r="AE110" i="17" s="1"/>
  <c r="AC109" i="17"/>
  <c r="AE117" i="17"/>
  <c r="AE145" i="15"/>
  <c r="AE143" i="15"/>
  <c r="AE131" i="15"/>
  <c r="K229" i="22"/>
  <c r="J304" i="22"/>
  <c r="AN229" i="22"/>
  <c r="AO229" i="22" s="1"/>
  <c r="AO145" i="21"/>
  <c r="AY145" i="21" s="1"/>
  <c r="AX146" i="21" s="1"/>
  <c r="BH146" i="21" s="1"/>
  <c r="BG145" i="21"/>
  <c r="K232" i="17"/>
  <c r="J317" i="17"/>
  <c r="AN232" i="17"/>
  <c r="AO232" i="17" s="1"/>
  <c r="J269" i="22"/>
  <c r="AN194" i="22"/>
  <c r="K194" i="22"/>
  <c r="U194" i="22" s="1"/>
  <c r="T195" i="22" s="1"/>
  <c r="AD195" i="22" s="1"/>
  <c r="AC194" i="22"/>
  <c r="AO118" i="17"/>
  <c r="AY118" i="17" s="1"/>
  <c r="AX119" i="17" s="1"/>
  <c r="BH119" i="17" s="1"/>
  <c r="BG118" i="17"/>
  <c r="AO116" i="22"/>
  <c r="AY116" i="22" s="1"/>
  <c r="AX117" i="22" s="1"/>
  <c r="BH117" i="22" s="1"/>
  <c r="BG116" i="22"/>
  <c r="J216" i="21"/>
  <c r="K121" i="21"/>
  <c r="U121" i="21" s="1"/>
  <c r="T122" i="21" s="1"/>
  <c r="AD122" i="21" s="1"/>
  <c r="AN121" i="21"/>
  <c r="BG122" i="21" s="1"/>
  <c r="AC121" i="21"/>
  <c r="K246" i="21"/>
  <c r="AN246" i="21"/>
  <c r="AO246" i="21" s="1"/>
  <c r="AY246" i="21" s="1"/>
  <c r="AX247" i="21" s="1"/>
  <c r="J341" i="21"/>
  <c r="AO130" i="17"/>
  <c r="AY130" i="17" s="1"/>
  <c r="AX131" i="17" s="1"/>
  <c r="BH131" i="17" s="1"/>
  <c r="BG130" i="17"/>
  <c r="J353" i="21"/>
  <c r="AN258" i="21"/>
  <c r="AO258" i="21" s="1"/>
  <c r="K258" i="21"/>
  <c r="J173" i="22"/>
  <c r="AN98" i="22"/>
  <c r="K98" i="22"/>
  <c r="U98" i="22" s="1"/>
  <c r="T99" i="22" s="1"/>
  <c r="AD99" i="22" s="1"/>
  <c r="AC98" i="22"/>
  <c r="AE98" i="22" s="1"/>
  <c r="K233" i="21"/>
  <c r="U233" i="21" s="1"/>
  <c r="T234" i="21" s="1"/>
  <c r="AD234" i="21" s="1"/>
  <c r="J328" i="21"/>
  <c r="AN233" i="21"/>
  <c r="AC233" i="21"/>
  <c r="AN230" i="22"/>
  <c r="AO230" i="22" s="1"/>
  <c r="K230" i="22"/>
  <c r="J305" i="22"/>
  <c r="K213" i="22"/>
  <c r="J288" i="22"/>
  <c r="AN213" i="22"/>
  <c r="AO213" i="22" s="1"/>
  <c r="AO149" i="21"/>
  <c r="AY149" i="21" s="1"/>
  <c r="AX150" i="21" s="1"/>
  <c r="BG149" i="21"/>
  <c r="J291" i="22"/>
  <c r="AN216" i="22"/>
  <c r="AO216" i="22" s="1"/>
  <c r="K216" i="22"/>
  <c r="AN177" i="22"/>
  <c r="K177" i="22"/>
  <c r="U177" i="22" s="1"/>
  <c r="T178" i="22" s="1"/>
  <c r="AD178" i="22" s="1"/>
  <c r="J252" i="22"/>
  <c r="AC177" i="22"/>
  <c r="K222" i="17"/>
  <c r="U222" i="17" s="1"/>
  <c r="T223" i="17" s="1"/>
  <c r="AN222" i="17"/>
  <c r="J307" i="17"/>
  <c r="AC222" i="17"/>
  <c r="K227" i="21"/>
  <c r="U227" i="21" s="1"/>
  <c r="T228" i="21" s="1"/>
  <c r="AD228" i="21" s="1"/>
  <c r="J322" i="21"/>
  <c r="AN227" i="21"/>
  <c r="AC227" i="21"/>
  <c r="AO19" i="17"/>
  <c r="AY19" i="17" s="1"/>
  <c r="AX20" i="17" s="1"/>
  <c r="BH20" i="17" s="1"/>
  <c r="BG19" i="17"/>
  <c r="BI19" i="17" s="1"/>
  <c r="J327" i="17"/>
  <c r="AN242" i="17"/>
  <c r="AO242" i="17" s="1"/>
  <c r="K242" i="17"/>
  <c r="K260" i="17"/>
  <c r="J345" i="17"/>
  <c r="AN260" i="17"/>
  <c r="AO260" i="17" s="1"/>
  <c r="K175" i="22"/>
  <c r="U175" i="22" s="1"/>
  <c r="T176" i="22" s="1"/>
  <c r="AD176" i="22" s="1"/>
  <c r="AN175" i="22"/>
  <c r="J250" i="22"/>
  <c r="K189" i="22"/>
  <c r="U189" i="22" s="1"/>
  <c r="T190" i="22" s="1"/>
  <c r="AD190" i="22" s="1"/>
  <c r="J264" i="22"/>
  <c r="AN189" i="22"/>
  <c r="AC189" i="22"/>
  <c r="AO104" i="22"/>
  <c r="AY104" i="22" s="1"/>
  <c r="AX105" i="22" s="1"/>
  <c r="BH105" i="22" s="1"/>
  <c r="BG104" i="22"/>
  <c r="J211" i="21"/>
  <c r="AN116" i="21"/>
  <c r="K116" i="21"/>
  <c r="U116" i="21" s="1"/>
  <c r="T117" i="21" s="1"/>
  <c r="AD117" i="21" s="1"/>
  <c r="AC116" i="21"/>
  <c r="AE116" i="21" s="1"/>
  <c r="AE129" i="21"/>
  <c r="BI42" i="17"/>
  <c r="AN222" i="22"/>
  <c r="AO222" i="22" s="1"/>
  <c r="K222" i="22"/>
  <c r="J297" i="22"/>
  <c r="K225" i="22"/>
  <c r="J300" i="22"/>
  <c r="AN225" i="22"/>
  <c r="AO225" i="22" s="1"/>
  <c r="AE146" i="21"/>
  <c r="AE125" i="17"/>
  <c r="AO115" i="22"/>
  <c r="AY115" i="22" s="1"/>
  <c r="AX116" i="22" s="1"/>
  <c r="BH116" i="22" s="1"/>
  <c r="BG115" i="22"/>
  <c r="J186" i="17"/>
  <c r="AN101" i="17"/>
  <c r="AO101" i="17" s="1"/>
  <c r="AY101" i="17" s="1"/>
  <c r="K101" i="17"/>
  <c r="U101" i="17" s="1"/>
  <c r="AN246" i="17"/>
  <c r="AO246" i="17" s="1"/>
  <c r="K246" i="17"/>
  <c r="J331" i="17"/>
  <c r="AO97" i="22"/>
  <c r="AY97" i="22" s="1"/>
  <c r="AX98" i="22" s="1"/>
  <c r="BH98" i="22" s="1"/>
  <c r="J316" i="21"/>
  <c r="AN221" i="21"/>
  <c r="K221" i="21"/>
  <c r="U221" i="21" s="1"/>
  <c r="T222" i="21" s="1"/>
  <c r="AD222" i="21" s="1"/>
  <c r="AC221" i="21"/>
  <c r="AN197" i="17"/>
  <c r="K197" i="17"/>
  <c r="U197" i="17" s="1"/>
  <c r="T198" i="17" s="1"/>
  <c r="AD198" i="17" s="1"/>
  <c r="J282" i="17"/>
  <c r="AC197" i="17"/>
  <c r="J329" i="17"/>
  <c r="AN244" i="17"/>
  <c r="AO244" i="17" s="1"/>
  <c r="K244" i="17"/>
  <c r="AO110" i="17"/>
  <c r="AY110" i="17" s="1"/>
  <c r="AX111" i="17" s="1"/>
  <c r="BH111" i="17" s="1"/>
  <c r="BG110" i="17"/>
  <c r="BG18" i="21"/>
  <c r="BI18" i="21" s="1"/>
  <c r="AX19" i="21"/>
  <c r="BH19" i="21" s="1"/>
  <c r="J272" i="22"/>
  <c r="AN197" i="22"/>
  <c r="K197" i="22"/>
  <c r="U197" i="22" s="1"/>
  <c r="T198" i="22" s="1"/>
  <c r="AD198" i="22" s="1"/>
  <c r="AC197" i="22"/>
  <c r="AO108" i="22"/>
  <c r="AY108" i="22" s="1"/>
  <c r="AX109" i="22" s="1"/>
  <c r="BH109" i="22" s="1"/>
  <c r="BG108" i="22"/>
  <c r="AO121" i="17"/>
  <c r="AY121" i="17" s="1"/>
  <c r="AX122" i="17" s="1"/>
  <c r="BH122" i="17" s="1"/>
  <c r="BG121" i="17"/>
  <c r="AN248" i="21"/>
  <c r="AO248" i="21" s="1"/>
  <c r="K248" i="21"/>
  <c r="J343" i="21"/>
  <c r="AE20" i="17"/>
  <c r="K221" i="22"/>
  <c r="J296" i="22"/>
  <c r="AN221" i="22"/>
  <c r="AO221" i="22" s="1"/>
  <c r="AE129" i="17"/>
  <c r="AO125" i="21"/>
  <c r="AY125" i="21" s="1"/>
  <c r="AX126" i="21" s="1"/>
  <c r="BH126" i="21" s="1"/>
  <c r="BG125" i="21"/>
  <c r="K280" i="21"/>
  <c r="J375" i="21"/>
  <c r="AN280" i="21"/>
  <c r="AO280" i="21" s="1"/>
  <c r="AE112" i="22"/>
  <c r="BI29" i="17"/>
  <c r="AO119" i="21"/>
  <c r="AY119" i="21" s="1"/>
  <c r="AX120" i="21" s="1"/>
  <c r="BH120" i="21" s="1"/>
  <c r="BG119" i="21"/>
  <c r="K209" i="22"/>
  <c r="J284" i="22"/>
  <c r="AN209" i="22"/>
  <c r="AO209" i="22" s="1"/>
  <c r="J322" i="17"/>
  <c r="AN237" i="17"/>
  <c r="AO237" i="17" s="1"/>
  <c r="K237" i="17"/>
  <c r="AO22" i="21"/>
  <c r="AY22" i="21" s="1"/>
  <c r="AX23" i="21" s="1"/>
  <c r="BH23" i="21" s="1"/>
  <c r="BG22" i="21"/>
  <c r="AO137" i="21"/>
  <c r="AY137" i="21" s="1"/>
  <c r="AX138" i="21" s="1"/>
  <c r="BH138" i="21" s="1"/>
  <c r="BG137" i="21"/>
  <c r="AO115" i="17"/>
  <c r="AY115" i="17" s="1"/>
  <c r="AX116" i="17" s="1"/>
  <c r="BH116" i="17" s="1"/>
  <c r="BG115" i="17"/>
  <c r="AE144" i="21"/>
  <c r="AO118" i="22"/>
  <c r="AY118" i="22" s="1"/>
  <c r="AX119" i="22" s="1"/>
  <c r="BH119" i="22" s="1"/>
  <c r="BG118" i="22"/>
  <c r="AN220" i="22"/>
  <c r="AO220" i="22" s="1"/>
  <c r="K220" i="22"/>
  <c r="J295" i="22"/>
  <c r="J287" i="17"/>
  <c r="AN202" i="17"/>
  <c r="K202" i="17"/>
  <c r="U202" i="17" s="1"/>
  <c r="T203" i="17" s="1"/>
  <c r="AD203" i="17" s="1"/>
  <c r="AC202" i="17"/>
  <c r="AO123" i="21"/>
  <c r="AY123" i="21" s="1"/>
  <c r="AX124" i="21" s="1"/>
  <c r="BH124" i="21" s="1"/>
  <c r="BG123" i="21"/>
  <c r="AE141" i="15"/>
  <c r="J368" i="21"/>
  <c r="AN273" i="21"/>
  <c r="AO273" i="21" s="1"/>
  <c r="K273" i="21"/>
  <c r="AO117" i="22"/>
  <c r="AY117" i="22" s="1"/>
  <c r="AX118" i="22" s="1"/>
  <c r="BH118" i="22" s="1"/>
  <c r="BG117" i="22"/>
  <c r="AO119" i="22"/>
  <c r="AY119" i="22" s="1"/>
  <c r="AX120" i="22" s="1"/>
  <c r="BH120" i="22" s="1"/>
  <c r="BG119" i="22"/>
  <c r="K203" i="17"/>
  <c r="U203" i="17" s="1"/>
  <c r="T204" i="17" s="1"/>
  <c r="AD204" i="17" s="1"/>
  <c r="AN203" i="17"/>
  <c r="J288" i="17"/>
  <c r="AC203" i="17"/>
  <c r="K191" i="22"/>
  <c r="U191" i="22" s="1"/>
  <c r="T192" i="22" s="1"/>
  <c r="AD192" i="22" s="1"/>
  <c r="J266" i="22"/>
  <c r="AN191" i="22"/>
  <c r="AC191" i="22"/>
  <c r="BI53" i="21"/>
  <c r="AN243" i="17"/>
  <c r="AO243" i="17" s="1"/>
  <c r="J328" i="17"/>
  <c r="K243" i="17"/>
  <c r="AO17" i="17"/>
  <c r="AY17" i="17" s="1"/>
  <c r="AX18" i="17" s="1"/>
  <c r="BH18" i="17" s="1"/>
  <c r="BI18" i="17" s="1"/>
  <c r="BG17" i="17"/>
  <c r="K225" i="17"/>
  <c r="J310" i="17"/>
  <c r="AN225" i="17"/>
  <c r="AO225" i="17" s="1"/>
  <c r="AO106" i="22"/>
  <c r="AY106" i="22" s="1"/>
  <c r="AX107" i="22" s="1"/>
  <c r="BH107" i="22" s="1"/>
  <c r="BG106" i="22"/>
  <c r="J318" i="21"/>
  <c r="K223" i="21"/>
  <c r="U223" i="21" s="1"/>
  <c r="T224" i="21" s="1"/>
  <c r="AD224" i="21" s="1"/>
  <c r="AN223" i="21"/>
  <c r="AC223" i="21"/>
  <c r="AN268" i="21"/>
  <c r="AO268" i="21" s="1"/>
  <c r="K268" i="21"/>
  <c r="J363" i="21"/>
  <c r="AO127" i="17"/>
  <c r="AY127" i="17" s="1"/>
  <c r="AX128" i="17" s="1"/>
  <c r="BH128" i="17" s="1"/>
  <c r="BG127" i="17"/>
  <c r="AO134" i="17"/>
  <c r="AY134" i="17" s="1"/>
  <c r="AX135" i="17" s="1"/>
  <c r="BH135" i="17" s="1"/>
  <c r="BG134" i="17"/>
  <c r="BI39" i="17"/>
  <c r="K223" i="17"/>
  <c r="J308" i="17"/>
  <c r="AN223" i="17"/>
  <c r="J189" i="17"/>
  <c r="K104" i="17"/>
  <c r="U104" i="17" s="1"/>
  <c r="T105" i="17" s="1"/>
  <c r="AD105" i="17" s="1"/>
  <c r="AN104" i="17"/>
  <c r="AC104" i="17"/>
  <c r="AE104" i="17" s="1"/>
  <c r="K282" i="21"/>
  <c r="J377" i="21"/>
  <c r="AN282" i="21"/>
  <c r="AO282" i="21" s="1"/>
  <c r="K238" i="17"/>
  <c r="J323" i="17"/>
  <c r="AN238" i="17"/>
  <c r="AO238" i="17" s="1"/>
  <c r="K179" i="22"/>
  <c r="U179" i="22" s="1"/>
  <c r="T180" i="22" s="1"/>
  <c r="AD180" i="22" s="1"/>
  <c r="AN179" i="22"/>
  <c r="J254" i="22"/>
  <c r="AC179" i="22"/>
  <c r="AO136" i="17"/>
  <c r="AY136" i="17" s="1"/>
  <c r="AX137" i="17" s="1"/>
  <c r="BH137" i="17" s="1"/>
  <c r="BG136" i="17"/>
  <c r="K251" i="21"/>
  <c r="J346" i="21"/>
  <c r="AN251" i="21"/>
  <c r="AO251" i="21" s="1"/>
  <c r="AO129" i="21"/>
  <c r="AY129" i="21" s="1"/>
  <c r="AX130" i="21" s="1"/>
  <c r="BH130" i="21" s="1"/>
  <c r="BG129" i="21"/>
  <c r="AE135" i="17"/>
  <c r="AO115" i="21"/>
  <c r="AY115" i="21" s="1"/>
  <c r="AX116" i="21" s="1"/>
  <c r="BH116" i="21" s="1"/>
  <c r="J265" i="22"/>
  <c r="AN190" i="22"/>
  <c r="K190" i="22"/>
  <c r="U190" i="22" s="1"/>
  <c r="T191" i="22" s="1"/>
  <c r="AD191" i="22" s="1"/>
  <c r="AC190" i="22"/>
  <c r="J247" i="22"/>
  <c r="AN172" i="22"/>
  <c r="K172" i="22"/>
  <c r="U172" i="22" s="1"/>
  <c r="T173" i="22" s="1"/>
  <c r="AD173" i="22" s="1"/>
  <c r="AC172" i="22"/>
  <c r="K252" i="21"/>
  <c r="J347" i="21"/>
  <c r="AN252" i="21"/>
  <c r="AO252" i="21" s="1"/>
  <c r="J280" i="17"/>
  <c r="AN195" i="17"/>
  <c r="K195" i="17"/>
  <c r="U195" i="17" s="1"/>
  <c r="T196" i="17" s="1"/>
  <c r="AD196" i="17" s="1"/>
  <c r="AN113" i="21"/>
  <c r="AO113" i="21" s="1"/>
  <c r="AY113" i="21" s="1"/>
  <c r="J208" i="21"/>
  <c r="K113" i="21"/>
  <c r="U113" i="21" s="1"/>
  <c r="J258" i="22"/>
  <c r="AN183" i="22"/>
  <c r="K183" i="22"/>
  <c r="U183" i="22" s="1"/>
  <c r="T184" i="22" s="1"/>
  <c r="AD184" i="22" s="1"/>
  <c r="AC183" i="22"/>
  <c r="K206" i="17"/>
  <c r="U206" i="17" s="1"/>
  <c r="T207" i="17" s="1"/>
  <c r="AD207" i="17" s="1"/>
  <c r="J291" i="17"/>
  <c r="AN206" i="17"/>
  <c r="AC206" i="17"/>
  <c r="J312" i="17"/>
  <c r="AN227" i="17"/>
  <c r="AO227" i="17" s="1"/>
  <c r="K227" i="17"/>
  <c r="K183" i="21"/>
  <c r="J278" i="21"/>
  <c r="AN183" i="21"/>
  <c r="AO183" i="21" s="1"/>
  <c r="AE105" i="22"/>
  <c r="AO20" i="17"/>
  <c r="AY20" i="17" s="1"/>
  <c r="AX21" i="17" s="1"/>
  <c r="BH21" i="17" s="1"/>
  <c r="BG20" i="17"/>
  <c r="AO141" i="21"/>
  <c r="AY141" i="21" s="1"/>
  <c r="AX142" i="21" s="1"/>
  <c r="BH142" i="21" s="1"/>
  <c r="BG141" i="21"/>
  <c r="AO129" i="17"/>
  <c r="AY129" i="17" s="1"/>
  <c r="AX130" i="17" s="1"/>
  <c r="BH130" i="17" s="1"/>
  <c r="BG129" i="17"/>
  <c r="K220" i="21"/>
  <c r="U220" i="21" s="1"/>
  <c r="T221" i="21" s="1"/>
  <c r="AD221" i="21" s="1"/>
  <c r="J315" i="21"/>
  <c r="AN220" i="21"/>
  <c r="AC220" i="21"/>
  <c r="J309" i="21"/>
  <c r="K214" i="21"/>
  <c r="U214" i="21" s="1"/>
  <c r="T215" i="21" s="1"/>
  <c r="AD215" i="21" s="1"/>
  <c r="AN214" i="21"/>
  <c r="AC214" i="21"/>
  <c r="K117" i="21"/>
  <c r="U117" i="21" s="1"/>
  <c r="T118" i="21" s="1"/>
  <c r="AD118" i="21" s="1"/>
  <c r="J212" i="21"/>
  <c r="AN117" i="21"/>
  <c r="AC117" i="21"/>
  <c r="J334" i="21"/>
  <c r="AN239" i="21"/>
  <c r="K239" i="21"/>
  <c r="U239" i="21" s="1"/>
  <c r="T240" i="21" s="1"/>
  <c r="AD240" i="21" s="1"/>
  <c r="AC239" i="21"/>
  <c r="BI47" i="17"/>
  <c r="BI48" i="21"/>
  <c r="AO133" i="17"/>
  <c r="AY133" i="17" s="1"/>
  <c r="AX134" i="17" s="1"/>
  <c r="BH134" i="17" s="1"/>
  <c r="BG133" i="17"/>
  <c r="BI33" i="22"/>
  <c r="K193" i="22"/>
  <c r="U193" i="22" s="1"/>
  <c r="T194" i="22" s="1"/>
  <c r="AD194" i="22" s="1"/>
  <c r="J268" i="22"/>
  <c r="AN193" i="22"/>
  <c r="AC193" i="22"/>
  <c r="J293" i="22"/>
  <c r="AN218" i="22"/>
  <c r="AO218" i="22" s="1"/>
  <c r="K218" i="22"/>
  <c r="K259" i="17"/>
  <c r="AN259" i="17"/>
  <c r="AO259" i="17" s="1"/>
  <c r="J344" i="17"/>
  <c r="AO117" i="17"/>
  <c r="AY117" i="17" s="1"/>
  <c r="AX118" i="17" s="1"/>
  <c r="BH118" i="17" s="1"/>
  <c r="BG117" i="17"/>
  <c r="K218" i="21"/>
  <c r="U218" i="21" s="1"/>
  <c r="T219" i="21" s="1"/>
  <c r="AD219" i="21" s="1"/>
  <c r="J313" i="21"/>
  <c r="AN218" i="21"/>
  <c r="AC218" i="21"/>
  <c r="BI30" i="17"/>
  <c r="AN94" i="15"/>
  <c r="AO94" i="15" s="1"/>
  <c r="K231" i="22"/>
  <c r="J306" i="22"/>
  <c r="AN231" i="22"/>
  <c r="AO231" i="22" s="1"/>
  <c r="K215" i="17"/>
  <c r="U215" i="17" s="1"/>
  <c r="T216" i="17" s="1"/>
  <c r="AD216" i="17" s="1"/>
  <c r="J300" i="17"/>
  <c r="AN215" i="17"/>
  <c r="AC215" i="17"/>
  <c r="AO128" i="17"/>
  <c r="AY128" i="17" s="1"/>
  <c r="AX129" i="17" s="1"/>
  <c r="BH129" i="17" s="1"/>
  <c r="BG128" i="17"/>
  <c r="J256" i="22"/>
  <c r="K181" i="22"/>
  <c r="U181" i="22" s="1"/>
  <c r="T182" i="22" s="1"/>
  <c r="AD182" i="22" s="1"/>
  <c r="AN181" i="22"/>
  <c r="AC181" i="22"/>
  <c r="AE127" i="22"/>
  <c r="K212" i="17"/>
  <c r="U212" i="17" s="1"/>
  <c r="T213" i="17" s="1"/>
  <c r="AD213" i="17" s="1"/>
  <c r="AN212" i="17"/>
  <c r="J297" i="17"/>
  <c r="AC212" i="17"/>
  <c r="AO24" i="22"/>
  <c r="AY24" i="22" s="1"/>
  <c r="AX25" i="22" s="1"/>
  <c r="BH25" i="22" s="1"/>
  <c r="BI25" i="22" s="1"/>
  <c r="BG24" i="22"/>
  <c r="J345" i="21"/>
  <c r="K250" i="21"/>
  <c r="AN250" i="21"/>
  <c r="AO250" i="21" s="1"/>
  <c r="AE107" i="22"/>
  <c r="BG19" i="21"/>
  <c r="AO19" i="21"/>
  <c r="AY19" i="21" s="1"/>
  <c r="AX20" i="21" s="1"/>
  <c r="BH20" i="21" s="1"/>
  <c r="BI20" i="21" s="1"/>
  <c r="BI39" i="21"/>
  <c r="K219" i="17"/>
  <c r="U219" i="17" s="1"/>
  <c r="T220" i="17" s="1"/>
  <c r="AD220" i="17" s="1"/>
  <c r="J304" i="17"/>
  <c r="AN219" i="17"/>
  <c r="AC219" i="17"/>
  <c r="J339" i="21"/>
  <c r="AN244" i="21"/>
  <c r="K244" i="21"/>
  <c r="U244" i="21" s="1"/>
  <c r="T245" i="21" s="1"/>
  <c r="AC244" i="21"/>
  <c r="AE131" i="21"/>
  <c r="AO114" i="22"/>
  <c r="AY114" i="22" s="1"/>
  <c r="AX115" i="22" s="1"/>
  <c r="BH115" i="22" s="1"/>
  <c r="BG114" i="22"/>
  <c r="BI33" i="21"/>
  <c r="AN224" i="21"/>
  <c r="K224" i="21"/>
  <c r="U224" i="21" s="1"/>
  <c r="T225" i="21" s="1"/>
  <c r="AD225" i="21" s="1"/>
  <c r="J319" i="21"/>
  <c r="AC224" i="21"/>
  <c r="AO142" i="21"/>
  <c r="AY142" i="21" s="1"/>
  <c r="AX143" i="21" s="1"/>
  <c r="BH143" i="21" s="1"/>
  <c r="BG142" i="21"/>
  <c r="BI32" i="22"/>
  <c r="AE126" i="17"/>
  <c r="AO146" i="21"/>
  <c r="AY146" i="21" s="1"/>
  <c r="AX147" i="21" s="1"/>
  <c r="BH147" i="21" s="1"/>
  <c r="BG146" i="21"/>
  <c r="AO125" i="17"/>
  <c r="AY125" i="17" s="1"/>
  <c r="AX126" i="17" s="1"/>
  <c r="BH126" i="17" s="1"/>
  <c r="BG125" i="17"/>
  <c r="K256" i="21"/>
  <c r="J351" i="21"/>
  <c r="AN256" i="21"/>
  <c r="AO256" i="21" s="1"/>
  <c r="AO20" i="22"/>
  <c r="AY20" i="22" s="1"/>
  <c r="AX21" i="22" s="1"/>
  <c r="BH21" i="22" s="1"/>
  <c r="BG20" i="22"/>
  <c r="K272" i="21"/>
  <c r="AN272" i="21"/>
  <c r="AO272" i="21" s="1"/>
  <c r="J367" i="21"/>
  <c r="BI45" i="22"/>
  <c r="AO113" i="22"/>
  <c r="AY113" i="22" s="1"/>
  <c r="AX114" i="22" s="1"/>
  <c r="BH114" i="22" s="1"/>
  <c r="BG113" i="22"/>
  <c r="BI46" i="17"/>
  <c r="BI27" i="17"/>
  <c r="K236" i="21"/>
  <c r="U236" i="21" s="1"/>
  <c r="T237" i="21" s="1"/>
  <c r="AD237" i="21" s="1"/>
  <c r="AN236" i="21"/>
  <c r="J331" i="21"/>
  <c r="AC236" i="21"/>
  <c r="K214" i="17"/>
  <c r="U214" i="17" s="1"/>
  <c r="T215" i="17" s="1"/>
  <c r="AD215" i="17" s="1"/>
  <c r="J299" i="17"/>
  <c r="AN214" i="17"/>
  <c r="AC214" i="17"/>
  <c r="AO112" i="22"/>
  <c r="AY112" i="22" s="1"/>
  <c r="AX113" i="22" s="1"/>
  <c r="BH113" i="22" s="1"/>
  <c r="BG112" i="22"/>
  <c r="J361" i="21"/>
  <c r="K266" i="21"/>
  <c r="AN266" i="21"/>
  <c r="AO266" i="21" s="1"/>
  <c r="BI46" i="21"/>
  <c r="J286" i="22"/>
  <c r="AN211" i="22"/>
  <c r="AO211" i="22" s="1"/>
  <c r="K211" i="22"/>
  <c r="K232" i="21"/>
  <c r="U232" i="21" s="1"/>
  <c r="T233" i="21" s="1"/>
  <c r="AD233" i="21" s="1"/>
  <c r="AN232" i="21"/>
  <c r="J327" i="21"/>
  <c r="AC232" i="21"/>
  <c r="J285" i="17"/>
  <c r="AN200" i="17"/>
  <c r="K200" i="17"/>
  <c r="U200" i="17" s="1"/>
  <c r="T201" i="17" s="1"/>
  <c r="AD201" i="17" s="1"/>
  <c r="AC200" i="17"/>
  <c r="AO144" i="21"/>
  <c r="AY144" i="21" s="1"/>
  <c r="AX145" i="21" s="1"/>
  <c r="BH145" i="21" s="1"/>
  <c r="BG144" i="21"/>
  <c r="BI35" i="22"/>
  <c r="AO128" i="22"/>
  <c r="AY128" i="22" s="1"/>
  <c r="AX129" i="22" s="1"/>
  <c r="BG128" i="22"/>
  <c r="AN182" i="21"/>
  <c r="AO182" i="21" s="1"/>
  <c r="J277" i="21"/>
  <c r="K182" i="21"/>
  <c r="AE21" i="17"/>
  <c r="K188" i="17"/>
  <c r="U188" i="17" s="1"/>
  <c r="T189" i="17" s="1"/>
  <c r="AD189" i="17" s="1"/>
  <c r="J273" i="17"/>
  <c r="AN188" i="17"/>
  <c r="AO17" i="22"/>
  <c r="AY17" i="22" s="1"/>
  <c r="AX18" i="22" s="1"/>
  <c r="BH18" i="22" s="1"/>
  <c r="BI18" i="22" s="1"/>
  <c r="BG17" i="22"/>
  <c r="AC92" i="22"/>
  <c r="J167" i="22"/>
  <c r="AC168" i="22" s="1"/>
  <c r="AN92" i="22"/>
  <c r="K92" i="22"/>
  <c r="U92" i="22" s="1"/>
  <c r="T93" i="22" s="1"/>
  <c r="AD93" i="22" s="1"/>
  <c r="J254" i="17"/>
  <c r="AN169" i="17"/>
  <c r="AO169" i="17" s="1"/>
  <c r="K169" i="17"/>
  <c r="AN251" i="17"/>
  <c r="AO251" i="17" s="1"/>
  <c r="K251" i="17"/>
  <c r="J336" i="17"/>
  <c r="J267" i="22"/>
  <c r="AN192" i="22"/>
  <c r="K192" i="22"/>
  <c r="U192" i="22" s="1"/>
  <c r="T193" i="22" s="1"/>
  <c r="AD193" i="22" s="1"/>
  <c r="AC192" i="22"/>
  <c r="AE139" i="21"/>
  <c r="AE126" i="22"/>
  <c r="K207" i="22"/>
  <c r="J282" i="22"/>
  <c r="AN207" i="22"/>
  <c r="AO207" i="22" s="1"/>
  <c r="AC102" i="17"/>
  <c r="J187" i="17"/>
  <c r="AC188" i="17" s="1"/>
  <c r="AN102" i="17"/>
  <c r="K102" i="17"/>
  <c r="U102" i="17" s="1"/>
  <c r="T103" i="17" s="1"/>
  <c r="AD103" i="17" s="1"/>
  <c r="AE103" i="17" s="1"/>
  <c r="AC122" i="21"/>
  <c r="J298" i="17"/>
  <c r="AN213" i="17"/>
  <c r="K213" i="17"/>
  <c r="U213" i="17" s="1"/>
  <c r="T214" i="17" s="1"/>
  <c r="AD214" i="17" s="1"/>
  <c r="AC213" i="17"/>
  <c r="AO127" i="22"/>
  <c r="AY127" i="22" s="1"/>
  <c r="AX128" i="22" s="1"/>
  <c r="BH128" i="22" s="1"/>
  <c r="BG127" i="22"/>
  <c r="K114" i="21"/>
  <c r="U114" i="21" s="1"/>
  <c r="T115" i="21" s="1"/>
  <c r="AD115" i="21" s="1"/>
  <c r="AE115" i="21" s="1"/>
  <c r="J209" i="21"/>
  <c r="AC210" i="21" s="1"/>
  <c r="AN114" i="21"/>
  <c r="AC114" i="21"/>
  <c r="AE103" i="22"/>
  <c r="J324" i="17"/>
  <c r="AN239" i="17"/>
  <c r="AO239" i="17" s="1"/>
  <c r="K239" i="17"/>
  <c r="AE136" i="21"/>
  <c r="AN208" i="17"/>
  <c r="K208" i="17"/>
  <c r="U208" i="17" s="1"/>
  <c r="T209" i="17" s="1"/>
  <c r="AD209" i="17" s="1"/>
  <c r="J293" i="17"/>
  <c r="AC208" i="17"/>
  <c r="J299" i="22"/>
  <c r="AN224" i="22"/>
  <c r="AO224" i="22" s="1"/>
  <c r="K224" i="22"/>
  <c r="K226" i="17"/>
  <c r="J311" i="17"/>
  <c r="AN226" i="17"/>
  <c r="AO226" i="17" s="1"/>
  <c r="J281" i="22"/>
  <c r="AN206" i="22"/>
  <c r="AO206" i="22" s="1"/>
  <c r="K206" i="22"/>
  <c r="AO120" i="22"/>
  <c r="AY120" i="22" s="1"/>
  <c r="AX121" i="22" s="1"/>
  <c r="BH121" i="22" s="1"/>
  <c r="BG120" i="22"/>
  <c r="AN198" i="17"/>
  <c r="K198" i="17"/>
  <c r="U198" i="17" s="1"/>
  <c r="T199" i="17" s="1"/>
  <c r="AD199" i="17" s="1"/>
  <c r="J283" i="17"/>
  <c r="AC198" i="17"/>
  <c r="BI49" i="17"/>
  <c r="AE131" i="17"/>
  <c r="J306" i="17"/>
  <c r="AN221" i="17"/>
  <c r="K221" i="17"/>
  <c r="U221" i="17" s="1"/>
  <c r="T222" i="17" s="1"/>
  <c r="AD222" i="17" s="1"/>
  <c r="AC221" i="17"/>
  <c r="AO135" i="17"/>
  <c r="AY135" i="17" s="1"/>
  <c r="AX136" i="17" s="1"/>
  <c r="BH136" i="17" s="1"/>
  <c r="BG135" i="17"/>
  <c r="AO25" i="21"/>
  <c r="AY25" i="21" s="1"/>
  <c r="AX26" i="21" s="1"/>
  <c r="BH26" i="21" s="1"/>
  <c r="BG25" i="21"/>
  <c r="BI25" i="21" s="1"/>
  <c r="J332" i="21"/>
  <c r="AN237" i="21"/>
  <c r="K237" i="21"/>
  <c r="U237" i="21" s="1"/>
  <c r="T238" i="21" s="1"/>
  <c r="AD238" i="21" s="1"/>
  <c r="AC237" i="21"/>
  <c r="J336" i="21"/>
  <c r="AN241" i="21"/>
  <c r="K241" i="21"/>
  <c r="U241" i="21" s="1"/>
  <c r="T242" i="21" s="1"/>
  <c r="AD242" i="21" s="1"/>
  <c r="AC241" i="21"/>
  <c r="K210" i="17"/>
  <c r="U210" i="17" s="1"/>
  <c r="T211" i="17" s="1"/>
  <c r="AD211" i="17" s="1"/>
  <c r="J295" i="17"/>
  <c r="AN210" i="17"/>
  <c r="AC210" i="17"/>
  <c r="K210" i="21"/>
  <c r="U210" i="21" s="1"/>
  <c r="T211" i="21" s="1"/>
  <c r="AD211" i="21" s="1"/>
  <c r="J305" i="21"/>
  <c r="AN210" i="21"/>
  <c r="AO210" i="21" s="1"/>
  <c r="AY210" i="21" s="1"/>
  <c r="AX211" i="21" s="1"/>
  <c r="BH211" i="21" s="1"/>
  <c r="BI41" i="21"/>
  <c r="AN176" i="17"/>
  <c r="AO176" i="17" s="1"/>
  <c r="K176" i="17"/>
  <c r="J261" i="17"/>
  <c r="AN236" i="17"/>
  <c r="AO236" i="17" s="1"/>
  <c r="K236" i="17"/>
  <c r="J321" i="17"/>
  <c r="AO19" i="22"/>
  <c r="AY19" i="22" s="1"/>
  <c r="AX20" i="22" s="1"/>
  <c r="BH20" i="22" s="1"/>
  <c r="BG19" i="22"/>
  <c r="BI19" i="22" s="1"/>
  <c r="BI36" i="21"/>
  <c r="J263" i="22"/>
  <c r="K188" i="22"/>
  <c r="U188" i="22" s="1"/>
  <c r="T189" i="22" s="1"/>
  <c r="AD189" i="22" s="1"/>
  <c r="AN188" i="22"/>
  <c r="AC188" i="22"/>
  <c r="AE143" i="21"/>
  <c r="AE125" i="22"/>
  <c r="AE110" i="22"/>
  <c r="AO105" i="22"/>
  <c r="AY105" i="22" s="1"/>
  <c r="AX106" i="22" s="1"/>
  <c r="BH106" i="22" s="1"/>
  <c r="BG105" i="22"/>
  <c r="K105" i="17"/>
  <c r="U105" i="17" s="1"/>
  <c r="T106" i="17" s="1"/>
  <c r="AD106" i="17" s="1"/>
  <c r="J190" i="17"/>
  <c r="AN105" i="17"/>
  <c r="AC105" i="17"/>
  <c r="AE132" i="17"/>
  <c r="BG16" i="22"/>
  <c r="BI16" i="22" s="1"/>
  <c r="AX17" i="22"/>
  <c r="BH17" i="22" s="1"/>
  <c r="AN187" i="22"/>
  <c r="K187" i="22"/>
  <c r="U187" i="22" s="1"/>
  <c r="T188" i="22" s="1"/>
  <c r="AD188" i="22" s="1"/>
  <c r="J262" i="22"/>
  <c r="AC187" i="22"/>
  <c r="AE123" i="22"/>
  <c r="AO116" i="17"/>
  <c r="AY116" i="17" s="1"/>
  <c r="AX117" i="17" s="1"/>
  <c r="BH117" i="17" s="1"/>
  <c r="BG116" i="17"/>
  <c r="AE21" i="22"/>
  <c r="AE111" i="17"/>
  <c r="K261" i="21"/>
  <c r="AN261" i="21"/>
  <c r="AO261" i="21" s="1"/>
  <c r="J356" i="21"/>
  <c r="AE122" i="17"/>
  <c r="AN271" i="21"/>
  <c r="AO271" i="21" s="1"/>
  <c r="K271" i="21"/>
  <c r="J366" i="21"/>
  <c r="BG24" i="21"/>
  <c r="AE124" i="21"/>
  <c r="AN203" i="22"/>
  <c r="K203" i="22"/>
  <c r="U203" i="22" s="1"/>
  <c r="T204" i="22" s="1"/>
  <c r="AD204" i="22" s="1"/>
  <c r="J278" i="22"/>
  <c r="AC203" i="22"/>
  <c r="AE148" i="21"/>
  <c r="AO21" i="17"/>
  <c r="AY21" i="17" s="1"/>
  <c r="AX22" i="17" s="1"/>
  <c r="BH22" i="17" s="1"/>
  <c r="BI22" i="17" s="1"/>
  <c r="BG21" i="17"/>
  <c r="AO103" i="17"/>
  <c r="AY103" i="17" s="1"/>
  <c r="AX104" i="17" s="1"/>
  <c r="BH104" i="17" s="1"/>
  <c r="K167" i="17"/>
  <c r="J252" i="17"/>
  <c r="AN167" i="17"/>
  <c r="AO167" i="17" s="1"/>
  <c r="K212" i="22"/>
  <c r="J287" i="22"/>
  <c r="AN212" i="22"/>
  <c r="AO212" i="22" s="1"/>
  <c r="AO139" i="21"/>
  <c r="AY139" i="21" s="1"/>
  <c r="AX140" i="21" s="1"/>
  <c r="BH140" i="21" s="1"/>
  <c r="BG139" i="21"/>
  <c r="K170" i="17"/>
  <c r="AN170" i="17"/>
  <c r="AO170" i="17" s="1"/>
  <c r="J255" i="17"/>
  <c r="AO125" i="22"/>
  <c r="AY125" i="22" s="1"/>
  <c r="AX126" i="22" s="1"/>
  <c r="BH126" i="22" s="1"/>
  <c r="BG125" i="22"/>
  <c r="K247" i="21"/>
  <c r="J342" i="21"/>
  <c r="AN247" i="21"/>
  <c r="AO247" i="21" s="1"/>
  <c r="J312" i="21"/>
  <c r="K217" i="21"/>
  <c r="U217" i="21" s="1"/>
  <c r="T218" i="21" s="1"/>
  <c r="AD218" i="21" s="1"/>
  <c r="AN217" i="21"/>
  <c r="AC217" i="21"/>
  <c r="AE135" i="21"/>
  <c r="J350" i="21"/>
  <c r="AN255" i="21"/>
  <c r="AO255" i="21" s="1"/>
  <c r="K255" i="21"/>
  <c r="AO124" i="17"/>
  <c r="AY124" i="17" s="1"/>
  <c r="AX125" i="17" s="1"/>
  <c r="BH125" i="17" s="1"/>
  <c r="BG124" i="17"/>
  <c r="J277" i="22"/>
  <c r="AN202" i="22"/>
  <c r="K202" i="22"/>
  <c r="U202" i="22" s="1"/>
  <c r="T203" i="22" s="1"/>
  <c r="AD203" i="22" s="1"/>
  <c r="AC202" i="22"/>
  <c r="J174" i="22"/>
  <c r="AN99" i="22"/>
  <c r="K99" i="22"/>
  <c r="U99" i="22" s="1"/>
  <c r="T100" i="22" s="1"/>
  <c r="AD100" i="22" s="1"/>
  <c r="AE100" i="22" s="1"/>
  <c r="AC99" i="22"/>
  <c r="K184" i="21"/>
  <c r="J279" i="21"/>
  <c r="AN184" i="21"/>
  <c r="AO184" i="21" s="1"/>
  <c r="AO107" i="22"/>
  <c r="AY107" i="22" s="1"/>
  <c r="AX108" i="22" s="1"/>
  <c r="BH108" i="22" s="1"/>
  <c r="BG107" i="22"/>
  <c r="AO123" i="17"/>
  <c r="AY123" i="17" s="1"/>
  <c r="AX124" i="17" s="1"/>
  <c r="BH124" i="17" s="1"/>
  <c r="BG123" i="17"/>
  <c r="K260" i="21"/>
  <c r="AN260" i="21"/>
  <c r="AO260" i="21" s="1"/>
  <c r="J355" i="21"/>
  <c r="BI52" i="22"/>
  <c r="AO23" i="17"/>
  <c r="AY23" i="17" s="1"/>
  <c r="AX24" i="17" s="1"/>
  <c r="BH24" i="17" s="1"/>
  <c r="BG23" i="17"/>
  <c r="BI23" i="17" s="1"/>
  <c r="AO131" i="21"/>
  <c r="AY131" i="21" s="1"/>
  <c r="AX132" i="21" s="1"/>
  <c r="BH132" i="21" s="1"/>
  <c r="BG131" i="21"/>
  <c r="J270" i="22"/>
  <c r="AN195" i="22"/>
  <c r="K195" i="22"/>
  <c r="U195" i="22" s="1"/>
  <c r="T196" i="22" s="1"/>
  <c r="AD196" i="22" s="1"/>
  <c r="AE196" i="22" s="1"/>
  <c r="AC195" i="22"/>
  <c r="J279" i="22"/>
  <c r="AN204" i="22"/>
  <c r="K204" i="22"/>
  <c r="U204" i="22" s="1"/>
  <c r="T205" i="22" s="1"/>
  <c r="AC204" i="22"/>
  <c r="J301" i="17"/>
  <c r="K216" i="17"/>
  <c r="U216" i="17" s="1"/>
  <c r="T217" i="17" s="1"/>
  <c r="AD217" i="17" s="1"/>
  <c r="AN216" i="17"/>
  <c r="AC216" i="17"/>
  <c r="J305" i="17"/>
  <c r="AN220" i="17"/>
  <c r="K220" i="17"/>
  <c r="U220" i="17" s="1"/>
  <c r="T221" i="17" s="1"/>
  <c r="AD221" i="17" s="1"/>
  <c r="AC220" i="17"/>
  <c r="K211" i="17"/>
  <c r="U211" i="17" s="1"/>
  <c r="T212" i="17" s="1"/>
  <c r="AD212" i="17" s="1"/>
  <c r="J296" i="17"/>
  <c r="AN211" i="17"/>
  <c r="AC211" i="17"/>
  <c r="K240" i="17"/>
  <c r="AN240" i="17"/>
  <c r="AO240" i="17" s="1"/>
  <c r="J325" i="17"/>
  <c r="J359" i="21"/>
  <c r="AN264" i="21"/>
  <c r="AO264" i="21" s="1"/>
  <c r="K264" i="21"/>
  <c r="J170" i="22"/>
  <c r="K95" i="22"/>
  <c r="U95" i="22" s="1"/>
  <c r="T96" i="22" s="1"/>
  <c r="AD96" i="22" s="1"/>
  <c r="AN95" i="22"/>
  <c r="AC95" i="22"/>
  <c r="AE119" i="17"/>
  <c r="AC93" i="22"/>
  <c r="J360" i="21"/>
  <c r="AN265" i="21"/>
  <c r="AO265" i="21" s="1"/>
  <c r="K265" i="21"/>
  <c r="J333" i="21"/>
  <c r="AN238" i="21"/>
  <c r="K238" i="21"/>
  <c r="U238" i="21" s="1"/>
  <c r="T239" i="21" s="1"/>
  <c r="AD239" i="21" s="1"/>
  <c r="AC238" i="21"/>
  <c r="AO124" i="22"/>
  <c r="AY124" i="22" s="1"/>
  <c r="AX125" i="22" s="1"/>
  <c r="BH125" i="22" s="1"/>
  <c r="BG124" i="22"/>
  <c r="K258" i="17"/>
  <c r="J343" i="17"/>
  <c r="AN258" i="17"/>
  <c r="AO258" i="17" s="1"/>
  <c r="AO110" i="22"/>
  <c r="AY110" i="22" s="1"/>
  <c r="AX111" i="22" s="1"/>
  <c r="BH111" i="22" s="1"/>
  <c r="BG110" i="22"/>
  <c r="AN245" i="21"/>
  <c r="K245" i="21"/>
  <c r="J340" i="21"/>
  <c r="AC245" i="21"/>
  <c r="J348" i="21"/>
  <c r="AN253" i="21"/>
  <c r="AO253" i="21" s="1"/>
  <c r="K253" i="21"/>
  <c r="BI34" i="21"/>
  <c r="J255" i="22"/>
  <c r="AN180" i="22"/>
  <c r="K180" i="22"/>
  <c r="U180" i="22" s="1"/>
  <c r="T181" i="22" s="1"/>
  <c r="AD181" i="22" s="1"/>
  <c r="AC180" i="22"/>
  <c r="BI34" i="17"/>
  <c r="J313" i="17"/>
  <c r="K228" i="17"/>
  <c r="AN228" i="17"/>
  <c r="AO228" i="17" s="1"/>
  <c r="J298" i="22"/>
  <c r="AN223" i="22"/>
  <c r="AO223" i="22" s="1"/>
  <c r="K223" i="22"/>
  <c r="AO132" i="17"/>
  <c r="AY132" i="17" s="1"/>
  <c r="AX133" i="17" s="1"/>
  <c r="BH133" i="17" s="1"/>
  <c r="BG132" i="17"/>
  <c r="T17" i="22"/>
  <c r="AD17" i="22" s="1"/>
  <c r="AD84" i="22" s="1"/>
  <c r="AC16" i="22"/>
  <c r="AE16" i="22" s="1"/>
  <c r="AE133" i="21"/>
  <c r="K198" i="22"/>
  <c r="U198" i="22" s="1"/>
  <c r="T199" i="22" s="1"/>
  <c r="AD199" i="22" s="1"/>
  <c r="J273" i="22"/>
  <c r="AN198" i="22"/>
  <c r="AC198" i="22"/>
  <c r="J344" i="21"/>
  <c r="AN249" i="21"/>
  <c r="AO249" i="21" s="1"/>
  <c r="K249" i="21"/>
  <c r="J286" i="17"/>
  <c r="AN201" i="17"/>
  <c r="K201" i="17"/>
  <c r="U201" i="17" s="1"/>
  <c r="T202" i="17" s="1"/>
  <c r="AD202" i="17" s="1"/>
  <c r="AC201" i="17"/>
  <c r="AE201" i="17" s="1"/>
  <c r="AE127" i="21"/>
  <c r="AO122" i="17"/>
  <c r="AY122" i="17" s="1"/>
  <c r="AX123" i="17" s="1"/>
  <c r="BH123" i="17" s="1"/>
  <c r="BG122" i="17"/>
  <c r="AO124" i="21"/>
  <c r="AY124" i="21" s="1"/>
  <c r="AX125" i="21" s="1"/>
  <c r="BH125" i="21" s="1"/>
  <c r="BG124" i="21"/>
  <c r="AE147" i="21"/>
  <c r="AE24" i="17"/>
  <c r="AN243" i="21"/>
  <c r="J338" i="21"/>
  <c r="K243" i="21"/>
  <c r="U243" i="21" s="1"/>
  <c r="T244" i="21" s="1"/>
  <c r="AD244" i="21" s="1"/>
  <c r="AE244" i="21" s="1"/>
  <c r="AC243" i="21"/>
  <c r="BI30" i="21"/>
  <c r="AU129" i="22"/>
  <c r="AV129" i="22" s="1"/>
  <c r="AS130" i="22" s="1"/>
  <c r="AU205" i="22"/>
  <c r="AV205" i="22" s="1"/>
  <c r="Z129" i="22"/>
  <c r="BB129" i="22"/>
  <c r="Y129" i="22"/>
  <c r="X129" i="22"/>
  <c r="BD129" i="22"/>
  <c r="O130" i="22"/>
  <c r="BC129" i="22"/>
  <c r="AC130" i="22"/>
  <c r="BG130" i="22"/>
  <c r="U129" i="22"/>
  <c r="T130" i="22" s="1"/>
  <c r="AB53" i="22"/>
  <c r="AD53" i="22"/>
  <c r="BD353" i="22"/>
  <c r="BC353" i="22"/>
  <c r="BB353" i="22"/>
  <c r="Z353" i="22"/>
  <c r="Y353" i="22"/>
  <c r="O354" i="22"/>
  <c r="X353" i="22"/>
  <c r="P279" i="22"/>
  <c r="AA279" i="22" s="1"/>
  <c r="BC205" i="22"/>
  <c r="BB205" i="22"/>
  <c r="Z205" i="22"/>
  <c r="Y205" i="22"/>
  <c r="AC206" i="22"/>
  <c r="X205" i="22"/>
  <c r="O206" i="22"/>
  <c r="BD205" i="22"/>
  <c r="U205" i="22"/>
  <c r="T206" i="22" s="1"/>
  <c r="AT58" i="22"/>
  <c r="BE58" i="22" s="1"/>
  <c r="BF278" i="22"/>
  <c r="AB278" i="22"/>
  <c r="P54" i="22"/>
  <c r="AA54" i="22" s="1"/>
  <c r="AS356" i="22"/>
  <c r="BF53" i="22"/>
  <c r="BH53" i="22"/>
  <c r="AT280" i="22"/>
  <c r="BE280" i="22" s="1"/>
  <c r="BF222" i="17"/>
  <c r="Q223" i="17"/>
  <c r="R223" i="17" s="1"/>
  <c r="AC224" i="17" s="1"/>
  <c r="AU394" i="17"/>
  <c r="AV394" i="17" s="1"/>
  <c r="AS395" i="17" s="1"/>
  <c r="AS55" i="17"/>
  <c r="AY54" i="17"/>
  <c r="AX55" i="17" s="1"/>
  <c r="AS142" i="17"/>
  <c r="AY141" i="17"/>
  <c r="AX142" i="17" s="1"/>
  <c r="AB137" i="17"/>
  <c r="AD137" i="17"/>
  <c r="Q308" i="17"/>
  <c r="R308" i="17" s="1"/>
  <c r="Q54" i="17"/>
  <c r="R54" i="17" s="1"/>
  <c r="BF393" i="17"/>
  <c r="P394" i="17"/>
  <c r="AA394" i="17" s="1"/>
  <c r="AS226" i="17"/>
  <c r="AY225" i="17"/>
  <c r="AX226" i="17" s="1"/>
  <c r="BI53" i="17"/>
  <c r="AE53" i="17"/>
  <c r="BF137" i="17"/>
  <c r="AS311" i="17"/>
  <c r="P138" i="17"/>
  <c r="AA138" i="17" s="1"/>
  <c r="X342" i="21"/>
  <c r="BD342" i="21"/>
  <c r="BC342" i="21"/>
  <c r="AC343" i="21"/>
  <c r="BB342" i="21"/>
  <c r="Z342" i="21"/>
  <c r="O343" i="21"/>
  <c r="Y342" i="21"/>
  <c r="AS57" i="21"/>
  <c r="AY56" i="21"/>
  <c r="AX57" i="21" s="1"/>
  <c r="AU247" i="21"/>
  <c r="AV247" i="21" s="1"/>
  <c r="AT439" i="21"/>
  <c r="BE439" i="21" s="1"/>
  <c r="AU152" i="21"/>
  <c r="AV152" i="21" s="1"/>
  <c r="AB149" i="21"/>
  <c r="AD149" i="21"/>
  <c r="Q55" i="21"/>
  <c r="R55" i="21" s="1"/>
  <c r="Q245" i="21"/>
  <c r="R245" i="21" s="1"/>
  <c r="AE54" i="21"/>
  <c r="AT345" i="21"/>
  <c r="BE345" i="21" s="1"/>
  <c r="BF149" i="21"/>
  <c r="BI54" i="21"/>
  <c r="P435" i="21"/>
  <c r="AA435" i="21" s="1"/>
  <c r="P150" i="21"/>
  <c r="AA150" i="21" s="1"/>
  <c r="AU265" i="15"/>
  <c r="AV265" i="15" s="1"/>
  <c r="AS266" i="15" s="1"/>
  <c r="BI43" i="15"/>
  <c r="BI31" i="15"/>
  <c r="BI50" i="15"/>
  <c r="BI49" i="15"/>
  <c r="BI32" i="15"/>
  <c r="BI36" i="15"/>
  <c r="BI44" i="15"/>
  <c r="BI28" i="15"/>
  <c r="BI38" i="15"/>
  <c r="J388" i="15"/>
  <c r="AN283" i="15"/>
  <c r="AO283" i="15" s="1"/>
  <c r="K283" i="15"/>
  <c r="AO141" i="15"/>
  <c r="AY141" i="15" s="1"/>
  <c r="AX142" i="15" s="1"/>
  <c r="BH142" i="15" s="1"/>
  <c r="BG141" i="15"/>
  <c r="K125" i="15"/>
  <c r="U125" i="15" s="1"/>
  <c r="T126" i="15" s="1"/>
  <c r="AD126" i="15" s="1"/>
  <c r="J230" i="15"/>
  <c r="AN125" i="15"/>
  <c r="AC125" i="15"/>
  <c r="AE125" i="15" s="1"/>
  <c r="J370" i="15"/>
  <c r="K265" i="15"/>
  <c r="AN265" i="15"/>
  <c r="AO265" i="15" s="1"/>
  <c r="J395" i="15"/>
  <c r="AN290" i="15"/>
  <c r="AO290" i="15" s="1"/>
  <c r="K290" i="15"/>
  <c r="AO154" i="15"/>
  <c r="AY154" i="15" s="1"/>
  <c r="AX155" i="15" s="1"/>
  <c r="BH155" i="15" s="1"/>
  <c r="BG154" i="15"/>
  <c r="K191" i="15"/>
  <c r="AN191" i="15"/>
  <c r="AO191" i="15" s="1"/>
  <c r="J296" i="15"/>
  <c r="J387" i="15"/>
  <c r="AN282" i="15"/>
  <c r="AO282" i="15" s="1"/>
  <c r="K282" i="15"/>
  <c r="BI33" i="15"/>
  <c r="AE147" i="15"/>
  <c r="J366" i="15"/>
  <c r="AN261" i="15"/>
  <c r="K261" i="15"/>
  <c r="U261" i="15" s="1"/>
  <c r="T262" i="15" s="1"/>
  <c r="AD262" i="15" s="1"/>
  <c r="AC261" i="15"/>
  <c r="J380" i="15"/>
  <c r="K275" i="15"/>
  <c r="AN275" i="15"/>
  <c r="AO275" i="15" s="1"/>
  <c r="AO142" i="15"/>
  <c r="AY142" i="15" s="1"/>
  <c r="AX143" i="15" s="1"/>
  <c r="BH143" i="15" s="1"/>
  <c r="BG142" i="15"/>
  <c r="K94" i="15"/>
  <c r="J362" i="15"/>
  <c r="AN257" i="15"/>
  <c r="K257" i="15"/>
  <c r="U257" i="15" s="1"/>
  <c r="T258" i="15" s="1"/>
  <c r="AD258" i="15" s="1"/>
  <c r="AC257" i="15"/>
  <c r="AE153" i="15"/>
  <c r="J369" i="15"/>
  <c r="AN264" i="15"/>
  <c r="K264" i="15"/>
  <c r="AC264" i="15"/>
  <c r="AE137" i="15"/>
  <c r="J372" i="15"/>
  <c r="AN267" i="15"/>
  <c r="AO267" i="15" s="1"/>
  <c r="K267" i="15"/>
  <c r="AO20" i="15"/>
  <c r="AY20" i="15" s="1"/>
  <c r="AX21" i="15" s="1"/>
  <c r="BH21" i="15" s="1"/>
  <c r="BG20" i="15"/>
  <c r="BI20" i="15" s="1"/>
  <c r="J391" i="15"/>
  <c r="AN286" i="15"/>
  <c r="AO286" i="15" s="1"/>
  <c r="K286" i="15"/>
  <c r="AE19" i="15"/>
  <c r="J345" i="15"/>
  <c r="AN240" i="15"/>
  <c r="K240" i="15"/>
  <c r="U240" i="15" s="1"/>
  <c r="T241" i="15" s="1"/>
  <c r="AD241" i="15" s="1"/>
  <c r="AC240" i="15"/>
  <c r="K198" i="15"/>
  <c r="AN198" i="15"/>
  <c r="AO198" i="15" s="1"/>
  <c r="J303" i="15"/>
  <c r="BI46" i="15"/>
  <c r="AO138" i="15"/>
  <c r="AY138" i="15" s="1"/>
  <c r="AX139" i="15" s="1"/>
  <c r="BH139" i="15" s="1"/>
  <c r="BG138" i="15"/>
  <c r="AE21" i="15"/>
  <c r="J361" i="15"/>
  <c r="AN256" i="15"/>
  <c r="K256" i="15"/>
  <c r="U256" i="15" s="1"/>
  <c r="T257" i="15" s="1"/>
  <c r="AD257" i="15" s="1"/>
  <c r="AC256" i="15"/>
  <c r="AO131" i="15"/>
  <c r="AY131" i="15" s="1"/>
  <c r="AX132" i="15" s="1"/>
  <c r="BG131" i="15"/>
  <c r="J338" i="15"/>
  <c r="AN233" i="15"/>
  <c r="K233" i="15"/>
  <c r="U233" i="15" s="1"/>
  <c r="T234" i="15" s="1"/>
  <c r="AD234" i="15" s="1"/>
  <c r="J357" i="15"/>
  <c r="K252" i="15"/>
  <c r="U252" i="15" s="1"/>
  <c r="T253" i="15" s="1"/>
  <c r="AD253" i="15" s="1"/>
  <c r="AN252" i="15"/>
  <c r="AC252" i="15"/>
  <c r="BI29" i="15"/>
  <c r="AO132" i="15"/>
  <c r="AY132" i="15" s="1"/>
  <c r="AX133" i="15" s="1"/>
  <c r="BH133" i="15" s="1"/>
  <c r="BG132" i="15"/>
  <c r="J349" i="15"/>
  <c r="AN244" i="15"/>
  <c r="K244" i="15"/>
  <c r="U244" i="15" s="1"/>
  <c r="T245" i="15" s="1"/>
  <c r="AD245" i="15" s="1"/>
  <c r="AC244" i="15"/>
  <c r="J344" i="15"/>
  <c r="AN239" i="15"/>
  <c r="K239" i="15"/>
  <c r="U239" i="15" s="1"/>
  <c r="T240" i="15" s="1"/>
  <c r="AD240" i="15" s="1"/>
  <c r="AC239" i="15"/>
  <c r="J352" i="15"/>
  <c r="AN247" i="15"/>
  <c r="K247" i="15"/>
  <c r="U247" i="15" s="1"/>
  <c r="T248" i="15" s="1"/>
  <c r="AD248" i="15" s="1"/>
  <c r="AC247" i="15"/>
  <c r="AO152" i="15"/>
  <c r="AY152" i="15" s="1"/>
  <c r="AX153" i="15" s="1"/>
  <c r="BH153" i="15" s="1"/>
  <c r="BG152" i="15"/>
  <c r="J397" i="15"/>
  <c r="AN292" i="15"/>
  <c r="AO292" i="15" s="1"/>
  <c r="K292" i="15"/>
  <c r="AO136" i="15"/>
  <c r="AY136" i="15" s="1"/>
  <c r="AX137" i="15" s="1"/>
  <c r="BH137" i="15" s="1"/>
  <c r="BG136" i="15"/>
  <c r="K193" i="15"/>
  <c r="AN193" i="15"/>
  <c r="AO193" i="15" s="1"/>
  <c r="J298" i="15"/>
  <c r="AO153" i="15"/>
  <c r="AY153" i="15" s="1"/>
  <c r="AX154" i="15" s="1"/>
  <c r="BH154" i="15" s="1"/>
  <c r="BG153" i="15"/>
  <c r="J347" i="15"/>
  <c r="AN242" i="15"/>
  <c r="K242" i="15"/>
  <c r="U242" i="15" s="1"/>
  <c r="T243" i="15" s="1"/>
  <c r="AD243" i="15" s="1"/>
  <c r="AC242" i="15"/>
  <c r="AO124" i="15"/>
  <c r="AY124" i="15" s="1"/>
  <c r="AX125" i="15" s="1"/>
  <c r="BH125" i="15" s="1"/>
  <c r="J374" i="15"/>
  <c r="AN269" i="15"/>
  <c r="AO269" i="15" s="1"/>
  <c r="K269" i="15"/>
  <c r="J351" i="15"/>
  <c r="AN246" i="15"/>
  <c r="K246" i="15"/>
  <c r="U246" i="15" s="1"/>
  <c r="T247" i="15" s="1"/>
  <c r="AD247" i="15" s="1"/>
  <c r="AC246" i="15"/>
  <c r="AO135" i="15"/>
  <c r="AY135" i="15" s="1"/>
  <c r="AX136" i="15" s="1"/>
  <c r="BH136" i="15" s="1"/>
  <c r="BG135" i="15"/>
  <c r="J377" i="15"/>
  <c r="AN272" i="15"/>
  <c r="AO272" i="15" s="1"/>
  <c r="K272" i="15"/>
  <c r="J364" i="15"/>
  <c r="AN259" i="15"/>
  <c r="K259" i="15"/>
  <c r="U259" i="15" s="1"/>
  <c r="T260" i="15" s="1"/>
  <c r="AD260" i="15" s="1"/>
  <c r="AC259" i="15"/>
  <c r="K243" i="15"/>
  <c r="U243" i="15" s="1"/>
  <c r="T244" i="15" s="1"/>
  <c r="AD244" i="15" s="1"/>
  <c r="AN243" i="15"/>
  <c r="J348" i="15"/>
  <c r="AC243" i="15"/>
  <c r="AO151" i="15"/>
  <c r="AY151" i="15" s="1"/>
  <c r="AX152" i="15" s="1"/>
  <c r="BH152" i="15" s="1"/>
  <c r="BG151" i="15"/>
  <c r="AN236" i="15"/>
  <c r="J341" i="15"/>
  <c r="K236" i="15"/>
  <c r="U236" i="15" s="1"/>
  <c r="T237" i="15" s="1"/>
  <c r="AD237" i="15" s="1"/>
  <c r="AC236" i="15"/>
  <c r="BI34" i="15"/>
  <c r="J373" i="15"/>
  <c r="AN268" i="15"/>
  <c r="AO268" i="15" s="1"/>
  <c r="K268" i="15"/>
  <c r="AO128" i="15"/>
  <c r="AY128" i="15" s="1"/>
  <c r="AX129" i="15" s="1"/>
  <c r="BH129" i="15" s="1"/>
  <c r="AO147" i="15"/>
  <c r="AY147" i="15" s="1"/>
  <c r="AX148" i="15" s="1"/>
  <c r="BH148" i="15" s="1"/>
  <c r="BG147" i="15"/>
  <c r="AO139" i="15"/>
  <c r="AY139" i="15" s="1"/>
  <c r="AX140" i="15" s="1"/>
  <c r="BH140" i="15" s="1"/>
  <c r="BG139" i="15"/>
  <c r="BI39" i="15"/>
  <c r="AO134" i="15"/>
  <c r="AY134" i="15" s="1"/>
  <c r="AX135" i="15" s="1"/>
  <c r="BH135" i="15" s="1"/>
  <c r="BG134" i="15"/>
  <c r="BI47" i="15"/>
  <c r="J385" i="15"/>
  <c r="AN280" i="15"/>
  <c r="AO280" i="15" s="1"/>
  <c r="K280" i="15"/>
  <c r="J360" i="15"/>
  <c r="K255" i="15"/>
  <c r="U255" i="15" s="1"/>
  <c r="T256" i="15" s="1"/>
  <c r="AD256" i="15" s="1"/>
  <c r="AN255" i="15"/>
  <c r="AC255" i="15"/>
  <c r="C87" i="19"/>
  <c r="B88" i="19" s="1"/>
  <c r="J95" i="21"/>
  <c r="J383" i="15"/>
  <c r="AN278" i="15"/>
  <c r="AO278" i="15" s="1"/>
  <c r="K278" i="15"/>
  <c r="J363" i="15"/>
  <c r="AN258" i="15"/>
  <c r="K258" i="15"/>
  <c r="U258" i="15" s="1"/>
  <c r="T259" i="15" s="1"/>
  <c r="AD259" i="15" s="1"/>
  <c r="AC258" i="15"/>
  <c r="AO137" i="15"/>
  <c r="AY137" i="15" s="1"/>
  <c r="AX138" i="15" s="1"/>
  <c r="BH138" i="15" s="1"/>
  <c r="BG137" i="15"/>
  <c r="J393" i="15"/>
  <c r="K288" i="15"/>
  <c r="AN288" i="15"/>
  <c r="AO288" i="15" s="1"/>
  <c r="AN229" i="15"/>
  <c r="K229" i="15"/>
  <c r="U229" i="15" s="1"/>
  <c r="T230" i="15" s="1"/>
  <c r="AD230" i="15" s="1"/>
  <c r="J334" i="15"/>
  <c r="AO148" i="15"/>
  <c r="AY148" i="15" s="1"/>
  <c r="AX149" i="15" s="1"/>
  <c r="BH149" i="15" s="1"/>
  <c r="BG148" i="15"/>
  <c r="J295" i="15"/>
  <c r="AN190" i="15"/>
  <c r="AO190" i="15" s="1"/>
  <c r="K190" i="15"/>
  <c r="AO145" i="15"/>
  <c r="AY145" i="15" s="1"/>
  <c r="AX146" i="15" s="1"/>
  <c r="BH146" i="15" s="1"/>
  <c r="BG145" i="15"/>
  <c r="J396" i="15"/>
  <c r="AN291" i="15"/>
  <c r="AO291" i="15" s="1"/>
  <c r="K291" i="15"/>
  <c r="J371" i="15"/>
  <c r="AN266" i="15"/>
  <c r="AO266" i="15" s="1"/>
  <c r="K266" i="15"/>
  <c r="AO21" i="15"/>
  <c r="AY21" i="15" s="1"/>
  <c r="AX22" i="15" s="1"/>
  <c r="BH22" i="15" s="1"/>
  <c r="BG21" i="15"/>
  <c r="J342" i="15"/>
  <c r="AN237" i="15"/>
  <c r="K237" i="15"/>
  <c r="U237" i="15" s="1"/>
  <c r="T238" i="15" s="1"/>
  <c r="AD238" i="15" s="1"/>
  <c r="AC237" i="15"/>
  <c r="BI53" i="15"/>
  <c r="AE144" i="15"/>
  <c r="J376" i="15"/>
  <c r="K271" i="15"/>
  <c r="AN271" i="15"/>
  <c r="AO271" i="15" s="1"/>
  <c r="J390" i="15"/>
  <c r="AN285" i="15"/>
  <c r="AO285" i="15" s="1"/>
  <c r="K285" i="15"/>
  <c r="J358" i="15"/>
  <c r="AN253" i="15"/>
  <c r="K253" i="15"/>
  <c r="U253" i="15" s="1"/>
  <c r="T254" i="15" s="1"/>
  <c r="AD254" i="15" s="1"/>
  <c r="AC253" i="15"/>
  <c r="AE253" i="15" s="1"/>
  <c r="AO157" i="15"/>
  <c r="AY157" i="15" s="1"/>
  <c r="AX158" i="15" s="1"/>
  <c r="BG157" i="15"/>
  <c r="AO140" i="15"/>
  <c r="AY140" i="15" s="1"/>
  <c r="AX141" i="15" s="1"/>
  <c r="BH141" i="15" s="1"/>
  <c r="BG140" i="15"/>
  <c r="J382" i="15"/>
  <c r="AN277" i="15"/>
  <c r="AO277" i="15" s="1"/>
  <c r="K277" i="15"/>
  <c r="K189" i="15"/>
  <c r="J294" i="15"/>
  <c r="AN189" i="15"/>
  <c r="AO189" i="15" s="1"/>
  <c r="J228" i="15"/>
  <c r="AC123" i="15"/>
  <c r="AN123" i="15"/>
  <c r="K123" i="15"/>
  <c r="U123" i="15" s="1"/>
  <c r="T124" i="15" s="1"/>
  <c r="AD124" i="15" s="1"/>
  <c r="AE124" i="15" s="1"/>
  <c r="J355" i="15"/>
  <c r="AN250" i="15"/>
  <c r="K250" i="15"/>
  <c r="U250" i="15" s="1"/>
  <c r="T251" i="15" s="1"/>
  <c r="AD251" i="15" s="1"/>
  <c r="AC250" i="15"/>
  <c r="K126" i="15"/>
  <c r="U126" i="15" s="1"/>
  <c r="T127" i="15" s="1"/>
  <c r="AD127" i="15" s="1"/>
  <c r="J231" i="15"/>
  <c r="AN126" i="15"/>
  <c r="AC126" i="15"/>
  <c r="J384" i="15"/>
  <c r="AN279" i="15"/>
  <c r="AO279" i="15" s="1"/>
  <c r="K279" i="15"/>
  <c r="BI40" i="15"/>
  <c r="AO130" i="15"/>
  <c r="AY130" i="15" s="1"/>
  <c r="AX131" i="15" s="1"/>
  <c r="BH131" i="15" s="1"/>
  <c r="BI54" i="15"/>
  <c r="J302" i="15"/>
  <c r="AN197" i="15"/>
  <c r="AO197" i="15" s="1"/>
  <c r="K197" i="15"/>
  <c r="AE22" i="15"/>
  <c r="J368" i="15"/>
  <c r="AN263" i="15"/>
  <c r="K263" i="15"/>
  <c r="U263" i="15" s="1"/>
  <c r="T264" i="15" s="1"/>
  <c r="AC263" i="15"/>
  <c r="AO144" i="15"/>
  <c r="AY144" i="15" s="1"/>
  <c r="AX145" i="15" s="1"/>
  <c r="BH145" i="15" s="1"/>
  <c r="BG144" i="15"/>
  <c r="J346" i="15"/>
  <c r="AN241" i="15"/>
  <c r="K241" i="15"/>
  <c r="U241" i="15" s="1"/>
  <c r="T242" i="15" s="1"/>
  <c r="AD242" i="15" s="1"/>
  <c r="AC241" i="15"/>
  <c r="AO146" i="15"/>
  <c r="AY146" i="15" s="1"/>
  <c r="AX147" i="15" s="1"/>
  <c r="BH147" i="15" s="1"/>
  <c r="BG146" i="15"/>
  <c r="J367" i="15"/>
  <c r="AN262" i="15"/>
  <c r="K262" i="15"/>
  <c r="U262" i="15" s="1"/>
  <c r="T263" i="15" s="1"/>
  <c r="AD263" i="15" s="1"/>
  <c r="AC262" i="15"/>
  <c r="J394" i="15"/>
  <c r="AN289" i="15"/>
  <c r="AO289" i="15" s="1"/>
  <c r="K289" i="15"/>
  <c r="BG18" i="15"/>
  <c r="AO18" i="15"/>
  <c r="AY18" i="15" s="1"/>
  <c r="AX19" i="15" s="1"/>
  <c r="BH19" i="15" s="1"/>
  <c r="BI19" i="15" s="1"/>
  <c r="J405" i="15"/>
  <c r="K300" i="15"/>
  <c r="AN300" i="15"/>
  <c r="AO300" i="15" s="1"/>
  <c r="AO155" i="15"/>
  <c r="AY155" i="15" s="1"/>
  <c r="AX156" i="15" s="1"/>
  <c r="BH156" i="15" s="1"/>
  <c r="BG155" i="15"/>
  <c r="J379" i="15"/>
  <c r="AN274" i="15"/>
  <c r="AO274" i="15" s="1"/>
  <c r="K274" i="15"/>
  <c r="AC17" i="15"/>
  <c r="AE17" i="15" s="1"/>
  <c r="T18" i="15"/>
  <c r="AD18" i="15" s="1"/>
  <c r="AD115" i="15" s="1"/>
  <c r="AE149" i="15"/>
  <c r="BI51" i="15"/>
  <c r="J340" i="15"/>
  <c r="AN235" i="15"/>
  <c r="K235" i="15"/>
  <c r="U235" i="15" s="1"/>
  <c r="T236" i="15" s="1"/>
  <c r="AD236" i="15" s="1"/>
  <c r="BI37" i="15"/>
  <c r="J354" i="15"/>
  <c r="AN249" i="15"/>
  <c r="K249" i="15"/>
  <c r="U249" i="15" s="1"/>
  <c r="T250" i="15" s="1"/>
  <c r="AD250" i="15" s="1"/>
  <c r="AC249" i="15"/>
  <c r="J356" i="15"/>
  <c r="K251" i="15"/>
  <c r="U251" i="15" s="1"/>
  <c r="T252" i="15" s="1"/>
  <c r="AD252" i="15" s="1"/>
  <c r="AN251" i="15"/>
  <c r="AC251" i="15"/>
  <c r="AO150" i="15"/>
  <c r="AY150" i="15" s="1"/>
  <c r="AX151" i="15" s="1"/>
  <c r="BH151" i="15" s="1"/>
  <c r="BG150" i="15"/>
  <c r="J406" i="15"/>
  <c r="K301" i="15"/>
  <c r="AN301" i="15"/>
  <c r="AO301" i="15" s="1"/>
  <c r="J386" i="15"/>
  <c r="AN281" i="15"/>
  <c r="AO281" i="15" s="1"/>
  <c r="K281" i="15"/>
  <c r="BI45" i="15"/>
  <c r="K188" i="15"/>
  <c r="J293" i="15"/>
  <c r="AN188" i="15"/>
  <c r="AO188" i="15" s="1"/>
  <c r="AN245" i="15"/>
  <c r="K245" i="15"/>
  <c r="U245" i="15" s="1"/>
  <c r="T246" i="15" s="1"/>
  <c r="AD246" i="15" s="1"/>
  <c r="J350" i="15"/>
  <c r="AC245" i="15"/>
  <c r="AO24" i="15"/>
  <c r="AY24" i="15" s="1"/>
  <c r="AX25" i="15" s="1"/>
  <c r="BH25" i="15" s="1"/>
  <c r="BI25" i="15" s="1"/>
  <c r="BG24" i="15"/>
  <c r="BI24" i="15" s="1"/>
  <c r="J365" i="15"/>
  <c r="AN260" i="15"/>
  <c r="K260" i="15"/>
  <c r="U260" i="15" s="1"/>
  <c r="T261" i="15" s="1"/>
  <c r="AD261" i="15" s="1"/>
  <c r="AC260" i="15"/>
  <c r="J227" i="15"/>
  <c r="K122" i="15"/>
  <c r="U122" i="15" s="1"/>
  <c r="AN122" i="15"/>
  <c r="AO122" i="15" s="1"/>
  <c r="AY122" i="15" s="1"/>
  <c r="AO149" i="15"/>
  <c r="AY149" i="15" s="1"/>
  <c r="AX150" i="15" s="1"/>
  <c r="BH150" i="15" s="1"/>
  <c r="BG149" i="15"/>
  <c r="J353" i="15"/>
  <c r="K248" i="15"/>
  <c r="U248" i="15" s="1"/>
  <c r="T249" i="15" s="1"/>
  <c r="AD249" i="15" s="1"/>
  <c r="AN248" i="15"/>
  <c r="AC248" i="15"/>
  <c r="BI27" i="15"/>
  <c r="J375" i="15"/>
  <c r="AN270" i="15"/>
  <c r="AO270" i="15" s="1"/>
  <c r="K270" i="15"/>
  <c r="J389" i="15"/>
  <c r="K284" i="15"/>
  <c r="AN284" i="15"/>
  <c r="AO284" i="15" s="1"/>
  <c r="BI48" i="15"/>
  <c r="AO133" i="15"/>
  <c r="AY133" i="15" s="1"/>
  <c r="AX134" i="15" s="1"/>
  <c r="BG133" i="15"/>
  <c r="AE156" i="15"/>
  <c r="J392" i="15"/>
  <c r="AN287" i="15"/>
  <c r="AO287" i="15" s="1"/>
  <c r="K287" i="15"/>
  <c r="BI41" i="15"/>
  <c r="AO22" i="15"/>
  <c r="AY22" i="15" s="1"/>
  <c r="AX23" i="15" s="1"/>
  <c r="BH23" i="15" s="1"/>
  <c r="BI23" i="15" s="1"/>
  <c r="BG22" i="15"/>
  <c r="AO158" i="15"/>
  <c r="AY158" i="15" s="1"/>
  <c r="AX159" i="15" s="1"/>
  <c r="BG158" i="15"/>
  <c r="J378" i="15"/>
  <c r="K273" i="15"/>
  <c r="AN273" i="15"/>
  <c r="AO273" i="15" s="1"/>
  <c r="K192" i="15"/>
  <c r="J297" i="15"/>
  <c r="AN192" i="15"/>
  <c r="AO192" i="15" s="1"/>
  <c r="J234" i="15"/>
  <c r="AN129" i="15"/>
  <c r="BG130" i="15" s="1"/>
  <c r="K129" i="15"/>
  <c r="U129" i="15" s="1"/>
  <c r="T130" i="15" s="1"/>
  <c r="AD130" i="15" s="1"/>
  <c r="AE130" i="15" s="1"/>
  <c r="AC129" i="15"/>
  <c r="AE129" i="15" s="1"/>
  <c r="J381" i="15"/>
  <c r="AN276" i="15"/>
  <c r="AO276" i="15" s="1"/>
  <c r="K276" i="15"/>
  <c r="AE154" i="15"/>
  <c r="AE138" i="15"/>
  <c r="AX18" i="15"/>
  <c r="BH18" i="15" s="1"/>
  <c r="BG17" i="15"/>
  <c r="BI17" i="15" s="1"/>
  <c r="J359" i="15"/>
  <c r="AN254" i="15"/>
  <c r="K254" i="15"/>
  <c r="U254" i="15" s="1"/>
  <c r="T255" i="15" s="1"/>
  <c r="AD255" i="15" s="1"/>
  <c r="AC254" i="15"/>
  <c r="AO143" i="15"/>
  <c r="AY143" i="15" s="1"/>
  <c r="AX144" i="15" s="1"/>
  <c r="BH144" i="15" s="1"/>
  <c r="BG143" i="15"/>
  <c r="AE151" i="15"/>
  <c r="AN238" i="15"/>
  <c r="K238" i="15"/>
  <c r="U238" i="15" s="1"/>
  <c r="T239" i="15" s="1"/>
  <c r="AD239" i="15" s="1"/>
  <c r="J343" i="15"/>
  <c r="AC238" i="15"/>
  <c r="AO156" i="15"/>
  <c r="AY156" i="15" s="1"/>
  <c r="AX157" i="15" s="1"/>
  <c r="BH157" i="15" s="1"/>
  <c r="BG156" i="15"/>
  <c r="AE139" i="15"/>
  <c r="J404" i="15"/>
  <c r="AN299" i="15"/>
  <c r="AO299" i="15" s="1"/>
  <c r="K299" i="15"/>
  <c r="J232" i="15"/>
  <c r="K127" i="15"/>
  <c r="U127" i="15" s="1"/>
  <c r="T128" i="15" s="1"/>
  <c r="AD128" i="15" s="1"/>
  <c r="AE128" i="15" s="1"/>
  <c r="AN127" i="15"/>
  <c r="BG128" i="15" s="1"/>
  <c r="AC127" i="15"/>
  <c r="AE142" i="15"/>
  <c r="O477" i="15"/>
  <c r="BB476" i="15"/>
  <c r="BD476" i="15"/>
  <c r="X476" i="15"/>
  <c r="BC476" i="15"/>
  <c r="Z476" i="15"/>
  <c r="Y476" i="15"/>
  <c r="Q264" i="15"/>
  <c r="R264" i="15" s="1"/>
  <c r="BB264" i="15" s="1"/>
  <c r="AT475" i="15"/>
  <c r="BE475" i="15" s="1"/>
  <c r="BF475" i="15" s="1"/>
  <c r="AB369" i="15"/>
  <c r="BF369" i="15"/>
  <c r="P370" i="15"/>
  <c r="AA370" i="15" s="1"/>
  <c r="Q370" i="15"/>
  <c r="R370" i="15" s="1"/>
  <c r="AT372" i="15"/>
  <c r="BE372" i="15" s="1"/>
  <c r="AE157" i="15"/>
  <c r="Q158" i="15"/>
  <c r="R158" i="15" s="1"/>
  <c r="AV161" i="15"/>
  <c r="O58" i="15"/>
  <c r="P58" i="15" s="1"/>
  <c r="BB57" i="15"/>
  <c r="BD57" i="15"/>
  <c r="BC57" i="15"/>
  <c r="X57" i="15"/>
  <c r="Y57" i="15"/>
  <c r="Z57" i="15"/>
  <c r="BG58" i="15"/>
  <c r="AC58" i="15"/>
  <c r="U57" i="15"/>
  <c r="T58" i="15" s="1"/>
  <c r="AS60" i="15"/>
  <c r="AT60" i="15" s="1"/>
  <c r="AY59" i="15"/>
  <c r="AX60" i="15" s="1"/>
  <c r="AE95" i="22" l="1"/>
  <c r="BI132" i="17"/>
  <c r="AE192" i="22"/>
  <c r="AE17" i="17"/>
  <c r="AE94" i="17" s="1"/>
  <c r="AE183" i="22"/>
  <c r="BI124" i="22"/>
  <c r="BI104" i="22"/>
  <c r="AE187" i="22"/>
  <c r="AE198" i="17"/>
  <c r="AE200" i="17"/>
  <c r="BI122" i="17"/>
  <c r="BI115" i="17"/>
  <c r="AE202" i="22"/>
  <c r="BI110" i="22"/>
  <c r="AE208" i="17"/>
  <c r="AE216" i="17"/>
  <c r="AE220" i="17"/>
  <c r="AE222" i="17"/>
  <c r="BI135" i="17"/>
  <c r="AB434" i="21"/>
  <c r="AE238" i="21"/>
  <c r="AE262" i="15"/>
  <c r="AY129" i="22"/>
  <c r="AX130" i="22" s="1"/>
  <c r="X223" i="17"/>
  <c r="U223" i="17"/>
  <c r="T224" i="17" s="1"/>
  <c r="Y223" i="17"/>
  <c r="Z223" i="17"/>
  <c r="BC223" i="17"/>
  <c r="AU345" i="21"/>
  <c r="AV345" i="21" s="1"/>
  <c r="BI22" i="21"/>
  <c r="BI137" i="21"/>
  <c r="Y264" i="15"/>
  <c r="Z264" i="15"/>
  <c r="AY265" i="15"/>
  <c r="AX266" i="15" s="1"/>
  <c r="AE263" i="15"/>
  <c r="O265" i="15"/>
  <c r="P265" i="15" s="1"/>
  <c r="AA265" i="15" s="1"/>
  <c r="BG265" i="15"/>
  <c r="AE179" i="22"/>
  <c r="AE198" i="22"/>
  <c r="BI107" i="22"/>
  <c r="BI17" i="17"/>
  <c r="AE210" i="17"/>
  <c r="BI24" i="22"/>
  <c r="AE241" i="21"/>
  <c r="BI127" i="17"/>
  <c r="AE206" i="17"/>
  <c r="BI120" i="22"/>
  <c r="BI127" i="22"/>
  <c r="AE195" i="22"/>
  <c r="BI122" i="22"/>
  <c r="BI105" i="22"/>
  <c r="BI112" i="22"/>
  <c r="AE197" i="22"/>
  <c r="AE180" i="22"/>
  <c r="AE219" i="17"/>
  <c r="AE197" i="17"/>
  <c r="BI121" i="17"/>
  <c r="AE218" i="17"/>
  <c r="AE223" i="21"/>
  <c r="AE227" i="21"/>
  <c r="AE232" i="21"/>
  <c r="BI141" i="21"/>
  <c r="AE243" i="21"/>
  <c r="AE121" i="21"/>
  <c r="AE258" i="15"/>
  <c r="BG206" i="22"/>
  <c r="AE204" i="22"/>
  <c r="AE105" i="17"/>
  <c r="AE237" i="21"/>
  <c r="AE99" i="22"/>
  <c r="AE93" i="22"/>
  <c r="BI123" i="21"/>
  <c r="AE109" i="17"/>
  <c r="BI157" i="15"/>
  <c r="BI20" i="17"/>
  <c r="BI21" i="17"/>
  <c r="BI21" i="15"/>
  <c r="BI117" i="22"/>
  <c r="BI116" i="17"/>
  <c r="AE117" i="21"/>
  <c r="AE190" i="22"/>
  <c r="BI114" i="17"/>
  <c r="BI112" i="17"/>
  <c r="AE211" i="17"/>
  <c r="AE200" i="22"/>
  <c r="BI128" i="22"/>
  <c r="BI118" i="22"/>
  <c r="AE177" i="22"/>
  <c r="AE230" i="21"/>
  <c r="BI143" i="15"/>
  <c r="BI133" i="15"/>
  <c r="BI102" i="22"/>
  <c r="AE241" i="15"/>
  <c r="BI113" i="22"/>
  <c r="BI114" i="22"/>
  <c r="AE127" i="15"/>
  <c r="AE213" i="17"/>
  <c r="BI27" i="21"/>
  <c r="AE205" i="17"/>
  <c r="BI137" i="15"/>
  <c r="BI124" i="17"/>
  <c r="AE221" i="17"/>
  <c r="BI129" i="17"/>
  <c r="AE236" i="21"/>
  <c r="BI144" i="21"/>
  <c r="AE224" i="21"/>
  <c r="AE220" i="21"/>
  <c r="BI129" i="21"/>
  <c r="BI131" i="21"/>
  <c r="BI139" i="21"/>
  <c r="BI135" i="21"/>
  <c r="BI142" i="21"/>
  <c r="BI124" i="21"/>
  <c r="BI24" i="21"/>
  <c r="AE122" i="21"/>
  <c r="BI128" i="21"/>
  <c r="AE235" i="21"/>
  <c r="J433" i="21"/>
  <c r="AN338" i="21"/>
  <c r="K338" i="21"/>
  <c r="U338" i="21" s="1"/>
  <c r="T339" i="21" s="1"/>
  <c r="AD339" i="21" s="1"/>
  <c r="AC338" i="21"/>
  <c r="AE245" i="15"/>
  <c r="J337" i="17"/>
  <c r="AN252" i="17"/>
  <c r="AO252" i="17" s="1"/>
  <c r="K252" i="17"/>
  <c r="K278" i="21"/>
  <c r="J373" i="21"/>
  <c r="AN278" i="21"/>
  <c r="AO278" i="21" s="1"/>
  <c r="J393" i="17"/>
  <c r="AN308" i="17"/>
  <c r="K308" i="17"/>
  <c r="AC308" i="17"/>
  <c r="BI125" i="21"/>
  <c r="AO197" i="22"/>
  <c r="AY197" i="22" s="1"/>
  <c r="AX198" i="22" s="1"/>
  <c r="BH198" i="22" s="1"/>
  <c r="BG197" i="22"/>
  <c r="J414" i="17"/>
  <c r="AN329" i="17"/>
  <c r="AO329" i="17" s="1"/>
  <c r="K329" i="17"/>
  <c r="J411" i="21"/>
  <c r="AN316" i="21"/>
  <c r="K316" i="21"/>
  <c r="U316" i="21" s="1"/>
  <c r="T317" i="21" s="1"/>
  <c r="AD317" i="21" s="1"/>
  <c r="AC316" i="21"/>
  <c r="K186" i="17"/>
  <c r="U186" i="17" s="1"/>
  <c r="AN186" i="17"/>
  <c r="AO186" i="17" s="1"/>
  <c r="AY186" i="17" s="1"/>
  <c r="J271" i="17"/>
  <c r="K297" i="22"/>
  <c r="J372" i="22"/>
  <c r="AN297" i="22"/>
  <c r="AO297" i="22" s="1"/>
  <c r="AN211" i="21"/>
  <c r="K211" i="21"/>
  <c r="U211" i="21" s="1"/>
  <c r="T212" i="21" s="1"/>
  <c r="AD212" i="21" s="1"/>
  <c r="J306" i="21"/>
  <c r="AC211" i="21"/>
  <c r="AE211" i="21" s="1"/>
  <c r="J325" i="22"/>
  <c r="AN250" i="22"/>
  <c r="K250" i="22"/>
  <c r="U250" i="22" s="1"/>
  <c r="T251" i="22" s="1"/>
  <c r="AD251" i="22" s="1"/>
  <c r="K327" i="17"/>
  <c r="J412" i="17"/>
  <c r="AN327" i="17"/>
  <c r="AO327" i="17" s="1"/>
  <c r="J392" i="17"/>
  <c r="K307" i="17"/>
  <c r="U307" i="17" s="1"/>
  <c r="T308" i="17" s="1"/>
  <c r="AN307" i="17"/>
  <c r="AC307" i="17"/>
  <c r="AO98" i="22"/>
  <c r="AY98" i="22" s="1"/>
  <c r="AX99" i="22" s="1"/>
  <c r="BH99" i="22" s="1"/>
  <c r="BG98" i="22"/>
  <c r="BI98" i="22" s="1"/>
  <c r="BI118" i="17"/>
  <c r="J418" i="21"/>
  <c r="AN323" i="21"/>
  <c r="K323" i="21"/>
  <c r="U323" i="21" s="1"/>
  <c r="T324" i="21" s="1"/>
  <c r="AD324" i="21" s="1"/>
  <c r="AC323" i="21"/>
  <c r="BI138" i="21"/>
  <c r="J444" i="21"/>
  <c r="AN349" i="21"/>
  <c r="AO349" i="21" s="1"/>
  <c r="K349" i="21"/>
  <c r="AN281" i="17"/>
  <c r="K281" i="17"/>
  <c r="U281" i="17" s="1"/>
  <c r="T282" i="17" s="1"/>
  <c r="AD282" i="17" s="1"/>
  <c r="J366" i="17"/>
  <c r="AC281" i="17"/>
  <c r="AE204" i="17"/>
  <c r="BI121" i="22"/>
  <c r="AE225" i="21"/>
  <c r="AO205" i="17"/>
  <c r="AY205" i="17" s="1"/>
  <c r="AX206" i="17" s="1"/>
  <c r="BH206" i="17" s="1"/>
  <c r="BG205" i="17"/>
  <c r="J351" i="22"/>
  <c r="AN276" i="22"/>
  <c r="K276" i="22"/>
  <c r="U276" i="22" s="1"/>
  <c r="T277" i="22" s="1"/>
  <c r="AD277" i="22" s="1"/>
  <c r="AC276" i="22"/>
  <c r="J430" i="21"/>
  <c r="K335" i="21"/>
  <c r="U335" i="21" s="1"/>
  <c r="T336" i="21" s="1"/>
  <c r="AD336" i="21" s="1"/>
  <c r="AN335" i="21"/>
  <c r="AC335" i="21"/>
  <c r="BI148" i="21"/>
  <c r="BI111" i="17"/>
  <c r="AE217" i="17"/>
  <c r="AO94" i="22"/>
  <c r="AY94" i="22" s="1"/>
  <c r="AX95" i="22" s="1"/>
  <c r="BH95" i="22" s="1"/>
  <c r="BG94" i="22"/>
  <c r="BI94" i="22" s="1"/>
  <c r="BI113" i="17"/>
  <c r="BI103" i="22"/>
  <c r="J332" i="22"/>
  <c r="AN257" i="22"/>
  <c r="K257" i="22"/>
  <c r="U257" i="22" s="1"/>
  <c r="T258" i="22" s="1"/>
  <c r="AD258" i="22" s="1"/>
  <c r="AC257" i="22"/>
  <c r="J379" i="17"/>
  <c r="AN294" i="17"/>
  <c r="K294" i="17"/>
  <c r="U294" i="17" s="1"/>
  <c r="T295" i="17" s="1"/>
  <c r="AD295" i="17" s="1"/>
  <c r="AC294" i="17"/>
  <c r="K276" i="21"/>
  <c r="AN276" i="21"/>
  <c r="AO276" i="21" s="1"/>
  <c r="J371" i="21"/>
  <c r="AE186" i="22"/>
  <c r="AO180" i="22"/>
  <c r="AY180" i="22" s="1"/>
  <c r="AX181" i="22" s="1"/>
  <c r="BH181" i="22" s="1"/>
  <c r="BG180" i="22"/>
  <c r="AE203" i="22"/>
  <c r="J374" i="22"/>
  <c r="AN299" i="22"/>
  <c r="AO299" i="22" s="1"/>
  <c r="K299" i="22"/>
  <c r="AO102" i="17"/>
  <c r="AY102" i="17" s="1"/>
  <c r="AX103" i="17" s="1"/>
  <c r="BH103" i="17" s="1"/>
  <c r="BG102" i="17"/>
  <c r="J384" i="17"/>
  <c r="AN299" i="17"/>
  <c r="K299" i="17"/>
  <c r="U299" i="17" s="1"/>
  <c r="T300" i="17" s="1"/>
  <c r="AD300" i="17" s="1"/>
  <c r="AC299" i="17"/>
  <c r="AO219" i="17"/>
  <c r="AY219" i="17" s="1"/>
  <c r="AX220" i="17" s="1"/>
  <c r="BH220" i="17" s="1"/>
  <c r="BG219" i="17"/>
  <c r="AO215" i="17"/>
  <c r="AY215" i="17" s="1"/>
  <c r="AX216" i="17" s="1"/>
  <c r="BH216" i="17" s="1"/>
  <c r="BG215" i="17"/>
  <c r="J343" i="22"/>
  <c r="AN268" i="22"/>
  <c r="K268" i="22"/>
  <c r="U268" i="22" s="1"/>
  <c r="T269" i="22" s="1"/>
  <c r="AD269" i="22" s="1"/>
  <c r="AC268" i="22"/>
  <c r="AE254" i="15"/>
  <c r="AE248" i="15"/>
  <c r="BI140" i="15"/>
  <c r="AE237" i="15"/>
  <c r="BI139" i="15"/>
  <c r="J199" i="15"/>
  <c r="K199" i="15" s="1"/>
  <c r="AO201" i="17"/>
  <c r="AY201" i="17" s="1"/>
  <c r="AX202" i="17" s="1"/>
  <c r="BH202" i="17" s="1"/>
  <c r="BG201" i="17"/>
  <c r="J373" i="22"/>
  <c r="AN298" i="22"/>
  <c r="AO298" i="22" s="1"/>
  <c r="K298" i="22"/>
  <c r="J330" i="22"/>
  <c r="AN255" i="22"/>
  <c r="K255" i="22"/>
  <c r="U255" i="22" s="1"/>
  <c r="T256" i="22" s="1"/>
  <c r="AD256" i="22" s="1"/>
  <c r="AC255" i="22"/>
  <c r="AO245" i="21"/>
  <c r="AY245" i="21" s="1"/>
  <c r="AX246" i="21" s="1"/>
  <c r="BG245" i="21"/>
  <c r="AN325" i="17"/>
  <c r="AO325" i="17" s="1"/>
  <c r="J410" i="17"/>
  <c r="K325" i="17"/>
  <c r="AO99" i="22"/>
  <c r="AY99" i="22" s="1"/>
  <c r="AX100" i="22" s="1"/>
  <c r="BH100" i="22" s="1"/>
  <c r="BG99" i="22"/>
  <c r="J407" i="21"/>
  <c r="AN312" i="21"/>
  <c r="K312" i="21"/>
  <c r="U312" i="21" s="1"/>
  <c r="T313" i="21" s="1"/>
  <c r="AD313" i="21" s="1"/>
  <c r="J353" i="22"/>
  <c r="AN278" i="22"/>
  <c r="K278" i="22"/>
  <c r="U278" i="22" s="1"/>
  <c r="T279" i="22" s="1"/>
  <c r="AC278" i="22"/>
  <c r="K321" i="17"/>
  <c r="J406" i="17"/>
  <c r="AN321" i="17"/>
  <c r="AO321" i="17" s="1"/>
  <c r="AC187" i="17"/>
  <c r="AN187" i="17"/>
  <c r="K187" i="17"/>
  <c r="U187" i="17" s="1"/>
  <c r="T188" i="17" s="1"/>
  <c r="AD188" i="17" s="1"/>
  <c r="AE188" i="17" s="1"/>
  <c r="J272" i="17"/>
  <c r="AC273" i="17" s="1"/>
  <c r="J339" i="17"/>
  <c r="AN254" i="17"/>
  <c r="AO254" i="17" s="1"/>
  <c r="K254" i="17"/>
  <c r="AO188" i="17"/>
  <c r="AY188" i="17" s="1"/>
  <c r="AX189" i="17" s="1"/>
  <c r="BH189" i="17" s="1"/>
  <c r="AN351" i="21"/>
  <c r="AO351" i="21" s="1"/>
  <c r="J446" i="21"/>
  <c r="K351" i="21"/>
  <c r="J389" i="17"/>
  <c r="AN304" i="17"/>
  <c r="K304" i="17"/>
  <c r="U304" i="17" s="1"/>
  <c r="T305" i="17" s="1"/>
  <c r="AD305" i="17" s="1"/>
  <c r="AC304" i="17"/>
  <c r="AN345" i="21"/>
  <c r="AO345" i="21" s="1"/>
  <c r="AY345" i="21" s="1"/>
  <c r="AX346" i="21" s="1"/>
  <c r="K345" i="21"/>
  <c r="J440" i="21"/>
  <c r="AE181" i="22"/>
  <c r="J385" i="17"/>
  <c r="AN300" i="17"/>
  <c r="K300" i="17"/>
  <c r="U300" i="17" s="1"/>
  <c r="T301" i="17" s="1"/>
  <c r="AD301" i="17" s="1"/>
  <c r="AC300" i="17"/>
  <c r="AO239" i="21"/>
  <c r="AY239" i="21" s="1"/>
  <c r="AX240" i="21" s="1"/>
  <c r="BH240" i="21" s="1"/>
  <c r="BG239" i="21"/>
  <c r="AO214" i="21"/>
  <c r="AY214" i="21" s="1"/>
  <c r="AX215" i="21" s="1"/>
  <c r="BH215" i="21" s="1"/>
  <c r="AO172" i="22"/>
  <c r="AY172" i="22" s="1"/>
  <c r="AX173" i="22" s="1"/>
  <c r="BH173" i="22" s="1"/>
  <c r="J472" i="21"/>
  <c r="AN377" i="21"/>
  <c r="AO377" i="21" s="1"/>
  <c r="K377" i="21"/>
  <c r="J395" i="17"/>
  <c r="AN310" i="17"/>
  <c r="AO310" i="17" s="1"/>
  <c r="AY310" i="17" s="1"/>
  <c r="AX311" i="17" s="1"/>
  <c r="K310" i="17"/>
  <c r="AE191" i="22"/>
  <c r="BI119" i="22"/>
  <c r="J347" i="22"/>
  <c r="K272" i="22"/>
  <c r="U272" i="22" s="1"/>
  <c r="T273" i="22" s="1"/>
  <c r="AD273" i="22" s="1"/>
  <c r="AN272" i="22"/>
  <c r="AC272" i="22"/>
  <c r="BI115" i="22"/>
  <c r="AO175" i="22"/>
  <c r="AY175" i="22" s="1"/>
  <c r="AX176" i="22" s="1"/>
  <c r="BH176" i="22" s="1"/>
  <c r="AO222" i="17"/>
  <c r="AY222" i="17" s="1"/>
  <c r="AX223" i="17" s="1"/>
  <c r="BG222" i="17"/>
  <c r="J366" i="22"/>
  <c r="K291" i="22"/>
  <c r="AN291" i="22"/>
  <c r="AO291" i="22" s="1"/>
  <c r="K173" i="22"/>
  <c r="U173" i="22" s="1"/>
  <c r="T174" i="22" s="1"/>
  <c r="AD174" i="22" s="1"/>
  <c r="J248" i="22"/>
  <c r="AN173" i="22"/>
  <c r="AC173" i="22"/>
  <c r="AE173" i="22" s="1"/>
  <c r="BI145" i="21"/>
  <c r="AO242" i="21"/>
  <c r="AY242" i="21" s="1"/>
  <c r="AX243" i="21" s="1"/>
  <c r="BH243" i="21" s="1"/>
  <c r="BG242" i="21"/>
  <c r="AO222" i="21"/>
  <c r="AY222" i="21" s="1"/>
  <c r="AX223" i="21" s="1"/>
  <c r="BH223" i="21" s="1"/>
  <c r="BG222" i="21"/>
  <c r="AO228" i="21"/>
  <c r="AY228" i="21" s="1"/>
  <c r="AX229" i="21" s="1"/>
  <c r="BH229" i="21" s="1"/>
  <c r="BG228" i="21"/>
  <c r="BI126" i="21"/>
  <c r="J420" i="21"/>
  <c r="AN325" i="21"/>
  <c r="K325" i="21"/>
  <c r="U325" i="21" s="1"/>
  <c r="T326" i="21" s="1"/>
  <c r="AD326" i="21" s="1"/>
  <c r="AC325" i="21"/>
  <c r="AE229" i="21"/>
  <c r="AE207" i="17"/>
  <c r="AE96" i="22"/>
  <c r="AE199" i="17"/>
  <c r="J411" i="17"/>
  <c r="AN326" i="17"/>
  <c r="AO326" i="17" s="1"/>
  <c r="K326" i="17"/>
  <c r="J377" i="22"/>
  <c r="AN302" i="22"/>
  <c r="AO302" i="22" s="1"/>
  <c r="K302" i="22"/>
  <c r="AO225" i="21"/>
  <c r="AY225" i="21" s="1"/>
  <c r="AX226" i="21" s="1"/>
  <c r="BH226" i="21" s="1"/>
  <c r="BG225" i="21"/>
  <c r="AE178" i="22"/>
  <c r="J375" i="17"/>
  <c r="AN290" i="17"/>
  <c r="K290" i="17"/>
  <c r="U290" i="17" s="1"/>
  <c r="T291" i="17" s="1"/>
  <c r="AD291" i="17" s="1"/>
  <c r="AC290" i="17"/>
  <c r="BI140" i="21"/>
  <c r="AE106" i="17"/>
  <c r="K274" i="21"/>
  <c r="J369" i="21"/>
  <c r="AN274" i="21"/>
  <c r="AO274" i="21" s="1"/>
  <c r="BI123" i="22"/>
  <c r="J387" i="17"/>
  <c r="AN302" i="17"/>
  <c r="K302" i="17"/>
  <c r="U302" i="17" s="1"/>
  <c r="T303" i="17" s="1"/>
  <c r="AD303" i="17" s="1"/>
  <c r="AC302" i="17"/>
  <c r="AO185" i="22"/>
  <c r="AY185" i="22" s="1"/>
  <c r="AX186" i="22" s="1"/>
  <c r="BH186" i="22" s="1"/>
  <c r="BG185" i="22"/>
  <c r="AO120" i="21"/>
  <c r="AY120" i="21" s="1"/>
  <c r="AX121" i="21" s="1"/>
  <c r="BH121" i="21" s="1"/>
  <c r="BG120" i="21"/>
  <c r="BI120" i="21" s="1"/>
  <c r="J376" i="22"/>
  <c r="K301" i="22"/>
  <c r="AN301" i="22"/>
  <c r="AO301" i="22" s="1"/>
  <c r="BI109" i="22"/>
  <c r="AO186" i="22"/>
  <c r="AY186" i="22" s="1"/>
  <c r="AX187" i="22" s="1"/>
  <c r="BH187" i="22" s="1"/>
  <c r="BG186" i="22"/>
  <c r="BI136" i="15"/>
  <c r="BI22" i="15"/>
  <c r="AE251" i="15"/>
  <c r="AN273" i="22"/>
  <c r="J348" i="22"/>
  <c r="K273" i="22"/>
  <c r="U273" i="22" s="1"/>
  <c r="T274" i="22" s="1"/>
  <c r="AD274" i="22" s="1"/>
  <c r="AC273" i="22"/>
  <c r="BI125" i="22"/>
  <c r="J454" i="21"/>
  <c r="AN359" i="21"/>
  <c r="AO359" i="21" s="1"/>
  <c r="K359" i="21"/>
  <c r="BI123" i="17"/>
  <c r="J409" i="17"/>
  <c r="AN324" i="17"/>
  <c r="AO324" i="17" s="1"/>
  <c r="K324" i="17"/>
  <c r="J370" i="17"/>
  <c r="AN285" i="17"/>
  <c r="K285" i="17"/>
  <c r="U285" i="17" s="1"/>
  <c r="T286" i="17" s="1"/>
  <c r="AD286" i="17" s="1"/>
  <c r="AC285" i="17"/>
  <c r="J429" i="17"/>
  <c r="AN344" i="17"/>
  <c r="AO344" i="17" s="1"/>
  <c r="K344" i="17"/>
  <c r="AE260" i="15"/>
  <c r="AE252" i="15"/>
  <c r="BI148" i="15"/>
  <c r="AN286" i="17"/>
  <c r="J371" i="17"/>
  <c r="K286" i="17"/>
  <c r="U286" i="17" s="1"/>
  <c r="T287" i="17" s="1"/>
  <c r="AD287" i="17" s="1"/>
  <c r="AC286" i="17"/>
  <c r="AO220" i="17"/>
  <c r="AY220" i="17" s="1"/>
  <c r="AX221" i="17" s="1"/>
  <c r="BH221" i="17" s="1"/>
  <c r="BG220" i="17"/>
  <c r="AO204" i="22"/>
  <c r="AY204" i="22" s="1"/>
  <c r="AX205" i="22" s="1"/>
  <c r="BG204" i="22"/>
  <c r="J249" i="22"/>
  <c r="AC250" i="22" s="1"/>
  <c r="K174" i="22"/>
  <c r="U174" i="22" s="1"/>
  <c r="T175" i="22" s="1"/>
  <c r="AD175" i="22" s="1"/>
  <c r="AN174" i="22"/>
  <c r="AC174" i="22"/>
  <c r="J451" i="21"/>
  <c r="AN356" i="21"/>
  <c r="AO356" i="21" s="1"/>
  <c r="K356" i="21"/>
  <c r="AO105" i="17"/>
  <c r="AY105" i="17" s="1"/>
  <c r="AX106" i="17" s="1"/>
  <c r="BH106" i="17" s="1"/>
  <c r="BG105" i="17"/>
  <c r="AE188" i="22"/>
  <c r="J400" i="21"/>
  <c r="K305" i="21"/>
  <c r="U305" i="21" s="1"/>
  <c r="T306" i="21" s="1"/>
  <c r="AD306" i="21" s="1"/>
  <c r="AN305" i="21"/>
  <c r="AO305" i="21" s="1"/>
  <c r="AY305" i="21" s="1"/>
  <c r="AX306" i="21" s="1"/>
  <c r="BH306" i="21" s="1"/>
  <c r="AO241" i="21"/>
  <c r="AY241" i="21" s="1"/>
  <c r="AX242" i="21" s="1"/>
  <c r="BH242" i="21" s="1"/>
  <c r="BG241" i="21"/>
  <c r="AN281" i="22"/>
  <c r="AO281" i="22" s="1"/>
  <c r="J356" i="22"/>
  <c r="K281" i="22"/>
  <c r="K293" i="17"/>
  <c r="U293" i="17" s="1"/>
  <c r="T294" i="17" s="1"/>
  <c r="AD294" i="17" s="1"/>
  <c r="J378" i="17"/>
  <c r="AN293" i="17"/>
  <c r="AC293" i="17"/>
  <c r="AO192" i="22"/>
  <c r="AY192" i="22" s="1"/>
  <c r="AX193" i="22" s="1"/>
  <c r="BH193" i="22" s="1"/>
  <c r="BG192" i="22"/>
  <c r="AN273" i="17"/>
  <c r="K273" i="17"/>
  <c r="U273" i="17" s="1"/>
  <c r="T274" i="17" s="1"/>
  <c r="AD274" i="17" s="1"/>
  <c r="J358" i="17"/>
  <c r="J422" i="21"/>
  <c r="AN327" i="21"/>
  <c r="K327" i="21"/>
  <c r="U327" i="21" s="1"/>
  <c r="T328" i="21" s="1"/>
  <c r="AD328" i="21" s="1"/>
  <c r="AC327" i="21"/>
  <c r="AO181" i="22"/>
  <c r="AY181" i="22" s="1"/>
  <c r="AX182" i="22" s="1"/>
  <c r="BH182" i="22" s="1"/>
  <c r="BG181" i="22"/>
  <c r="AE218" i="21"/>
  <c r="K334" i="21"/>
  <c r="U334" i="21" s="1"/>
  <c r="T335" i="21" s="1"/>
  <c r="AD335" i="21" s="1"/>
  <c r="J429" i="21"/>
  <c r="AN334" i="21"/>
  <c r="AC334" i="21"/>
  <c r="AO195" i="17"/>
  <c r="AY195" i="17" s="1"/>
  <c r="AX196" i="17" s="1"/>
  <c r="BH196" i="17" s="1"/>
  <c r="J322" i="22"/>
  <c r="K247" i="22"/>
  <c r="U247" i="22" s="1"/>
  <c r="T248" i="22" s="1"/>
  <c r="AD248" i="22" s="1"/>
  <c r="AN247" i="22"/>
  <c r="J329" i="22"/>
  <c r="AN254" i="22"/>
  <c r="K254" i="22"/>
  <c r="U254" i="22" s="1"/>
  <c r="T255" i="22" s="1"/>
  <c r="AD255" i="22" s="1"/>
  <c r="AC254" i="22"/>
  <c r="AO191" i="22"/>
  <c r="AY191" i="22" s="1"/>
  <c r="AX192" i="22" s="1"/>
  <c r="BH192" i="22" s="1"/>
  <c r="BG191" i="22"/>
  <c r="K282" i="17"/>
  <c r="U282" i="17" s="1"/>
  <c r="T283" i="17" s="1"/>
  <c r="AD283" i="17" s="1"/>
  <c r="J367" i="17"/>
  <c r="AN282" i="17"/>
  <c r="AC282" i="17"/>
  <c r="AE233" i="21"/>
  <c r="AE194" i="22"/>
  <c r="J432" i="21"/>
  <c r="K337" i="21"/>
  <c r="U337" i="21" s="1"/>
  <c r="T338" i="21" s="1"/>
  <c r="AD338" i="21" s="1"/>
  <c r="AN337" i="21"/>
  <c r="AC337" i="21"/>
  <c r="J412" i="21"/>
  <c r="AN317" i="21"/>
  <c r="K317" i="21"/>
  <c r="U317" i="21" s="1"/>
  <c r="T318" i="21" s="1"/>
  <c r="AD318" i="21" s="1"/>
  <c r="AC317" i="21"/>
  <c r="J449" i="21"/>
  <c r="AN354" i="21"/>
  <c r="AO354" i="21" s="1"/>
  <c r="K354" i="21"/>
  <c r="J360" i="22"/>
  <c r="AN285" i="22"/>
  <c r="AO285" i="22" s="1"/>
  <c r="K285" i="22"/>
  <c r="AO229" i="21"/>
  <c r="AY229" i="21" s="1"/>
  <c r="AX230" i="21" s="1"/>
  <c r="BH230" i="21" s="1"/>
  <c r="BG229" i="21"/>
  <c r="BI24" i="17"/>
  <c r="BI147" i="21"/>
  <c r="AO207" i="17"/>
  <c r="AY207" i="17" s="1"/>
  <c r="AX208" i="17" s="1"/>
  <c r="BH208" i="17" s="1"/>
  <c r="BG207" i="17"/>
  <c r="AO96" i="22"/>
  <c r="AY96" i="22" s="1"/>
  <c r="AX97" i="22" s="1"/>
  <c r="BH97" i="22" s="1"/>
  <c r="BI97" i="22" s="1"/>
  <c r="BG96" i="22"/>
  <c r="J369" i="17"/>
  <c r="AN284" i="17"/>
  <c r="K284" i="17"/>
  <c r="U284" i="17" s="1"/>
  <c r="T285" i="17" s="1"/>
  <c r="AD285" i="17" s="1"/>
  <c r="AC284" i="17"/>
  <c r="AO205" i="22"/>
  <c r="BG205" i="22"/>
  <c r="AO204" i="17"/>
  <c r="AY204" i="17" s="1"/>
  <c r="AX205" i="17" s="1"/>
  <c r="BH205" i="17" s="1"/>
  <c r="BG204" i="17"/>
  <c r="K253" i="22"/>
  <c r="U253" i="22" s="1"/>
  <c r="T254" i="22" s="1"/>
  <c r="AD254" i="22" s="1"/>
  <c r="J328" i="22"/>
  <c r="AN253" i="22"/>
  <c r="AC253" i="22"/>
  <c r="AE234" i="21"/>
  <c r="BI21" i="22"/>
  <c r="AO217" i="17"/>
  <c r="AY217" i="17" s="1"/>
  <c r="AX218" i="17" s="1"/>
  <c r="BH218" i="17" s="1"/>
  <c r="BG217" i="17"/>
  <c r="AN260" i="22"/>
  <c r="K260" i="22"/>
  <c r="U260" i="22" s="1"/>
  <c r="T261" i="22" s="1"/>
  <c r="AD261" i="22" s="1"/>
  <c r="J335" i="22"/>
  <c r="AC260" i="22"/>
  <c r="BI119" i="17"/>
  <c r="K169" i="22"/>
  <c r="U169" i="22" s="1"/>
  <c r="T170" i="22" s="1"/>
  <c r="AD170" i="22" s="1"/>
  <c r="AN169" i="22"/>
  <c r="J244" i="22"/>
  <c r="AC169" i="22"/>
  <c r="AE169" i="22" s="1"/>
  <c r="AE226" i="21"/>
  <c r="J399" i="17"/>
  <c r="AN314" i="17"/>
  <c r="AO314" i="17" s="1"/>
  <c r="K314" i="17"/>
  <c r="AN261" i="22"/>
  <c r="J336" i="22"/>
  <c r="K261" i="22"/>
  <c r="U261" i="22" s="1"/>
  <c r="T262" i="22" s="1"/>
  <c r="AD262" i="22" s="1"/>
  <c r="AC261" i="22"/>
  <c r="BI155" i="15"/>
  <c r="AO238" i="21"/>
  <c r="AY238" i="21" s="1"/>
  <c r="AX239" i="21" s="1"/>
  <c r="BH239" i="21" s="1"/>
  <c r="BG238" i="21"/>
  <c r="AO95" i="22"/>
  <c r="AY95" i="22" s="1"/>
  <c r="AX96" i="22" s="1"/>
  <c r="BH96" i="22" s="1"/>
  <c r="BG95" i="22"/>
  <c r="AN305" i="17"/>
  <c r="K305" i="17"/>
  <c r="U305" i="17" s="1"/>
  <c r="T306" i="17" s="1"/>
  <c r="AD306" i="17" s="1"/>
  <c r="J390" i="17"/>
  <c r="AC305" i="17"/>
  <c r="J354" i="22"/>
  <c r="AN279" i="22"/>
  <c r="K279" i="22"/>
  <c r="AC279" i="22"/>
  <c r="AN350" i="21"/>
  <c r="AO350" i="21" s="1"/>
  <c r="K350" i="21"/>
  <c r="J445" i="21"/>
  <c r="J437" i="21"/>
  <c r="AN342" i="21"/>
  <c r="K342" i="21"/>
  <c r="U342" i="21" s="1"/>
  <c r="T343" i="21" s="1"/>
  <c r="AC342" i="21"/>
  <c r="BG103" i="17"/>
  <c r="AO203" i="22"/>
  <c r="AY203" i="22" s="1"/>
  <c r="AX204" i="22" s="1"/>
  <c r="BH204" i="22" s="1"/>
  <c r="BG203" i="22"/>
  <c r="J337" i="22"/>
  <c r="AN262" i="22"/>
  <c r="K262" i="22"/>
  <c r="U262" i="22" s="1"/>
  <c r="T263" i="22" s="1"/>
  <c r="AD263" i="22" s="1"/>
  <c r="AC262" i="22"/>
  <c r="AN190" i="17"/>
  <c r="K190" i="17"/>
  <c r="U190" i="17" s="1"/>
  <c r="T191" i="17" s="1"/>
  <c r="AD191" i="17" s="1"/>
  <c r="J275" i="17"/>
  <c r="AC190" i="17"/>
  <c r="AO188" i="22"/>
  <c r="AY188" i="22" s="1"/>
  <c r="AX189" i="22" s="1"/>
  <c r="BH189" i="22" s="1"/>
  <c r="BG188" i="22"/>
  <c r="J431" i="21"/>
  <c r="AN336" i="21"/>
  <c r="K336" i="21"/>
  <c r="U336" i="21" s="1"/>
  <c r="T337" i="21" s="1"/>
  <c r="AD337" i="21" s="1"/>
  <c r="AC336" i="21"/>
  <c r="AN283" i="17"/>
  <c r="J368" i="17"/>
  <c r="K283" i="17"/>
  <c r="U283" i="17" s="1"/>
  <c r="T284" i="17" s="1"/>
  <c r="AD284" i="17" s="1"/>
  <c r="AC283" i="17"/>
  <c r="AN267" i="22"/>
  <c r="J342" i="22"/>
  <c r="K267" i="22"/>
  <c r="U267" i="22" s="1"/>
  <c r="T268" i="22" s="1"/>
  <c r="AD268" i="22" s="1"/>
  <c r="AC267" i="22"/>
  <c r="AO92" i="22"/>
  <c r="AY92" i="22" s="1"/>
  <c r="AX93" i="22" s="1"/>
  <c r="BH93" i="22" s="1"/>
  <c r="BG92" i="22"/>
  <c r="AO232" i="21"/>
  <c r="AY232" i="21" s="1"/>
  <c r="AX233" i="21" s="1"/>
  <c r="BH233" i="21" s="1"/>
  <c r="BG232" i="21"/>
  <c r="J456" i="21"/>
  <c r="K361" i="21"/>
  <c r="AN361" i="21"/>
  <c r="AO361" i="21" s="1"/>
  <c r="J426" i="21"/>
  <c r="AN331" i="21"/>
  <c r="K331" i="21"/>
  <c r="U331" i="21" s="1"/>
  <c r="T332" i="21" s="1"/>
  <c r="AD332" i="21" s="1"/>
  <c r="AC331" i="21"/>
  <c r="J462" i="21"/>
  <c r="AN367" i="21"/>
  <c r="AO367" i="21" s="1"/>
  <c r="K367" i="21"/>
  <c r="BI125" i="17"/>
  <c r="AO218" i="21"/>
  <c r="AY218" i="21" s="1"/>
  <c r="AX219" i="21" s="1"/>
  <c r="BH219" i="21" s="1"/>
  <c r="BG218" i="21"/>
  <c r="BI133" i="17"/>
  <c r="J404" i="21"/>
  <c r="AN309" i="21"/>
  <c r="K309" i="21"/>
  <c r="U309" i="21" s="1"/>
  <c r="T310" i="21" s="1"/>
  <c r="AD310" i="21" s="1"/>
  <c r="AO183" i="22"/>
  <c r="AY183" i="22" s="1"/>
  <c r="AX184" i="22" s="1"/>
  <c r="BH184" i="22" s="1"/>
  <c r="BG183" i="22"/>
  <c r="J365" i="17"/>
  <c r="AN280" i="17"/>
  <c r="K280" i="17"/>
  <c r="U280" i="17" s="1"/>
  <c r="T281" i="17" s="1"/>
  <c r="AD281" i="17" s="1"/>
  <c r="AO179" i="22"/>
  <c r="AY179" i="22" s="1"/>
  <c r="AX180" i="22" s="1"/>
  <c r="BH180" i="22" s="1"/>
  <c r="BG179" i="22"/>
  <c r="BI134" i="17"/>
  <c r="AO223" i="21"/>
  <c r="AY223" i="21" s="1"/>
  <c r="AX224" i="21" s="1"/>
  <c r="BH224" i="21" s="1"/>
  <c r="BG223" i="21"/>
  <c r="J341" i="22"/>
  <c r="AN266" i="22"/>
  <c r="K266" i="22"/>
  <c r="U266" i="22" s="1"/>
  <c r="T267" i="22" s="1"/>
  <c r="AD267" i="22" s="1"/>
  <c r="AC266" i="22"/>
  <c r="AE202" i="17"/>
  <c r="J416" i="17"/>
  <c r="AN331" i="17"/>
  <c r="AO331" i="17" s="1"/>
  <c r="K331" i="17"/>
  <c r="AE189" i="22"/>
  <c r="AO233" i="21"/>
  <c r="AY233" i="21" s="1"/>
  <c r="AX234" i="21" s="1"/>
  <c r="BH234" i="21" s="1"/>
  <c r="BG233" i="21"/>
  <c r="AO121" i="21"/>
  <c r="AY121" i="21" s="1"/>
  <c r="AX122" i="21" s="1"/>
  <c r="BH122" i="21" s="1"/>
  <c r="BI122" i="21" s="1"/>
  <c r="BG121" i="21"/>
  <c r="J419" i="17"/>
  <c r="AN334" i="17"/>
  <c r="AO334" i="17" s="1"/>
  <c r="K334" i="17"/>
  <c r="J318" i="22"/>
  <c r="K243" i="22"/>
  <c r="U243" i="22" s="1"/>
  <c r="T244" i="22" s="1"/>
  <c r="AD244" i="22" s="1"/>
  <c r="AN243" i="22"/>
  <c r="BG100" i="22"/>
  <c r="AN364" i="21"/>
  <c r="AO364" i="21" s="1"/>
  <c r="K364" i="21"/>
  <c r="J459" i="21"/>
  <c r="AO230" i="21"/>
  <c r="AY230" i="21" s="1"/>
  <c r="AX231" i="21" s="1"/>
  <c r="BH231" i="21" s="1"/>
  <c r="BG230" i="21"/>
  <c r="BI26" i="21"/>
  <c r="J419" i="21"/>
  <c r="K324" i="21"/>
  <c r="U324" i="21" s="1"/>
  <c r="T325" i="21" s="1"/>
  <c r="AD325" i="21" s="1"/>
  <c r="AN324" i="21"/>
  <c r="AC324" i="21"/>
  <c r="AE324" i="21" s="1"/>
  <c r="J377" i="17"/>
  <c r="AN292" i="17"/>
  <c r="K292" i="17"/>
  <c r="U292" i="17" s="1"/>
  <c r="T293" i="17" s="1"/>
  <c r="AD293" i="17" s="1"/>
  <c r="AC292" i="17"/>
  <c r="K171" i="22"/>
  <c r="U171" i="22" s="1"/>
  <c r="T172" i="22" s="1"/>
  <c r="AD172" i="22" s="1"/>
  <c r="AE172" i="22" s="1"/>
  <c r="J246" i="22"/>
  <c r="AN171" i="22"/>
  <c r="AC171" i="22"/>
  <c r="AN316" i="17"/>
  <c r="AO316" i="17" s="1"/>
  <c r="K316" i="17"/>
  <c r="J401" i="17"/>
  <c r="J355" i="22"/>
  <c r="AN280" i="22"/>
  <c r="AO280" i="22" s="1"/>
  <c r="K280" i="22"/>
  <c r="J374" i="17"/>
  <c r="AN289" i="17"/>
  <c r="K289" i="17"/>
  <c r="U289" i="17" s="1"/>
  <c r="T290" i="17" s="1"/>
  <c r="AD290" i="17" s="1"/>
  <c r="AC289" i="17"/>
  <c r="AN320" i="21"/>
  <c r="K320" i="21"/>
  <c r="U320" i="21" s="1"/>
  <c r="T321" i="21" s="1"/>
  <c r="AD321" i="21" s="1"/>
  <c r="J415" i="21"/>
  <c r="AC320" i="21"/>
  <c r="BI111" i="22"/>
  <c r="AO106" i="17"/>
  <c r="AY106" i="17" s="1"/>
  <c r="AX107" i="17" s="1"/>
  <c r="BH107" i="17" s="1"/>
  <c r="BI107" i="17" s="1"/>
  <c r="BG106" i="17"/>
  <c r="BI133" i="21"/>
  <c r="K215" i="21"/>
  <c r="U215" i="21" s="1"/>
  <c r="T216" i="21" s="1"/>
  <c r="AD216" i="21" s="1"/>
  <c r="J310" i="21"/>
  <c r="AN215" i="21"/>
  <c r="AC215" i="21"/>
  <c r="AE215" i="21" s="1"/>
  <c r="J416" i="21"/>
  <c r="AN321" i="21"/>
  <c r="K321" i="21"/>
  <c r="U321" i="21" s="1"/>
  <c r="T322" i="21" s="1"/>
  <c r="AD322" i="21" s="1"/>
  <c r="AC321" i="21"/>
  <c r="AN362" i="21"/>
  <c r="AO362" i="21" s="1"/>
  <c r="K362" i="21"/>
  <c r="J457" i="21"/>
  <c r="J346" i="17"/>
  <c r="AN261" i="17"/>
  <c r="AO261" i="17" s="1"/>
  <c r="K261" i="17"/>
  <c r="J396" i="17"/>
  <c r="K311" i="17"/>
  <c r="AN311" i="17"/>
  <c r="AO311" i="17" s="1"/>
  <c r="AO208" i="17"/>
  <c r="AY208" i="17" s="1"/>
  <c r="AX209" i="17" s="1"/>
  <c r="BH209" i="17" s="1"/>
  <c r="BG208" i="17"/>
  <c r="AO114" i="21"/>
  <c r="AY114" i="21" s="1"/>
  <c r="AX115" i="21" s="1"/>
  <c r="BH115" i="21" s="1"/>
  <c r="BG114" i="21"/>
  <c r="AO213" i="17"/>
  <c r="AY213" i="17" s="1"/>
  <c r="AX214" i="17" s="1"/>
  <c r="BH214" i="17" s="1"/>
  <c r="BG213" i="17"/>
  <c r="J357" i="22"/>
  <c r="K282" i="22"/>
  <c r="AN282" i="22"/>
  <c r="AO282" i="22" s="1"/>
  <c r="AN336" i="17"/>
  <c r="AO336" i="17" s="1"/>
  <c r="K336" i="17"/>
  <c r="J421" i="17"/>
  <c r="J242" i="22"/>
  <c r="AN167" i="22"/>
  <c r="K167" i="22"/>
  <c r="U167" i="22" s="1"/>
  <c r="T168" i="22" s="1"/>
  <c r="AD168" i="22" s="1"/>
  <c r="AE168" i="22" s="1"/>
  <c r="AC167" i="22"/>
  <c r="AO236" i="21"/>
  <c r="AY236" i="21" s="1"/>
  <c r="AX237" i="21" s="1"/>
  <c r="BH237" i="21" s="1"/>
  <c r="BG236" i="21"/>
  <c r="K319" i="21"/>
  <c r="U319" i="21" s="1"/>
  <c r="T320" i="21" s="1"/>
  <c r="AD320" i="21" s="1"/>
  <c r="J414" i="21"/>
  <c r="AN319" i="21"/>
  <c r="AC319" i="21"/>
  <c r="AE212" i="17"/>
  <c r="K256" i="22"/>
  <c r="U256" i="22" s="1"/>
  <c r="T257" i="22" s="1"/>
  <c r="AD257" i="22" s="1"/>
  <c r="J331" i="22"/>
  <c r="AN256" i="22"/>
  <c r="AC256" i="22"/>
  <c r="J381" i="22"/>
  <c r="AN306" i="22"/>
  <c r="AO306" i="22" s="1"/>
  <c r="K306" i="22"/>
  <c r="K313" i="21"/>
  <c r="U313" i="21" s="1"/>
  <c r="T314" i="21" s="1"/>
  <c r="AD314" i="21" s="1"/>
  <c r="J408" i="21"/>
  <c r="AN313" i="21"/>
  <c r="AC313" i="21"/>
  <c r="AO117" i="21"/>
  <c r="AY117" i="21" s="1"/>
  <c r="AX118" i="21" s="1"/>
  <c r="BH118" i="21" s="1"/>
  <c r="BG117" i="21"/>
  <c r="J397" i="17"/>
  <c r="AN312" i="17"/>
  <c r="AO312" i="17" s="1"/>
  <c r="K312" i="17"/>
  <c r="J333" i="22"/>
  <c r="AN258" i="22"/>
  <c r="K258" i="22"/>
  <c r="U258" i="22" s="1"/>
  <c r="T259" i="22" s="1"/>
  <c r="AD259" i="22" s="1"/>
  <c r="AC258" i="22"/>
  <c r="AO104" i="17"/>
  <c r="AY104" i="17" s="1"/>
  <c r="AX105" i="17" s="1"/>
  <c r="BH105" i="17" s="1"/>
  <c r="BG104" i="17"/>
  <c r="BI104" i="17" s="1"/>
  <c r="J371" i="22"/>
  <c r="AN296" i="22"/>
  <c r="AO296" i="22" s="1"/>
  <c r="K296" i="22"/>
  <c r="BI108" i="22"/>
  <c r="AO197" i="17"/>
  <c r="AY197" i="17" s="1"/>
  <c r="AX198" i="17" s="1"/>
  <c r="BH198" i="17" s="1"/>
  <c r="BG197" i="17"/>
  <c r="AO189" i="22"/>
  <c r="AY189" i="22" s="1"/>
  <c r="AX190" i="22" s="1"/>
  <c r="BH190" i="22" s="1"/>
  <c r="BG189" i="22"/>
  <c r="J430" i="17"/>
  <c r="AN345" i="17"/>
  <c r="AO345" i="17" s="1"/>
  <c r="K345" i="17"/>
  <c r="AO227" i="21"/>
  <c r="AY227" i="21" s="1"/>
  <c r="AX228" i="21" s="1"/>
  <c r="BH228" i="21" s="1"/>
  <c r="BG227" i="21"/>
  <c r="J327" i="22"/>
  <c r="AN252" i="22"/>
  <c r="K252" i="22"/>
  <c r="U252" i="22" s="1"/>
  <c r="T253" i="22" s="1"/>
  <c r="AD253" i="22" s="1"/>
  <c r="AC252" i="22"/>
  <c r="K328" i="21"/>
  <c r="U328" i="21" s="1"/>
  <c r="T329" i="21" s="1"/>
  <c r="AD329" i="21" s="1"/>
  <c r="J423" i="21"/>
  <c r="AN328" i="21"/>
  <c r="AC328" i="21"/>
  <c r="J448" i="21"/>
  <c r="AN353" i="21"/>
  <c r="AO353" i="21" s="1"/>
  <c r="K353" i="21"/>
  <c r="AO194" i="22"/>
  <c r="AY194" i="22" s="1"/>
  <c r="AX195" i="22" s="1"/>
  <c r="BH195" i="22" s="1"/>
  <c r="BG194" i="22"/>
  <c r="J379" i="22"/>
  <c r="AN304" i="22"/>
  <c r="AO304" i="22" s="1"/>
  <c r="K304" i="22"/>
  <c r="J279" i="17"/>
  <c r="K194" i="17"/>
  <c r="U194" i="17" s="1"/>
  <c r="T195" i="17" s="1"/>
  <c r="AD195" i="17" s="1"/>
  <c r="AE195" i="17" s="1"/>
  <c r="AN194" i="17"/>
  <c r="BG195" i="17" s="1"/>
  <c r="AC194" i="17"/>
  <c r="J341" i="17"/>
  <c r="AN256" i="17"/>
  <c r="AO256" i="17" s="1"/>
  <c r="K256" i="17"/>
  <c r="AE118" i="21"/>
  <c r="AE176" i="22"/>
  <c r="AE184" i="22"/>
  <c r="AE219" i="21"/>
  <c r="AO199" i="17"/>
  <c r="AY199" i="17" s="1"/>
  <c r="AX200" i="17" s="1"/>
  <c r="BH200" i="17" s="1"/>
  <c r="BG199" i="17"/>
  <c r="BI101" i="22"/>
  <c r="K189" i="21"/>
  <c r="AN189" i="21"/>
  <c r="AO189" i="21" s="1"/>
  <c r="J284" i="21"/>
  <c r="AN332" i="17"/>
  <c r="AO332" i="17" s="1"/>
  <c r="J417" i="17"/>
  <c r="K332" i="17"/>
  <c r="AO178" i="22"/>
  <c r="AY178" i="22" s="1"/>
  <c r="AX179" i="22" s="1"/>
  <c r="BH179" i="22" s="1"/>
  <c r="BG178" i="22"/>
  <c r="AO192" i="17"/>
  <c r="AY192" i="17" s="1"/>
  <c r="AX193" i="17" s="1"/>
  <c r="BH193" i="17" s="1"/>
  <c r="AO200" i="22"/>
  <c r="AY200" i="22" s="1"/>
  <c r="AX201" i="22" s="1"/>
  <c r="BH201" i="22" s="1"/>
  <c r="BG200" i="22"/>
  <c r="AO234" i="21"/>
  <c r="AY234" i="21" s="1"/>
  <c r="AX235" i="21" s="1"/>
  <c r="BH235" i="21" s="1"/>
  <c r="BG234" i="21"/>
  <c r="K191" i="17"/>
  <c r="U191" i="17" s="1"/>
  <c r="T192" i="17" s="1"/>
  <c r="AD192" i="17" s="1"/>
  <c r="AE192" i="17" s="1"/>
  <c r="J276" i="17"/>
  <c r="AN191" i="17"/>
  <c r="BG192" i="17" s="1"/>
  <c r="AC191" i="17"/>
  <c r="J404" i="17"/>
  <c r="AN319" i="17"/>
  <c r="AO319" i="17" s="1"/>
  <c r="K319" i="17"/>
  <c r="K309" i="17"/>
  <c r="J394" i="17"/>
  <c r="AN309" i="17"/>
  <c r="AO309" i="17" s="1"/>
  <c r="AY309" i="17" s="1"/>
  <c r="AX310" i="17" s="1"/>
  <c r="BI127" i="21"/>
  <c r="AE199" i="22"/>
  <c r="AO226" i="21"/>
  <c r="AY226" i="21" s="1"/>
  <c r="AX227" i="21" s="1"/>
  <c r="BH227" i="21" s="1"/>
  <c r="BG226" i="21"/>
  <c r="BI120" i="17"/>
  <c r="BI134" i="21"/>
  <c r="J439" i="21"/>
  <c r="AN344" i="21"/>
  <c r="AO344" i="21" s="1"/>
  <c r="AY344" i="21" s="1"/>
  <c r="AX345" i="21" s="1"/>
  <c r="K344" i="21"/>
  <c r="AN348" i="21"/>
  <c r="AO348" i="21" s="1"/>
  <c r="K348" i="21"/>
  <c r="J443" i="21"/>
  <c r="J428" i="17"/>
  <c r="AN343" i="17"/>
  <c r="AO343" i="17" s="1"/>
  <c r="K343" i="17"/>
  <c r="AN170" i="22"/>
  <c r="K170" i="22"/>
  <c r="U170" i="22" s="1"/>
  <c r="T171" i="22" s="1"/>
  <c r="AD171" i="22" s="1"/>
  <c r="J245" i="22"/>
  <c r="AC170" i="22"/>
  <c r="AO211" i="17"/>
  <c r="AY211" i="17" s="1"/>
  <c r="AX212" i="17" s="1"/>
  <c r="BH212" i="17" s="1"/>
  <c r="BG211" i="17"/>
  <c r="AO216" i="17"/>
  <c r="AY216" i="17" s="1"/>
  <c r="AX217" i="17" s="1"/>
  <c r="BH217" i="17" s="1"/>
  <c r="BG216" i="17"/>
  <c r="J450" i="21"/>
  <c r="AN355" i="21"/>
  <c r="AO355" i="21" s="1"/>
  <c r="K355" i="21"/>
  <c r="J374" i="21"/>
  <c r="AN279" i="21"/>
  <c r="AO279" i="21" s="1"/>
  <c r="K279" i="21"/>
  <c r="AO202" i="22"/>
  <c r="AY202" i="22" s="1"/>
  <c r="AX203" i="22" s="1"/>
  <c r="BH203" i="22" s="1"/>
  <c r="BG202" i="22"/>
  <c r="J362" i="22"/>
  <c r="AN287" i="22"/>
  <c r="AO287" i="22" s="1"/>
  <c r="K287" i="22"/>
  <c r="AO187" i="22"/>
  <c r="AY187" i="22" s="1"/>
  <c r="AX188" i="22" s="1"/>
  <c r="BH188" i="22" s="1"/>
  <c r="BG187" i="22"/>
  <c r="J338" i="22"/>
  <c r="AN263" i="22"/>
  <c r="K263" i="22"/>
  <c r="U263" i="22" s="1"/>
  <c r="T264" i="22" s="1"/>
  <c r="AD264" i="22" s="1"/>
  <c r="AC263" i="22"/>
  <c r="AO210" i="17"/>
  <c r="AY210" i="17" s="1"/>
  <c r="AX211" i="17" s="1"/>
  <c r="BH211" i="17" s="1"/>
  <c r="BG210" i="17"/>
  <c r="AO198" i="17"/>
  <c r="AY198" i="17" s="1"/>
  <c r="AX199" i="17" s="1"/>
  <c r="BH199" i="17" s="1"/>
  <c r="BG198" i="17"/>
  <c r="J304" i="21"/>
  <c r="AN209" i="21"/>
  <c r="K209" i="21"/>
  <c r="U209" i="21" s="1"/>
  <c r="T210" i="21" s="1"/>
  <c r="AD210" i="21" s="1"/>
  <c r="AE210" i="21" s="1"/>
  <c r="AC209" i="21"/>
  <c r="J383" i="17"/>
  <c r="AN298" i="17"/>
  <c r="K298" i="17"/>
  <c r="U298" i="17" s="1"/>
  <c r="T299" i="17" s="1"/>
  <c r="AD299" i="17" s="1"/>
  <c r="AC298" i="17"/>
  <c r="BI146" i="21"/>
  <c r="AO244" i="21"/>
  <c r="AY244" i="21" s="1"/>
  <c r="AX245" i="21" s="1"/>
  <c r="BG244" i="21"/>
  <c r="BI19" i="21"/>
  <c r="AN297" i="17"/>
  <c r="K297" i="17"/>
  <c r="U297" i="17" s="1"/>
  <c r="T298" i="17" s="1"/>
  <c r="AD298" i="17" s="1"/>
  <c r="J382" i="17"/>
  <c r="AC297" i="17"/>
  <c r="BI128" i="17"/>
  <c r="K293" i="22"/>
  <c r="J368" i="22"/>
  <c r="AN293" i="22"/>
  <c r="AO293" i="22" s="1"/>
  <c r="K212" i="21"/>
  <c r="U212" i="21" s="1"/>
  <c r="T213" i="21" s="1"/>
  <c r="AD213" i="21" s="1"/>
  <c r="J307" i="21"/>
  <c r="AN212" i="21"/>
  <c r="AC212" i="21"/>
  <c r="AO220" i="21"/>
  <c r="AY220" i="21" s="1"/>
  <c r="AX221" i="21" s="1"/>
  <c r="BH221" i="21" s="1"/>
  <c r="BG220" i="21"/>
  <c r="T114" i="21"/>
  <c r="AD114" i="21" s="1"/>
  <c r="AD201" i="21" s="1"/>
  <c r="AC113" i="21"/>
  <c r="AE113" i="21" s="1"/>
  <c r="J442" i="21"/>
  <c r="AN347" i="21"/>
  <c r="AO347" i="21" s="1"/>
  <c r="K347" i="21"/>
  <c r="AO190" i="22"/>
  <c r="AY190" i="22" s="1"/>
  <c r="AX191" i="22" s="1"/>
  <c r="BH191" i="22" s="1"/>
  <c r="BG190" i="22"/>
  <c r="J441" i="21"/>
  <c r="AN346" i="21"/>
  <c r="AO346" i="21" s="1"/>
  <c r="K346" i="21"/>
  <c r="J413" i="21"/>
  <c r="AN318" i="21"/>
  <c r="K318" i="21"/>
  <c r="U318" i="21" s="1"/>
  <c r="T319" i="21" s="1"/>
  <c r="AD319" i="21" s="1"/>
  <c r="AC318" i="21"/>
  <c r="AE203" i="17"/>
  <c r="AO202" i="17"/>
  <c r="AY202" i="17" s="1"/>
  <c r="AX203" i="17" s="1"/>
  <c r="BH203" i="17" s="1"/>
  <c r="BG202" i="17"/>
  <c r="AN322" i="17"/>
  <c r="AO322" i="17" s="1"/>
  <c r="K322" i="17"/>
  <c r="J407" i="17"/>
  <c r="AE221" i="21"/>
  <c r="K264" i="22"/>
  <c r="U264" i="22" s="1"/>
  <c r="T265" i="22" s="1"/>
  <c r="AD265" i="22" s="1"/>
  <c r="J339" i="22"/>
  <c r="AN264" i="22"/>
  <c r="AC264" i="22"/>
  <c r="J417" i="21"/>
  <c r="K322" i="21"/>
  <c r="U322" i="21" s="1"/>
  <c r="T323" i="21" s="1"/>
  <c r="AD323" i="21" s="1"/>
  <c r="AN322" i="21"/>
  <c r="AC322" i="21"/>
  <c r="AN288" i="22"/>
  <c r="AO288" i="22" s="1"/>
  <c r="K288" i="22"/>
  <c r="J363" i="22"/>
  <c r="BI130" i="17"/>
  <c r="J311" i="21"/>
  <c r="AN216" i="21"/>
  <c r="BG217" i="21" s="1"/>
  <c r="K216" i="21"/>
  <c r="U216" i="21" s="1"/>
  <c r="T217" i="21" s="1"/>
  <c r="AD217" i="21" s="1"/>
  <c r="AE217" i="21" s="1"/>
  <c r="AC216" i="21"/>
  <c r="AN269" i="22"/>
  <c r="J344" i="22"/>
  <c r="K269" i="22"/>
  <c r="U269" i="22" s="1"/>
  <c r="T270" i="22" s="1"/>
  <c r="AD270" i="22" s="1"/>
  <c r="AC269" i="22"/>
  <c r="AO109" i="17"/>
  <c r="AY109" i="17" s="1"/>
  <c r="AX110" i="17" s="1"/>
  <c r="BH110" i="17" s="1"/>
  <c r="BI110" i="17" s="1"/>
  <c r="BG109" i="17"/>
  <c r="AN275" i="21"/>
  <c r="AO275" i="21" s="1"/>
  <c r="K275" i="21"/>
  <c r="J370" i="21"/>
  <c r="K283" i="22"/>
  <c r="AN283" i="22"/>
  <c r="AO283" i="22" s="1"/>
  <c r="J358" i="22"/>
  <c r="BI130" i="21"/>
  <c r="AO184" i="22"/>
  <c r="AY184" i="22" s="1"/>
  <c r="AX185" i="22" s="1"/>
  <c r="BH185" i="22" s="1"/>
  <c r="BG184" i="22"/>
  <c r="K358" i="21"/>
  <c r="J453" i="21"/>
  <c r="AN358" i="21"/>
  <c r="AO358" i="21" s="1"/>
  <c r="J452" i="21"/>
  <c r="AN357" i="21"/>
  <c r="AO357" i="21" s="1"/>
  <c r="K357" i="21"/>
  <c r="AO219" i="21"/>
  <c r="AY219" i="21" s="1"/>
  <c r="AX220" i="21" s="1"/>
  <c r="BH220" i="21" s="1"/>
  <c r="BG219" i="21"/>
  <c r="AE196" i="17"/>
  <c r="K315" i="17"/>
  <c r="J400" i="17"/>
  <c r="AN315" i="17"/>
  <c r="AO315" i="17" s="1"/>
  <c r="AO108" i="17"/>
  <c r="AY108" i="17" s="1"/>
  <c r="AX109" i="17" s="1"/>
  <c r="BH109" i="17" s="1"/>
  <c r="BG108" i="17"/>
  <c r="BI108" i="17" s="1"/>
  <c r="AE231" i="21"/>
  <c r="AN320" i="17"/>
  <c r="AO320" i="17" s="1"/>
  <c r="J405" i="17"/>
  <c r="K320" i="17"/>
  <c r="J362" i="17"/>
  <c r="AN277" i="17"/>
  <c r="K277" i="17"/>
  <c r="U277" i="17" s="1"/>
  <c r="T278" i="17" s="1"/>
  <c r="AD278" i="17" s="1"/>
  <c r="AC277" i="17"/>
  <c r="K275" i="22"/>
  <c r="U275" i="22" s="1"/>
  <c r="T276" i="22" s="1"/>
  <c r="AD276" i="22" s="1"/>
  <c r="J350" i="22"/>
  <c r="AN275" i="22"/>
  <c r="AC275" i="22"/>
  <c r="K329" i="21"/>
  <c r="U329" i="21" s="1"/>
  <c r="T330" i="21" s="1"/>
  <c r="AD330" i="21" s="1"/>
  <c r="J424" i="21"/>
  <c r="AN329" i="21"/>
  <c r="AC329" i="21"/>
  <c r="AE329" i="21" s="1"/>
  <c r="AE240" i="21"/>
  <c r="BG91" i="22"/>
  <c r="BI91" i="22" s="1"/>
  <c r="AX92" i="22"/>
  <c r="BH92" i="22" s="1"/>
  <c r="BI23" i="21"/>
  <c r="AO199" i="22"/>
  <c r="AY199" i="22" s="1"/>
  <c r="AX200" i="22" s="1"/>
  <c r="BH200" i="22" s="1"/>
  <c r="BG199" i="22"/>
  <c r="BI126" i="17"/>
  <c r="AE19" i="21"/>
  <c r="AE106" i="21" s="1"/>
  <c r="AE209" i="17"/>
  <c r="J342" i="17"/>
  <c r="K257" i="17"/>
  <c r="AN257" i="17"/>
  <c r="AO257" i="17" s="1"/>
  <c r="J398" i="17"/>
  <c r="AN313" i="17"/>
  <c r="AO313" i="17" s="1"/>
  <c r="K313" i="17"/>
  <c r="AO221" i="17"/>
  <c r="AY221" i="17" s="1"/>
  <c r="AX222" i="17" s="1"/>
  <c r="BH222" i="17" s="1"/>
  <c r="BG221" i="17"/>
  <c r="BI17" i="22"/>
  <c r="AN277" i="21"/>
  <c r="AO277" i="21" s="1"/>
  <c r="K277" i="21"/>
  <c r="J372" i="21"/>
  <c r="AE214" i="17"/>
  <c r="BI20" i="22"/>
  <c r="AO224" i="21"/>
  <c r="AY224" i="21" s="1"/>
  <c r="AX225" i="21" s="1"/>
  <c r="BH225" i="21" s="1"/>
  <c r="BG224" i="21"/>
  <c r="J434" i="21"/>
  <c r="AN339" i="21"/>
  <c r="K339" i="21"/>
  <c r="U339" i="21" s="1"/>
  <c r="T340" i="21" s="1"/>
  <c r="AD340" i="21" s="1"/>
  <c r="AC339" i="21"/>
  <c r="AO212" i="17"/>
  <c r="AY212" i="17" s="1"/>
  <c r="AX213" i="17" s="1"/>
  <c r="BH213" i="17" s="1"/>
  <c r="BG212" i="17"/>
  <c r="BI117" i="17"/>
  <c r="AE193" i="22"/>
  <c r="J410" i="21"/>
  <c r="K315" i="21"/>
  <c r="U315" i="21" s="1"/>
  <c r="T316" i="21" s="1"/>
  <c r="AD316" i="21" s="1"/>
  <c r="AN315" i="21"/>
  <c r="AC315" i="21"/>
  <c r="AO206" i="17"/>
  <c r="AY206" i="17" s="1"/>
  <c r="AX207" i="17" s="1"/>
  <c r="BH207" i="17" s="1"/>
  <c r="BG206" i="17"/>
  <c r="K208" i="21"/>
  <c r="U208" i="21" s="1"/>
  <c r="AN208" i="21"/>
  <c r="AO208" i="21" s="1"/>
  <c r="AY208" i="21" s="1"/>
  <c r="J303" i="21"/>
  <c r="AN265" i="22"/>
  <c r="K265" i="22"/>
  <c r="U265" i="22" s="1"/>
  <c r="T266" i="22" s="1"/>
  <c r="AD266" i="22" s="1"/>
  <c r="J340" i="22"/>
  <c r="AC265" i="22"/>
  <c r="J408" i="17"/>
  <c r="AN323" i="17"/>
  <c r="AO323" i="17" s="1"/>
  <c r="K323" i="17"/>
  <c r="J274" i="17"/>
  <c r="K189" i="17"/>
  <c r="U189" i="17" s="1"/>
  <c r="T190" i="17" s="1"/>
  <c r="AD190" i="17" s="1"/>
  <c r="AN189" i="17"/>
  <c r="AC189" i="17"/>
  <c r="AE189" i="17" s="1"/>
  <c r="BI106" i="22"/>
  <c r="J413" i="17"/>
  <c r="AN328" i="17"/>
  <c r="AO328" i="17" s="1"/>
  <c r="K328" i="17"/>
  <c r="K288" i="17"/>
  <c r="U288" i="17" s="1"/>
  <c r="T289" i="17" s="1"/>
  <c r="AD289" i="17" s="1"/>
  <c r="J373" i="17"/>
  <c r="AN288" i="17"/>
  <c r="AC288" i="17"/>
  <c r="J372" i="17"/>
  <c r="AN287" i="17"/>
  <c r="K287" i="17"/>
  <c r="U287" i="17" s="1"/>
  <c r="T288" i="17" s="1"/>
  <c r="AD288" i="17" s="1"/>
  <c r="AC287" i="17"/>
  <c r="K375" i="21"/>
  <c r="J470" i="21"/>
  <c r="AN375" i="21"/>
  <c r="AO375" i="21" s="1"/>
  <c r="T102" i="17"/>
  <c r="AD102" i="17" s="1"/>
  <c r="AD179" i="17" s="1"/>
  <c r="AC101" i="17"/>
  <c r="AE101" i="17" s="1"/>
  <c r="J375" i="22"/>
  <c r="AN300" i="22"/>
  <c r="AO300" i="22" s="1"/>
  <c r="K300" i="22"/>
  <c r="AO177" i="22"/>
  <c r="AY177" i="22" s="1"/>
  <c r="AX178" i="22" s="1"/>
  <c r="BH178" i="22" s="1"/>
  <c r="BG177" i="22"/>
  <c r="BI116" i="22"/>
  <c r="AO218" i="17"/>
  <c r="AY218" i="17" s="1"/>
  <c r="AX219" i="17" s="1"/>
  <c r="BH219" i="17" s="1"/>
  <c r="BG218" i="17"/>
  <c r="AE119" i="21"/>
  <c r="AO118" i="21"/>
  <c r="AY118" i="21" s="1"/>
  <c r="AX119" i="21" s="1"/>
  <c r="BH119" i="21" s="1"/>
  <c r="BI119" i="21" s="1"/>
  <c r="BG118" i="21"/>
  <c r="AO176" i="22"/>
  <c r="AY176" i="22" s="1"/>
  <c r="AX177" i="22" s="1"/>
  <c r="BH177" i="22" s="1"/>
  <c r="BG176" i="22"/>
  <c r="AO196" i="22"/>
  <c r="AY196" i="22" s="1"/>
  <c r="AX197" i="22" s="1"/>
  <c r="BH197" i="22" s="1"/>
  <c r="BG196" i="22"/>
  <c r="J365" i="22"/>
  <c r="K290" i="22"/>
  <c r="AN290" i="22"/>
  <c r="AO290" i="22" s="1"/>
  <c r="K259" i="22"/>
  <c r="U259" i="22" s="1"/>
  <c r="T260" i="22" s="1"/>
  <c r="AD260" i="22" s="1"/>
  <c r="J334" i="22"/>
  <c r="AN259" i="22"/>
  <c r="AC259" i="22"/>
  <c r="AO235" i="21"/>
  <c r="AY235" i="21" s="1"/>
  <c r="AX236" i="21" s="1"/>
  <c r="BH236" i="21" s="1"/>
  <c r="BG235" i="21"/>
  <c r="K314" i="21"/>
  <c r="U314" i="21" s="1"/>
  <c r="T315" i="21" s="1"/>
  <c r="AD315" i="21" s="1"/>
  <c r="J409" i="21"/>
  <c r="AN314" i="21"/>
  <c r="AC314" i="21"/>
  <c r="AO196" i="17"/>
  <c r="AY196" i="17" s="1"/>
  <c r="AX197" i="17" s="1"/>
  <c r="BH197" i="17" s="1"/>
  <c r="BG196" i="17"/>
  <c r="J338" i="17"/>
  <c r="AN253" i="17"/>
  <c r="AO253" i="17" s="1"/>
  <c r="K253" i="17"/>
  <c r="AN289" i="22"/>
  <c r="AO289" i="22" s="1"/>
  <c r="J364" i="22"/>
  <c r="K289" i="22"/>
  <c r="BI143" i="21"/>
  <c r="BG93" i="22"/>
  <c r="K365" i="21"/>
  <c r="J460" i="21"/>
  <c r="AN365" i="21"/>
  <c r="AO365" i="21" s="1"/>
  <c r="K193" i="17"/>
  <c r="U193" i="17" s="1"/>
  <c r="T194" i="17" s="1"/>
  <c r="AD194" i="17" s="1"/>
  <c r="J278" i="17"/>
  <c r="AN193" i="17"/>
  <c r="AC193" i="17"/>
  <c r="AE193" i="17" s="1"/>
  <c r="AO231" i="21"/>
  <c r="AY231" i="21" s="1"/>
  <c r="AX232" i="21" s="1"/>
  <c r="BH232" i="21" s="1"/>
  <c r="BG231" i="21"/>
  <c r="AE201" i="22"/>
  <c r="T92" i="22"/>
  <c r="AD92" i="22" s="1"/>
  <c r="AD159" i="22" s="1"/>
  <c r="AC91" i="22"/>
  <c r="AE91" i="22" s="1"/>
  <c r="J415" i="17"/>
  <c r="AN330" i="17"/>
  <c r="AO330" i="17" s="1"/>
  <c r="K330" i="17"/>
  <c r="K376" i="21"/>
  <c r="J471" i="21"/>
  <c r="AN376" i="21"/>
  <c r="AO376" i="21" s="1"/>
  <c r="J378" i="21"/>
  <c r="AN283" i="21"/>
  <c r="AO283" i="21" s="1"/>
  <c r="K283" i="21"/>
  <c r="BI136" i="21"/>
  <c r="AE182" i="22"/>
  <c r="BI126" i="22"/>
  <c r="AE17" i="22"/>
  <c r="AE84" i="22" s="1"/>
  <c r="AN333" i="21"/>
  <c r="K333" i="21"/>
  <c r="U333" i="21" s="1"/>
  <c r="T334" i="21" s="1"/>
  <c r="AD334" i="21" s="1"/>
  <c r="J428" i="21"/>
  <c r="AC333" i="21"/>
  <c r="J381" i="17"/>
  <c r="AN296" i="17"/>
  <c r="K296" i="17"/>
  <c r="U296" i="17" s="1"/>
  <c r="T297" i="17" s="1"/>
  <c r="AD297" i="17" s="1"/>
  <c r="AC296" i="17"/>
  <c r="AO195" i="22"/>
  <c r="AY195" i="22" s="1"/>
  <c r="AX196" i="22" s="1"/>
  <c r="BH196" i="22" s="1"/>
  <c r="BG195" i="22"/>
  <c r="BI195" i="22" s="1"/>
  <c r="AN277" i="22"/>
  <c r="K277" i="22"/>
  <c r="U277" i="22" s="1"/>
  <c r="T278" i="22" s="1"/>
  <c r="AD278" i="22" s="1"/>
  <c r="AE278" i="22" s="1"/>
  <c r="J352" i="22"/>
  <c r="AC277" i="22"/>
  <c r="J461" i="21"/>
  <c r="AN366" i="21"/>
  <c r="AO366" i="21" s="1"/>
  <c r="K366" i="21"/>
  <c r="AN295" i="17"/>
  <c r="K295" i="17"/>
  <c r="U295" i="17" s="1"/>
  <c r="T296" i="17" s="1"/>
  <c r="AD296" i="17" s="1"/>
  <c r="J380" i="17"/>
  <c r="AC295" i="17"/>
  <c r="AO237" i="21"/>
  <c r="AY237" i="21" s="1"/>
  <c r="AX238" i="21" s="1"/>
  <c r="BH238" i="21" s="1"/>
  <c r="BG237" i="21"/>
  <c r="AE126" i="15"/>
  <c r="AO243" i="21"/>
  <c r="AY243" i="21" s="1"/>
  <c r="AX244" i="21" s="1"/>
  <c r="BH244" i="21" s="1"/>
  <c r="BG243" i="21"/>
  <c r="AO198" i="22"/>
  <c r="AY198" i="22" s="1"/>
  <c r="AX199" i="22" s="1"/>
  <c r="BH199" i="22" s="1"/>
  <c r="BG198" i="22"/>
  <c r="J435" i="21"/>
  <c r="K340" i="21"/>
  <c r="U340" i="21" s="1"/>
  <c r="T341" i="21" s="1"/>
  <c r="AD341" i="21" s="1"/>
  <c r="AN340" i="21"/>
  <c r="AC340" i="21"/>
  <c r="AN360" i="21"/>
  <c r="AO360" i="21" s="1"/>
  <c r="K360" i="21"/>
  <c r="J455" i="21"/>
  <c r="J386" i="17"/>
  <c r="AN301" i="17"/>
  <c r="K301" i="17"/>
  <c r="U301" i="17" s="1"/>
  <c r="T302" i="17" s="1"/>
  <c r="AD302" i="17" s="1"/>
  <c r="AC301" i="17"/>
  <c r="J345" i="22"/>
  <c r="AN270" i="22"/>
  <c r="K270" i="22"/>
  <c r="U270" i="22" s="1"/>
  <c r="T271" i="22" s="1"/>
  <c r="AD271" i="22" s="1"/>
  <c r="AC270" i="22"/>
  <c r="AO217" i="21"/>
  <c r="AY217" i="21" s="1"/>
  <c r="AX218" i="21" s="1"/>
  <c r="BH218" i="21" s="1"/>
  <c r="J340" i="17"/>
  <c r="AN255" i="17"/>
  <c r="AO255" i="17" s="1"/>
  <c r="K255" i="17"/>
  <c r="J427" i="21"/>
  <c r="K332" i="21"/>
  <c r="U332" i="21" s="1"/>
  <c r="T333" i="21" s="1"/>
  <c r="AD333" i="21" s="1"/>
  <c r="AN332" i="21"/>
  <c r="AC332" i="21"/>
  <c r="K306" i="17"/>
  <c r="U306" i="17" s="1"/>
  <c r="T307" i="17" s="1"/>
  <c r="AD307" i="17" s="1"/>
  <c r="J391" i="17"/>
  <c r="AN306" i="17"/>
  <c r="AC306" i="17"/>
  <c r="AO200" i="17"/>
  <c r="AY200" i="17" s="1"/>
  <c r="AX201" i="17" s="1"/>
  <c r="BH201" i="17" s="1"/>
  <c r="BG200" i="17"/>
  <c r="J361" i="22"/>
  <c r="K286" i="22"/>
  <c r="AN286" i="22"/>
  <c r="AO286" i="22" s="1"/>
  <c r="AO214" i="17"/>
  <c r="AY214" i="17" s="1"/>
  <c r="AX215" i="17" s="1"/>
  <c r="BH215" i="17" s="1"/>
  <c r="BG214" i="17"/>
  <c r="AE215" i="17"/>
  <c r="K95" i="21"/>
  <c r="J190" i="21"/>
  <c r="AN95" i="21"/>
  <c r="AO95" i="21" s="1"/>
  <c r="AO193" i="22"/>
  <c r="AY193" i="22" s="1"/>
  <c r="AX194" i="22" s="1"/>
  <c r="BH194" i="22" s="1"/>
  <c r="BG193" i="22"/>
  <c r="AE239" i="21"/>
  <c r="J376" i="17"/>
  <c r="AN291" i="17"/>
  <c r="K291" i="17"/>
  <c r="U291" i="17" s="1"/>
  <c r="T292" i="17" s="1"/>
  <c r="AD292" i="17" s="1"/>
  <c r="AC291" i="17"/>
  <c r="AX114" i="21"/>
  <c r="BH114" i="21" s="1"/>
  <c r="BG113" i="21"/>
  <c r="BI113" i="21" s="1"/>
  <c r="BG115" i="21"/>
  <c r="BI136" i="17"/>
  <c r="AO223" i="17"/>
  <c r="AY223" i="17" s="1"/>
  <c r="AX224" i="17" s="1"/>
  <c r="BG223" i="17"/>
  <c r="J458" i="21"/>
  <c r="AN363" i="21"/>
  <c r="AO363" i="21" s="1"/>
  <c r="K363" i="21"/>
  <c r="AO203" i="17"/>
  <c r="AY203" i="17" s="1"/>
  <c r="AX204" i="17" s="1"/>
  <c r="BH204" i="17" s="1"/>
  <c r="BG203" i="17"/>
  <c r="J463" i="21"/>
  <c r="AN368" i="21"/>
  <c r="AO368" i="21" s="1"/>
  <c r="K368" i="21"/>
  <c r="AN295" i="22"/>
  <c r="AO295" i="22" s="1"/>
  <c r="J370" i="22"/>
  <c r="K295" i="22"/>
  <c r="K284" i="22"/>
  <c r="J359" i="22"/>
  <c r="AN284" i="22"/>
  <c r="AO284" i="22" s="1"/>
  <c r="K343" i="21"/>
  <c r="J438" i="21"/>
  <c r="AN343" i="21"/>
  <c r="AO221" i="21"/>
  <c r="AY221" i="21" s="1"/>
  <c r="AX222" i="21" s="1"/>
  <c r="BH222" i="21" s="1"/>
  <c r="BG221" i="21"/>
  <c r="BG101" i="17"/>
  <c r="BI101" i="17" s="1"/>
  <c r="AX102" i="17"/>
  <c r="BH102" i="17" s="1"/>
  <c r="AO116" i="21"/>
  <c r="AY116" i="21" s="1"/>
  <c r="AX117" i="21" s="1"/>
  <c r="BH117" i="21" s="1"/>
  <c r="BG116" i="21"/>
  <c r="BI116" i="21" s="1"/>
  <c r="AC175" i="22"/>
  <c r="J380" i="22"/>
  <c r="AN305" i="22"/>
  <c r="AO305" i="22" s="1"/>
  <c r="K305" i="22"/>
  <c r="AN341" i="21"/>
  <c r="J436" i="21"/>
  <c r="K341" i="21"/>
  <c r="U341" i="21" s="1"/>
  <c r="T342" i="21" s="1"/>
  <c r="AC341" i="21"/>
  <c r="J402" i="17"/>
  <c r="AN317" i="17"/>
  <c r="AO317" i="17" s="1"/>
  <c r="K317" i="17"/>
  <c r="AE242" i="21"/>
  <c r="J388" i="17"/>
  <c r="AN303" i="17"/>
  <c r="K303" i="17"/>
  <c r="U303" i="17" s="1"/>
  <c r="T304" i="17" s="1"/>
  <c r="AD304" i="17" s="1"/>
  <c r="AC303" i="17"/>
  <c r="AE222" i="21"/>
  <c r="AE228" i="21"/>
  <c r="J308" i="21"/>
  <c r="AN213" i="21"/>
  <c r="BG214" i="21" s="1"/>
  <c r="K213" i="21"/>
  <c r="U213" i="21" s="1"/>
  <c r="T214" i="21" s="1"/>
  <c r="AD214" i="21" s="1"/>
  <c r="AE214" i="21" s="1"/>
  <c r="AC213" i="21"/>
  <c r="J326" i="22"/>
  <c r="AN251" i="22"/>
  <c r="K251" i="22"/>
  <c r="U251" i="22" s="1"/>
  <c r="T252" i="22" s="1"/>
  <c r="AD252" i="22" s="1"/>
  <c r="AC251" i="22"/>
  <c r="K271" i="22"/>
  <c r="U271" i="22" s="1"/>
  <c r="T272" i="22" s="1"/>
  <c r="AD272" i="22" s="1"/>
  <c r="J346" i="22"/>
  <c r="AN271" i="22"/>
  <c r="AC271" i="22"/>
  <c r="BI132" i="21"/>
  <c r="K330" i="21"/>
  <c r="U330" i="21" s="1"/>
  <c r="T331" i="21" s="1"/>
  <c r="AD331" i="21" s="1"/>
  <c r="J425" i="21"/>
  <c r="AN330" i="21"/>
  <c r="AC330" i="21"/>
  <c r="K294" i="22"/>
  <c r="J369" i="22"/>
  <c r="AN294" i="22"/>
  <c r="AO294" i="22" s="1"/>
  <c r="AN292" i="22"/>
  <c r="AO292" i="22" s="1"/>
  <c r="K292" i="22"/>
  <c r="J367" i="22"/>
  <c r="J421" i="21"/>
  <c r="AN326" i="21"/>
  <c r="K326" i="21"/>
  <c r="U326" i="21" s="1"/>
  <c r="T327" i="21" s="1"/>
  <c r="AD327" i="21" s="1"/>
  <c r="AC326" i="21"/>
  <c r="AE326" i="21" s="1"/>
  <c r="AN335" i="17"/>
  <c r="AO335" i="17" s="1"/>
  <c r="K335" i="17"/>
  <c r="J420" i="17"/>
  <c r="AO201" i="22"/>
  <c r="AY201" i="22" s="1"/>
  <c r="AX202" i="22" s="1"/>
  <c r="BH202" i="22" s="1"/>
  <c r="BG201" i="22"/>
  <c r="J403" i="17"/>
  <c r="AN318" i="17"/>
  <c r="AO318" i="17" s="1"/>
  <c r="K318" i="17"/>
  <c r="AO240" i="21"/>
  <c r="AY240" i="21" s="1"/>
  <c r="AX241" i="21" s="1"/>
  <c r="BH241" i="21" s="1"/>
  <c r="BG240" i="21"/>
  <c r="J378" i="22"/>
  <c r="AN303" i="22"/>
  <c r="AO303" i="22" s="1"/>
  <c r="K303" i="22"/>
  <c r="J447" i="21"/>
  <c r="K352" i="21"/>
  <c r="AN352" i="21"/>
  <c r="AO352" i="21" s="1"/>
  <c r="AN333" i="17"/>
  <c r="AO333" i="17" s="1"/>
  <c r="K333" i="17"/>
  <c r="J418" i="17"/>
  <c r="J241" i="22"/>
  <c r="AN166" i="22"/>
  <c r="AO166" i="22" s="1"/>
  <c r="AY166" i="22" s="1"/>
  <c r="K166" i="22"/>
  <c r="U166" i="22" s="1"/>
  <c r="AE185" i="22"/>
  <c r="J349" i="22"/>
  <c r="AN274" i="22"/>
  <c r="K274" i="22"/>
  <c r="U274" i="22" s="1"/>
  <c r="T275" i="22" s="1"/>
  <c r="AD275" i="22" s="1"/>
  <c r="AC274" i="22"/>
  <c r="BI131" i="17"/>
  <c r="AO182" i="22"/>
  <c r="AY182" i="22" s="1"/>
  <c r="AX183" i="22" s="1"/>
  <c r="BH183" i="22" s="1"/>
  <c r="BG182" i="22"/>
  <c r="AO209" i="17"/>
  <c r="AY209" i="17" s="1"/>
  <c r="AX210" i="17" s="1"/>
  <c r="BH210" i="17" s="1"/>
  <c r="BG209" i="17"/>
  <c r="AU58" i="22"/>
  <c r="AV58" i="22" s="1"/>
  <c r="BI53" i="22"/>
  <c r="P206" i="22"/>
  <c r="AA206" i="22" s="1"/>
  <c r="P130" i="22"/>
  <c r="AA130" i="22" s="1"/>
  <c r="BF205" i="22"/>
  <c r="BH205" i="22"/>
  <c r="AB129" i="22"/>
  <c r="AD129" i="22"/>
  <c r="AS206" i="22"/>
  <c r="AY205" i="22"/>
  <c r="AX206" i="22" s="1"/>
  <c r="AB353" i="22"/>
  <c r="AE53" i="22"/>
  <c r="BF129" i="22"/>
  <c r="BH129" i="22"/>
  <c r="AT356" i="22"/>
  <c r="BE356" i="22" s="1"/>
  <c r="AB205" i="22"/>
  <c r="AD205" i="22"/>
  <c r="Q279" i="22"/>
  <c r="R279" i="22" s="1"/>
  <c r="P354" i="22"/>
  <c r="AA354" i="22" s="1"/>
  <c r="AU280" i="22"/>
  <c r="AV280" i="22" s="1"/>
  <c r="Q54" i="22"/>
  <c r="R54" i="22" s="1"/>
  <c r="BF353" i="22"/>
  <c r="AT130" i="22"/>
  <c r="BE130" i="22" s="1"/>
  <c r="BD223" i="17"/>
  <c r="BB223" i="17"/>
  <c r="BH223" i="17" s="1"/>
  <c r="O224" i="17"/>
  <c r="P224" i="17" s="1"/>
  <c r="AA224" i="17" s="1"/>
  <c r="BG224" i="17"/>
  <c r="Z54" i="17"/>
  <c r="BB54" i="17"/>
  <c r="X54" i="17"/>
  <c r="O55" i="17"/>
  <c r="BD54" i="17"/>
  <c r="BC54" i="17"/>
  <c r="Y54" i="17"/>
  <c r="AC55" i="17"/>
  <c r="U54" i="17"/>
  <c r="T55" i="17" s="1"/>
  <c r="BG55" i="17"/>
  <c r="AT226" i="17"/>
  <c r="BE226" i="17" s="1"/>
  <c r="Z308" i="17"/>
  <c r="BD308" i="17"/>
  <c r="Y308" i="17"/>
  <c r="BC308" i="17"/>
  <c r="X308" i="17"/>
  <c r="O309" i="17"/>
  <c r="BB308" i="17"/>
  <c r="AC309" i="17"/>
  <c r="BG309" i="17"/>
  <c r="U308" i="17"/>
  <c r="T309" i="17" s="1"/>
  <c r="BI137" i="17"/>
  <c r="AT395" i="17"/>
  <c r="BE395" i="17" s="1"/>
  <c r="AT142" i="17"/>
  <c r="BE142" i="17" s="1"/>
  <c r="Q138" i="17"/>
  <c r="R138" i="17" s="1"/>
  <c r="Q394" i="17"/>
  <c r="R394" i="17" s="1"/>
  <c r="AB223" i="17"/>
  <c r="AT311" i="17"/>
  <c r="BE311" i="17" s="1"/>
  <c r="AE137" i="17"/>
  <c r="AT55" i="17"/>
  <c r="BE55" i="17" s="1"/>
  <c r="AS346" i="21"/>
  <c r="Z245" i="21"/>
  <c r="X245" i="21"/>
  <c r="BD245" i="21"/>
  <c r="BC245" i="21"/>
  <c r="BB245" i="21"/>
  <c r="Y245" i="21"/>
  <c r="BG246" i="21"/>
  <c r="O246" i="21"/>
  <c r="AC246" i="21"/>
  <c r="U245" i="21"/>
  <c r="T246" i="21" s="1"/>
  <c r="AC56" i="21"/>
  <c r="O56" i="21"/>
  <c r="Z55" i="21"/>
  <c r="BD55" i="21"/>
  <c r="Y55" i="21"/>
  <c r="BC55" i="21"/>
  <c r="X55" i="21"/>
  <c r="BB55" i="21"/>
  <c r="BG56" i="21"/>
  <c r="U55" i="21"/>
  <c r="T56" i="21" s="1"/>
  <c r="BI149" i="21"/>
  <c r="AS153" i="21"/>
  <c r="AY152" i="21"/>
  <c r="AX153" i="21" s="1"/>
  <c r="BF342" i="21"/>
  <c r="Q150" i="21"/>
  <c r="R150" i="21" s="1"/>
  <c r="AS248" i="21"/>
  <c r="AY247" i="21"/>
  <c r="AX248" i="21" s="1"/>
  <c r="AT57" i="21"/>
  <c r="BE57" i="21" s="1"/>
  <c r="AE149" i="21"/>
  <c r="Q435" i="21"/>
  <c r="R435" i="21" s="1"/>
  <c r="AB342" i="21"/>
  <c r="AD342" i="21"/>
  <c r="AU439" i="21"/>
  <c r="AV439" i="21" s="1"/>
  <c r="P343" i="21"/>
  <c r="AA343" i="21" s="1"/>
  <c r="AU372" i="15"/>
  <c r="AV372" i="15" s="1"/>
  <c r="BI142" i="15"/>
  <c r="AE243" i="15"/>
  <c r="BI135" i="15"/>
  <c r="BI150" i="15"/>
  <c r="AO249" i="15"/>
  <c r="AY249" i="15" s="1"/>
  <c r="AX250" i="15" s="1"/>
  <c r="BH250" i="15" s="1"/>
  <c r="BG249" i="15"/>
  <c r="AO263" i="15"/>
  <c r="AY263" i="15" s="1"/>
  <c r="AX264" i="15" s="1"/>
  <c r="BG263" i="15"/>
  <c r="J333" i="15"/>
  <c r="AN228" i="15"/>
  <c r="BG229" i="15" s="1"/>
  <c r="K228" i="15"/>
  <c r="U228" i="15" s="1"/>
  <c r="T229" i="15" s="1"/>
  <c r="AD229" i="15" s="1"/>
  <c r="AC228" i="15"/>
  <c r="J469" i="15"/>
  <c r="K364" i="15"/>
  <c r="U364" i="15" s="1"/>
  <c r="T365" i="15" s="1"/>
  <c r="AD365" i="15" s="1"/>
  <c r="AN364" i="15"/>
  <c r="AC364" i="15"/>
  <c r="J502" i="15"/>
  <c r="K397" i="15"/>
  <c r="AN397" i="15"/>
  <c r="AO397" i="15" s="1"/>
  <c r="AO233" i="15"/>
  <c r="AY233" i="15" s="1"/>
  <c r="AX234" i="15" s="1"/>
  <c r="BH234" i="15" s="1"/>
  <c r="K369" i="15"/>
  <c r="U369" i="15" s="1"/>
  <c r="T370" i="15" s="1"/>
  <c r="AN369" i="15"/>
  <c r="J474" i="15"/>
  <c r="AC369" i="15"/>
  <c r="AO261" i="15"/>
  <c r="AY261" i="15" s="1"/>
  <c r="AX262" i="15" s="1"/>
  <c r="BH262" i="15" s="1"/>
  <c r="BG261" i="15"/>
  <c r="J492" i="15"/>
  <c r="AN387" i="15"/>
  <c r="AO387" i="15" s="1"/>
  <c r="K387" i="15"/>
  <c r="K395" i="15"/>
  <c r="AN395" i="15"/>
  <c r="AO395" i="15" s="1"/>
  <c r="J500" i="15"/>
  <c r="J486" i="15"/>
  <c r="K381" i="15"/>
  <c r="AN381" i="15"/>
  <c r="AO381" i="15" s="1"/>
  <c r="J480" i="15"/>
  <c r="K375" i="15"/>
  <c r="AN375" i="15"/>
  <c r="AO375" i="15" s="1"/>
  <c r="J336" i="15"/>
  <c r="AN231" i="15"/>
  <c r="K231" i="15"/>
  <c r="U231" i="15" s="1"/>
  <c r="T232" i="15" s="1"/>
  <c r="AD232" i="15" s="1"/>
  <c r="AC231" i="15"/>
  <c r="AO238" i="15"/>
  <c r="AY238" i="15" s="1"/>
  <c r="AX239" i="15" s="1"/>
  <c r="BH239" i="15" s="1"/>
  <c r="BG238" i="15"/>
  <c r="J332" i="15"/>
  <c r="AN227" i="15"/>
  <c r="AO227" i="15" s="1"/>
  <c r="AY227" i="15" s="1"/>
  <c r="K227" i="15"/>
  <c r="U227" i="15" s="1"/>
  <c r="J459" i="15"/>
  <c r="AN354" i="15"/>
  <c r="K354" i="15"/>
  <c r="U354" i="15" s="1"/>
  <c r="T355" i="15" s="1"/>
  <c r="AD355" i="15" s="1"/>
  <c r="AC354" i="15"/>
  <c r="J473" i="15"/>
  <c r="AN368" i="15"/>
  <c r="K368" i="15"/>
  <c r="U368" i="15" s="1"/>
  <c r="T369" i="15" s="1"/>
  <c r="AD369" i="15" s="1"/>
  <c r="AC368" i="15"/>
  <c r="AE250" i="15"/>
  <c r="J495" i="15"/>
  <c r="AN390" i="15"/>
  <c r="AO390" i="15" s="1"/>
  <c r="K390" i="15"/>
  <c r="AO237" i="15"/>
  <c r="AY237" i="15" s="1"/>
  <c r="AX238" i="15" s="1"/>
  <c r="BH238" i="15" s="1"/>
  <c r="BG237" i="15"/>
  <c r="J498" i="15"/>
  <c r="AN393" i="15"/>
  <c r="AO393" i="15" s="1"/>
  <c r="K393" i="15"/>
  <c r="J465" i="15"/>
  <c r="K360" i="15"/>
  <c r="U360" i="15" s="1"/>
  <c r="T361" i="15" s="1"/>
  <c r="AD361" i="15" s="1"/>
  <c r="AN360" i="15"/>
  <c r="AC360" i="15"/>
  <c r="J478" i="15"/>
  <c r="AN373" i="15"/>
  <c r="AO373" i="15" s="1"/>
  <c r="K373" i="15"/>
  <c r="AO246" i="15"/>
  <c r="AY246" i="15" s="1"/>
  <c r="AX247" i="15" s="1"/>
  <c r="BH247" i="15" s="1"/>
  <c r="BG246" i="15"/>
  <c r="J403" i="15"/>
  <c r="AN298" i="15"/>
  <c r="AO298" i="15" s="1"/>
  <c r="K298" i="15"/>
  <c r="BI152" i="15"/>
  <c r="AO239" i="15"/>
  <c r="AY239" i="15" s="1"/>
  <c r="AX240" i="15" s="1"/>
  <c r="BH240" i="15" s="1"/>
  <c r="BG239" i="15"/>
  <c r="J443" i="15"/>
  <c r="AN338" i="15"/>
  <c r="K338" i="15"/>
  <c r="U338" i="15" s="1"/>
  <c r="T339" i="15" s="1"/>
  <c r="AD339" i="15" s="1"/>
  <c r="BI138" i="15"/>
  <c r="AO240" i="15"/>
  <c r="AY240" i="15" s="1"/>
  <c r="AX241" i="15" s="1"/>
  <c r="BH241" i="15" s="1"/>
  <c r="BG240" i="15"/>
  <c r="J471" i="15"/>
  <c r="K366" i="15"/>
  <c r="U366" i="15" s="1"/>
  <c r="T367" i="15" s="1"/>
  <c r="AD367" i="15" s="1"/>
  <c r="AN366" i="15"/>
  <c r="AC366" i="15"/>
  <c r="J401" i="15"/>
  <c r="AN296" i="15"/>
  <c r="AO296" i="15" s="1"/>
  <c r="K296" i="15"/>
  <c r="BI141" i="15"/>
  <c r="AN343" i="15"/>
  <c r="K343" i="15"/>
  <c r="U343" i="15" s="1"/>
  <c r="T344" i="15" s="1"/>
  <c r="AD344" i="15" s="1"/>
  <c r="J448" i="15"/>
  <c r="AC343" i="15"/>
  <c r="T123" i="15"/>
  <c r="AD123" i="15" s="1"/>
  <c r="AE123" i="15" s="1"/>
  <c r="AC122" i="15"/>
  <c r="AE122" i="15" s="1"/>
  <c r="J509" i="15"/>
  <c r="AN404" i="15"/>
  <c r="AO404" i="15" s="1"/>
  <c r="K404" i="15"/>
  <c r="J510" i="15"/>
  <c r="AN405" i="15"/>
  <c r="AO405" i="15" s="1"/>
  <c r="K405" i="15"/>
  <c r="AO262" i="15"/>
  <c r="AY262" i="15" s="1"/>
  <c r="AX263" i="15" s="1"/>
  <c r="BH263" i="15" s="1"/>
  <c r="BG262" i="15"/>
  <c r="AO241" i="15"/>
  <c r="AY241" i="15" s="1"/>
  <c r="AX242" i="15" s="1"/>
  <c r="BH242" i="15" s="1"/>
  <c r="BG241" i="15"/>
  <c r="J399" i="15"/>
  <c r="AN294" i="15"/>
  <c r="AO294" i="15" s="1"/>
  <c r="K294" i="15"/>
  <c r="AN342" i="15"/>
  <c r="J447" i="15"/>
  <c r="K342" i="15"/>
  <c r="U342" i="15" s="1"/>
  <c r="T343" i="15" s="1"/>
  <c r="AD343" i="15" s="1"/>
  <c r="AC342" i="15"/>
  <c r="J501" i="15"/>
  <c r="AN396" i="15"/>
  <c r="AO396" i="15" s="1"/>
  <c r="K396" i="15"/>
  <c r="J488" i="15"/>
  <c r="AN383" i="15"/>
  <c r="AO383" i="15" s="1"/>
  <c r="K383" i="15"/>
  <c r="J453" i="15"/>
  <c r="AN348" i="15"/>
  <c r="K348" i="15"/>
  <c r="U348" i="15" s="1"/>
  <c r="T349" i="15" s="1"/>
  <c r="AD349" i="15" s="1"/>
  <c r="AC348" i="15"/>
  <c r="J456" i="15"/>
  <c r="AN351" i="15"/>
  <c r="K351" i="15"/>
  <c r="U351" i="15" s="1"/>
  <c r="T352" i="15" s="1"/>
  <c r="AD352" i="15" s="1"/>
  <c r="AC351" i="15"/>
  <c r="J449" i="15"/>
  <c r="AN344" i="15"/>
  <c r="K344" i="15"/>
  <c r="U344" i="15" s="1"/>
  <c r="T345" i="15" s="1"/>
  <c r="AD345" i="15" s="1"/>
  <c r="AC344" i="15"/>
  <c r="BI131" i="15"/>
  <c r="J450" i="15"/>
  <c r="K345" i="15"/>
  <c r="U345" i="15" s="1"/>
  <c r="T346" i="15" s="1"/>
  <c r="AD346" i="15" s="1"/>
  <c r="AN345" i="15"/>
  <c r="AC345" i="15"/>
  <c r="J337" i="15"/>
  <c r="AN232" i="15"/>
  <c r="K232" i="15"/>
  <c r="U232" i="15" s="1"/>
  <c r="T233" i="15" s="1"/>
  <c r="AD233" i="15" s="1"/>
  <c r="AC232" i="15"/>
  <c r="J398" i="15"/>
  <c r="AN293" i="15"/>
  <c r="AO293" i="15" s="1"/>
  <c r="K293" i="15"/>
  <c r="J400" i="15"/>
  <c r="AN295" i="15"/>
  <c r="AO295" i="15" s="1"/>
  <c r="K295" i="15"/>
  <c r="AO129" i="15"/>
  <c r="AY129" i="15" s="1"/>
  <c r="AX130" i="15" s="1"/>
  <c r="BH130" i="15" s="1"/>
  <c r="BI130" i="15" s="1"/>
  <c r="BG129" i="15"/>
  <c r="BI129" i="15" s="1"/>
  <c r="K234" i="15"/>
  <c r="U234" i="15" s="1"/>
  <c r="T235" i="15" s="1"/>
  <c r="AD235" i="15" s="1"/>
  <c r="AN234" i="15"/>
  <c r="BG235" i="15" s="1"/>
  <c r="J339" i="15"/>
  <c r="AC340" i="15" s="1"/>
  <c r="AC234" i="15"/>
  <c r="AE234" i="15" s="1"/>
  <c r="J455" i="15"/>
  <c r="K350" i="15"/>
  <c r="U350" i="15" s="1"/>
  <c r="T351" i="15" s="1"/>
  <c r="AD351" i="15" s="1"/>
  <c r="AN350" i="15"/>
  <c r="AC350" i="15"/>
  <c r="AO251" i="15"/>
  <c r="AY251" i="15" s="1"/>
  <c r="AX252" i="15" s="1"/>
  <c r="BH252" i="15" s="1"/>
  <c r="BG251" i="15"/>
  <c r="AC235" i="15"/>
  <c r="J472" i="15"/>
  <c r="AN367" i="15"/>
  <c r="K367" i="15"/>
  <c r="U367" i="15" s="1"/>
  <c r="T368" i="15" s="1"/>
  <c r="AD368" i="15" s="1"/>
  <c r="AC367" i="15"/>
  <c r="J451" i="15"/>
  <c r="K346" i="15"/>
  <c r="U346" i="15" s="1"/>
  <c r="T347" i="15" s="1"/>
  <c r="AD347" i="15" s="1"/>
  <c r="AN346" i="15"/>
  <c r="AC346" i="15"/>
  <c r="AO250" i="15"/>
  <c r="AY250" i="15" s="1"/>
  <c r="AX251" i="15" s="1"/>
  <c r="BH251" i="15" s="1"/>
  <c r="BG250" i="15"/>
  <c r="BI145" i="15"/>
  <c r="AC229" i="15"/>
  <c r="BI147" i="15"/>
  <c r="AE236" i="15"/>
  <c r="AO243" i="15"/>
  <c r="AY243" i="15" s="1"/>
  <c r="AX244" i="15" s="1"/>
  <c r="BH244" i="15" s="1"/>
  <c r="BG243" i="15"/>
  <c r="J482" i="15"/>
  <c r="AN377" i="15"/>
  <c r="AO377" i="15" s="1"/>
  <c r="K377" i="15"/>
  <c r="AE242" i="15"/>
  <c r="AE247" i="15"/>
  <c r="AE244" i="15"/>
  <c r="AO252" i="15"/>
  <c r="AY252" i="15" s="1"/>
  <c r="AX253" i="15" s="1"/>
  <c r="BH253" i="15" s="1"/>
  <c r="BG252" i="15"/>
  <c r="J477" i="15"/>
  <c r="AN372" i="15"/>
  <c r="AO372" i="15" s="1"/>
  <c r="K372" i="15"/>
  <c r="J475" i="15"/>
  <c r="AN370" i="15"/>
  <c r="K370" i="15"/>
  <c r="U370" i="15" s="1"/>
  <c r="T371" i="15" s="1"/>
  <c r="AC370" i="15"/>
  <c r="AO254" i="15"/>
  <c r="AY254" i="15" s="1"/>
  <c r="AX255" i="15" s="1"/>
  <c r="BH255" i="15" s="1"/>
  <c r="BG254" i="15"/>
  <c r="J464" i="15"/>
  <c r="K359" i="15"/>
  <c r="U359" i="15" s="1"/>
  <c r="T360" i="15" s="1"/>
  <c r="AD360" i="15" s="1"/>
  <c r="AN359" i="15"/>
  <c r="AC359" i="15"/>
  <c r="J458" i="15"/>
  <c r="K353" i="15"/>
  <c r="U353" i="15" s="1"/>
  <c r="T354" i="15" s="1"/>
  <c r="AD354" i="15" s="1"/>
  <c r="AN353" i="15"/>
  <c r="AC353" i="15"/>
  <c r="BI144" i="15"/>
  <c r="J489" i="15"/>
  <c r="AN384" i="15"/>
  <c r="AO384" i="15" s="1"/>
  <c r="K384" i="15"/>
  <c r="J460" i="15"/>
  <c r="AN355" i="15"/>
  <c r="K355" i="15"/>
  <c r="U355" i="15" s="1"/>
  <c r="T356" i="15" s="1"/>
  <c r="AD356" i="15" s="1"/>
  <c r="AC355" i="15"/>
  <c r="J481" i="15"/>
  <c r="K376" i="15"/>
  <c r="AN376" i="15"/>
  <c r="AO376" i="15" s="1"/>
  <c r="J439" i="15"/>
  <c r="AN334" i="15"/>
  <c r="AC334" i="15"/>
  <c r="K334" i="15"/>
  <c r="U334" i="15" s="1"/>
  <c r="T335" i="15" s="1"/>
  <c r="AD335" i="15" s="1"/>
  <c r="C88" i="19"/>
  <c r="B89" i="19" s="1"/>
  <c r="J490" i="15"/>
  <c r="AN385" i="15"/>
  <c r="AO385" i="15" s="1"/>
  <c r="K385" i="15"/>
  <c r="AE256" i="15"/>
  <c r="J408" i="15"/>
  <c r="AN303" i="15"/>
  <c r="AO303" i="15" s="1"/>
  <c r="K303" i="15"/>
  <c r="AO257" i="15"/>
  <c r="AY257" i="15" s="1"/>
  <c r="AX258" i="15" s="1"/>
  <c r="BH258" i="15" s="1"/>
  <c r="BG257" i="15"/>
  <c r="BI154" i="15"/>
  <c r="J476" i="15"/>
  <c r="K371" i="15"/>
  <c r="AN371" i="15"/>
  <c r="AO371" i="15" s="1"/>
  <c r="AY371" i="15" s="1"/>
  <c r="AX372" i="15" s="1"/>
  <c r="AO248" i="15"/>
  <c r="AY248" i="15" s="1"/>
  <c r="AX249" i="15" s="1"/>
  <c r="BH249" i="15" s="1"/>
  <c r="BG248" i="15"/>
  <c r="AO260" i="15"/>
  <c r="AY260" i="15" s="1"/>
  <c r="AX261" i="15" s="1"/>
  <c r="BH261" i="15" s="1"/>
  <c r="BG260" i="15"/>
  <c r="J483" i="15"/>
  <c r="K378" i="15"/>
  <c r="AN378" i="15"/>
  <c r="AO378" i="15" s="1"/>
  <c r="J470" i="15"/>
  <c r="AN365" i="15"/>
  <c r="K365" i="15"/>
  <c r="U365" i="15" s="1"/>
  <c r="T366" i="15" s="1"/>
  <c r="AD366" i="15" s="1"/>
  <c r="AC365" i="15"/>
  <c r="J461" i="15"/>
  <c r="K356" i="15"/>
  <c r="U356" i="15" s="1"/>
  <c r="T357" i="15" s="1"/>
  <c r="AD357" i="15" s="1"/>
  <c r="AN356" i="15"/>
  <c r="AC356" i="15"/>
  <c r="AO235" i="15"/>
  <c r="AY235" i="15" s="1"/>
  <c r="AX236" i="15" s="1"/>
  <c r="BH236" i="15" s="1"/>
  <c r="AN379" i="15"/>
  <c r="AO379" i="15" s="1"/>
  <c r="J484" i="15"/>
  <c r="K379" i="15"/>
  <c r="J407" i="15"/>
  <c r="AN302" i="15"/>
  <c r="AO302" i="15" s="1"/>
  <c r="K302" i="15"/>
  <c r="AO253" i="15"/>
  <c r="AY253" i="15" s="1"/>
  <c r="AX254" i="15" s="1"/>
  <c r="BH254" i="15" s="1"/>
  <c r="BG253" i="15"/>
  <c r="J96" i="21"/>
  <c r="J446" i="15"/>
  <c r="AN341" i="15"/>
  <c r="K341" i="15"/>
  <c r="U341" i="15" s="1"/>
  <c r="T342" i="15" s="1"/>
  <c r="AD342" i="15" s="1"/>
  <c r="AC341" i="15"/>
  <c r="AE259" i="15"/>
  <c r="J479" i="15"/>
  <c r="K374" i="15"/>
  <c r="AN374" i="15"/>
  <c r="AO374" i="15" s="1"/>
  <c r="AO242" i="15"/>
  <c r="AY242" i="15" s="1"/>
  <c r="AX243" i="15" s="1"/>
  <c r="BH243" i="15" s="1"/>
  <c r="BG242" i="15"/>
  <c r="AO247" i="15"/>
  <c r="AY247" i="15" s="1"/>
  <c r="AX248" i="15" s="1"/>
  <c r="BH248" i="15" s="1"/>
  <c r="BG247" i="15"/>
  <c r="AO244" i="15"/>
  <c r="AY244" i="15" s="1"/>
  <c r="AX245" i="15" s="1"/>
  <c r="BH245" i="15" s="1"/>
  <c r="BG244" i="15"/>
  <c r="J462" i="15"/>
  <c r="AN357" i="15"/>
  <c r="K357" i="15"/>
  <c r="U357" i="15" s="1"/>
  <c r="T358" i="15" s="1"/>
  <c r="AD358" i="15" s="1"/>
  <c r="AC357" i="15"/>
  <c r="AE257" i="15"/>
  <c r="J467" i="15"/>
  <c r="AN362" i="15"/>
  <c r="K362" i="15"/>
  <c r="U362" i="15" s="1"/>
  <c r="T363" i="15" s="1"/>
  <c r="AD363" i="15" s="1"/>
  <c r="AC362" i="15"/>
  <c r="J485" i="15"/>
  <c r="AN380" i="15"/>
  <c r="AO380" i="15" s="1"/>
  <c r="K380" i="15"/>
  <c r="AO125" i="15"/>
  <c r="AY125" i="15" s="1"/>
  <c r="AX126" i="15" s="1"/>
  <c r="BH126" i="15" s="1"/>
  <c r="BG125" i="15"/>
  <c r="BI125" i="15" s="1"/>
  <c r="J493" i="15"/>
  <c r="K388" i="15"/>
  <c r="AN388" i="15"/>
  <c r="AO388" i="15" s="1"/>
  <c r="AX123" i="15"/>
  <c r="BH123" i="15" s="1"/>
  <c r="BG122" i="15"/>
  <c r="BI122" i="15" s="1"/>
  <c r="J511" i="15"/>
  <c r="AN406" i="15"/>
  <c r="AO406" i="15" s="1"/>
  <c r="K406" i="15"/>
  <c r="J499" i="15"/>
  <c r="K394" i="15"/>
  <c r="AN394" i="15"/>
  <c r="AO394" i="15" s="1"/>
  <c r="J402" i="15"/>
  <c r="AN297" i="15"/>
  <c r="AO297" i="15" s="1"/>
  <c r="K297" i="15"/>
  <c r="BI156" i="15"/>
  <c r="J494" i="15"/>
  <c r="AN389" i="15"/>
  <c r="AO389" i="15" s="1"/>
  <c r="K389" i="15"/>
  <c r="J491" i="15"/>
  <c r="AN386" i="15"/>
  <c r="AO386" i="15" s="1"/>
  <c r="K386" i="15"/>
  <c r="BI18" i="15"/>
  <c r="AO127" i="15"/>
  <c r="AY127" i="15" s="1"/>
  <c r="AX128" i="15" s="1"/>
  <c r="BH128" i="15" s="1"/>
  <c r="BI128" i="15" s="1"/>
  <c r="BG127" i="15"/>
  <c r="J497" i="15"/>
  <c r="AN392" i="15"/>
  <c r="AO392" i="15" s="1"/>
  <c r="K392" i="15"/>
  <c r="BI149" i="15"/>
  <c r="AO245" i="15"/>
  <c r="AY245" i="15" s="1"/>
  <c r="AX246" i="15" s="1"/>
  <c r="BH246" i="15" s="1"/>
  <c r="BG245" i="15"/>
  <c r="AE238" i="15"/>
  <c r="AE249" i="15"/>
  <c r="J445" i="15"/>
  <c r="K340" i="15"/>
  <c r="U340" i="15" s="1"/>
  <c r="T341" i="15" s="1"/>
  <c r="AD341" i="15" s="1"/>
  <c r="AN340" i="15"/>
  <c r="BI146" i="15"/>
  <c r="AO126" i="15"/>
  <c r="AY126" i="15" s="1"/>
  <c r="AX127" i="15" s="1"/>
  <c r="BH127" i="15" s="1"/>
  <c r="BG126" i="15"/>
  <c r="BG123" i="15"/>
  <c r="AO123" i="15"/>
  <c r="AY123" i="15" s="1"/>
  <c r="AX124" i="15" s="1"/>
  <c r="BH124" i="15" s="1"/>
  <c r="J487" i="15"/>
  <c r="K382" i="15"/>
  <c r="AN382" i="15"/>
  <c r="AO382" i="15" s="1"/>
  <c r="J463" i="15"/>
  <c r="AN358" i="15"/>
  <c r="K358" i="15"/>
  <c r="U358" i="15" s="1"/>
  <c r="T359" i="15" s="1"/>
  <c r="AD359" i="15" s="1"/>
  <c r="AC358" i="15"/>
  <c r="AO229" i="15"/>
  <c r="AY229" i="15" s="1"/>
  <c r="AX230" i="15" s="1"/>
  <c r="BH230" i="15" s="1"/>
  <c r="AO258" i="15"/>
  <c r="AY258" i="15" s="1"/>
  <c r="AX259" i="15" s="1"/>
  <c r="BH259" i="15" s="1"/>
  <c r="BG258" i="15"/>
  <c r="AE255" i="15"/>
  <c r="AO236" i="15"/>
  <c r="AY236" i="15" s="1"/>
  <c r="AX237" i="15" s="1"/>
  <c r="BH237" i="15" s="1"/>
  <c r="BG236" i="15"/>
  <c r="AE18" i="15"/>
  <c r="AE115" i="15" s="1"/>
  <c r="BG124" i="15"/>
  <c r="J452" i="15"/>
  <c r="AN347" i="15"/>
  <c r="K347" i="15"/>
  <c r="U347" i="15" s="1"/>
  <c r="T348" i="15" s="1"/>
  <c r="AD348" i="15" s="1"/>
  <c r="AC347" i="15"/>
  <c r="J457" i="15"/>
  <c r="AN352" i="15"/>
  <c r="K352" i="15"/>
  <c r="U352" i="15" s="1"/>
  <c r="T353" i="15" s="1"/>
  <c r="AD353" i="15" s="1"/>
  <c r="AC352" i="15"/>
  <c r="J454" i="15"/>
  <c r="AN349" i="15"/>
  <c r="K349" i="15"/>
  <c r="U349" i="15" s="1"/>
  <c r="T350" i="15" s="1"/>
  <c r="AD350" i="15" s="1"/>
  <c r="AC349" i="15"/>
  <c r="AC233" i="15"/>
  <c r="AO256" i="15"/>
  <c r="AY256" i="15" s="1"/>
  <c r="AX257" i="15" s="1"/>
  <c r="BH257" i="15" s="1"/>
  <c r="BG256" i="15"/>
  <c r="J496" i="15"/>
  <c r="K391" i="15"/>
  <c r="AN391" i="15"/>
  <c r="AO391" i="15" s="1"/>
  <c r="AE261" i="15"/>
  <c r="J335" i="15"/>
  <c r="AN230" i="15"/>
  <c r="K230" i="15"/>
  <c r="U230" i="15" s="1"/>
  <c r="T231" i="15" s="1"/>
  <c r="AD231" i="15" s="1"/>
  <c r="AC230" i="15"/>
  <c r="AE230" i="15" s="1"/>
  <c r="J468" i="15"/>
  <c r="K363" i="15"/>
  <c r="U363" i="15" s="1"/>
  <c r="T364" i="15" s="1"/>
  <c r="AD364" i="15" s="1"/>
  <c r="AN363" i="15"/>
  <c r="AC363" i="15"/>
  <c r="AO255" i="15"/>
  <c r="AY255" i="15" s="1"/>
  <c r="AX256" i="15" s="1"/>
  <c r="BH256" i="15" s="1"/>
  <c r="BG255" i="15"/>
  <c r="BI151" i="15"/>
  <c r="AO259" i="15"/>
  <c r="AY259" i="15" s="1"/>
  <c r="AX260" i="15" s="1"/>
  <c r="BH260" i="15" s="1"/>
  <c r="BG259" i="15"/>
  <c r="AE246" i="15"/>
  <c r="BI153" i="15"/>
  <c r="AE239" i="15"/>
  <c r="K361" i="15"/>
  <c r="U361" i="15" s="1"/>
  <c r="T362" i="15" s="1"/>
  <c r="AD362" i="15" s="1"/>
  <c r="AN361" i="15"/>
  <c r="J466" i="15"/>
  <c r="AC361" i="15"/>
  <c r="AE240" i="15"/>
  <c r="AO264" i="15"/>
  <c r="AY264" i="15" s="1"/>
  <c r="AX265" i="15" s="1"/>
  <c r="BG264" i="15"/>
  <c r="AC265" i="15"/>
  <c r="X264" i="15"/>
  <c r="AB264" i="15" s="1"/>
  <c r="AB476" i="15"/>
  <c r="BC264" i="15"/>
  <c r="BD264" i="15"/>
  <c r="AU475" i="15"/>
  <c r="AV475" i="15" s="1"/>
  <c r="U264" i="15"/>
  <c r="T265" i="15" s="1"/>
  <c r="P477" i="15"/>
  <c r="AA477" i="15" s="1"/>
  <c r="BB370" i="15"/>
  <c r="Y370" i="15"/>
  <c r="X370" i="15"/>
  <c r="Z370" i="15"/>
  <c r="O371" i="15"/>
  <c r="BD370" i="15"/>
  <c r="BC370" i="15"/>
  <c r="AC371" i="15"/>
  <c r="AT266" i="15"/>
  <c r="BE266" i="15" s="1"/>
  <c r="AS162" i="15"/>
  <c r="AY161" i="15"/>
  <c r="AX162" i="15" s="1"/>
  <c r="BC158" i="15"/>
  <c r="X158" i="15"/>
  <c r="BD158" i="15"/>
  <c r="Y158" i="15"/>
  <c r="O159" i="15"/>
  <c r="BB158" i="15"/>
  <c r="AC159" i="15"/>
  <c r="Z158" i="15"/>
  <c r="U158" i="15"/>
  <c r="T159" i="15" s="1"/>
  <c r="BG159" i="15"/>
  <c r="AD57" i="15"/>
  <c r="BH57" i="15"/>
  <c r="AB57" i="15"/>
  <c r="AU60" i="15"/>
  <c r="AV60" i="15" s="1"/>
  <c r="BE60" i="15"/>
  <c r="BF57" i="15"/>
  <c r="AA58" i="15"/>
  <c r="AD223" i="17" l="1"/>
  <c r="AE339" i="21"/>
  <c r="AE336" i="21"/>
  <c r="BI216" i="17"/>
  <c r="BI193" i="22"/>
  <c r="BI212" i="17"/>
  <c r="AE270" i="22"/>
  <c r="AE264" i="22"/>
  <c r="BI176" i="22"/>
  <c r="BI187" i="22"/>
  <c r="AE287" i="17"/>
  <c r="BI103" i="17"/>
  <c r="AE318" i="21"/>
  <c r="AE313" i="21"/>
  <c r="BI223" i="21"/>
  <c r="AS59" i="22"/>
  <c r="AY58" i="22"/>
  <c r="AX59" i="22" s="1"/>
  <c r="J304" i="15"/>
  <c r="AN199" i="15"/>
  <c r="AO199" i="15" s="1"/>
  <c r="BI189" i="22"/>
  <c r="AD264" i="15"/>
  <c r="BF264" i="15"/>
  <c r="AE277" i="22"/>
  <c r="AE295" i="17"/>
  <c r="BI182" i="22"/>
  <c r="BI201" i="22"/>
  <c r="BI221" i="17"/>
  <c r="BI231" i="21"/>
  <c r="AE274" i="22"/>
  <c r="AE306" i="17"/>
  <c r="AE259" i="22"/>
  <c r="BI220" i="17"/>
  <c r="BI198" i="22"/>
  <c r="AE269" i="22"/>
  <c r="AE251" i="22"/>
  <c r="AE175" i="22"/>
  <c r="BI93" i="22"/>
  <c r="AE256" i="22"/>
  <c r="BI209" i="17"/>
  <c r="AE305" i="17"/>
  <c r="BI206" i="17"/>
  <c r="AE291" i="17"/>
  <c r="AE303" i="17"/>
  <c r="AE301" i="17"/>
  <c r="BI196" i="17"/>
  <c r="BI202" i="17"/>
  <c r="BI200" i="17"/>
  <c r="BI214" i="17"/>
  <c r="AE282" i="17"/>
  <c r="BI115" i="21"/>
  <c r="BI118" i="21"/>
  <c r="AE332" i="21"/>
  <c r="BI243" i="21"/>
  <c r="AE349" i="15"/>
  <c r="AE352" i="15"/>
  <c r="AE233" i="15"/>
  <c r="AE340" i="21"/>
  <c r="BI208" i="17"/>
  <c r="BI203" i="17"/>
  <c r="BI218" i="17"/>
  <c r="BF223" i="17"/>
  <c r="BI223" i="17" s="1"/>
  <c r="BI106" i="17"/>
  <c r="AE262" i="22"/>
  <c r="BI121" i="21"/>
  <c r="AE263" i="22"/>
  <c r="BI224" i="21"/>
  <c r="BI95" i="22"/>
  <c r="BI221" i="21"/>
  <c r="BI99" i="22"/>
  <c r="AE330" i="21"/>
  <c r="BI235" i="21"/>
  <c r="AE258" i="22"/>
  <c r="BI100" i="22"/>
  <c r="AE322" i="21"/>
  <c r="AE170" i="22"/>
  <c r="AE328" i="21"/>
  <c r="AE314" i="21"/>
  <c r="BI219" i="21"/>
  <c r="BI184" i="22"/>
  <c r="AE191" i="17"/>
  <c r="AE174" i="22"/>
  <c r="BI198" i="17"/>
  <c r="AE357" i="15"/>
  <c r="AE341" i="21"/>
  <c r="BI257" i="15"/>
  <c r="BI126" i="15"/>
  <c r="AE229" i="15"/>
  <c r="AE367" i="15"/>
  <c r="AE344" i="15"/>
  <c r="AE369" i="15"/>
  <c r="AE265" i="22"/>
  <c r="AE347" i="15"/>
  <c r="AE283" i="17"/>
  <c r="BI244" i="15"/>
  <c r="BI253" i="15"/>
  <c r="AE346" i="15"/>
  <c r="AE235" i="15"/>
  <c r="AE321" i="21"/>
  <c r="AE171" i="22"/>
  <c r="BI192" i="22"/>
  <c r="BI204" i="22"/>
  <c r="BI179" i="22"/>
  <c r="BI186" i="22"/>
  <c r="BI200" i="22"/>
  <c r="BI177" i="22"/>
  <c r="BI96" i="22"/>
  <c r="AE267" i="22"/>
  <c r="AE285" i="17"/>
  <c r="AE284" i="17"/>
  <c r="AE293" i="17"/>
  <c r="BI109" i="17"/>
  <c r="BI234" i="21"/>
  <c r="BI240" i="21"/>
  <c r="BI237" i="21"/>
  <c r="AE333" i="21"/>
  <c r="AE213" i="21"/>
  <c r="AE212" i="21"/>
  <c r="BI226" i="21"/>
  <c r="BI229" i="21"/>
  <c r="AE317" i="21"/>
  <c r="AE216" i="21"/>
  <c r="AE355" i="15"/>
  <c r="BI262" i="15"/>
  <c r="BG166" i="22"/>
  <c r="BI166" i="22" s="1"/>
  <c r="AX167" i="22"/>
  <c r="BH167" i="22" s="1"/>
  <c r="K421" i="21"/>
  <c r="U421" i="21" s="1"/>
  <c r="T422" i="21" s="1"/>
  <c r="AD422" i="21" s="1"/>
  <c r="AN421" i="21"/>
  <c r="AC421" i="21"/>
  <c r="K308" i="21"/>
  <c r="U308" i="21" s="1"/>
  <c r="T309" i="21" s="1"/>
  <c r="AD309" i="21" s="1"/>
  <c r="J403" i="21"/>
  <c r="AN308" i="21"/>
  <c r="AC308" i="21"/>
  <c r="AN370" i="22"/>
  <c r="AO370" i="22" s="1"/>
  <c r="K370" i="22"/>
  <c r="AN361" i="22"/>
  <c r="AO361" i="22" s="1"/>
  <c r="K361" i="22"/>
  <c r="AO332" i="21"/>
  <c r="AY332" i="21" s="1"/>
  <c r="AX333" i="21" s="1"/>
  <c r="BH333" i="21" s="1"/>
  <c r="BG332" i="21"/>
  <c r="AN455" i="21"/>
  <c r="AO455" i="21" s="1"/>
  <c r="K455" i="21"/>
  <c r="AN415" i="17"/>
  <c r="AO415" i="17" s="1"/>
  <c r="K415" i="17"/>
  <c r="K278" i="17"/>
  <c r="U278" i="17" s="1"/>
  <c r="T279" i="17" s="1"/>
  <c r="AD279" i="17" s="1"/>
  <c r="J363" i="17"/>
  <c r="AN278" i="17"/>
  <c r="AC278" i="17"/>
  <c r="AE278" i="17" s="1"/>
  <c r="K364" i="22"/>
  <c r="AN364" i="22"/>
  <c r="AO364" i="22" s="1"/>
  <c r="AO314" i="21"/>
  <c r="AY314" i="21" s="1"/>
  <c r="AX315" i="21" s="1"/>
  <c r="BH315" i="21" s="1"/>
  <c r="BG314" i="21"/>
  <c r="K274" i="17"/>
  <c r="U274" i="17" s="1"/>
  <c r="T275" i="17" s="1"/>
  <c r="AD275" i="17" s="1"/>
  <c r="J359" i="17"/>
  <c r="AN274" i="17"/>
  <c r="AC274" i="17"/>
  <c r="AE274" i="17" s="1"/>
  <c r="J398" i="21"/>
  <c r="AN303" i="21"/>
  <c r="AO303" i="21" s="1"/>
  <c r="AY303" i="21" s="1"/>
  <c r="K303" i="21"/>
  <c r="U303" i="21" s="1"/>
  <c r="AN410" i="21"/>
  <c r="K410" i="21"/>
  <c r="U410" i="21" s="1"/>
  <c r="T411" i="21" s="1"/>
  <c r="AD411" i="21" s="1"/>
  <c r="AC410" i="21"/>
  <c r="AN434" i="21"/>
  <c r="K434" i="21"/>
  <c r="U434" i="21" s="1"/>
  <c r="T435" i="21" s="1"/>
  <c r="AC434" i="21"/>
  <c r="J427" i="17"/>
  <c r="AN342" i="17"/>
  <c r="AO342" i="17" s="1"/>
  <c r="K342" i="17"/>
  <c r="AN350" i="22"/>
  <c r="K350" i="22"/>
  <c r="U350" i="22" s="1"/>
  <c r="T351" i="22" s="1"/>
  <c r="AD351" i="22" s="1"/>
  <c r="AC350" i="22"/>
  <c r="AO322" i="21"/>
  <c r="AY322" i="21" s="1"/>
  <c r="AX323" i="21" s="1"/>
  <c r="BH323" i="21" s="1"/>
  <c r="BG322" i="21"/>
  <c r="AN407" i="17"/>
  <c r="AO407" i="17" s="1"/>
  <c r="K407" i="17"/>
  <c r="AO318" i="21"/>
  <c r="AY318" i="21" s="1"/>
  <c r="AX319" i="21" s="1"/>
  <c r="BH319" i="21" s="1"/>
  <c r="BG318" i="21"/>
  <c r="AO212" i="21"/>
  <c r="AY212" i="21" s="1"/>
  <c r="AX213" i="21" s="1"/>
  <c r="BH213" i="21" s="1"/>
  <c r="BG212" i="21"/>
  <c r="K382" i="17"/>
  <c r="U382" i="17" s="1"/>
  <c r="T383" i="17" s="1"/>
  <c r="AD383" i="17" s="1"/>
  <c r="AN382" i="17"/>
  <c r="AC382" i="17"/>
  <c r="AE298" i="17"/>
  <c r="AN443" i="21"/>
  <c r="AO443" i="21" s="1"/>
  <c r="K443" i="21"/>
  <c r="AO252" i="22"/>
  <c r="AY252" i="22" s="1"/>
  <c r="AX253" i="22" s="1"/>
  <c r="BH253" i="22" s="1"/>
  <c r="BG252" i="22"/>
  <c r="AN397" i="17"/>
  <c r="AO397" i="17" s="1"/>
  <c r="K397" i="17"/>
  <c r="AO319" i="21"/>
  <c r="AY319" i="21" s="1"/>
  <c r="AX320" i="21" s="1"/>
  <c r="BH320" i="21" s="1"/>
  <c r="BG319" i="21"/>
  <c r="AC243" i="22"/>
  <c r="K242" i="22"/>
  <c r="U242" i="22" s="1"/>
  <c r="T243" i="22" s="1"/>
  <c r="AD243" i="22" s="1"/>
  <c r="AC242" i="22"/>
  <c r="J317" i="22"/>
  <c r="AN242" i="22"/>
  <c r="AO321" i="21"/>
  <c r="AY321" i="21" s="1"/>
  <c r="AX322" i="21" s="1"/>
  <c r="BH322" i="21" s="1"/>
  <c r="BG321" i="21"/>
  <c r="AO289" i="17"/>
  <c r="AY289" i="17" s="1"/>
  <c r="AX290" i="17" s="1"/>
  <c r="BH290" i="17" s="1"/>
  <c r="BG289" i="17"/>
  <c r="AN419" i="17"/>
  <c r="AO419" i="17" s="1"/>
  <c r="K419" i="17"/>
  <c r="K416" i="17"/>
  <c r="AN416" i="17"/>
  <c r="AO416" i="17" s="1"/>
  <c r="AO261" i="22"/>
  <c r="AY261" i="22" s="1"/>
  <c r="AX262" i="22" s="1"/>
  <c r="BH262" i="22" s="1"/>
  <c r="BG261" i="22"/>
  <c r="BI204" i="17"/>
  <c r="AO317" i="21"/>
  <c r="AY317" i="21" s="1"/>
  <c r="AX318" i="21" s="1"/>
  <c r="BH318" i="21" s="1"/>
  <c r="BG317" i="21"/>
  <c r="AO254" i="22"/>
  <c r="AY254" i="22" s="1"/>
  <c r="AX255" i="22" s="1"/>
  <c r="BH255" i="22" s="1"/>
  <c r="BG254" i="22"/>
  <c r="AE334" i="21"/>
  <c r="AO286" i="17"/>
  <c r="AY286" i="17" s="1"/>
  <c r="AX287" i="17" s="1"/>
  <c r="BH287" i="17" s="1"/>
  <c r="BG286" i="17"/>
  <c r="AN376" i="22"/>
  <c r="AO376" i="22" s="1"/>
  <c r="K376" i="22"/>
  <c r="AN387" i="17"/>
  <c r="K387" i="17"/>
  <c r="U387" i="17" s="1"/>
  <c r="T388" i="17" s="1"/>
  <c r="AD388" i="17" s="1"/>
  <c r="AC387" i="17"/>
  <c r="K377" i="22"/>
  <c r="AN377" i="22"/>
  <c r="AO377" i="22" s="1"/>
  <c r="AE325" i="21"/>
  <c r="AC272" i="17"/>
  <c r="K272" i="17"/>
  <c r="U272" i="17" s="1"/>
  <c r="T273" i="17" s="1"/>
  <c r="AD273" i="17" s="1"/>
  <c r="AE273" i="17" s="1"/>
  <c r="J357" i="17"/>
  <c r="AN272" i="17"/>
  <c r="AO255" i="22"/>
  <c r="AY255" i="22" s="1"/>
  <c r="AX256" i="22" s="1"/>
  <c r="BH256" i="22" s="1"/>
  <c r="BG255" i="22"/>
  <c r="AO268" i="22"/>
  <c r="AY268" i="22" s="1"/>
  <c r="AX269" i="22" s="1"/>
  <c r="BH269" i="22" s="1"/>
  <c r="BG268" i="22"/>
  <c r="AO299" i="17"/>
  <c r="AY299" i="17" s="1"/>
  <c r="AX300" i="17" s="1"/>
  <c r="BH300" i="17" s="1"/>
  <c r="BG299" i="17"/>
  <c r="AO335" i="21"/>
  <c r="AY335" i="21" s="1"/>
  <c r="AX336" i="21" s="1"/>
  <c r="BH336" i="21" s="1"/>
  <c r="BG335" i="21"/>
  <c r="AN418" i="21"/>
  <c r="K418" i="21"/>
  <c r="U418" i="21" s="1"/>
  <c r="T419" i="21" s="1"/>
  <c r="AD419" i="21" s="1"/>
  <c r="AC418" i="21"/>
  <c r="J401" i="21"/>
  <c r="AN306" i="21"/>
  <c r="K306" i="21"/>
  <c r="U306" i="21" s="1"/>
  <c r="T307" i="21" s="1"/>
  <c r="AD307" i="21" s="1"/>
  <c r="AC306" i="21"/>
  <c r="AE306" i="21" s="1"/>
  <c r="T187" i="17"/>
  <c r="AD187" i="17" s="1"/>
  <c r="AD264" i="17" s="1"/>
  <c r="AC186" i="17"/>
  <c r="AE186" i="17" s="1"/>
  <c r="BI197" i="22"/>
  <c r="K241" i="22"/>
  <c r="U241" i="22" s="1"/>
  <c r="J316" i="22"/>
  <c r="AN241" i="22"/>
  <c r="AO241" i="22" s="1"/>
  <c r="AY241" i="22" s="1"/>
  <c r="AN367" i="22"/>
  <c r="AO367" i="22" s="1"/>
  <c r="K367" i="22"/>
  <c r="AO330" i="21"/>
  <c r="AY330" i="21" s="1"/>
  <c r="AX331" i="21" s="1"/>
  <c r="BH331" i="21" s="1"/>
  <c r="BG330" i="21"/>
  <c r="K380" i="22"/>
  <c r="AN380" i="22"/>
  <c r="AO380" i="22" s="1"/>
  <c r="AO343" i="21"/>
  <c r="AY343" i="21" s="1"/>
  <c r="AX344" i="21" s="1"/>
  <c r="BG343" i="21"/>
  <c r="AN458" i="21"/>
  <c r="AO458" i="21" s="1"/>
  <c r="K458" i="21"/>
  <c r="AN190" i="21"/>
  <c r="AO190" i="21" s="1"/>
  <c r="K190" i="21"/>
  <c r="J285" i="21"/>
  <c r="AO295" i="17"/>
  <c r="AY295" i="17" s="1"/>
  <c r="AX296" i="17" s="1"/>
  <c r="BH296" i="17" s="1"/>
  <c r="BG295" i="17"/>
  <c r="AO277" i="22"/>
  <c r="AY277" i="22" s="1"/>
  <c r="AX278" i="22" s="1"/>
  <c r="BH278" i="22" s="1"/>
  <c r="BG277" i="22"/>
  <c r="AN428" i="21"/>
  <c r="K428" i="21"/>
  <c r="U428" i="21" s="1"/>
  <c r="T429" i="21" s="1"/>
  <c r="AD429" i="21" s="1"/>
  <c r="AC428" i="21"/>
  <c r="K409" i="21"/>
  <c r="U409" i="21" s="1"/>
  <c r="T410" i="21" s="1"/>
  <c r="AD410" i="21" s="1"/>
  <c r="AN409" i="21"/>
  <c r="AC409" i="21"/>
  <c r="BG208" i="21"/>
  <c r="BI208" i="21" s="1"/>
  <c r="AX209" i="21"/>
  <c r="BH209" i="21" s="1"/>
  <c r="AO216" i="21"/>
  <c r="AY216" i="21" s="1"/>
  <c r="AX217" i="21" s="1"/>
  <c r="BH217" i="21" s="1"/>
  <c r="BI217" i="21" s="1"/>
  <c r="BG216" i="21"/>
  <c r="AN413" i="21"/>
  <c r="K413" i="21"/>
  <c r="U413" i="21" s="1"/>
  <c r="T414" i="21" s="1"/>
  <c r="AD414" i="21" s="1"/>
  <c r="AC413" i="21"/>
  <c r="AN442" i="21"/>
  <c r="AO442" i="21" s="1"/>
  <c r="K442" i="21"/>
  <c r="K307" i="21"/>
  <c r="U307" i="21" s="1"/>
  <c r="T308" i="21" s="1"/>
  <c r="AD308" i="21" s="1"/>
  <c r="J402" i="21"/>
  <c r="AN307" i="21"/>
  <c r="AC307" i="21"/>
  <c r="K374" i="21"/>
  <c r="J469" i="21"/>
  <c r="AN374" i="21"/>
  <c r="AO374" i="21" s="1"/>
  <c r="K404" i="17"/>
  <c r="AN404" i="17"/>
  <c r="AO404" i="17" s="1"/>
  <c r="K284" i="21"/>
  <c r="J379" i="21"/>
  <c r="AN284" i="21"/>
  <c r="AO284" i="21" s="1"/>
  <c r="J364" i="17"/>
  <c r="AN279" i="17"/>
  <c r="BG280" i="17" s="1"/>
  <c r="K279" i="17"/>
  <c r="U279" i="17" s="1"/>
  <c r="T280" i="17" s="1"/>
  <c r="AD280" i="17" s="1"/>
  <c r="AC279" i="17"/>
  <c r="K448" i="21"/>
  <c r="AN448" i="21"/>
  <c r="AO448" i="21" s="1"/>
  <c r="AN327" i="22"/>
  <c r="K327" i="22"/>
  <c r="U327" i="22" s="1"/>
  <c r="T328" i="22" s="1"/>
  <c r="AD328" i="22" s="1"/>
  <c r="AC327" i="22"/>
  <c r="BI197" i="17"/>
  <c r="BI117" i="21"/>
  <c r="K381" i="22"/>
  <c r="AN381" i="22"/>
  <c r="AO381" i="22" s="1"/>
  <c r="K414" i="21"/>
  <c r="U414" i="21" s="1"/>
  <c r="T415" i="21" s="1"/>
  <c r="AD415" i="21" s="1"/>
  <c r="AN414" i="21"/>
  <c r="AC414" i="21"/>
  <c r="AN421" i="17"/>
  <c r="AO421" i="17" s="1"/>
  <c r="K421" i="17"/>
  <c r="BI114" i="21"/>
  <c r="K416" i="21"/>
  <c r="U416" i="21" s="1"/>
  <c r="T417" i="21" s="1"/>
  <c r="AD417" i="21" s="1"/>
  <c r="AN416" i="21"/>
  <c r="AC416" i="21"/>
  <c r="K374" i="17"/>
  <c r="U374" i="17" s="1"/>
  <c r="T375" i="17" s="1"/>
  <c r="AD375" i="17" s="1"/>
  <c r="AN374" i="17"/>
  <c r="AC374" i="17"/>
  <c r="AO171" i="22"/>
  <c r="AY171" i="22" s="1"/>
  <c r="AX172" i="22" s="1"/>
  <c r="BH172" i="22" s="1"/>
  <c r="BG171" i="22"/>
  <c r="AO324" i="21"/>
  <c r="AY324" i="21" s="1"/>
  <c r="AX325" i="21" s="1"/>
  <c r="BH325" i="21" s="1"/>
  <c r="BG324" i="21"/>
  <c r="AC309" i="21"/>
  <c r="AN342" i="22"/>
  <c r="K342" i="22"/>
  <c r="U342" i="22" s="1"/>
  <c r="T343" i="22" s="1"/>
  <c r="AD343" i="22" s="1"/>
  <c r="AC342" i="22"/>
  <c r="AO190" i="17"/>
  <c r="AY190" i="17" s="1"/>
  <c r="AX191" i="17" s="1"/>
  <c r="BH191" i="17" s="1"/>
  <c r="BG190" i="17"/>
  <c r="AN412" i="21"/>
  <c r="K412" i="21"/>
  <c r="U412" i="21" s="1"/>
  <c r="T413" i="21" s="1"/>
  <c r="AD413" i="21" s="1"/>
  <c r="AC412" i="21"/>
  <c r="AO282" i="17"/>
  <c r="AY282" i="17" s="1"/>
  <c r="AX283" i="17" s="1"/>
  <c r="BH283" i="17" s="1"/>
  <c r="BG282" i="17"/>
  <c r="AN329" i="22"/>
  <c r="K329" i="22"/>
  <c r="U329" i="22" s="1"/>
  <c r="T330" i="22" s="1"/>
  <c r="AD330" i="22" s="1"/>
  <c r="AC329" i="22"/>
  <c r="AO334" i="21"/>
  <c r="AY334" i="21" s="1"/>
  <c r="AX335" i="21" s="1"/>
  <c r="BH335" i="21" s="1"/>
  <c r="BG334" i="21"/>
  <c r="AO327" i="21"/>
  <c r="AY327" i="21" s="1"/>
  <c r="AX328" i="21" s="1"/>
  <c r="BH328" i="21" s="1"/>
  <c r="BG327" i="21"/>
  <c r="AE102" i="17"/>
  <c r="AE179" i="17" s="1"/>
  <c r="BI241" i="21"/>
  <c r="AO285" i="17"/>
  <c r="AY285" i="17" s="1"/>
  <c r="AX286" i="17" s="1"/>
  <c r="BH286" i="17" s="1"/>
  <c r="BG285" i="17"/>
  <c r="AO290" i="17"/>
  <c r="AY290" i="17" s="1"/>
  <c r="AX291" i="17" s="1"/>
  <c r="BH291" i="17" s="1"/>
  <c r="BG290" i="17"/>
  <c r="BI242" i="21"/>
  <c r="AE272" i="22"/>
  <c r="AN440" i="21"/>
  <c r="AO440" i="21" s="1"/>
  <c r="K440" i="21"/>
  <c r="K446" i="21"/>
  <c r="AN446" i="21"/>
  <c r="AO446" i="21" s="1"/>
  <c r="AO278" i="22"/>
  <c r="AY278" i="22" s="1"/>
  <c r="AX279" i="22" s="1"/>
  <c r="BG278" i="22"/>
  <c r="K330" i="22"/>
  <c r="U330" i="22" s="1"/>
  <c r="T331" i="22" s="1"/>
  <c r="AD331" i="22" s="1"/>
  <c r="AN330" i="22"/>
  <c r="AC330" i="22"/>
  <c r="AN343" i="22"/>
  <c r="K343" i="22"/>
  <c r="U343" i="22" s="1"/>
  <c r="T344" i="22" s="1"/>
  <c r="AD344" i="22" s="1"/>
  <c r="AC343" i="22"/>
  <c r="K384" i="17"/>
  <c r="U384" i="17" s="1"/>
  <c r="T385" i="17" s="1"/>
  <c r="AD385" i="17" s="1"/>
  <c r="AN384" i="17"/>
  <c r="AC384" i="17"/>
  <c r="BI180" i="22"/>
  <c r="AO294" i="17"/>
  <c r="AY294" i="17" s="1"/>
  <c r="AX295" i="17" s="1"/>
  <c r="BH295" i="17" s="1"/>
  <c r="BG294" i="17"/>
  <c r="AN412" i="17"/>
  <c r="AO412" i="17" s="1"/>
  <c r="K412" i="17"/>
  <c r="AE316" i="21"/>
  <c r="J468" i="21"/>
  <c r="AN373" i="21"/>
  <c r="AO373" i="21" s="1"/>
  <c r="K373" i="21"/>
  <c r="AO338" i="21"/>
  <c r="AY338" i="21" s="1"/>
  <c r="AX339" i="21" s="1"/>
  <c r="BH339" i="21" s="1"/>
  <c r="BG338" i="21"/>
  <c r="K378" i="22"/>
  <c r="AN378" i="22"/>
  <c r="AO378" i="22" s="1"/>
  <c r="AN420" i="17"/>
  <c r="AO420" i="17" s="1"/>
  <c r="K420" i="17"/>
  <c r="AN425" i="21"/>
  <c r="K425" i="21"/>
  <c r="U425" i="21" s="1"/>
  <c r="T426" i="21" s="1"/>
  <c r="AD426" i="21" s="1"/>
  <c r="AC425" i="21"/>
  <c r="AN402" i="17"/>
  <c r="AO402" i="17" s="1"/>
  <c r="K402" i="17"/>
  <c r="K438" i="21"/>
  <c r="AN438" i="21"/>
  <c r="AO438" i="21" s="1"/>
  <c r="AY438" i="21" s="1"/>
  <c r="AX439" i="21" s="1"/>
  <c r="AN427" i="21"/>
  <c r="K427" i="21"/>
  <c r="U427" i="21" s="1"/>
  <c r="T428" i="21" s="1"/>
  <c r="AD428" i="21" s="1"/>
  <c r="AC427" i="21"/>
  <c r="AO270" i="22"/>
  <c r="AY270" i="22" s="1"/>
  <c r="AX271" i="22" s="1"/>
  <c r="BH271" i="22" s="1"/>
  <c r="BG270" i="22"/>
  <c r="J473" i="21"/>
  <c r="AN378" i="21"/>
  <c r="AO378" i="21" s="1"/>
  <c r="K378" i="21"/>
  <c r="T209" i="21"/>
  <c r="AD209" i="21" s="1"/>
  <c r="AD296" i="21" s="1"/>
  <c r="AC208" i="21"/>
  <c r="AE208" i="21" s="1"/>
  <c r="J406" i="21"/>
  <c r="AN311" i="21"/>
  <c r="K311" i="21"/>
  <c r="U311" i="21" s="1"/>
  <c r="T312" i="21" s="1"/>
  <c r="AD312" i="21" s="1"/>
  <c r="AC311" i="21"/>
  <c r="AN417" i="21"/>
  <c r="K417" i="21"/>
  <c r="U417" i="21" s="1"/>
  <c r="T418" i="21" s="1"/>
  <c r="AD418" i="21" s="1"/>
  <c r="AC417" i="21"/>
  <c r="AO297" i="17"/>
  <c r="AY297" i="17" s="1"/>
  <c r="AX298" i="17" s="1"/>
  <c r="BH298" i="17" s="1"/>
  <c r="BG297" i="17"/>
  <c r="AO298" i="17"/>
  <c r="AY298" i="17" s="1"/>
  <c r="AX299" i="17" s="1"/>
  <c r="BH299" i="17" s="1"/>
  <c r="BG298" i="17"/>
  <c r="BI210" i="17"/>
  <c r="J320" i="22"/>
  <c r="AN245" i="22"/>
  <c r="K245" i="22"/>
  <c r="U245" i="22" s="1"/>
  <c r="T246" i="22" s="1"/>
  <c r="AD246" i="22" s="1"/>
  <c r="AC245" i="22"/>
  <c r="BI227" i="21"/>
  <c r="K346" i="17"/>
  <c r="J431" i="17"/>
  <c r="AN346" i="17"/>
  <c r="AO346" i="17" s="1"/>
  <c r="AE320" i="21"/>
  <c r="AN246" i="22"/>
  <c r="BG247" i="22" s="1"/>
  <c r="K246" i="22"/>
  <c r="U246" i="22" s="1"/>
  <c r="T247" i="22" s="1"/>
  <c r="AD247" i="22" s="1"/>
  <c r="J321" i="22"/>
  <c r="AC246" i="22"/>
  <c r="AE266" i="22"/>
  <c r="AN456" i="21"/>
  <c r="AO456" i="21" s="1"/>
  <c r="K456" i="21"/>
  <c r="AO267" i="22"/>
  <c r="AY267" i="22" s="1"/>
  <c r="AX268" i="22" s="1"/>
  <c r="BH268" i="22" s="1"/>
  <c r="BG267" i="22"/>
  <c r="AO336" i="21"/>
  <c r="AY336" i="21" s="1"/>
  <c r="AX337" i="21" s="1"/>
  <c r="BH337" i="21" s="1"/>
  <c r="BG336" i="21"/>
  <c r="BI336" i="21" s="1"/>
  <c r="AO279" i="22"/>
  <c r="AY279" i="22" s="1"/>
  <c r="AX280" i="22" s="1"/>
  <c r="BG279" i="22"/>
  <c r="BI238" i="21"/>
  <c r="AE260" i="22"/>
  <c r="BI207" i="17"/>
  <c r="AN360" i="22"/>
  <c r="AO360" i="22" s="1"/>
  <c r="K360" i="22"/>
  <c r="AE337" i="21"/>
  <c r="AN367" i="17"/>
  <c r="K367" i="17"/>
  <c r="U367" i="17" s="1"/>
  <c r="T368" i="17" s="1"/>
  <c r="AD368" i="17" s="1"/>
  <c r="AC367" i="17"/>
  <c r="AC247" i="22"/>
  <c r="K429" i="21"/>
  <c r="U429" i="21" s="1"/>
  <c r="T430" i="21" s="1"/>
  <c r="AD430" i="21" s="1"/>
  <c r="AN429" i="21"/>
  <c r="AC429" i="21"/>
  <c r="K422" i="21"/>
  <c r="U422" i="21" s="1"/>
  <c r="T423" i="21" s="1"/>
  <c r="AD423" i="21" s="1"/>
  <c r="AN422" i="21"/>
  <c r="AC422" i="21"/>
  <c r="K370" i="17"/>
  <c r="U370" i="17" s="1"/>
  <c r="T371" i="17" s="1"/>
  <c r="AD371" i="17" s="1"/>
  <c r="AN370" i="17"/>
  <c r="AC370" i="17"/>
  <c r="AN454" i="21"/>
  <c r="AO454" i="21" s="1"/>
  <c r="K454" i="21"/>
  <c r="AN375" i="17"/>
  <c r="K375" i="17"/>
  <c r="U375" i="17" s="1"/>
  <c r="T376" i="17" s="1"/>
  <c r="AD376" i="17" s="1"/>
  <c r="AC375" i="17"/>
  <c r="AO325" i="21"/>
  <c r="AY325" i="21" s="1"/>
  <c r="AX326" i="21" s="1"/>
  <c r="BH326" i="21" s="1"/>
  <c r="BG325" i="21"/>
  <c r="AN366" i="22"/>
  <c r="AO366" i="22" s="1"/>
  <c r="K366" i="22"/>
  <c r="AO272" i="22"/>
  <c r="AY272" i="22" s="1"/>
  <c r="AX273" i="22" s="1"/>
  <c r="BH273" i="22" s="1"/>
  <c r="BG272" i="22"/>
  <c r="K395" i="17"/>
  <c r="AN395" i="17"/>
  <c r="AO395" i="17" s="1"/>
  <c r="BI239" i="21"/>
  <c r="BG187" i="17"/>
  <c r="AO187" i="17"/>
  <c r="AY187" i="17" s="1"/>
  <c r="AX188" i="17" s="1"/>
  <c r="BH188" i="17" s="1"/>
  <c r="AN353" i="22"/>
  <c r="K353" i="22"/>
  <c r="U353" i="22" s="1"/>
  <c r="T354" i="22" s="1"/>
  <c r="AC353" i="22"/>
  <c r="AN410" i="17"/>
  <c r="AO410" i="17" s="1"/>
  <c r="K410" i="17"/>
  <c r="BI215" i="17"/>
  <c r="BI102" i="17"/>
  <c r="AN379" i="17"/>
  <c r="K379" i="17"/>
  <c r="U379" i="17" s="1"/>
  <c r="T380" i="17" s="1"/>
  <c r="AD380" i="17" s="1"/>
  <c r="AC379" i="17"/>
  <c r="K430" i="21"/>
  <c r="U430" i="21" s="1"/>
  <c r="T431" i="21" s="1"/>
  <c r="AD431" i="21" s="1"/>
  <c r="AN430" i="21"/>
  <c r="AC430" i="21"/>
  <c r="AN444" i="21"/>
  <c r="AO444" i="21" s="1"/>
  <c r="K444" i="21"/>
  <c r="AO211" i="21"/>
  <c r="AY211" i="21" s="1"/>
  <c r="AX212" i="21" s="1"/>
  <c r="BH212" i="21" s="1"/>
  <c r="BG211" i="21"/>
  <c r="BI211" i="21" s="1"/>
  <c r="AN433" i="21"/>
  <c r="K433" i="21"/>
  <c r="U433" i="21" s="1"/>
  <c r="T434" i="21" s="1"/>
  <c r="AD434" i="21" s="1"/>
  <c r="AC433" i="21"/>
  <c r="AO251" i="22"/>
  <c r="AY251" i="22" s="1"/>
  <c r="AX252" i="22" s="1"/>
  <c r="BH252" i="22" s="1"/>
  <c r="BG251" i="22"/>
  <c r="AO291" i="17"/>
  <c r="AY291" i="17" s="1"/>
  <c r="AX292" i="17" s="1"/>
  <c r="BH292" i="17" s="1"/>
  <c r="BG291" i="17"/>
  <c r="K345" i="22"/>
  <c r="U345" i="22" s="1"/>
  <c r="T346" i="22" s="1"/>
  <c r="AD346" i="22" s="1"/>
  <c r="AN345" i="22"/>
  <c r="AC345" i="22"/>
  <c r="AO333" i="21"/>
  <c r="AY333" i="21" s="1"/>
  <c r="AX334" i="21" s="1"/>
  <c r="BH334" i="21" s="1"/>
  <c r="BG333" i="21"/>
  <c r="BI333" i="21" s="1"/>
  <c r="K460" i="21"/>
  <c r="AN460" i="21"/>
  <c r="AO460" i="21" s="1"/>
  <c r="K365" i="22"/>
  <c r="AN365" i="22"/>
  <c r="AO365" i="22" s="1"/>
  <c r="AN375" i="22"/>
  <c r="AO375" i="22" s="1"/>
  <c r="K375" i="22"/>
  <c r="AO287" i="17"/>
  <c r="AY287" i="17" s="1"/>
  <c r="AX288" i="17" s="1"/>
  <c r="BH288" i="17" s="1"/>
  <c r="BG287" i="17"/>
  <c r="AN413" i="17"/>
  <c r="AO413" i="17" s="1"/>
  <c r="K413" i="17"/>
  <c r="AN408" i="17"/>
  <c r="AO408" i="17" s="1"/>
  <c r="K408" i="17"/>
  <c r="AO329" i="21"/>
  <c r="AY329" i="21" s="1"/>
  <c r="AX330" i="21" s="1"/>
  <c r="BH330" i="21" s="1"/>
  <c r="BG329" i="21"/>
  <c r="AN358" i="22"/>
  <c r="AO358" i="22" s="1"/>
  <c r="K358" i="22"/>
  <c r="K383" i="17"/>
  <c r="U383" i="17" s="1"/>
  <c r="T384" i="17" s="1"/>
  <c r="AD384" i="17" s="1"/>
  <c r="AN383" i="17"/>
  <c r="AC383" i="17"/>
  <c r="AO191" i="17"/>
  <c r="AY191" i="17" s="1"/>
  <c r="AX192" i="17" s="1"/>
  <c r="BH192" i="17" s="1"/>
  <c r="BI192" i="17" s="1"/>
  <c r="BG191" i="17"/>
  <c r="AO328" i="21"/>
  <c r="AY328" i="21" s="1"/>
  <c r="AX329" i="21" s="1"/>
  <c r="BH329" i="21" s="1"/>
  <c r="BG328" i="21"/>
  <c r="AO256" i="22"/>
  <c r="AY256" i="22" s="1"/>
  <c r="AX257" i="22" s="1"/>
  <c r="BH257" i="22" s="1"/>
  <c r="BG256" i="22"/>
  <c r="BI236" i="21"/>
  <c r="K457" i="21"/>
  <c r="AN457" i="21"/>
  <c r="AO457" i="21" s="1"/>
  <c r="AO215" i="21"/>
  <c r="AY215" i="21" s="1"/>
  <c r="AX216" i="21" s="1"/>
  <c r="BH216" i="21" s="1"/>
  <c r="BG215" i="21"/>
  <c r="BI215" i="21" s="1"/>
  <c r="AN415" i="21"/>
  <c r="K415" i="21"/>
  <c r="U415" i="21" s="1"/>
  <c r="T416" i="21" s="1"/>
  <c r="AD416" i="21" s="1"/>
  <c r="AC415" i="21"/>
  <c r="AN419" i="21"/>
  <c r="K419" i="21"/>
  <c r="U419" i="21" s="1"/>
  <c r="T420" i="21" s="1"/>
  <c r="AD420" i="21" s="1"/>
  <c r="AC419" i="21"/>
  <c r="AO243" i="22"/>
  <c r="AY243" i="22" s="1"/>
  <c r="AX244" i="22" s="1"/>
  <c r="BH244" i="22" s="1"/>
  <c r="BG243" i="22"/>
  <c r="BI233" i="21"/>
  <c r="AC280" i="17"/>
  <c r="AO309" i="21"/>
  <c r="AY309" i="21" s="1"/>
  <c r="AX310" i="21" s="1"/>
  <c r="BH310" i="21" s="1"/>
  <c r="BG309" i="21"/>
  <c r="K462" i="21"/>
  <c r="AN462" i="21"/>
  <c r="AO462" i="21" s="1"/>
  <c r="BI232" i="21"/>
  <c r="AE114" i="21"/>
  <c r="AE201" i="21" s="1"/>
  <c r="K431" i="21"/>
  <c r="U431" i="21" s="1"/>
  <c r="T432" i="21" s="1"/>
  <c r="AD432" i="21" s="1"/>
  <c r="AN431" i="21"/>
  <c r="AC431" i="21"/>
  <c r="AO342" i="21"/>
  <c r="AY342" i="21" s="1"/>
  <c r="AX343" i="21" s="1"/>
  <c r="BG342" i="21"/>
  <c r="K354" i="22"/>
  <c r="AN354" i="22"/>
  <c r="AC354" i="22"/>
  <c r="AN399" i="17"/>
  <c r="AO399" i="17" s="1"/>
  <c r="K399" i="17"/>
  <c r="K335" i="22"/>
  <c r="U335" i="22" s="1"/>
  <c r="T336" i="22" s="1"/>
  <c r="AD336" i="22" s="1"/>
  <c r="AN335" i="22"/>
  <c r="AC335" i="22"/>
  <c r="AO337" i="21"/>
  <c r="AY337" i="21" s="1"/>
  <c r="AX338" i="21" s="1"/>
  <c r="BH338" i="21" s="1"/>
  <c r="BG337" i="21"/>
  <c r="AO247" i="22"/>
  <c r="AY247" i="22" s="1"/>
  <c r="AX248" i="22" s="1"/>
  <c r="BH248" i="22" s="1"/>
  <c r="AC358" i="17"/>
  <c r="AN358" i="17"/>
  <c r="K358" i="17"/>
  <c r="U358" i="17" s="1"/>
  <c r="T359" i="17" s="1"/>
  <c r="AD359" i="17" s="1"/>
  <c r="AO293" i="17"/>
  <c r="AY293" i="17" s="1"/>
  <c r="AX294" i="17" s="1"/>
  <c r="BH294" i="17" s="1"/>
  <c r="BG293" i="17"/>
  <c r="AN451" i="21"/>
  <c r="AO451" i="21" s="1"/>
  <c r="K451" i="21"/>
  <c r="BI185" i="22"/>
  <c r="AN369" i="21"/>
  <c r="AO369" i="21" s="1"/>
  <c r="K369" i="21"/>
  <c r="J464" i="21"/>
  <c r="AN411" i="17"/>
  <c r="AO411" i="17" s="1"/>
  <c r="K411" i="17"/>
  <c r="AN420" i="21"/>
  <c r="K420" i="21"/>
  <c r="U420" i="21" s="1"/>
  <c r="T421" i="21" s="1"/>
  <c r="AD421" i="21" s="1"/>
  <c r="AC420" i="21"/>
  <c r="BI222" i="17"/>
  <c r="BG188" i="17"/>
  <c r="AC312" i="21"/>
  <c r="AE257" i="22"/>
  <c r="AE276" i="22"/>
  <c r="AO316" i="21"/>
  <c r="AY316" i="21" s="1"/>
  <c r="AX317" i="21" s="1"/>
  <c r="BH317" i="21" s="1"/>
  <c r="BG316" i="21"/>
  <c r="AE361" i="15"/>
  <c r="BI236" i="15"/>
  <c r="AE232" i="15"/>
  <c r="AO274" i="22"/>
  <c r="AY274" i="22" s="1"/>
  <c r="AX275" i="22" s="1"/>
  <c r="BH275" i="22" s="1"/>
  <c r="BG274" i="22"/>
  <c r="AN326" i="22"/>
  <c r="K326" i="22"/>
  <c r="U326" i="22" s="1"/>
  <c r="T327" i="22" s="1"/>
  <c r="AD327" i="22" s="1"/>
  <c r="AC326" i="22"/>
  <c r="AN463" i="21"/>
  <c r="AO463" i="21" s="1"/>
  <c r="K463" i="21"/>
  <c r="AN376" i="17"/>
  <c r="K376" i="17"/>
  <c r="U376" i="17" s="1"/>
  <c r="T377" i="17" s="1"/>
  <c r="AD377" i="17" s="1"/>
  <c r="AC376" i="17"/>
  <c r="AO306" i="17"/>
  <c r="AY306" i="17" s="1"/>
  <c r="AX307" i="17" s="1"/>
  <c r="BH307" i="17" s="1"/>
  <c r="BG306" i="17"/>
  <c r="AO340" i="21"/>
  <c r="AY340" i="21" s="1"/>
  <c r="AX341" i="21" s="1"/>
  <c r="BH341" i="21" s="1"/>
  <c r="BG340" i="21"/>
  <c r="K461" i="21"/>
  <c r="AN461" i="21"/>
  <c r="AO461" i="21" s="1"/>
  <c r="AE296" i="17"/>
  <c r="AN471" i="21"/>
  <c r="AO471" i="21" s="1"/>
  <c r="K471" i="21"/>
  <c r="J423" i="17"/>
  <c r="AN338" i="17"/>
  <c r="AO338" i="17" s="1"/>
  <c r="K338" i="17"/>
  <c r="BI196" i="22"/>
  <c r="K372" i="17"/>
  <c r="U372" i="17" s="1"/>
  <c r="T373" i="17" s="1"/>
  <c r="AD373" i="17" s="1"/>
  <c r="AN372" i="17"/>
  <c r="AC372" i="17"/>
  <c r="BI199" i="22"/>
  <c r="AN424" i="21"/>
  <c r="K424" i="21"/>
  <c r="U424" i="21" s="1"/>
  <c r="T425" i="21" s="1"/>
  <c r="AD425" i="21" s="1"/>
  <c r="AC424" i="21"/>
  <c r="AO277" i="17"/>
  <c r="AY277" i="17" s="1"/>
  <c r="AX278" i="17" s="1"/>
  <c r="BH278" i="17" s="1"/>
  <c r="K452" i="21"/>
  <c r="AN452" i="21"/>
  <c r="AO452" i="21" s="1"/>
  <c r="AN363" i="22"/>
  <c r="AO363" i="22" s="1"/>
  <c r="K363" i="22"/>
  <c r="AO264" i="22"/>
  <c r="AY264" i="22" s="1"/>
  <c r="AX265" i="22" s="1"/>
  <c r="BH265" i="22" s="1"/>
  <c r="BG264" i="22"/>
  <c r="AN441" i="21"/>
  <c r="AO441" i="21" s="1"/>
  <c r="K441" i="21"/>
  <c r="AN368" i="22"/>
  <c r="AO368" i="22" s="1"/>
  <c r="K368" i="22"/>
  <c r="BI244" i="21"/>
  <c r="K362" i="22"/>
  <c r="AN362" i="22"/>
  <c r="AO362" i="22" s="1"/>
  <c r="AN450" i="21"/>
  <c r="AO450" i="21" s="1"/>
  <c r="K450" i="21"/>
  <c r="AO170" i="22"/>
  <c r="AY170" i="22" s="1"/>
  <c r="AX171" i="22" s="1"/>
  <c r="BH171" i="22" s="1"/>
  <c r="BG170" i="22"/>
  <c r="K276" i="17"/>
  <c r="U276" i="17" s="1"/>
  <c r="T277" i="17" s="1"/>
  <c r="AD277" i="17" s="1"/>
  <c r="AE277" i="17" s="1"/>
  <c r="AN276" i="17"/>
  <c r="BG277" i="17" s="1"/>
  <c r="J361" i="17"/>
  <c r="AC362" i="17" s="1"/>
  <c r="AC276" i="17"/>
  <c r="BI178" i="22"/>
  <c r="AN379" i="22"/>
  <c r="AO379" i="22" s="1"/>
  <c r="K379" i="22"/>
  <c r="K423" i="21"/>
  <c r="U423" i="21" s="1"/>
  <c r="T424" i="21" s="1"/>
  <c r="AD424" i="21" s="1"/>
  <c r="AN423" i="21"/>
  <c r="AC423" i="21"/>
  <c r="AO258" i="22"/>
  <c r="AY258" i="22" s="1"/>
  <c r="AX259" i="22" s="1"/>
  <c r="BH259" i="22" s="1"/>
  <c r="BG258" i="22"/>
  <c r="AO313" i="21"/>
  <c r="AY313" i="21" s="1"/>
  <c r="AX314" i="21" s="1"/>
  <c r="BH314" i="21" s="1"/>
  <c r="BG313" i="21"/>
  <c r="AN331" i="22"/>
  <c r="K331" i="22"/>
  <c r="U331" i="22" s="1"/>
  <c r="T332" i="22" s="1"/>
  <c r="AD332" i="22" s="1"/>
  <c r="AC331" i="22"/>
  <c r="AN310" i="21"/>
  <c r="K310" i="21"/>
  <c r="U310" i="21" s="1"/>
  <c r="T311" i="21" s="1"/>
  <c r="AD311" i="21" s="1"/>
  <c r="J405" i="21"/>
  <c r="AC310" i="21"/>
  <c r="AE310" i="21" s="1"/>
  <c r="AN355" i="22"/>
  <c r="AO355" i="22" s="1"/>
  <c r="AY355" i="22" s="1"/>
  <c r="AX356" i="22" s="1"/>
  <c r="K355" i="22"/>
  <c r="AE292" i="17"/>
  <c r="AO266" i="22"/>
  <c r="AY266" i="22" s="1"/>
  <c r="AX267" i="22" s="1"/>
  <c r="BH267" i="22" s="1"/>
  <c r="BG266" i="22"/>
  <c r="K404" i="21"/>
  <c r="U404" i="21" s="1"/>
  <c r="T405" i="21" s="1"/>
  <c r="AD405" i="21" s="1"/>
  <c r="AN404" i="21"/>
  <c r="AC404" i="21"/>
  <c r="AE331" i="21"/>
  <c r="BI188" i="22"/>
  <c r="AO262" i="22"/>
  <c r="AY262" i="22" s="1"/>
  <c r="AX263" i="22" s="1"/>
  <c r="BH263" i="22" s="1"/>
  <c r="BG262" i="22"/>
  <c r="AN437" i="21"/>
  <c r="AO437" i="21" s="1"/>
  <c r="AY437" i="21" s="1"/>
  <c r="AX438" i="21" s="1"/>
  <c r="K437" i="21"/>
  <c r="AE253" i="22"/>
  <c r="BI191" i="22"/>
  <c r="K378" i="17"/>
  <c r="U378" i="17" s="1"/>
  <c r="T379" i="17" s="1"/>
  <c r="AD379" i="17" s="1"/>
  <c r="AN378" i="17"/>
  <c r="AC378" i="17"/>
  <c r="AE273" i="22"/>
  <c r="BI225" i="21"/>
  <c r="K347" i="22"/>
  <c r="U347" i="22" s="1"/>
  <c r="T348" i="22" s="1"/>
  <c r="AD348" i="22" s="1"/>
  <c r="AN347" i="22"/>
  <c r="AC347" i="22"/>
  <c r="AE300" i="17"/>
  <c r="AE304" i="17"/>
  <c r="AN373" i="22"/>
  <c r="AO373" i="22" s="1"/>
  <c r="K373" i="22"/>
  <c r="BI219" i="17"/>
  <c r="AN371" i="21"/>
  <c r="AO371" i="21" s="1"/>
  <c r="J466" i="21"/>
  <c r="K371" i="21"/>
  <c r="AE281" i="17"/>
  <c r="AE307" i="17"/>
  <c r="AN372" i="22"/>
  <c r="AO372" i="22" s="1"/>
  <c r="K372" i="22"/>
  <c r="AN411" i="21"/>
  <c r="K411" i="21"/>
  <c r="U411" i="21" s="1"/>
  <c r="T412" i="21" s="1"/>
  <c r="AD412" i="21" s="1"/>
  <c r="AC411" i="21"/>
  <c r="AN418" i="17"/>
  <c r="AO418" i="17" s="1"/>
  <c r="K418" i="17"/>
  <c r="K349" i="22"/>
  <c r="U349" i="22" s="1"/>
  <c r="T350" i="22" s="1"/>
  <c r="AD350" i="22" s="1"/>
  <c r="AN349" i="22"/>
  <c r="AC349" i="22"/>
  <c r="AN369" i="22"/>
  <c r="AO369" i="22" s="1"/>
  <c r="K369" i="22"/>
  <c r="AE271" i="22"/>
  <c r="AO303" i="17"/>
  <c r="AY303" i="17" s="1"/>
  <c r="AX304" i="17" s="1"/>
  <c r="BH304" i="17" s="1"/>
  <c r="BG303" i="17"/>
  <c r="AN436" i="21"/>
  <c r="AO436" i="21" s="1"/>
  <c r="AY436" i="21" s="1"/>
  <c r="AX437" i="21" s="1"/>
  <c r="K436" i="21"/>
  <c r="AN359" i="22"/>
  <c r="AO359" i="22" s="1"/>
  <c r="K359" i="22"/>
  <c r="AN391" i="17"/>
  <c r="K391" i="17"/>
  <c r="U391" i="17" s="1"/>
  <c r="T392" i="17" s="1"/>
  <c r="AD392" i="17" s="1"/>
  <c r="AC391" i="17"/>
  <c r="J425" i="17"/>
  <c r="AN340" i="17"/>
  <c r="AO340" i="17" s="1"/>
  <c r="K340" i="17"/>
  <c r="AE288" i="17"/>
  <c r="AN340" i="22"/>
  <c r="K340" i="22"/>
  <c r="U340" i="22" s="1"/>
  <c r="T341" i="22" s="1"/>
  <c r="AD341" i="22" s="1"/>
  <c r="AC340" i="22"/>
  <c r="AE315" i="21"/>
  <c r="J467" i="21"/>
  <c r="AN372" i="21"/>
  <c r="AO372" i="21" s="1"/>
  <c r="K372" i="21"/>
  <c r="K398" i="17"/>
  <c r="AN398" i="17"/>
  <c r="AO398" i="17" s="1"/>
  <c r="AN362" i="17"/>
  <c r="K362" i="17"/>
  <c r="U362" i="17" s="1"/>
  <c r="T363" i="17" s="1"/>
  <c r="AD363" i="17" s="1"/>
  <c r="AN400" i="17"/>
  <c r="AO400" i="17" s="1"/>
  <c r="K400" i="17"/>
  <c r="AN344" i="22"/>
  <c r="K344" i="22"/>
  <c r="U344" i="22" s="1"/>
  <c r="T345" i="22" s="1"/>
  <c r="AD345" i="22" s="1"/>
  <c r="AC344" i="22"/>
  <c r="K339" i="22"/>
  <c r="U339" i="22" s="1"/>
  <c r="T340" i="22" s="1"/>
  <c r="AD340" i="22" s="1"/>
  <c r="AN339" i="22"/>
  <c r="AC339" i="22"/>
  <c r="BI190" i="22"/>
  <c r="BI220" i="21"/>
  <c r="BI202" i="22"/>
  <c r="AN439" i="21"/>
  <c r="AO439" i="21" s="1"/>
  <c r="K439" i="21"/>
  <c r="K394" i="17"/>
  <c r="AN394" i="17"/>
  <c r="AC394" i="17"/>
  <c r="BI199" i="17"/>
  <c r="J426" i="17"/>
  <c r="AN341" i="17"/>
  <c r="AO341" i="17" s="1"/>
  <c r="K341" i="17"/>
  <c r="BI194" i="22"/>
  <c r="AN333" i="22"/>
  <c r="K333" i="22"/>
  <c r="U333" i="22" s="1"/>
  <c r="T334" i="22" s="1"/>
  <c r="AD334" i="22" s="1"/>
  <c r="AC333" i="22"/>
  <c r="AN408" i="21"/>
  <c r="K408" i="21"/>
  <c r="U408" i="21" s="1"/>
  <c r="T409" i="21" s="1"/>
  <c r="AD409" i="21" s="1"/>
  <c r="AC408" i="21"/>
  <c r="AO320" i="21"/>
  <c r="AY320" i="21" s="1"/>
  <c r="AX321" i="21" s="1"/>
  <c r="BH321" i="21" s="1"/>
  <c r="BI321" i="21" s="1"/>
  <c r="BG320" i="21"/>
  <c r="AN401" i="17"/>
  <c r="AO401" i="17" s="1"/>
  <c r="K401" i="17"/>
  <c r="BI230" i="21"/>
  <c r="K318" i="22"/>
  <c r="U318" i="22" s="1"/>
  <c r="T319" i="22" s="1"/>
  <c r="AD319" i="22" s="1"/>
  <c r="AN318" i="22"/>
  <c r="AO318" i="22" s="1"/>
  <c r="AY318" i="22" s="1"/>
  <c r="AX319" i="22" s="1"/>
  <c r="BH319" i="22" s="1"/>
  <c r="AC318" i="22"/>
  <c r="K341" i="22"/>
  <c r="U341" i="22" s="1"/>
  <c r="T342" i="22" s="1"/>
  <c r="AD342" i="22" s="1"/>
  <c r="AN341" i="22"/>
  <c r="AC341" i="22"/>
  <c r="AO280" i="17"/>
  <c r="AY280" i="17" s="1"/>
  <c r="AX281" i="17" s="1"/>
  <c r="BH281" i="17" s="1"/>
  <c r="BI92" i="22"/>
  <c r="AN337" i="22"/>
  <c r="K337" i="22"/>
  <c r="U337" i="22" s="1"/>
  <c r="T338" i="22" s="1"/>
  <c r="AD338" i="22" s="1"/>
  <c r="AC337" i="22"/>
  <c r="K445" i="21"/>
  <c r="AN445" i="21"/>
  <c r="AO445" i="21" s="1"/>
  <c r="AN390" i="17"/>
  <c r="K390" i="17"/>
  <c r="U390" i="17" s="1"/>
  <c r="T391" i="17" s="1"/>
  <c r="AD391" i="17" s="1"/>
  <c r="AC390" i="17"/>
  <c r="AE261" i="22"/>
  <c r="AO260" i="22"/>
  <c r="AY260" i="22" s="1"/>
  <c r="AX261" i="22" s="1"/>
  <c r="BH261" i="22" s="1"/>
  <c r="BG260" i="22"/>
  <c r="AO253" i="22"/>
  <c r="AY253" i="22" s="1"/>
  <c r="AX254" i="22" s="1"/>
  <c r="BH254" i="22" s="1"/>
  <c r="BG253" i="22"/>
  <c r="K449" i="21"/>
  <c r="AN449" i="21"/>
  <c r="AO449" i="21" s="1"/>
  <c r="K432" i="21"/>
  <c r="U432" i="21" s="1"/>
  <c r="T433" i="21" s="1"/>
  <c r="AD433" i="21" s="1"/>
  <c r="AN432" i="21"/>
  <c r="AC432" i="21"/>
  <c r="AN322" i="22"/>
  <c r="K322" i="22"/>
  <c r="U322" i="22" s="1"/>
  <c r="T323" i="22" s="1"/>
  <c r="AD323" i="22" s="1"/>
  <c r="AC322" i="22"/>
  <c r="BI181" i="22"/>
  <c r="AN400" i="21"/>
  <c r="K400" i="21"/>
  <c r="U400" i="21" s="1"/>
  <c r="T401" i="21" s="1"/>
  <c r="AD401" i="21" s="1"/>
  <c r="AO174" i="22"/>
  <c r="AY174" i="22" s="1"/>
  <c r="AX175" i="22" s="1"/>
  <c r="BH175" i="22" s="1"/>
  <c r="BG174" i="22"/>
  <c r="AE286" i="17"/>
  <c r="AE302" i="17"/>
  <c r="BI228" i="21"/>
  <c r="AO173" i="22"/>
  <c r="AY173" i="22" s="1"/>
  <c r="AX174" i="22" s="1"/>
  <c r="BH174" i="22" s="1"/>
  <c r="BG173" i="22"/>
  <c r="BG175" i="22"/>
  <c r="AN472" i="21"/>
  <c r="AO472" i="21" s="1"/>
  <c r="K472" i="21"/>
  <c r="AN406" i="17"/>
  <c r="AO406" i="17" s="1"/>
  <c r="K406" i="17"/>
  <c r="AO312" i="21"/>
  <c r="AY312" i="21" s="1"/>
  <c r="AX313" i="21" s="1"/>
  <c r="BH313" i="21" s="1"/>
  <c r="BG312" i="21"/>
  <c r="BI201" i="17"/>
  <c r="AO257" i="22"/>
  <c r="AY257" i="22" s="1"/>
  <c r="AX258" i="22" s="1"/>
  <c r="BH258" i="22" s="1"/>
  <c r="BG257" i="22"/>
  <c r="AO276" i="22"/>
  <c r="AY276" i="22" s="1"/>
  <c r="AX277" i="22" s="1"/>
  <c r="BH277" i="22" s="1"/>
  <c r="BG276" i="22"/>
  <c r="K366" i="17"/>
  <c r="U366" i="17" s="1"/>
  <c r="T367" i="17" s="1"/>
  <c r="AD367" i="17" s="1"/>
  <c r="AN366" i="17"/>
  <c r="AC366" i="17"/>
  <c r="AE323" i="21"/>
  <c r="AO307" i="17"/>
  <c r="AY307" i="17" s="1"/>
  <c r="AX308" i="17" s="1"/>
  <c r="BG307" i="17"/>
  <c r="AO250" i="22"/>
  <c r="AY250" i="22" s="1"/>
  <c r="AX251" i="22" s="1"/>
  <c r="BH251" i="22" s="1"/>
  <c r="AO308" i="17"/>
  <c r="AY308" i="17" s="1"/>
  <c r="AX309" i="17" s="1"/>
  <c r="BG308" i="17"/>
  <c r="J422" i="17"/>
  <c r="AN337" i="17"/>
  <c r="AO337" i="17" s="1"/>
  <c r="K337" i="17"/>
  <c r="AO271" i="22"/>
  <c r="AY271" i="22" s="1"/>
  <c r="AX272" i="22" s="1"/>
  <c r="BH272" i="22" s="1"/>
  <c r="BG271" i="22"/>
  <c r="K388" i="17"/>
  <c r="U388" i="17" s="1"/>
  <c r="T389" i="17" s="1"/>
  <c r="AD389" i="17" s="1"/>
  <c r="AN388" i="17"/>
  <c r="AC388" i="17"/>
  <c r="AO341" i="21"/>
  <c r="AY341" i="21" s="1"/>
  <c r="AX342" i="21" s="1"/>
  <c r="BH342" i="21" s="1"/>
  <c r="BI342" i="21" s="1"/>
  <c r="BG341" i="21"/>
  <c r="AO301" i="17"/>
  <c r="AY301" i="17" s="1"/>
  <c r="AX302" i="17" s="1"/>
  <c r="BH302" i="17" s="1"/>
  <c r="BG301" i="17"/>
  <c r="K435" i="21"/>
  <c r="U435" i="21" s="1"/>
  <c r="T436" i="21" s="1"/>
  <c r="AN435" i="21"/>
  <c r="AC435" i="21"/>
  <c r="AO296" i="17"/>
  <c r="AY296" i="17" s="1"/>
  <c r="AX297" i="17" s="1"/>
  <c r="BH297" i="17" s="1"/>
  <c r="BG296" i="17"/>
  <c r="AO259" i="22"/>
  <c r="AY259" i="22" s="1"/>
  <c r="AX260" i="22" s="1"/>
  <c r="BH260" i="22" s="1"/>
  <c r="BG259" i="22"/>
  <c r="AO288" i="17"/>
  <c r="AY288" i="17" s="1"/>
  <c r="AX289" i="17" s="1"/>
  <c r="BH289" i="17" s="1"/>
  <c r="BG288" i="17"/>
  <c r="AO189" i="17"/>
  <c r="AY189" i="17" s="1"/>
  <c r="AX190" i="17" s="1"/>
  <c r="BH190" i="17" s="1"/>
  <c r="BG189" i="17"/>
  <c r="BI189" i="17" s="1"/>
  <c r="AO315" i="21"/>
  <c r="AY315" i="21" s="1"/>
  <c r="AX316" i="21" s="1"/>
  <c r="BH316" i="21" s="1"/>
  <c r="BG315" i="21"/>
  <c r="AE275" i="22"/>
  <c r="AN453" i="21"/>
  <c r="AO453" i="21" s="1"/>
  <c r="K453" i="21"/>
  <c r="AN370" i="21"/>
  <c r="AO370" i="21" s="1"/>
  <c r="K370" i="21"/>
  <c r="J465" i="21"/>
  <c r="AO269" i="22"/>
  <c r="AY269" i="22" s="1"/>
  <c r="AX270" i="22" s="1"/>
  <c r="BH270" i="22" s="1"/>
  <c r="BG269" i="22"/>
  <c r="BG210" i="21"/>
  <c r="AO209" i="21"/>
  <c r="AY209" i="21" s="1"/>
  <c r="AX210" i="21" s="1"/>
  <c r="BH210" i="21" s="1"/>
  <c r="BG209" i="21"/>
  <c r="AO263" i="22"/>
  <c r="AY263" i="22" s="1"/>
  <c r="AX264" i="22" s="1"/>
  <c r="BH264" i="22" s="1"/>
  <c r="BG263" i="22"/>
  <c r="AE194" i="17"/>
  <c r="AE252" i="22"/>
  <c r="AN430" i="17"/>
  <c r="AO430" i="17" s="1"/>
  <c r="K430" i="17"/>
  <c r="AN357" i="22"/>
  <c r="AO357" i="22" s="1"/>
  <c r="K357" i="22"/>
  <c r="AE289" i="17"/>
  <c r="AO292" i="17"/>
  <c r="AY292" i="17" s="1"/>
  <c r="AX293" i="17" s="1"/>
  <c r="BH293" i="17" s="1"/>
  <c r="BG292" i="17"/>
  <c r="AN365" i="17"/>
  <c r="K365" i="17"/>
  <c r="U365" i="17" s="1"/>
  <c r="T366" i="17" s="1"/>
  <c r="AD366" i="17" s="1"/>
  <c r="AC365" i="17"/>
  <c r="BI218" i="21"/>
  <c r="AO331" i="21"/>
  <c r="AY331" i="21" s="1"/>
  <c r="AX332" i="21" s="1"/>
  <c r="BH332" i="21" s="1"/>
  <c r="BG331" i="21"/>
  <c r="K368" i="17"/>
  <c r="U368" i="17" s="1"/>
  <c r="T369" i="17" s="1"/>
  <c r="AD369" i="17" s="1"/>
  <c r="AN368" i="17"/>
  <c r="AC368" i="17"/>
  <c r="AE190" i="17"/>
  <c r="BI203" i="22"/>
  <c r="J319" i="22"/>
  <c r="AN244" i="22"/>
  <c r="K244" i="22"/>
  <c r="U244" i="22" s="1"/>
  <c r="T245" i="22" s="1"/>
  <c r="AD245" i="22" s="1"/>
  <c r="AC244" i="22"/>
  <c r="AE244" i="22" s="1"/>
  <c r="BI217" i="17"/>
  <c r="AN328" i="22"/>
  <c r="K328" i="22"/>
  <c r="U328" i="22" s="1"/>
  <c r="T329" i="22" s="1"/>
  <c r="AD329" i="22" s="1"/>
  <c r="AC328" i="22"/>
  <c r="AO284" i="17"/>
  <c r="AY284" i="17" s="1"/>
  <c r="AX285" i="17" s="1"/>
  <c r="BH285" i="17" s="1"/>
  <c r="BG284" i="17"/>
  <c r="AE254" i="22"/>
  <c r="AO273" i="17"/>
  <c r="AY273" i="17" s="1"/>
  <c r="AX274" i="17" s="1"/>
  <c r="BH274" i="17" s="1"/>
  <c r="BG273" i="17"/>
  <c r="AN429" i="17"/>
  <c r="AO429" i="17" s="1"/>
  <c r="K429" i="17"/>
  <c r="K409" i="17"/>
  <c r="AN409" i="17"/>
  <c r="AO409" i="17" s="1"/>
  <c r="K348" i="22"/>
  <c r="U348" i="22" s="1"/>
  <c r="T349" i="22" s="1"/>
  <c r="AD349" i="22" s="1"/>
  <c r="AN348" i="22"/>
  <c r="AC348" i="22"/>
  <c r="J323" i="22"/>
  <c r="K248" i="22"/>
  <c r="U248" i="22" s="1"/>
  <c r="T249" i="22" s="1"/>
  <c r="AD249" i="22" s="1"/>
  <c r="AN248" i="22"/>
  <c r="AC248" i="22"/>
  <c r="AE248" i="22" s="1"/>
  <c r="BG172" i="22"/>
  <c r="AO300" i="17"/>
  <c r="AY300" i="17" s="1"/>
  <c r="AX301" i="17" s="1"/>
  <c r="BH301" i="17" s="1"/>
  <c r="BG300" i="17"/>
  <c r="AO304" i="17"/>
  <c r="AY304" i="17" s="1"/>
  <c r="AX305" i="17" s="1"/>
  <c r="BH305" i="17" s="1"/>
  <c r="BG304" i="17"/>
  <c r="K407" i="21"/>
  <c r="U407" i="21" s="1"/>
  <c r="T408" i="21" s="1"/>
  <c r="AD408" i="21" s="1"/>
  <c r="AN407" i="21"/>
  <c r="AC407" i="21"/>
  <c r="AE255" i="22"/>
  <c r="AE268" i="22"/>
  <c r="AE299" i="17"/>
  <c r="AN374" i="22"/>
  <c r="AO374" i="22" s="1"/>
  <c r="K374" i="22"/>
  <c r="AN332" i="22"/>
  <c r="K332" i="22"/>
  <c r="U332" i="22" s="1"/>
  <c r="T333" i="22" s="1"/>
  <c r="AD333" i="22" s="1"/>
  <c r="AC332" i="22"/>
  <c r="AN351" i="22"/>
  <c r="K351" i="22"/>
  <c r="U351" i="22" s="1"/>
  <c r="T352" i="22" s="1"/>
  <c r="AD352" i="22" s="1"/>
  <c r="AC351" i="22"/>
  <c r="AN325" i="22"/>
  <c r="K325" i="22"/>
  <c r="U325" i="22" s="1"/>
  <c r="T326" i="22" s="1"/>
  <c r="AD326" i="22" s="1"/>
  <c r="J356" i="17"/>
  <c r="AN271" i="17"/>
  <c r="AO271" i="17" s="1"/>
  <c r="AY271" i="17" s="1"/>
  <c r="K271" i="17"/>
  <c r="U271" i="17" s="1"/>
  <c r="AN393" i="17"/>
  <c r="K393" i="17"/>
  <c r="U393" i="17" s="1"/>
  <c r="T394" i="17" s="1"/>
  <c r="AC393" i="17"/>
  <c r="BG371" i="15"/>
  <c r="AE363" i="15"/>
  <c r="BI258" i="15"/>
  <c r="AE365" i="15"/>
  <c r="BI250" i="15"/>
  <c r="AC166" i="22"/>
  <c r="AE166" i="22" s="1"/>
  <c r="T167" i="22"/>
  <c r="AD167" i="22" s="1"/>
  <c r="AD234" i="22" s="1"/>
  <c r="K447" i="21"/>
  <c r="AN447" i="21"/>
  <c r="AO447" i="21" s="1"/>
  <c r="K403" i="17"/>
  <c r="AN403" i="17"/>
  <c r="AO403" i="17" s="1"/>
  <c r="AO326" i="21"/>
  <c r="AY326" i="21" s="1"/>
  <c r="AX327" i="21" s="1"/>
  <c r="BH327" i="21" s="1"/>
  <c r="BG326" i="21"/>
  <c r="AN346" i="22"/>
  <c r="K346" i="22"/>
  <c r="U346" i="22" s="1"/>
  <c r="T347" i="22" s="1"/>
  <c r="AD347" i="22" s="1"/>
  <c r="AC346" i="22"/>
  <c r="AO213" i="21"/>
  <c r="AY213" i="21" s="1"/>
  <c r="AX214" i="21" s="1"/>
  <c r="BH214" i="21" s="1"/>
  <c r="BI214" i="21" s="1"/>
  <c r="BG213" i="21"/>
  <c r="AN386" i="17"/>
  <c r="K386" i="17"/>
  <c r="U386" i="17" s="1"/>
  <c r="T387" i="17" s="1"/>
  <c r="AD387" i="17" s="1"/>
  <c r="AC386" i="17"/>
  <c r="AN380" i="17"/>
  <c r="K380" i="17"/>
  <c r="U380" i="17" s="1"/>
  <c r="T381" i="17" s="1"/>
  <c r="AD381" i="17" s="1"/>
  <c r="AC380" i="17"/>
  <c r="K352" i="22"/>
  <c r="U352" i="22" s="1"/>
  <c r="T353" i="22" s="1"/>
  <c r="AD353" i="22" s="1"/>
  <c r="AE353" i="22" s="1"/>
  <c r="AN352" i="22"/>
  <c r="AC352" i="22"/>
  <c r="AN381" i="17"/>
  <c r="K381" i="17"/>
  <c r="U381" i="17" s="1"/>
  <c r="T382" i="17" s="1"/>
  <c r="AD382" i="17" s="1"/>
  <c r="AC381" i="17"/>
  <c r="AO193" i="17"/>
  <c r="AY193" i="17" s="1"/>
  <c r="AX194" i="17" s="1"/>
  <c r="BH194" i="17" s="1"/>
  <c r="BG193" i="17"/>
  <c r="BI193" i="17" s="1"/>
  <c r="AN334" i="22"/>
  <c r="K334" i="22"/>
  <c r="U334" i="22" s="1"/>
  <c r="T335" i="22" s="1"/>
  <c r="AD335" i="22" s="1"/>
  <c r="AC334" i="22"/>
  <c r="AN470" i="21"/>
  <c r="AO470" i="21" s="1"/>
  <c r="K470" i="21"/>
  <c r="K373" i="17"/>
  <c r="U373" i="17" s="1"/>
  <c r="T374" i="17" s="1"/>
  <c r="AD374" i="17" s="1"/>
  <c r="AN373" i="17"/>
  <c r="AC373" i="17"/>
  <c r="AO265" i="22"/>
  <c r="AY265" i="22" s="1"/>
  <c r="AX266" i="22" s="1"/>
  <c r="BH266" i="22" s="1"/>
  <c r="BG265" i="22"/>
  <c r="AO339" i="21"/>
  <c r="AY339" i="21" s="1"/>
  <c r="AX340" i="21" s="1"/>
  <c r="BH340" i="21" s="1"/>
  <c r="BG339" i="21"/>
  <c r="AO275" i="22"/>
  <c r="AY275" i="22" s="1"/>
  <c r="AX276" i="22" s="1"/>
  <c r="BH276" i="22" s="1"/>
  <c r="BG275" i="22"/>
  <c r="AN405" i="17"/>
  <c r="AO405" i="17" s="1"/>
  <c r="K405" i="17"/>
  <c r="AE297" i="17"/>
  <c r="AE92" i="22"/>
  <c r="AE159" i="22" s="1"/>
  <c r="AC305" i="21"/>
  <c r="J399" i="21"/>
  <c r="AN304" i="21"/>
  <c r="K304" i="21"/>
  <c r="U304" i="21" s="1"/>
  <c r="T305" i="21" s="1"/>
  <c r="AD305" i="21" s="1"/>
  <c r="AC304" i="21"/>
  <c r="AN338" i="22"/>
  <c r="K338" i="22"/>
  <c r="U338" i="22" s="1"/>
  <c r="T339" i="22" s="1"/>
  <c r="AD339" i="22" s="1"/>
  <c r="AC338" i="22"/>
  <c r="BI211" i="17"/>
  <c r="AN428" i="17"/>
  <c r="AO428" i="17" s="1"/>
  <c r="K428" i="17"/>
  <c r="AN417" i="17"/>
  <c r="AO417" i="17" s="1"/>
  <c r="K417" i="17"/>
  <c r="AO194" i="17"/>
  <c r="AY194" i="17" s="1"/>
  <c r="AX195" i="17" s="1"/>
  <c r="BH195" i="17" s="1"/>
  <c r="BI195" i="17" s="1"/>
  <c r="BG194" i="17"/>
  <c r="K371" i="22"/>
  <c r="AN371" i="22"/>
  <c r="AO371" i="22" s="1"/>
  <c r="AE319" i="21"/>
  <c r="BG168" i="22"/>
  <c r="AO167" i="22"/>
  <c r="AY167" i="22" s="1"/>
  <c r="AX168" i="22" s="1"/>
  <c r="BH168" i="22" s="1"/>
  <c r="BG167" i="22"/>
  <c r="BI213" i="17"/>
  <c r="AN396" i="17"/>
  <c r="AO396" i="17" s="1"/>
  <c r="K396" i="17"/>
  <c r="AN377" i="17"/>
  <c r="K377" i="17"/>
  <c r="U377" i="17" s="1"/>
  <c r="T378" i="17" s="1"/>
  <c r="AD378" i="17" s="1"/>
  <c r="AC377" i="17"/>
  <c r="AN459" i="21"/>
  <c r="AO459" i="21" s="1"/>
  <c r="K459" i="21"/>
  <c r="BI183" i="22"/>
  <c r="K426" i="21"/>
  <c r="U426" i="21" s="1"/>
  <c r="T427" i="21" s="1"/>
  <c r="AD427" i="21" s="1"/>
  <c r="AN426" i="21"/>
  <c r="AC426" i="21"/>
  <c r="AO283" i="17"/>
  <c r="AY283" i="17" s="1"/>
  <c r="AX284" i="17" s="1"/>
  <c r="BH284" i="17" s="1"/>
  <c r="BG283" i="17"/>
  <c r="J360" i="17"/>
  <c r="AN275" i="17"/>
  <c r="K275" i="17"/>
  <c r="U275" i="17" s="1"/>
  <c r="T276" i="17" s="1"/>
  <c r="AD276" i="17" s="1"/>
  <c r="AC275" i="17"/>
  <c r="AO305" i="17"/>
  <c r="AY305" i="17" s="1"/>
  <c r="AX306" i="17" s="1"/>
  <c r="BH306" i="17" s="1"/>
  <c r="BG305" i="17"/>
  <c r="AN336" i="22"/>
  <c r="K336" i="22"/>
  <c r="U336" i="22" s="1"/>
  <c r="T337" i="22" s="1"/>
  <c r="AD337" i="22" s="1"/>
  <c r="AC336" i="22"/>
  <c r="AO169" i="22"/>
  <c r="AY169" i="22" s="1"/>
  <c r="AX170" i="22" s="1"/>
  <c r="BH170" i="22" s="1"/>
  <c r="BG169" i="22"/>
  <c r="BI169" i="22" s="1"/>
  <c r="K369" i="17"/>
  <c r="U369" i="17" s="1"/>
  <c r="T370" i="17" s="1"/>
  <c r="AD370" i="17" s="1"/>
  <c r="AN369" i="17"/>
  <c r="AC369" i="17"/>
  <c r="AE327" i="21"/>
  <c r="AN356" i="22"/>
  <c r="AO356" i="22" s="1"/>
  <c r="K356" i="22"/>
  <c r="BI105" i="17"/>
  <c r="J324" i="22"/>
  <c r="AN249" i="22"/>
  <c r="K249" i="22"/>
  <c r="U249" i="22" s="1"/>
  <c r="T250" i="22" s="1"/>
  <c r="AD250" i="22" s="1"/>
  <c r="AE250" i="22" s="1"/>
  <c r="AC249" i="22"/>
  <c r="K371" i="17"/>
  <c r="U371" i="17" s="1"/>
  <c r="T372" i="17" s="1"/>
  <c r="AD372" i="17" s="1"/>
  <c r="AN371" i="17"/>
  <c r="AC371" i="17"/>
  <c r="AO273" i="22"/>
  <c r="AY273" i="22" s="1"/>
  <c r="AX274" i="22" s="1"/>
  <c r="BH274" i="22" s="1"/>
  <c r="BI274" i="22" s="1"/>
  <c r="BG273" i="22"/>
  <c r="AO302" i="17"/>
  <c r="AY302" i="17" s="1"/>
  <c r="AX303" i="17" s="1"/>
  <c r="BH303" i="17" s="1"/>
  <c r="BG302" i="17"/>
  <c r="AE290" i="17"/>
  <c r="BI222" i="21"/>
  <c r="BI173" i="22"/>
  <c r="AN385" i="17"/>
  <c r="K385" i="17"/>
  <c r="U385" i="17" s="1"/>
  <c r="T386" i="17" s="1"/>
  <c r="AD386" i="17" s="1"/>
  <c r="AC385" i="17"/>
  <c r="K389" i="17"/>
  <c r="U389" i="17" s="1"/>
  <c r="T390" i="17" s="1"/>
  <c r="AD390" i="17" s="1"/>
  <c r="AN389" i="17"/>
  <c r="AC389" i="17"/>
  <c r="AN339" i="17"/>
  <c r="AO339" i="17" s="1"/>
  <c r="J424" i="17"/>
  <c r="K339" i="17"/>
  <c r="AE294" i="17"/>
  <c r="AE335" i="21"/>
  <c r="BI205" i="17"/>
  <c r="AO281" i="17"/>
  <c r="AY281" i="17" s="1"/>
  <c r="AX282" i="17" s="1"/>
  <c r="BH282" i="17" s="1"/>
  <c r="BG281" i="17"/>
  <c r="AO323" i="21"/>
  <c r="AY323" i="21" s="1"/>
  <c r="AX324" i="21" s="1"/>
  <c r="BH324" i="21" s="1"/>
  <c r="BG323" i="21"/>
  <c r="AN392" i="17"/>
  <c r="K392" i="17"/>
  <c r="U392" i="17" s="1"/>
  <c r="T393" i="17" s="1"/>
  <c r="AD393" i="17" s="1"/>
  <c r="AC392" i="17"/>
  <c r="BG186" i="17"/>
  <c r="BI186" i="17" s="1"/>
  <c r="AX187" i="17"/>
  <c r="BH187" i="17" s="1"/>
  <c r="K414" i="17"/>
  <c r="AN414" i="17"/>
  <c r="AO414" i="17" s="1"/>
  <c r="AE338" i="21"/>
  <c r="AU356" i="22"/>
  <c r="AV356" i="22" s="1"/>
  <c r="AU130" i="22"/>
  <c r="AV130" i="22" s="1"/>
  <c r="Q130" i="22"/>
  <c r="R130" i="22" s="1"/>
  <c r="BB130" i="22" s="1"/>
  <c r="AS281" i="22"/>
  <c r="AY280" i="22"/>
  <c r="AX281" i="22" s="1"/>
  <c r="BB54" i="22"/>
  <c r="O55" i="22"/>
  <c r="Z54" i="22"/>
  <c r="Y54" i="22"/>
  <c r="X54" i="22"/>
  <c r="BD54" i="22"/>
  <c r="BC54" i="22"/>
  <c r="U54" i="22"/>
  <c r="T55" i="22" s="1"/>
  <c r="AC55" i="22"/>
  <c r="BG55" i="22"/>
  <c r="BI129" i="22"/>
  <c r="AE129" i="22"/>
  <c r="AE205" i="22"/>
  <c r="BC279" i="22"/>
  <c r="Z279" i="22"/>
  <c r="BB279" i="22"/>
  <c r="Y279" i="22"/>
  <c r="O280" i="22"/>
  <c r="X279" i="22"/>
  <c r="BD279" i="22"/>
  <c r="AC280" i="22"/>
  <c r="BG280" i="22"/>
  <c r="U279" i="22"/>
  <c r="T280" i="22" s="1"/>
  <c r="BI205" i="22"/>
  <c r="AT59" i="22"/>
  <c r="BE59" i="22" s="1"/>
  <c r="Q354" i="22"/>
  <c r="Q206" i="22"/>
  <c r="R206" i="22" s="1"/>
  <c r="R354" i="22"/>
  <c r="AT206" i="22"/>
  <c r="BE206" i="22" s="1"/>
  <c r="AU55" i="17"/>
  <c r="AV55" i="17" s="1"/>
  <c r="AS56" i="17" s="1"/>
  <c r="AU395" i="17"/>
  <c r="AV395" i="17" s="1"/>
  <c r="Q224" i="17"/>
  <c r="R224" i="17" s="1"/>
  <c r="BD224" i="17" s="1"/>
  <c r="AE223" i="17"/>
  <c r="Z138" i="17"/>
  <c r="BD138" i="17"/>
  <c r="Y138" i="17"/>
  <c r="BC138" i="17"/>
  <c r="X138" i="17"/>
  <c r="O139" i="17"/>
  <c r="BB138" i="17"/>
  <c r="U138" i="17"/>
  <c r="T139" i="17" s="1"/>
  <c r="AC139" i="17"/>
  <c r="BG139" i="17"/>
  <c r="BF308" i="17"/>
  <c r="BH308" i="17"/>
  <c r="AU226" i="17"/>
  <c r="AV226" i="17" s="1"/>
  <c r="P55" i="17"/>
  <c r="AA55" i="17" s="1"/>
  <c r="Z394" i="17"/>
  <c r="BB394" i="17"/>
  <c r="O395" i="17"/>
  <c r="BD394" i="17"/>
  <c r="Y394" i="17"/>
  <c r="BC394" i="17"/>
  <c r="X394" i="17"/>
  <c r="AC395" i="17"/>
  <c r="U394" i="17"/>
  <c r="T395" i="17" s="1"/>
  <c r="P309" i="17"/>
  <c r="AA309" i="17" s="1"/>
  <c r="AB54" i="17"/>
  <c r="AD54" i="17"/>
  <c r="AU311" i="17"/>
  <c r="AV311" i="17" s="1"/>
  <c r="AU142" i="17"/>
  <c r="AV142" i="17" s="1"/>
  <c r="AB308" i="17"/>
  <c r="AD308" i="17"/>
  <c r="BF54" i="17"/>
  <c r="BH54" i="17"/>
  <c r="AE342" i="21"/>
  <c r="AU57" i="21"/>
  <c r="AV57" i="21" s="1"/>
  <c r="AC436" i="21"/>
  <c r="Y435" i="21"/>
  <c r="X435" i="21"/>
  <c r="O436" i="21"/>
  <c r="BD435" i="21"/>
  <c r="BC435" i="21"/>
  <c r="BB435" i="21"/>
  <c r="Z435" i="21"/>
  <c r="BG436" i="21"/>
  <c r="P56" i="21"/>
  <c r="AA56" i="21" s="1"/>
  <c r="BF245" i="21"/>
  <c r="BH245" i="21"/>
  <c r="AT248" i="21"/>
  <c r="BE248" i="21" s="1"/>
  <c r="Q343" i="21"/>
  <c r="R343" i="21" s="1"/>
  <c r="Z150" i="21"/>
  <c r="BD150" i="21"/>
  <c r="Y150" i="21"/>
  <c r="O151" i="21"/>
  <c r="BC150" i="21"/>
  <c r="X150" i="21"/>
  <c r="BB150" i="21"/>
  <c r="AC151" i="21"/>
  <c r="BG151" i="21"/>
  <c r="U150" i="21"/>
  <c r="T151" i="21" s="1"/>
  <c r="BF55" i="21"/>
  <c r="BH55" i="21"/>
  <c r="AB55" i="21"/>
  <c r="AD55" i="21"/>
  <c r="AB245" i="21"/>
  <c r="AD245" i="21"/>
  <c r="AS440" i="21"/>
  <c r="AY439" i="21"/>
  <c r="AX440" i="21" s="1"/>
  <c r="P246" i="21"/>
  <c r="AA246" i="21" s="1"/>
  <c r="AT153" i="21"/>
  <c r="BE153" i="21" s="1"/>
  <c r="AT346" i="21"/>
  <c r="BE346" i="21" s="1"/>
  <c r="BI252" i="15"/>
  <c r="BI255" i="15"/>
  <c r="BI245" i="15"/>
  <c r="BI242" i="15"/>
  <c r="BI247" i="15"/>
  <c r="BI240" i="15"/>
  <c r="BI259" i="15"/>
  <c r="BI256" i="15"/>
  <c r="AE356" i="15"/>
  <c r="BI239" i="15"/>
  <c r="C89" i="19"/>
  <c r="B90" i="19" s="1"/>
  <c r="J97" i="21"/>
  <c r="AN463" i="15"/>
  <c r="K463" i="15"/>
  <c r="U463" i="15" s="1"/>
  <c r="T464" i="15" s="1"/>
  <c r="AD464" i="15" s="1"/>
  <c r="AC463" i="15"/>
  <c r="AO353" i="15"/>
  <c r="AY353" i="15" s="1"/>
  <c r="AX354" i="15" s="1"/>
  <c r="BH354" i="15" s="1"/>
  <c r="BG353" i="15"/>
  <c r="AO359" i="15"/>
  <c r="AY359" i="15" s="1"/>
  <c r="AX360" i="15" s="1"/>
  <c r="BH360" i="15" s="1"/>
  <c r="BG359" i="15"/>
  <c r="AN475" i="15"/>
  <c r="K475" i="15"/>
  <c r="U475" i="15" s="1"/>
  <c r="T476" i="15" s="1"/>
  <c r="AD476" i="15" s="1"/>
  <c r="AC475" i="15"/>
  <c r="AO350" i="15"/>
  <c r="AY350" i="15" s="1"/>
  <c r="AX351" i="15" s="1"/>
  <c r="BH351" i="15" s="1"/>
  <c r="BG350" i="15"/>
  <c r="AE348" i="15"/>
  <c r="J504" i="15"/>
  <c r="K399" i="15"/>
  <c r="AN399" i="15"/>
  <c r="AO399" i="15" s="1"/>
  <c r="AN448" i="15"/>
  <c r="K448" i="15"/>
  <c r="U448" i="15" s="1"/>
  <c r="T449" i="15" s="1"/>
  <c r="AD449" i="15" s="1"/>
  <c r="AC448" i="15"/>
  <c r="AO366" i="15"/>
  <c r="AY366" i="15" s="1"/>
  <c r="AX367" i="15" s="1"/>
  <c r="BH367" i="15" s="1"/>
  <c r="BG366" i="15"/>
  <c r="AO338" i="15"/>
  <c r="AY338" i="15" s="1"/>
  <c r="AX339" i="15" s="1"/>
  <c r="BH339" i="15" s="1"/>
  <c r="BI246" i="15"/>
  <c r="AN465" i="15"/>
  <c r="K465" i="15"/>
  <c r="U465" i="15" s="1"/>
  <c r="T466" i="15" s="1"/>
  <c r="AD466" i="15" s="1"/>
  <c r="AC465" i="15"/>
  <c r="K495" i="15"/>
  <c r="AN495" i="15"/>
  <c r="AO495" i="15" s="1"/>
  <c r="AO354" i="15"/>
  <c r="AY354" i="15" s="1"/>
  <c r="AX355" i="15" s="1"/>
  <c r="BH355" i="15" s="1"/>
  <c r="BG354" i="15"/>
  <c r="AE231" i="15"/>
  <c r="BI261" i="15"/>
  <c r="AO364" i="15"/>
  <c r="AY364" i="15" s="1"/>
  <c r="AX365" i="15" s="1"/>
  <c r="BH365" i="15" s="1"/>
  <c r="BG364" i="15"/>
  <c r="AO363" i="15"/>
  <c r="AY363" i="15" s="1"/>
  <c r="AX364" i="15" s="1"/>
  <c r="BH364" i="15" s="1"/>
  <c r="BG363" i="15"/>
  <c r="AO349" i="15"/>
  <c r="AY349" i="15" s="1"/>
  <c r="AX350" i="15" s="1"/>
  <c r="BH350" i="15" s="1"/>
  <c r="BG349" i="15"/>
  <c r="AO347" i="15"/>
  <c r="AY347" i="15" s="1"/>
  <c r="AX348" i="15" s="1"/>
  <c r="BH348" i="15" s="1"/>
  <c r="BG347" i="15"/>
  <c r="AN511" i="15"/>
  <c r="AO511" i="15" s="1"/>
  <c r="K511" i="15"/>
  <c r="AO341" i="15"/>
  <c r="AY341" i="15" s="1"/>
  <c r="AX342" i="15" s="1"/>
  <c r="BH342" i="15" s="1"/>
  <c r="BG341" i="15"/>
  <c r="AO356" i="15"/>
  <c r="AY356" i="15" s="1"/>
  <c r="AX357" i="15" s="1"/>
  <c r="BH357" i="15" s="1"/>
  <c r="BG356" i="15"/>
  <c r="AN476" i="15"/>
  <c r="K476" i="15"/>
  <c r="U476" i="15" s="1"/>
  <c r="T477" i="15" s="1"/>
  <c r="AC476" i="15"/>
  <c r="J513" i="15"/>
  <c r="K408" i="15"/>
  <c r="AN408" i="15"/>
  <c r="AO408" i="15" s="1"/>
  <c r="AO355" i="15"/>
  <c r="AY355" i="15" s="1"/>
  <c r="AX356" i="15" s="1"/>
  <c r="BH356" i="15" s="1"/>
  <c r="BG355" i="15"/>
  <c r="AO232" i="15"/>
  <c r="AY232" i="15" s="1"/>
  <c r="AX233" i="15" s="1"/>
  <c r="BH233" i="15" s="1"/>
  <c r="BG232" i="15"/>
  <c r="AN501" i="15"/>
  <c r="AO501" i="15" s="1"/>
  <c r="K501" i="15"/>
  <c r="BI241" i="15"/>
  <c r="K443" i="15"/>
  <c r="U443" i="15" s="1"/>
  <c r="T444" i="15" s="1"/>
  <c r="AD444" i="15" s="1"/>
  <c r="AN443" i="15"/>
  <c r="AN459" i="15"/>
  <c r="K459" i="15"/>
  <c r="U459" i="15" s="1"/>
  <c r="T460" i="15" s="1"/>
  <c r="AD460" i="15" s="1"/>
  <c r="AC459" i="15"/>
  <c r="AN486" i="15"/>
  <c r="AO486" i="15" s="1"/>
  <c r="K486" i="15"/>
  <c r="BG233" i="15"/>
  <c r="BI249" i="15"/>
  <c r="AN454" i="15"/>
  <c r="K454" i="15"/>
  <c r="U454" i="15" s="1"/>
  <c r="T455" i="15" s="1"/>
  <c r="AD455" i="15" s="1"/>
  <c r="AC454" i="15"/>
  <c r="AN452" i="15"/>
  <c r="K452" i="15"/>
  <c r="U452" i="15" s="1"/>
  <c r="T453" i="15" s="1"/>
  <c r="AD453" i="15" s="1"/>
  <c r="AC452" i="15"/>
  <c r="AO340" i="15"/>
  <c r="AY340" i="15" s="1"/>
  <c r="AX341" i="15" s="1"/>
  <c r="BH341" i="15" s="1"/>
  <c r="AN446" i="15"/>
  <c r="K446" i="15"/>
  <c r="U446" i="15" s="1"/>
  <c r="T447" i="15" s="1"/>
  <c r="AD447" i="15" s="1"/>
  <c r="AC446" i="15"/>
  <c r="K483" i="15"/>
  <c r="AN483" i="15"/>
  <c r="AO483" i="15" s="1"/>
  <c r="AO334" i="15"/>
  <c r="AY334" i="15" s="1"/>
  <c r="AX335" i="15" s="1"/>
  <c r="BH335" i="15" s="1"/>
  <c r="K460" i="15"/>
  <c r="U460" i="15" s="1"/>
  <c r="T461" i="15" s="1"/>
  <c r="AD461" i="15" s="1"/>
  <c r="AN460" i="15"/>
  <c r="AC460" i="15"/>
  <c r="AN458" i="15"/>
  <c r="K458" i="15"/>
  <c r="U458" i="15" s="1"/>
  <c r="T459" i="15" s="1"/>
  <c r="AD459" i="15" s="1"/>
  <c r="AC458" i="15"/>
  <c r="AN464" i="15"/>
  <c r="K464" i="15"/>
  <c r="U464" i="15" s="1"/>
  <c r="T465" i="15" s="1"/>
  <c r="AD465" i="15" s="1"/>
  <c r="AC464" i="15"/>
  <c r="AE464" i="15" s="1"/>
  <c r="AO367" i="15"/>
  <c r="AY367" i="15" s="1"/>
  <c r="AX368" i="15" s="1"/>
  <c r="BH368" i="15" s="1"/>
  <c r="BG367" i="15"/>
  <c r="AN455" i="15"/>
  <c r="K455" i="15"/>
  <c r="U455" i="15" s="1"/>
  <c r="T456" i="15" s="1"/>
  <c r="AD456" i="15" s="1"/>
  <c r="AC455" i="15"/>
  <c r="AN337" i="15"/>
  <c r="BG338" i="15" s="1"/>
  <c r="J442" i="15"/>
  <c r="K337" i="15"/>
  <c r="U337" i="15" s="1"/>
  <c r="T338" i="15" s="1"/>
  <c r="AD338" i="15" s="1"/>
  <c r="AC337" i="15"/>
  <c r="AO344" i="15"/>
  <c r="AY344" i="15" s="1"/>
  <c r="AX345" i="15" s="1"/>
  <c r="BH345" i="15" s="1"/>
  <c r="BG344" i="15"/>
  <c r="AO348" i="15"/>
  <c r="AY348" i="15" s="1"/>
  <c r="AX349" i="15" s="1"/>
  <c r="BH349" i="15" s="1"/>
  <c r="BG348" i="15"/>
  <c r="AE342" i="15"/>
  <c r="AO343" i="15"/>
  <c r="AY343" i="15" s="1"/>
  <c r="AX344" i="15" s="1"/>
  <c r="BH344" i="15" s="1"/>
  <c r="BG343" i="15"/>
  <c r="AN471" i="15"/>
  <c r="K471" i="15"/>
  <c r="U471" i="15" s="1"/>
  <c r="T472" i="15" s="1"/>
  <c r="AD472" i="15" s="1"/>
  <c r="AC471" i="15"/>
  <c r="AE368" i="15"/>
  <c r="AO231" i="15"/>
  <c r="AY231" i="15" s="1"/>
  <c r="AX232" i="15" s="1"/>
  <c r="BH232" i="15" s="1"/>
  <c r="BG231" i="15"/>
  <c r="K500" i="15"/>
  <c r="AN500" i="15"/>
  <c r="AO500" i="15" s="1"/>
  <c r="J409" i="15"/>
  <c r="AN304" i="15"/>
  <c r="AO304" i="15" s="1"/>
  <c r="K304" i="15"/>
  <c r="AN469" i="15"/>
  <c r="K469" i="15"/>
  <c r="U469" i="15" s="1"/>
  <c r="T470" i="15" s="1"/>
  <c r="AD470" i="15" s="1"/>
  <c r="AC469" i="15"/>
  <c r="K466" i="15"/>
  <c r="U466" i="15" s="1"/>
  <c r="T467" i="15" s="1"/>
  <c r="AD467" i="15" s="1"/>
  <c r="AN466" i="15"/>
  <c r="AC466" i="15"/>
  <c r="K468" i="15"/>
  <c r="U468" i="15" s="1"/>
  <c r="T469" i="15" s="1"/>
  <c r="AD469" i="15" s="1"/>
  <c r="AN468" i="15"/>
  <c r="AC468" i="15"/>
  <c r="AN496" i="15"/>
  <c r="AO496" i="15" s="1"/>
  <c r="K496" i="15"/>
  <c r="BI124" i="15"/>
  <c r="AN487" i="15"/>
  <c r="AO487" i="15" s="1"/>
  <c r="K487" i="15"/>
  <c r="J507" i="15"/>
  <c r="AN402" i="15"/>
  <c r="AO402" i="15" s="1"/>
  <c r="K402" i="15"/>
  <c r="K485" i="15"/>
  <c r="AN485" i="15"/>
  <c r="AO485" i="15" s="1"/>
  <c r="AO357" i="15"/>
  <c r="AY357" i="15" s="1"/>
  <c r="AX358" i="15" s="1"/>
  <c r="BH358" i="15" s="1"/>
  <c r="BG357" i="15"/>
  <c r="AN461" i="15"/>
  <c r="K461" i="15"/>
  <c r="U461" i="15" s="1"/>
  <c r="T462" i="15" s="1"/>
  <c r="AD462" i="15" s="1"/>
  <c r="AC461" i="15"/>
  <c r="BI260" i="15"/>
  <c r="AN439" i="15"/>
  <c r="K439" i="15"/>
  <c r="U439" i="15" s="1"/>
  <c r="T440" i="15" s="1"/>
  <c r="AD440" i="15" s="1"/>
  <c r="BI254" i="15"/>
  <c r="K477" i="15"/>
  <c r="AN477" i="15"/>
  <c r="AC477" i="15"/>
  <c r="AN482" i="15"/>
  <c r="AO482" i="15" s="1"/>
  <c r="K482" i="15"/>
  <c r="AN472" i="15"/>
  <c r="K472" i="15"/>
  <c r="U472" i="15" s="1"/>
  <c r="T473" i="15" s="1"/>
  <c r="AD473" i="15" s="1"/>
  <c r="AC472" i="15"/>
  <c r="J505" i="15"/>
  <c r="K400" i="15"/>
  <c r="AN400" i="15"/>
  <c r="AO400" i="15" s="1"/>
  <c r="AE345" i="15"/>
  <c r="AN449" i="15"/>
  <c r="K449" i="15"/>
  <c r="U449" i="15" s="1"/>
  <c r="T450" i="15" s="1"/>
  <c r="AD450" i="15" s="1"/>
  <c r="AC449" i="15"/>
  <c r="AN453" i="15"/>
  <c r="K453" i="15"/>
  <c r="U453" i="15" s="1"/>
  <c r="T454" i="15" s="1"/>
  <c r="AD454" i="15" s="1"/>
  <c r="AC453" i="15"/>
  <c r="AN509" i="15"/>
  <c r="AO509" i="15" s="1"/>
  <c r="K509" i="15"/>
  <c r="AN498" i="15"/>
  <c r="AO498" i="15" s="1"/>
  <c r="K498" i="15"/>
  <c r="AC227" i="15"/>
  <c r="AE227" i="15" s="1"/>
  <c r="T228" i="15"/>
  <c r="AD228" i="15" s="1"/>
  <c r="AD325" i="15" s="1"/>
  <c r="J441" i="15"/>
  <c r="K336" i="15"/>
  <c r="U336" i="15" s="1"/>
  <c r="T337" i="15" s="1"/>
  <c r="AD337" i="15" s="1"/>
  <c r="AN336" i="15"/>
  <c r="AC336" i="15"/>
  <c r="AE362" i="15"/>
  <c r="K462" i="15"/>
  <c r="U462" i="15" s="1"/>
  <c r="T463" i="15" s="1"/>
  <c r="AD463" i="15" s="1"/>
  <c r="AN462" i="15"/>
  <c r="AC462" i="15"/>
  <c r="K95" i="15"/>
  <c r="AN95" i="15"/>
  <c r="AO95" i="15" s="1"/>
  <c r="J200" i="15"/>
  <c r="J512" i="15"/>
  <c r="K407" i="15"/>
  <c r="AN407" i="15"/>
  <c r="AO407" i="15" s="1"/>
  <c r="K484" i="15"/>
  <c r="AN484" i="15"/>
  <c r="AO484" i="15" s="1"/>
  <c r="BI243" i="15"/>
  <c r="J444" i="15"/>
  <c r="AC445" i="15" s="1"/>
  <c r="K339" i="15"/>
  <c r="U339" i="15" s="1"/>
  <c r="T340" i="15" s="1"/>
  <c r="AD340" i="15" s="1"/>
  <c r="AE340" i="15" s="1"/>
  <c r="AN339" i="15"/>
  <c r="BG340" i="15" s="1"/>
  <c r="AC339" i="15"/>
  <c r="AE339" i="15" s="1"/>
  <c r="AO345" i="15"/>
  <c r="AY345" i="15" s="1"/>
  <c r="AX346" i="15" s="1"/>
  <c r="BH346" i="15" s="1"/>
  <c r="BG345" i="15"/>
  <c r="AE351" i="15"/>
  <c r="AN447" i="15"/>
  <c r="K447" i="15"/>
  <c r="U447" i="15" s="1"/>
  <c r="T448" i="15" s="1"/>
  <c r="AD448" i="15" s="1"/>
  <c r="AC447" i="15"/>
  <c r="AN478" i="15"/>
  <c r="AO478" i="15" s="1"/>
  <c r="K478" i="15"/>
  <c r="BI237" i="15"/>
  <c r="AO368" i="15"/>
  <c r="AY368" i="15" s="1"/>
  <c r="AX369" i="15" s="1"/>
  <c r="BH369" i="15" s="1"/>
  <c r="BG368" i="15"/>
  <c r="AX228" i="15"/>
  <c r="BH228" i="15" s="1"/>
  <c r="BG227" i="15"/>
  <c r="BI227" i="15" s="1"/>
  <c r="AN445" i="15"/>
  <c r="K445" i="15"/>
  <c r="U445" i="15" s="1"/>
  <c r="T446" i="15" s="1"/>
  <c r="AD446" i="15" s="1"/>
  <c r="AN491" i="15"/>
  <c r="AO491" i="15" s="1"/>
  <c r="K491" i="15"/>
  <c r="AO361" i="15"/>
  <c r="AY361" i="15" s="1"/>
  <c r="AX362" i="15" s="1"/>
  <c r="BH362" i="15" s="1"/>
  <c r="BG361" i="15"/>
  <c r="AO352" i="15"/>
  <c r="AY352" i="15" s="1"/>
  <c r="AX353" i="15" s="1"/>
  <c r="BH353" i="15" s="1"/>
  <c r="BG352" i="15"/>
  <c r="AE358" i="15"/>
  <c r="BI123" i="15"/>
  <c r="AN497" i="15"/>
  <c r="AO497" i="15" s="1"/>
  <c r="K497" i="15"/>
  <c r="AN479" i="15"/>
  <c r="AO479" i="15" s="1"/>
  <c r="K479" i="15"/>
  <c r="BI248" i="15"/>
  <c r="AN490" i="15"/>
  <c r="AO490" i="15" s="1"/>
  <c r="K490" i="15"/>
  <c r="AN489" i="15"/>
  <c r="AO489" i="15" s="1"/>
  <c r="K489" i="15"/>
  <c r="AO346" i="15"/>
  <c r="AY346" i="15" s="1"/>
  <c r="AX347" i="15" s="1"/>
  <c r="BH347" i="15" s="1"/>
  <c r="BG346" i="15"/>
  <c r="BI251" i="15"/>
  <c r="AO234" i="15"/>
  <c r="AY234" i="15" s="1"/>
  <c r="AX235" i="15" s="1"/>
  <c r="BH235" i="15" s="1"/>
  <c r="BI235" i="15" s="1"/>
  <c r="BG234" i="15"/>
  <c r="BI234" i="15" s="1"/>
  <c r="AO342" i="15"/>
  <c r="AY342" i="15" s="1"/>
  <c r="AX343" i="15" s="1"/>
  <c r="BH343" i="15" s="1"/>
  <c r="BG342" i="15"/>
  <c r="AE360" i="15"/>
  <c r="AN473" i="15"/>
  <c r="K473" i="15"/>
  <c r="U473" i="15" s="1"/>
  <c r="T474" i="15" s="1"/>
  <c r="AD474" i="15" s="1"/>
  <c r="AC473" i="15"/>
  <c r="J437" i="15"/>
  <c r="K332" i="15"/>
  <c r="U332" i="15" s="1"/>
  <c r="AN332" i="15"/>
  <c r="AO332" i="15" s="1"/>
  <c r="AY332" i="15" s="1"/>
  <c r="AN502" i="15"/>
  <c r="AO502" i="15" s="1"/>
  <c r="K502" i="15"/>
  <c r="BG228" i="15"/>
  <c r="AO228" i="15"/>
  <c r="AY228" i="15" s="1"/>
  <c r="AX229" i="15" s="1"/>
  <c r="BH229" i="15" s="1"/>
  <c r="BI229" i="15" s="1"/>
  <c r="AO230" i="15"/>
  <c r="AY230" i="15" s="1"/>
  <c r="AX231" i="15" s="1"/>
  <c r="BH231" i="15" s="1"/>
  <c r="BG230" i="15"/>
  <c r="BI230" i="15" s="1"/>
  <c r="K457" i="15"/>
  <c r="U457" i="15" s="1"/>
  <c r="T458" i="15" s="1"/>
  <c r="AD458" i="15" s="1"/>
  <c r="AN457" i="15"/>
  <c r="AC457" i="15"/>
  <c r="AN499" i="15"/>
  <c r="AO499" i="15" s="1"/>
  <c r="K499" i="15"/>
  <c r="AN493" i="15"/>
  <c r="AO493" i="15" s="1"/>
  <c r="K493" i="15"/>
  <c r="AO362" i="15"/>
  <c r="AY362" i="15" s="1"/>
  <c r="AX363" i="15" s="1"/>
  <c r="BH363" i="15" s="1"/>
  <c r="BG362" i="15"/>
  <c r="AO365" i="15"/>
  <c r="AY365" i="15" s="1"/>
  <c r="AX366" i="15" s="1"/>
  <c r="BH366" i="15" s="1"/>
  <c r="BG365" i="15"/>
  <c r="K481" i="15"/>
  <c r="AN481" i="15"/>
  <c r="AO481" i="15" s="1"/>
  <c r="J503" i="15"/>
  <c r="K398" i="15"/>
  <c r="AN398" i="15"/>
  <c r="AO398" i="15" s="1"/>
  <c r="K450" i="15"/>
  <c r="U450" i="15" s="1"/>
  <c r="T451" i="15" s="1"/>
  <c r="AD451" i="15" s="1"/>
  <c r="AN450" i="15"/>
  <c r="AC450" i="15"/>
  <c r="AO351" i="15"/>
  <c r="AY351" i="15" s="1"/>
  <c r="AX352" i="15" s="1"/>
  <c r="BH352" i="15" s="1"/>
  <c r="BG351" i="15"/>
  <c r="AN488" i="15"/>
  <c r="AO488" i="15" s="1"/>
  <c r="K488" i="15"/>
  <c r="J506" i="15"/>
  <c r="K401" i="15"/>
  <c r="AN401" i="15"/>
  <c r="AO401" i="15" s="1"/>
  <c r="AC338" i="15"/>
  <c r="AO360" i="15"/>
  <c r="AY360" i="15" s="1"/>
  <c r="AX361" i="15" s="1"/>
  <c r="BH361" i="15" s="1"/>
  <c r="BG360" i="15"/>
  <c r="AE354" i="15"/>
  <c r="BI238" i="15"/>
  <c r="K480" i="15"/>
  <c r="AN480" i="15"/>
  <c r="AO480" i="15" s="1"/>
  <c r="AN474" i="15"/>
  <c r="K474" i="15"/>
  <c r="U474" i="15" s="1"/>
  <c r="T475" i="15" s="1"/>
  <c r="AD475" i="15" s="1"/>
  <c r="AC474" i="15"/>
  <c r="J438" i="15"/>
  <c r="AC333" i="15"/>
  <c r="AN333" i="15"/>
  <c r="BG334" i="15" s="1"/>
  <c r="K333" i="15"/>
  <c r="U333" i="15" s="1"/>
  <c r="T334" i="15" s="1"/>
  <c r="AD334" i="15" s="1"/>
  <c r="AE334" i="15" s="1"/>
  <c r="J440" i="15"/>
  <c r="AN335" i="15"/>
  <c r="K335" i="15"/>
  <c r="U335" i="15" s="1"/>
  <c r="T336" i="15" s="1"/>
  <c r="AD336" i="15" s="1"/>
  <c r="AC335" i="15"/>
  <c r="AE335" i="15" s="1"/>
  <c r="AO358" i="15"/>
  <c r="AY358" i="15" s="1"/>
  <c r="AX359" i="15" s="1"/>
  <c r="BH359" i="15" s="1"/>
  <c r="BG358" i="15"/>
  <c r="BI127" i="15"/>
  <c r="AN494" i="15"/>
  <c r="AO494" i="15" s="1"/>
  <c r="K494" i="15"/>
  <c r="AN467" i="15"/>
  <c r="K467" i="15"/>
  <c r="U467" i="15" s="1"/>
  <c r="T468" i="15" s="1"/>
  <c r="AD468" i="15" s="1"/>
  <c r="AC467" i="15"/>
  <c r="AE341" i="15"/>
  <c r="AN470" i="15"/>
  <c r="K470" i="15"/>
  <c r="U470" i="15" s="1"/>
  <c r="T471" i="15" s="1"/>
  <c r="AD471" i="15" s="1"/>
  <c r="AC470" i="15"/>
  <c r="AE353" i="15"/>
  <c r="AE359" i="15"/>
  <c r="AO370" i="15"/>
  <c r="AY370" i="15" s="1"/>
  <c r="AX371" i="15" s="1"/>
  <c r="BG370" i="15"/>
  <c r="AN451" i="15"/>
  <c r="K451" i="15"/>
  <c r="U451" i="15" s="1"/>
  <c r="T452" i="15" s="1"/>
  <c r="AD452" i="15" s="1"/>
  <c r="AC451" i="15"/>
  <c r="AE350" i="15"/>
  <c r="AN456" i="15"/>
  <c r="K456" i="15"/>
  <c r="U456" i="15" s="1"/>
  <c r="T457" i="15" s="1"/>
  <c r="AD457" i="15" s="1"/>
  <c r="AC456" i="15"/>
  <c r="AN510" i="15"/>
  <c r="AO510" i="15" s="1"/>
  <c r="K510" i="15"/>
  <c r="AE343" i="15"/>
  <c r="AE366" i="15"/>
  <c r="J508" i="15"/>
  <c r="AN403" i="15"/>
  <c r="AO403" i="15" s="1"/>
  <c r="K403" i="15"/>
  <c r="AN492" i="15"/>
  <c r="AO492" i="15" s="1"/>
  <c r="K492" i="15"/>
  <c r="AO369" i="15"/>
  <c r="AY369" i="15" s="1"/>
  <c r="AX370" i="15" s="1"/>
  <c r="BH370" i="15" s="1"/>
  <c r="BG369" i="15"/>
  <c r="AE364" i="15"/>
  <c r="BI263" i="15"/>
  <c r="BH264" i="15"/>
  <c r="AU266" i="15"/>
  <c r="AV266" i="15" s="1"/>
  <c r="AS476" i="15"/>
  <c r="Q477" i="15"/>
  <c r="R477" i="15" s="1"/>
  <c r="P371" i="15"/>
  <c r="AA371" i="15" s="1"/>
  <c r="AB370" i="15"/>
  <c r="AD370" i="15"/>
  <c r="AS373" i="15"/>
  <c r="AY372" i="15"/>
  <c r="AX373" i="15" s="1"/>
  <c r="BF370" i="15"/>
  <c r="AE264" i="15"/>
  <c r="Q265" i="15"/>
  <c r="R265" i="15" s="1"/>
  <c r="P159" i="15"/>
  <c r="AA159" i="15" s="1"/>
  <c r="BF158" i="15"/>
  <c r="BH158" i="15"/>
  <c r="AB158" i="15"/>
  <c r="AD158" i="15"/>
  <c r="AT162" i="15"/>
  <c r="BE162" i="15" s="1"/>
  <c r="AS61" i="15"/>
  <c r="AY60" i="15"/>
  <c r="AX61" i="15" s="1"/>
  <c r="Q58" i="15"/>
  <c r="R58" i="15" s="1"/>
  <c r="BI57" i="15"/>
  <c r="AE57" i="15"/>
  <c r="BI337" i="21" l="1"/>
  <c r="BI209" i="21"/>
  <c r="BI269" i="22"/>
  <c r="BI296" i="17"/>
  <c r="BG395" i="17"/>
  <c r="BI172" i="22"/>
  <c r="AE336" i="22"/>
  <c r="BI275" i="22"/>
  <c r="BI348" i="15"/>
  <c r="BI367" i="15"/>
  <c r="Y224" i="17"/>
  <c r="Z224" i="17"/>
  <c r="AY55" i="17"/>
  <c r="AX56" i="17" s="1"/>
  <c r="BI264" i="15"/>
  <c r="BI323" i="21"/>
  <c r="BI326" i="21"/>
  <c r="AE476" i="15"/>
  <c r="AE392" i="17"/>
  <c r="BI263" i="22"/>
  <c r="BI320" i="21"/>
  <c r="AE351" i="22"/>
  <c r="BI271" i="22"/>
  <c r="AE328" i="22"/>
  <c r="BI341" i="21"/>
  <c r="AE279" i="17"/>
  <c r="BI315" i="21"/>
  <c r="BI283" i="17"/>
  <c r="AE368" i="17"/>
  <c r="AE388" i="17"/>
  <c r="BI257" i="22"/>
  <c r="AE275" i="17"/>
  <c r="AE187" i="17"/>
  <c r="AE264" i="17" s="1"/>
  <c r="BI256" i="22"/>
  <c r="BI253" i="22"/>
  <c r="BI265" i="22"/>
  <c r="BI273" i="22"/>
  <c r="AE346" i="22"/>
  <c r="AE348" i="22"/>
  <c r="AE380" i="17"/>
  <c r="AE280" i="17"/>
  <c r="BI287" i="17"/>
  <c r="BI281" i="17"/>
  <c r="AE371" i="17"/>
  <c r="AE385" i="17"/>
  <c r="AE377" i="17"/>
  <c r="BI339" i="21"/>
  <c r="BI213" i="21"/>
  <c r="AE209" i="21"/>
  <c r="AE296" i="21" s="1"/>
  <c r="AE309" i="21"/>
  <c r="AE426" i="21"/>
  <c r="BI331" i="21"/>
  <c r="AE447" i="15"/>
  <c r="BI259" i="22"/>
  <c r="BI228" i="15"/>
  <c r="AE432" i="21"/>
  <c r="BI288" i="17"/>
  <c r="AE332" i="22"/>
  <c r="AE334" i="22"/>
  <c r="AE429" i="21"/>
  <c r="BI307" i="17"/>
  <c r="AE389" i="17"/>
  <c r="BI191" i="17"/>
  <c r="BI302" i="17"/>
  <c r="AE338" i="22"/>
  <c r="AE344" i="22"/>
  <c r="AE419" i="21"/>
  <c r="BI304" i="17"/>
  <c r="BI262" i="22"/>
  <c r="AE331" i="22"/>
  <c r="AE376" i="17"/>
  <c r="AE383" i="17"/>
  <c r="AE375" i="17"/>
  <c r="BI291" i="17"/>
  <c r="BI188" i="17"/>
  <c r="BI354" i="15"/>
  <c r="AE417" i="21"/>
  <c r="AE473" i="15"/>
  <c r="BI368" i="15"/>
  <c r="AE312" i="21"/>
  <c r="BI351" i="15"/>
  <c r="BI360" i="15"/>
  <c r="AE373" i="17"/>
  <c r="AE456" i="15"/>
  <c r="AE450" i="15"/>
  <c r="AE430" i="21"/>
  <c r="AE330" i="22"/>
  <c r="AE420" i="21"/>
  <c r="AE246" i="22"/>
  <c r="AE470" i="15"/>
  <c r="AE249" i="22"/>
  <c r="AE369" i="17"/>
  <c r="BI318" i="21"/>
  <c r="BI358" i="15"/>
  <c r="BI194" i="17"/>
  <c r="BI292" i="17"/>
  <c r="BI168" i="22"/>
  <c r="BI260" i="22"/>
  <c r="BI174" i="22"/>
  <c r="AE343" i="22"/>
  <c r="AE386" i="17"/>
  <c r="AE423" i="21"/>
  <c r="BI319" i="21"/>
  <c r="BI325" i="21"/>
  <c r="AE413" i="21"/>
  <c r="AE418" i="21"/>
  <c r="AE431" i="21"/>
  <c r="AE415" i="21"/>
  <c r="AE411" i="21"/>
  <c r="AE424" i="21"/>
  <c r="AE422" i="21"/>
  <c r="AE307" i="21"/>
  <c r="BI328" i="21"/>
  <c r="AE461" i="15"/>
  <c r="AO249" i="22"/>
  <c r="AY249" i="22" s="1"/>
  <c r="AX250" i="22" s="1"/>
  <c r="BH250" i="22" s="1"/>
  <c r="BG249" i="22"/>
  <c r="AO334" i="22"/>
  <c r="AY334" i="22" s="1"/>
  <c r="AX335" i="22" s="1"/>
  <c r="BH335" i="22" s="1"/>
  <c r="BG334" i="22"/>
  <c r="AN356" i="17"/>
  <c r="AO356" i="17" s="1"/>
  <c r="AY356" i="17" s="1"/>
  <c r="K356" i="17"/>
  <c r="U356" i="17" s="1"/>
  <c r="AO407" i="21"/>
  <c r="AY407" i="21" s="1"/>
  <c r="AX408" i="21" s="1"/>
  <c r="BH408" i="21" s="1"/>
  <c r="AO248" i="22"/>
  <c r="AY248" i="22" s="1"/>
  <c r="AX249" i="22" s="1"/>
  <c r="BH249" i="22" s="1"/>
  <c r="BG248" i="22"/>
  <c r="BI248" i="22" s="1"/>
  <c r="AO400" i="21"/>
  <c r="AY400" i="21" s="1"/>
  <c r="AX401" i="21" s="1"/>
  <c r="BH401" i="21" s="1"/>
  <c r="AO408" i="21"/>
  <c r="AY408" i="21" s="1"/>
  <c r="AX409" i="21" s="1"/>
  <c r="BH409" i="21" s="1"/>
  <c r="BG408" i="21"/>
  <c r="K467" i="21"/>
  <c r="AN467" i="21"/>
  <c r="AO467" i="21" s="1"/>
  <c r="AN425" i="17"/>
  <c r="AO425" i="17" s="1"/>
  <c r="K425" i="17"/>
  <c r="BI303" i="17"/>
  <c r="BI170" i="22"/>
  <c r="AE372" i="17"/>
  <c r="AO420" i="21"/>
  <c r="AY420" i="21" s="1"/>
  <c r="AX421" i="21" s="1"/>
  <c r="BH421" i="21" s="1"/>
  <c r="BG420" i="21"/>
  <c r="AO354" i="22"/>
  <c r="AY354" i="22" s="1"/>
  <c r="AX355" i="22" s="1"/>
  <c r="BG354" i="22"/>
  <c r="AO345" i="22"/>
  <c r="AY345" i="22" s="1"/>
  <c r="AX346" i="22" s="1"/>
  <c r="BH346" i="22" s="1"/>
  <c r="BG345" i="22"/>
  <c r="AO433" i="21"/>
  <c r="AY433" i="21" s="1"/>
  <c r="AX434" i="21" s="1"/>
  <c r="BH434" i="21" s="1"/>
  <c r="BG433" i="21"/>
  <c r="AE379" i="17"/>
  <c r="AE245" i="22"/>
  <c r="AE427" i="21"/>
  <c r="AO330" i="22"/>
  <c r="AY330" i="22" s="1"/>
  <c r="AX331" i="22" s="1"/>
  <c r="BH331" i="22" s="1"/>
  <c r="BG330" i="22"/>
  <c r="BI327" i="21"/>
  <c r="AO342" i="22"/>
  <c r="AY342" i="22" s="1"/>
  <c r="AX343" i="22" s="1"/>
  <c r="BH343" i="22" s="1"/>
  <c r="BG342" i="22"/>
  <c r="AO414" i="21"/>
  <c r="AY414" i="21" s="1"/>
  <c r="AX415" i="21" s="1"/>
  <c r="BH415" i="21" s="1"/>
  <c r="BG414" i="21"/>
  <c r="AO327" i="22"/>
  <c r="AY327" i="22" s="1"/>
  <c r="AX328" i="22" s="1"/>
  <c r="BH328" i="22" s="1"/>
  <c r="BG327" i="22"/>
  <c r="J474" i="21"/>
  <c r="AN379" i="21"/>
  <c r="AO379" i="21" s="1"/>
  <c r="K379" i="21"/>
  <c r="AO307" i="21"/>
  <c r="AY307" i="21" s="1"/>
  <c r="AX308" i="21" s="1"/>
  <c r="BH308" i="21" s="1"/>
  <c r="BG307" i="21"/>
  <c r="K285" i="21"/>
  <c r="J380" i="21"/>
  <c r="AN285" i="21"/>
  <c r="AO285" i="21" s="1"/>
  <c r="AN316" i="22"/>
  <c r="AO316" i="22" s="1"/>
  <c r="AY316" i="22" s="1"/>
  <c r="K316" i="22"/>
  <c r="U316" i="22" s="1"/>
  <c r="AN401" i="21"/>
  <c r="K401" i="21"/>
  <c r="U401" i="21" s="1"/>
  <c r="T402" i="21" s="1"/>
  <c r="AD402" i="21" s="1"/>
  <c r="AC401" i="21"/>
  <c r="AE401" i="21" s="1"/>
  <c r="BI268" i="22"/>
  <c r="AC303" i="21"/>
  <c r="AE303" i="21" s="1"/>
  <c r="T304" i="21"/>
  <c r="AD304" i="21" s="1"/>
  <c r="AD391" i="21" s="1"/>
  <c r="BI167" i="22"/>
  <c r="AE451" i="15"/>
  <c r="AN324" i="22"/>
  <c r="K324" i="22"/>
  <c r="U324" i="22" s="1"/>
  <c r="T325" i="22" s="1"/>
  <c r="AD325" i="22" s="1"/>
  <c r="AC324" i="22"/>
  <c r="AO338" i="22"/>
  <c r="AY338" i="22" s="1"/>
  <c r="AX339" i="22" s="1"/>
  <c r="BH339" i="22" s="1"/>
  <c r="BG338" i="22"/>
  <c r="AC325" i="22"/>
  <c r="AO332" i="22"/>
  <c r="AY332" i="22" s="1"/>
  <c r="AX333" i="22" s="1"/>
  <c r="BH333" i="22" s="1"/>
  <c r="BG332" i="22"/>
  <c r="AO328" i="22"/>
  <c r="AY328" i="22" s="1"/>
  <c r="AX329" i="22" s="1"/>
  <c r="BH329" i="22" s="1"/>
  <c r="BG328" i="22"/>
  <c r="AO365" i="17"/>
  <c r="AY365" i="17" s="1"/>
  <c r="AX366" i="17" s="1"/>
  <c r="BH366" i="17" s="1"/>
  <c r="AN422" i="17"/>
  <c r="AO422" i="17" s="1"/>
  <c r="K422" i="17"/>
  <c r="AE366" i="17"/>
  <c r="AO390" i="17"/>
  <c r="AY390" i="17" s="1"/>
  <c r="AX391" i="17" s="1"/>
  <c r="BH391" i="17" s="1"/>
  <c r="BG390" i="17"/>
  <c r="AE333" i="22"/>
  <c r="AE339" i="22"/>
  <c r="AE391" i="17"/>
  <c r="AE347" i="22"/>
  <c r="AO331" i="22"/>
  <c r="AY331" i="22" s="1"/>
  <c r="AX332" i="22" s="1"/>
  <c r="BH332" i="22" s="1"/>
  <c r="BG331" i="22"/>
  <c r="AO372" i="17"/>
  <c r="AY372" i="17" s="1"/>
  <c r="AX373" i="17" s="1"/>
  <c r="BH373" i="17" s="1"/>
  <c r="BG372" i="17"/>
  <c r="BI293" i="17"/>
  <c r="AO353" i="22"/>
  <c r="AY353" i="22" s="1"/>
  <c r="AX354" i="22" s="1"/>
  <c r="BG353" i="22"/>
  <c r="AO429" i="21"/>
  <c r="AY429" i="21" s="1"/>
  <c r="AX430" i="21" s="1"/>
  <c r="BH430" i="21" s="1"/>
  <c r="BG429" i="21"/>
  <c r="BI267" i="22"/>
  <c r="AO246" i="22"/>
  <c r="AY246" i="22" s="1"/>
  <c r="AX247" i="22" s="1"/>
  <c r="BH247" i="22" s="1"/>
  <c r="BI247" i="22" s="1"/>
  <c r="BG246" i="22"/>
  <c r="AO425" i="21"/>
  <c r="AY425" i="21" s="1"/>
  <c r="AX426" i="21" s="1"/>
  <c r="BH426" i="21" s="1"/>
  <c r="BG425" i="21"/>
  <c r="AE384" i="17"/>
  <c r="AE412" i="21"/>
  <c r="AE416" i="21"/>
  <c r="AN402" i="21"/>
  <c r="K402" i="21"/>
  <c r="U402" i="21" s="1"/>
  <c r="T403" i="21" s="1"/>
  <c r="AD403" i="21" s="1"/>
  <c r="AC402" i="21"/>
  <c r="BI216" i="21"/>
  <c r="AE428" i="21"/>
  <c r="T242" i="22"/>
  <c r="AD242" i="22" s="1"/>
  <c r="AD309" i="22" s="1"/>
  <c r="AC241" i="22"/>
  <c r="AE241" i="22" s="1"/>
  <c r="BI286" i="17"/>
  <c r="BI261" i="22"/>
  <c r="AE382" i="17"/>
  <c r="K427" i="17"/>
  <c r="AN427" i="17"/>
  <c r="AO427" i="17" s="1"/>
  <c r="BG303" i="21"/>
  <c r="BI303" i="21" s="1"/>
  <c r="AX304" i="21"/>
  <c r="BH304" i="21" s="1"/>
  <c r="AE308" i="21"/>
  <c r="AE453" i="15"/>
  <c r="AE466" i="15"/>
  <c r="AO275" i="17"/>
  <c r="AY275" i="17" s="1"/>
  <c r="AX276" i="17" s="1"/>
  <c r="BH276" i="17" s="1"/>
  <c r="BG275" i="17"/>
  <c r="AO373" i="17"/>
  <c r="AY373" i="17" s="1"/>
  <c r="AX374" i="17" s="1"/>
  <c r="BH374" i="17" s="1"/>
  <c r="BG373" i="17"/>
  <c r="AE381" i="17"/>
  <c r="AN323" i="22"/>
  <c r="K323" i="22"/>
  <c r="U323" i="22" s="1"/>
  <c r="T324" i="22" s="1"/>
  <c r="AD324" i="22" s="1"/>
  <c r="AC323" i="22"/>
  <c r="AE323" i="22" s="1"/>
  <c r="AO368" i="17"/>
  <c r="AY368" i="17" s="1"/>
  <c r="AX369" i="17" s="1"/>
  <c r="BH369" i="17" s="1"/>
  <c r="BG368" i="17"/>
  <c r="AN465" i="21"/>
  <c r="AO465" i="21" s="1"/>
  <c r="K465" i="21"/>
  <c r="AO366" i="17"/>
  <c r="AY366" i="17" s="1"/>
  <c r="AX367" i="17" s="1"/>
  <c r="BH367" i="17" s="1"/>
  <c r="BG366" i="17"/>
  <c r="AE341" i="22"/>
  <c r="AO394" i="17"/>
  <c r="AY394" i="17" s="1"/>
  <c r="AX395" i="17" s="1"/>
  <c r="BG394" i="17"/>
  <c r="AO339" i="22"/>
  <c r="AY339" i="22" s="1"/>
  <c r="AX340" i="22" s="1"/>
  <c r="BH340" i="22" s="1"/>
  <c r="BG339" i="22"/>
  <c r="AE340" i="22"/>
  <c r="AN466" i="21"/>
  <c r="AO466" i="21" s="1"/>
  <c r="K466" i="21"/>
  <c r="AO347" i="22"/>
  <c r="AY347" i="22" s="1"/>
  <c r="AX348" i="22" s="1"/>
  <c r="BH348" i="22" s="1"/>
  <c r="BG347" i="22"/>
  <c r="BI313" i="21"/>
  <c r="AO376" i="17"/>
  <c r="AY376" i="17" s="1"/>
  <c r="AX377" i="17" s="1"/>
  <c r="BH377" i="17" s="1"/>
  <c r="BG376" i="17"/>
  <c r="AE335" i="22"/>
  <c r="AO379" i="17"/>
  <c r="AY379" i="17" s="1"/>
  <c r="AX380" i="17" s="1"/>
  <c r="BH380" i="17" s="1"/>
  <c r="BG379" i="17"/>
  <c r="AE370" i="17"/>
  <c r="AO245" i="22"/>
  <c r="AY245" i="22" s="1"/>
  <c r="AX246" i="22" s="1"/>
  <c r="BH246" i="22" s="1"/>
  <c r="BG245" i="22"/>
  <c r="AO427" i="21"/>
  <c r="AY427" i="21" s="1"/>
  <c r="AX428" i="21" s="1"/>
  <c r="BH428" i="21" s="1"/>
  <c r="BG427" i="21"/>
  <c r="K468" i="21"/>
  <c r="AN468" i="21"/>
  <c r="AO468" i="21" s="1"/>
  <c r="AO384" i="17"/>
  <c r="AY384" i="17" s="1"/>
  <c r="AX385" i="17" s="1"/>
  <c r="BH385" i="17" s="1"/>
  <c r="BG384" i="17"/>
  <c r="BI278" i="22"/>
  <c r="BI290" i="17"/>
  <c r="BI334" i="21"/>
  <c r="BI324" i="21"/>
  <c r="AO416" i="21"/>
  <c r="AY416" i="21" s="1"/>
  <c r="AX417" i="21" s="1"/>
  <c r="BH417" i="21" s="1"/>
  <c r="BG416" i="21"/>
  <c r="BI255" i="22"/>
  <c r="AO382" i="17"/>
  <c r="AY382" i="17" s="1"/>
  <c r="AX383" i="17" s="1"/>
  <c r="BH383" i="17" s="1"/>
  <c r="BG382" i="17"/>
  <c r="BI322" i="21"/>
  <c r="AE434" i="21"/>
  <c r="AN398" i="21"/>
  <c r="AO398" i="21" s="1"/>
  <c r="AY398" i="21" s="1"/>
  <c r="K398" i="21"/>
  <c r="U398" i="21" s="1"/>
  <c r="AO308" i="21"/>
  <c r="AY308" i="21" s="1"/>
  <c r="AX309" i="21" s="1"/>
  <c r="BH309" i="21" s="1"/>
  <c r="BI309" i="21" s="1"/>
  <c r="BG308" i="21"/>
  <c r="AO392" i="17"/>
  <c r="AY392" i="17" s="1"/>
  <c r="AX393" i="17" s="1"/>
  <c r="BH393" i="17" s="1"/>
  <c r="BG392" i="17"/>
  <c r="AO385" i="17"/>
  <c r="AY385" i="17" s="1"/>
  <c r="AX386" i="17" s="1"/>
  <c r="BH386" i="17" s="1"/>
  <c r="BG385" i="17"/>
  <c r="K360" i="17"/>
  <c r="U360" i="17" s="1"/>
  <c r="T361" i="17" s="1"/>
  <c r="AD361" i="17" s="1"/>
  <c r="AN360" i="17"/>
  <c r="AC360" i="17"/>
  <c r="AO380" i="17"/>
  <c r="AY380" i="17" s="1"/>
  <c r="AX381" i="17" s="1"/>
  <c r="BH381" i="17" s="1"/>
  <c r="BG380" i="17"/>
  <c r="AO346" i="22"/>
  <c r="AY346" i="22" s="1"/>
  <c r="AX347" i="22" s="1"/>
  <c r="BH347" i="22" s="1"/>
  <c r="BG346" i="22"/>
  <c r="AE393" i="17"/>
  <c r="AO325" i="22"/>
  <c r="AY325" i="22" s="1"/>
  <c r="AX326" i="22" s="1"/>
  <c r="BH326" i="22" s="1"/>
  <c r="BG325" i="22"/>
  <c r="AO435" i="21"/>
  <c r="AY435" i="21" s="1"/>
  <c r="AX436" i="21" s="1"/>
  <c r="BG435" i="21"/>
  <c r="AO388" i="17"/>
  <c r="AY388" i="17" s="1"/>
  <c r="AX389" i="17" s="1"/>
  <c r="BH389" i="17" s="1"/>
  <c r="BG388" i="17"/>
  <c r="AO341" i="22"/>
  <c r="AY341" i="22" s="1"/>
  <c r="AX342" i="22" s="1"/>
  <c r="BH342" i="22" s="1"/>
  <c r="BG341" i="22"/>
  <c r="AO333" i="22"/>
  <c r="AY333" i="22" s="1"/>
  <c r="AX334" i="22" s="1"/>
  <c r="BH334" i="22" s="1"/>
  <c r="BG333" i="22"/>
  <c r="AO362" i="17"/>
  <c r="AY362" i="17" s="1"/>
  <c r="AX363" i="17" s="1"/>
  <c r="BH363" i="17" s="1"/>
  <c r="AO391" i="17"/>
  <c r="AY391" i="17" s="1"/>
  <c r="AX392" i="17" s="1"/>
  <c r="BH392" i="17" s="1"/>
  <c r="BG391" i="17"/>
  <c r="AN464" i="21"/>
  <c r="AO464" i="21" s="1"/>
  <c r="K464" i="21"/>
  <c r="AO335" i="22"/>
  <c r="AY335" i="22" s="1"/>
  <c r="AX336" i="22" s="1"/>
  <c r="BH336" i="22" s="1"/>
  <c r="BG335" i="22"/>
  <c r="AO419" i="21"/>
  <c r="AY419" i="21" s="1"/>
  <c r="AX420" i="21" s="1"/>
  <c r="BH420" i="21" s="1"/>
  <c r="BG419" i="21"/>
  <c r="AO383" i="17"/>
  <c r="AY383" i="17" s="1"/>
  <c r="AX384" i="17" s="1"/>
  <c r="BH384" i="17" s="1"/>
  <c r="BG383" i="17"/>
  <c r="BI187" i="17"/>
  <c r="AO370" i="17"/>
  <c r="AY370" i="17" s="1"/>
  <c r="AX371" i="17" s="1"/>
  <c r="BH371" i="17" s="1"/>
  <c r="BG370" i="17"/>
  <c r="AE247" i="22"/>
  <c r="K320" i="22"/>
  <c r="U320" i="22" s="1"/>
  <c r="T321" i="22" s="1"/>
  <c r="AD321" i="22" s="1"/>
  <c r="AN320" i="22"/>
  <c r="AC320" i="22"/>
  <c r="AO417" i="21"/>
  <c r="AY417" i="21" s="1"/>
  <c r="AX418" i="21" s="1"/>
  <c r="BH418" i="21" s="1"/>
  <c r="BG417" i="21"/>
  <c r="AO412" i="21"/>
  <c r="AY412" i="21" s="1"/>
  <c r="AX413" i="21" s="1"/>
  <c r="BH413" i="21" s="1"/>
  <c r="BG412" i="21"/>
  <c r="AO428" i="21"/>
  <c r="AY428" i="21" s="1"/>
  <c r="AX429" i="21" s="1"/>
  <c r="BH429" i="21" s="1"/>
  <c r="BG428" i="21"/>
  <c r="BI330" i="21"/>
  <c r="AO418" i="21"/>
  <c r="AY418" i="21" s="1"/>
  <c r="AX419" i="21" s="1"/>
  <c r="BH419" i="21" s="1"/>
  <c r="BG418" i="21"/>
  <c r="AO242" i="22"/>
  <c r="AY242" i="22" s="1"/>
  <c r="AX243" i="22" s="1"/>
  <c r="BH243" i="22" s="1"/>
  <c r="BI243" i="22" s="1"/>
  <c r="BG242" i="22"/>
  <c r="BI332" i="21"/>
  <c r="AN403" i="21"/>
  <c r="BG404" i="21" s="1"/>
  <c r="K403" i="21"/>
  <c r="U403" i="21" s="1"/>
  <c r="T404" i="21" s="1"/>
  <c r="AD404" i="21" s="1"/>
  <c r="AE404" i="21" s="1"/>
  <c r="AC403" i="21"/>
  <c r="K424" i="17"/>
  <c r="AN424" i="17"/>
  <c r="AO424" i="17" s="1"/>
  <c r="AO371" i="17"/>
  <c r="AY371" i="17" s="1"/>
  <c r="AX372" i="17" s="1"/>
  <c r="BH372" i="17" s="1"/>
  <c r="BG371" i="17"/>
  <c r="BG305" i="21"/>
  <c r="BG304" i="21"/>
  <c r="AO304" i="21"/>
  <c r="AY304" i="21" s="1"/>
  <c r="AX305" i="21" s="1"/>
  <c r="BH305" i="21" s="1"/>
  <c r="AO348" i="22"/>
  <c r="AY348" i="22" s="1"/>
  <c r="AX349" i="22" s="1"/>
  <c r="BH349" i="22" s="1"/>
  <c r="BG348" i="22"/>
  <c r="BG250" i="22"/>
  <c r="BI276" i="22"/>
  <c r="AO322" i="22"/>
  <c r="AY322" i="22" s="1"/>
  <c r="AX323" i="22" s="1"/>
  <c r="BH323" i="22" s="1"/>
  <c r="AE337" i="22"/>
  <c r="AO340" i="22"/>
  <c r="AY340" i="22" s="1"/>
  <c r="AX341" i="22" s="1"/>
  <c r="BH341" i="22" s="1"/>
  <c r="BG340" i="22"/>
  <c r="AO411" i="21"/>
  <c r="AY411" i="21" s="1"/>
  <c r="AX412" i="21" s="1"/>
  <c r="BH412" i="21" s="1"/>
  <c r="BG411" i="21"/>
  <c r="AO404" i="21"/>
  <c r="AY404" i="21" s="1"/>
  <c r="AX405" i="21" s="1"/>
  <c r="BH405" i="21" s="1"/>
  <c r="AN405" i="21"/>
  <c r="K405" i="21"/>
  <c r="U405" i="21" s="1"/>
  <c r="T406" i="21" s="1"/>
  <c r="AD406" i="21" s="1"/>
  <c r="AC405" i="21"/>
  <c r="AE405" i="21" s="1"/>
  <c r="BI258" i="22"/>
  <c r="AE276" i="17"/>
  <c r="BI264" i="22"/>
  <c r="BI340" i="21"/>
  <c r="AO358" i="17"/>
  <c r="AY358" i="17" s="1"/>
  <c r="AX359" i="17" s="1"/>
  <c r="BH359" i="17" s="1"/>
  <c r="BI251" i="22"/>
  <c r="AE367" i="17"/>
  <c r="AN431" i="17"/>
  <c r="AO431" i="17" s="1"/>
  <c r="K431" i="17"/>
  <c r="AE311" i="21"/>
  <c r="BI285" i="17"/>
  <c r="AE329" i="22"/>
  <c r="BI190" i="17"/>
  <c r="BI171" i="22"/>
  <c r="BI277" i="22"/>
  <c r="BI335" i="21"/>
  <c r="BG272" i="17"/>
  <c r="AO272" i="17"/>
  <c r="AY272" i="17" s="1"/>
  <c r="AX273" i="17" s="1"/>
  <c r="BH273" i="17" s="1"/>
  <c r="BI273" i="17" s="1"/>
  <c r="AE387" i="17"/>
  <c r="BI254" i="22"/>
  <c r="AN317" i="22"/>
  <c r="AC317" i="22"/>
  <c r="K317" i="22"/>
  <c r="U317" i="22" s="1"/>
  <c r="T318" i="22" s="1"/>
  <c r="AD318" i="22" s="1"/>
  <c r="AE318" i="22" s="1"/>
  <c r="BI252" i="22"/>
  <c r="BI212" i="21"/>
  <c r="AE350" i="22"/>
  <c r="AO434" i="21"/>
  <c r="AY434" i="21" s="1"/>
  <c r="AX435" i="21" s="1"/>
  <c r="BH435" i="21" s="1"/>
  <c r="BG434" i="21"/>
  <c r="AO274" i="17"/>
  <c r="AY274" i="17" s="1"/>
  <c r="AX275" i="17" s="1"/>
  <c r="BH275" i="17" s="1"/>
  <c r="BG274" i="17"/>
  <c r="BI274" i="17" s="1"/>
  <c r="AO278" i="17"/>
  <c r="AY278" i="17" s="1"/>
  <c r="AX279" i="17" s="1"/>
  <c r="BH279" i="17" s="1"/>
  <c r="BG278" i="17"/>
  <c r="BI278" i="17" s="1"/>
  <c r="AE449" i="15"/>
  <c r="AO336" i="22"/>
  <c r="AY336" i="22" s="1"/>
  <c r="AX337" i="22" s="1"/>
  <c r="BH337" i="22" s="1"/>
  <c r="BG336" i="22"/>
  <c r="AC400" i="21"/>
  <c r="K399" i="21"/>
  <c r="U399" i="21" s="1"/>
  <c r="T400" i="21" s="1"/>
  <c r="AD400" i="21" s="1"/>
  <c r="AC399" i="21"/>
  <c r="AN399" i="21"/>
  <c r="AO381" i="17"/>
  <c r="AY381" i="17" s="1"/>
  <c r="AX382" i="17" s="1"/>
  <c r="BH382" i="17" s="1"/>
  <c r="BG381" i="17"/>
  <c r="AO393" i="17"/>
  <c r="AY393" i="17" s="1"/>
  <c r="AX394" i="17" s="1"/>
  <c r="BG393" i="17"/>
  <c r="BI284" i="17"/>
  <c r="AO244" i="22"/>
  <c r="AY244" i="22" s="1"/>
  <c r="AX245" i="22" s="1"/>
  <c r="BH245" i="22" s="1"/>
  <c r="BG244" i="22"/>
  <c r="BI244" i="22" s="1"/>
  <c r="BI301" i="17"/>
  <c r="AE167" i="22"/>
  <c r="AE234" i="22" s="1"/>
  <c r="AE349" i="22"/>
  <c r="AN361" i="17"/>
  <c r="BG362" i="17" s="1"/>
  <c r="K361" i="17"/>
  <c r="U361" i="17" s="1"/>
  <c r="T362" i="17" s="1"/>
  <c r="AD362" i="17" s="1"/>
  <c r="AE362" i="17" s="1"/>
  <c r="AC361" i="17"/>
  <c r="AE326" i="22"/>
  <c r="BI316" i="21"/>
  <c r="AO431" i="21"/>
  <c r="AY431" i="21" s="1"/>
  <c r="AX432" i="21" s="1"/>
  <c r="BH432" i="21" s="1"/>
  <c r="BG431" i="21"/>
  <c r="BI298" i="17"/>
  <c r="AN473" i="21"/>
  <c r="AO473" i="21" s="1"/>
  <c r="K473" i="21"/>
  <c r="AO279" i="17"/>
  <c r="AY279" i="17" s="1"/>
  <c r="AX280" i="17" s="1"/>
  <c r="BH280" i="17" s="1"/>
  <c r="BI280" i="17" s="1"/>
  <c r="BG279" i="17"/>
  <c r="K469" i="21"/>
  <c r="AN469" i="21"/>
  <c r="AO469" i="21" s="1"/>
  <c r="AE409" i="21"/>
  <c r="AC357" i="17"/>
  <c r="K357" i="17"/>
  <c r="U357" i="17" s="1"/>
  <c r="T358" i="17" s="1"/>
  <c r="AD358" i="17" s="1"/>
  <c r="AE358" i="17" s="1"/>
  <c r="AN357" i="17"/>
  <c r="AE410" i="21"/>
  <c r="AN359" i="17"/>
  <c r="K359" i="17"/>
  <c r="U359" i="17" s="1"/>
  <c r="T360" i="17" s="1"/>
  <c r="AD360" i="17" s="1"/>
  <c r="AC359" i="17"/>
  <c r="AE359" i="17" s="1"/>
  <c r="K363" i="17"/>
  <c r="U363" i="17" s="1"/>
  <c r="T364" i="17" s="1"/>
  <c r="AD364" i="17" s="1"/>
  <c r="AN363" i="17"/>
  <c r="AC363" i="17"/>
  <c r="AE363" i="17" s="1"/>
  <c r="AE421" i="21"/>
  <c r="AE467" i="15"/>
  <c r="AE474" i="15"/>
  <c r="K96" i="15"/>
  <c r="AE338" i="15"/>
  <c r="BI365" i="15"/>
  <c r="BI342" i="15"/>
  <c r="AE455" i="15"/>
  <c r="BI305" i="17"/>
  <c r="AO377" i="17"/>
  <c r="AY377" i="17" s="1"/>
  <c r="AX378" i="17" s="1"/>
  <c r="BH378" i="17" s="1"/>
  <c r="BG377" i="17"/>
  <c r="AE305" i="21"/>
  <c r="AE352" i="22"/>
  <c r="AO386" i="17"/>
  <c r="AY386" i="17" s="1"/>
  <c r="AX387" i="17" s="1"/>
  <c r="BH387" i="17" s="1"/>
  <c r="BG386" i="17"/>
  <c r="J191" i="21"/>
  <c r="AN96" i="21"/>
  <c r="AO96" i="21" s="1"/>
  <c r="K96" i="21"/>
  <c r="T272" i="17"/>
  <c r="AD272" i="17" s="1"/>
  <c r="AD349" i="17" s="1"/>
  <c r="AC271" i="17"/>
  <c r="AE271" i="17" s="1"/>
  <c r="AO351" i="22"/>
  <c r="AY351" i="22" s="1"/>
  <c r="AX352" i="22" s="1"/>
  <c r="BH352" i="22" s="1"/>
  <c r="BG351" i="22"/>
  <c r="AN319" i="22"/>
  <c r="K319" i="22"/>
  <c r="U319" i="22" s="1"/>
  <c r="T320" i="22" s="1"/>
  <c r="AD320" i="22" s="1"/>
  <c r="AC319" i="22"/>
  <c r="AE319" i="22" s="1"/>
  <c r="AO432" i="21"/>
  <c r="AY432" i="21" s="1"/>
  <c r="AX433" i="21" s="1"/>
  <c r="BH433" i="21" s="1"/>
  <c r="BG432" i="21"/>
  <c r="AO337" i="22"/>
  <c r="AY337" i="22" s="1"/>
  <c r="AX338" i="22" s="1"/>
  <c r="BH338" i="22" s="1"/>
  <c r="BG337" i="22"/>
  <c r="AE408" i="21"/>
  <c r="AO344" i="22"/>
  <c r="AY344" i="22" s="1"/>
  <c r="AX345" i="22" s="1"/>
  <c r="BH345" i="22" s="1"/>
  <c r="BI345" i="22" s="1"/>
  <c r="BG344" i="22"/>
  <c r="AO349" i="22"/>
  <c r="AY349" i="22" s="1"/>
  <c r="AX350" i="22" s="1"/>
  <c r="BH350" i="22" s="1"/>
  <c r="BG349" i="22"/>
  <c r="AE378" i="17"/>
  <c r="BI266" i="22"/>
  <c r="AO310" i="21"/>
  <c r="AY310" i="21" s="1"/>
  <c r="AX311" i="21" s="1"/>
  <c r="BH311" i="21" s="1"/>
  <c r="BG310" i="21"/>
  <c r="BI310" i="21" s="1"/>
  <c r="AO276" i="17"/>
  <c r="AY276" i="17" s="1"/>
  <c r="AX277" i="17" s="1"/>
  <c r="BH277" i="17" s="1"/>
  <c r="BI277" i="17" s="1"/>
  <c r="BG276" i="17"/>
  <c r="AO424" i="21"/>
  <c r="AY424" i="21" s="1"/>
  <c r="AX425" i="21" s="1"/>
  <c r="BH425" i="21" s="1"/>
  <c r="BG424" i="21"/>
  <c r="K423" i="17"/>
  <c r="AN423" i="17"/>
  <c r="AO423" i="17" s="1"/>
  <c r="BI306" i="17"/>
  <c r="AO415" i="21"/>
  <c r="AY415" i="21" s="1"/>
  <c r="AX416" i="21" s="1"/>
  <c r="BH416" i="21" s="1"/>
  <c r="BG415" i="21"/>
  <c r="AE433" i="21"/>
  <c r="AO430" i="21"/>
  <c r="AY430" i="21" s="1"/>
  <c r="AX431" i="21" s="1"/>
  <c r="BH431" i="21" s="1"/>
  <c r="BG430" i="21"/>
  <c r="BI430" i="21" s="1"/>
  <c r="AO422" i="21"/>
  <c r="AY422" i="21" s="1"/>
  <c r="AX423" i="21" s="1"/>
  <c r="BH423" i="21" s="1"/>
  <c r="BG422" i="21"/>
  <c r="AO367" i="17"/>
  <c r="AY367" i="17" s="1"/>
  <c r="AX368" i="17" s="1"/>
  <c r="BH368" i="17" s="1"/>
  <c r="BG367" i="17"/>
  <c r="AO311" i="21"/>
  <c r="AY311" i="21" s="1"/>
  <c r="AX312" i="21" s="1"/>
  <c r="BH312" i="21" s="1"/>
  <c r="BI312" i="21" s="1"/>
  <c r="BG311" i="21"/>
  <c r="BI270" i="22"/>
  <c r="BI338" i="21"/>
  <c r="BI294" i="17"/>
  <c r="AO343" i="22"/>
  <c r="AY343" i="22" s="1"/>
  <c r="AX344" i="22" s="1"/>
  <c r="BH344" i="22" s="1"/>
  <c r="BG343" i="22"/>
  <c r="AO329" i="22"/>
  <c r="AY329" i="22" s="1"/>
  <c r="AX330" i="22" s="1"/>
  <c r="BH330" i="22" s="1"/>
  <c r="BG329" i="22"/>
  <c r="AE342" i="22"/>
  <c r="AE374" i="17"/>
  <c r="AE327" i="22"/>
  <c r="AN364" i="17"/>
  <c r="K364" i="17"/>
  <c r="U364" i="17" s="1"/>
  <c r="T365" i="17" s="1"/>
  <c r="AD365" i="17" s="1"/>
  <c r="AE365" i="17" s="1"/>
  <c r="AC364" i="17"/>
  <c r="AO409" i="21"/>
  <c r="AY409" i="21" s="1"/>
  <c r="AX410" i="21" s="1"/>
  <c r="BH410" i="21" s="1"/>
  <c r="BG409" i="21"/>
  <c r="BI295" i="17"/>
  <c r="BI299" i="17"/>
  <c r="AO387" i="17"/>
  <c r="AY387" i="17" s="1"/>
  <c r="AX388" i="17" s="1"/>
  <c r="BH388" i="17" s="1"/>
  <c r="BG387" i="17"/>
  <c r="BI317" i="21"/>
  <c r="AO350" i="22"/>
  <c r="AY350" i="22" s="1"/>
  <c r="AX351" i="22" s="1"/>
  <c r="BH351" i="22" s="1"/>
  <c r="BG350" i="22"/>
  <c r="AO421" i="21"/>
  <c r="AY421" i="21" s="1"/>
  <c r="AX422" i="21" s="1"/>
  <c r="BH422" i="21" s="1"/>
  <c r="BG421" i="21"/>
  <c r="AE228" i="15"/>
  <c r="AE325" i="15" s="1"/>
  <c r="AO389" i="17"/>
  <c r="AY389" i="17" s="1"/>
  <c r="AX390" i="17" s="1"/>
  <c r="BH390" i="17" s="1"/>
  <c r="BG389" i="17"/>
  <c r="AO369" i="17"/>
  <c r="AY369" i="17" s="1"/>
  <c r="AX370" i="17" s="1"/>
  <c r="BH370" i="17" s="1"/>
  <c r="BG369" i="17"/>
  <c r="BI369" i="17" s="1"/>
  <c r="AO426" i="21"/>
  <c r="AY426" i="21" s="1"/>
  <c r="AX427" i="21" s="1"/>
  <c r="BH427" i="21" s="1"/>
  <c r="BG426" i="21"/>
  <c r="AO352" i="22"/>
  <c r="AY352" i="22" s="1"/>
  <c r="AX353" i="22" s="1"/>
  <c r="BH353" i="22" s="1"/>
  <c r="BG352" i="22"/>
  <c r="AX272" i="17"/>
  <c r="BH272" i="17" s="1"/>
  <c r="BG271" i="17"/>
  <c r="BI271" i="17" s="1"/>
  <c r="BI210" i="21"/>
  <c r="BI175" i="22"/>
  <c r="AE390" i="17"/>
  <c r="AN426" i="17"/>
  <c r="AO426" i="17" s="1"/>
  <c r="K426" i="17"/>
  <c r="AO378" i="17"/>
  <c r="AY378" i="17" s="1"/>
  <c r="AX379" i="17" s="1"/>
  <c r="BH379" i="17" s="1"/>
  <c r="BG378" i="17"/>
  <c r="AO423" i="21"/>
  <c r="AY423" i="21" s="1"/>
  <c r="AX424" i="21" s="1"/>
  <c r="BH424" i="21" s="1"/>
  <c r="BG423" i="21"/>
  <c r="AO326" i="22"/>
  <c r="AY326" i="22" s="1"/>
  <c r="AX327" i="22" s="1"/>
  <c r="BH327" i="22" s="1"/>
  <c r="BG326" i="22"/>
  <c r="BI329" i="21"/>
  <c r="AE345" i="22"/>
  <c r="BI272" i="22"/>
  <c r="AO375" i="17"/>
  <c r="AY375" i="17" s="1"/>
  <c r="AX376" i="17" s="1"/>
  <c r="BH376" i="17" s="1"/>
  <c r="BG375" i="17"/>
  <c r="AN321" i="22"/>
  <c r="BG322" i="22" s="1"/>
  <c r="K321" i="22"/>
  <c r="U321" i="22" s="1"/>
  <c r="T322" i="22" s="1"/>
  <c r="AD322" i="22" s="1"/>
  <c r="AE322" i="22" s="1"/>
  <c r="AC321" i="22"/>
  <c r="BI297" i="17"/>
  <c r="AN406" i="21"/>
  <c r="K406" i="21"/>
  <c r="U406" i="21" s="1"/>
  <c r="T407" i="21" s="1"/>
  <c r="AD407" i="21" s="1"/>
  <c r="AE407" i="21" s="1"/>
  <c r="AC406" i="21"/>
  <c r="AE425" i="21"/>
  <c r="BI282" i="17"/>
  <c r="AO374" i="17"/>
  <c r="AY374" i="17" s="1"/>
  <c r="AX375" i="17" s="1"/>
  <c r="BH375" i="17" s="1"/>
  <c r="BG374" i="17"/>
  <c r="AE414" i="21"/>
  <c r="AO413" i="21"/>
  <c r="AY413" i="21" s="1"/>
  <c r="AX414" i="21" s="1"/>
  <c r="BH414" i="21" s="1"/>
  <c r="BG413" i="21"/>
  <c r="BG241" i="22"/>
  <c r="BI241" i="22" s="1"/>
  <c r="AX242" i="22"/>
  <c r="BH242" i="22" s="1"/>
  <c r="AO306" i="21"/>
  <c r="AY306" i="21" s="1"/>
  <c r="AX307" i="21" s="1"/>
  <c r="BH307" i="21" s="1"/>
  <c r="BG306" i="21"/>
  <c r="BI306" i="21" s="1"/>
  <c r="BI300" i="17"/>
  <c r="BI289" i="17"/>
  <c r="AE243" i="22"/>
  <c r="AO410" i="21"/>
  <c r="AY410" i="21" s="1"/>
  <c r="AX411" i="21" s="1"/>
  <c r="BH411" i="21" s="1"/>
  <c r="BG410" i="21"/>
  <c r="BI314" i="21"/>
  <c r="BG131" i="22"/>
  <c r="X130" i="22"/>
  <c r="BC130" i="22"/>
  <c r="Y130" i="22"/>
  <c r="BD130" i="22"/>
  <c r="U130" i="22"/>
  <c r="T131" i="22" s="1"/>
  <c r="AC131" i="22"/>
  <c r="O131" i="22"/>
  <c r="P131" i="22" s="1"/>
  <c r="AA131" i="22" s="1"/>
  <c r="Z130" i="22"/>
  <c r="AU59" i="22"/>
  <c r="AV59" i="22" s="1"/>
  <c r="AS60" i="22" s="1"/>
  <c r="O207" i="22"/>
  <c r="BB206" i="22"/>
  <c r="X206" i="22"/>
  <c r="BD206" i="22"/>
  <c r="Z206" i="22"/>
  <c r="Y206" i="22"/>
  <c r="BC206" i="22"/>
  <c r="AC207" i="22"/>
  <c r="BG207" i="22"/>
  <c r="U206" i="22"/>
  <c r="T207" i="22" s="1"/>
  <c r="P280" i="22"/>
  <c r="AA280" i="22" s="1"/>
  <c r="AS357" i="22"/>
  <c r="AY356" i="22"/>
  <c r="AX357" i="22" s="1"/>
  <c r="P55" i="22"/>
  <c r="AA55" i="22" s="1"/>
  <c r="O355" i="22"/>
  <c r="BB354" i="22"/>
  <c r="Y354" i="22"/>
  <c r="X354" i="22"/>
  <c r="Z354" i="22"/>
  <c r="BD354" i="22"/>
  <c r="BC354" i="22"/>
  <c r="AC355" i="22"/>
  <c r="BG355" i="22"/>
  <c r="U354" i="22"/>
  <c r="T355" i="22" s="1"/>
  <c r="BF279" i="22"/>
  <c r="BH279" i="22"/>
  <c r="BF54" i="22"/>
  <c r="BH54" i="22"/>
  <c r="AB279" i="22"/>
  <c r="AD279" i="22"/>
  <c r="AT281" i="22"/>
  <c r="BE281" i="22" s="1"/>
  <c r="AU206" i="22"/>
  <c r="AV206" i="22" s="1"/>
  <c r="AS131" i="22"/>
  <c r="AY130" i="22"/>
  <c r="AX131" i="22" s="1"/>
  <c r="AB54" i="22"/>
  <c r="AD54" i="22"/>
  <c r="AC225" i="17"/>
  <c r="BB224" i="17"/>
  <c r="X224" i="17"/>
  <c r="U224" i="17"/>
  <c r="T225" i="17" s="1"/>
  <c r="BG225" i="17"/>
  <c r="BC224" i="17"/>
  <c r="O225" i="17"/>
  <c r="P225" i="17" s="1"/>
  <c r="AA225" i="17" s="1"/>
  <c r="AE54" i="17"/>
  <c r="BI308" i="17"/>
  <c r="AS312" i="17"/>
  <c r="AY311" i="17"/>
  <c r="AX312" i="17" s="1"/>
  <c r="AS143" i="17"/>
  <c r="AY142" i="17"/>
  <c r="AX143" i="17" s="1"/>
  <c r="P395" i="17"/>
  <c r="AA395" i="17" s="1"/>
  <c r="AB394" i="17"/>
  <c r="AD394" i="17"/>
  <c r="BF394" i="17"/>
  <c r="BH394" i="17"/>
  <c r="BI54" i="17"/>
  <c r="AS227" i="17"/>
  <c r="AY226" i="17"/>
  <c r="AX227" i="17" s="1"/>
  <c r="Q55" i="17"/>
  <c r="R55" i="17" s="1"/>
  <c r="BF138" i="17"/>
  <c r="BH138" i="17"/>
  <c r="AE308" i="17"/>
  <c r="Q309" i="17"/>
  <c r="R309" i="17" s="1"/>
  <c r="P139" i="17"/>
  <c r="AA139" i="17" s="1"/>
  <c r="AS396" i="17"/>
  <c r="AY395" i="17"/>
  <c r="AX396" i="17" s="1"/>
  <c r="AB138" i="17"/>
  <c r="AD138" i="17"/>
  <c r="AT56" i="17"/>
  <c r="BE56" i="17" s="1"/>
  <c r="AU346" i="21"/>
  <c r="AV346" i="21" s="1"/>
  <c r="AY346" i="21" s="1"/>
  <c r="AX347" i="21" s="1"/>
  <c r="BI245" i="21"/>
  <c r="AE245" i="21"/>
  <c r="AU248" i="21"/>
  <c r="AV248" i="21" s="1"/>
  <c r="BI55" i="21"/>
  <c r="AS58" i="21"/>
  <c r="AY57" i="21"/>
  <c r="AX58" i="21" s="1"/>
  <c r="AT440" i="21"/>
  <c r="BE440" i="21" s="1"/>
  <c r="BF435" i="21"/>
  <c r="Q56" i="21"/>
  <c r="R56" i="21" s="1"/>
  <c r="BC343" i="21"/>
  <c r="X343" i="21"/>
  <c r="Y343" i="21"/>
  <c r="BD343" i="21"/>
  <c r="BB343" i="21"/>
  <c r="AC344" i="21"/>
  <c r="O344" i="21"/>
  <c r="Z343" i="21"/>
  <c r="BG344" i="21"/>
  <c r="U343" i="21"/>
  <c r="T344" i="21" s="1"/>
  <c r="Q246" i="21"/>
  <c r="R246" i="21" s="1"/>
  <c r="BF150" i="21"/>
  <c r="BH150" i="21"/>
  <c r="P436" i="21"/>
  <c r="AA436" i="21" s="1"/>
  <c r="AB150" i="21"/>
  <c r="AD150" i="21"/>
  <c r="AB435" i="21"/>
  <c r="AD435" i="21"/>
  <c r="AU153" i="21"/>
  <c r="AV153" i="21" s="1"/>
  <c r="AE55" i="21"/>
  <c r="P151" i="21"/>
  <c r="AA151" i="21" s="1"/>
  <c r="BI346" i="15"/>
  <c r="BI362" i="15"/>
  <c r="BI369" i="15"/>
  <c r="BI349" i="15"/>
  <c r="AE460" i="15"/>
  <c r="BI233" i="15"/>
  <c r="BI345" i="15"/>
  <c r="AE472" i="15"/>
  <c r="AE469" i="15"/>
  <c r="AO456" i="15"/>
  <c r="AY456" i="15" s="1"/>
  <c r="AX457" i="15" s="1"/>
  <c r="BH457" i="15" s="1"/>
  <c r="BG456" i="15"/>
  <c r="K438" i="15"/>
  <c r="U438" i="15" s="1"/>
  <c r="T439" i="15" s="1"/>
  <c r="AD439" i="15" s="1"/>
  <c r="AC438" i="15"/>
  <c r="AN438" i="15"/>
  <c r="AE457" i="15"/>
  <c r="AO472" i="15"/>
  <c r="AY472" i="15" s="1"/>
  <c r="AX473" i="15" s="1"/>
  <c r="BH473" i="15" s="1"/>
  <c r="BG472" i="15"/>
  <c r="AO439" i="15"/>
  <c r="AY439" i="15" s="1"/>
  <c r="AX440" i="15" s="1"/>
  <c r="BH440" i="15" s="1"/>
  <c r="AO466" i="15"/>
  <c r="AY466" i="15" s="1"/>
  <c r="AX467" i="15" s="1"/>
  <c r="BH467" i="15" s="1"/>
  <c r="BG466" i="15"/>
  <c r="BI343" i="15"/>
  <c r="AO443" i="15"/>
  <c r="AY443" i="15" s="1"/>
  <c r="AX444" i="15" s="1"/>
  <c r="BH444" i="15" s="1"/>
  <c r="BI356" i="15"/>
  <c r="AO475" i="15"/>
  <c r="AY475" i="15" s="1"/>
  <c r="AX476" i="15" s="1"/>
  <c r="BH476" i="15" s="1"/>
  <c r="BG475" i="15"/>
  <c r="AO457" i="15"/>
  <c r="AY457" i="15" s="1"/>
  <c r="AX458" i="15" s="1"/>
  <c r="BH458" i="15" s="1"/>
  <c r="BG457" i="15"/>
  <c r="BG332" i="15"/>
  <c r="BI332" i="15" s="1"/>
  <c r="AX333" i="15"/>
  <c r="BH333" i="15" s="1"/>
  <c r="AO339" i="15"/>
  <c r="AY339" i="15" s="1"/>
  <c r="AX340" i="15" s="1"/>
  <c r="BH340" i="15" s="1"/>
  <c r="BI340" i="15" s="1"/>
  <c r="BG339" i="15"/>
  <c r="BI339" i="15" s="1"/>
  <c r="AN512" i="15"/>
  <c r="AO512" i="15" s="1"/>
  <c r="K512" i="15"/>
  <c r="AO449" i="15"/>
  <c r="AY449" i="15" s="1"/>
  <c r="AX450" i="15" s="1"/>
  <c r="BH450" i="15" s="1"/>
  <c r="BG449" i="15"/>
  <c r="AC439" i="15"/>
  <c r="AN442" i="15"/>
  <c r="BG443" i="15" s="1"/>
  <c r="K442" i="15"/>
  <c r="U442" i="15" s="1"/>
  <c r="T443" i="15" s="1"/>
  <c r="AD443" i="15" s="1"/>
  <c r="AC442" i="15"/>
  <c r="BI359" i="15"/>
  <c r="AO463" i="15"/>
  <c r="AY463" i="15" s="1"/>
  <c r="AX464" i="15" s="1"/>
  <c r="BH464" i="15" s="1"/>
  <c r="BG463" i="15"/>
  <c r="AC332" i="15"/>
  <c r="AE332" i="15" s="1"/>
  <c r="T333" i="15"/>
  <c r="AD333" i="15" s="1"/>
  <c r="AD430" i="15" s="1"/>
  <c r="BI352" i="15"/>
  <c r="AO445" i="15"/>
  <c r="AY445" i="15" s="1"/>
  <c r="AX446" i="15" s="1"/>
  <c r="BH446" i="15" s="1"/>
  <c r="K200" i="15"/>
  <c r="J305" i="15"/>
  <c r="AN200" i="15"/>
  <c r="AO200" i="15" s="1"/>
  <c r="AE336" i="15"/>
  <c r="BI231" i="15"/>
  <c r="AO337" i="15"/>
  <c r="AY337" i="15" s="1"/>
  <c r="AX338" i="15" s="1"/>
  <c r="BH338" i="15" s="1"/>
  <c r="BI338" i="15" s="1"/>
  <c r="BG337" i="15"/>
  <c r="AO464" i="15"/>
  <c r="AY464" i="15" s="1"/>
  <c r="AX465" i="15" s="1"/>
  <c r="BH465" i="15" s="1"/>
  <c r="BG464" i="15"/>
  <c r="AE452" i="15"/>
  <c r="BI341" i="15"/>
  <c r="AN504" i="15"/>
  <c r="AO504" i="15" s="1"/>
  <c r="K504" i="15"/>
  <c r="AO467" i="15"/>
  <c r="AY467" i="15" s="1"/>
  <c r="AX468" i="15" s="1"/>
  <c r="BH468" i="15" s="1"/>
  <c r="BG467" i="15"/>
  <c r="AO450" i="15"/>
  <c r="AY450" i="15" s="1"/>
  <c r="AX451" i="15" s="1"/>
  <c r="BH451" i="15" s="1"/>
  <c r="BG450" i="15"/>
  <c r="AN437" i="15"/>
  <c r="AO437" i="15" s="1"/>
  <c r="AY437" i="15" s="1"/>
  <c r="K437" i="15"/>
  <c r="U437" i="15" s="1"/>
  <c r="AN444" i="15"/>
  <c r="K444" i="15"/>
  <c r="U444" i="15" s="1"/>
  <c r="T445" i="15" s="1"/>
  <c r="AD445" i="15" s="1"/>
  <c r="AE445" i="15" s="1"/>
  <c r="AC444" i="15"/>
  <c r="AE444" i="15" s="1"/>
  <c r="AO336" i="15"/>
  <c r="AY336" i="15" s="1"/>
  <c r="AX337" i="15" s="1"/>
  <c r="BH337" i="15" s="1"/>
  <c r="BG336" i="15"/>
  <c r="AE458" i="15"/>
  <c r="BI363" i="15"/>
  <c r="BI366" i="15"/>
  <c r="BI353" i="15"/>
  <c r="AN96" i="15"/>
  <c r="AO96" i="15" s="1"/>
  <c r="J201" i="15"/>
  <c r="AO335" i="15"/>
  <c r="AY335" i="15" s="1"/>
  <c r="AX336" i="15" s="1"/>
  <c r="BH336" i="15" s="1"/>
  <c r="BG335" i="15"/>
  <c r="BI335" i="15" s="1"/>
  <c r="AO474" i="15"/>
  <c r="AY474" i="15" s="1"/>
  <c r="AX475" i="15" s="1"/>
  <c r="BH475" i="15" s="1"/>
  <c r="BG474" i="15"/>
  <c r="AO451" i="15"/>
  <c r="AY451" i="15" s="1"/>
  <c r="AX452" i="15" s="1"/>
  <c r="BH452" i="15" s="1"/>
  <c r="BG451" i="15"/>
  <c r="AO470" i="15"/>
  <c r="AY470" i="15" s="1"/>
  <c r="AX471" i="15" s="1"/>
  <c r="BH471" i="15" s="1"/>
  <c r="BG470" i="15"/>
  <c r="K440" i="15"/>
  <c r="U440" i="15" s="1"/>
  <c r="T441" i="15" s="1"/>
  <c r="AD441" i="15" s="1"/>
  <c r="AN440" i="15"/>
  <c r="AC440" i="15"/>
  <c r="AE440" i="15" s="1"/>
  <c r="BI361" i="15"/>
  <c r="AO447" i="15"/>
  <c r="AY447" i="15" s="1"/>
  <c r="AX448" i="15" s="1"/>
  <c r="BH448" i="15" s="1"/>
  <c r="BG447" i="15"/>
  <c r="AO477" i="15"/>
  <c r="BG477" i="15"/>
  <c r="AN507" i="15"/>
  <c r="AO507" i="15" s="1"/>
  <c r="K507" i="15"/>
  <c r="AE468" i="15"/>
  <c r="AO469" i="15"/>
  <c r="AY469" i="15" s="1"/>
  <c r="AX470" i="15" s="1"/>
  <c r="BH470" i="15" s="1"/>
  <c r="BG469" i="15"/>
  <c r="AO452" i="15"/>
  <c r="AY452" i="15" s="1"/>
  <c r="AX453" i="15" s="1"/>
  <c r="BH453" i="15" s="1"/>
  <c r="BG452" i="15"/>
  <c r="AE459" i="15"/>
  <c r="AN513" i="15"/>
  <c r="AO513" i="15" s="1"/>
  <c r="K513" i="15"/>
  <c r="BI350" i="15"/>
  <c r="AN506" i="15"/>
  <c r="AO506" i="15" s="1"/>
  <c r="K506" i="15"/>
  <c r="AE462" i="15"/>
  <c r="AN441" i="15"/>
  <c r="K441" i="15"/>
  <c r="U441" i="15" s="1"/>
  <c r="T442" i="15" s="1"/>
  <c r="AD442" i="15" s="1"/>
  <c r="AC441" i="15"/>
  <c r="AN505" i="15"/>
  <c r="AO505" i="15" s="1"/>
  <c r="K505" i="15"/>
  <c r="AO461" i="15"/>
  <c r="AY461" i="15" s="1"/>
  <c r="AX462" i="15" s="1"/>
  <c r="BH462" i="15" s="1"/>
  <c r="BG461" i="15"/>
  <c r="AO468" i="15"/>
  <c r="AY468" i="15" s="1"/>
  <c r="AX469" i="15" s="1"/>
  <c r="BH469" i="15" s="1"/>
  <c r="BG468" i="15"/>
  <c r="AE471" i="15"/>
  <c r="BI344" i="15"/>
  <c r="AO455" i="15"/>
  <c r="AY455" i="15" s="1"/>
  <c r="AX456" i="15" s="1"/>
  <c r="BH456" i="15" s="1"/>
  <c r="BG455" i="15"/>
  <c r="AO458" i="15"/>
  <c r="AY458" i="15" s="1"/>
  <c r="AX459" i="15" s="1"/>
  <c r="BH459" i="15" s="1"/>
  <c r="BG458" i="15"/>
  <c r="AE446" i="15"/>
  <c r="AE454" i="15"/>
  <c r="BI232" i="15"/>
  <c r="BI364" i="15"/>
  <c r="AE465" i="15"/>
  <c r="AE448" i="15"/>
  <c r="AO333" i="15"/>
  <c r="AY333" i="15" s="1"/>
  <c r="AX334" i="15" s="1"/>
  <c r="BH334" i="15" s="1"/>
  <c r="BI334" i="15" s="1"/>
  <c r="BG333" i="15"/>
  <c r="AO473" i="15"/>
  <c r="AY473" i="15" s="1"/>
  <c r="AX474" i="15" s="1"/>
  <c r="BH474" i="15" s="1"/>
  <c r="BG473" i="15"/>
  <c r="AO462" i="15"/>
  <c r="AY462" i="15" s="1"/>
  <c r="AX463" i="15" s="1"/>
  <c r="BH463" i="15" s="1"/>
  <c r="BG462" i="15"/>
  <c r="AO453" i="15"/>
  <c r="AY453" i="15" s="1"/>
  <c r="AX454" i="15" s="1"/>
  <c r="BH454" i="15" s="1"/>
  <c r="BG453" i="15"/>
  <c r="BI357" i="15"/>
  <c r="AO459" i="15"/>
  <c r="AY459" i="15" s="1"/>
  <c r="AX460" i="15" s="1"/>
  <c r="BH460" i="15" s="1"/>
  <c r="BG459" i="15"/>
  <c r="AE475" i="15"/>
  <c r="C90" i="19"/>
  <c r="B91" i="19" s="1"/>
  <c r="J99" i="21" s="1"/>
  <c r="K508" i="15"/>
  <c r="AN508" i="15"/>
  <c r="AO508" i="15" s="1"/>
  <c r="AN503" i="15"/>
  <c r="AO503" i="15" s="1"/>
  <c r="K503" i="15"/>
  <c r="J514" i="15"/>
  <c r="AN409" i="15"/>
  <c r="AO409" i="15" s="1"/>
  <c r="K409" i="15"/>
  <c r="AO471" i="15"/>
  <c r="AY471" i="15" s="1"/>
  <c r="AX472" i="15" s="1"/>
  <c r="BH472" i="15" s="1"/>
  <c r="BG471" i="15"/>
  <c r="AE337" i="15"/>
  <c r="AO460" i="15"/>
  <c r="AY460" i="15" s="1"/>
  <c r="AX461" i="15" s="1"/>
  <c r="BH461" i="15" s="1"/>
  <c r="BG460" i="15"/>
  <c r="AO446" i="15"/>
  <c r="AY446" i="15" s="1"/>
  <c r="AX447" i="15" s="1"/>
  <c r="BH447" i="15" s="1"/>
  <c r="BG446" i="15"/>
  <c r="AO454" i="15"/>
  <c r="AY454" i="15" s="1"/>
  <c r="AX455" i="15" s="1"/>
  <c r="BH455" i="15" s="1"/>
  <c r="BG454" i="15"/>
  <c r="AC443" i="15"/>
  <c r="BI355" i="15"/>
  <c r="AO476" i="15"/>
  <c r="BG476" i="15"/>
  <c r="BI347" i="15"/>
  <c r="AO465" i="15"/>
  <c r="AY465" i="15" s="1"/>
  <c r="AX466" i="15" s="1"/>
  <c r="BH466" i="15" s="1"/>
  <c r="BG465" i="15"/>
  <c r="AO448" i="15"/>
  <c r="AY448" i="15" s="1"/>
  <c r="AX449" i="15" s="1"/>
  <c r="BH449" i="15" s="1"/>
  <c r="BG448" i="15"/>
  <c r="AE463" i="15"/>
  <c r="J98" i="21"/>
  <c r="Z477" i="15"/>
  <c r="BD477" i="15"/>
  <c r="O478" i="15"/>
  <c r="Y477" i="15"/>
  <c r="BC477" i="15"/>
  <c r="X477" i="15"/>
  <c r="BB477" i="15"/>
  <c r="BG478" i="15"/>
  <c r="AC478" i="15"/>
  <c r="U477" i="15"/>
  <c r="T478" i="15" s="1"/>
  <c r="AT476" i="15"/>
  <c r="BE476" i="15" s="1"/>
  <c r="BF476" i="15" s="1"/>
  <c r="AT373" i="15"/>
  <c r="BE373" i="15" s="1"/>
  <c r="AE370" i="15"/>
  <c r="BI370" i="15"/>
  <c r="Q371" i="15"/>
  <c r="R371" i="15" s="1"/>
  <c r="AS267" i="15"/>
  <c r="AY266" i="15"/>
  <c r="AX267" i="15" s="1"/>
  <c r="Z265" i="15"/>
  <c r="BD265" i="15"/>
  <c r="Y265" i="15"/>
  <c r="BB265" i="15"/>
  <c r="X265" i="15"/>
  <c r="O266" i="15"/>
  <c r="BC265" i="15"/>
  <c r="AC266" i="15"/>
  <c r="BG266" i="15"/>
  <c r="U265" i="15"/>
  <c r="T266" i="15" s="1"/>
  <c r="AE158" i="15"/>
  <c r="AU162" i="15"/>
  <c r="AV162" i="15" s="1"/>
  <c r="BI158" i="15"/>
  <c r="Q159" i="15"/>
  <c r="R159" i="15" s="1"/>
  <c r="O59" i="15"/>
  <c r="P59" i="15" s="1"/>
  <c r="BB58" i="15"/>
  <c r="BD58" i="15"/>
  <c r="BC58" i="15"/>
  <c r="Z58" i="15"/>
  <c r="Y58" i="15"/>
  <c r="X58" i="15"/>
  <c r="AC59" i="15"/>
  <c r="U58" i="15"/>
  <c r="T59" i="15" s="1"/>
  <c r="BG59" i="15"/>
  <c r="AT61" i="15"/>
  <c r="BE61" i="15" s="1"/>
  <c r="AS347" i="21" l="1"/>
  <c r="AB224" i="17"/>
  <c r="AD224" i="17"/>
  <c r="BI421" i="21"/>
  <c r="BI349" i="22"/>
  <c r="AE242" i="22"/>
  <c r="AE309" i="22" s="1"/>
  <c r="BI348" i="22"/>
  <c r="BI343" i="22"/>
  <c r="BI415" i="21"/>
  <c r="BI393" i="17"/>
  <c r="BI389" i="17"/>
  <c r="BI374" i="17"/>
  <c r="BI326" i="22"/>
  <c r="BI250" i="22"/>
  <c r="BI329" i="22"/>
  <c r="BI335" i="22"/>
  <c r="BI339" i="22"/>
  <c r="BI367" i="17"/>
  <c r="BI377" i="17"/>
  <c r="AE406" i="21"/>
  <c r="BI434" i="21"/>
  <c r="BI409" i="21"/>
  <c r="BI304" i="21"/>
  <c r="BI458" i="15"/>
  <c r="AE304" i="21"/>
  <c r="AE391" i="21" s="1"/>
  <c r="AE272" i="17"/>
  <c r="AE349" i="17" s="1"/>
  <c r="BI381" i="17"/>
  <c r="BI328" i="22"/>
  <c r="BI413" i="21"/>
  <c r="AD130" i="22"/>
  <c r="BI249" i="22"/>
  <c r="BI346" i="22"/>
  <c r="BI276" i="17"/>
  <c r="AE403" i="21"/>
  <c r="BI391" i="17"/>
  <c r="BI350" i="22"/>
  <c r="BI386" i="17"/>
  <c r="BI340" i="22"/>
  <c r="BI333" i="22"/>
  <c r="BI378" i="17"/>
  <c r="BI387" i="17"/>
  <c r="AE361" i="17"/>
  <c r="AE400" i="21"/>
  <c r="BF224" i="17"/>
  <c r="BI366" i="17"/>
  <c r="AE321" i="22"/>
  <c r="BI410" i="21"/>
  <c r="BI337" i="22"/>
  <c r="AE402" i="21"/>
  <c r="BI333" i="15"/>
  <c r="BI432" i="21"/>
  <c r="BI417" i="21"/>
  <c r="BI308" i="21"/>
  <c r="BI371" i="17"/>
  <c r="BI412" i="21"/>
  <c r="BI418" i="21"/>
  <c r="AE333" i="15"/>
  <c r="AE430" i="15" s="1"/>
  <c r="BI311" i="21"/>
  <c r="BI380" i="17"/>
  <c r="BI336" i="22"/>
  <c r="BI384" i="17"/>
  <c r="BI373" i="17"/>
  <c r="BI279" i="17"/>
  <c r="BI385" i="17"/>
  <c r="BI426" i="21"/>
  <c r="BI423" i="21"/>
  <c r="BI419" i="21"/>
  <c r="BI422" i="21"/>
  <c r="BI428" i="21"/>
  <c r="BI305" i="21"/>
  <c r="BI408" i="21"/>
  <c r="AO319" i="22"/>
  <c r="AY319" i="22" s="1"/>
  <c r="AX320" i="22" s="1"/>
  <c r="BH320" i="22" s="1"/>
  <c r="BG319" i="22"/>
  <c r="BI319" i="22" s="1"/>
  <c r="AO357" i="17"/>
  <c r="AY357" i="17" s="1"/>
  <c r="AX358" i="17" s="1"/>
  <c r="BH358" i="17" s="1"/>
  <c r="BG357" i="17"/>
  <c r="BG318" i="22"/>
  <c r="AO317" i="22"/>
  <c r="AY317" i="22" s="1"/>
  <c r="AX318" i="22" s="1"/>
  <c r="BH318" i="22" s="1"/>
  <c r="BG317" i="22"/>
  <c r="AO403" i="21"/>
  <c r="AY403" i="21" s="1"/>
  <c r="AX404" i="21" s="1"/>
  <c r="BH404" i="21" s="1"/>
  <c r="BI404" i="21" s="1"/>
  <c r="BG403" i="21"/>
  <c r="BI388" i="17"/>
  <c r="AE325" i="22"/>
  <c r="BI327" i="22"/>
  <c r="BI334" i="22"/>
  <c r="AO406" i="21"/>
  <c r="AY406" i="21" s="1"/>
  <c r="AX407" i="21" s="1"/>
  <c r="BH407" i="21" s="1"/>
  <c r="BG406" i="21"/>
  <c r="AO364" i="17"/>
  <c r="AY364" i="17" s="1"/>
  <c r="AX365" i="17" s="1"/>
  <c r="BH365" i="17" s="1"/>
  <c r="BG364" i="17"/>
  <c r="BI351" i="22"/>
  <c r="AO363" i="17"/>
  <c r="AY363" i="17" s="1"/>
  <c r="AX364" i="17" s="1"/>
  <c r="BH364" i="17" s="1"/>
  <c r="BG363" i="17"/>
  <c r="BI363" i="17" s="1"/>
  <c r="BG358" i="17"/>
  <c r="AO405" i="21"/>
  <c r="AY405" i="21" s="1"/>
  <c r="AX406" i="21" s="1"/>
  <c r="BH406" i="21" s="1"/>
  <c r="BG405" i="21"/>
  <c r="BI405" i="21" s="1"/>
  <c r="BI392" i="17"/>
  <c r="BI382" i="17"/>
  <c r="BI245" i="22"/>
  <c r="BI368" i="17"/>
  <c r="BI353" i="22"/>
  <c r="BI338" i="22"/>
  <c r="AN380" i="21"/>
  <c r="AO380" i="21" s="1"/>
  <c r="K380" i="21"/>
  <c r="J475" i="21"/>
  <c r="AO361" i="17"/>
  <c r="AY361" i="17" s="1"/>
  <c r="AX362" i="17" s="1"/>
  <c r="BH362" i="17" s="1"/>
  <c r="BI362" i="17" s="1"/>
  <c r="BG361" i="17"/>
  <c r="BI242" i="22"/>
  <c r="BI370" i="17"/>
  <c r="BI347" i="22"/>
  <c r="BI425" i="21"/>
  <c r="BG365" i="17"/>
  <c r="BI414" i="21"/>
  <c r="BI420" i="21"/>
  <c r="K97" i="15"/>
  <c r="BI448" i="15"/>
  <c r="AE443" i="15"/>
  <c r="BI471" i="15"/>
  <c r="BI352" i="22"/>
  <c r="K97" i="21"/>
  <c r="J192" i="21"/>
  <c r="AN97" i="21"/>
  <c r="AO97" i="21" s="1"/>
  <c r="BI431" i="21"/>
  <c r="AE360" i="17"/>
  <c r="BI275" i="17"/>
  <c r="AE324" i="22"/>
  <c r="BI307" i="21"/>
  <c r="BI424" i="21"/>
  <c r="BI272" i="17"/>
  <c r="BI411" i="21"/>
  <c r="AO360" i="17"/>
  <c r="AY360" i="17" s="1"/>
  <c r="AX361" i="17" s="1"/>
  <c r="BH361" i="17" s="1"/>
  <c r="BG360" i="17"/>
  <c r="BI416" i="21"/>
  <c r="BI379" i="17"/>
  <c r="BI246" i="22"/>
  <c r="BI372" i="17"/>
  <c r="BI390" i="17"/>
  <c r="BI342" i="22"/>
  <c r="BI433" i="21"/>
  <c r="BG407" i="21"/>
  <c r="BI476" i="15"/>
  <c r="AO321" i="22"/>
  <c r="AY321" i="22" s="1"/>
  <c r="AX322" i="22" s="1"/>
  <c r="BH322" i="22" s="1"/>
  <c r="BI322" i="22" s="1"/>
  <c r="BG321" i="22"/>
  <c r="AO359" i="17"/>
  <c r="AY359" i="17" s="1"/>
  <c r="AX360" i="17" s="1"/>
  <c r="BH360" i="17" s="1"/>
  <c r="BG359" i="17"/>
  <c r="BI359" i="17" s="1"/>
  <c r="BI383" i="17"/>
  <c r="BI341" i="22"/>
  <c r="T399" i="21"/>
  <c r="AD399" i="21" s="1"/>
  <c r="AD486" i="21" s="1"/>
  <c r="AC398" i="21"/>
  <c r="AE398" i="21" s="1"/>
  <c r="AO324" i="22"/>
  <c r="AY324" i="22" s="1"/>
  <c r="AX325" i="22" s="1"/>
  <c r="BH325" i="22" s="1"/>
  <c r="BI325" i="22" s="1"/>
  <c r="BG324" i="22"/>
  <c r="AO401" i="21"/>
  <c r="AY401" i="21" s="1"/>
  <c r="AX402" i="21" s="1"/>
  <c r="BH402" i="21" s="1"/>
  <c r="BG401" i="21"/>
  <c r="BI401" i="21" s="1"/>
  <c r="AE439" i="15"/>
  <c r="BI375" i="17"/>
  <c r="BI344" i="22"/>
  <c r="AO399" i="21"/>
  <c r="AY399" i="21" s="1"/>
  <c r="AX400" i="21" s="1"/>
  <c r="BH400" i="21" s="1"/>
  <c r="BG399" i="21"/>
  <c r="AE320" i="22"/>
  <c r="AX399" i="21"/>
  <c r="BH399" i="21" s="1"/>
  <c r="BG398" i="21"/>
  <c r="BI398" i="21" s="1"/>
  <c r="BI427" i="21"/>
  <c r="AO323" i="22"/>
  <c r="AY323" i="22" s="1"/>
  <c r="AX324" i="22" s="1"/>
  <c r="BH324" i="22" s="1"/>
  <c r="BG323" i="22"/>
  <c r="BI323" i="22" s="1"/>
  <c r="AO402" i="21"/>
  <c r="AY402" i="21" s="1"/>
  <c r="AX403" i="21" s="1"/>
  <c r="BH403" i="21" s="1"/>
  <c r="BG402" i="21"/>
  <c r="BI331" i="22"/>
  <c r="BI332" i="22"/>
  <c r="AC316" i="22"/>
  <c r="AE316" i="22" s="1"/>
  <c r="T317" i="22"/>
  <c r="AD317" i="22" s="1"/>
  <c r="AD384" i="22" s="1"/>
  <c r="AC356" i="17"/>
  <c r="AE356" i="17" s="1"/>
  <c r="T357" i="17"/>
  <c r="AD357" i="17" s="1"/>
  <c r="AD434" i="17" s="1"/>
  <c r="AE364" i="17"/>
  <c r="K191" i="21"/>
  <c r="J286" i="21"/>
  <c r="AN191" i="21"/>
  <c r="AO191" i="21" s="1"/>
  <c r="AO320" i="22"/>
  <c r="AY320" i="22" s="1"/>
  <c r="AX321" i="22" s="1"/>
  <c r="BH321" i="22" s="1"/>
  <c r="BG320" i="22"/>
  <c r="BI376" i="17"/>
  <c r="BI429" i="21"/>
  <c r="BG316" i="22"/>
  <c r="BI316" i="22" s="1"/>
  <c r="AX317" i="22"/>
  <c r="BH317" i="22" s="1"/>
  <c r="K474" i="21"/>
  <c r="AN474" i="21"/>
  <c r="AO474" i="21" s="1"/>
  <c r="BI330" i="22"/>
  <c r="BG400" i="21"/>
  <c r="BG356" i="17"/>
  <c r="BI356" i="17" s="1"/>
  <c r="AX357" i="17"/>
  <c r="BH357" i="17" s="1"/>
  <c r="BF130" i="22"/>
  <c r="BH130" i="22"/>
  <c r="AB130" i="22"/>
  <c r="AU281" i="22"/>
  <c r="AV281" i="22" s="1"/>
  <c r="AS282" i="22" s="1"/>
  <c r="AY59" i="22"/>
  <c r="AX60" i="22" s="1"/>
  <c r="Q55" i="22"/>
  <c r="R55" i="22" s="1"/>
  <c r="BD55" i="22" s="1"/>
  <c r="AE54" i="22"/>
  <c r="AS207" i="22"/>
  <c r="AY206" i="22"/>
  <c r="AX207" i="22" s="1"/>
  <c r="P355" i="22"/>
  <c r="AA355" i="22" s="1"/>
  <c r="Q280" i="22"/>
  <c r="R280" i="22" s="1"/>
  <c r="Q131" i="22"/>
  <c r="R131" i="22" s="1"/>
  <c r="AB206" i="22"/>
  <c r="AD206" i="22"/>
  <c r="AT131" i="22"/>
  <c r="BE131" i="22" s="1"/>
  <c r="BI54" i="22"/>
  <c r="BF206" i="22"/>
  <c r="BH206" i="22"/>
  <c r="AB354" i="22"/>
  <c r="AD354" i="22"/>
  <c r="P207" i="22"/>
  <c r="AA207" i="22" s="1"/>
  <c r="BI279" i="22"/>
  <c r="AE279" i="22"/>
  <c r="BF354" i="22"/>
  <c r="BH354" i="22"/>
  <c r="AT357" i="22"/>
  <c r="BE357" i="22" s="1"/>
  <c r="AT60" i="22"/>
  <c r="BE60" i="22" s="1"/>
  <c r="BH224" i="17"/>
  <c r="BI224" i="17" s="1"/>
  <c r="AE394" i="17"/>
  <c r="Q139" i="17"/>
  <c r="R139" i="17" s="1"/>
  <c r="BI138" i="17"/>
  <c r="BC309" i="17"/>
  <c r="X309" i="17"/>
  <c r="O310" i="17"/>
  <c r="BD309" i="17"/>
  <c r="BB309" i="17"/>
  <c r="AC310" i="17"/>
  <c r="Z309" i="17"/>
  <c r="Y309" i="17"/>
  <c r="BG310" i="17"/>
  <c r="U309" i="17"/>
  <c r="T310" i="17" s="1"/>
  <c r="AT396" i="17"/>
  <c r="BE396" i="17" s="1"/>
  <c r="Q225" i="17"/>
  <c r="R225" i="17" s="1"/>
  <c r="Q395" i="17"/>
  <c r="R395" i="17" s="1"/>
  <c r="O56" i="17"/>
  <c r="BD55" i="17"/>
  <c r="BC55" i="17"/>
  <c r="BB55" i="17"/>
  <c r="Z55" i="17"/>
  <c r="BG56" i="17"/>
  <c r="Y55" i="17"/>
  <c r="X55" i="17"/>
  <c r="AC56" i="17"/>
  <c r="U55" i="17"/>
  <c r="T56" i="17" s="1"/>
  <c r="AE138" i="17"/>
  <c r="AT227" i="17"/>
  <c r="BE227" i="17" s="1"/>
  <c r="BI394" i="17"/>
  <c r="AT143" i="17"/>
  <c r="BE143" i="17" s="1"/>
  <c r="AU56" i="17"/>
  <c r="AV56" i="17" s="1"/>
  <c r="AT312" i="17"/>
  <c r="BE312" i="17" s="1"/>
  <c r="BI150" i="21"/>
  <c r="AE435" i="21"/>
  <c r="Q151" i="21"/>
  <c r="R151" i="21" s="1"/>
  <c r="BC151" i="21" s="1"/>
  <c r="AE150" i="21"/>
  <c r="Q436" i="21"/>
  <c r="R436" i="21" s="1"/>
  <c r="O437" i="21" s="1"/>
  <c r="X246" i="21"/>
  <c r="BD246" i="21"/>
  <c r="BC246" i="21"/>
  <c r="AC247" i="21"/>
  <c r="BB246" i="21"/>
  <c r="BG247" i="21"/>
  <c r="Z246" i="21"/>
  <c r="O247" i="21"/>
  <c r="Y246" i="21"/>
  <c r="U246" i="21"/>
  <c r="T247" i="21" s="1"/>
  <c r="O152" i="21"/>
  <c r="AU440" i="21"/>
  <c r="AV440" i="21" s="1"/>
  <c r="AS249" i="21"/>
  <c r="AY248" i="21"/>
  <c r="AX249" i="21" s="1"/>
  <c r="BD56" i="21"/>
  <c r="Y56" i="21"/>
  <c r="BC56" i="21"/>
  <c r="X56" i="21"/>
  <c r="BB56" i="21"/>
  <c r="O57" i="21"/>
  <c r="Z56" i="21"/>
  <c r="AC57" i="21"/>
  <c r="BG57" i="21"/>
  <c r="U56" i="21"/>
  <c r="T57" i="21" s="1"/>
  <c r="AT58" i="21"/>
  <c r="BE58" i="21" s="1"/>
  <c r="AB343" i="21"/>
  <c r="AD343" i="21"/>
  <c r="P344" i="21"/>
  <c r="AA344" i="21" s="1"/>
  <c r="AS154" i="21"/>
  <c r="AY153" i="21"/>
  <c r="AX154" i="21" s="1"/>
  <c r="BI435" i="21"/>
  <c r="BF343" i="21"/>
  <c r="BH343" i="21"/>
  <c r="AT347" i="21"/>
  <c r="BE347" i="21" s="1"/>
  <c r="AU347" i="21"/>
  <c r="BI465" i="15"/>
  <c r="BI446" i="15"/>
  <c r="BI473" i="15"/>
  <c r="BI454" i="15"/>
  <c r="BI453" i="15"/>
  <c r="BI450" i="15"/>
  <c r="BI464" i="15"/>
  <c r="BI462" i="15"/>
  <c r="BI451" i="15"/>
  <c r="BI447" i="15"/>
  <c r="AO438" i="15"/>
  <c r="AY438" i="15" s="1"/>
  <c r="AX439" i="15" s="1"/>
  <c r="BH439" i="15" s="1"/>
  <c r="BG438" i="15"/>
  <c r="AO441" i="15"/>
  <c r="AY441" i="15" s="1"/>
  <c r="AX442" i="15" s="1"/>
  <c r="BH442" i="15" s="1"/>
  <c r="BG441" i="15"/>
  <c r="BI469" i="15"/>
  <c r="AO444" i="15"/>
  <c r="AY444" i="15" s="1"/>
  <c r="AX445" i="15" s="1"/>
  <c r="BH445" i="15" s="1"/>
  <c r="BG444" i="15"/>
  <c r="BI444" i="15" s="1"/>
  <c r="BI449" i="15"/>
  <c r="BI457" i="15"/>
  <c r="BI472" i="15"/>
  <c r="BI474" i="15"/>
  <c r="T438" i="15"/>
  <c r="AD438" i="15" s="1"/>
  <c r="AD535" i="15" s="1"/>
  <c r="AC437" i="15"/>
  <c r="AE437" i="15" s="1"/>
  <c r="BI463" i="15"/>
  <c r="BI461" i="15"/>
  <c r="AX438" i="15"/>
  <c r="BH438" i="15" s="1"/>
  <c r="BG437" i="15"/>
  <c r="BI437" i="15" s="1"/>
  <c r="J410" i="15"/>
  <c r="K305" i="15"/>
  <c r="AN305" i="15"/>
  <c r="AO305" i="15" s="1"/>
  <c r="BI456" i="15"/>
  <c r="AN514" i="15"/>
  <c r="AO514" i="15" s="1"/>
  <c r="K514" i="15"/>
  <c r="C91" i="19"/>
  <c r="B92" i="19" s="1"/>
  <c r="J100" i="21" s="1"/>
  <c r="AO440" i="15"/>
  <c r="AY440" i="15" s="1"/>
  <c r="AX441" i="15" s="1"/>
  <c r="BH441" i="15" s="1"/>
  <c r="BG440" i="15"/>
  <c r="BI440" i="15" s="1"/>
  <c r="BI460" i="15"/>
  <c r="BI455" i="15"/>
  <c r="BI336" i="15"/>
  <c r="BG445" i="15"/>
  <c r="AE442" i="15"/>
  <c r="BI466" i="15"/>
  <c r="BI470" i="15"/>
  <c r="K201" i="15"/>
  <c r="AN201" i="15"/>
  <c r="AO201" i="15" s="1"/>
  <c r="J306" i="15"/>
  <c r="BI337" i="15"/>
  <c r="BI467" i="15"/>
  <c r="BI459" i="15"/>
  <c r="AE441" i="15"/>
  <c r="BI452" i="15"/>
  <c r="BI468" i="15"/>
  <c r="AO442" i="15"/>
  <c r="AY442" i="15" s="1"/>
  <c r="AX443" i="15" s="1"/>
  <c r="BH443" i="15" s="1"/>
  <c r="BI443" i="15" s="1"/>
  <c r="BG442" i="15"/>
  <c r="BI475" i="15"/>
  <c r="BG439" i="15"/>
  <c r="P478" i="15"/>
  <c r="AA478" i="15" s="1"/>
  <c r="AB477" i="15"/>
  <c r="AD477" i="15"/>
  <c r="AU476" i="15"/>
  <c r="AV476" i="15" s="1"/>
  <c r="BD371" i="15"/>
  <c r="Y371" i="15"/>
  <c r="BB371" i="15"/>
  <c r="O372" i="15"/>
  <c r="Z371" i="15"/>
  <c r="X371" i="15"/>
  <c r="BC371" i="15"/>
  <c r="AC372" i="15"/>
  <c r="BG372" i="15"/>
  <c r="U371" i="15"/>
  <c r="T372" i="15" s="1"/>
  <c r="AU373" i="15"/>
  <c r="AV373" i="15" s="1"/>
  <c r="AD58" i="15"/>
  <c r="AB265" i="15"/>
  <c r="AD265" i="15"/>
  <c r="P266" i="15"/>
  <c r="AA266" i="15" s="1"/>
  <c r="BF265" i="15"/>
  <c r="BH265" i="15"/>
  <c r="AT267" i="15"/>
  <c r="BE267" i="15" s="1"/>
  <c r="Y159" i="15"/>
  <c r="AC160" i="15"/>
  <c r="X159" i="15"/>
  <c r="BG160" i="15"/>
  <c r="O160" i="15"/>
  <c r="BD159" i="15"/>
  <c r="BC159" i="15"/>
  <c r="BB159" i="15"/>
  <c r="Z159" i="15"/>
  <c r="U159" i="15"/>
  <c r="T160" i="15" s="1"/>
  <c r="AS163" i="15"/>
  <c r="AY162" i="15"/>
  <c r="AX163" i="15" s="1"/>
  <c r="BH58" i="15"/>
  <c r="AU61" i="15"/>
  <c r="AV61" i="15" s="1"/>
  <c r="AS62" i="15" s="1"/>
  <c r="AB58" i="15"/>
  <c r="BF58" i="15"/>
  <c r="Q59" i="15"/>
  <c r="R59" i="15" s="1"/>
  <c r="AA59" i="15"/>
  <c r="BI320" i="22" l="1"/>
  <c r="AE224" i="17"/>
  <c r="AN97" i="15"/>
  <c r="AO97" i="15" s="1"/>
  <c r="J202" i="15"/>
  <c r="Q478" i="15"/>
  <c r="R478" i="15" s="1"/>
  <c r="AE130" i="22"/>
  <c r="BI439" i="15"/>
  <c r="BI130" i="22"/>
  <c r="BI324" i="22"/>
  <c r="AE317" i="22"/>
  <c r="AE384" i="22" s="1"/>
  <c r="BI361" i="17"/>
  <c r="BI364" i="17"/>
  <c r="BI365" i="17"/>
  <c r="BI358" i="17"/>
  <c r="AE357" i="17"/>
  <c r="AE434" i="17" s="1"/>
  <c r="BI402" i="21"/>
  <c r="AE399" i="21"/>
  <c r="AE486" i="21" s="1"/>
  <c r="BI399" i="21"/>
  <c r="J193" i="21"/>
  <c r="K98" i="21"/>
  <c r="AN98" i="21"/>
  <c r="AO98" i="21" s="1"/>
  <c r="BI318" i="22"/>
  <c r="J287" i="21"/>
  <c r="AN192" i="21"/>
  <c r="AO192" i="21" s="1"/>
  <c r="K192" i="21"/>
  <c r="BI357" i="17"/>
  <c r="J381" i="21"/>
  <c r="AN286" i="21"/>
  <c r="AO286" i="21" s="1"/>
  <c r="K286" i="21"/>
  <c r="BI321" i="22"/>
  <c r="BI403" i="21"/>
  <c r="AN98" i="15"/>
  <c r="AO98" i="15" s="1"/>
  <c r="BI445" i="15"/>
  <c r="BI400" i="21"/>
  <c r="BI407" i="21"/>
  <c r="BI360" i="17"/>
  <c r="K475" i="21"/>
  <c r="AN475" i="21"/>
  <c r="AO475" i="21" s="1"/>
  <c r="BI406" i="21"/>
  <c r="BI317" i="22"/>
  <c r="U55" i="22"/>
  <c r="T56" i="22" s="1"/>
  <c r="BB55" i="22"/>
  <c r="O56" i="22"/>
  <c r="P56" i="22" s="1"/>
  <c r="AA56" i="22" s="1"/>
  <c r="X55" i="22"/>
  <c r="BC55" i="22"/>
  <c r="AE354" i="22"/>
  <c r="Y55" i="22"/>
  <c r="AC56" i="22"/>
  <c r="BG56" i="22"/>
  <c r="Z55" i="22"/>
  <c r="AU357" i="22"/>
  <c r="AV357" i="22" s="1"/>
  <c r="Q355" i="22"/>
  <c r="R355" i="22" s="1"/>
  <c r="AY281" i="22"/>
  <c r="AX282" i="22" s="1"/>
  <c r="BI206" i="22"/>
  <c r="AE206" i="22"/>
  <c r="AT282" i="22"/>
  <c r="BE282" i="22" s="1"/>
  <c r="Q207" i="22"/>
  <c r="R207" i="22" s="1"/>
  <c r="BD280" i="22"/>
  <c r="Y280" i="22"/>
  <c r="BC280" i="22"/>
  <c r="X280" i="22"/>
  <c r="O281" i="22"/>
  <c r="Z280" i="22"/>
  <c r="BB280" i="22"/>
  <c r="AC281" i="22"/>
  <c r="BG281" i="22"/>
  <c r="U280" i="22"/>
  <c r="T281" i="22" s="1"/>
  <c r="BI354" i="22"/>
  <c r="AU131" i="22"/>
  <c r="AV131" i="22" s="1"/>
  <c r="Z131" i="22"/>
  <c r="BD131" i="22"/>
  <c r="Y131" i="22"/>
  <c r="BC131" i="22"/>
  <c r="X131" i="22"/>
  <c r="O132" i="22"/>
  <c r="BB131" i="22"/>
  <c r="AC132" i="22"/>
  <c r="U131" i="22"/>
  <c r="T132" i="22" s="1"/>
  <c r="BG132" i="22"/>
  <c r="AU60" i="22"/>
  <c r="AV60" i="22" s="1"/>
  <c r="AT207" i="22"/>
  <c r="BE207" i="22" s="1"/>
  <c r="AU396" i="17"/>
  <c r="AV396" i="17" s="1"/>
  <c r="O396" i="17"/>
  <c r="BB395" i="17"/>
  <c r="Y395" i="17"/>
  <c r="BD395" i="17"/>
  <c r="X395" i="17"/>
  <c r="BC395" i="17"/>
  <c r="Z395" i="17"/>
  <c r="BG396" i="17"/>
  <c r="AC396" i="17"/>
  <c r="U395" i="17"/>
  <c r="T396" i="17" s="1"/>
  <c r="BD225" i="17"/>
  <c r="Y225" i="17"/>
  <c r="BC225" i="17"/>
  <c r="X225" i="17"/>
  <c r="O226" i="17"/>
  <c r="BB225" i="17"/>
  <c r="Z225" i="17"/>
  <c r="AC226" i="17"/>
  <c r="BG226" i="17"/>
  <c r="U225" i="17"/>
  <c r="T226" i="17" s="1"/>
  <c r="AB55" i="17"/>
  <c r="AD55" i="17"/>
  <c r="AU143" i="17"/>
  <c r="AV143" i="17" s="1"/>
  <c r="BF309" i="17"/>
  <c r="BH309" i="17"/>
  <c r="P56" i="17"/>
  <c r="AA56" i="17" s="1"/>
  <c r="AU312" i="17"/>
  <c r="AV312" i="17" s="1"/>
  <c r="AC140" i="17"/>
  <c r="Z139" i="17"/>
  <c r="BD139" i="17"/>
  <c r="Y139" i="17"/>
  <c r="BC139" i="17"/>
  <c r="X139" i="17"/>
  <c r="BB139" i="17"/>
  <c r="O140" i="17"/>
  <c r="BG140" i="17"/>
  <c r="U139" i="17"/>
  <c r="T140" i="17" s="1"/>
  <c r="AS57" i="17"/>
  <c r="AY56" i="17"/>
  <c r="AX57" i="17" s="1"/>
  <c r="BF55" i="17"/>
  <c r="BH55" i="17"/>
  <c r="P310" i="17"/>
  <c r="AA310" i="17" s="1"/>
  <c r="AU227" i="17"/>
  <c r="AV227" i="17" s="1"/>
  <c r="AB309" i="17"/>
  <c r="AD309" i="17"/>
  <c r="Z436" i="21"/>
  <c r="BG152" i="21"/>
  <c r="U151" i="21"/>
  <c r="T152" i="21" s="1"/>
  <c r="AC152" i="21"/>
  <c r="X151" i="21"/>
  <c r="AC437" i="21"/>
  <c r="BB436" i="21"/>
  <c r="Y436" i="21"/>
  <c r="Y151" i="21"/>
  <c r="BB151" i="21"/>
  <c r="BH151" i="21" s="1"/>
  <c r="BD436" i="21"/>
  <c r="U436" i="21"/>
  <c r="T437" i="21" s="1"/>
  <c r="Z151" i="21"/>
  <c r="BI343" i="21"/>
  <c r="Q344" i="21"/>
  <c r="R344" i="21" s="1"/>
  <c r="BG437" i="21"/>
  <c r="BD151" i="21"/>
  <c r="BC436" i="21"/>
  <c r="X436" i="21"/>
  <c r="AE343" i="21"/>
  <c r="P247" i="21"/>
  <c r="AA247" i="21" s="1"/>
  <c r="BF56" i="21"/>
  <c r="BH56" i="21"/>
  <c r="AT249" i="21"/>
  <c r="BE249" i="21" s="1"/>
  <c r="P57" i="21"/>
  <c r="AA57" i="21" s="1"/>
  <c r="AU58" i="21"/>
  <c r="AV58" i="21" s="1"/>
  <c r="AB56" i="21"/>
  <c r="AD56" i="21"/>
  <c r="P437" i="21"/>
  <c r="AA437" i="21" s="1"/>
  <c r="AT154" i="21"/>
  <c r="BE154" i="21" s="1"/>
  <c r="AS441" i="21"/>
  <c r="AY440" i="21"/>
  <c r="AX441" i="21" s="1"/>
  <c r="BF246" i="21"/>
  <c r="BH246" i="21"/>
  <c r="AV347" i="21"/>
  <c r="P152" i="21"/>
  <c r="AA152" i="21" s="1"/>
  <c r="AB246" i="21"/>
  <c r="AD246" i="21"/>
  <c r="BI442" i="15"/>
  <c r="AE438" i="15"/>
  <c r="AE535" i="15" s="1"/>
  <c r="C92" i="19"/>
  <c r="B93" i="19" s="1"/>
  <c r="J101" i="21" s="1"/>
  <c r="BI441" i="15"/>
  <c r="K98" i="15"/>
  <c r="J203" i="15"/>
  <c r="BI438" i="15"/>
  <c r="J411" i="15"/>
  <c r="AN306" i="15"/>
  <c r="AO306" i="15" s="1"/>
  <c r="K306" i="15"/>
  <c r="J515" i="15"/>
  <c r="AN410" i="15"/>
  <c r="AO410" i="15" s="1"/>
  <c r="K410" i="15"/>
  <c r="K202" i="15"/>
  <c r="J307" i="15"/>
  <c r="AN202" i="15"/>
  <c r="AO202" i="15" s="1"/>
  <c r="AU267" i="15"/>
  <c r="AV267" i="15" s="1"/>
  <c r="AS268" i="15" s="1"/>
  <c r="AE477" i="15"/>
  <c r="AS477" i="15"/>
  <c r="AY476" i="15"/>
  <c r="AX477" i="15" s="1"/>
  <c r="BH477" i="15" s="1"/>
  <c r="P372" i="15"/>
  <c r="AA372" i="15" s="1"/>
  <c r="BF371" i="15"/>
  <c r="BH371" i="15"/>
  <c r="AB371" i="15"/>
  <c r="AD371" i="15"/>
  <c r="AS374" i="15"/>
  <c r="AY373" i="15"/>
  <c r="AX374" i="15" s="1"/>
  <c r="AY61" i="15"/>
  <c r="AX62" i="15" s="1"/>
  <c r="Q266" i="15"/>
  <c r="R266" i="15" s="1"/>
  <c r="BI265" i="15"/>
  <c r="AE265" i="15"/>
  <c r="BF159" i="15"/>
  <c r="BH159" i="15"/>
  <c r="AB159" i="15"/>
  <c r="AD159" i="15"/>
  <c r="AT163" i="15"/>
  <c r="BE163" i="15" s="1"/>
  <c r="P160" i="15"/>
  <c r="AA160" i="15" s="1"/>
  <c r="AT62" i="15"/>
  <c r="BE62" i="15" s="1"/>
  <c r="BI58" i="15"/>
  <c r="O60" i="15"/>
  <c r="P60" i="15" s="1"/>
  <c r="BD59" i="15"/>
  <c r="BB59" i="15"/>
  <c r="BC59" i="15"/>
  <c r="Z59" i="15"/>
  <c r="Y59" i="15"/>
  <c r="X59" i="15"/>
  <c r="AC60" i="15"/>
  <c r="BG60" i="15"/>
  <c r="U59" i="15"/>
  <c r="T60" i="15" s="1"/>
  <c r="AE58" i="15"/>
  <c r="Q152" i="21" l="1"/>
  <c r="BF55" i="22"/>
  <c r="Q310" i="17"/>
  <c r="AS397" i="17"/>
  <c r="AY396" i="17"/>
  <c r="AX397" i="17" s="1"/>
  <c r="BH55" i="22"/>
  <c r="BI55" i="22" s="1"/>
  <c r="J194" i="21"/>
  <c r="AN99" i="21"/>
  <c r="AO99" i="21" s="1"/>
  <c r="K99" i="21"/>
  <c r="K287" i="21"/>
  <c r="J382" i="21"/>
  <c r="AN287" i="21"/>
  <c r="AO287" i="21" s="1"/>
  <c r="AN99" i="15"/>
  <c r="AO99" i="15" s="1"/>
  <c r="J476" i="21"/>
  <c r="AN381" i="21"/>
  <c r="AO381" i="21" s="1"/>
  <c r="K381" i="21"/>
  <c r="J288" i="21"/>
  <c r="AN193" i="21"/>
  <c r="AO193" i="21" s="1"/>
  <c r="K193" i="21"/>
  <c r="AB55" i="22"/>
  <c r="AD55" i="22"/>
  <c r="AU207" i="22"/>
  <c r="AV207" i="22" s="1"/>
  <c r="AY207" i="22" s="1"/>
  <c r="AX208" i="22" s="1"/>
  <c r="X355" i="22"/>
  <c r="O356" i="22"/>
  <c r="P356" i="22" s="1"/>
  <c r="AA356" i="22" s="1"/>
  <c r="Y355" i="22"/>
  <c r="AC356" i="22"/>
  <c r="Z355" i="22"/>
  <c r="BG356" i="22"/>
  <c r="BB355" i="22"/>
  <c r="U355" i="22"/>
  <c r="T356" i="22" s="1"/>
  <c r="BD355" i="22"/>
  <c r="BC355" i="22"/>
  <c r="AU282" i="22"/>
  <c r="AV282" i="22" s="1"/>
  <c r="AS283" i="22" s="1"/>
  <c r="AS132" i="22"/>
  <c r="AY131" i="22"/>
  <c r="AX132" i="22" s="1"/>
  <c r="Z207" i="22"/>
  <c r="BD207" i="22"/>
  <c r="Y207" i="22"/>
  <c r="BC207" i="22"/>
  <c r="BB207" i="22"/>
  <c r="X207" i="22"/>
  <c r="O208" i="22"/>
  <c r="AC208" i="22"/>
  <c r="BG208" i="22"/>
  <c r="U207" i="22"/>
  <c r="T208" i="22" s="1"/>
  <c r="AS358" i="22"/>
  <c r="AY357" i="22"/>
  <c r="AX358" i="22" s="1"/>
  <c r="P281" i="22"/>
  <c r="AA281" i="22" s="1"/>
  <c r="BF131" i="22"/>
  <c r="BH131" i="22"/>
  <c r="AS61" i="22"/>
  <c r="AY60" i="22"/>
  <c r="AX61" i="22" s="1"/>
  <c r="Q56" i="22"/>
  <c r="R56" i="22" s="1"/>
  <c r="P132" i="22"/>
  <c r="AA132" i="22" s="1"/>
  <c r="BF280" i="22"/>
  <c r="BH280" i="22"/>
  <c r="AB131" i="22"/>
  <c r="AD131" i="22"/>
  <c r="AB280" i="22"/>
  <c r="AD280" i="22"/>
  <c r="AS313" i="17"/>
  <c r="AY312" i="17"/>
  <c r="AX313" i="17" s="1"/>
  <c r="AT397" i="17"/>
  <c r="BE397" i="17" s="1"/>
  <c r="AS144" i="17"/>
  <c r="AY143" i="17"/>
  <c r="AX144" i="17" s="1"/>
  <c r="BF139" i="17"/>
  <c r="BH139" i="17"/>
  <c r="AB139" i="17"/>
  <c r="AD139" i="17"/>
  <c r="AB225" i="17"/>
  <c r="AD225" i="17"/>
  <c r="AE55" i="17"/>
  <c r="AT57" i="17"/>
  <c r="BE57" i="17" s="1"/>
  <c r="P226" i="17"/>
  <c r="AA226" i="17" s="1"/>
  <c r="BI55" i="17"/>
  <c r="BI309" i="17"/>
  <c r="BF395" i="17"/>
  <c r="BH395" i="17"/>
  <c r="P140" i="17"/>
  <c r="AA140" i="17" s="1"/>
  <c r="BF225" i="17"/>
  <c r="BH225" i="17"/>
  <c r="AE309" i="17"/>
  <c r="Q56" i="17"/>
  <c r="R56" i="17" s="1"/>
  <c r="AB395" i="17"/>
  <c r="AD395" i="17"/>
  <c r="AS228" i="17"/>
  <c r="AY227" i="17"/>
  <c r="AX228" i="17" s="1"/>
  <c r="R310" i="17"/>
  <c r="P396" i="17"/>
  <c r="AA396" i="17" s="1"/>
  <c r="AD436" i="21"/>
  <c r="BH436" i="21"/>
  <c r="AD151" i="21"/>
  <c r="AB151" i="21"/>
  <c r="BF436" i="21"/>
  <c r="AB436" i="21"/>
  <c r="BF151" i="21"/>
  <c r="BI151" i="21" s="1"/>
  <c r="AU249" i="21"/>
  <c r="AV249" i="21" s="1"/>
  <c r="AS250" i="21" s="1"/>
  <c r="R152" i="21"/>
  <c r="BI56" i="21"/>
  <c r="AS348" i="21"/>
  <c r="AY347" i="21"/>
  <c r="AX348" i="21" s="1"/>
  <c r="AT441" i="21"/>
  <c r="BE441" i="21" s="1"/>
  <c r="AS59" i="21"/>
  <c r="AY58" i="21"/>
  <c r="AX59" i="21" s="1"/>
  <c r="AE56" i="21"/>
  <c r="Q247" i="21"/>
  <c r="R247" i="21" s="1"/>
  <c r="Q57" i="21"/>
  <c r="R57" i="21" s="1"/>
  <c r="Q437" i="21"/>
  <c r="R437" i="21" s="1"/>
  <c r="BI246" i="21"/>
  <c r="AE246" i="21"/>
  <c r="X344" i="21"/>
  <c r="BD344" i="21"/>
  <c r="AC345" i="21"/>
  <c r="BC344" i="21"/>
  <c r="BB344" i="21"/>
  <c r="O345" i="21"/>
  <c r="Z344" i="21"/>
  <c r="Y344" i="21"/>
  <c r="BG345" i="21"/>
  <c r="U344" i="21"/>
  <c r="T345" i="21" s="1"/>
  <c r="AU154" i="21"/>
  <c r="AV154" i="21" s="1"/>
  <c r="AN515" i="15"/>
  <c r="AO515" i="15" s="1"/>
  <c r="K515" i="15"/>
  <c r="J204" i="15"/>
  <c r="J516" i="15"/>
  <c r="AN411" i="15"/>
  <c r="AO411" i="15" s="1"/>
  <c r="K411" i="15"/>
  <c r="K203" i="15"/>
  <c r="J308" i="15"/>
  <c r="AN203" i="15"/>
  <c r="AO203" i="15" s="1"/>
  <c r="J412" i="15"/>
  <c r="AN307" i="15"/>
  <c r="AO307" i="15" s="1"/>
  <c r="K307" i="15"/>
  <c r="C93" i="19"/>
  <c r="AY267" i="15"/>
  <c r="AX268" i="15" s="1"/>
  <c r="BD478" i="15"/>
  <c r="AC479" i="15"/>
  <c r="O479" i="15"/>
  <c r="BC478" i="15"/>
  <c r="Z478" i="15"/>
  <c r="BB478" i="15"/>
  <c r="X478" i="15"/>
  <c r="Y478" i="15"/>
  <c r="BG479" i="15"/>
  <c r="U478" i="15"/>
  <c r="T479" i="15" s="1"/>
  <c r="AT477" i="15"/>
  <c r="BE477" i="15" s="1"/>
  <c r="BF477" i="15" s="1"/>
  <c r="BI477" i="15" s="1"/>
  <c r="AE371" i="15"/>
  <c r="BI371" i="15"/>
  <c r="AT374" i="15"/>
  <c r="BE374" i="15" s="1"/>
  <c r="Q372" i="15"/>
  <c r="R372" i="15" s="1"/>
  <c r="AT268" i="15"/>
  <c r="BE268" i="15" s="1"/>
  <c r="O267" i="15"/>
  <c r="BD266" i="15"/>
  <c r="Z266" i="15"/>
  <c r="BC266" i="15"/>
  <c r="Y266" i="15"/>
  <c r="BB266" i="15"/>
  <c r="X266" i="15"/>
  <c r="AC267" i="15"/>
  <c r="BG267" i="15"/>
  <c r="U266" i="15"/>
  <c r="T267" i="15" s="1"/>
  <c r="AU163" i="15"/>
  <c r="AV163" i="15" s="1"/>
  <c r="AE159" i="15"/>
  <c r="Q160" i="15"/>
  <c r="R160" i="15" s="1"/>
  <c r="BI159" i="15"/>
  <c r="AD59" i="15"/>
  <c r="BH59" i="15"/>
  <c r="BF59" i="15"/>
  <c r="Q60" i="15"/>
  <c r="R60" i="15" s="1"/>
  <c r="AA60" i="15"/>
  <c r="AB59" i="15"/>
  <c r="AU62" i="15"/>
  <c r="AV62" i="15" s="1"/>
  <c r="AS208" i="22" l="1"/>
  <c r="Q396" i="17"/>
  <c r="R396" i="17" s="1"/>
  <c r="AC397" i="17" s="1"/>
  <c r="AU397" i="17"/>
  <c r="K99" i="15"/>
  <c r="AU477" i="15"/>
  <c r="AV477" i="15" s="1"/>
  <c r="AY477" i="15" s="1"/>
  <c r="AX478" i="15" s="1"/>
  <c r="BH478" i="15" s="1"/>
  <c r="AU268" i="15"/>
  <c r="AV268" i="15" s="1"/>
  <c r="AY268" i="15" s="1"/>
  <c r="AX269" i="15" s="1"/>
  <c r="AB355" i="22"/>
  <c r="AE55" i="22"/>
  <c r="AE436" i="21"/>
  <c r="AE151" i="21"/>
  <c r="K288" i="21"/>
  <c r="J383" i="21"/>
  <c r="AN288" i="21"/>
  <c r="AO288" i="21" s="1"/>
  <c r="J477" i="21"/>
  <c r="AN382" i="21"/>
  <c r="AO382" i="21" s="1"/>
  <c r="K382" i="21"/>
  <c r="K476" i="21"/>
  <c r="AN476" i="21"/>
  <c r="AO476" i="21" s="1"/>
  <c r="BI436" i="21"/>
  <c r="J195" i="21"/>
  <c r="AN100" i="21"/>
  <c r="AO100" i="21" s="1"/>
  <c r="K100" i="21"/>
  <c r="AN194" i="21"/>
  <c r="AO194" i="21" s="1"/>
  <c r="K194" i="21"/>
  <c r="J289" i="21"/>
  <c r="AD355" i="22"/>
  <c r="BF355" i="22"/>
  <c r="BH355" i="22"/>
  <c r="AY282" i="22"/>
  <c r="AX283" i="22" s="1"/>
  <c r="BB56" i="22"/>
  <c r="O57" i="22"/>
  <c r="Z56" i="22"/>
  <c r="Y56" i="22"/>
  <c r="X56" i="22"/>
  <c r="BD56" i="22"/>
  <c r="BC56" i="22"/>
  <c r="U56" i="22"/>
  <c r="T57" i="22" s="1"/>
  <c r="AC57" i="22"/>
  <c r="BG57" i="22"/>
  <c r="Q132" i="22"/>
  <c r="R132" i="22" s="1"/>
  <c r="Q356" i="22"/>
  <c r="R356" i="22" s="1"/>
  <c r="AT283" i="22"/>
  <c r="BE283" i="22" s="1"/>
  <c r="AE280" i="22"/>
  <c r="AT61" i="22"/>
  <c r="BE61" i="22" s="1"/>
  <c r="Q281" i="22"/>
  <c r="R281" i="22" s="1"/>
  <c r="P208" i="22"/>
  <c r="AA208" i="22" s="1"/>
  <c r="AT132" i="22"/>
  <c r="BE132" i="22" s="1"/>
  <c r="AE131" i="22"/>
  <c r="AB207" i="22"/>
  <c r="AD207" i="22"/>
  <c r="BI280" i="22"/>
  <c r="BI131" i="22"/>
  <c r="AT358" i="22"/>
  <c r="BE358" i="22" s="1"/>
  <c r="BF207" i="22"/>
  <c r="BH207" i="22"/>
  <c r="AT208" i="22"/>
  <c r="BE208" i="22" s="1"/>
  <c r="BI139" i="17"/>
  <c r="Z396" i="17"/>
  <c r="BD396" i="17"/>
  <c r="Y396" i="17"/>
  <c r="BC396" i="17"/>
  <c r="X396" i="17"/>
  <c r="O397" i="17"/>
  <c r="BB396" i="17"/>
  <c r="AT228" i="17"/>
  <c r="BE228" i="17" s="1"/>
  <c r="AU228" i="17"/>
  <c r="AV228" i="17" s="1"/>
  <c r="AE395" i="17"/>
  <c r="Q226" i="17"/>
  <c r="R226" i="17" s="1"/>
  <c r="AV397" i="17"/>
  <c r="Z56" i="17"/>
  <c r="BB56" i="17"/>
  <c r="Y56" i="17"/>
  <c r="X56" i="17"/>
  <c r="O57" i="17"/>
  <c r="BD56" i="17"/>
  <c r="BC56" i="17"/>
  <c r="U56" i="17"/>
  <c r="T57" i="17" s="1"/>
  <c r="AC57" i="17"/>
  <c r="BG57" i="17"/>
  <c r="AT144" i="17"/>
  <c r="BE144" i="17" s="1"/>
  <c r="AE225" i="17"/>
  <c r="AU57" i="17"/>
  <c r="AV57" i="17" s="1"/>
  <c r="AE139" i="17"/>
  <c r="Q140" i="17"/>
  <c r="R140" i="17" s="1"/>
  <c r="BI395" i="17"/>
  <c r="BC310" i="17"/>
  <c r="X310" i="17"/>
  <c r="O311" i="17"/>
  <c r="BB310" i="17"/>
  <c r="BD310" i="17"/>
  <c r="AC311" i="17"/>
  <c r="Y310" i="17"/>
  <c r="BG311" i="17"/>
  <c r="Z310" i="17"/>
  <c r="U310" i="17"/>
  <c r="T311" i="17" s="1"/>
  <c r="BI225" i="17"/>
  <c r="AT313" i="17"/>
  <c r="BE313" i="17" s="1"/>
  <c r="AY249" i="21"/>
  <c r="AX250" i="21" s="1"/>
  <c r="AT348" i="21"/>
  <c r="BE348" i="21" s="1"/>
  <c r="P345" i="21"/>
  <c r="AA345" i="21" s="1"/>
  <c r="BF344" i="21"/>
  <c r="BH344" i="21"/>
  <c r="BD57" i="21"/>
  <c r="Y57" i="21"/>
  <c r="BC57" i="21"/>
  <c r="BG58" i="21"/>
  <c r="AC58" i="21"/>
  <c r="O58" i="21"/>
  <c r="Z57" i="21"/>
  <c r="X57" i="21"/>
  <c r="BB57" i="21"/>
  <c r="U57" i="21"/>
  <c r="T58" i="21" s="1"/>
  <c r="BC152" i="21"/>
  <c r="X152" i="21"/>
  <c r="O153" i="21"/>
  <c r="BB152" i="21"/>
  <c r="BD152" i="21"/>
  <c r="Z152" i="21"/>
  <c r="Y152" i="21"/>
  <c r="AC153" i="21"/>
  <c r="BG153" i="21"/>
  <c r="U152" i="21"/>
  <c r="T153" i="21" s="1"/>
  <c r="BC247" i="21"/>
  <c r="X247" i="21"/>
  <c r="Y247" i="21"/>
  <c r="BD247" i="21"/>
  <c r="BB247" i="21"/>
  <c r="AC248" i="21"/>
  <c r="O248" i="21"/>
  <c r="Z247" i="21"/>
  <c r="BG248" i="21"/>
  <c r="U247" i="21"/>
  <c r="T248" i="21" s="1"/>
  <c r="AS155" i="21"/>
  <c r="AY154" i="21"/>
  <c r="AX155" i="21" s="1"/>
  <c r="X437" i="21"/>
  <c r="BD437" i="21"/>
  <c r="BC437" i="21"/>
  <c r="BB437" i="21"/>
  <c r="O438" i="21"/>
  <c r="Z437" i="21"/>
  <c r="Y437" i="21"/>
  <c r="AC438" i="21"/>
  <c r="BG438" i="21"/>
  <c r="U437" i="21"/>
  <c r="T438" i="21" s="1"/>
  <c r="AU441" i="21"/>
  <c r="AV441" i="21" s="1"/>
  <c r="AT59" i="21"/>
  <c r="BE59" i="21" s="1"/>
  <c r="AB344" i="21"/>
  <c r="AD344" i="21"/>
  <c r="AT250" i="21"/>
  <c r="BE250" i="21" s="1"/>
  <c r="AU250" i="21"/>
  <c r="AV250" i="21" s="1"/>
  <c r="K204" i="15"/>
  <c r="AN204" i="15"/>
  <c r="AO204" i="15" s="1"/>
  <c r="J309" i="15"/>
  <c r="J413" i="15"/>
  <c r="AN308" i="15"/>
  <c r="AO308" i="15" s="1"/>
  <c r="K308" i="15"/>
  <c r="J517" i="15"/>
  <c r="AN412" i="15"/>
  <c r="AO412" i="15" s="1"/>
  <c r="K412" i="15"/>
  <c r="AN516" i="15"/>
  <c r="AO516" i="15" s="1"/>
  <c r="K516" i="15"/>
  <c r="B94" i="19"/>
  <c r="AB478" i="15"/>
  <c r="AD478" i="15"/>
  <c r="P479" i="15"/>
  <c r="AA479" i="15" s="1"/>
  <c r="AU374" i="15"/>
  <c r="AV374" i="15" s="1"/>
  <c r="AS375" i="15" s="1"/>
  <c r="BC372" i="15"/>
  <c r="BB372" i="15"/>
  <c r="O373" i="15"/>
  <c r="Z372" i="15"/>
  <c r="Y372" i="15"/>
  <c r="X372" i="15"/>
  <c r="BD372" i="15"/>
  <c r="AC373" i="15"/>
  <c r="BG373" i="15"/>
  <c r="U372" i="15"/>
  <c r="T373" i="15" s="1"/>
  <c r="AB266" i="15"/>
  <c r="AD266" i="15"/>
  <c r="BF266" i="15"/>
  <c r="BH266" i="15"/>
  <c r="P267" i="15"/>
  <c r="AA267" i="15" s="1"/>
  <c r="BC160" i="15"/>
  <c r="X160" i="15"/>
  <c r="BB160" i="15"/>
  <c r="BD160" i="15"/>
  <c r="Z160" i="15"/>
  <c r="Y160" i="15"/>
  <c r="O161" i="15"/>
  <c r="AC161" i="15"/>
  <c r="U160" i="15"/>
  <c r="T161" i="15" s="1"/>
  <c r="BG161" i="15"/>
  <c r="AS164" i="15"/>
  <c r="AY163" i="15"/>
  <c r="AX164" i="15" s="1"/>
  <c r="O61" i="15"/>
  <c r="P61" i="15" s="1"/>
  <c r="BC60" i="15"/>
  <c r="Z60" i="15"/>
  <c r="BD60" i="15"/>
  <c r="BB60" i="15"/>
  <c r="Y60" i="15"/>
  <c r="X60" i="15"/>
  <c r="U60" i="15"/>
  <c r="T61" i="15" s="1"/>
  <c r="AC61" i="15"/>
  <c r="BG61" i="15"/>
  <c r="AS63" i="15"/>
  <c r="AY62" i="15"/>
  <c r="AX63" i="15" s="1"/>
  <c r="AE59" i="15"/>
  <c r="BI59" i="15"/>
  <c r="AU59" i="21" l="1"/>
  <c r="AU348" i="21"/>
  <c r="AV348" i="21" s="1"/>
  <c r="U396" i="17"/>
  <c r="T397" i="17" s="1"/>
  <c r="BG397" i="17"/>
  <c r="AE355" i="22"/>
  <c r="AS269" i="15"/>
  <c r="AT269" i="15" s="1"/>
  <c r="BE269" i="15" s="1"/>
  <c r="AS478" i="15"/>
  <c r="Q479" i="15"/>
  <c r="R479" i="15" s="1"/>
  <c r="O480" i="15" s="1"/>
  <c r="AN477" i="21"/>
  <c r="AO477" i="21" s="1"/>
  <c r="K477" i="21"/>
  <c r="J290" i="21"/>
  <c r="K195" i="21"/>
  <c r="AN195" i="21"/>
  <c r="AO195" i="21" s="1"/>
  <c r="J478" i="21"/>
  <c r="K383" i="21"/>
  <c r="AN383" i="21"/>
  <c r="AO383" i="21" s="1"/>
  <c r="J196" i="21"/>
  <c r="AN101" i="21"/>
  <c r="AO101" i="21" s="1"/>
  <c r="K101" i="21"/>
  <c r="AN289" i="21"/>
  <c r="AO289" i="21" s="1"/>
  <c r="K289" i="21"/>
  <c r="J384" i="21"/>
  <c r="AN100" i="15"/>
  <c r="AO100" i="15" s="1"/>
  <c r="J205" i="15"/>
  <c r="K100" i="15"/>
  <c r="BI355" i="22"/>
  <c r="AU358" i="22"/>
  <c r="AV358" i="22" s="1"/>
  <c r="O133" i="22"/>
  <c r="BB132" i="22"/>
  <c r="BD132" i="22"/>
  <c r="BC132" i="22"/>
  <c r="Z132" i="22"/>
  <c r="Y132" i="22"/>
  <c r="X132" i="22"/>
  <c r="AC133" i="22"/>
  <c r="BG133" i="22"/>
  <c r="U132" i="22"/>
  <c r="T133" i="22" s="1"/>
  <c r="BB356" i="22"/>
  <c r="BD356" i="22"/>
  <c r="BC356" i="22"/>
  <c r="Z356" i="22"/>
  <c r="Y356" i="22"/>
  <c r="X356" i="22"/>
  <c r="O357" i="22"/>
  <c r="AC357" i="22"/>
  <c r="BG357" i="22"/>
  <c r="U356" i="22"/>
  <c r="T357" i="22" s="1"/>
  <c r="BD281" i="22"/>
  <c r="O282" i="22"/>
  <c r="Y281" i="22"/>
  <c r="AC282" i="22"/>
  <c r="BC281" i="22"/>
  <c r="X281" i="22"/>
  <c r="BG282" i="22"/>
  <c r="BB281" i="22"/>
  <c r="Z281" i="22"/>
  <c r="U281" i="22"/>
  <c r="T282" i="22" s="1"/>
  <c r="BI207" i="22"/>
  <c r="AE207" i="22"/>
  <c r="Q208" i="22"/>
  <c r="R208" i="22" s="1"/>
  <c r="AB56" i="22"/>
  <c r="AD56" i="22"/>
  <c r="AU61" i="22"/>
  <c r="AV61" i="22" s="1"/>
  <c r="P57" i="22"/>
  <c r="AA57" i="22" s="1"/>
  <c r="AU208" i="22"/>
  <c r="AV208" i="22" s="1"/>
  <c r="AU132" i="22"/>
  <c r="AV132" i="22" s="1"/>
  <c r="AU283" i="22"/>
  <c r="AV283" i="22" s="1"/>
  <c r="BF56" i="22"/>
  <c r="BH56" i="22"/>
  <c r="AU144" i="17"/>
  <c r="AV144" i="17" s="1"/>
  <c r="BC140" i="17"/>
  <c r="X140" i="17"/>
  <c r="O141" i="17"/>
  <c r="BB140" i="17"/>
  <c r="AC141" i="17"/>
  <c r="BG141" i="17"/>
  <c r="BD140" i="17"/>
  <c r="Z140" i="17"/>
  <c r="Y140" i="17"/>
  <c r="U140" i="17"/>
  <c r="T141" i="17" s="1"/>
  <c r="AS229" i="17"/>
  <c r="AY228" i="17"/>
  <c r="AX229" i="17" s="1"/>
  <c r="BF396" i="17"/>
  <c r="BH396" i="17"/>
  <c r="AU313" i="17"/>
  <c r="AV313" i="17" s="1"/>
  <c r="BF56" i="17"/>
  <c r="BH56" i="17"/>
  <c r="AB310" i="17"/>
  <c r="AD310" i="17"/>
  <c r="AB56" i="17"/>
  <c r="AD56" i="17"/>
  <c r="AB396" i="17"/>
  <c r="AD396" i="17"/>
  <c r="AS58" i="17"/>
  <c r="AY57" i="17"/>
  <c r="AX58" i="17" s="1"/>
  <c r="BF310" i="17"/>
  <c r="BH310" i="17"/>
  <c r="AS398" i="17"/>
  <c r="AY397" i="17"/>
  <c r="AX398" i="17" s="1"/>
  <c r="P57" i="17"/>
  <c r="AA57" i="17" s="1"/>
  <c r="P397" i="17"/>
  <c r="AA397" i="17" s="1"/>
  <c r="P311" i="17"/>
  <c r="AA311" i="17" s="1"/>
  <c r="Z226" i="17"/>
  <c r="BC226" i="17"/>
  <c r="X226" i="17"/>
  <c r="O227" i="17"/>
  <c r="BD226" i="17"/>
  <c r="BB226" i="17"/>
  <c r="Y226" i="17"/>
  <c r="AC227" i="17"/>
  <c r="BG227" i="17"/>
  <c r="U226" i="17"/>
  <c r="T227" i="17" s="1"/>
  <c r="AV59" i="21"/>
  <c r="AS60" i="21" s="1"/>
  <c r="AS251" i="21"/>
  <c r="AY250" i="21"/>
  <c r="AX251" i="21" s="1"/>
  <c r="AS349" i="21"/>
  <c r="AY348" i="21"/>
  <c r="AX349" i="21" s="1"/>
  <c r="AS442" i="21"/>
  <c r="AY441" i="21"/>
  <c r="AX442" i="21" s="1"/>
  <c r="P153" i="21"/>
  <c r="AA153" i="21" s="1"/>
  <c r="Q345" i="21"/>
  <c r="AB247" i="21"/>
  <c r="AD247" i="21"/>
  <c r="P438" i="21"/>
  <c r="AA438" i="21" s="1"/>
  <c r="AB152" i="21"/>
  <c r="AD152" i="21"/>
  <c r="R345" i="21"/>
  <c r="P58" i="21"/>
  <c r="AA58" i="21" s="1"/>
  <c r="P248" i="21"/>
  <c r="AA248" i="21" s="1"/>
  <c r="AE344" i="21"/>
  <c r="AB437" i="21"/>
  <c r="AD437" i="21"/>
  <c r="BF247" i="21"/>
  <c r="BH247" i="21"/>
  <c r="BF57" i="21"/>
  <c r="BH57" i="21"/>
  <c r="BF152" i="21"/>
  <c r="BH152" i="21"/>
  <c r="AB57" i="21"/>
  <c r="AD57" i="21"/>
  <c r="BF437" i="21"/>
  <c r="BH437" i="21"/>
  <c r="AT155" i="21"/>
  <c r="BE155" i="21" s="1"/>
  <c r="BI344" i="21"/>
  <c r="J518" i="15"/>
  <c r="K413" i="15"/>
  <c r="AN413" i="15"/>
  <c r="AO413" i="15" s="1"/>
  <c r="J414" i="15"/>
  <c r="K309" i="15"/>
  <c r="AN309" i="15"/>
  <c r="AO309" i="15" s="1"/>
  <c r="C94" i="19"/>
  <c r="B95" i="19" s="1"/>
  <c r="AN517" i="15"/>
  <c r="AO517" i="15" s="1"/>
  <c r="K517" i="15"/>
  <c r="J102" i="21"/>
  <c r="AY374" i="15"/>
  <c r="AX375" i="15" s="1"/>
  <c r="AE478" i="15"/>
  <c r="AT478" i="15"/>
  <c r="BE478" i="15" s="1"/>
  <c r="BF478" i="15" s="1"/>
  <c r="BI478" i="15" s="1"/>
  <c r="AT375" i="15"/>
  <c r="BE375" i="15" s="1"/>
  <c r="P373" i="15"/>
  <c r="AA373" i="15" s="1"/>
  <c r="BF372" i="15"/>
  <c r="BH372" i="15"/>
  <c r="AB372" i="15"/>
  <c r="AD372" i="15"/>
  <c r="Q267" i="15"/>
  <c r="R267" i="15" s="1"/>
  <c r="BB267" i="15" s="1"/>
  <c r="AE266" i="15"/>
  <c r="BI266" i="15"/>
  <c r="P161" i="15"/>
  <c r="AA161" i="15" s="1"/>
  <c r="AT164" i="15"/>
  <c r="BE164" i="15" s="1"/>
  <c r="AB160" i="15"/>
  <c r="AD160" i="15"/>
  <c r="BF160" i="15"/>
  <c r="BH160" i="15"/>
  <c r="AD60" i="15"/>
  <c r="BH60" i="15"/>
  <c r="BF60" i="15"/>
  <c r="AB60" i="15"/>
  <c r="AT63" i="15"/>
  <c r="Q61" i="15"/>
  <c r="R61" i="15" s="1"/>
  <c r="AA61" i="15"/>
  <c r="AY59" i="21" l="1"/>
  <c r="AX60" i="21" s="1"/>
  <c r="Q311" i="17"/>
  <c r="R311" i="17" s="1"/>
  <c r="Q57" i="17"/>
  <c r="R57" i="17" s="1"/>
  <c r="BC57" i="17" s="1"/>
  <c r="Q248" i="21"/>
  <c r="R248" i="21" s="1"/>
  <c r="Y479" i="15"/>
  <c r="Z479" i="15"/>
  <c r="BB479" i="15"/>
  <c r="BD479" i="15"/>
  <c r="AC480" i="15"/>
  <c r="U479" i="15"/>
  <c r="T480" i="15" s="1"/>
  <c r="X479" i="15"/>
  <c r="BG480" i="15"/>
  <c r="BC479" i="15"/>
  <c r="O268" i="15"/>
  <c r="P268" i="15" s="1"/>
  <c r="AA268" i="15" s="1"/>
  <c r="AU269" i="15"/>
  <c r="AV269" i="15" s="1"/>
  <c r="AS270" i="15" s="1"/>
  <c r="X267" i="15"/>
  <c r="BC267" i="15"/>
  <c r="BH267" i="15" s="1"/>
  <c r="AN205" i="15"/>
  <c r="AO205" i="15" s="1"/>
  <c r="K205" i="15"/>
  <c r="J310" i="15"/>
  <c r="J479" i="21"/>
  <c r="AN384" i="21"/>
  <c r="AO384" i="21" s="1"/>
  <c r="K384" i="21"/>
  <c r="AN478" i="21"/>
  <c r="AO478" i="21" s="1"/>
  <c r="K478" i="21"/>
  <c r="K290" i="21"/>
  <c r="J385" i="21"/>
  <c r="AN290" i="21"/>
  <c r="AO290" i="21" s="1"/>
  <c r="AN196" i="21"/>
  <c r="AO196" i="21" s="1"/>
  <c r="J291" i="21"/>
  <c r="K196" i="21"/>
  <c r="Q57" i="22"/>
  <c r="R57" i="22" s="1"/>
  <c r="BD57" i="22" s="1"/>
  <c r="AE56" i="22"/>
  <c r="AS284" i="22"/>
  <c r="AY283" i="22"/>
  <c r="AX284" i="22" s="1"/>
  <c r="AS209" i="22"/>
  <c r="AY208" i="22"/>
  <c r="AX209" i="22" s="1"/>
  <c r="AB132" i="22"/>
  <c r="AD132" i="22"/>
  <c r="AS133" i="22"/>
  <c r="AY132" i="22"/>
  <c r="AX133" i="22" s="1"/>
  <c r="P282" i="22"/>
  <c r="AA282" i="22" s="1"/>
  <c r="AS359" i="22"/>
  <c r="AY358" i="22"/>
  <c r="AX359" i="22" s="1"/>
  <c r="BD208" i="22"/>
  <c r="BC208" i="22"/>
  <c r="Z208" i="22"/>
  <c r="BB208" i="22"/>
  <c r="Y208" i="22"/>
  <c r="X208" i="22"/>
  <c r="AC209" i="22"/>
  <c r="O209" i="22"/>
  <c r="BG209" i="22"/>
  <c r="U208" i="22"/>
  <c r="T209" i="22" s="1"/>
  <c r="AB356" i="22"/>
  <c r="AD356" i="22"/>
  <c r="BF356" i="22"/>
  <c r="BH356" i="22"/>
  <c r="AB281" i="22"/>
  <c r="AD281" i="22"/>
  <c r="BF132" i="22"/>
  <c r="BH132" i="22"/>
  <c r="AS62" i="22"/>
  <c r="AY61" i="22"/>
  <c r="AX62" i="22" s="1"/>
  <c r="BF281" i="22"/>
  <c r="BH281" i="22"/>
  <c r="BI56" i="22"/>
  <c r="P357" i="22"/>
  <c r="AA357" i="22" s="1"/>
  <c r="P133" i="22"/>
  <c r="AA133" i="22" s="1"/>
  <c r="AE396" i="17"/>
  <c r="O58" i="17"/>
  <c r="AC58" i="17"/>
  <c r="BD57" i="17"/>
  <c r="BB57" i="17"/>
  <c r="Z57" i="17"/>
  <c r="Y57" i="17"/>
  <c r="X57" i="17"/>
  <c r="BG58" i="17"/>
  <c r="U57" i="17"/>
  <c r="T58" i="17" s="1"/>
  <c r="AS314" i="17"/>
  <c r="AY313" i="17"/>
  <c r="AX314" i="17" s="1"/>
  <c r="Z311" i="17"/>
  <c r="BD311" i="17"/>
  <c r="Y311" i="17"/>
  <c r="BB311" i="17"/>
  <c r="X311" i="17"/>
  <c r="O312" i="17"/>
  <c r="BC311" i="17"/>
  <c r="AC312" i="17"/>
  <c r="BG312" i="17"/>
  <c r="U311" i="17"/>
  <c r="T312" i="17" s="1"/>
  <c r="AS145" i="17"/>
  <c r="AY144" i="17"/>
  <c r="AX145" i="17" s="1"/>
  <c r="BI396" i="17"/>
  <c r="BI310" i="17"/>
  <c r="AE310" i="17"/>
  <c r="BF140" i="17"/>
  <c r="BH140" i="17"/>
  <c r="Q397" i="17"/>
  <c r="R397" i="17" s="1"/>
  <c r="AB226" i="17"/>
  <c r="AD226" i="17"/>
  <c r="AT229" i="17"/>
  <c r="BE229" i="17" s="1"/>
  <c r="P141" i="17"/>
  <c r="AA141" i="17" s="1"/>
  <c r="P227" i="17"/>
  <c r="AA227" i="17" s="1"/>
  <c r="AT398" i="17"/>
  <c r="BE398" i="17" s="1"/>
  <c r="AT58" i="17"/>
  <c r="BE58" i="17" s="1"/>
  <c r="AB140" i="17"/>
  <c r="AD140" i="17"/>
  <c r="AE56" i="17"/>
  <c r="BF226" i="17"/>
  <c r="BH226" i="17"/>
  <c r="BI56" i="17"/>
  <c r="Q438" i="21"/>
  <c r="R438" i="21" s="1"/>
  <c r="Z438" i="21" s="1"/>
  <c r="AE57" i="21"/>
  <c r="X248" i="21"/>
  <c r="BD248" i="21"/>
  <c r="AC249" i="21"/>
  <c r="BC248" i="21"/>
  <c r="BB248" i="21"/>
  <c r="O249" i="21"/>
  <c r="Z248" i="21"/>
  <c r="Y248" i="21"/>
  <c r="BG249" i="21"/>
  <c r="U248" i="21"/>
  <c r="T249" i="21" s="1"/>
  <c r="O439" i="21"/>
  <c r="BB438" i="21"/>
  <c r="X438" i="21"/>
  <c r="BD438" i="21"/>
  <c r="AC439" i="21"/>
  <c r="BG439" i="21"/>
  <c r="U438" i="21"/>
  <c r="T439" i="21" s="1"/>
  <c r="BI152" i="21"/>
  <c r="BD345" i="21"/>
  <c r="BC345" i="21"/>
  <c r="AC346" i="21"/>
  <c r="BB345" i="21"/>
  <c r="X345" i="21"/>
  <c r="BG346" i="21"/>
  <c r="O346" i="21"/>
  <c r="Z345" i="21"/>
  <c r="Y345" i="21"/>
  <c r="U345" i="21"/>
  <c r="T346" i="21" s="1"/>
  <c r="AE247" i="21"/>
  <c r="AT442" i="21"/>
  <c r="BE442" i="21" s="1"/>
  <c r="AU155" i="21"/>
  <c r="AV155" i="21"/>
  <c r="BI437" i="21"/>
  <c r="BI57" i="21"/>
  <c r="AE152" i="21"/>
  <c r="AT60" i="21"/>
  <c r="BE60" i="21" s="1"/>
  <c r="AT349" i="21"/>
  <c r="BE349" i="21" s="1"/>
  <c r="Q58" i="21"/>
  <c r="R58" i="21" s="1"/>
  <c r="AE437" i="21"/>
  <c r="BI247" i="21"/>
  <c r="Q153" i="21"/>
  <c r="R153" i="21" s="1"/>
  <c r="AT251" i="21"/>
  <c r="BE251" i="21" s="1"/>
  <c r="AN518" i="15"/>
  <c r="AO518" i="15" s="1"/>
  <c r="K518" i="15"/>
  <c r="C95" i="19"/>
  <c r="B96" i="19" s="1"/>
  <c r="AN101" i="15"/>
  <c r="AO101" i="15" s="1"/>
  <c r="J206" i="15"/>
  <c r="K101" i="15"/>
  <c r="J519" i="15"/>
  <c r="K414" i="15"/>
  <c r="AN414" i="15"/>
  <c r="AO414" i="15" s="1"/>
  <c r="P480" i="15"/>
  <c r="AA480" i="15" s="1"/>
  <c r="AU478" i="15"/>
  <c r="AV478" i="15" s="1"/>
  <c r="U267" i="15"/>
  <c r="T268" i="15" s="1"/>
  <c r="BG268" i="15"/>
  <c r="BI372" i="15"/>
  <c r="Q373" i="15"/>
  <c r="R373" i="15" s="1"/>
  <c r="Z267" i="15"/>
  <c r="BD267" i="15"/>
  <c r="AE372" i="15"/>
  <c r="AU375" i="15"/>
  <c r="AV375" i="15" s="1"/>
  <c r="Y267" i="15"/>
  <c r="AC268" i="15"/>
  <c r="AU164" i="15"/>
  <c r="AV164" i="15" s="1"/>
  <c r="AE160" i="15"/>
  <c r="BI160" i="15"/>
  <c r="Q161" i="15"/>
  <c r="R161" i="15" s="1"/>
  <c r="AE60" i="15"/>
  <c r="AU63" i="15"/>
  <c r="AV63" i="15" s="1"/>
  <c r="BE63" i="15"/>
  <c r="O62" i="15"/>
  <c r="P62" i="15" s="1"/>
  <c r="BC61" i="15"/>
  <c r="BD61" i="15"/>
  <c r="Z61" i="15"/>
  <c r="BB61" i="15"/>
  <c r="Y61" i="15"/>
  <c r="X61" i="15"/>
  <c r="AC62" i="15"/>
  <c r="U61" i="15"/>
  <c r="T62" i="15" s="1"/>
  <c r="BG62" i="15"/>
  <c r="BI60" i="15"/>
  <c r="AY269" i="15" l="1"/>
  <c r="AX270" i="15" s="1"/>
  <c r="AC58" i="22"/>
  <c r="Z57" i="22"/>
  <c r="AU229" i="17"/>
  <c r="U57" i="22"/>
  <c r="T58" i="22" s="1"/>
  <c r="BG58" i="22"/>
  <c r="BB57" i="22"/>
  <c r="BH57" i="22" s="1"/>
  <c r="O58" i="22"/>
  <c r="P58" i="22" s="1"/>
  <c r="AA58" i="22" s="1"/>
  <c r="X57" i="22"/>
  <c r="BC57" i="22"/>
  <c r="Y57" i="22"/>
  <c r="Q141" i="17"/>
  <c r="R141" i="17" s="1"/>
  <c r="X141" i="17" s="1"/>
  <c r="Y438" i="21"/>
  <c r="AB438" i="21" s="1"/>
  <c r="BC438" i="21"/>
  <c r="BF438" i="21" s="1"/>
  <c r="AU251" i="21"/>
  <c r="AV251" i="21" s="1"/>
  <c r="AU442" i="21"/>
  <c r="AV442" i="21" s="1"/>
  <c r="AS443" i="21" s="1"/>
  <c r="AD479" i="15"/>
  <c r="BF267" i="15"/>
  <c r="BI267" i="15" s="1"/>
  <c r="AB479" i="15"/>
  <c r="Q480" i="15"/>
  <c r="R480" i="15" s="1"/>
  <c r="BB480" i="15" s="1"/>
  <c r="AD267" i="15"/>
  <c r="AN102" i="15"/>
  <c r="AO102" i="15" s="1"/>
  <c r="K291" i="21"/>
  <c r="J386" i="21"/>
  <c r="AN291" i="21"/>
  <c r="AO291" i="21" s="1"/>
  <c r="AN479" i="21"/>
  <c r="AO479" i="21" s="1"/>
  <c r="K479" i="21"/>
  <c r="J197" i="21"/>
  <c r="K102" i="21"/>
  <c r="AN102" i="21"/>
  <c r="AO102" i="21" s="1"/>
  <c r="J480" i="21"/>
  <c r="AN385" i="21"/>
  <c r="AO385" i="21" s="1"/>
  <c r="K385" i="21"/>
  <c r="AN310" i="15"/>
  <c r="AO310" i="15" s="1"/>
  <c r="K310" i="15"/>
  <c r="J415" i="15"/>
  <c r="Q282" i="22"/>
  <c r="R282" i="22" s="1"/>
  <c r="O283" i="22" s="1"/>
  <c r="AE281" i="22"/>
  <c r="AE356" i="22"/>
  <c r="X282" i="22"/>
  <c r="BI281" i="22"/>
  <c r="AT359" i="22"/>
  <c r="BE359" i="22" s="1"/>
  <c r="AE132" i="22"/>
  <c r="AB208" i="22"/>
  <c r="AD208" i="22"/>
  <c r="Q133" i="22"/>
  <c r="R133" i="22" s="1"/>
  <c r="BI356" i="22"/>
  <c r="AT62" i="22"/>
  <c r="BE62" i="22" s="1"/>
  <c r="AT209" i="22"/>
  <c r="BE209" i="22" s="1"/>
  <c r="BI132" i="22"/>
  <c r="AT284" i="22"/>
  <c r="BE284" i="22" s="1"/>
  <c r="Q357" i="22"/>
  <c r="R357" i="22" s="1"/>
  <c r="P209" i="22"/>
  <c r="AA209" i="22" s="1"/>
  <c r="BF208" i="22"/>
  <c r="BH208" i="22"/>
  <c r="AT133" i="22"/>
  <c r="BE133" i="22" s="1"/>
  <c r="AU58" i="17"/>
  <c r="AV58" i="17" s="1"/>
  <c r="BI140" i="17"/>
  <c r="Q227" i="17"/>
  <c r="R227" i="17" s="1"/>
  <c r="AB57" i="17"/>
  <c r="AD57" i="17"/>
  <c r="BF57" i="17"/>
  <c r="BH57" i="17"/>
  <c r="AE140" i="17"/>
  <c r="AE226" i="17"/>
  <c r="AT314" i="17"/>
  <c r="BE314" i="17" s="1"/>
  <c r="AC142" i="17"/>
  <c r="Z141" i="17"/>
  <c r="BD141" i="17"/>
  <c r="Y141" i="17"/>
  <c r="BC141" i="17"/>
  <c r="BB141" i="17"/>
  <c r="BG142" i="17"/>
  <c r="P312" i="17"/>
  <c r="AA312" i="17" s="1"/>
  <c r="BF311" i="17"/>
  <c r="BH311" i="17"/>
  <c r="AC398" i="17"/>
  <c r="O398" i="17"/>
  <c r="Z397" i="17"/>
  <c r="Y397" i="17"/>
  <c r="BD397" i="17"/>
  <c r="X397" i="17"/>
  <c r="BC397" i="17"/>
  <c r="BB397" i="17"/>
  <c r="BG398" i="17"/>
  <c r="U397" i="17"/>
  <c r="T398" i="17" s="1"/>
  <c r="AV229" i="17"/>
  <c r="BI226" i="17"/>
  <c r="AU398" i="17"/>
  <c r="AV398" i="17" s="1"/>
  <c r="AT145" i="17"/>
  <c r="BE145" i="17" s="1"/>
  <c r="AB311" i="17"/>
  <c r="AD311" i="17"/>
  <c r="P58" i="17"/>
  <c r="AA58" i="17" s="1"/>
  <c r="BD58" i="21"/>
  <c r="Y58" i="21"/>
  <c r="BC58" i="21"/>
  <c r="X58" i="21"/>
  <c r="BB58" i="21"/>
  <c r="O59" i="21"/>
  <c r="Z58" i="21"/>
  <c r="AC59" i="21"/>
  <c r="U58" i="21"/>
  <c r="T59" i="21" s="1"/>
  <c r="BG59" i="21"/>
  <c r="P249" i="21"/>
  <c r="AA249" i="21" s="1"/>
  <c r="BF248" i="21"/>
  <c r="BH248" i="21"/>
  <c r="AC154" i="21"/>
  <c r="Z153" i="21"/>
  <c r="O154" i="21"/>
  <c r="X153" i="21"/>
  <c r="BD153" i="21"/>
  <c r="BC153" i="21"/>
  <c r="Y153" i="21"/>
  <c r="BG154" i="21"/>
  <c r="BB153" i="21"/>
  <c r="U153" i="21"/>
  <c r="T154" i="21" s="1"/>
  <c r="AU60" i="21"/>
  <c r="AV60" i="21" s="1"/>
  <c r="AD438" i="21"/>
  <c r="AB345" i="21"/>
  <c r="AD345" i="21"/>
  <c r="P439" i="21"/>
  <c r="AA439" i="21" s="1"/>
  <c r="AS156" i="21"/>
  <c r="AY155" i="21"/>
  <c r="AX156" i="21" s="1"/>
  <c r="BF345" i="21"/>
  <c r="BH345" i="21"/>
  <c r="P346" i="21"/>
  <c r="AA346" i="21" s="1"/>
  <c r="AU349" i="21"/>
  <c r="AV349" i="21" s="1"/>
  <c r="AB248" i="21"/>
  <c r="AD248" i="21"/>
  <c r="C96" i="19"/>
  <c r="B97" i="19" s="1"/>
  <c r="AN519" i="15"/>
  <c r="AO519" i="15" s="1"/>
  <c r="K519" i="15"/>
  <c r="J311" i="15"/>
  <c r="K206" i="15"/>
  <c r="AN206" i="15"/>
  <c r="AO206" i="15" s="1"/>
  <c r="AS479" i="15"/>
  <c r="AY478" i="15"/>
  <c r="AX479" i="15" s="1"/>
  <c r="BH479" i="15" s="1"/>
  <c r="AB267" i="15"/>
  <c r="AS376" i="15"/>
  <c r="AY375" i="15"/>
  <c r="AX376" i="15" s="1"/>
  <c r="O374" i="15"/>
  <c r="BB373" i="15"/>
  <c r="BD373" i="15"/>
  <c r="BC373" i="15"/>
  <c r="Z373" i="15"/>
  <c r="Y373" i="15"/>
  <c r="X373" i="15"/>
  <c r="BG374" i="15"/>
  <c r="AC374" i="15"/>
  <c r="U373" i="15"/>
  <c r="T374" i="15" s="1"/>
  <c r="BH61" i="15"/>
  <c r="Q268" i="15"/>
  <c r="R268" i="15" s="1"/>
  <c r="AD61" i="15"/>
  <c r="AT270" i="15"/>
  <c r="BE270" i="15" s="1"/>
  <c r="AS165" i="15"/>
  <c r="AY164" i="15"/>
  <c r="AX165" i="15" s="1"/>
  <c r="Y161" i="15"/>
  <c r="AC162" i="15"/>
  <c r="X161" i="15"/>
  <c r="BG162" i="15"/>
  <c r="O162" i="15"/>
  <c r="BD161" i="15"/>
  <c r="BC161" i="15"/>
  <c r="BB161" i="15"/>
  <c r="Z161" i="15"/>
  <c r="U161" i="15"/>
  <c r="T162" i="15" s="1"/>
  <c r="AS64" i="15"/>
  <c r="AT64" i="15" s="1"/>
  <c r="AY63" i="15"/>
  <c r="AX64" i="15" s="1"/>
  <c r="Q62" i="15"/>
  <c r="AB61" i="15"/>
  <c r="BF61" i="15"/>
  <c r="AU133" i="22" l="1"/>
  <c r="AV133" i="22" s="1"/>
  <c r="U141" i="17"/>
  <c r="T142" i="17" s="1"/>
  <c r="AS252" i="21"/>
  <c r="AY251" i="21"/>
  <c r="AX252" i="21" s="1"/>
  <c r="AY442" i="21"/>
  <c r="AX443" i="21" s="1"/>
  <c r="AE479" i="15"/>
  <c r="O142" i="17"/>
  <c r="AD57" i="22"/>
  <c r="BH438" i="21"/>
  <c r="BF57" i="22"/>
  <c r="BI57" i="22" s="1"/>
  <c r="AB57" i="22"/>
  <c r="AC283" i="22"/>
  <c r="BD282" i="22"/>
  <c r="Y282" i="22"/>
  <c r="AD282" i="22" s="1"/>
  <c r="Z282" i="22"/>
  <c r="BC282" i="22"/>
  <c r="U282" i="22"/>
  <c r="T283" i="22" s="1"/>
  <c r="BB282" i="22"/>
  <c r="BG283" i="22"/>
  <c r="Q58" i="17"/>
  <c r="R58" i="17" s="1"/>
  <c r="BC58" i="17" s="1"/>
  <c r="AU314" i="17"/>
  <c r="AV314" i="17" s="1"/>
  <c r="K102" i="15"/>
  <c r="J207" i="15"/>
  <c r="U480" i="15"/>
  <c r="T481" i="15" s="1"/>
  <c r="X480" i="15"/>
  <c r="BG481" i="15"/>
  <c r="O481" i="15"/>
  <c r="P481" i="15" s="1"/>
  <c r="AA481" i="15" s="1"/>
  <c r="Y480" i="15"/>
  <c r="BC480" i="15"/>
  <c r="AE267" i="15"/>
  <c r="AC481" i="15"/>
  <c r="BD480" i="15"/>
  <c r="Z480" i="15"/>
  <c r="J520" i="15"/>
  <c r="K415" i="15"/>
  <c r="AN415" i="15"/>
  <c r="AO415" i="15" s="1"/>
  <c r="J292" i="21"/>
  <c r="AN197" i="21"/>
  <c r="AO197" i="21" s="1"/>
  <c r="K197" i="21"/>
  <c r="AN386" i="21"/>
  <c r="AO386" i="21" s="1"/>
  <c r="K386" i="21"/>
  <c r="J481" i="21"/>
  <c r="AN480" i="21"/>
  <c r="AO480" i="21" s="1"/>
  <c r="K480" i="21"/>
  <c r="J198" i="21"/>
  <c r="AN103" i="21"/>
  <c r="AO103" i="21" s="1"/>
  <c r="K103" i="21"/>
  <c r="Q209" i="22"/>
  <c r="R209" i="22" s="1"/>
  <c r="BC209" i="22" s="1"/>
  <c r="AS134" i="22"/>
  <c r="AY133" i="22"/>
  <c r="AX134" i="22" s="1"/>
  <c r="AE208" i="22"/>
  <c r="BC357" i="22"/>
  <c r="X357" i="22"/>
  <c r="Y357" i="22"/>
  <c r="O358" i="22"/>
  <c r="Z357" i="22"/>
  <c r="BD357" i="22"/>
  <c r="BB357" i="22"/>
  <c r="AC358" i="22"/>
  <c r="BG358" i="22"/>
  <c r="U357" i="22"/>
  <c r="T358" i="22" s="1"/>
  <c r="Q58" i="22"/>
  <c r="R58" i="22" s="1"/>
  <c r="Z133" i="22"/>
  <c r="BD133" i="22"/>
  <c r="Y133" i="22"/>
  <c r="BC133" i="22"/>
  <c r="X133" i="22"/>
  <c r="O134" i="22"/>
  <c r="BB133" i="22"/>
  <c r="AC134" i="22"/>
  <c r="BG134" i="22"/>
  <c r="U133" i="22"/>
  <c r="T134" i="22" s="1"/>
  <c r="AU209" i="22"/>
  <c r="AV209" i="22" s="1"/>
  <c r="BI208" i="22"/>
  <c r="AU284" i="22"/>
  <c r="AV284" i="22" s="1"/>
  <c r="AU62" i="22"/>
  <c r="AV62" i="22" s="1"/>
  <c r="AU359" i="22"/>
  <c r="AV359" i="22" s="1"/>
  <c r="P283" i="22"/>
  <c r="AA283" i="22" s="1"/>
  <c r="AU145" i="17"/>
  <c r="AV145" i="17"/>
  <c r="AS146" i="17" s="1"/>
  <c r="AS230" i="17"/>
  <c r="AY229" i="17"/>
  <c r="AX230" i="17" s="1"/>
  <c r="AE311" i="17"/>
  <c r="P398" i="17"/>
  <c r="AA398" i="17" s="1"/>
  <c r="BI311" i="17"/>
  <c r="BF141" i="17"/>
  <c r="BH141" i="17"/>
  <c r="BF397" i="17"/>
  <c r="BH397" i="17"/>
  <c r="AS399" i="17"/>
  <c r="AY398" i="17"/>
  <c r="AX399" i="17" s="1"/>
  <c r="AB397" i="17"/>
  <c r="AD397" i="17"/>
  <c r="P142" i="17"/>
  <c r="AA142" i="17" s="1"/>
  <c r="BI57" i="17"/>
  <c r="AS59" i="17"/>
  <c r="AY58" i="17"/>
  <c r="AX59" i="17" s="1"/>
  <c r="AB141" i="17"/>
  <c r="AD141" i="17"/>
  <c r="O228" i="17"/>
  <c r="BB227" i="17"/>
  <c r="AC228" i="17"/>
  <c r="Z227" i="17"/>
  <c r="BG228" i="17"/>
  <c r="BD227" i="17"/>
  <c r="BC227" i="17"/>
  <c r="Y227" i="17"/>
  <c r="X227" i="17"/>
  <c r="U227" i="17"/>
  <c r="T228" i="17" s="1"/>
  <c r="Q312" i="17"/>
  <c r="R312" i="17" s="1"/>
  <c r="AE57" i="17"/>
  <c r="BI438" i="21"/>
  <c r="Q249" i="21"/>
  <c r="R249" i="21" s="1"/>
  <c r="AE345" i="21"/>
  <c r="AB153" i="21"/>
  <c r="AD153" i="21"/>
  <c r="P59" i="21"/>
  <c r="AA59" i="21" s="1"/>
  <c r="BI345" i="21"/>
  <c r="AS61" i="21"/>
  <c r="AY60" i="21"/>
  <c r="AX61" i="21" s="1"/>
  <c r="P154" i="21"/>
  <c r="AA154" i="21" s="1"/>
  <c r="BF58" i="21"/>
  <c r="BH58" i="21"/>
  <c r="AB58" i="21"/>
  <c r="AD58" i="21"/>
  <c r="AS350" i="21"/>
  <c r="AY349" i="21"/>
  <c r="AX350" i="21" s="1"/>
  <c r="AT156" i="21"/>
  <c r="BE156" i="21" s="1"/>
  <c r="AE438" i="21"/>
  <c r="BF153" i="21"/>
  <c r="BH153" i="21"/>
  <c r="AT443" i="21"/>
  <c r="BE443" i="21" s="1"/>
  <c r="AE248" i="21"/>
  <c r="Q346" i="21"/>
  <c r="R346" i="21" s="1"/>
  <c r="Q439" i="21"/>
  <c r="R439" i="21" s="1"/>
  <c r="AT252" i="21"/>
  <c r="BE252" i="21" s="1"/>
  <c r="BI248" i="21"/>
  <c r="C97" i="19"/>
  <c r="K103" i="15"/>
  <c r="AN103" i="15"/>
  <c r="AO103" i="15" s="1"/>
  <c r="J208" i="15"/>
  <c r="K207" i="15"/>
  <c r="AN207" i="15"/>
  <c r="AO207" i="15" s="1"/>
  <c r="J312" i="15"/>
  <c r="K311" i="15"/>
  <c r="AN311" i="15"/>
  <c r="AO311" i="15" s="1"/>
  <c r="J416" i="15"/>
  <c r="AT479" i="15"/>
  <c r="BE479" i="15" s="1"/>
  <c r="BF479" i="15" s="1"/>
  <c r="BI479" i="15" s="1"/>
  <c r="BF373" i="15"/>
  <c r="BH373" i="15"/>
  <c r="P374" i="15"/>
  <c r="AA374" i="15" s="1"/>
  <c r="AB373" i="15"/>
  <c r="AD373" i="15"/>
  <c r="AT376" i="15"/>
  <c r="BE376" i="15" s="1"/>
  <c r="Z268" i="15"/>
  <c r="BB268" i="15"/>
  <c r="Y268" i="15"/>
  <c r="O269" i="15"/>
  <c r="X268" i="15"/>
  <c r="BD268" i="15"/>
  <c r="BC268" i="15"/>
  <c r="AC269" i="15"/>
  <c r="BG269" i="15"/>
  <c r="U268" i="15"/>
  <c r="T269" i="15" s="1"/>
  <c r="AU270" i="15"/>
  <c r="AV270" i="15" s="1"/>
  <c r="AB161" i="15"/>
  <c r="AD161" i="15"/>
  <c r="P162" i="15"/>
  <c r="AA162" i="15" s="1"/>
  <c r="BF161" i="15"/>
  <c r="BH161" i="15"/>
  <c r="AT165" i="15"/>
  <c r="BE165" i="15" s="1"/>
  <c r="BI61" i="15"/>
  <c r="AE61" i="15"/>
  <c r="R62" i="15"/>
  <c r="AA62" i="15"/>
  <c r="AU64" i="15"/>
  <c r="AV64" i="15" s="1"/>
  <c r="BE64" i="15"/>
  <c r="X209" i="22" l="1"/>
  <c r="AC59" i="17"/>
  <c r="AU252" i="21"/>
  <c r="AV252" i="21" s="1"/>
  <c r="AU156" i="21"/>
  <c r="AE57" i="22"/>
  <c r="BD58" i="17"/>
  <c r="BH282" i="22"/>
  <c r="AB282" i="22"/>
  <c r="AE282" i="22" s="1"/>
  <c r="Y209" i="22"/>
  <c r="AD209" i="22" s="1"/>
  <c r="Z209" i="22"/>
  <c r="BB209" i="22"/>
  <c r="O210" i="22"/>
  <c r="P210" i="22" s="1"/>
  <c r="AA210" i="22" s="1"/>
  <c r="BF282" i="22"/>
  <c r="BB58" i="17"/>
  <c r="BF58" i="17" s="1"/>
  <c r="BG59" i="17"/>
  <c r="Z58" i="17"/>
  <c r="O59" i="17"/>
  <c r="P59" i="17" s="1"/>
  <c r="AA59" i="17" s="1"/>
  <c r="X58" i="17"/>
  <c r="Y58" i="17"/>
  <c r="AD58" i="17" s="1"/>
  <c r="U58" i="17"/>
  <c r="T59" i="17" s="1"/>
  <c r="U209" i="22"/>
  <c r="T210" i="22" s="1"/>
  <c r="AC210" i="22"/>
  <c r="BD209" i="22"/>
  <c r="AD480" i="15"/>
  <c r="AB480" i="15"/>
  <c r="AU479" i="15"/>
  <c r="AV479" i="15" s="1"/>
  <c r="AS480" i="15" s="1"/>
  <c r="K198" i="21"/>
  <c r="J293" i="21"/>
  <c r="AN198" i="21"/>
  <c r="AO198" i="21" s="1"/>
  <c r="J387" i="21"/>
  <c r="AN292" i="21"/>
  <c r="AO292" i="21" s="1"/>
  <c r="K292" i="21"/>
  <c r="AN481" i="21"/>
  <c r="AO481" i="21" s="1"/>
  <c r="K481" i="21"/>
  <c r="AN520" i="15"/>
  <c r="AO520" i="15" s="1"/>
  <c r="K520" i="15"/>
  <c r="BG210" i="22"/>
  <c r="AS210" i="22"/>
  <c r="AY209" i="22"/>
  <c r="AX210" i="22" s="1"/>
  <c r="BB58" i="22"/>
  <c r="O59" i="22"/>
  <c r="BD58" i="22"/>
  <c r="BC58" i="22"/>
  <c r="AC59" i="22"/>
  <c r="Z58" i="22"/>
  <c r="Y58" i="22"/>
  <c r="X58" i="22"/>
  <c r="BG59" i="22"/>
  <c r="U58" i="22"/>
  <c r="T59" i="22" s="1"/>
  <c r="AS360" i="22"/>
  <c r="AY359" i="22"/>
  <c r="AX360" i="22" s="1"/>
  <c r="P358" i="22"/>
  <c r="AA358" i="22" s="1"/>
  <c r="AS63" i="22"/>
  <c r="AY62" i="22"/>
  <c r="AX63" i="22" s="1"/>
  <c r="AS285" i="22"/>
  <c r="AY284" i="22"/>
  <c r="AX285" i="22" s="1"/>
  <c r="BF133" i="22"/>
  <c r="BH133" i="22"/>
  <c r="P134" i="22"/>
  <c r="AA134" i="22" s="1"/>
  <c r="AB357" i="22"/>
  <c r="AD357" i="22"/>
  <c r="AT134" i="22"/>
  <c r="BE134" i="22" s="1"/>
  <c r="BF357" i="22"/>
  <c r="BH357" i="22"/>
  <c r="AB133" i="22"/>
  <c r="AD133" i="22"/>
  <c r="AB209" i="22"/>
  <c r="Q283" i="22"/>
  <c r="R283" i="22" s="1"/>
  <c r="AY145" i="17"/>
  <c r="AX146" i="17" s="1"/>
  <c r="Q398" i="17"/>
  <c r="R398" i="17" s="1"/>
  <c r="Z398" i="17" s="1"/>
  <c r="BF227" i="17"/>
  <c r="BH227" i="17"/>
  <c r="BI397" i="17"/>
  <c r="Q142" i="17"/>
  <c r="R142" i="17" s="1"/>
  <c r="AT230" i="17"/>
  <c r="BE230" i="17" s="1"/>
  <c r="AB227" i="17"/>
  <c r="AD227" i="17"/>
  <c r="AT399" i="17"/>
  <c r="BE399" i="17" s="1"/>
  <c r="AT146" i="17"/>
  <c r="BE146" i="17" s="1"/>
  <c r="AS315" i="17"/>
  <c r="AY314" i="17"/>
  <c r="AX315" i="17" s="1"/>
  <c r="BI141" i="17"/>
  <c r="P228" i="17"/>
  <c r="AA228" i="17" s="1"/>
  <c r="AT59" i="17"/>
  <c r="BE59" i="17" s="1"/>
  <c r="BD312" i="17"/>
  <c r="Y312" i="17"/>
  <c r="O313" i="17"/>
  <c r="BB312" i="17"/>
  <c r="AC313" i="17"/>
  <c r="Z312" i="17"/>
  <c r="X312" i="17"/>
  <c r="BC312" i="17"/>
  <c r="BG313" i="17"/>
  <c r="U312" i="17"/>
  <c r="T313" i="17" s="1"/>
  <c r="AE141" i="17"/>
  <c r="AE397" i="17"/>
  <c r="Q59" i="21"/>
  <c r="R59" i="21" s="1"/>
  <c r="AC60" i="21" s="1"/>
  <c r="AV156" i="21"/>
  <c r="AY156" i="21" s="1"/>
  <c r="AX157" i="21" s="1"/>
  <c r="BI58" i="21"/>
  <c r="AS253" i="21"/>
  <c r="AY252" i="21"/>
  <c r="AX253" i="21" s="1"/>
  <c r="AU443" i="21"/>
  <c r="AV443" i="21" s="1"/>
  <c r="Q154" i="21"/>
  <c r="R154" i="21" s="1"/>
  <c r="AE153" i="21"/>
  <c r="AT350" i="21"/>
  <c r="BE350" i="21" s="1"/>
  <c r="BI153" i="21"/>
  <c r="AE58" i="21"/>
  <c r="AT61" i="21"/>
  <c r="BE61" i="21" s="1"/>
  <c r="BD249" i="21"/>
  <c r="BC249" i="21"/>
  <c r="AC250" i="21"/>
  <c r="BB249" i="21"/>
  <c r="X249" i="21"/>
  <c r="BG250" i="21"/>
  <c r="O250" i="21"/>
  <c r="Z249" i="21"/>
  <c r="Y249" i="21"/>
  <c r="U249" i="21"/>
  <c r="T250" i="21" s="1"/>
  <c r="BD346" i="21"/>
  <c r="Y346" i="21"/>
  <c r="BC346" i="21"/>
  <c r="BB346" i="21"/>
  <c r="AC347" i="21"/>
  <c r="O347" i="21"/>
  <c r="Z346" i="21"/>
  <c r="X346" i="21"/>
  <c r="BG347" i="21"/>
  <c r="U346" i="21"/>
  <c r="T347" i="21" s="1"/>
  <c r="Z439" i="21"/>
  <c r="BD439" i="21"/>
  <c r="Y439" i="21"/>
  <c r="O440" i="21"/>
  <c r="BC439" i="21"/>
  <c r="BB439" i="21"/>
  <c r="X439" i="21"/>
  <c r="AC440" i="21"/>
  <c r="BG440" i="21"/>
  <c r="U439" i="21"/>
  <c r="T440" i="21" s="1"/>
  <c r="J417" i="15"/>
  <c r="AN312" i="15"/>
  <c r="AO312" i="15" s="1"/>
  <c r="K312" i="15"/>
  <c r="K208" i="15"/>
  <c r="J313" i="15"/>
  <c r="AN208" i="15"/>
  <c r="AO208" i="15" s="1"/>
  <c r="AN104" i="15"/>
  <c r="AO104" i="15" s="1"/>
  <c r="K104" i="15"/>
  <c r="J209" i="15"/>
  <c r="J521" i="15"/>
  <c r="K416" i="15"/>
  <c r="AN416" i="15"/>
  <c r="AO416" i="15" s="1"/>
  <c r="B98" i="19"/>
  <c r="Q481" i="15"/>
  <c r="R481" i="15" s="1"/>
  <c r="AE373" i="15"/>
  <c r="Q374" i="15"/>
  <c r="R374" i="15" s="1"/>
  <c r="AU376" i="15"/>
  <c r="AV376" i="15" s="1"/>
  <c r="BI373" i="15"/>
  <c r="AS271" i="15"/>
  <c r="AY270" i="15"/>
  <c r="AX271" i="15" s="1"/>
  <c r="AB268" i="15"/>
  <c r="AD268" i="15"/>
  <c r="P269" i="15"/>
  <c r="AA269" i="15" s="1"/>
  <c r="BF268" i="15"/>
  <c r="BH268" i="15"/>
  <c r="BI161" i="15"/>
  <c r="AU165" i="15"/>
  <c r="AV165" i="15" s="1"/>
  <c r="Q162" i="15"/>
  <c r="R162" i="15" s="1"/>
  <c r="AE161" i="15"/>
  <c r="AS65" i="15"/>
  <c r="AY64" i="15"/>
  <c r="AX65" i="15" s="1"/>
  <c r="O63" i="15"/>
  <c r="P63" i="15" s="1"/>
  <c r="BD62" i="15"/>
  <c r="BB62" i="15"/>
  <c r="Y62" i="15"/>
  <c r="X62" i="15"/>
  <c r="BC62" i="15"/>
  <c r="Z62" i="15"/>
  <c r="BG63" i="15"/>
  <c r="AC63" i="15"/>
  <c r="U62" i="15"/>
  <c r="T63" i="15" s="1"/>
  <c r="X59" i="21" l="1"/>
  <c r="BB59" i="21"/>
  <c r="AE480" i="15"/>
  <c r="BI282" i="22"/>
  <c r="BH58" i="17"/>
  <c r="BI58" i="17" s="1"/>
  <c r="BF209" i="22"/>
  <c r="BH209" i="22"/>
  <c r="AB58" i="17"/>
  <c r="AE58" i="17" s="1"/>
  <c r="Y398" i="17"/>
  <c r="BB398" i="17"/>
  <c r="BC398" i="17"/>
  <c r="AU59" i="17"/>
  <c r="BG399" i="17"/>
  <c r="O399" i="17"/>
  <c r="P399" i="17" s="1"/>
  <c r="AA399" i="17" s="1"/>
  <c r="BC59" i="21"/>
  <c r="AS157" i="21"/>
  <c r="AT157" i="21" s="1"/>
  <c r="BE157" i="21" s="1"/>
  <c r="AU350" i="21"/>
  <c r="AV350" i="21" s="1"/>
  <c r="Y59" i="21"/>
  <c r="AD59" i="21" s="1"/>
  <c r="BD59" i="21"/>
  <c r="Z59" i="21"/>
  <c r="U59" i="21"/>
  <c r="T60" i="21" s="1"/>
  <c r="O60" i="21"/>
  <c r="P60" i="21" s="1"/>
  <c r="AA60" i="21" s="1"/>
  <c r="BG60" i="21"/>
  <c r="AY479" i="15"/>
  <c r="AX480" i="15" s="1"/>
  <c r="BH480" i="15" s="1"/>
  <c r="K387" i="21"/>
  <c r="AN387" i="21"/>
  <c r="AO387" i="21" s="1"/>
  <c r="J482" i="21"/>
  <c r="J388" i="21"/>
  <c r="AN293" i="21"/>
  <c r="AO293" i="21" s="1"/>
  <c r="K293" i="21"/>
  <c r="Q358" i="22"/>
  <c r="R358" i="22" s="1"/>
  <c r="AU134" i="22"/>
  <c r="AV134" i="22" s="1"/>
  <c r="AT360" i="22"/>
  <c r="BE360" i="22" s="1"/>
  <c r="AE209" i="22"/>
  <c r="AE133" i="22"/>
  <c r="AT63" i="22"/>
  <c r="BE63" i="22" s="1"/>
  <c r="P59" i="22"/>
  <c r="AA59" i="22" s="1"/>
  <c r="Q59" i="22"/>
  <c r="BI133" i="22"/>
  <c r="BF58" i="22"/>
  <c r="BH58" i="22"/>
  <c r="Z283" i="22"/>
  <c r="BD283" i="22"/>
  <c r="Y283" i="22"/>
  <c r="O284" i="22"/>
  <c r="X283" i="22"/>
  <c r="BC283" i="22"/>
  <c r="BB283" i="22"/>
  <c r="AC284" i="22"/>
  <c r="BG284" i="22"/>
  <c r="U283" i="22"/>
  <c r="T284" i="22" s="1"/>
  <c r="BI357" i="22"/>
  <c r="AE357" i="22"/>
  <c r="AB58" i="22"/>
  <c r="AD58" i="22"/>
  <c r="Q134" i="22"/>
  <c r="R134" i="22" s="1"/>
  <c r="Q210" i="22"/>
  <c r="R210" i="22" s="1"/>
  <c r="AT285" i="22"/>
  <c r="BE285" i="22" s="1"/>
  <c r="AT210" i="22"/>
  <c r="BE210" i="22" s="1"/>
  <c r="X398" i="17"/>
  <c r="U398" i="17"/>
  <c r="T399" i="17" s="1"/>
  <c r="AC399" i="17"/>
  <c r="BD398" i="17"/>
  <c r="AU146" i="17"/>
  <c r="AV146" i="17" s="1"/>
  <c r="AS147" i="17" s="1"/>
  <c r="AU230" i="17"/>
  <c r="AV230" i="17" s="1"/>
  <c r="AS231" i="17" s="1"/>
  <c r="AB312" i="17"/>
  <c r="AD312" i="17"/>
  <c r="Z142" i="17"/>
  <c r="BD142" i="17"/>
  <c r="Y142" i="17"/>
  <c r="BC142" i="17"/>
  <c r="X142" i="17"/>
  <c r="BB142" i="17"/>
  <c r="O143" i="17"/>
  <c r="BG143" i="17"/>
  <c r="AC143" i="17"/>
  <c r="U142" i="17"/>
  <c r="T143" i="17" s="1"/>
  <c r="AU399" i="17"/>
  <c r="AV399" i="17" s="1"/>
  <c r="BF312" i="17"/>
  <c r="BH312" i="17"/>
  <c r="AV59" i="17"/>
  <c r="AT315" i="17"/>
  <c r="BE315" i="17" s="1"/>
  <c r="AU315" i="17"/>
  <c r="AV315" i="17" s="1"/>
  <c r="AE227" i="17"/>
  <c r="BI227" i="17"/>
  <c r="P313" i="17"/>
  <c r="AA313" i="17" s="1"/>
  <c r="Q59" i="17"/>
  <c r="R59" i="17" s="1"/>
  <c r="Q228" i="17"/>
  <c r="R228" i="17" s="1"/>
  <c r="AU61" i="21"/>
  <c r="AV61" i="21" s="1"/>
  <c r="AS351" i="21"/>
  <c r="AY350" i="21"/>
  <c r="AX351" i="21" s="1"/>
  <c r="AB439" i="21"/>
  <c r="AD439" i="21"/>
  <c r="AB249" i="21"/>
  <c r="AD249" i="21"/>
  <c r="BF439" i="21"/>
  <c r="BH439" i="21"/>
  <c r="AS444" i="21"/>
  <c r="AY443" i="21"/>
  <c r="AX444" i="21" s="1"/>
  <c r="BF346" i="21"/>
  <c r="BH346" i="21"/>
  <c r="BF249" i="21"/>
  <c r="BH249" i="21"/>
  <c r="AB346" i="21"/>
  <c r="AD346" i="21"/>
  <c r="P440" i="21"/>
  <c r="AA440" i="21" s="1"/>
  <c r="P347" i="21"/>
  <c r="AA347" i="21" s="1"/>
  <c r="BH59" i="21"/>
  <c r="BD154" i="21"/>
  <c r="BC154" i="21"/>
  <c r="Z154" i="21"/>
  <c r="BB154" i="21"/>
  <c r="Y154" i="21"/>
  <c r="X154" i="21"/>
  <c r="AC155" i="21"/>
  <c r="O155" i="21"/>
  <c r="BG155" i="21"/>
  <c r="U154" i="21"/>
  <c r="T155" i="21" s="1"/>
  <c r="P250" i="21"/>
  <c r="AA250" i="21" s="1"/>
  <c r="AT253" i="21"/>
  <c r="BE253" i="21" s="1"/>
  <c r="K521" i="15"/>
  <c r="AN521" i="15"/>
  <c r="AO521" i="15" s="1"/>
  <c r="K209" i="15"/>
  <c r="AN209" i="15"/>
  <c r="AO209" i="15" s="1"/>
  <c r="J314" i="15"/>
  <c r="AN105" i="15"/>
  <c r="AO105" i="15" s="1"/>
  <c r="J210" i="15"/>
  <c r="K105" i="15"/>
  <c r="C98" i="19"/>
  <c r="B99" i="19" s="1"/>
  <c r="J418" i="15"/>
  <c r="AN313" i="15"/>
  <c r="AO313" i="15" s="1"/>
  <c r="K313" i="15"/>
  <c r="J522" i="15"/>
  <c r="AN417" i="15"/>
  <c r="AO417" i="15" s="1"/>
  <c r="K417" i="15"/>
  <c r="BD481" i="15"/>
  <c r="BC481" i="15"/>
  <c r="Z481" i="15"/>
  <c r="BB481" i="15"/>
  <c r="Y481" i="15"/>
  <c r="X481" i="15"/>
  <c r="O482" i="15"/>
  <c r="AC482" i="15"/>
  <c r="BG482" i="15"/>
  <c r="U481" i="15"/>
  <c r="T482" i="15" s="1"/>
  <c r="AT480" i="15"/>
  <c r="BE480" i="15" s="1"/>
  <c r="BF480" i="15" s="1"/>
  <c r="AS377" i="15"/>
  <c r="AY376" i="15"/>
  <c r="AX377" i="15" s="1"/>
  <c r="Z374" i="15"/>
  <c r="BD374" i="15"/>
  <c r="BC374" i="15"/>
  <c r="BB374" i="15"/>
  <c r="Y374" i="15"/>
  <c r="X374" i="15"/>
  <c r="O375" i="15"/>
  <c r="AC375" i="15"/>
  <c r="BG375" i="15"/>
  <c r="U374" i="15"/>
  <c r="T375" i="15" s="1"/>
  <c r="Q269" i="15"/>
  <c r="R269" i="15" s="1"/>
  <c r="AE268" i="15"/>
  <c r="BI268" i="15"/>
  <c r="AT271" i="15"/>
  <c r="BE271" i="15" s="1"/>
  <c r="BC162" i="15"/>
  <c r="X162" i="15"/>
  <c r="BB162" i="15"/>
  <c r="BD162" i="15"/>
  <c r="Z162" i="15"/>
  <c r="Y162" i="15"/>
  <c r="O163" i="15"/>
  <c r="AC163" i="15"/>
  <c r="BG163" i="15"/>
  <c r="U162" i="15"/>
  <c r="T163" i="15" s="1"/>
  <c r="AS166" i="15"/>
  <c r="AY165" i="15"/>
  <c r="AX166" i="15" s="1"/>
  <c r="AD62" i="15"/>
  <c r="BH62" i="15"/>
  <c r="AA63" i="15"/>
  <c r="AB62" i="15"/>
  <c r="BF62" i="15"/>
  <c r="AT65" i="15"/>
  <c r="BE65" i="15" s="1"/>
  <c r="BF59" i="21" l="1"/>
  <c r="BI59" i="21" s="1"/>
  <c r="BI209" i="22"/>
  <c r="BH398" i="17"/>
  <c r="AD398" i="17"/>
  <c r="AB59" i="21"/>
  <c r="AB398" i="17"/>
  <c r="AU360" i="22"/>
  <c r="AV360" i="22" s="1"/>
  <c r="BF398" i="17"/>
  <c r="BI398" i="17" s="1"/>
  <c r="AS62" i="21"/>
  <c r="AY61" i="21"/>
  <c r="AX62" i="21" s="1"/>
  <c r="BI480" i="15"/>
  <c r="AU480" i="15"/>
  <c r="AV480" i="15" s="1"/>
  <c r="J483" i="21"/>
  <c r="AN388" i="21"/>
  <c r="AO388" i="21" s="1"/>
  <c r="K388" i="21"/>
  <c r="AN482" i="21"/>
  <c r="AO482" i="21" s="1"/>
  <c r="K482" i="21"/>
  <c r="AU285" i="22"/>
  <c r="AV285" i="22" s="1"/>
  <c r="AY285" i="22" s="1"/>
  <c r="AX286" i="22" s="1"/>
  <c r="AU210" i="22"/>
  <c r="AV210" i="22" s="1"/>
  <c r="AY210" i="22" s="1"/>
  <c r="AX211" i="22" s="1"/>
  <c r="AU63" i="22"/>
  <c r="AV63" i="22" s="1"/>
  <c r="BC358" i="22"/>
  <c r="Z358" i="22"/>
  <c r="BG359" i="22"/>
  <c r="BB358" i="22"/>
  <c r="Y358" i="22"/>
  <c r="X358" i="22"/>
  <c r="O359" i="22"/>
  <c r="AC359" i="22"/>
  <c r="U358" i="22"/>
  <c r="T359" i="22" s="1"/>
  <c r="BD358" i="22"/>
  <c r="AS361" i="22"/>
  <c r="AY360" i="22"/>
  <c r="AX361" i="22" s="1"/>
  <c r="AS135" i="22"/>
  <c r="AY134" i="22"/>
  <c r="AX135" i="22" s="1"/>
  <c r="Z134" i="22"/>
  <c r="BD134" i="22"/>
  <c r="Y134" i="22"/>
  <c r="BC134" i="22"/>
  <c r="X134" i="22"/>
  <c r="O135" i="22"/>
  <c r="BB134" i="22"/>
  <c r="AC135" i="22"/>
  <c r="BG135" i="22"/>
  <c r="U134" i="22"/>
  <c r="T135" i="22" s="1"/>
  <c r="BF283" i="22"/>
  <c r="BH283" i="22"/>
  <c r="BI58" i="22"/>
  <c r="AB283" i="22"/>
  <c r="AD283" i="22"/>
  <c r="AE58" i="22"/>
  <c r="P284" i="22"/>
  <c r="AA284" i="22" s="1"/>
  <c r="AC211" i="22"/>
  <c r="Z210" i="22"/>
  <c r="BD210" i="22"/>
  <c r="BC210" i="22"/>
  <c r="BG211" i="22"/>
  <c r="BB210" i="22"/>
  <c r="Y210" i="22"/>
  <c r="O211" i="22"/>
  <c r="X210" i="22"/>
  <c r="U210" i="22"/>
  <c r="T211" i="22" s="1"/>
  <c r="R59" i="22"/>
  <c r="AY146" i="17"/>
  <c r="AX147" i="17" s="1"/>
  <c r="AY230" i="17"/>
  <c r="AX231" i="17" s="1"/>
  <c r="O60" i="17"/>
  <c r="Y59" i="17"/>
  <c r="X59" i="17"/>
  <c r="AC60" i="17"/>
  <c r="BD59" i="17"/>
  <c r="BC59" i="17"/>
  <c r="BB59" i="17"/>
  <c r="Z59" i="17"/>
  <c r="BG60" i="17"/>
  <c r="U59" i="17"/>
  <c r="T60" i="17" s="1"/>
  <c r="AS316" i="17"/>
  <c r="AY315" i="17"/>
  <c r="AX316" i="17" s="1"/>
  <c r="AS400" i="17"/>
  <c r="AY399" i="17"/>
  <c r="AX400" i="17" s="1"/>
  <c r="AS60" i="17"/>
  <c r="AY59" i="17"/>
  <c r="AX60" i="17" s="1"/>
  <c r="BF142" i="17"/>
  <c r="BH142" i="17"/>
  <c r="Q399" i="17"/>
  <c r="R399" i="17" s="1"/>
  <c r="AT231" i="17"/>
  <c r="BE231" i="17" s="1"/>
  <c r="AB142" i="17"/>
  <c r="AD142" i="17"/>
  <c r="Z228" i="17"/>
  <c r="BD228" i="17"/>
  <c r="Y228" i="17"/>
  <c r="BC228" i="17"/>
  <c r="X228" i="17"/>
  <c r="O229" i="17"/>
  <c r="BB228" i="17"/>
  <c r="AC229" i="17"/>
  <c r="BG229" i="17"/>
  <c r="U228" i="17"/>
  <c r="T229" i="17" s="1"/>
  <c r="Q313" i="17"/>
  <c r="R313" i="17" s="1"/>
  <c r="BI312" i="17"/>
  <c r="P143" i="17"/>
  <c r="AA143" i="17" s="1"/>
  <c r="AE312" i="17"/>
  <c r="AT147" i="17"/>
  <c r="BE147" i="17" s="1"/>
  <c r="AU253" i="21"/>
  <c r="AV253" i="21" s="1"/>
  <c r="AS254" i="21" s="1"/>
  <c r="AU157" i="21"/>
  <c r="AV157" i="21" s="1"/>
  <c r="BI439" i="21"/>
  <c r="BI249" i="21"/>
  <c r="Q60" i="21"/>
  <c r="R60" i="21" s="1"/>
  <c r="AE346" i="21"/>
  <c r="Q347" i="21"/>
  <c r="R347" i="21" s="1"/>
  <c r="AE249" i="21"/>
  <c r="BF154" i="21"/>
  <c r="BH154" i="21"/>
  <c r="AE59" i="21"/>
  <c r="Q440" i="21"/>
  <c r="R440" i="21" s="1"/>
  <c r="BI346" i="21"/>
  <c r="P155" i="21"/>
  <c r="AA155" i="21" s="1"/>
  <c r="AE439" i="21"/>
  <c r="Q250" i="21"/>
  <c r="R250" i="21" s="1"/>
  <c r="AT444" i="21"/>
  <c r="BE444" i="21" s="1"/>
  <c r="AB154" i="21"/>
  <c r="AD154" i="21"/>
  <c r="AT62" i="21"/>
  <c r="BE62" i="21" s="1"/>
  <c r="AT351" i="21"/>
  <c r="BE351" i="21" s="1"/>
  <c r="J523" i="15"/>
  <c r="AN418" i="15"/>
  <c r="AO418" i="15" s="1"/>
  <c r="K418" i="15"/>
  <c r="AN522" i="15"/>
  <c r="AO522" i="15" s="1"/>
  <c r="K522" i="15"/>
  <c r="J419" i="15"/>
  <c r="AN314" i="15"/>
  <c r="AO314" i="15" s="1"/>
  <c r="K314" i="15"/>
  <c r="C99" i="19"/>
  <c r="K210" i="15"/>
  <c r="AN210" i="15"/>
  <c r="AO210" i="15" s="1"/>
  <c r="J315" i="15"/>
  <c r="P482" i="15"/>
  <c r="AA482" i="15" s="1"/>
  <c r="AB481" i="15"/>
  <c r="AD481" i="15"/>
  <c r="AB374" i="15"/>
  <c r="AD374" i="15"/>
  <c r="BF374" i="15"/>
  <c r="BH374" i="15"/>
  <c r="AU271" i="15"/>
  <c r="AV271" i="15" s="1"/>
  <c r="P375" i="15"/>
  <c r="AA375" i="15" s="1"/>
  <c r="AT377" i="15"/>
  <c r="BE377" i="15" s="1"/>
  <c r="O270" i="15"/>
  <c r="BD269" i="15"/>
  <c r="BC269" i="15"/>
  <c r="Z269" i="15"/>
  <c r="Y269" i="15"/>
  <c r="X269" i="15"/>
  <c r="BB269" i="15"/>
  <c r="AC270" i="15"/>
  <c r="BG270" i="15"/>
  <c r="U269" i="15"/>
  <c r="T270" i="15" s="1"/>
  <c r="P163" i="15"/>
  <c r="AA163" i="15" s="1"/>
  <c r="BF162" i="15"/>
  <c r="BH162" i="15"/>
  <c r="AT166" i="15"/>
  <c r="BE166" i="15" s="1"/>
  <c r="AB162" i="15"/>
  <c r="AD162" i="15"/>
  <c r="AE62" i="15"/>
  <c r="AU65" i="15"/>
  <c r="AV65" i="15" s="1"/>
  <c r="Q63" i="15"/>
  <c r="R63" i="15" s="1"/>
  <c r="BI62" i="15"/>
  <c r="AE398" i="17" l="1"/>
  <c r="AS286" i="22"/>
  <c r="AS211" i="22"/>
  <c r="BH358" i="22"/>
  <c r="AY253" i="21"/>
  <c r="AX254" i="21" s="1"/>
  <c r="K483" i="21"/>
  <c r="AN483" i="21"/>
  <c r="AO483" i="21" s="1"/>
  <c r="AB358" i="22"/>
  <c r="BF358" i="22"/>
  <c r="P359" i="22"/>
  <c r="AA359" i="22" s="1"/>
  <c r="AD358" i="22"/>
  <c r="AB210" i="22"/>
  <c r="AD210" i="22"/>
  <c r="BF134" i="22"/>
  <c r="BH134" i="22"/>
  <c r="AT135" i="22"/>
  <c r="BE135" i="22" s="1"/>
  <c r="AS64" i="22"/>
  <c r="AY63" i="22"/>
  <c r="AX64" i="22" s="1"/>
  <c r="AB134" i="22"/>
  <c r="AD134" i="22"/>
  <c r="AT211" i="22"/>
  <c r="BE211" i="22" s="1"/>
  <c r="BF210" i="22"/>
  <c r="BH210" i="22"/>
  <c r="Z59" i="22"/>
  <c r="AC60" i="22"/>
  <c r="BD59" i="22"/>
  <c r="Y59" i="22"/>
  <c r="BC59" i="22"/>
  <c r="X59" i="22"/>
  <c r="U59" i="22"/>
  <c r="T60" i="22" s="1"/>
  <c r="O60" i="22"/>
  <c r="BB59" i="22"/>
  <c r="BG60" i="22"/>
  <c r="P211" i="22"/>
  <c r="AA211" i="22" s="1"/>
  <c r="P135" i="22"/>
  <c r="AA135" i="22" s="1"/>
  <c r="BI283" i="22"/>
  <c r="Q284" i="22"/>
  <c r="R284" i="22" s="1"/>
  <c r="AE283" i="22"/>
  <c r="AT286" i="22"/>
  <c r="BE286" i="22" s="1"/>
  <c r="AT361" i="22"/>
  <c r="BE361" i="22" s="1"/>
  <c r="BD313" i="17"/>
  <c r="Y313" i="17"/>
  <c r="BC313" i="17"/>
  <c r="X313" i="17"/>
  <c r="O314" i="17"/>
  <c r="BB313" i="17"/>
  <c r="AC314" i="17"/>
  <c r="Z313" i="17"/>
  <c r="BG314" i="17"/>
  <c r="U313" i="17"/>
  <c r="T314" i="17" s="1"/>
  <c r="AT60" i="17"/>
  <c r="BE60" i="17" s="1"/>
  <c r="AT400" i="17"/>
  <c r="BE400" i="17" s="1"/>
  <c r="BD399" i="17"/>
  <c r="BC399" i="17"/>
  <c r="BB399" i="17"/>
  <c r="Z399" i="17"/>
  <c r="Y399" i="17"/>
  <c r="O400" i="17"/>
  <c r="X399" i="17"/>
  <c r="AC400" i="17"/>
  <c r="BG400" i="17"/>
  <c r="U399" i="17"/>
  <c r="T400" i="17" s="1"/>
  <c r="BF228" i="17"/>
  <c r="BH228" i="17"/>
  <c r="AE142" i="17"/>
  <c r="BI142" i="17"/>
  <c r="AT316" i="17"/>
  <c r="BE316" i="17" s="1"/>
  <c r="AU316" i="17"/>
  <c r="AV316" i="17" s="1"/>
  <c r="AB59" i="17"/>
  <c r="AD59" i="17"/>
  <c r="Q143" i="17"/>
  <c r="R143" i="17" s="1"/>
  <c r="P229" i="17"/>
  <c r="AA229" i="17" s="1"/>
  <c r="AU231" i="17"/>
  <c r="AV231" i="17" s="1"/>
  <c r="BF59" i="17"/>
  <c r="BH59" i="17"/>
  <c r="AU147" i="17"/>
  <c r="AV147" i="17" s="1"/>
  <c r="AB228" i="17"/>
  <c r="AD228" i="17"/>
  <c r="P60" i="17"/>
  <c r="AA60" i="17" s="1"/>
  <c r="O61" i="21"/>
  <c r="AC61" i="21"/>
  <c r="U60" i="21"/>
  <c r="T61" i="21" s="1"/>
  <c r="BG61" i="21"/>
  <c r="BB60" i="21"/>
  <c r="Z60" i="21"/>
  <c r="BD60" i="21"/>
  <c r="BC60" i="21"/>
  <c r="Y60" i="21"/>
  <c r="X60" i="21"/>
  <c r="X347" i="21"/>
  <c r="BD347" i="21"/>
  <c r="BC347" i="21"/>
  <c r="AC348" i="21"/>
  <c r="BB347" i="21"/>
  <c r="Z347" i="21"/>
  <c r="O348" i="21"/>
  <c r="Y347" i="21"/>
  <c r="BG348" i="21"/>
  <c r="U347" i="21"/>
  <c r="T348" i="21" s="1"/>
  <c r="BI154" i="21"/>
  <c r="AS158" i="21"/>
  <c r="AY157" i="21"/>
  <c r="AX158" i="21" s="1"/>
  <c r="Q155" i="21"/>
  <c r="R155" i="21" s="1"/>
  <c r="P61" i="21"/>
  <c r="AA61" i="21" s="1"/>
  <c r="O441" i="21"/>
  <c r="BD440" i="21"/>
  <c r="BC440" i="21"/>
  <c r="Z440" i="21"/>
  <c r="BB440" i="21"/>
  <c r="Y440" i="21"/>
  <c r="X440" i="21"/>
  <c r="AC441" i="21"/>
  <c r="BG441" i="21"/>
  <c r="U440" i="21"/>
  <c r="T441" i="21" s="1"/>
  <c r="AE154" i="21"/>
  <c r="AU444" i="21"/>
  <c r="AV444" i="21" s="1"/>
  <c r="BD250" i="21"/>
  <c r="Y250" i="21"/>
  <c r="BC250" i="21"/>
  <c r="BB250" i="21"/>
  <c r="AC251" i="21"/>
  <c r="O251" i="21"/>
  <c r="Z250" i="21"/>
  <c r="X250" i="21"/>
  <c r="BG251" i="21"/>
  <c r="U250" i="21"/>
  <c r="T251" i="21" s="1"/>
  <c r="AU351" i="21"/>
  <c r="AV351" i="21" s="1"/>
  <c r="AU62" i="21"/>
  <c r="AV62" i="21" s="1"/>
  <c r="AT254" i="21"/>
  <c r="BE254" i="21" s="1"/>
  <c r="B100" i="19"/>
  <c r="J420" i="15"/>
  <c r="AN315" i="15"/>
  <c r="AO315" i="15" s="1"/>
  <c r="K315" i="15"/>
  <c r="J524" i="15"/>
  <c r="K419" i="15"/>
  <c r="AN419" i="15"/>
  <c r="AO419" i="15" s="1"/>
  <c r="AN523" i="15"/>
  <c r="AO523" i="15" s="1"/>
  <c r="K523" i="15"/>
  <c r="AN106" i="15"/>
  <c r="AO106" i="15" s="1"/>
  <c r="J211" i="15"/>
  <c r="K106" i="15"/>
  <c r="AE481" i="15"/>
  <c r="AS481" i="15"/>
  <c r="AY480" i="15"/>
  <c r="AX481" i="15" s="1"/>
  <c r="BH481" i="15" s="1"/>
  <c r="Q482" i="15"/>
  <c r="R482" i="15" s="1"/>
  <c r="AU377" i="15"/>
  <c r="AV377" i="15" s="1"/>
  <c r="BI374" i="15"/>
  <c r="Q375" i="15"/>
  <c r="R375" i="15" s="1"/>
  <c r="AE374" i="15"/>
  <c r="BF269" i="15"/>
  <c r="BH269" i="15"/>
  <c r="AB269" i="15"/>
  <c r="AD269" i="15"/>
  <c r="AS272" i="15"/>
  <c r="AY271" i="15"/>
  <c r="AX272" i="15" s="1"/>
  <c r="P270" i="15"/>
  <c r="AA270" i="15" s="1"/>
  <c r="BI162" i="15"/>
  <c r="AU166" i="15"/>
  <c r="AV166" i="15" s="1"/>
  <c r="AE162" i="15"/>
  <c r="Q163" i="15"/>
  <c r="R163" i="15" s="1"/>
  <c r="O64" i="15"/>
  <c r="P64" i="15" s="1"/>
  <c r="BD63" i="15"/>
  <c r="X63" i="15"/>
  <c r="Y63" i="15"/>
  <c r="BB63" i="15"/>
  <c r="BC63" i="15"/>
  <c r="Z63" i="15"/>
  <c r="AC64" i="15"/>
  <c r="U63" i="15"/>
  <c r="T64" i="15" s="1"/>
  <c r="BG64" i="15"/>
  <c r="AS66" i="15"/>
  <c r="AY65" i="15"/>
  <c r="AX66" i="15" s="1"/>
  <c r="AU254" i="21" l="1"/>
  <c r="AV254" i="21" s="1"/>
  <c r="BI358" i="22"/>
  <c r="AE358" i="22"/>
  <c r="AD60" i="21"/>
  <c r="BF60" i="21"/>
  <c r="AB60" i="21"/>
  <c r="AE60" i="21" s="1"/>
  <c r="AU286" i="22"/>
  <c r="AV286" i="22" s="1"/>
  <c r="AY286" i="22" s="1"/>
  <c r="AX287" i="22" s="1"/>
  <c r="AE134" i="22"/>
  <c r="Q135" i="22"/>
  <c r="R135" i="22" s="1"/>
  <c r="O136" i="22" s="1"/>
  <c r="AE210" i="22"/>
  <c r="AU211" i="22"/>
  <c r="AV211" i="22" s="1"/>
  <c r="BI134" i="22"/>
  <c r="Q359" i="22"/>
  <c r="R359" i="22" s="1"/>
  <c r="P60" i="22"/>
  <c r="AA60" i="22" s="1"/>
  <c r="AB59" i="22"/>
  <c r="AD59" i="22"/>
  <c r="Q211" i="22"/>
  <c r="R211" i="22" s="1"/>
  <c r="BI210" i="22"/>
  <c r="AU135" i="22"/>
  <c r="AV135" i="22" s="1"/>
  <c r="O285" i="22"/>
  <c r="Z284" i="22"/>
  <c r="Y284" i="22"/>
  <c r="BD284" i="22"/>
  <c r="X284" i="22"/>
  <c r="BC284" i="22"/>
  <c r="BB284" i="22"/>
  <c r="AC285" i="22"/>
  <c r="BG285" i="22"/>
  <c r="U284" i="22"/>
  <c r="T285" i="22" s="1"/>
  <c r="AU361" i="22"/>
  <c r="AV361" i="22" s="1"/>
  <c r="AT64" i="22"/>
  <c r="BE64" i="22" s="1"/>
  <c r="BF59" i="22"/>
  <c r="BH59" i="22"/>
  <c r="AU60" i="17"/>
  <c r="AV60" i="17" s="1"/>
  <c r="AS61" i="17" s="1"/>
  <c r="BI59" i="17"/>
  <c r="AS317" i="17"/>
  <c r="AY316" i="17"/>
  <c r="AX317" i="17" s="1"/>
  <c r="AS232" i="17"/>
  <c r="AY231" i="17"/>
  <c r="AX232" i="17" s="1"/>
  <c r="Q60" i="17"/>
  <c r="R60" i="17" s="1"/>
  <c r="AU400" i="17"/>
  <c r="AV400" i="17" s="1"/>
  <c r="AS148" i="17"/>
  <c r="AY147" i="17"/>
  <c r="AX148" i="17" s="1"/>
  <c r="AE59" i="17"/>
  <c r="BD143" i="17"/>
  <c r="Y143" i="17"/>
  <c r="BC143" i="17"/>
  <c r="X143" i="17"/>
  <c r="O144" i="17"/>
  <c r="BB143" i="17"/>
  <c r="Z143" i="17"/>
  <c r="AC144" i="17"/>
  <c r="U143" i="17"/>
  <c r="T144" i="17" s="1"/>
  <c r="BG144" i="17"/>
  <c r="BF399" i="17"/>
  <c r="BH399" i="17"/>
  <c r="BF313" i="17"/>
  <c r="BH313" i="17"/>
  <c r="P314" i="17"/>
  <c r="AA314" i="17" s="1"/>
  <c r="AB313" i="17"/>
  <c r="AD313" i="17"/>
  <c r="BI228" i="17"/>
  <c r="Q229" i="17"/>
  <c r="R229" i="17" s="1"/>
  <c r="AB399" i="17"/>
  <c r="AD399" i="17"/>
  <c r="AE228" i="17"/>
  <c r="P400" i="17"/>
  <c r="AA400" i="17" s="1"/>
  <c r="BH60" i="21"/>
  <c r="AS255" i="21"/>
  <c r="AY254" i="21"/>
  <c r="AX255" i="21" s="1"/>
  <c r="AS445" i="21"/>
  <c r="AY444" i="21"/>
  <c r="AX445" i="21" s="1"/>
  <c r="BD155" i="21"/>
  <c r="Y155" i="21"/>
  <c r="BC155" i="21"/>
  <c r="X155" i="21"/>
  <c r="Z155" i="21"/>
  <c r="O156" i="21"/>
  <c r="BB155" i="21"/>
  <c r="AC156" i="21"/>
  <c r="BG156" i="21"/>
  <c r="U155" i="21"/>
  <c r="T156" i="21" s="1"/>
  <c r="P348" i="21"/>
  <c r="AA348" i="21" s="1"/>
  <c r="P441" i="21"/>
  <c r="AA441" i="21" s="1"/>
  <c r="BF347" i="21"/>
  <c r="BH347" i="21"/>
  <c r="AT158" i="21"/>
  <c r="BE158" i="21" s="1"/>
  <c r="AU158" i="21"/>
  <c r="AV158" i="21" s="1"/>
  <c r="P251" i="21"/>
  <c r="AA251" i="21" s="1"/>
  <c r="AS352" i="21"/>
  <c r="AY351" i="21"/>
  <c r="AX352" i="21" s="1"/>
  <c r="BF440" i="21"/>
  <c r="BH440" i="21"/>
  <c r="AB250" i="21"/>
  <c r="AD250" i="21"/>
  <c r="AB440" i="21"/>
  <c r="AD440" i="21"/>
  <c r="AS63" i="21"/>
  <c r="AY62" i="21"/>
  <c r="AX63" i="21" s="1"/>
  <c r="BF250" i="21"/>
  <c r="BH250" i="21"/>
  <c r="Q61" i="21"/>
  <c r="R61" i="21" s="1"/>
  <c r="AB347" i="21"/>
  <c r="AD347" i="21"/>
  <c r="K211" i="15"/>
  <c r="J316" i="15"/>
  <c r="AN211" i="15"/>
  <c r="AO211" i="15" s="1"/>
  <c r="J525" i="15"/>
  <c r="AN420" i="15"/>
  <c r="AO420" i="15" s="1"/>
  <c r="K420" i="15"/>
  <c r="C100" i="19"/>
  <c r="K524" i="15"/>
  <c r="AN524" i="15"/>
  <c r="AO524" i="15" s="1"/>
  <c r="BD482" i="15"/>
  <c r="Y482" i="15"/>
  <c r="BC482" i="15"/>
  <c r="BB482" i="15"/>
  <c r="Z482" i="15"/>
  <c r="X482" i="15"/>
  <c r="O483" i="15"/>
  <c r="AC483" i="15"/>
  <c r="BG483" i="15"/>
  <c r="U482" i="15"/>
  <c r="T483" i="15" s="1"/>
  <c r="AT481" i="15"/>
  <c r="BE481" i="15" s="1"/>
  <c r="BF481" i="15" s="1"/>
  <c r="BI481" i="15" s="1"/>
  <c r="BD375" i="15"/>
  <c r="BC375" i="15"/>
  <c r="BB375" i="15"/>
  <c r="Y375" i="15"/>
  <c r="O376" i="15"/>
  <c r="X375" i="15"/>
  <c r="Z375" i="15"/>
  <c r="AC376" i="15"/>
  <c r="BG376" i="15"/>
  <c r="U375" i="15"/>
  <c r="T376" i="15" s="1"/>
  <c r="AS378" i="15"/>
  <c r="AY377" i="15"/>
  <c r="AX378" i="15" s="1"/>
  <c r="AE269" i="15"/>
  <c r="BI269" i="15"/>
  <c r="AT272" i="15"/>
  <c r="BE272" i="15" s="1"/>
  <c r="Q270" i="15"/>
  <c r="R270" i="15" s="1"/>
  <c r="AS167" i="15"/>
  <c r="AY166" i="15"/>
  <c r="AX167" i="15" s="1"/>
  <c r="Y163" i="15"/>
  <c r="AC164" i="15"/>
  <c r="X163" i="15"/>
  <c r="O164" i="15"/>
  <c r="BD163" i="15"/>
  <c r="BG164" i="15"/>
  <c r="BC163" i="15"/>
  <c r="BB163" i="15"/>
  <c r="Z163" i="15"/>
  <c r="U163" i="15"/>
  <c r="T164" i="15" s="1"/>
  <c r="AD63" i="15"/>
  <c r="BH63" i="15"/>
  <c r="AT66" i="15"/>
  <c r="BE66" i="15" s="1"/>
  <c r="BF63" i="15"/>
  <c r="AB63" i="15"/>
  <c r="AA64" i="15"/>
  <c r="BI60" i="21" l="1"/>
  <c r="AY60" i="17"/>
  <c r="AX61" i="17" s="1"/>
  <c r="AS287" i="22"/>
  <c r="BC135" i="22"/>
  <c r="AU272" i="15"/>
  <c r="AV272" i="15" s="1"/>
  <c r="AY272" i="15" s="1"/>
  <c r="AX273" i="15" s="1"/>
  <c r="U135" i="22"/>
  <c r="T136" i="22" s="1"/>
  <c r="BG136" i="22"/>
  <c r="AC136" i="22"/>
  <c r="BD135" i="22"/>
  <c r="Y135" i="22"/>
  <c r="AU64" i="22"/>
  <c r="AV64" i="22" s="1"/>
  <c r="BB135" i="22"/>
  <c r="BH135" i="22" s="1"/>
  <c r="X135" i="22"/>
  <c r="BC359" i="22"/>
  <c r="BB359" i="22"/>
  <c r="AC360" i="22"/>
  <c r="Y359" i="22"/>
  <c r="BG360" i="22"/>
  <c r="X359" i="22"/>
  <c r="U359" i="22"/>
  <c r="T360" i="22" s="1"/>
  <c r="O360" i="22"/>
  <c r="BD359" i="22"/>
  <c r="Z359" i="22"/>
  <c r="Q60" i="22"/>
  <c r="R60" i="22" s="1"/>
  <c r="Z135" i="22"/>
  <c r="AE59" i="22"/>
  <c r="AS362" i="22"/>
  <c r="AY361" i="22"/>
  <c r="AX362" i="22" s="1"/>
  <c r="BC211" i="22"/>
  <c r="Z211" i="22"/>
  <c r="BB211" i="22"/>
  <c r="Y211" i="22"/>
  <c r="X211" i="22"/>
  <c r="O212" i="22"/>
  <c r="BD211" i="22"/>
  <c r="BG212" i="22"/>
  <c r="AC212" i="22"/>
  <c r="U211" i="22"/>
  <c r="T212" i="22" s="1"/>
  <c r="P285" i="22"/>
  <c r="AA285" i="22" s="1"/>
  <c r="AS212" i="22"/>
  <c r="AY211" i="22"/>
  <c r="AX212" i="22" s="1"/>
  <c r="AT287" i="22"/>
  <c r="BE287" i="22" s="1"/>
  <c r="P136" i="22"/>
  <c r="AA136" i="22" s="1"/>
  <c r="BF284" i="22"/>
  <c r="BH284" i="22"/>
  <c r="BI59" i="22"/>
  <c r="AS136" i="22"/>
  <c r="AY135" i="22"/>
  <c r="AX136" i="22" s="1"/>
  <c r="AB284" i="22"/>
  <c r="AD284" i="22"/>
  <c r="Q314" i="17"/>
  <c r="R314" i="17" s="1"/>
  <c r="O315" i="17" s="1"/>
  <c r="AC230" i="17"/>
  <c r="Z229" i="17"/>
  <c r="BD229" i="17"/>
  <c r="Y229" i="17"/>
  <c r="BC229" i="17"/>
  <c r="X229" i="17"/>
  <c r="BB229" i="17"/>
  <c r="O230" i="17"/>
  <c r="U229" i="17"/>
  <c r="T230" i="17" s="1"/>
  <c r="BG230" i="17"/>
  <c r="AS401" i="17"/>
  <c r="AY400" i="17"/>
  <c r="AX401" i="17" s="1"/>
  <c r="Z60" i="17"/>
  <c r="BB60" i="17"/>
  <c r="BD60" i="17"/>
  <c r="BC60" i="17"/>
  <c r="BG61" i="17"/>
  <c r="Y60" i="17"/>
  <c r="X60" i="17"/>
  <c r="AC61" i="17"/>
  <c r="O61" i="17"/>
  <c r="U60" i="17"/>
  <c r="T61" i="17" s="1"/>
  <c r="AB143" i="17"/>
  <c r="AD143" i="17"/>
  <c r="BI399" i="17"/>
  <c r="AT232" i="17"/>
  <c r="BE232" i="17" s="1"/>
  <c r="AE399" i="17"/>
  <c r="AT61" i="17"/>
  <c r="BE61" i="17" s="1"/>
  <c r="AU61" i="17"/>
  <c r="P144" i="17"/>
  <c r="AA144" i="17" s="1"/>
  <c r="AE313" i="17"/>
  <c r="Q400" i="17"/>
  <c r="R400" i="17" s="1"/>
  <c r="BI313" i="17"/>
  <c r="BF143" i="17"/>
  <c r="BH143" i="17"/>
  <c r="AT148" i="17"/>
  <c r="BE148" i="17" s="1"/>
  <c r="AT317" i="17"/>
  <c r="BE317" i="17" s="1"/>
  <c r="BI347" i="21"/>
  <c r="AS159" i="21"/>
  <c r="AY158" i="21"/>
  <c r="AX159" i="21" s="1"/>
  <c r="AE250" i="21"/>
  <c r="Q441" i="21"/>
  <c r="R441" i="21" s="1"/>
  <c r="BF155" i="21"/>
  <c r="BH155" i="21"/>
  <c r="AE347" i="21"/>
  <c r="BI250" i="21"/>
  <c r="P156" i="21"/>
  <c r="AA156" i="21" s="1"/>
  <c r="AT445" i="21"/>
  <c r="BE445" i="21" s="1"/>
  <c r="AE440" i="21"/>
  <c r="BI440" i="21"/>
  <c r="AT352" i="21"/>
  <c r="BE352" i="21" s="1"/>
  <c r="X61" i="21"/>
  <c r="BD61" i="21"/>
  <c r="BC61" i="21"/>
  <c r="BG62" i="21"/>
  <c r="AC62" i="21"/>
  <c r="O62" i="21"/>
  <c r="Z61" i="21"/>
  <c r="Y61" i="21"/>
  <c r="BB61" i="21"/>
  <c r="U61" i="21"/>
  <c r="T62" i="21" s="1"/>
  <c r="Q251" i="21"/>
  <c r="R251" i="21" s="1"/>
  <c r="AT63" i="21"/>
  <c r="BE63" i="21" s="1"/>
  <c r="Q348" i="21"/>
  <c r="R348" i="21" s="1"/>
  <c r="AB155" i="21"/>
  <c r="AD155" i="21"/>
  <c r="AT255" i="21"/>
  <c r="BE255" i="21" s="1"/>
  <c r="B101" i="19"/>
  <c r="AN525" i="15"/>
  <c r="AO525" i="15" s="1"/>
  <c r="K525" i="15"/>
  <c r="J421" i="15"/>
  <c r="AN316" i="15"/>
  <c r="AO316" i="15" s="1"/>
  <c r="K316" i="15"/>
  <c r="AN107" i="15"/>
  <c r="AO107" i="15" s="1"/>
  <c r="J212" i="15"/>
  <c r="K107" i="15"/>
  <c r="P483" i="15"/>
  <c r="AA483" i="15" s="1"/>
  <c r="AB482" i="15"/>
  <c r="AD482" i="15"/>
  <c r="AU481" i="15"/>
  <c r="AV481" i="15" s="1"/>
  <c r="P376" i="15"/>
  <c r="AA376" i="15" s="1"/>
  <c r="AT378" i="15"/>
  <c r="BE378" i="15" s="1"/>
  <c r="BF375" i="15"/>
  <c r="BH375" i="15"/>
  <c r="AB375" i="15"/>
  <c r="AD375" i="15"/>
  <c r="BD270" i="15"/>
  <c r="Y270" i="15"/>
  <c r="BC270" i="15"/>
  <c r="X270" i="15"/>
  <c r="BB270" i="15"/>
  <c r="Z270" i="15"/>
  <c r="AC271" i="15"/>
  <c r="O271" i="15"/>
  <c r="BG271" i="15"/>
  <c r="U270" i="15"/>
  <c r="T271" i="15" s="1"/>
  <c r="P164" i="15"/>
  <c r="AA164" i="15" s="1"/>
  <c r="AB163" i="15"/>
  <c r="AD163" i="15"/>
  <c r="BF163" i="15"/>
  <c r="BH163" i="15"/>
  <c r="AT167" i="15"/>
  <c r="BE167" i="15" s="1"/>
  <c r="AU66" i="15"/>
  <c r="AV66" i="15" s="1"/>
  <c r="AS67" i="15" s="1"/>
  <c r="AT67" i="15" s="1"/>
  <c r="Q64" i="15"/>
  <c r="R64" i="15" s="1"/>
  <c r="BC64" i="15" s="1"/>
  <c r="AE63" i="15"/>
  <c r="BI63" i="15"/>
  <c r="AU63" i="21" l="1"/>
  <c r="AU287" i="22"/>
  <c r="AD135" i="22"/>
  <c r="AC315" i="17"/>
  <c r="X314" i="17"/>
  <c r="AD314" i="17" s="1"/>
  <c r="BD314" i="17"/>
  <c r="BG315" i="17"/>
  <c r="BC314" i="17"/>
  <c r="BB314" i="17"/>
  <c r="U314" i="17"/>
  <c r="T315" i="17" s="1"/>
  <c r="Z314" i="17"/>
  <c r="Y314" i="17"/>
  <c r="AS273" i="15"/>
  <c r="AT273" i="15" s="1"/>
  <c r="BE273" i="15" s="1"/>
  <c r="AU378" i="15"/>
  <c r="AV378" i="15" s="1"/>
  <c r="BF135" i="22"/>
  <c r="BI135" i="22" s="1"/>
  <c r="AB135" i="22"/>
  <c r="P360" i="22"/>
  <c r="AA360" i="22" s="1"/>
  <c r="Q136" i="22"/>
  <c r="R136" i="22" s="1"/>
  <c r="AB359" i="22"/>
  <c r="AD359" i="22"/>
  <c r="BF359" i="22"/>
  <c r="BH359" i="22"/>
  <c r="AT212" i="22"/>
  <c r="BE212" i="22" s="1"/>
  <c r="AS65" i="22"/>
  <c r="AY64" i="22"/>
  <c r="AX65" i="22" s="1"/>
  <c r="BB60" i="22"/>
  <c r="O61" i="22"/>
  <c r="Z60" i="22"/>
  <c r="Y60" i="22"/>
  <c r="X60" i="22"/>
  <c r="BD60" i="22"/>
  <c r="BC60" i="22"/>
  <c r="U60" i="22"/>
  <c r="T61" i="22" s="1"/>
  <c r="AC61" i="22"/>
  <c r="BG61" i="22"/>
  <c r="AT362" i="22"/>
  <c r="BE362" i="22" s="1"/>
  <c r="BF211" i="22"/>
  <c r="BH211" i="22"/>
  <c r="AE284" i="22"/>
  <c r="P212" i="22"/>
  <c r="AA212" i="22" s="1"/>
  <c r="AT136" i="22"/>
  <c r="BE136" i="22" s="1"/>
  <c r="BI284" i="22"/>
  <c r="AV287" i="22"/>
  <c r="Q285" i="22"/>
  <c r="R285" i="22" s="1"/>
  <c r="AB211" i="22"/>
  <c r="AD211" i="22"/>
  <c r="AV61" i="17"/>
  <c r="AS62" i="17" s="1"/>
  <c r="BC400" i="17"/>
  <c r="X400" i="17"/>
  <c r="BD400" i="17"/>
  <c r="BB400" i="17"/>
  <c r="O401" i="17"/>
  <c r="Z400" i="17"/>
  <c r="Y400" i="17"/>
  <c r="BG401" i="17"/>
  <c r="AC401" i="17"/>
  <c r="U400" i="17"/>
  <c r="T401" i="17" s="1"/>
  <c r="P230" i="17"/>
  <c r="AA230" i="17" s="1"/>
  <c r="AE143" i="17"/>
  <c r="BF229" i="17"/>
  <c r="BH229" i="17"/>
  <c r="P315" i="17"/>
  <c r="AA315" i="17" s="1"/>
  <c r="BF60" i="17"/>
  <c r="BH60" i="17"/>
  <c r="AB229" i="17"/>
  <c r="AD229" i="17"/>
  <c r="AU317" i="17"/>
  <c r="AV317" i="17" s="1"/>
  <c r="AU232" i="17"/>
  <c r="AV232" i="17" s="1"/>
  <c r="P61" i="17"/>
  <c r="AA61" i="17" s="1"/>
  <c r="Q61" i="17"/>
  <c r="R61" i="17" s="1"/>
  <c r="Q144" i="17"/>
  <c r="R144" i="17" s="1"/>
  <c r="AB60" i="17"/>
  <c r="AD60" i="17"/>
  <c r="AT401" i="17"/>
  <c r="BE401" i="17" s="1"/>
  <c r="BI143" i="17"/>
  <c r="AU148" i="17"/>
  <c r="AV148" i="17" s="1"/>
  <c r="X251" i="21"/>
  <c r="BD251" i="21"/>
  <c r="BC251" i="21"/>
  <c r="AC252" i="21"/>
  <c r="BB251" i="21"/>
  <c r="Z251" i="21"/>
  <c r="O252" i="21"/>
  <c r="Y251" i="21"/>
  <c r="BG252" i="21"/>
  <c r="U251" i="21"/>
  <c r="T252" i="21" s="1"/>
  <c r="BC441" i="21"/>
  <c r="X441" i="21"/>
  <c r="O442" i="21"/>
  <c r="BB441" i="21"/>
  <c r="BD441" i="21"/>
  <c r="Z441" i="21"/>
  <c r="Y441" i="21"/>
  <c r="AC442" i="21"/>
  <c r="BG442" i="21"/>
  <c r="U441" i="21"/>
  <c r="T442" i="21" s="1"/>
  <c r="BI155" i="21"/>
  <c r="AV63" i="21"/>
  <c r="Q156" i="21"/>
  <c r="R156" i="21" s="1"/>
  <c r="P62" i="21"/>
  <c r="AA62" i="21" s="1"/>
  <c r="AU255" i="21"/>
  <c r="AV255" i="21" s="1"/>
  <c r="AE155" i="21"/>
  <c r="BF61" i="21"/>
  <c r="BH61" i="21"/>
  <c r="AB61" i="21"/>
  <c r="AD61" i="21"/>
  <c r="O349" i="21"/>
  <c r="BB348" i="21"/>
  <c r="Y348" i="21"/>
  <c r="X348" i="21"/>
  <c r="BD348" i="21"/>
  <c r="BC348" i="21"/>
  <c r="Z348" i="21"/>
  <c r="AC349" i="21"/>
  <c r="BG349" i="21"/>
  <c r="U348" i="21"/>
  <c r="T349" i="21" s="1"/>
  <c r="AU352" i="21"/>
  <c r="AV352" i="21" s="1"/>
  <c r="AU445" i="21"/>
  <c r="AV445" i="21" s="1"/>
  <c r="AT159" i="21"/>
  <c r="BE159" i="21" s="1"/>
  <c r="J526" i="15"/>
  <c r="AN421" i="15"/>
  <c r="AO421" i="15" s="1"/>
  <c r="K421" i="15"/>
  <c r="C101" i="19"/>
  <c r="B102" i="19" s="1"/>
  <c r="K212" i="15"/>
  <c r="J317" i="15"/>
  <c r="AN212" i="15"/>
  <c r="AO212" i="15" s="1"/>
  <c r="AS482" i="15"/>
  <c r="AY481" i="15"/>
  <c r="AX482" i="15" s="1"/>
  <c r="BH482" i="15" s="1"/>
  <c r="AE482" i="15"/>
  <c r="Q483" i="15"/>
  <c r="R483" i="15" s="1"/>
  <c r="BI375" i="15"/>
  <c r="Q376" i="15"/>
  <c r="R376" i="15" s="1"/>
  <c r="AE375" i="15"/>
  <c r="P271" i="15"/>
  <c r="AA271" i="15" s="1"/>
  <c r="AY66" i="15"/>
  <c r="AX67" i="15" s="1"/>
  <c r="BF270" i="15"/>
  <c r="BH270" i="15"/>
  <c r="AB270" i="15"/>
  <c r="AD270" i="15"/>
  <c r="BI163" i="15"/>
  <c r="AE163" i="15"/>
  <c r="AU167" i="15"/>
  <c r="AV167" i="15" s="1"/>
  <c r="Q164" i="15"/>
  <c r="R164" i="15" s="1"/>
  <c r="BB64" i="15"/>
  <c r="BH64" i="15" s="1"/>
  <c r="BG65" i="15"/>
  <c r="BD64" i="15"/>
  <c r="O65" i="15"/>
  <c r="P65" i="15" s="1"/>
  <c r="U64" i="15"/>
  <c r="T65" i="15" s="1"/>
  <c r="AC65" i="15"/>
  <c r="Y64" i="15"/>
  <c r="Z64" i="15"/>
  <c r="X64" i="15"/>
  <c r="AU67" i="15"/>
  <c r="AV67" i="15" s="1"/>
  <c r="BE67" i="15"/>
  <c r="AE135" i="22" l="1"/>
  <c r="BH314" i="17"/>
  <c r="BF314" i="17"/>
  <c r="BI314" i="17" s="1"/>
  <c r="AB314" i="17"/>
  <c r="AE314" i="17" s="1"/>
  <c r="AY61" i="17"/>
  <c r="AX62" i="17" s="1"/>
  <c r="AA65" i="15"/>
  <c r="BF64" i="15"/>
  <c r="BI64" i="15" s="1"/>
  <c r="BI211" i="22"/>
  <c r="BI359" i="22"/>
  <c r="AE359" i="22"/>
  <c r="Q360" i="22"/>
  <c r="R360" i="22" s="1"/>
  <c r="P61" i="22"/>
  <c r="AA61" i="22" s="1"/>
  <c r="Z136" i="22"/>
  <c r="BD136" i="22"/>
  <c r="Y136" i="22"/>
  <c r="BC136" i="22"/>
  <c r="X136" i="22"/>
  <c r="O137" i="22"/>
  <c r="BB136" i="22"/>
  <c r="AC137" i="22"/>
  <c r="BG137" i="22"/>
  <c r="U136" i="22"/>
  <c r="T137" i="22" s="1"/>
  <c r="BF60" i="22"/>
  <c r="BH60" i="22"/>
  <c r="BC285" i="22"/>
  <c r="X285" i="22"/>
  <c r="O286" i="22"/>
  <c r="BB285" i="22"/>
  <c r="BD285" i="22"/>
  <c r="Z285" i="22"/>
  <c r="Y285" i="22"/>
  <c r="AC286" i="22"/>
  <c r="BG286" i="22"/>
  <c r="U285" i="22"/>
  <c r="T286" i="22" s="1"/>
  <c r="AS288" i="22"/>
  <c r="AY287" i="22"/>
  <c r="AX288" i="22" s="1"/>
  <c r="Q212" i="22"/>
  <c r="R212" i="22" s="1"/>
  <c r="AE211" i="22"/>
  <c r="AU212" i="22"/>
  <c r="AV212" i="22" s="1"/>
  <c r="AU136" i="22"/>
  <c r="AV136" i="22" s="1"/>
  <c r="AB60" i="22"/>
  <c r="AD60" i="22"/>
  <c r="AU362" i="22"/>
  <c r="AV362" i="22" s="1"/>
  <c r="AT65" i="22"/>
  <c r="BE65" i="22" s="1"/>
  <c r="AU401" i="17"/>
  <c r="AV401" i="17" s="1"/>
  <c r="Q315" i="17"/>
  <c r="R315" i="17" s="1"/>
  <c r="Z144" i="17"/>
  <c r="BD144" i="17"/>
  <c r="Y144" i="17"/>
  <c r="BC144" i="17"/>
  <c r="X144" i="17"/>
  <c r="BB144" i="17"/>
  <c r="O145" i="17"/>
  <c r="AC145" i="17"/>
  <c r="BG145" i="17"/>
  <c r="U144" i="17"/>
  <c r="T145" i="17" s="1"/>
  <c r="O62" i="17"/>
  <c r="BC61" i="17"/>
  <c r="BB61" i="17"/>
  <c r="Z61" i="17"/>
  <c r="Y61" i="17"/>
  <c r="X61" i="17"/>
  <c r="AC62" i="17"/>
  <c r="BD61" i="17"/>
  <c r="BG62" i="17"/>
  <c r="U61" i="17"/>
  <c r="T62" i="17" s="1"/>
  <c r="AE229" i="17"/>
  <c r="BI229" i="17"/>
  <c r="P401" i="17"/>
  <c r="AA401" i="17" s="1"/>
  <c r="AS318" i="17"/>
  <c r="AY317" i="17"/>
  <c r="AX318" i="17" s="1"/>
  <c r="Q230" i="17"/>
  <c r="R230" i="17" s="1"/>
  <c r="BF400" i="17"/>
  <c r="BH400" i="17"/>
  <c r="AS149" i="17"/>
  <c r="AY148" i="17"/>
  <c r="AX149" i="17" s="1"/>
  <c r="AS233" i="17"/>
  <c r="AY232" i="17"/>
  <c r="AX233" i="17" s="1"/>
  <c r="AB400" i="17"/>
  <c r="AD400" i="17"/>
  <c r="AE60" i="17"/>
  <c r="BI60" i="17"/>
  <c r="AT62" i="17"/>
  <c r="BE62" i="17" s="1"/>
  <c r="AS446" i="21"/>
  <c r="AY445" i="21"/>
  <c r="AX446" i="21" s="1"/>
  <c r="P252" i="21"/>
  <c r="AA252" i="21" s="1"/>
  <c r="AB348" i="21"/>
  <c r="AD348" i="21"/>
  <c r="BF441" i="21"/>
  <c r="BH441" i="21"/>
  <c r="AE61" i="21"/>
  <c r="P442" i="21"/>
  <c r="AA442" i="21" s="1"/>
  <c r="BF251" i="21"/>
  <c r="BH251" i="21"/>
  <c r="AB441" i="21"/>
  <c r="AD441" i="21"/>
  <c r="AS353" i="21"/>
  <c r="AY352" i="21"/>
  <c r="AX353" i="21" s="1"/>
  <c r="BI61" i="21"/>
  <c r="AS256" i="21"/>
  <c r="AY255" i="21"/>
  <c r="AX256" i="21" s="1"/>
  <c r="BD156" i="21"/>
  <c r="BC156" i="21"/>
  <c r="BB156" i="21"/>
  <c r="Z156" i="21"/>
  <c r="BG157" i="21"/>
  <c r="Y156" i="21"/>
  <c r="X156" i="21"/>
  <c r="AC157" i="21"/>
  <c r="O157" i="21"/>
  <c r="U156" i="21"/>
  <c r="T157" i="21" s="1"/>
  <c r="BF348" i="21"/>
  <c r="BH348" i="21"/>
  <c r="P349" i="21"/>
  <c r="AA349" i="21" s="1"/>
  <c r="AS64" i="21"/>
  <c r="AY63" i="21"/>
  <c r="AX64" i="21" s="1"/>
  <c r="AU159" i="21"/>
  <c r="AV159" i="21" s="1"/>
  <c r="Q62" i="21"/>
  <c r="R62" i="21" s="1"/>
  <c r="AB251" i="21"/>
  <c r="AD251" i="21"/>
  <c r="C102" i="19"/>
  <c r="J422" i="15"/>
  <c r="AN317" i="15"/>
  <c r="AO317" i="15" s="1"/>
  <c r="K317" i="15"/>
  <c r="AN108" i="15"/>
  <c r="AO108" i="15" s="1"/>
  <c r="K108" i="15"/>
  <c r="J213" i="15"/>
  <c r="AN526" i="15"/>
  <c r="AO526" i="15" s="1"/>
  <c r="K526" i="15"/>
  <c r="BD483" i="15"/>
  <c r="BC483" i="15"/>
  <c r="Z483" i="15"/>
  <c r="BB483" i="15"/>
  <c r="Y483" i="15"/>
  <c r="X483" i="15"/>
  <c r="O484" i="15"/>
  <c r="AC484" i="15"/>
  <c r="BG484" i="15"/>
  <c r="U483" i="15"/>
  <c r="T484" i="15" s="1"/>
  <c r="AT482" i="15"/>
  <c r="BE482" i="15" s="1"/>
  <c r="BF482" i="15" s="1"/>
  <c r="BI482" i="15" s="1"/>
  <c r="BC376" i="15"/>
  <c r="X376" i="15"/>
  <c r="BD376" i="15"/>
  <c r="BB376" i="15"/>
  <c r="O377" i="15"/>
  <c r="Z376" i="15"/>
  <c r="Y376" i="15"/>
  <c r="AC377" i="15"/>
  <c r="BG377" i="15"/>
  <c r="U376" i="15"/>
  <c r="T377" i="15" s="1"/>
  <c r="AS379" i="15"/>
  <c r="AY378" i="15"/>
  <c r="AX379" i="15" s="1"/>
  <c r="BI270" i="15"/>
  <c r="AB64" i="15"/>
  <c r="AE270" i="15"/>
  <c r="AU273" i="15"/>
  <c r="AV273" i="15" s="1"/>
  <c r="Q271" i="15"/>
  <c r="R271" i="15" s="1"/>
  <c r="BC164" i="15"/>
  <c r="X164" i="15"/>
  <c r="BB164" i="15"/>
  <c r="BD164" i="15"/>
  <c r="Z164" i="15"/>
  <c r="Y164" i="15"/>
  <c r="O165" i="15"/>
  <c r="AC165" i="15"/>
  <c r="BG165" i="15"/>
  <c r="U164" i="15"/>
  <c r="T165" i="15" s="1"/>
  <c r="AS168" i="15"/>
  <c r="AY167" i="15"/>
  <c r="AX168" i="15" s="1"/>
  <c r="AD64" i="15"/>
  <c r="Q65" i="15"/>
  <c r="R65" i="15" s="1"/>
  <c r="AS68" i="15"/>
  <c r="AT68" i="15" s="1"/>
  <c r="AY67" i="15"/>
  <c r="AX68" i="15" s="1"/>
  <c r="AU65" i="22" l="1"/>
  <c r="AV65" i="22" s="1"/>
  <c r="Q442" i="21"/>
  <c r="R442" i="21" s="1"/>
  <c r="O443" i="21" s="1"/>
  <c r="AE64" i="15"/>
  <c r="Q61" i="22"/>
  <c r="R61" i="22" s="1"/>
  <c r="Z61" i="22" s="1"/>
  <c r="Z360" i="22"/>
  <c r="X360" i="22"/>
  <c r="BC360" i="22"/>
  <c r="BB360" i="22"/>
  <c r="AC361" i="22"/>
  <c r="BD360" i="22"/>
  <c r="BG361" i="22"/>
  <c r="Y360" i="22"/>
  <c r="U360" i="22"/>
  <c r="T361" i="22" s="1"/>
  <c r="O361" i="22"/>
  <c r="BD212" i="22"/>
  <c r="Y212" i="22"/>
  <c r="BC212" i="22"/>
  <c r="X212" i="22"/>
  <c r="O213" i="22"/>
  <c r="BB212" i="22"/>
  <c r="Z212" i="22"/>
  <c r="AC213" i="22"/>
  <c r="BG213" i="22"/>
  <c r="U212" i="22"/>
  <c r="T213" i="22" s="1"/>
  <c r="AS66" i="22"/>
  <c r="AY65" i="22"/>
  <c r="AX66" i="22" s="1"/>
  <c r="AB136" i="22"/>
  <c r="AD136" i="22"/>
  <c r="AT288" i="22"/>
  <c r="BE288" i="22" s="1"/>
  <c r="BI60" i="22"/>
  <c r="AS213" i="22"/>
  <c r="AY212" i="22"/>
  <c r="AX213" i="22" s="1"/>
  <c r="BF285" i="22"/>
  <c r="BH285" i="22"/>
  <c r="AE60" i="22"/>
  <c r="P286" i="22"/>
  <c r="AA286" i="22" s="1"/>
  <c r="Q286" i="22"/>
  <c r="R286" i="22" s="1"/>
  <c r="BF136" i="22"/>
  <c r="BH136" i="22"/>
  <c r="AS137" i="22"/>
  <c r="AY136" i="22"/>
  <c r="AX137" i="22" s="1"/>
  <c r="AS363" i="22"/>
  <c r="AY362" i="22"/>
  <c r="AX363" i="22" s="1"/>
  <c r="AB285" i="22"/>
  <c r="AD285" i="22"/>
  <c r="P137" i="22"/>
  <c r="AA137" i="22" s="1"/>
  <c r="AU62" i="17"/>
  <c r="AV62" i="17" s="1"/>
  <c r="AS63" i="17" s="1"/>
  <c r="P145" i="17"/>
  <c r="AA145" i="17" s="1"/>
  <c r="BF144" i="17"/>
  <c r="BH144" i="17"/>
  <c r="BF61" i="17"/>
  <c r="BH61" i="17"/>
  <c r="AB144" i="17"/>
  <c r="AD144" i="17"/>
  <c r="AE400" i="17"/>
  <c r="BC230" i="17"/>
  <c r="X230" i="17"/>
  <c r="O231" i="17"/>
  <c r="BB230" i="17"/>
  <c r="Z230" i="17"/>
  <c r="AC231" i="17"/>
  <c r="BD230" i="17"/>
  <c r="Y230" i="17"/>
  <c r="BG231" i="17"/>
  <c r="U230" i="17"/>
  <c r="T231" i="17" s="1"/>
  <c r="AB61" i="17"/>
  <c r="AD61" i="17"/>
  <c r="AS402" i="17"/>
  <c r="AY401" i="17"/>
  <c r="AX402" i="17" s="1"/>
  <c r="P62" i="17"/>
  <c r="AA62" i="17" s="1"/>
  <c r="AT149" i="17"/>
  <c r="BE149" i="17" s="1"/>
  <c r="AT318" i="17"/>
  <c r="BE318" i="17" s="1"/>
  <c r="O316" i="17"/>
  <c r="BB315" i="17"/>
  <c r="Z315" i="17"/>
  <c r="BD315" i="17"/>
  <c r="BC315" i="17"/>
  <c r="Y315" i="17"/>
  <c r="X315" i="17"/>
  <c r="BG316" i="17"/>
  <c r="AC316" i="17"/>
  <c r="U315" i="17"/>
  <c r="T316" i="17" s="1"/>
  <c r="BI400" i="17"/>
  <c r="AT233" i="17"/>
  <c r="BE233" i="17" s="1"/>
  <c r="Q401" i="17"/>
  <c r="R401" i="17" s="1"/>
  <c r="BI441" i="21"/>
  <c r="AC443" i="21"/>
  <c r="Z442" i="21"/>
  <c r="X442" i="21"/>
  <c r="BD442" i="21"/>
  <c r="BC442" i="21"/>
  <c r="BG443" i="21"/>
  <c r="BB442" i="21"/>
  <c r="Y442" i="21"/>
  <c r="U442" i="21"/>
  <c r="T443" i="21" s="1"/>
  <c r="BI251" i="21"/>
  <c r="Q349" i="21"/>
  <c r="R349" i="21" s="1"/>
  <c r="AE348" i="21"/>
  <c r="AT256" i="21"/>
  <c r="BE256" i="21" s="1"/>
  <c r="AU256" i="21"/>
  <c r="AV256" i="21" s="1"/>
  <c r="AE251" i="21"/>
  <c r="AT353" i="21"/>
  <c r="BE353" i="21" s="1"/>
  <c r="Q252" i="21"/>
  <c r="R252" i="21" s="1"/>
  <c r="AB156" i="21"/>
  <c r="AD156" i="21"/>
  <c r="AS160" i="21"/>
  <c r="AY159" i="21"/>
  <c r="AX160" i="21" s="1"/>
  <c r="BI348" i="21"/>
  <c r="BF156" i="21"/>
  <c r="BH156" i="21"/>
  <c r="BD62" i="21"/>
  <c r="Y62" i="21"/>
  <c r="BC62" i="21"/>
  <c r="X62" i="21"/>
  <c r="BB62" i="21"/>
  <c r="O63" i="21"/>
  <c r="Z62" i="21"/>
  <c r="AC63" i="21"/>
  <c r="BG63" i="21"/>
  <c r="U62" i="21"/>
  <c r="T63" i="21" s="1"/>
  <c r="AE441" i="21"/>
  <c r="AT64" i="21"/>
  <c r="BE64" i="21" s="1"/>
  <c r="P157" i="21"/>
  <c r="AA157" i="21" s="1"/>
  <c r="AT446" i="21"/>
  <c r="BE446" i="21" s="1"/>
  <c r="AN109" i="15"/>
  <c r="AO109" i="15" s="1"/>
  <c r="K109" i="15"/>
  <c r="J214" i="15"/>
  <c r="K213" i="15"/>
  <c r="AN213" i="15"/>
  <c r="AO213" i="15" s="1"/>
  <c r="J318" i="15"/>
  <c r="J527" i="15"/>
  <c r="K422" i="15"/>
  <c r="AN422" i="15"/>
  <c r="AO422" i="15" s="1"/>
  <c r="B103" i="19"/>
  <c r="P484" i="15"/>
  <c r="AA484" i="15" s="1"/>
  <c r="AB483" i="15"/>
  <c r="AD483" i="15"/>
  <c r="AU482" i="15"/>
  <c r="AV482" i="15" s="1"/>
  <c r="BF376" i="15"/>
  <c r="BH376" i="15"/>
  <c r="AT379" i="15"/>
  <c r="BE379" i="15" s="1"/>
  <c r="AB376" i="15"/>
  <c r="AD376" i="15"/>
  <c r="P377" i="15"/>
  <c r="AA377" i="15" s="1"/>
  <c r="Y271" i="15"/>
  <c r="AC272" i="15"/>
  <c r="X271" i="15"/>
  <c r="O272" i="15"/>
  <c r="BD271" i="15"/>
  <c r="BB271" i="15"/>
  <c r="Z271" i="15"/>
  <c r="BC271" i="15"/>
  <c r="BG272" i="15"/>
  <c r="U271" i="15"/>
  <c r="T272" i="15" s="1"/>
  <c r="AS274" i="15"/>
  <c r="AY273" i="15"/>
  <c r="AX274" i="15" s="1"/>
  <c r="AT168" i="15"/>
  <c r="BE168" i="15" s="1"/>
  <c r="AB164" i="15"/>
  <c r="AD164" i="15"/>
  <c r="P165" i="15"/>
  <c r="AA165" i="15" s="1"/>
  <c r="BF164" i="15"/>
  <c r="BH164" i="15"/>
  <c r="AU68" i="15"/>
  <c r="AV68" i="15" s="1"/>
  <c r="BE68" i="15"/>
  <c r="O66" i="15"/>
  <c r="P66" i="15" s="1"/>
  <c r="BB65" i="15"/>
  <c r="BC65" i="15"/>
  <c r="X65" i="15"/>
  <c r="BD65" i="15"/>
  <c r="Z65" i="15"/>
  <c r="U65" i="15"/>
  <c r="T66" i="15" s="1"/>
  <c r="Y65" i="15"/>
  <c r="BG66" i="15"/>
  <c r="AC66" i="15"/>
  <c r="BB61" i="22" l="1"/>
  <c r="O62" i="22"/>
  <c r="X61" i="22"/>
  <c r="BC61" i="22"/>
  <c r="BH61" i="22" s="1"/>
  <c r="Y61" i="22"/>
  <c r="AD61" i="22" s="1"/>
  <c r="BD61" i="22"/>
  <c r="BF61" i="22" s="1"/>
  <c r="BG62" i="22"/>
  <c r="AC62" i="22"/>
  <c r="U61" i="22"/>
  <c r="T62" i="22" s="1"/>
  <c r="AY62" i="17"/>
  <c r="AX63" i="17" s="1"/>
  <c r="AU353" i="21"/>
  <c r="Q377" i="15"/>
  <c r="R377" i="15" s="1"/>
  <c r="BG378" i="15" s="1"/>
  <c r="AE285" i="22"/>
  <c r="BF360" i="22"/>
  <c r="BH360" i="22"/>
  <c r="P361" i="22"/>
  <c r="AA361" i="22" s="1"/>
  <c r="AD360" i="22"/>
  <c r="AB360" i="22"/>
  <c r="Z286" i="22"/>
  <c r="O287" i="22"/>
  <c r="X286" i="22"/>
  <c r="BB286" i="22"/>
  <c r="BD286" i="22"/>
  <c r="BC286" i="22"/>
  <c r="Y286" i="22"/>
  <c r="AC287" i="22"/>
  <c r="BG287" i="22"/>
  <c r="U286" i="22"/>
  <c r="T287" i="22" s="1"/>
  <c r="AT213" i="22"/>
  <c r="BE213" i="22" s="1"/>
  <c r="AE136" i="22"/>
  <c r="BF212" i="22"/>
  <c r="BH212" i="22"/>
  <c r="AT363" i="22"/>
  <c r="BE363" i="22" s="1"/>
  <c r="AT66" i="22"/>
  <c r="BE66" i="22" s="1"/>
  <c r="P213" i="22"/>
  <c r="AA213" i="22" s="1"/>
  <c r="AB212" i="22"/>
  <c r="AD212" i="22"/>
  <c r="Q137" i="22"/>
  <c r="R137" i="22" s="1"/>
  <c r="AT137" i="22"/>
  <c r="BE137" i="22" s="1"/>
  <c r="AU288" i="22"/>
  <c r="AV288" i="22" s="1"/>
  <c r="BI136" i="22"/>
  <c r="BI285" i="22"/>
  <c r="P62" i="22"/>
  <c r="AA62" i="22" s="1"/>
  <c r="AU318" i="17"/>
  <c r="AV318" i="17" s="1"/>
  <c r="AU149" i="17"/>
  <c r="AV149" i="17"/>
  <c r="AS150" i="17" s="1"/>
  <c r="BI61" i="17"/>
  <c r="AE61" i="17"/>
  <c r="P231" i="17"/>
  <c r="AA231" i="17" s="1"/>
  <c r="AC402" i="17"/>
  <c r="BC401" i="17"/>
  <c r="BB401" i="17"/>
  <c r="O402" i="17"/>
  <c r="BD401" i="17"/>
  <c r="BG402" i="17"/>
  <c r="Z401" i="17"/>
  <c r="Y401" i="17"/>
  <c r="X401" i="17"/>
  <c r="U401" i="17"/>
  <c r="T402" i="17" s="1"/>
  <c r="Q62" i="17"/>
  <c r="R62" i="17" s="1"/>
  <c r="AB230" i="17"/>
  <c r="AD230" i="17"/>
  <c r="BI144" i="17"/>
  <c r="AU233" i="17"/>
  <c r="AV233" i="17" s="1"/>
  <c r="Q145" i="17"/>
  <c r="R145" i="17" s="1"/>
  <c r="AB315" i="17"/>
  <c r="AD315" i="17"/>
  <c r="BF315" i="17"/>
  <c r="BH315" i="17"/>
  <c r="AT402" i="17"/>
  <c r="BE402" i="17" s="1"/>
  <c r="AE144" i="17"/>
  <c r="BF230" i="17"/>
  <c r="BH230" i="17"/>
  <c r="P316" i="17"/>
  <c r="AA316" i="17" s="1"/>
  <c r="AT63" i="17"/>
  <c r="BE63" i="17" s="1"/>
  <c r="AU64" i="21"/>
  <c r="AV64" i="21" s="1"/>
  <c r="AS65" i="21" s="1"/>
  <c r="AS257" i="21"/>
  <c r="AY256" i="21"/>
  <c r="AX257" i="21" s="1"/>
  <c r="BF442" i="21"/>
  <c r="BH442" i="21"/>
  <c r="AE156" i="21"/>
  <c r="AU446" i="21"/>
  <c r="AV446" i="21" s="1"/>
  <c r="AB442" i="21"/>
  <c r="AD442" i="21"/>
  <c r="Z349" i="21"/>
  <c r="Y349" i="21"/>
  <c r="X349" i="21"/>
  <c r="BD349" i="21"/>
  <c r="BC349" i="21"/>
  <c r="BB349" i="21"/>
  <c r="O350" i="21"/>
  <c r="BG350" i="21"/>
  <c r="AC350" i="21"/>
  <c r="U349" i="21"/>
  <c r="T350" i="21" s="1"/>
  <c r="O253" i="21"/>
  <c r="BB252" i="21"/>
  <c r="Y252" i="21"/>
  <c r="X252" i="21"/>
  <c r="BD252" i="21"/>
  <c r="BC252" i="21"/>
  <c r="Z252" i="21"/>
  <c r="AC253" i="21"/>
  <c r="BG253" i="21"/>
  <c r="U252" i="21"/>
  <c r="T253" i="21" s="1"/>
  <c r="BI156" i="21"/>
  <c r="Q157" i="21"/>
  <c r="R157" i="21" s="1"/>
  <c r="AB62" i="21"/>
  <c r="AD62" i="21"/>
  <c r="AV353" i="21"/>
  <c r="P443" i="21"/>
  <c r="AA443" i="21" s="1"/>
  <c r="P63" i="21"/>
  <c r="AA63" i="21" s="1"/>
  <c r="BF62" i="21"/>
  <c r="BH62" i="21"/>
  <c r="AT160" i="21"/>
  <c r="BE160" i="21" s="1"/>
  <c r="AN110" i="15"/>
  <c r="AO110" i="15" s="1"/>
  <c r="J423" i="15"/>
  <c r="AN318" i="15"/>
  <c r="AO318" i="15" s="1"/>
  <c r="K318" i="15"/>
  <c r="C103" i="19"/>
  <c r="K527" i="15"/>
  <c r="AN527" i="15"/>
  <c r="AO527" i="15" s="1"/>
  <c r="K214" i="15"/>
  <c r="AN214" i="15"/>
  <c r="AO214" i="15" s="1"/>
  <c r="J319" i="15"/>
  <c r="AE483" i="15"/>
  <c r="AS483" i="15"/>
  <c r="AY482" i="15"/>
  <c r="AX483" i="15" s="1"/>
  <c r="BH483" i="15" s="1"/>
  <c r="Q484" i="15"/>
  <c r="R484" i="15" s="1"/>
  <c r="AE376" i="15"/>
  <c r="AU379" i="15"/>
  <c r="AV379" i="15" s="1"/>
  <c r="BI376" i="15"/>
  <c r="AU168" i="15"/>
  <c r="AV168" i="15" s="1"/>
  <c r="P272" i="15"/>
  <c r="AA272" i="15" s="1"/>
  <c r="AT274" i="15"/>
  <c r="BE274" i="15" s="1"/>
  <c r="AB271" i="15"/>
  <c r="AD271" i="15"/>
  <c r="BF271" i="15"/>
  <c r="BH271" i="15"/>
  <c r="AD65" i="15"/>
  <c r="AE164" i="15"/>
  <c r="Q165" i="15"/>
  <c r="R165" i="15" s="1"/>
  <c r="BI164" i="15"/>
  <c r="BH65" i="15"/>
  <c r="AB65" i="15"/>
  <c r="BF65" i="15"/>
  <c r="AA66" i="15"/>
  <c r="Q66" i="15"/>
  <c r="R66" i="15" s="1"/>
  <c r="AS69" i="15"/>
  <c r="AT69" i="15" s="1"/>
  <c r="AY68" i="15"/>
  <c r="AX69" i="15" s="1"/>
  <c r="BD377" i="15" l="1"/>
  <c r="O378" i="15"/>
  <c r="AB61" i="22"/>
  <c r="AE61" i="22" s="1"/>
  <c r="Q361" i="22"/>
  <c r="R361" i="22" s="1"/>
  <c r="BB361" i="22" s="1"/>
  <c r="Y377" i="15"/>
  <c r="BC377" i="15"/>
  <c r="X377" i="15"/>
  <c r="AD377" i="15" s="1"/>
  <c r="BB377" i="15"/>
  <c r="U377" i="15"/>
  <c r="T378" i="15" s="1"/>
  <c r="AC378" i="15"/>
  <c r="Z377" i="15"/>
  <c r="AE360" i="22"/>
  <c r="J215" i="15"/>
  <c r="AN215" i="15" s="1"/>
  <c r="AO215" i="15" s="1"/>
  <c r="K110" i="15"/>
  <c r="AU137" i="22"/>
  <c r="AV137" i="22" s="1"/>
  <c r="AS138" i="22" s="1"/>
  <c r="Q62" i="22"/>
  <c r="R62" i="22" s="1"/>
  <c r="Y62" i="22" s="1"/>
  <c r="AU213" i="22"/>
  <c r="AV213" i="22" s="1"/>
  <c r="AS214" i="22" s="1"/>
  <c r="AC362" i="22"/>
  <c r="O362" i="22"/>
  <c r="P362" i="22" s="1"/>
  <c r="AA362" i="22" s="1"/>
  <c r="U361" i="22"/>
  <c r="T362" i="22" s="1"/>
  <c r="X361" i="22"/>
  <c r="BI360" i="22"/>
  <c r="Z137" i="22"/>
  <c r="BD137" i="22"/>
  <c r="Y137" i="22"/>
  <c r="BC137" i="22"/>
  <c r="X137" i="22"/>
  <c r="BB137" i="22"/>
  <c r="O138" i="22"/>
  <c r="BG138" i="22"/>
  <c r="AC138" i="22"/>
  <c r="U137" i="22"/>
  <c r="T138" i="22" s="1"/>
  <c r="AU66" i="22"/>
  <c r="AV66" i="22" s="1"/>
  <c r="BI61" i="22"/>
  <c r="AE212" i="22"/>
  <c r="BF286" i="22"/>
  <c r="BH286" i="22"/>
  <c r="BI212" i="22"/>
  <c r="AB286" i="22"/>
  <c r="AD286" i="22"/>
  <c r="AS289" i="22"/>
  <c r="AY288" i="22"/>
  <c r="AX289" i="22" s="1"/>
  <c r="P287" i="22"/>
  <c r="AA287" i="22" s="1"/>
  <c r="Q213" i="22"/>
  <c r="R213" i="22" s="1"/>
  <c r="AU363" i="22"/>
  <c r="AV363" i="22" s="1"/>
  <c r="Q231" i="17"/>
  <c r="R231" i="17" s="1"/>
  <c r="BD231" i="17" s="1"/>
  <c r="AE230" i="17"/>
  <c r="AY149" i="17"/>
  <c r="AX150" i="17" s="1"/>
  <c r="AE315" i="17"/>
  <c r="Q316" i="17"/>
  <c r="R316" i="17" s="1"/>
  <c r="AU63" i="17"/>
  <c r="AV63" i="17" s="1"/>
  <c r="AU402" i="17"/>
  <c r="AV402" i="17" s="1"/>
  <c r="BC145" i="17"/>
  <c r="X145" i="17"/>
  <c r="O146" i="17"/>
  <c r="BB145" i="17"/>
  <c r="Z145" i="17"/>
  <c r="Y145" i="17"/>
  <c r="BD145" i="17"/>
  <c r="AC146" i="17"/>
  <c r="BG146" i="17"/>
  <c r="U145" i="17"/>
  <c r="T146" i="17" s="1"/>
  <c r="BI315" i="17"/>
  <c r="P402" i="17"/>
  <c r="AA402" i="17" s="1"/>
  <c r="BI230" i="17"/>
  <c r="AS319" i="17"/>
  <c r="AY318" i="17"/>
  <c r="AX319" i="17" s="1"/>
  <c r="BF401" i="17"/>
  <c r="BH401" i="17"/>
  <c r="AS234" i="17"/>
  <c r="AY233" i="17"/>
  <c r="AX234" i="17" s="1"/>
  <c r="Z62" i="17"/>
  <c r="BB62" i="17"/>
  <c r="X62" i="17"/>
  <c r="O63" i="17"/>
  <c r="BD62" i="17"/>
  <c r="BC62" i="17"/>
  <c r="Y62" i="17"/>
  <c r="AC63" i="17"/>
  <c r="U62" i="17"/>
  <c r="T63" i="17" s="1"/>
  <c r="BG63" i="17"/>
  <c r="AB401" i="17"/>
  <c r="AD401" i="17"/>
  <c r="AT150" i="17"/>
  <c r="BE150" i="17" s="1"/>
  <c r="AY64" i="21"/>
  <c r="AX65" i="21" s="1"/>
  <c r="AU160" i="21"/>
  <c r="BI442" i="21"/>
  <c r="AS447" i="21"/>
  <c r="AY446" i="21"/>
  <c r="AX447" i="21" s="1"/>
  <c r="O158" i="21"/>
  <c r="BB157" i="21"/>
  <c r="BD157" i="21"/>
  <c r="BC157" i="21"/>
  <c r="Z157" i="21"/>
  <c r="Y157" i="21"/>
  <c r="X157" i="21"/>
  <c r="AC158" i="21"/>
  <c r="BG158" i="21"/>
  <c r="U157" i="21"/>
  <c r="T158" i="21" s="1"/>
  <c r="BF252" i="21"/>
  <c r="BH252" i="21"/>
  <c r="Q443" i="21"/>
  <c r="R443" i="21" s="1"/>
  <c r="P253" i="21"/>
  <c r="AA253" i="21" s="1"/>
  <c r="AS354" i="21"/>
  <c r="AY353" i="21"/>
  <c r="AX354" i="21" s="1"/>
  <c r="AT257" i="21"/>
  <c r="BE257" i="21" s="1"/>
  <c r="AU257" i="21"/>
  <c r="BF349" i="21"/>
  <c r="BH349" i="21"/>
  <c r="AB349" i="21"/>
  <c r="AD349" i="21"/>
  <c r="Q63" i="21"/>
  <c r="R63" i="21" s="1"/>
  <c r="AB252" i="21"/>
  <c r="AD252" i="21"/>
  <c r="BI62" i="21"/>
  <c r="AV160" i="21"/>
  <c r="AE62" i="21"/>
  <c r="P350" i="21"/>
  <c r="AA350" i="21" s="1"/>
  <c r="AE442" i="21"/>
  <c r="AT65" i="21"/>
  <c r="BE65" i="21" s="1"/>
  <c r="J424" i="15"/>
  <c r="AN319" i="15"/>
  <c r="AO319" i="15" s="1"/>
  <c r="K319" i="15"/>
  <c r="J528" i="15"/>
  <c r="AN423" i="15"/>
  <c r="AO423" i="15" s="1"/>
  <c r="K423" i="15"/>
  <c r="O485" i="15"/>
  <c r="BB484" i="15"/>
  <c r="X484" i="15"/>
  <c r="AC485" i="15"/>
  <c r="BD484" i="15"/>
  <c r="Z484" i="15"/>
  <c r="BC484" i="15"/>
  <c r="Y484" i="15"/>
  <c r="BG485" i="15"/>
  <c r="U484" i="15"/>
  <c r="T485" i="15" s="1"/>
  <c r="AT483" i="15"/>
  <c r="BE483" i="15" s="1"/>
  <c r="BF483" i="15" s="1"/>
  <c r="BI483" i="15" s="1"/>
  <c r="AS380" i="15"/>
  <c r="AY379" i="15"/>
  <c r="AX380" i="15" s="1"/>
  <c r="P378" i="15"/>
  <c r="AA378" i="15" s="1"/>
  <c r="AU274" i="15"/>
  <c r="AV274" i="15" s="1"/>
  <c r="BI271" i="15"/>
  <c r="AE271" i="15"/>
  <c r="Q272" i="15"/>
  <c r="R272" i="15" s="1"/>
  <c r="Y165" i="15"/>
  <c r="AC166" i="15"/>
  <c r="X165" i="15"/>
  <c r="O166" i="15"/>
  <c r="BD165" i="15"/>
  <c r="BC165" i="15"/>
  <c r="Z165" i="15"/>
  <c r="BG166" i="15"/>
  <c r="BB165" i="15"/>
  <c r="U165" i="15"/>
  <c r="T166" i="15" s="1"/>
  <c r="AS169" i="15"/>
  <c r="AY168" i="15"/>
  <c r="AX169" i="15" s="1"/>
  <c r="BI65" i="15"/>
  <c r="O67" i="15"/>
  <c r="P67" i="15" s="1"/>
  <c r="BB66" i="15"/>
  <c r="BD66" i="15"/>
  <c r="BC66" i="15"/>
  <c r="Y66" i="15"/>
  <c r="Z66" i="15"/>
  <c r="X66" i="15"/>
  <c r="AC67" i="15"/>
  <c r="U66" i="15"/>
  <c r="T67" i="15" s="1"/>
  <c r="BG67" i="15"/>
  <c r="AU69" i="15"/>
  <c r="AV69" i="15" s="1"/>
  <c r="BE69" i="15"/>
  <c r="AE65" i="15"/>
  <c r="BG362" i="22" l="1"/>
  <c r="BD361" i="22"/>
  <c r="BC361" i="22"/>
  <c r="Z361" i="22"/>
  <c r="AU65" i="21"/>
  <c r="K215" i="15"/>
  <c r="Y361" i="22"/>
  <c r="AB361" i="22" s="1"/>
  <c r="BG63" i="22"/>
  <c r="U62" i="22"/>
  <c r="T63" i="22" s="1"/>
  <c r="Z62" i="22"/>
  <c r="AC63" i="22"/>
  <c r="BC62" i="22"/>
  <c r="BG232" i="17"/>
  <c r="AC232" i="17"/>
  <c r="U231" i="17"/>
  <c r="T232" i="17" s="1"/>
  <c r="BB231" i="17"/>
  <c r="X231" i="17"/>
  <c r="BC231" i="17"/>
  <c r="Z231" i="17"/>
  <c r="Y231" i="17"/>
  <c r="O232" i="17"/>
  <c r="J320" i="15"/>
  <c r="AB377" i="15"/>
  <c r="AE377" i="15" s="1"/>
  <c r="BF377" i="15"/>
  <c r="BH377" i="15"/>
  <c r="BD62" i="22"/>
  <c r="X62" i="22"/>
  <c r="AB62" i="22" s="1"/>
  <c r="O63" i="22"/>
  <c r="BB62" i="22"/>
  <c r="AY137" i="22"/>
  <c r="AX138" i="22" s="1"/>
  <c r="Q362" i="22"/>
  <c r="R362" i="22" s="1"/>
  <c r="O363" i="22" s="1"/>
  <c r="AE286" i="22"/>
  <c r="AY213" i="22"/>
  <c r="AX214" i="22" s="1"/>
  <c r="AD361" i="22"/>
  <c r="AS67" i="22"/>
  <c r="AY66" i="22"/>
  <c r="AX67" i="22" s="1"/>
  <c r="AT138" i="22"/>
  <c r="BE138" i="22" s="1"/>
  <c r="BF137" i="22"/>
  <c r="BH137" i="22"/>
  <c r="AB137" i="22"/>
  <c r="AD137" i="22"/>
  <c r="AS364" i="22"/>
  <c r="AY363" i="22"/>
  <c r="AX364" i="22" s="1"/>
  <c r="AT214" i="22"/>
  <c r="BE214" i="22" s="1"/>
  <c r="BD213" i="22"/>
  <c r="BC213" i="22"/>
  <c r="BB213" i="22"/>
  <c r="Z213" i="22"/>
  <c r="BG214" i="22"/>
  <c r="Y213" i="22"/>
  <c r="AC214" i="22"/>
  <c r="X213" i="22"/>
  <c r="O214" i="22"/>
  <c r="U213" i="22"/>
  <c r="T214" i="22" s="1"/>
  <c r="BI286" i="22"/>
  <c r="AT289" i="22"/>
  <c r="BE289" i="22" s="1"/>
  <c r="P63" i="22"/>
  <c r="AA63" i="22" s="1"/>
  <c r="Q287" i="22"/>
  <c r="R287" i="22" s="1"/>
  <c r="P138" i="22"/>
  <c r="AA138" i="22" s="1"/>
  <c r="BI401" i="17"/>
  <c r="AU150" i="17"/>
  <c r="AV150" i="17" s="1"/>
  <c r="BC316" i="17"/>
  <c r="X316" i="17"/>
  <c r="AC317" i="17"/>
  <c r="BB316" i="17"/>
  <c r="O317" i="17"/>
  <c r="P317" i="17" s="1"/>
  <c r="AA317" i="17" s="1"/>
  <c r="U316" i="17"/>
  <c r="T317" i="17" s="1"/>
  <c r="Y316" i="17"/>
  <c r="Z316" i="17"/>
  <c r="BG317" i="17"/>
  <c r="BD316" i="17"/>
  <c r="Q402" i="17"/>
  <c r="R402" i="17" s="1"/>
  <c r="BC402" i="17" s="1"/>
  <c r="AS64" i="17"/>
  <c r="AY63" i="17"/>
  <c r="AX64" i="17" s="1"/>
  <c r="P232" i="17"/>
  <c r="AA232" i="17" s="1"/>
  <c r="AT234" i="17"/>
  <c r="BE234" i="17" s="1"/>
  <c r="BF145" i="17"/>
  <c r="BH145" i="17"/>
  <c r="P63" i="17"/>
  <c r="AA63" i="17" s="1"/>
  <c r="AE401" i="17"/>
  <c r="AB62" i="17"/>
  <c r="AD62" i="17"/>
  <c r="P146" i="17"/>
  <c r="AA146" i="17" s="1"/>
  <c r="AB145" i="17"/>
  <c r="AD145" i="17"/>
  <c r="BF62" i="17"/>
  <c r="BH62" i="17"/>
  <c r="AT319" i="17"/>
  <c r="BE319" i="17" s="1"/>
  <c r="AS403" i="17"/>
  <c r="AY402" i="17"/>
  <c r="AX403" i="17" s="1"/>
  <c r="Q253" i="21"/>
  <c r="BD443" i="21"/>
  <c r="BC443" i="21"/>
  <c r="Z443" i="21"/>
  <c r="BB443" i="21"/>
  <c r="Y443" i="21"/>
  <c r="X443" i="21"/>
  <c r="AC444" i="21"/>
  <c r="O444" i="21"/>
  <c r="BG444" i="21"/>
  <c r="U443" i="21"/>
  <c r="T444" i="21" s="1"/>
  <c r="AE349" i="21"/>
  <c r="BI252" i="21"/>
  <c r="AC64" i="21"/>
  <c r="O64" i="21"/>
  <c r="Z63" i="21"/>
  <c r="BD63" i="21"/>
  <c r="Y63" i="21"/>
  <c r="BC63" i="21"/>
  <c r="X63" i="21"/>
  <c r="BB63" i="21"/>
  <c r="BG64" i="21"/>
  <c r="U63" i="21"/>
  <c r="T64" i="21" s="1"/>
  <c r="BI349" i="21"/>
  <c r="BF157" i="21"/>
  <c r="BH157" i="21"/>
  <c r="AT354" i="21"/>
  <c r="BE354" i="21" s="1"/>
  <c r="AU354" i="21"/>
  <c r="AV354" i="21" s="1"/>
  <c r="AE252" i="21"/>
  <c r="AV257" i="21"/>
  <c r="R253" i="21"/>
  <c r="P158" i="21"/>
  <c r="AA158" i="21" s="1"/>
  <c r="AS161" i="21"/>
  <c r="AY160" i="21"/>
  <c r="AX161" i="21" s="1"/>
  <c r="AV65" i="21"/>
  <c r="Q350" i="21"/>
  <c r="R350" i="21" s="1"/>
  <c r="AB157" i="21"/>
  <c r="AD157" i="21"/>
  <c r="AT447" i="21"/>
  <c r="BE447" i="21" s="1"/>
  <c r="J425" i="15"/>
  <c r="AN320" i="15"/>
  <c r="AO320" i="15" s="1"/>
  <c r="K320" i="15"/>
  <c r="AN528" i="15"/>
  <c r="AO528" i="15" s="1"/>
  <c r="K528" i="15"/>
  <c r="AN111" i="15"/>
  <c r="AO111" i="15" s="1"/>
  <c r="J216" i="15"/>
  <c r="K111" i="15"/>
  <c r="J529" i="15"/>
  <c r="AN424" i="15"/>
  <c r="AO424" i="15" s="1"/>
  <c r="K424" i="15"/>
  <c r="Q378" i="15"/>
  <c r="R378" i="15" s="1"/>
  <c r="Y378" i="15" s="1"/>
  <c r="AB484" i="15"/>
  <c r="AD484" i="15"/>
  <c r="AU483" i="15"/>
  <c r="AV483" i="15" s="1"/>
  <c r="P485" i="15"/>
  <c r="AA485" i="15" s="1"/>
  <c r="AT380" i="15"/>
  <c r="BE380" i="15" s="1"/>
  <c r="AS275" i="15"/>
  <c r="AY274" i="15"/>
  <c r="AX275" i="15" s="1"/>
  <c r="O273" i="15"/>
  <c r="BB272" i="15"/>
  <c r="BD272" i="15"/>
  <c r="BC272" i="15"/>
  <c r="Z272" i="15"/>
  <c r="Y272" i="15"/>
  <c r="X272" i="15"/>
  <c r="AC273" i="15"/>
  <c r="BG273" i="15"/>
  <c r="U272" i="15"/>
  <c r="T273" i="15" s="1"/>
  <c r="AB165" i="15"/>
  <c r="AD165" i="15"/>
  <c r="P166" i="15"/>
  <c r="AA166" i="15" s="1"/>
  <c r="AT169" i="15"/>
  <c r="BE169" i="15" s="1"/>
  <c r="BF165" i="15"/>
  <c r="BH165" i="15"/>
  <c r="BH66" i="15"/>
  <c r="AD66" i="15"/>
  <c r="BF66" i="15"/>
  <c r="AB66" i="15"/>
  <c r="Q67" i="15"/>
  <c r="R67" i="15" s="1"/>
  <c r="AA67" i="15"/>
  <c r="AS70" i="15"/>
  <c r="AY69" i="15"/>
  <c r="AX70" i="15" s="1"/>
  <c r="BF361" i="22" l="1"/>
  <c r="BH361" i="22"/>
  <c r="AU447" i="21"/>
  <c r="BF231" i="17"/>
  <c r="AD62" i="22"/>
  <c r="BF62" i="22"/>
  <c r="AB231" i="17"/>
  <c r="BH231" i="17"/>
  <c r="AD231" i="17"/>
  <c r="Q63" i="17"/>
  <c r="R63" i="17" s="1"/>
  <c r="O64" i="17" s="1"/>
  <c r="BI377" i="15"/>
  <c r="O379" i="15"/>
  <c r="P379" i="15" s="1"/>
  <c r="AA379" i="15" s="1"/>
  <c r="BB378" i="15"/>
  <c r="BC378" i="15"/>
  <c r="Z378" i="15"/>
  <c r="U378" i="15"/>
  <c r="T379" i="15" s="1"/>
  <c r="BG379" i="15"/>
  <c r="AC379" i="15"/>
  <c r="BD378" i="15"/>
  <c r="X378" i="15"/>
  <c r="AD378" i="15" s="1"/>
  <c r="BF316" i="17"/>
  <c r="AC363" i="22"/>
  <c r="Z362" i="22"/>
  <c r="BH62" i="22"/>
  <c r="BD362" i="22"/>
  <c r="X362" i="22"/>
  <c r="Q63" i="22"/>
  <c r="R63" i="22" s="1"/>
  <c r="BD63" i="22" s="1"/>
  <c r="Y362" i="22"/>
  <c r="BC362" i="22"/>
  <c r="AU289" i="22"/>
  <c r="AV289" i="22" s="1"/>
  <c r="U362" i="22"/>
  <c r="T363" i="22" s="1"/>
  <c r="BB362" i="22"/>
  <c r="BG363" i="22"/>
  <c r="AE361" i="22"/>
  <c r="AE137" i="22"/>
  <c r="BI137" i="22"/>
  <c r="AU214" i="22"/>
  <c r="AV214" i="22" s="1"/>
  <c r="BI361" i="22"/>
  <c r="BD287" i="22"/>
  <c r="Z287" i="22"/>
  <c r="Y287" i="22"/>
  <c r="X287" i="22"/>
  <c r="O288" i="22"/>
  <c r="BC287" i="22"/>
  <c r="AC288" i="22"/>
  <c r="BB287" i="22"/>
  <c r="BG288" i="22"/>
  <c r="U287" i="22"/>
  <c r="T288" i="22" s="1"/>
  <c r="BF213" i="22"/>
  <c r="BH213" i="22"/>
  <c r="AB213" i="22"/>
  <c r="AD213" i="22"/>
  <c r="AT364" i="22"/>
  <c r="BE364" i="22" s="1"/>
  <c r="AU138" i="22"/>
  <c r="AV138" i="22" s="1"/>
  <c r="P214" i="22"/>
  <c r="AA214" i="22" s="1"/>
  <c r="Q138" i="22"/>
  <c r="R138" i="22" s="1"/>
  <c r="AE62" i="22"/>
  <c r="P363" i="22"/>
  <c r="AA363" i="22" s="1"/>
  <c r="AT67" i="22"/>
  <c r="BE67" i="22" s="1"/>
  <c r="AC403" i="17"/>
  <c r="U402" i="17"/>
  <c r="T403" i="17" s="1"/>
  <c r="BB402" i="17"/>
  <c r="BH402" i="17" s="1"/>
  <c r="Y402" i="17"/>
  <c r="Z402" i="17"/>
  <c r="BH316" i="17"/>
  <c r="BG403" i="17"/>
  <c r="O403" i="17"/>
  <c r="P403" i="17" s="1"/>
  <c r="AA403" i="17" s="1"/>
  <c r="BD402" i="17"/>
  <c r="X402" i="17"/>
  <c r="AB316" i="17"/>
  <c r="AD316" i="17"/>
  <c r="AU319" i="17"/>
  <c r="AV319" i="17" s="1"/>
  <c r="AS320" i="17" s="1"/>
  <c r="Q146" i="17"/>
  <c r="R146" i="17" s="1"/>
  <c r="Y146" i="17" s="1"/>
  <c r="BI62" i="17"/>
  <c r="Q232" i="17"/>
  <c r="R232" i="17" s="1"/>
  <c r="AE145" i="17"/>
  <c r="AE62" i="17"/>
  <c r="AS151" i="17"/>
  <c r="AY150" i="17"/>
  <c r="AX151" i="17" s="1"/>
  <c r="BI145" i="17"/>
  <c r="Q317" i="17"/>
  <c r="R317" i="17" s="1"/>
  <c r="AU234" i="17"/>
  <c r="AV234" i="17" s="1"/>
  <c r="AT403" i="17"/>
  <c r="BE403" i="17" s="1"/>
  <c r="AT64" i="17"/>
  <c r="BE64" i="17" s="1"/>
  <c r="AS355" i="21"/>
  <c r="AY354" i="21"/>
  <c r="AX355" i="21" s="1"/>
  <c r="AS66" i="21"/>
  <c r="AY65" i="21"/>
  <c r="AX66" i="21" s="1"/>
  <c r="P444" i="21"/>
  <c r="AA444" i="21" s="1"/>
  <c r="P64" i="21"/>
  <c r="AA64" i="21" s="1"/>
  <c r="AB443" i="21"/>
  <c r="AD443" i="21"/>
  <c r="BF63" i="21"/>
  <c r="BH63" i="21"/>
  <c r="BF443" i="21"/>
  <c r="BH443" i="21"/>
  <c r="AT161" i="21"/>
  <c r="BE161" i="21" s="1"/>
  <c r="AB63" i="21"/>
  <c r="AD63" i="21"/>
  <c r="Z253" i="21"/>
  <c r="Y253" i="21"/>
  <c r="X253" i="21"/>
  <c r="BD253" i="21"/>
  <c r="BC253" i="21"/>
  <c r="BB253" i="21"/>
  <c r="O254" i="21"/>
  <c r="BG254" i="21"/>
  <c r="AC254" i="21"/>
  <c r="U253" i="21"/>
  <c r="T254" i="21" s="1"/>
  <c r="AS258" i="21"/>
  <c r="AY257" i="21"/>
  <c r="AX258" i="21" s="1"/>
  <c r="AV447" i="21"/>
  <c r="AE157" i="21"/>
  <c r="Q158" i="21"/>
  <c r="R158" i="21" s="1"/>
  <c r="Y350" i="21"/>
  <c r="X350" i="21"/>
  <c r="BD350" i="21"/>
  <c r="BC350" i="21"/>
  <c r="AC351" i="21"/>
  <c r="BB350" i="21"/>
  <c r="Z350" i="21"/>
  <c r="O351" i="21"/>
  <c r="BG351" i="21"/>
  <c r="U350" i="21"/>
  <c r="T351" i="21" s="1"/>
  <c r="BI157" i="21"/>
  <c r="AN529" i="15"/>
  <c r="AO529" i="15" s="1"/>
  <c r="K529" i="15"/>
  <c r="K216" i="15"/>
  <c r="AN216" i="15"/>
  <c r="AO216" i="15" s="1"/>
  <c r="J321" i="15"/>
  <c r="J530" i="15"/>
  <c r="AN425" i="15"/>
  <c r="AO425" i="15" s="1"/>
  <c r="K425" i="15"/>
  <c r="AS484" i="15"/>
  <c r="AY483" i="15"/>
  <c r="AX484" i="15" s="1"/>
  <c r="BH484" i="15" s="1"/>
  <c r="AE484" i="15"/>
  <c r="Q485" i="15"/>
  <c r="R485" i="15" s="1"/>
  <c r="AU380" i="15"/>
  <c r="AV380" i="15" s="1"/>
  <c r="BF272" i="15"/>
  <c r="BH272" i="15"/>
  <c r="P273" i="15"/>
  <c r="AA273" i="15" s="1"/>
  <c r="AB272" i="15"/>
  <c r="AD272" i="15"/>
  <c r="AT275" i="15"/>
  <c r="BE275" i="15" s="1"/>
  <c r="BI165" i="15"/>
  <c r="Q166" i="15"/>
  <c r="R166" i="15" s="1"/>
  <c r="AU169" i="15"/>
  <c r="AV169" i="15" s="1"/>
  <c r="AE165" i="15"/>
  <c r="AT70" i="15"/>
  <c r="BE70" i="15" s="1"/>
  <c r="AE66" i="15"/>
  <c r="O68" i="15"/>
  <c r="P68" i="15" s="1"/>
  <c r="BD67" i="15"/>
  <c r="BB67" i="15"/>
  <c r="BC67" i="15"/>
  <c r="Z67" i="15"/>
  <c r="Y67" i="15"/>
  <c r="X67" i="15"/>
  <c r="AC68" i="15"/>
  <c r="BG68" i="15"/>
  <c r="U67" i="15"/>
  <c r="T68" i="15" s="1"/>
  <c r="BI66" i="15"/>
  <c r="AE231" i="17" l="1"/>
  <c r="BI62" i="22"/>
  <c r="BI231" i="17"/>
  <c r="BB63" i="17"/>
  <c r="X63" i="17"/>
  <c r="BG64" i="17"/>
  <c r="Y63" i="17"/>
  <c r="Z63" i="17"/>
  <c r="U63" i="22"/>
  <c r="T64" i="22" s="1"/>
  <c r="BB63" i="22"/>
  <c r="O64" i="22"/>
  <c r="BC63" i="17"/>
  <c r="U63" i="17"/>
  <c r="T64" i="17" s="1"/>
  <c r="BD63" i="17"/>
  <c r="AC64" i="17"/>
  <c r="BI316" i="17"/>
  <c r="BH378" i="15"/>
  <c r="BF378" i="15"/>
  <c r="AB378" i="15"/>
  <c r="AE378" i="15" s="1"/>
  <c r="AD362" i="22"/>
  <c r="AB362" i="22"/>
  <c r="X63" i="22"/>
  <c r="BC63" i="22"/>
  <c r="AC64" i="22"/>
  <c r="BF362" i="22"/>
  <c r="Z63" i="22"/>
  <c r="BG64" i="22"/>
  <c r="Y63" i="22"/>
  <c r="BH362" i="22"/>
  <c r="AU67" i="22"/>
  <c r="AV67" i="22" s="1"/>
  <c r="AS68" i="22" s="1"/>
  <c r="AU364" i="22"/>
  <c r="AV364" i="22" s="1"/>
  <c r="AS365" i="22" s="1"/>
  <c r="BD138" i="22"/>
  <c r="Y138" i="22"/>
  <c r="BC138" i="22"/>
  <c r="X138" i="22"/>
  <c r="O139" i="22"/>
  <c r="BB138" i="22"/>
  <c r="Z138" i="22"/>
  <c r="AC139" i="22"/>
  <c r="BG139" i="22"/>
  <c r="U138" i="22"/>
  <c r="T139" i="22" s="1"/>
  <c r="P288" i="22"/>
  <c r="AA288" i="22" s="1"/>
  <c r="P64" i="22"/>
  <c r="AA64" i="22" s="1"/>
  <c r="AB287" i="22"/>
  <c r="AD287" i="22"/>
  <c r="AS139" i="22"/>
  <c r="AY138" i="22"/>
  <c r="AX139" i="22" s="1"/>
  <c r="Q363" i="22"/>
  <c r="R363" i="22" s="1"/>
  <c r="BI213" i="22"/>
  <c r="AS215" i="22"/>
  <c r="AY214" i="22"/>
  <c r="AX215" i="22" s="1"/>
  <c r="Q214" i="22"/>
  <c r="R214" i="22" s="1"/>
  <c r="AE213" i="22"/>
  <c r="BF287" i="22"/>
  <c r="BH287" i="22"/>
  <c r="AS290" i="22"/>
  <c r="AY289" i="22"/>
  <c r="AX290" i="22" s="1"/>
  <c r="U146" i="17"/>
  <c r="T147" i="17" s="1"/>
  <c r="BG147" i="17"/>
  <c r="BF402" i="17"/>
  <c r="BI402" i="17" s="1"/>
  <c r="O147" i="17"/>
  <c r="P147" i="17" s="1"/>
  <c r="AA147" i="17" s="1"/>
  <c r="X146" i="17"/>
  <c r="AD146" i="17" s="1"/>
  <c r="BB146" i="17"/>
  <c r="AC147" i="17"/>
  <c r="AB402" i="17"/>
  <c r="BC146" i="17"/>
  <c r="BD146" i="17"/>
  <c r="Z146" i="17"/>
  <c r="AE316" i="17"/>
  <c r="AY319" i="17"/>
  <c r="AX320" i="17" s="1"/>
  <c r="Q403" i="17"/>
  <c r="R403" i="17" s="1"/>
  <c r="AD402" i="17"/>
  <c r="AU403" i="17"/>
  <c r="AV403" i="17" s="1"/>
  <c r="AS404" i="17" s="1"/>
  <c r="AU64" i="17"/>
  <c r="AV64" i="17" s="1"/>
  <c r="AS65" i="17" s="1"/>
  <c r="BD317" i="17"/>
  <c r="Y317" i="17"/>
  <c r="BC317" i="17"/>
  <c r="X317" i="17"/>
  <c r="AC318" i="17"/>
  <c r="BB317" i="17"/>
  <c r="Z317" i="17"/>
  <c r="O318" i="17"/>
  <c r="BG318" i="17"/>
  <c r="U317" i="17"/>
  <c r="T318" i="17" s="1"/>
  <c r="AS235" i="17"/>
  <c r="AY234" i="17"/>
  <c r="AX235" i="17" s="1"/>
  <c r="Z232" i="17"/>
  <c r="BD232" i="17"/>
  <c r="Y232" i="17"/>
  <c r="O233" i="17"/>
  <c r="BC232" i="17"/>
  <c r="X232" i="17"/>
  <c r="BB232" i="17"/>
  <c r="AC233" i="17"/>
  <c r="BG233" i="17"/>
  <c r="U232" i="17"/>
  <c r="T233" i="17" s="1"/>
  <c r="P64" i="17"/>
  <c r="AA64" i="17" s="1"/>
  <c r="AT151" i="17"/>
  <c r="BE151" i="17" s="1"/>
  <c r="AT320" i="17"/>
  <c r="BE320" i="17" s="1"/>
  <c r="AU161" i="21"/>
  <c r="AV161" i="21" s="1"/>
  <c r="AS162" i="21" s="1"/>
  <c r="BI443" i="21"/>
  <c r="Z158" i="21"/>
  <c r="BD158" i="21"/>
  <c r="Y158" i="21"/>
  <c r="O159" i="21"/>
  <c r="BC158" i="21"/>
  <c r="BB158" i="21"/>
  <c r="X158" i="21"/>
  <c r="AC159" i="21"/>
  <c r="BG159" i="21"/>
  <c r="U158" i="21"/>
  <c r="T159" i="21" s="1"/>
  <c r="AE63" i="21"/>
  <c r="BI63" i="21"/>
  <c r="Q444" i="21"/>
  <c r="R444" i="21" s="1"/>
  <c r="P254" i="21"/>
  <c r="AA254" i="21" s="1"/>
  <c r="BF253" i="21"/>
  <c r="BH253" i="21"/>
  <c r="AS448" i="21"/>
  <c r="AY447" i="21"/>
  <c r="AX448" i="21" s="1"/>
  <c r="AE443" i="21"/>
  <c r="BF350" i="21"/>
  <c r="BH350" i="21"/>
  <c r="AT66" i="21"/>
  <c r="BE66" i="21" s="1"/>
  <c r="P351" i="21"/>
  <c r="AA351" i="21" s="1"/>
  <c r="AT258" i="21"/>
  <c r="BE258" i="21" s="1"/>
  <c r="AB253" i="21"/>
  <c r="AD253" i="21"/>
  <c r="AB350" i="21"/>
  <c r="AD350" i="21"/>
  <c r="Q64" i="21"/>
  <c r="R64" i="21" s="1"/>
  <c r="AT355" i="21"/>
  <c r="BE355" i="21" s="1"/>
  <c r="AN530" i="15"/>
  <c r="AO530" i="15" s="1"/>
  <c r="K530" i="15"/>
  <c r="J426" i="15"/>
  <c r="AN321" i="15"/>
  <c r="AO321" i="15" s="1"/>
  <c r="K321" i="15"/>
  <c r="Z485" i="15"/>
  <c r="X485" i="15"/>
  <c r="O486" i="15"/>
  <c r="BD485" i="15"/>
  <c r="BC485" i="15"/>
  <c r="Y485" i="15"/>
  <c r="BB485" i="15"/>
  <c r="BG486" i="15"/>
  <c r="AC486" i="15"/>
  <c r="U485" i="15"/>
  <c r="T486" i="15" s="1"/>
  <c r="AT484" i="15"/>
  <c r="BE484" i="15" s="1"/>
  <c r="BF484" i="15" s="1"/>
  <c r="BI484" i="15" s="1"/>
  <c r="Q379" i="15"/>
  <c r="R379" i="15" s="1"/>
  <c r="AS381" i="15"/>
  <c r="AY380" i="15"/>
  <c r="AX381" i="15" s="1"/>
  <c r="AE272" i="15"/>
  <c r="Q273" i="15"/>
  <c r="R273" i="15" s="1"/>
  <c r="O274" i="15" s="1"/>
  <c r="AU275" i="15"/>
  <c r="AV275" i="15" s="1"/>
  <c r="BI272" i="15"/>
  <c r="AS170" i="15"/>
  <c r="AY169" i="15"/>
  <c r="AX170" i="15" s="1"/>
  <c r="BC166" i="15"/>
  <c r="X166" i="15"/>
  <c r="BB166" i="15"/>
  <c r="BD166" i="15"/>
  <c r="Z166" i="15"/>
  <c r="AC167" i="15"/>
  <c r="Y166" i="15"/>
  <c r="O167" i="15"/>
  <c r="BG167" i="15"/>
  <c r="U166" i="15"/>
  <c r="T167" i="15" s="1"/>
  <c r="AD67" i="15"/>
  <c r="BH67" i="15"/>
  <c r="BF67" i="15"/>
  <c r="AB67" i="15"/>
  <c r="AU70" i="15"/>
  <c r="AV70" i="15" s="1"/>
  <c r="AB63" i="17" l="1"/>
  <c r="BF63" i="17"/>
  <c r="AE362" i="22"/>
  <c r="AD63" i="17"/>
  <c r="AE63" i="17" s="1"/>
  <c r="BF63" i="22"/>
  <c r="AD63" i="22"/>
  <c r="BH63" i="17"/>
  <c r="BI63" i="17" s="1"/>
  <c r="AY364" i="22"/>
  <c r="AX365" i="22" s="1"/>
  <c r="AY161" i="21"/>
  <c r="AX162" i="21" s="1"/>
  <c r="BI378" i="15"/>
  <c r="AU484" i="15"/>
  <c r="AV484" i="15" s="1"/>
  <c r="AS485" i="15" s="1"/>
  <c r="BH63" i="22"/>
  <c r="AB63" i="22"/>
  <c r="BF146" i="17"/>
  <c r="BI362" i="22"/>
  <c r="AY67" i="22"/>
  <c r="AX68" i="22" s="1"/>
  <c r="AE287" i="22"/>
  <c r="Q288" i="22"/>
  <c r="Z363" i="22"/>
  <c r="BC363" i="22"/>
  <c r="BB363" i="22"/>
  <c r="O364" i="22"/>
  <c r="X363" i="22"/>
  <c r="BD363" i="22"/>
  <c r="Y363" i="22"/>
  <c r="AC364" i="22"/>
  <c r="BG364" i="22"/>
  <c r="U363" i="22"/>
  <c r="T364" i="22" s="1"/>
  <c r="O215" i="22"/>
  <c r="BB214" i="22"/>
  <c r="BC214" i="22"/>
  <c r="Z214" i="22"/>
  <c r="Y214" i="22"/>
  <c r="X214" i="22"/>
  <c r="BD214" i="22"/>
  <c r="BG215" i="22"/>
  <c r="AC215" i="22"/>
  <c r="U214" i="22"/>
  <c r="T215" i="22" s="1"/>
  <c r="BF138" i="22"/>
  <c r="BH138" i="22"/>
  <c r="P139" i="22"/>
  <c r="AA139" i="22" s="1"/>
  <c r="BI287" i="22"/>
  <c r="Q64" i="22"/>
  <c r="R64" i="22" s="1"/>
  <c r="AT68" i="22"/>
  <c r="BE68" i="22" s="1"/>
  <c r="AT139" i="22"/>
  <c r="BE139" i="22" s="1"/>
  <c r="AB138" i="22"/>
  <c r="AD138" i="22"/>
  <c r="AT290" i="22"/>
  <c r="BE290" i="22" s="1"/>
  <c r="AT215" i="22"/>
  <c r="BE215" i="22" s="1"/>
  <c r="R288" i="22"/>
  <c r="AT365" i="22"/>
  <c r="BE365" i="22" s="1"/>
  <c r="AB146" i="17"/>
  <c r="AE146" i="17" s="1"/>
  <c r="BH146" i="17"/>
  <c r="AE402" i="17"/>
  <c r="AY403" i="17"/>
  <c r="AX404" i="17" s="1"/>
  <c r="AY64" i="17"/>
  <c r="AX65" i="17" s="1"/>
  <c r="AU151" i="17"/>
  <c r="AV151" i="17" s="1"/>
  <c r="AY151" i="17" s="1"/>
  <c r="AX152" i="17" s="1"/>
  <c r="AU320" i="17"/>
  <c r="AV320" i="17" s="1"/>
  <c r="P318" i="17"/>
  <c r="AA318" i="17" s="1"/>
  <c r="BF232" i="17"/>
  <c r="BH232" i="17"/>
  <c r="AT235" i="17"/>
  <c r="BE235" i="17" s="1"/>
  <c r="AB232" i="17"/>
  <c r="AD232" i="17"/>
  <c r="BF317" i="17"/>
  <c r="BH317" i="17"/>
  <c r="BD403" i="17"/>
  <c r="Y403" i="17"/>
  <c r="BC403" i="17"/>
  <c r="BB403" i="17"/>
  <c r="Z403" i="17"/>
  <c r="X403" i="17"/>
  <c r="O404" i="17"/>
  <c r="AC404" i="17"/>
  <c r="BG404" i="17"/>
  <c r="U403" i="17"/>
  <c r="T404" i="17" s="1"/>
  <c r="Q147" i="17"/>
  <c r="R147" i="17" s="1"/>
  <c r="P233" i="17"/>
  <c r="AA233" i="17" s="1"/>
  <c r="AB317" i="17"/>
  <c r="AD317" i="17"/>
  <c r="AT404" i="17"/>
  <c r="BE404" i="17" s="1"/>
  <c r="Q64" i="17"/>
  <c r="R64" i="17" s="1"/>
  <c r="AT65" i="17"/>
  <c r="BE65" i="17" s="1"/>
  <c r="Q254" i="21"/>
  <c r="R254" i="21" s="1"/>
  <c r="AU258" i="21"/>
  <c r="AV258" i="21" s="1"/>
  <c r="AS259" i="21" s="1"/>
  <c r="BD64" i="21"/>
  <c r="Y64" i="21"/>
  <c r="BC64" i="21"/>
  <c r="X64" i="21"/>
  <c r="BB64" i="21"/>
  <c r="O65" i="21"/>
  <c r="Z64" i="21"/>
  <c r="AC65" i="21"/>
  <c r="U64" i="21"/>
  <c r="T65" i="21" s="1"/>
  <c r="BG65" i="21"/>
  <c r="AB158" i="21"/>
  <c r="AD158" i="21"/>
  <c r="AT448" i="21"/>
  <c r="BE448" i="21" s="1"/>
  <c r="BF158" i="21"/>
  <c r="BH158" i="21"/>
  <c r="P159" i="21"/>
  <c r="AA159" i="21" s="1"/>
  <c r="AE253" i="21"/>
  <c r="AE350" i="21"/>
  <c r="AT162" i="21"/>
  <c r="BE162" i="21" s="1"/>
  <c r="BD444" i="21"/>
  <c r="Y444" i="21"/>
  <c r="BC444" i="21"/>
  <c r="X444" i="21"/>
  <c r="Z444" i="21"/>
  <c r="O445" i="21"/>
  <c r="BB444" i="21"/>
  <c r="AC445" i="21"/>
  <c r="BG445" i="21"/>
  <c r="U444" i="21"/>
  <c r="T445" i="21" s="1"/>
  <c r="AU66" i="21"/>
  <c r="AV66" i="21" s="1"/>
  <c r="BI350" i="21"/>
  <c r="BI253" i="21"/>
  <c r="AU355" i="21"/>
  <c r="AV355" i="21" s="1"/>
  <c r="Q351" i="21"/>
  <c r="R351" i="21" s="1"/>
  <c r="J531" i="15"/>
  <c r="AN426" i="15"/>
  <c r="AO426" i="15" s="1"/>
  <c r="K426" i="15"/>
  <c r="P486" i="15"/>
  <c r="AA486" i="15" s="1"/>
  <c r="AB485" i="15"/>
  <c r="AD485" i="15"/>
  <c r="BG274" i="15"/>
  <c r="BD379" i="15"/>
  <c r="Y379" i="15"/>
  <c r="BC379" i="15"/>
  <c r="BB379" i="15"/>
  <c r="O380" i="15"/>
  <c r="Z379" i="15"/>
  <c r="X379" i="15"/>
  <c r="AC380" i="15"/>
  <c r="BG380" i="15"/>
  <c r="U379" i="15"/>
  <c r="T380" i="15" s="1"/>
  <c r="BC273" i="15"/>
  <c r="Y273" i="15"/>
  <c r="X273" i="15"/>
  <c r="BB273" i="15"/>
  <c r="AT381" i="15"/>
  <c r="BE381" i="15" s="1"/>
  <c r="BD273" i="15"/>
  <c r="U273" i="15"/>
  <c r="T274" i="15" s="1"/>
  <c r="Z273" i="15"/>
  <c r="AC274" i="15"/>
  <c r="P274" i="15"/>
  <c r="AA274" i="15" s="1"/>
  <c r="AS276" i="15"/>
  <c r="AY275" i="15"/>
  <c r="AX276" i="15" s="1"/>
  <c r="AB166" i="15"/>
  <c r="AD166" i="15"/>
  <c r="BF166" i="15"/>
  <c r="BH166" i="15"/>
  <c r="P167" i="15"/>
  <c r="AA167" i="15" s="1"/>
  <c r="AT170" i="15"/>
  <c r="BE170" i="15" s="1"/>
  <c r="Q68" i="15"/>
  <c r="R68" i="15" s="1"/>
  <c r="AA68" i="15"/>
  <c r="AS71" i="15"/>
  <c r="AY70" i="15"/>
  <c r="AX71" i="15" s="1"/>
  <c r="AE67" i="15"/>
  <c r="BI67" i="15"/>
  <c r="BI63" i="22" l="1"/>
  <c r="AE63" i="22"/>
  <c r="AY258" i="21"/>
  <c r="AX259" i="21" s="1"/>
  <c r="AY484" i="15"/>
  <c r="AX485" i="15" s="1"/>
  <c r="BH485" i="15" s="1"/>
  <c r="BI146" i="17"/>
  <c r="Q139" i="22"/>
  <c r="R139" i="22" s="1"/>
  <c r="Y139" i="22" s="1"/>
  <c r="AU139" i="22"/>
  <c r="AV139" i="22" s="1"/>
  <c r="AU68" i="22"/>
  <c r="AV68" i="22" s="1"/>
  <c r="BB64" i="22"/>
  <c r="O65" i="22"/>
  <c r="BC64" i="22"/>
  <c r="Z64" i="22"/>
  <c r="BG65" i="22"/>
  <c r="Y64" i="22"/>
  <c r="X64" i="22"/>
  <c r="BD64" i="22"/>
  <c r="AC65" i="22"/>
  <c r="U64" i="22"/>
  <c r="T65" i="22" s="1"/>
  <c r="AE138" i="22"/>
  <c r="BI138" i="22"/>
  <c r="AB363" i="22"/>
  <c r="AD363" i="22"/>
  <c r="AU365" i="22"/>
  <c r="AV365" i="22" s="1"/>
  <c r="AU290" i="22"/>
  <c r="AV290" i="22" s="1"/>
  <c r="BF214" i="22"/>
  <c r="BH214" i="22"/>
  <c r="P364" i="22"/>
  <c r="AA364" i="22" s="1"/>
  <c r="AB214" i="22"/>
  <c r="AD214" i="22"/>
  <c r="BD288" i="22"/>
  <c r="Y288" i="22"/>
  <c r="BC288" i="22"/>
  <c r="X288" i="22"/>
  <c r="Z288" i="22"/>
  <c r="BB288" i="22"/>
  <c r="O289" i="22"/>
  <c r="AC289" i="22"/>
  <c r="BG289" i="22"/>
  <c r="U288" i="22"/>
  <c r="T289" i="22" s="1"/>
  <c r="P215" i="22"/>
  <c r="AA215" i="22" s="1"/>
  <c r="BF363" i="22"/>
  <c r="BH363" i="22"/>
  <c r="AU215" i="22"/>
  <c r="AV215" i="22" s="1"/>
  <c r="AS152" i="17"/>
  <c r="AT152" i="17" s="1"/>
  <c r="BE152" i="17" s="1"/>
  <c r="AE317" i="17"/>
  <c r="Z64" i="17"/>
  <c r="BD64" i="17"/>
  <c r="BB64" i="17"/>
  <c r="BC64" i="17"/>
  <c r="Y64" i="17"/>
  <c r="X64" i="17"/>
  <c r="O65" i="17"/>
  <c r="U64" i="17"/>
  <c r="T65" i="17" s="1"/>
  <c r="AC65" i="17"/>
  <c r="BG65" i="17"/>
  <c r="P404" i="17"/>
  <c r="AA404" i="17" s="1"/>
  <c r="BI317" i="17"/>
  <c r="BI232" i="17"/>
  <c r="Q233" i="17"/>
  <c r="R233" i="17" s="1"/>
  <c r="AU404" i="17"/>
  <c r="AV404" i="17" s="1"/>
  <c r="AS321" i="17"/>
  <c r="AY320" i="17"/>
  <c r="AX321" i="17" s="1"/>
  <c r="BF403" i="17"/>
  <c r="BH403" i="17"/>
  <c r="AE232" i="17"/>
  <c r="Q318" i="17"/>
  <c r="R318" i="17" s="1"/>
  <c r="O148" i="17"/>
  <c r="BD147" i="17"/>
  <c r="AC148" i="17"/>
  <c r="BC147" i="17"/>
  <c r="BB147" i="17"/>
  <c r="Z147" i="17"/>
  <c r="Y147" i="17"/>
  <c r="X147" i="17"/>
  <c r="BG148" i="17"/>
  <c r="U147" i="17"/>
  <c r="T148" i="17" s="1"/>
  <c r="AU235" i="17"/>
  <c r="AV235" i="17" s="1"/>
  <c r="AB403" i="17"/>
  <c r="AD403" i="17"/>
  <c r="AU65" i="17"/>
  <c r="AV65" i="17" s="1"/>
  <c r="AU162" i="21"/>
  <c r="AV162" i="21" s="1"/>
  <c r="AU448" i="21"/>
  <c r="AV448" i="21" s="1"/>
  <c r="AY448" i="21" s="1"/>
  <c r="AX449" i="21" s="1"/>
  <c r="BI158" i="21"/>
  <c r="AS356" i="21"/>
  <c r="AY355" i="21"/>
  <c r="AX356" i="21" s="1"/>
  <c r="AS67" i="21"/>
  <c r="AY66" i="21"/>
  <c r="AX67" i="21" s="1"/>
  <c r="BF64" i="21"/>
  <c r="BH64" i="21"/>
  <c r="AB64" i="21"/>
  <c r="AD64" i="21"/>
  <c r="BF444" i="21"/>
  <c r="BH444" i="21"/>
  <c r="AE158" i="21"/>
  <c r="P65" i="21"/>
  <c r="AA65" i="21" s="1"/>
  <c r="Q159" i="21"/>
  <c r="R159" i="21" s="1"/>
  <c r="P445" i="21"/>
  <c r="AA445" i="21" s="1"/>
  <c r="BC351" i="21"/>
  <c r="X351" i="21"/>
  <c r="Z351" i="21"/>
  <c r="Y351" i="21"/>
  <c r="BD351" i="21"/>
  <c r="BB351" i="21"/>
  <c r="O352" i="21"/>
  <c r="AC352" i="21"/>
  <c r="BG352" i="21"/>
  <c r="U351" i="21"/>
  <c r="T352" i="21" s="1"/>
  <c r="AB444" i="21"/>
  <c r="AD444" i="21"/>
  <c r="Y254" i="21"/>
  <c r="X254" i="21"/>
  <c r="BD254" i="21"/>
  <c r="BC254" i="21"/>
  <c r="AC255" i="21"/>
  <c r="BB254" i="21"/>
  <c r="Z254" i="21"/>
  <c r="O255" i="21"/>
  <c r="BG255" i="21"/>
  <c r="U254" i="21"/>
  <c r="T255" i="21" s="1"/>
  <c r="AT259" i="21"/>
  <c r="BE259" i="21" s="1"/>
  <c r="AN531" i="15"/>
  <c r="AO531" i="15" s="1"/>
  <c r="K531" i="15"/>
  <c r="BF273" i="15"/>
  <c r="AB273" i="15"/>
  <c r="AE485" i="15"/>
  <c r="BH273" i="15"/>
  <c r="Q486" i="15"/>
  <c r="R486" i="15" s="1"/>
  <c r="AU381" i="15"/>
  <c r="AV381" i="15" s="1"/>
  <c r="AY381" i="15" s="1"/>
  <c r="AX382" i="15" s="1"/>
  <c r="AT485" i="15"/>
  <c r="BE485" i="15" s="1"/>
  <c r="BF485" i="15" s="1"/>
  <c r="P380" i="15"/>
  <c r="AA380" i="15" s="1"/>
  <c r="BF379" i="15"/>
  <c r="BH379" i="15"/>
  <c r="AD273" i="15"/>
  <c r="AB379" i="15"/>
  <c r="AD379" i="15"/>
  <c r="AT276" i="15"/>
  <c r="BE276" i="15" s="1"/>
  <c r="Q274" i="15"/>
  <c r="R274" i="15" s="1"/>
  <c r="BI166" i="15"/>
  <c r="Q167" i="15"/>
  <c r="R167" i="15" s="1"/>
  <c r="AU170" i="15"/>
  <c r="AV170" i="15" s="1"/>
  <c r="AE166" i="15"/>
  <c r="O69" i="15"/>
  <c r="P69" i="15" s="1"/>
  <c r="BC68" i="15"/>
  <c r="Z68" i="15"/>
  <c r="BD68" i="15"/>
  <c r="BB68" i="15"/>
  <c r="Y68" i="15"/>
  <c r="X68" i="15"/>
  <c r="AC69" i="15"/>
  <c r="BG69" i="15"/>
  <c r="U68" i="15"/>
  <c r="T69" i="15" s="1"/>
  <c r="AT71" i="15"/>
  <c r="BE71" i="15" s="1"/>
  <c r="AU259" i="21" l="1"/>
  <c r="BD139" i="22"/>
  <c r="U139" i="22"/>
  <c r="T140" i="22" s="1"/>
  <c r="Z139" i="22"/>
  <c r="BG140" i="22"/>
  <c r="AC140" i="22"/>
  <c r="BB139" i="22"/>
  <c r="O140" i="22"/>
  <c r="P140" i="22" s="1"/>
  <c r="AA140" i="22" s="1"/>
  <c r="X139" i="22"/>
  <c r="AD139" i="22" s="1"/>
  <c r="BC139" i="22"/>
  <c r="AS449" i="21"/>
  <c r="BI485" i="15"/>
  <c r="AE273" i="15"/>
  <c r="BI273" i="15"/>
  <c r="AD68" i="15"/>
  <c r="Q364" i="22"/>
  <c r="R364" i="22" s="1"/>
  <c r="Z364" i="22" s="1"/>
  <c r="Q215" i="22"/>
  <c r="R215" i="22" s="1"/>
  <c r="O216" i="22" s="1"/>
  <c r="BI214" i="22"/>
  <c r="AS140" i="22"/>
  <c r="AY139" i="22"/>
  <c r="AX140" i="22" s="1"/>
  <c r="AE363" i="22"/>
  <c r="AS291" i="22"/>
  <c r="AY290" i="22"/>
  <c r="AX291" i="22" s="1"/>
  <c r="AS216" i="22"/>
  <c r="AY215" i="22"/>
  <c r="AX216" i="22" s="1"/>
  <c r="P65" i="22"/>
  <c r="AA65" i="22" s="1"/>
  <c r="AS366" i="22"/>
  <c r="AY365" i="22"/>
  <c r="AX366" i="22" s="1"/>
  <c r="BF64" i="22"/>
  <c r="BH64" i="22"/>
  <c r="BI363" i="22"/>
  <c r="P289" i="22"/>
  <c r="AA289" i="22" s="1"/>
  <c r="AE214" i="22"/>
  <c r="AB288" i="22"/>
  <c r="AD288" i="22"/>
  <c r="BF288" i="22"/>
  <c r="BH288" i="22"/>
  <c r="AS69" i="22"/>
  <c r="AY68" i="22"/>
  <c r="AX69" i="22" s="1"/>
  <c r="AB64" i="22"/>
  <c r="AD64" i="22"/>
  <c r="AU152" i="17"/>
  <c r="AV152" i="17" s="1"/>
  <c r="AS236" i="17"/>
  <c r="AY235" i="17"/>
  <c r="AX236" i="17" s="1"/>
  <c r="P65" i="17"/>
  <c r="AA65" i="17" s="1"/>
  <c r="Q65" i="17"/>
  <c r="AB64" i="17"/>
  <c r="AD64" i="17"/>
  <c r="AT321" i="17"/>
  <c r="BE321" i="17" s="1"/>
  <c r="Q404" i="17"/>
  <c r="R404" i="17" s="1"/>
  <c r="BI403" i="17"/>
  <c r="P148" i="17"/>
  <c r="AA148" i="17" s="1"/>
  <c r="BD233" i="17"/>
  <c r="Y233" i="17"/>
  <c r="BC233" i="17"/>
  <c r="X233" i="17"/>
  <c r="BB233" i="17"/>
  <c r="O234" i="17"/>
  <c r="Z233" i="17"/>
  <c r="AC234" i="17"/>
  <c r="BG234" i="17"/>
  <c r="U233" i="17"/>
  <c r="T234" i="17" s="1"/>
  <c r="AS66" i="17"/>
  <c r="AY65" i="17"/>
  <c r="AX66" i="17" s="1"/>
  <c r="BF64" i="17"/>
  <c r="BH64" i="17"/>
  <c r="BF147" i="17"/>
  <c r="BH147" i="17"/>
  <c r="BC318" i="17"/>
  <c r="X318" i="17"/>
  <c r="O319" i="17"/>
  <c r="BB318" i="17"/>
  <c r="Z318" i="17"/>
  <c r="Y318" i="17"/>
  <c r="BG319" i="17"/>
  <c r="AC319" i="17"/>
  <c r="BD318" i="17"/>
  <c r="U318" i="17"/>
  <c r="T319" i="17" s="1"/>
  <c r="AE403" i="17"/>
  <c r="AS405" i="17"/>
  <c r="AY404" i="17"/>
  <c r="AX405" i="17" s="1"/>
  <c r="AB147" i="17"/>
  <c r="AD147" i="17"/>
  <c r="AV259" i="21"/>
  <c r="AY259" i="21" s="1"/>
  <c r="AX260" i="21" s="1"/>
  <c r="BI64" i="21"/>
  <c r="AE444" i="21"/>
  <c r="AT67" i="21"/>
  <c r="BE67" i="21" s="1"/>
  <c r="Q65" i="21"/>
  <c r="R65" i="21" s="1"/>
  <c r="O160" i="21"/>
  <c r="BD159" i="21"/>
  <c r="BC159" i="21"/>
  <c r="Z159" i="21"/>
  <c r="BB159" i="21"/>
  <c r="Y159" i="21"/>
  <c r="X159" i="21"/>
  <c r="AC160" i="21"/>
  <c r="BG160" i="21"/>
  <c r="U159" i="21"/>
  <c r="T160" i="21" s="1"/>
  <c r="AB254" i="21"/>
  <c r="AD254" i="21"/>
  <c r="P352" i="21"/>
  <c r="AA352" i="21" s="1"/>
  <c r="BI444" i="21"/>
  <c r="AT449" i="21"/>
  <c r="BE449" i="21" s="1"/>
  <c r="AS163" i="21"/>
  <c r="AY162" i="21"/>
  <c r="AX163" i="21" s="1"/>
  <c r="AB351" i="21"/>
  <c r="AD351" i="21"/>
  <c r="BF351" i="21"/>
  <c r="BH351" i="21"/>
  <c r="Q445" i="21"/>
  <c r="R445" i="21" s="1"/>
  <c r="BF254" i="21"/>
  <c r="BH254" i="21"/>
  <c r="P255" i="21"/>
  <c r="AA255" i="21" s="1"/>
  <c r="AE64" i="21"/>
  <c r="AT356" i="21"/>
  <c r="BE356" i="21" s="1"/>
  <c r="AS382" i="15"/>
  <c r="AT382" i="15" s="1"/>
  <c r="BE382" i="15" s="1"/>
  <c r="AU485" i="15"/>
  <c r="AV485" i="15" s="1"/>
  <c r="AY485" i="15" s="1"/>
  <c r="AX486" i="15" s="1"/>
  <c r="X486" i="15"/>
  <c r="BD486" i="15"/>
  <c r="BC486" i="15"/>
  <c r="AC487" i="15"/>
  <c r="BB486" i="15"/>
  <c r="O487" i="15"/>
  <c r="Z486" i="15"/>
  <c r="Y486" i="15"/>
  <c r="BG487" i="15"/>
  <c r="U486" i="15"/>
  <c r="T487" i="15" s="1"/>
  <c r="AU276" i="15"/>
  <c r="AV276" i="15" s="1"/>
  <c r="AS277" i="15" s="1"/>
  <c r="Q380" i="15"/>
  <c r="R380" i="15" s="1"/>
  <c r="AU71" i="15"/>
  <c r="AV71" i="15" s="1"/>
  <c r="AS72" i="15" s="1"/>
  <c r="AT72" i="15" s="1"/>
  <c r="BI379" i="15"/>
  <c r="AE379" i="15"/>
  <c r="BB274" i="15"/>
  <c r="Y274" i="15"/>
  <c r="X274" i="15"/>
  <c r="O275" i="15"/>
  <c r="BD274" i="15"/>
  <c r="BC274" i="15"/>
  <c r="Z274" i="15"/>
  <c r="AC275" i="15"/>
  <c r="BG275" i="15"/>
  <c r="U274" i="15"/>
  <c r="T275" i="15" s="1"/>
  <c r="BH68" i="15"/>
  <c r="AS171" i="15"/>
  <c r="AY170" i="15"/>
  <c r="AX171" i="15" s="1"/>
  <c r="Y167" i="15"/>
  <c r="AC168" i="15"/>
  <c r="X167" i="15"/>
  <c r="O168" i="15"/>
  <c r="BG168" i="15"/>
  <c r="BB167" i="15"/>
  <c r="Z167" i="15"/>
  <c r="BD167" i="15"/>
  <c r="BC167" i="15"/>
  <c r="U167" i="15"/>
  <c r="T168" i="15" s="1"/>
  <c r="BF68" i="15"/>
  <c r="AB68" i="15"/>
  <c r="AB139" i="22" l="1"/>
  <c r="AE139" i="22" s="1"/>
  <c r="BF139" i="22"/>
  <c r="BH139" i="22"/>
  <c r="Z215" i="22"/>
  <c r="U215" i="22"/>
  <c r="T216" i="22" s="1"/>
  <c r="Y215" i="22"/>
  <c r="BD215" i="22"/>
  <c r="Y364" i="22"/>
  <c r="X364" i="22"/>
  <c r="BD364" i="22"/>
  <c r="O365" i="22"/>
  <c r="P365" i="22" s="1"/>
  <c r="AA365" i="22" s="1"/>
  <c r="U364" i="22"/>
  <c r="T365" i="22" s="1"/>
  <c r="BB364" i="22"/>
  <c r="AC365" i="22"/>
  <c r="BC364" i="22"/>
  <c r="BG365" i="22"/>
  <c r="Q352" i="21"/>
  <c r="R352" i="21" s="1"/>
  <c r="AS260" i="21"/>
  <c r="AS486" i="15"/>
  <c r="AT486" i="15" s="1"/>
  <c r="BE486" i="15" s="1"/>
  <c r="BF486" i="15" s="1"/>
  <c r="BG216" i="22"/>
  <c r="AC216" i="22"/>
  <c r="BB215" i="22"/>
  <c r="X215" i="22"/>
  <c r="BI288" i="22"/>
  <c r="BC215" i="22"/>
  <c r="Q65" i="22"/>
  <c r="R65" i="22" s="1"/>
  <c r="Q289" i="22"/>
  <c r="R289" i="22" s="1"/>
  <c r="AE64" i="22"/>
  <c r="AT366" i="22"/>
  <c r="BE366" i="22" s="1"/>
  <c r="P216" i="22"/>
  <c r="AA216" i="22" s="1"/>
  <c r="Q140" i="22"/>
  <c r="R140" i="22" s="1"/>
  <c r="AT140" i="22"/>
  <c r="BE140" i="22" s="1"/>
  <c r="AT291" i="22"/>
  <c r="BE291" i="22" s="1"/>
  <c r="AU291" i="22"/>
  <c r="AV291" i="22" s="1"/>
  <c r="AT69" i="22"/>
  <c r="BE69" i="22" s="1"/>
  <c r="AE288" i="22"/>
  <c r="BI64" i="22"/>
  <c r="AT216" i="22"/>
  <c r="BE216" i="22" s="1"/>
  <c r="Q148" i="17"/>
  <c r="R148" i="17" s="1"/>
  <c r="BG149" i="17" s="1"/>
  <c r="BI64" i="17"/>
  <c r="BD404" i="17"/>
  <c r="BC404" i="17"/>
  <c r="BB404" i="17"/>
  <c r="Y404" i="17"/>
  <c r="O405" i="17"/>
  <c r="X404" i="17"/>
  <c r="Z404" i="17"/>
  <c r="BG405" i="17"/>
  <c r="AC405" i="17"/>
  <c r="U404" i="17"/>
  <c r="T405" i="17" s="1"/>
  <c r="AT405" i="17"/>
  <c r="BE405" i="17" s="1"/>
  <c r="AB233" i="17"/>
  <c r="AD233" i="17"/>
  <c r="P319" i="17"/>
  <c r="AA319" i="17" s="1"/>
  <c r="AE64" i="17"/>
  <c r="AU321" i="17"/>
  <c r="AV321" i="17" s="1"/>
  <c r="BF318" i="17"/>
  <c r="BH318" i="17"/>
  <c r="AB318" i="17"/>
  <c r="AD318" i="17"/>
  <c r="R65" i="17"/>
  <c r="BF233" i="17"/>
  <c r="BH233" i="17"/>
  <c r="AE147" i="17"/>
  <c r="BI147" i="17"/>
  <c r="AT66" i="17"/>
  <c r="BE66" i="17" s="1"/>
  <c r="AU66" i="17"/>
  <c r="AV66" i="17" s="1"/>
  <c r="AS153" i="17"/>
  <c r="AY152" i="17"/>
  <c r="AX153" i="17" s="1"/>
  <c r="P234" i="17"/>
  <c r="AA234" i="17" s="1"/>
  <c r="AT236" i="17"/>
  <c r="BE236" i="17" s="1"/>
  <c r="AU449" i="21"/>
  <c r="AV449" i="21" s="1"/>
  <c r="AS450" i="21" s="1"/>
  <c r="AE254" i="21"/>
  <c r="Z65" i="21"/>
  <c r="AC66" i="21"/>
  <c r="BD65" i="21"/>
  <c r="Y65" i="21"/>
  <c r="O66" i="21"/>
  <c r="BB65" i="21"/>
  <c r="X65" i="21"/>
  <c r="BG66" i="21"/>
  <c r="BC65" i="21"/>
  <c r="U65" i="21"/>
  <c r="T66" i="21" s="1"/>
  <c r="AY449" i="21"/>
  <c r="AX450" i="21" s="1"/>
  <c r="Y352" i="21"/>
  <c r="X352" i="21"/>
  <c r="BD352" i="21"/>
  <c r="AC353" i="21"/>
  <c r="BC352" i="21"/>
  <c r="BB352" i="21"/>
  <c r="BG353" i="21"/>
  <c r="O353" i="21"/>
  <c r="Z352" i="21"/>
  <c r="U352" i="21"/>
  <c r="T353" i="21" s="1"/>
  <c r="BB445" i="21"/>
  <c r="BC445" i="21"/>
  <c r="O446" i="21"/>
  <c r="Z445" i="21"/>
  <c r="BG446" i="21"/>
  <c r="Y445" i="21"/>
  <c r="X445" i="21"/>
  <c r="BD445" i="21"/>
  <c r="AC446" i="21"/>
  <c r="U445" i="21"/>
  <c r="T446" i="21" s="1"/>
  <c r="P160" i="21"/>
  <c r="AA160" i="21" s="1"/>
  <c r="BI351" i="21"/>
  <c r="AE351" i="21"/>
  <c r="AB159" i="21"/>
  <c r="AD159" i="21"/>
  <c r="AT260" i="21"/>
  <c r="BE260" i="21" s="1"/>
  <c r="Q255" i="21"/>
  <c r="R255" i="21" s="1"/>
  <c r="AU356" i="21"/>
  <c r="AV356" i="21" s="1"/>
  <c r="BI254" i="21"/>
  <c r="AT163" i="21"/>
  <c r="BE163" i="21" s="1"/>
  <c r="BF159" i="21"/>
  <c r="BH159" i="21"/>
  <c r="AU67" i="21"/>
  <c r="AV67" i="21" s="1"/>
  <c r="BH486" i="15"/>
  <c r="AY276" i="15"/>
  <c r="AX277" i="15" s="1"/>
  <c r="P487" i="15"/>
  <c r="AA487" i="15" s="1"/>
  <c r="AB486" i="15"/>
  <c r="AD486" i="15"/>
  <c r="BD380" i="15"/>
  <c r="BC380" i="15"/>
  <c r="BB380" i="15"/>
  <c r="O381" i="15"/>
  <c r="X380" i="15"/>
  <c r="Z380" i="15"/>
  <c r="Y380" i="15"/>
  <c r="AC381" i="15"/>
  <c r="BG381" i="15"/>
  <c r="U380" i="15"/>
  <c r="T381" i="15" s="1"/>
  <c r="AY71" i="15"/>
  <c r="AX72" i="15" s="1"/>
  <c r="AU382" i="15"/>
  <c r="AV382" i="15" s="1"/>
  <c r="P275" i="15"/>
  <c r="AA275" i="15" s="1"/>
  <c r="AT277" i="15"/>
  <c r="BE277" i="15" s="1"/>
  <c r="AB274" i="15"/>
  <c r="AD274" i="15"/>
  <c r="BF274" i="15"/>
  <c r="BH274" i="15"/>
  <c r="BF167" i="15"/>
  <c r="BH167" i="15"/>
  <c r="P168" i="15"/>
  <c r="AA168" i="15" s="1"/>
  <c r="AB167" i="15"/>
  <c r="AD167" i="15"/>
  <c r="AT171" i="15"/>
  <c r="BE171" i="15" s="1"/>
  <c r="BI68" i="15"/>
  <c r="AE68" i="15"/>
  <c r="Q69" i="15"/>
  <c r="R69" i="15" s="1"/>
  <c r="AA69" i="15"/>
  <c r="AU72" i="15"/>
  <c r="AV72" i="15" s="1"/>
  <c r="BE72" i="15"/>
  <c r="BI139" i="22" l="1"/>
  <c r="AD364" i="22"/>
  <c r="AB215" i="22"/>
  <c r="AB364" i="22"/>
  <c r="BF364" i="22"/>
  <c r="BH364" i="22"/>
  <c r="BF215" i="22"/>
  <c r="Z148" i="17"/>
  <c r="BB148" i="17"/>
  <c r="X148" i="17"/>
  <c r="BC148" i="17"/>
  <c r="U148" i="17"/>
  <c r="T149" i="17" s="1"/>
  <c r="Y148" i="17"/>
  <c r="O149" i="17"/>
  <c r="P149" i="17" s="1"/>
  <c r="AA149" i="17" s="1"/>
  <c r="AC149" i="17"/>
  <c r="BD148" i="17"/>
  <c r="BH215" i="22"/>
  <c r="BI486" i="15"/>
  <c r="AD215" i="22"/>
  <c r="AE215" i="22" s="1"/>
  <c r="AU69" i="22"/>
  <c r="AV69" i="22" s="1"/>
  <c r="AY69" i="22" s="1"/>
  <c r="AX70" i="22" s="1"/>
  <c r="AU140" i="22"/>
  <c r="AV140" i="22" s="1"/>
  <c r="BB289" i="22"/>
  <c r="BD289" i="22"/>
  <c r="AC290" i="22"/>
  <c r="BC289" i="22"/>
  <c r="O290" i="22"/>
  <c r="P290" i="22" s="1"/>
  <c r="AA290" i="22" s="1"/>
  <c r="BG290" i="22"/>
  <c r="Z289" i="22"/>
  <c r="U289" i="22"/>
  <c r="T290" i="22" s="1"/>
  <c r="Y289" i="22"/>
  <c r="X289" i="22"/>
  <c r="AU216" i="22"/>
  <c r="AV216" i="22" s="1"/>
  <c r="AS217" i="22" s="1"/>
  <c r="AU366" i="22"/>
  <c r="AV366" i="22" s="1"/>
  <c r="AS292" i="22"/>
  <c r="AY291" i="22"/>
  <c r="AX292" i="22" s="1"/>
  <c r="Q365" i="22"/>
  <c r="R365" i="22" s="1"/>
  <c r="Z65" i="22"/>
  <c r="AC66" i="22"/>
  <c r="BD65" i="22"/>
  <c r="Y65" i="22"/>
  <c r="BC65" i="22"/>
  <c r="X65" i="22"/>
  <c r="U65" i="22"/>
  <c r="T66" i="22" s="1"/>
  <c r="O66" i="22"/>
  <c r="BB65" i="22"/>
  <c r="BG66" i="22"/>
  <c r="AE364" i="22"/>
  <c r="Q216" i="22"/>
  <c r="R216" i="22" s="1"/>
  <c r="O141" i="22"/>
  <c r="BB140" i="22"/>
  <c r="AC141" i="22"/>
  <c r="Z140" i="22"/>
  <c r="BD140" i="22"/>
  <c r="Y140" i="22"/>
  <c r="BC140" i="22"/>
  <c r="X140" i="22"/>
  <c r="BG141" i="22"/>
  <c r="U140" i="22"/>
  <c r="T141" i="22" s="1"/>
  <c r="AE233" i="17"/>
  <c r="AS322" i="17"/>
  <c r="AY321" i="17"/>
  <c r="AX322" i="17" s="1"/>
  <c r="AS67" i="17"/>
  <c r="AY66" i="17"/>
  <c r="AX67" i="17" s="1"/>
  <c r="AT153" i="17"/>
  <c r="BE153" i="17" s="1"/>
  <c r="O66" i="17"/>
  <c r="Z65" i="17"/>
  <c r="AC66" i="17"/>
  <c r="BD65" i="17"/>
  <c r="Y65" i="17"/>
  <c r="BC65" i="17"/>
  <c r="X65" i="17"/>
  <c r="BB65" i="17"/>
  <c r="U65" i="17"/>
  <c r="T66" i="17" s="1"/>
  <c r="BG66" i="17"/>
  <c r="AU405" i="17"/>
  <c r="AV405" i="17" s="1"/>
  <c r="AB404" i="17"/>
  <c r="AD404" i="17"/>
  <c r="P405" i="17"/>
  <c r="AA405" i="17" s="1"/>
  <c r="AU236" i="17"/>
  <c r="AV236" i="17" s="1"/>
  <c r="Q234" i="17"/>
  <c r="R234" i="17" s="1"/>
  <c r="AE318" i="17"/>
  <c r="Q319" i="17"/>
  <c r="R319" i="17" s="1"/>
  <c r="BF404" i="17"/>
  <c r="BH404" i="17"/>
  <c r="BI233" i="17"/>
  <c r="BI318" i="17"/>
  <c r="AS357" i="21"/>
  <c r="AY356" i="21"/>
  <c r="AX357" i="21" s="1"/>
  <c r="AB65" i="21"/>
  <c r="AD65" i="21"/>
  <c r="AB352" i="21"/>
  <c r="AD352" i="21"/>
  <c r="BF65" i="21"/>
  <c r="BH65" i="21"/>
  <c r="BI159" i="21"/>
  <c r="P66" i="21"/>
  <c r="AA66" i="21" s="1"/>
  <c r="P353" i="21"/>
  <c r="AA353" i="21" s="1"/>
  <c r="AB445" i="21"/>
  <c r="AD445" i="21"/>
  <c r="BC255" i="21"/>
  <c r="X255" i="21"/>
  <c r="Z255" i="21"/>
  <c r="Y255" i="21"/>
  <c r="BD255" i="21"/>
  <c r="BB255" i="21"/>
  <c r="O256" i="21"/>
  <c r="AC256" i="21"/>
  <c r="BG256" i="21"/>
  <c r="U255" i="21"/>
  <c r="T256" i="21" s="1"/>
  <c r="P446" i="21"/>
  <c r="AA446" i="21" s="1"/>
  <c r="AT450" i="21"/>
  <c r="BE450" i="21" s="1"/>
  <c r="AS68" i="21"/>
  <c r="AY67" i="21"/>
  <c r="AX68" i="21" s="1"/>
  <c r="AU163" i="21"/>
  <c r="AV163" i="21" s="1"/>
  <c r="Q160" i="21"/>
  <c r="R160" i="21" s="1"/>
  <c r="BF352" i="21"/>
  <c r="BH352" i="21"/>
  <c r="AU260" i="21"/>
  <c r="AV260" i="21" s="1"/>
  <c r="AE159" i="21"/>
  <c r="BF445" i="21"/>
  <c r="BH445" i="21"/>
  <c r="AU277" i="15"/>
  <c r="AV277" i="15" s="1"/>
  <c r="AU171" i="15"/>
  <c r="AV171" i="15" s="1"/>
  <c r="AU486" i="15"/>
  <c r="AV486" i="15" s="1"/>
  <c r="Q487" i="15"/>
  <c r="R487" i="15" s="1"/>
  <c r="AE486" i="15"/>
  <c r="AS383" i="15"/>
  <c r="AY382" i="15"/>
  <c r="AX383" i="15" s="1"/>
  <c r="P381" i="15"/>
  <c r="AA381" i="15" s="1"/>
  <c r="AB380" i="15"/>
  <c r="AD380" i="15"/>
  <c r="BF380" i="15"/>
  <c r="BH380" i="15"/>
  <c r="BI274" i="15"/>
  <c r="Q275" i="15"/>
  <c r="R275" i="15" s="1"/>
  <c r="AE274" i="15"/>
  <c r="AE167" i="15"/>
  <c r="Q168" i="15"/>
  <c r="R168" i="15" s="1"/>
  <c r="BI167" i="15"/>
  <c r="O70" i="15"/>
  <c r="P70" i="15" s="1"/>
  <c r="BC69" i="15"/>
  <c r="BD69" i="15"/>
  <c r="BB69" i="15"/>
  <c r="Z69" i="15"/>
  <c r="Y69" i="15"/>
  <c r="X69" i="15"/>
  <c r="AC70" i="15"/>
  <c r="U69" i="15"/>
  <c r="T70" i="15" s="1"/>
  <c r="BG70" i="15"/>
  <c r="AS73" i="15"/>
  <c r="AY72" i="15"/>
  <c r="AX73" i="15" s="1"/>
  <c r="BI364" i="22" l="1"/>
  <c r="BI215" i="22"/>
  <c r="AB148" i="17"/>
  <c r="BH148" i="17"/>
  <c r="BF148" i="17"/>
  <c r="AD148" i="17"/>
  <c r="AS70" i="22"/>
  <c r="AT70" i="22" s="1"/>
  <c r="BE70" i="22" s="1"/>
  <c r="BH69" i="15"/>
  <c r="AD289" i="22"/>
  <c r="BF289" i="22"/>
  <c r="AB289" i="22"/>
  <c r="AY216" i="22"/>
  <c r="AX217" i="22" s="1"/>
  <c r="BH289" i="22"/>
  <c r="Q290" i="22"/>
  <c r="R290" i="22" s="1"/>
  <c r="BC365" i="22"/>
  <c r="X365" i="22"/>
  <c r="BB365" i="22"/>
  <c r="O366" i="22"/>
  <c r="BD365" i="22"/>
  <c r="Z365" i="22"/>
  <c r="Y365" i="22"/>
  <c r="AC366" i="22"/>
  <c r="BG366" i="22"/>
  <c r="U365" i="22"/>
  <c r="T366" i="22" s="1"/>
  <c r="AB65" i="22"/>
  <c r="AD65" i="22"/>
  <c r="O217" i="22"/>
  <c r="BD216" i="22"/>
  <c r="BC216" i="22"/>
  <c r="Z216" i="22"/>
  <c r="BB216" i="22"/>
  <c r="Y216" i="22"/>
  <c r="X216" i="22"/>
  <c r="AC217" i="22"/>
  <c r="BG217" i="22"/>
  <c r="U216" i="22"/>
  <c r="T217" i="22" s="1"/>
  <c r="AT292" i="22"/>
  <c r="BE292" i="22" s="1"/>
  <c r="P66" i="22"/>
  <c r="AA66" i="22" s="1"/>
  <c r="AS141" i="22"/>
  <c r="AY140" i="22"/>
  <c r="AX141" i="22" s="1"/>
  <c r="AB140" i="22"/>
  <c r="AD140" i="22"/>
  <c r="BF140" i="22"/>
  <c r="BH140" i="22"/>
  <c r="AS367" i="22"/>
  <c r="AY366" i="22"/>
  <c r="AX367" i="22" s="1"/>
  <c r="P141" i="22"/>
  <c r="AA141" i="22" s="1"/>
  <c r="BF65" i="22"/>
  <c r="BH65" i="22"/>
  <c r="AT217" i="22"/>
  <c r="BE217" i="22" s="1"/>
  <c r="Q149" i="17"/>
  <c r="R149" i="17" s="1"/>
  <c r="O150" i="17" s="1"/>
  <c r="AU153" i="17"/>
  <c r="AV153" i="17" s="1"/>
  <c r="AY153" i="17" s="1"/>
  <c r="AX154" i="17" s="1"/>
  <c r="AE404" i="17"/>
  <c r="AS406" i="17"/>
  <c r="AY405" i="17"/>
  <c r="AX406" i="17" s="1"/>
  <c r="O235" i="17"/>
  <c r="BB234" i="17"/>
  <c r="BD234" i="17"/>
  <c r="BC234" i="17"/>
  <c r="Z234" i="17"/>
  <c r="Y234" i="17"/>
  <c r="X234" i="17"/>
  <c r="AC235" i="17"/>
  <c r="U234" i="17"/>
  <c r="T235" i="17" s="1"/>
  <c r="BG235" i="17"/>
  <c r="AS237" i="17"/>
  <c r="AY236" i="17"/>
  <c r="AX237" i="17" s="1"/>
  <c r="BI404" i="17"/>
  <c r="Q405" i="17"/>
  <c r="R405" i="17" s="1"/>
  <c r="P66" i="17"/>
  <c r="AA66" i="17" s="1"/>
  <c r="AT67" i="17"/>
  <c r="BE67" i="17" s="1"/>
  <c r="Z319" i="17"/>
  <c r="BD319" i="17"/>
  <c r="Y319" i="17"/>
  <c r="O320" i="17"/>
  <c r="BB319" i="17"/>
  <c r="X319" i="17"/>
  <c r="BC319" i="17"/>
  <c r="AC320" i="17"/>
  <c r="BG320" i="17"/>
  <c r="U319" i="17"/>
  <c r="T320" i="17" s="1"/>
  <c r="BF65" i="17"/>
  <c r="BH65" i="17"/>
  <c r="AB65" i="17"/>
  <c r="AD65" i="17"/>
  <c r="AT322" i="17"/>
  <c r="BE322" i="17" s="1"/>
  <c r="AU450" i="21"/>
  <c r="AV450" i="21" s="1"/>
  <c r="BI65" i="21"/>
  <c r="BI445" i="21"/>
  <c r="Q353" i="21"/>
  <c r="R353" i="21" s="1"/>
  <c r="BD353" i="21" s="1"/>
  <c r="Q446" i="21"/>
  <c r="R446" i="21" s="1"/>
  <c r="Z446" i="21" s="1"/>
  <c r="AS261" i="21"/>
  <c r="AY260" i="21"/>
  <c r="AX261" i="21" s="1"/>
  <c r="AS164" i="21"/>
  <c r="AY163" i="21"/>
  <c r="AX164" i="21" s="1"/>
  <c r="BC160" i="21"/>
  <c r="X160" i="21"/>
  <c r="O161" i="21"/>
  <c r="BB160" i="21"/>
  <c r="Z160" i="21"/>
  <c r="BD160" i="21"/>
  <c r="Y160" i="21"/>
  <c r="AC161" i="21"/>
  <c r="U160" i="21"/>
  <c r="T161" i="21" s="1"/>
  <c r="BG161" i="21"/>
  <c r="AB255" i="21"/>
  <c r="AD255" i="21"/>
  <c r="AE352" i="21"/>
  <c r="AT68" i="21"/>
  <c r="BE68" i="21" s="1"/>
  <c r="BI352" i="21"/>
  <c r="P256" i="21"/>
  <c r="AA256" i="21" s="1"/>
  <c r="AE445" i="21"/>
  <c r="AE65" i="21"/>
  <c r="Q66" i="21"/>
  <c r="R66" i="21" s="1"/>
  <c r="BF255" i="21"/>
  <c r="BH255" i="21"/>
  <c r="AT357" i="21"/>
  <c r="BE357" i="21" s="1"/>
  <c r="AS487" i="15"/>
  <c r="AY486" i="15"/>
  <c r="AX487" i="15" s="1"/>
  <c r="BC487" i="15"/>
  <c r="X487" i="15"/>
  <c r="Y487" i="15"/>
  <c r="BD487" i="15"/>
  <c r="BB487" i="15"/>
  <c r="AC488" i="15"/>
  <c r="O488" i="15"/>
  <c r="Z487" i="15"/>
  <c r="BG488" i="15"/>
  <c r="U487" i="15"/>
  <c r="T488" i="15" s="1"/>
  <c r="BI380" i="15"/>
  <c r="Q381" i="15"/>
  <c r="R381" i="15" s="1"/>
  <c r="AE380" i="15"/>
  <c r="AD69" i="15"/>
  <c r="AT383" i="15"/>
  <c r="BE383" i="15" s="1"/>
  <c r="BC275" i="15"/>
  <c r="X275" i="15"/>
  <c r="O276" i="15"/>
  <c r="BB275" i="15"/>
  <c r="BD275" i="15"/>
  <c r="Z275" i="15"/>
  <c r="Y275" i="15"/>
  <c r="AC276" i="15"/>
  <c r="BG276" i="15"/>
  <c r="U275" i="15"/>
  <c r="T276" i="15" s="1"/>
  <c r="AS278" i="15"/>
  <c r="AY277" i="15"/>
  <c r="AX278" i="15" s="1"/>
  <c r="BC168" i="15"/>
  <c r="X168" i="15"/>
  <c r="BB168" i="15"/>
  <c r="BD168" i="15"/>
  <c r="Z168" i="15"/>
  <c r="O169" i="15"/>
  <c r="Y168" i="15"/>
  <c r="AC169" i="15"/>
  <c r="U168" i="15"/>
  <c r="T169" i="15" s="1"/>
  <c r="BG169" i="15"/>
  <c r="AS172" i="15"/>
  <c r="AY171" i="15"/>
  <c r="AX172" i="15" s="1"/>
  <c r="AT73" i="15"/>
  <c r="BE73" i="15" s="1"/>
  <c r="AB69" i="15"/>
  <c r="BF69" i="15"/>
  <c r="Q70" i="15"/>
  <c r="BC446" i="21" l="1"/>
  <c r="AE148" i="17"/>
  <c r="BI148" i="17"/>
  <c r="BI289" i="22"/>
  <c r="AS154" i="17"/>
  <c r="BB149" i="17"/>
  <c r="Y149" i="17"/>
  <c r="BG150" i="17"/>
  <c r="Z149" i="17"/>
  <c r="BD149" i="17"/>
  <c r="AC150" i="17"/>
  <c r="BC149" i="17"/>
  <c r="X149" i="17"/>
  <c r="U149" i="17"/>
  <c r="T150" i="17" s="1"/>
  <c r="Q256" i="21"/>
  <c r="R256" i="21" s="1"/>
  <c r="Y256" i="21" s="1"/>
  <c r="AE289" i="22"/>
  <c r="AU70" i="22"/>
  <c r="AV70" i="22" s="1"/>
  <c r="Q141" i="22"/>
  <c r="R141" i="22" s="1"/>
  <c r="O142" i="22" s="1"/>
  <c r="AU292" i="22"/>
  <c r="AV292" i="22" s="1"/>
  <c r="AE140" i="22"/>
  <c r="P217" i="22"/>
  <c r="AA217" i="22" s="1"/>
  <c r="Q66" i="22"/>
  <c r="R66" i="22" s="1"/>
  <c r="AU217" i="22"/>
  <c r="AV217" i="22" s="1"/>
  <c r="AB216" i="22"/>
  <c r="AD216" i="22"/>
  <c r="AE65" i="22"/>
  <c r="P366" i="22"/>
  <c r="AA366" i="22" s="1"/>
  <c r="O291" i="22"/>
  <c r="BB290" i="22"/>
  <c r="BD290" i="22"/>
  <c r="Y290" i="22"/>
  <c r="X290" i="22"/>
  <c r="BC290" i="22"/>
  <c r="AC291" i="22"/>
  <c r="BG291" i="22"/>
  <c r="Z290" i="22"/>
  <c r="U290" i="22"/>
  <c r="T291" i="22" s="1"/>
  <c r="BF216" i="22"/>
  <c r="BH216" i="22"/>
  <c r="BF365" i="22"/>
  <c r="BH365" i="22"/>
  <c r="AT367" i="22"/>
  <c r="BE367" i="22" s="1"/>
  <c r="BI65" i="22"/>
  <c r="AB365" i="22"/>
  <c r="AD365" i="22"/>
  <c r="BI140" i="22"/>
  <c r="AT141" i="22"/>
  <c r="BE141" i="22" s="1"/>
  <c r="AU67" i="17"/>
  <c r="AV67" i="17" s="1"/>
  <c r="Q66" i="17"/>
  <c r="R66" i="17" s="1"/>
  <c r="X66" i="17" s="1"/>
  <c r="O406" i="17"/>
  <c r="BB405" i="17"/>
  <c r="BD405" i="17"/>
  <c r="BC405" i="17"/>
  <c r="Y405" i="17"/>
  <c r="X405" i="17"/>
  <c r="AC406" i="17"/>
  <c r="Z405" i="17"/>
  <c r="BG406" i="17"/>
  <c r="U405" i="17"/>
  <c r="T406" i="17" s="1"/>
  <c r="P235" i="17"/>
  <c r="AA235" i="17" s="1"/>
  <c r="AB234" i="17"/>
  <c r="AD234" i="17"/>
  <c r="BF234" i="17"/>
  <c r="BH234" i="17"/>
  <c r="AE65" i="17"/>
  <c r="AB319" i="17"/>
  <c r="AD319" i="17"/>
  <c r="AT406" i="17"/>
  <c r="BE406" i="17" s="1"/>
  <c r="P150" i="17"/>
  <c r="AA150" i="17" s="1"/>
  <c r="BF319" i="17"/>
  <c r="BH319" i="17"/>
  <c r="AU322" i="17"/>
  <c r="AV322" i="17" s="1"/>
  <c r="BI65" i="17"/>
  <c r="P320" i="17"/>
  <c r="AA320" i="17" s="1"/>
  <c r="AT237" i="17"/>
  <c r="BE237" i="17" s="1"/>
  <c r="AT154" i="17"/>
  <c r="BE154" i="17" s="1"/>
  <c r="Z353" i="21"/>
  <c r="O354" i="21"/>
  <c r="BC353" i="21"/>
  <c r="X353" i="21"/>
  <c r="U446" i="21"/>
  <c r="T447" i="21" s="1"/>
  <c r="BG447" i="21"/>
  <c r="BG354" i="21"/>
  <c r="AC447" i="21"/>
  <c r="Y353" i="21"/>
  <c r="X446" i="21"/>
  <c r="BB446" i="21"/>
  <c r="BH446" i="21" s="1"/>
  <c r="BB353" i="21"/>
  <c r="Y446" i="21"/>
  <c r="AC354" i="21"/>
  <c r="O447" i="21"/>
  <c r="P447" i="21" s="1"/>
  <c r="AA447" i="21" s="1"/>
  <c r="BD446" i="21"/>
  <c r="U353" i="21"/>
  <c r="T354" i="21" s="1"/>
  <c r="BD66" i="21"/>
  <c r="Y66" i="21"/>
  <c r="BC66" i="21"/>
  <c r="X66" i="21"/>
  <c r="BB66" i="21"/>
  <c r="O67" i="21"/>
  <c r="Z66" i="21"/>
  <c r="AC67" i="21"/>
  <c r="U66" i="21"/>
  <c r="T67" i="21" s="1"/>
  <c r="BG67" i="21"/>
  <c r="X256" i="21"/>
  <c r="BD256" i="21"/>
  <c r="AC257" i="21"/>
  <c r="BC256" i="21"/>
  <c r="BB256" i="21"/>
  <c r="BG257" i="21"/>
  <c r="O257" i="21"/>
  <c r="U256" i="21"/>
  <c r="T257" i="21" s="1"/>
  <c r="AU68" i="21"/>
  <c r="AV68" i="21" s="1"/>
  <c r="AT164" i="21"/>
  <c r="BE164" i="21" s="1"/>
  <c r="BI255" i="21"/>
  <c r="BF160" i="21"/>
  <c r="BH160" i="21"/>
  <c r="AE255" i="21"/>
  <c r="P161" i="21"/>
  <c r="AA161" i="21" s="1"/>
  <c r="P354" i="21"/>
  <c r="AA354" i="21" s="1"/>
  <c r="AB160" i="21"/>
  <c r="AD160" i="21"/>
  <c r="AS451" i="21"/>
  <c r="AY450" i="21"/>
  <c r="AX451" i="21" s="1"/>
  <c r="AU357" i="21"/>
  <c r="AV357" i="21" s="1"/>
  <c r="AT261" i="21"/>
  <c r="BE261" i="21" s="1"/>
  <c r="AB487" i="15"/>
  <c r="AD487" i="15"/>
  <c r="BH487" i="15"/>
  <c r="P488" i="15"/>
  <c r="AA488" i="15" s="1"/>
  <c r="AT487" i="15"/>
  <c r="BE487" i="15" s="1"/>
  <c r="BF487" i="15" s="1"/>
  <c r="AU383" i="15"/>
  <c r="AV383" i="15" s="1"/>
  <c r="O382" i="15"/>
  <c r="BB381" i="15"/>
  <c r="BD381" i="15"/>
  <c r="BC381" i="15"/>
  <c r="AC382" i="15"/>
  <c r="X381" i="15"/>
  <c r="Y381" i="15"/>
  <c r="Z381" i="15"/>
  <c r="BG382" i="15"/>
  <c r="U381" i="15"/>
  <c r="T382" i="15" s="1"/>
  <c r="BF275" i="15"/>
  <c r="BH275" i="15"/>
  <c r="AT278" i="15"/>
  <c r="BE278" i="15" s="1"/>
  <c r="P276" i="15"/>
  <c r="AA276" i="15" s="1"/>
  <c r="AB275" i="15"/>
  <c r="AD275" i="15"/>
  <c r="P169" i="15"/>
  <c r="AA169" i="15" s="1"/>
  <c r="AB168" i="15"/>
  <c r="AD168" i="15"/>
  <c r="AT172" i="15"/>
  <c r="BE172" i="15" s="1"/>
  <c r="BF168" i="15"/>
  <c r="BH168" i="15"/>
  <c r="AU73" i="15"/>
  <c r="AV73" i="15" s="1"/>
  <c r="AS74" i="15" s="1"/>
  <c r="BI69" i="15"/>
  <c r="AE69" i="15"/>
  <c r="R70" i="15"/>
  <c r="AA70" i="15"/>
  <c r="Z66" i="17" l="1"/>
  <c r="Z256" i="21"/>
  <c r="BD66" i="17"/>
  <c r="AB149" i="17"/>
  <c r="BF149" i="17"/>
  <c r="AB446" i="21"/>
  <c r="BF353" i="21"/>
  <c r="Z141" i="22"/>
  <c r="Y66" i="17"/>
  <c r="AD66" i="17" s="1"/>
  <c r="BG142" i="22"/>
  <c r="X141" i="22"/>
  <c r="BC141" i="22"/>
  <c r="Y141" i="22"/>
  <c r="BD141" i="22"/>
  <c r="BH149" i="17"/>
  <c r="BB66" i="17"/>
  <c r="AD149" i="17"/>
  <c r="BC66" i="17"/>
  <c r="O67" i="17"/>
  <c r="AU487" i="15"/>
  <c r="AV487" i="15" s="1"/>
  <c r="AS488" i="15" s="1"/>
  <c r="AU278" i="15"/>
  <c r="AV278" i="15" s="1"/>
  <c r="AB353" i="21"/>
  <c r="AD353" i="21"/>
  <c r="U141" i="22"/>
  <c r="T142" i="22" s="1"/>
  <c r="AC142" i="22"/>
  <c r="BB141" i="22"/>
  <c r="AU141" i="22"/>
  <c r="AV141" i="22" s="1"/>
  <c r="AY141" i="22" s="1"/>
  <c r="AX142" i="22" s="1"/>
  <c r="BI365" i="22"/>
  <c r="Q217" i="22"/>
  <c r="R217" i="22" s="1"/>
  <c r="AE216" i="22"/>
  <c r="AE365" i="22"/>
  <c r="BB66" i="22"/>
  <c r="O67" i="22"/>
  <c r="Z66" i="22"/>
  <c r="Y66" i="22"/>
  <c r="X66" i="22"/>
  <c r="BD66" i="22"/>
  <c r="BC66" i="22"/>
  <c r="AC67" i="22"/>
  <c r="U66" i="22"/>
  <c r="T67" i="22" s="1"/>
  <c r="BG67" i="22"/>
  <c r="BI216" i="22"/>
  <c r="P142" i="22"/>
  <c r="AA142" i="22" s="1"/>
  <c r="P291" i="22"/>
  <c r="AA291" i="22" s="1"/>
  <c r="AS218" i="22"/>
  <c r="AY217" i="22"/>
  <c r="AX218" i="22" s="1"/>
  <c r="AS71" i="22"/>
  <c r="AY70" i="22"/>
  <c r="AX71" i="22" s="1"/>
  <c r="AB290" i="22"/>
  <c r="AD290" i="22"/>
  <c r="AS293" i="22"/>
  <c r="AY292" i="22"/>
  <c r="AX293" i="22" s="1"/>
  <c r="BF290" i="22"/>
  <c r="BH290" i="22"/>
  <c r="AU367" i="22"/>
  <c r="AV367" i="22" s="1"/>
  <c r="Q366" i="22"/>
  <c r="R366" i="22" s="1"/>
  <c r="U66" i="17"/>
  <c r="T67" i="17" s="1"/>
  <c r="AU406" i="17"/>
  <c r="AV406" i="17" s="1"/>
  <c r="AS407" i="17" s="1"/>
  <c r="AC67" i="17"/>
  <c r="BG67" i="17"/>
  <c r="Q150" i="17"/>
  <c r="R150" i="17" s="1"/>
  <c r="BI234" i="17"/>
  <c r="AS323" i="17"/>
  <c r="AY322" i="17"/>
  <c r="AX323" i="17" s="1"/>
  <c r="AB405" i="17"/>
  <c r="AD405" i="17"/>
  <c r="AU237" i="17"/>
  <c r="AV237" i="17" s="1"/>
  <c r="AS68" i="17"/>
  <c r="AY67" i="17"/>
  <c r="AX68" i="17" s="1"/>
  <c r="P67" i="17"/>
  <c r="AA67" i="17" s="1"/>
  <c r="BF405" i="17"/>
  <c r="BH405" i="17"/>
  <c r="AU154" i="17"/>
  <c r="AV154" i="17" s="1"/>
  <c r="AE319" i="17"/>
  <c r="AE234" i="17"/>
  <c r="P406" i="17"/>
  <c r="AA406" i="17" s="1"/>
  <c r="BI319" i="17"/>
  <c r="Q320" i="17"/>
  <c r="R320" i="17" s="1"/>
  <c r="Q235" i="17"/>
  <c r="R235" i="17" s="1"/>
  <c r="AD446" i="21"/>
  <c r="AE446" i="21" s="1"/>
  <c r="BH353" i="21"/>
  <c r="BF446" i="21"/>
  <c r="BI446" i="21" s="1"/>
  <c r="Q447" i="21"/>
  <c r="AU261" i="21"/>
  <c r="AV261" i="21" s="1"/>
  <c r="AY261" i="21" s="1"/>
  <c r="AX262" i="21" s="1"/>
  <c r="R447" i="21"/>
  <c r="Z447" i="21" s="1"/>
  <c r="AU164" i="21"/>
  <c r="AV164" i="21" s="1"/>
  <c r="AS69" i="21"/>
  <c r="AY68" i="21"/>
  <c r="AX69" i="21" s="1"/>
  <c r="P67" i="21"/>
  <c r="AA67" i="21" s="1"/>
  <c r="BI160" i="21"/>
  <c r="BF66" i="21"/>
  <c r="BH66" i="21"/>
  <c r="AB256" i="21"/>
  <c r="AD256" i="21"/>
  <c r="AB66" i="21"/>
  <c r="AD66" i="21"/>
  <c r="AS358" i="21"/>
  <c r="AY357" i="21"/>
  <c r="AX358" i="21" s="1"/>
  <c r="Q354" i="21"/>
  <c r="R354" i="21" s="1"/>
  <c r="Q161" i="21"/>
  <c r="R161" i="21" s="1"/>
  <c r="P257" i="21"/>
  <c r="AA257" i="21" s="1"/>
  <c r="BF256" i="21"/>
  <c r="BH256" i="21"/>
  <c r="AE160" i="21"/>
  <c r="AT451" i="21"/>
  <c r="BE451" i="21" s="1"/>
  <c r="BI487" i="15"/>
  <c r="Q488" i="15"/>
  <c r="R488" i="15" s="1"/>
  <c r="Q276" i="15"/>
  <c r="R276" i="15" s="1"/>
  <c r="AE487" i="15"/>
  <c r="BF381" i="15"/>
  <c r="BH381" i="15"/>
  <c r="P382" i="15"/>
  <c r="AA382" i="15" s="1"/>
  <c r="AB381" i="15"/>
  <c r="AD381" i="15"/>
  <c r="AS384" i="15"/>
  <c r="AY383" i="15"/>
  <c r="AX384" i="15" s="1"/>
  <c r="AY73" i="15"/>
  <c r="AX74" i="15" s="1"/>
  <c r="AE275" i="15"/>
  <c r="BI275" i="15"/>
  <c r="AU172" i="15"/>
  <c r="AV172" i="15" s="1"/>
  <c r="AE168" i="15"/>
  <c r="BI168" i="15"/>
  <c r="Q169" i="15"/>
  <c r="R169" i="15" s="1"/>
  <c r="O71" i="15"/>
  <c r="P71" i="15" s="1"/>
  <c r="BC70" i="15"/>
  <c r="BD70" i="15"/>
  <c r="BB70" i="15"/>
  <c r="Z70" i="15"/>
  <c r="Y70" i="15"/>
  <c r="X70" i="15"/>
  <c r="AC71" i="15"/>
  <c r="U70" i="15"/>
  <c r="T71" i="15" s="1"/>
  <c r="BG71" i="15"/>
  <c r="AT74" i="15"/>
  <c r="BE74" i="15" s="1"/>
  <c r="AE149" i="17" l="1"/>
  <c r="BI353" i="21"/>
  <c r="BI149" i="17"/>
  <c r="AB141" i="22"/>
  <c r="AB66" i="17"/>
  <c r="AE66" i="17" s="1"/>
  <c r="AE353" i="21"/>
  <c r="BF66" i="17"/>
  <c r="AD141" i="22"/>
  <c r="AE141" i="22" s="1"/>
  <c r="BH141" i="22"/>
  <c r="BH66" i="17"/>
  <c r="AY487" i="15"/>
  <c r="AX488" i="15" s="1"/>
  <c r="AS142" i="22"/>
  <c r="AT142" i="22" s="1"/>
  <c r="BE142" i="22" s="1"/>
  <c r="BF141" i="22"/>
  <c r="Q142" i="22"/>
  <c r="R142" i="22" s="1"/>
  <c r="X142" i="22" s="1"/>
  <c r="BI290" i="22"/>
  <c r="AT218" i="22"/>
  <c r="BE218" i="22" s="1"/>
  <c r="AB66" i="22"/>
  <c r="AD66" i="22"/>
  <c r="AT293" i="22"/>
  <c r="BE293" i="22" s="1"/>
  <c r="AE290" i="22"/>
  <c r="AS368" i="22"/>
  <c r="AY367" i="22"/>
  <c r="AX368" i="22" s="1"/>
  <c r="AT71" i="22"/>
  <c r="BE71" i="22" s="1"/>
  <c r="P67" i="22"/>
  <c r="AA67" i="22" s="1"/>
  <c r="BC217" i="22"/>
  <c r="X217" i="22"/>
  <c r="O218" i="22"/>
  <c r="BB217" i="22"/>
  <c r="BD217" i="22"/>
  <c r="Z217" i="22"/>
  <c r="Y217" i="22"/>
  <c r="AC218" i="22"/>
  <c r="BG218" i="22"/>
  <c r="U217" i="22"/>
  <c r="T218" i="22" s="1"/>
  <c r="AC367" i="22"/>
  <c r="BB366" i="22"/>
  <c r="O367" i="22"/>
  <c r="BC366" i="22"/>
  <c r="Z366" i="22"/>
  <c r="BG367" i="22"/>
  <c r="Y366" i="22"/>
  <c r="X366" i="22"/>
  <c r="BD366" i="22"/>
  <c r="U366" i="22"/>
  <c r="T367" i="22" s="1"/>
  <c r="Q291" i="22"/>
  <c r="R291" i="22" s="1"/>
  <c r="BF66" i="22"/>
  <c r="BH66" i="22"/>
  <c r="AY406" i="17"/>
  <c r="AX407" i="17" s="1"/>
  <c r="Q67" i="17"/>
  <c r="R67" i="17" s="1"/>
  <c r="AS238" i="17"/>
  <c r="AY237" i="17"/>
  <c r="AX238" i="17" s="1"/>
  <c r="Z320" i="17"/>
  <c r="BD320" i="17"/>
  <c r="Y320" i="17"/>
  <c r="BC320" i="17"/>
  <c r="X320" i="17"/>
  <c r="O321" i="17"/>
  <c r="BB320" i="17"/>
  <c r="AC321" i="17"/>
  <c r="BG321" i="17"/>
  <c r="U320" i="17"/>
  <c r="T321" i="17" s="1"/>
  <c r="O151" i="17"/>
  <c r="BB150" i="17"/>
  <c r="BC150" i="17"/>
  <c r="Z150" i="17"/>
  <c r="Y150" i="17"/>
  <c r="X150" i="17"/>
  <c r="BD150" i="17"/>
  <c r="BG151" i="17"/>
  <c r="AC151" i="17"/>
  <c r="U150" i="17"/>
  <c r="T151" i="17" s="1"/>
  <c r="AE405" i="17"/>
  <c r="AS155" i="17"/>
  <c r="AY154" i="17"/>
  <c r="AX155" i="17" s="1"/>
  <c r="Q406" i="17"/>
  <c r="R406" i="17" s="1"/>
  <c r="AT407" i="17"/>
  <c r="BE407" i="17" s="1"/>
  <c r="AT68" i="17"/>
  <c r="BE68" i="17" s="1"/>
  <c r="Z235" i="17"/>
  <c r="BD235" i="17"/>
  <c r="BC235" i="17"/>
  <c r="BB235" i="17"/>
  <c r="O236" i="17"/>
  <c r="Y235" i="17"/>
  <c r="X235" i="17"/>
  <c r="AC236" i="17"/>
  <c r="BG236" i="17"/>
  <c r="U235" i="17"/>
  <c r="T236" i="17" s="1"/>
  <c r="BI405" i="17"/>
  <c r="AT323" i="17"/>
  <c r="BE323" i="17" s="1"/>
  <c r="AC448" i="21"/>
  <c r="U447" i="21"/>
  <c r="T448" i="21" s="1"/>
  <c r="BG448" i="21"/>
  <c r="O448" i="21"/>
  <c r="BB447" i="21"/>
  <c r="X447" i="21"/>
  <c r="AS262" i="21"/>
  <c r="AT262" i="21" s="1"/>
  <c r="BE262" i="21" s="1"/>
  <c r="BC447" i="21"/>
  <c r="Y447" i="21"/>
  <c r="BD447" i="21"/>
  <c r="AU451" i="21"/>
  <c r="AV451" i="21" s="1"/>
  <c r="AS452" i="21" s="1"/>
  <c r="AC162" i="21"/>
  <c r="Z161" i="21"/>
  <c r="BD161" i="21"/>
  <c r="Y161" i="21"/>
  <c r="BC161" i="21"/>
  <c r="X161" i="21"/>
  <c r="BB161" i="21"/>
  <c r="O162" i="21"/>
  <c r="BG162" i="21"/>
  <c r="U161" i="21"/>
  <c r="T162" i="21" s="1"/>
  <c r="AY451" i="21"/>
  <c r="AX452" i="21" s="1"/>
  <c r="BD354" i="21"/>
  <c r="Y354" i="21"/>
  <c r="X354" i="21"/>
  <c r="BC354" i="21"/>
  <c r="BB354" i="21"/>
  <c r="O355" i="21"/>
  <c r="Z354" i="21"/>
  <c r="AC355" i="21"/>
  <c r="BG355" i="21"/>
  <c r="U354" i="21"/>
  <c r="T355" i="21" s="1"/>
  <c r="AE66" i="21"/>
  <c r="Q67" i="21"/>
  <c r="R67" i="21" s="1"/>
  <c r="AS165" i="21"/>
  <c r="AY164" i="21"/>
  <c r="AX165" i="21" s="1"/>
  <c r="BI256" i="21"/>
  <c r="AT69" i="21"/>
  <c r="BE69" i="21" s="1"/>
  <c r="P448" i="21"/>
  <c r="AA448" i="21" s="1"/>
  <c r="Q448" i="21"/>
  <c r="R448" i="21" s="1"/>
  <c r="AE256" i="21"/>
  <c r="AT358" i="21"/>
  <c r="BE358" i="21" s="1"/>
  <c r="Q257" i="21"/>
  <c r="R257" i="21" s="1"/>
  <c r="BI66" i="21"/>
  <c r="BH70" i="15"/>
  <c r="X488" i="15"/>
  <c r="BD488" i="15"/>
  <c r="AC489" i="15"/>
  <c r="BC488" i="15"/>
  <c r="BB488" i="15"/>
  <c r="O489" i="15"/>
  <c r="Y488" i="15"/>
  <c r="BG489" i="15"/>
  <c r="Z488" i="15"/>
  <c r="U488" i="15"/>
  <c r="T489" i="15" s="1"/>
  <c r="AT488" i="15"/>
  <c r="BE488" i="15" s="1"/>
  <c r="AT384" i="15"/>
  <c r="BE384" i="15" s="1"/>
  <c r="AE381" i="15"/>
  <c r="Q382" i="15"/>
  <c r="R382" i="15" s="1"/>
  <c r="BI381" i="15"/>
  <c r="AD70" i="15"/>
  <c r="AC277" i="15"/>
  <c r="Z276" i="15"/>
  <c r="BD276" i="15"/>
  <c r="BC276" i="15"/>
  <c r="BB276" i="15"/>
  <c r="Y276" i="15"/>
  <c r="O277" i="15"/>
  <c r="X276" i="15"/>
  <c r="BG277" i="15"/>
  <c r="U276" i="15"/>
  <c r="T277" i="15" s="1"/>
  <c r="AS279" i="15"/>
  <c r="AY278" i="15"/>
  <c r="AX279" i="15" s="1"/>
  <c r="AS173" i="15"/>
  <c r="AY172" i="15"/>
  <c r="AX173" i="15" s="1"/>
  <c r="Y169" i="15"/>
  <c r="AC170" i="15"/>
  <c r="X169" i="15"/>
  <c r="O170" i="15"/>
  <c r="BD169" i="15"/>
  <c r="BC169" i="15"/>
  <c r="BG170" i="15"/>
  <c r="BB169" i="15"/>
  <c r="Z169" i="15"/>
  <c r="U169" i="15"/>
  <c r="T170" i="15" s="1"/>
  <c r="AB70" i="15"/>
  <c r="BF70" i="15"/>
  <c r="Q71" i="15"/>
  <c r="AU74" i="15"/>
  <c r="AV74" i="15" s="1"/>
  <c r="BI66" i="17" l="1"/>
  <c r="BI141" i="22"/>
  <c r="AU323" i="17"/>
  <c r="AU358" i="21"/>
  <c r="AV358" i="21" s="1"/>
  <c r="BF488" i="15"/>
  <c r="AD447" i="21"/>
  <c r="BD142" i="22"/>
  <c r="Z142" i="22"/>
  <c r="AC143" i="22"/>
  <c r="U142" i="22"/>
  <c r="T143" i="22" s="1"/>
  <c r="BG143" i="22"/>
  <c r="BB142" i="22"/>
  <c r="BC142" i="22"/>
  <c r="Y142" i="22"/>
  <c r="O143" i="22"/>
  <c r="P143" i="22" s="1"/>
  <c r="AA143" i="22" s="1"/>
  <c r="AU142" i="22"/>
  <c r="AV142" i="22" s="1"/>
  <c r="AU218" i="22"/>
  <c r="AV218" i="22" s="1"/>
  <c r="AY218" i="22" s="1"/>
  <c r="AX219" i="22" s="1"/>
  <c r="AS219" i="22"/>
  <c r="P367" i="22"/>
  <c r="AA367" i="22" s="1"/>
  <c r="Q367" i="22"/>
  <c r="R367" i="22" s="1"/>
  <c r="AU293" i="22"/>
  <c r="AV293" i="22" s="1"/>
  <c r="BF366" i="22"/>
  <c r="BH366" i="22"/>
  <c r="BF217" i="22"/>
  <c r="BH217" i="22"/>
  <c r="AU71" i="22"/>
  <c r="AV71" i="22" s="1"/>
  <c r="AE66" i="22"/>
  <c r="P218" i="22"/>
  <c r="AA218" i="22" s="1"/>
  <c r="Z291" i="22"/>
  <c r="BD291" i="22"/>
  <c r="Y291" i="22"/>
  <c r="BB291" i="22"/>
  <c r="X291" i="22"/>
  <c r="BC291" i="22"/>
  <c r="O292" i="22"/>
  <c r="AC292" i="22"/>
  <c r="BG292" i="22"/>
  <c r="U291" i="22"/>
  <c r="T292" i="22" s="1"/>
  <c r="AB366" i="22"/>
  <c r="AD366" i="22"/>
  <c r="AB217" i="22"/>
  <c r="AD217" i="22"/>
  <c r="BI66" i="22"/>
  <c r="Q67" i="22"/>
  <c r="R67" i="22" s="1"/>
  <c r="AT368" i="22"/>
  <c r="BE368" i="22" s="1"/>
  <c r="AU368" i="22"/>
  <c r="AU68" i="17"/>
  <c r="AV68" i="17" s="1"/>
  <c r="AS69" i="17" s="1"/>
  <c r="P321" i="17"/>
  <c r="AA321" i="17" s="1"/>
  <c r="O68" i="17"/>
  <c r="BC67" i="17"/>
  <c r="X67" i="17"/>
  <c r="AC68" i="17"/>
  <c r="BB67" i="17"/>
  <c r="Z67" i="17"/>
  <c r="BD67" i="17"/>
  <c r="Y67" i="17"/>
  <c r="BG68" i="17"/>
  <c r="U67" i="17"/>
  <c r="T68" i="17" s="1"/>
  <c r="AB320" i="17"/>
  <c r="AD320" i="17"/>
  <c r="BF150" i="17"/>
  <c r="BH150" i="17"/>
  <c r="AV323" i="17"/>
  <c r="P236" i="17"/>
  <c r="AA236" i="17" s="1"/>
  <c r="P151" i="17"/>
  <c r="AA151" i="17" s="1"/>
  <c r="BF235" i="17"/>
  <c r="BH235" i="17"/>
  <c r="AB150" i="17"/>
  <c r="AD150" i="17"/>
  <c r="AB235" i="17"/>
  <c r="AD235" i="17"/>
  <c r="Z406" i="17"/>
  <c r="BD406" i="17"/>
  <c r="BC406" i="17"/>
  <c r="O407" i="17"/>
  <c r="Y406" i="17"/>
  <c r="X406" i="17"/>
  <c r="BB406" i="17"/>
  <c r="BG407" i="17"/>
  <c r="AC407" i="17"/>
  <c r="U406" i="17"/>
  <c r="T407" i="17" s="1"/>
  <c r="AU407" i="17"/>
  <c r="AV407" i="17" s="1"/>
  <c r="AT155" i="17"/>
  <c r="BE155" i="17" s="1"/>
  <c r="BF320" i="17"/>
  <c r="BH320" i="17"/>
  <c r="AT238" i="17"/>
  <c r="BE238" i="17" s="1"/>
  <c r="BH447" i="21"/>
  <c r="AB447" i="21"/>
  <c r="BF447" i="21"/>
  <c r="AU262" i="21"/>
  <c r="AV262" i="21" s="1"/>
  <c r="AS263" i="21" s="1"/>
  <c r="AU69" i="21"/>
  <c r="AV69" i="21" s="1"/>
  <c r="Z67" i="21"/>
  <c r="AC68" i="21"/>
  <c r="BD67" i="21"/>
  <c r="Y67" i="21"/>
  <c r="O68" i="21"/>
  <c r="BB67" i="21"/>
  <c r="X67" i="21"/>
  <c r="BG68" i="21"/>
  <c r="BC67" i="21"/>
  <c r="U67" i="21"/>
  <c r="T68" i="21" s="1"/>
  <c r="O449" i="21"/>
  <c r="Z448" i="21"/>
  <c r="AC449" i="21"/>
  <c r="BD448" i="21"/>
  <c r="BC448" i="21"/>
  <c r="Y448" i="21"/>
  <c r="BB448" i="21"/>
  <c r="X448" i="21"/>
  <c r="BG449" i="21"/>
  <c r="U448" i="21"/>
  <c r="T449" i="21" s="1"/>
  <c r="BF161" i="21"/>
  <c r="BH161" i="21"/>
  <c r="P162" i="21"/>
  <c r="AA162" i="21" s="1"/>
  <c r="AB161" i="21"/>
  <c r="AD161" i="21"/>
  <c r="AB354" i="21"/>
  <c r="AD354" i="21"/>
  <c r="X257" i="21"/>
  <c r="BD257" i="21"/>
  <c r="BC257" i="21"/>
  <c r="AC258" i="21"/>
  <c r="BB257" i="21"/>
  <c r="Z257" i="21"/>
  <c r="O258" i="21"/>
  <c r="Y257" i="21"/>
  <c r="BG258" i="21"/>
  <c r="U257" i="21"/>
  <c r="T258" i="21" s="1"/>
  <c r="AT452" i="21"/>
  <c r="BE452" i="21" s="1"/>
  <c r="P355" i="21"/>
  <c r="AA355" i="21" s="1"/>
  <c r="AT165" i="21"/>
  <c r="BE165" i="21" s="1"/>
  <c r="BF354" i="21"/>
  <c r="BH354" i="21"/>
  <c r="AU488" i="15"/>
  <c r="AV488" i="15" s="1"/>
  <c r="P489" i="15"/>
  <c r="AA489" i="15" s="1"/>
  <c r="BH488" i="15"/>
  <c r="AB488" i="15"/>
  <c r="AD488" i="15"/>
  <c r="Z382" i="15"/>
  <c r="BD382" i="15"/>
  <c r="BC382" i="15"/>
  <c r="BB382" i="15"/>
  <c r="O383" i="15"/>
  <c r="BG383" i="15"/>
  <c r="Y382" i="15"/>
  <c r="X382" i="15"/>
  <c r="AC383" i="15"/>
  <c r="U382" i="15"/>
  <c r="T383" i="15" s="1"/>
  <c r="AU384" i="15"/>
  <c r="AV384" i="15" s="1"/>
  <c r="AB276" i="15"/>
  <c r="AD276" i="15"/>
  <c r="AT279" i="15"/>
  <c r="BE279" i="15" s="1"/>
  <c r="P277" i="15"/>
  <c r="AA277" i="15" s="1"/>
  <c r="BF276" i="15"/>
  <c r="BH276" i="15"/>
  <c r="P170" i="15"/>
  <c r="AA170" i="15" s="1"/>
  <c r="AB169" i="15"/>
  <c r="AD169" i="15"/>
  <c r="BF169" i="15"/>
  <c r="BH169" i="15"/>
  <c r="AT173" i="15"/>
  <c r="BE173" i="15" s="1"/>
  <c r="R71" i="15"/>
  <c r="AA71" i="15"/>
  <c r="AS75" i="15"/>
  <c r="AY74" i="15"/>
  <c r="AX75" i="15" s="1"/>
  <c r="BI70" i="15"/>
  <c r="AE70" i="15"/>
  <c r="Q151" i="17" l="1"/>
  <c r="AE447" i="21"/>
  <c r="BI488" i="15"/>
  <c r="Q218" i="22"/>
  <c r="R218" i="22" s="1"/>
  <c r="AC219" i="22" s="1"/>
  <c r="AB142" i="22"/>
  <c r="AY68" i="17"/>
  <c r="AX69" i="17" s="1"/>
  <c r="BH142" i="22"/>
  <c r="BF142" i="22"/>
  <c r="BI447" i="21"/>
  <c r="AD142" i="22"/>
  <c r="BD367" i="22"/>
  <c r="BC367" i="22"/>
  <c r="Z367" i="22"/>
  <c r="AC368" i="22"/>
  <c r="Y367" i="22"/>
  <c r="X367" i="22"/>
  <c r="O368" i="22"/>
  <c r="BB367" i="22"/>
  <c r="BG368" i="22"/>
  <c r="U367" i="22"/>
  <c r="T368" i="22" s="1"/>
  <c r="AS294" i="22"/>
  <c r="AY293" i="22"/>
  <c r="AX294" i="22" s="1"/>
  <c r="AS72" i="22"/>
  <c r="AY71" i="22"/>
  <c r="AX72" i="22" s="1"/>
  <c r="X218" i="22"/>
  <c r="BD218" i="22"/>
  <c r="BC218" i="22"/>
  <c r="BG219" i="22"/>
  <c r="Y218" i="22"/>
  <c r="AE217" i="22"/>
  <c r="AB291" i="22"/>
  <c r="AD291" i="22"/>
  <c r="Z67" i="22"/>
  <c r="AC68" i="22"/>
  <c r="BD67" i="22"/>
  <c r="Y67" i="22"/>
  <c r="BC67" i="22"/>
  <c r="X67" i="22"/>
  <c r="O68" i="22"/>
  <c r="BB67" i="22"/>
  <c r="U67" i="22"/>
  <c r="T68" i="22" s="1"/>
  <c r="BG68" i="22"/>
  <c r="BF291" i="22"/>
  <c r="BH291" i="22"/>
  <c r="BI217" i="22"/>
  <c r="AE366" i="22"/>
  <c r="BI366" i="22"/>
  <c r="AV368" i="22"/>
  <c r="AS143" i="22"/>
  <c r="AY142" i="22"/>
  <c r="AX143" i="22" s="1"/>
  <c r="P292" i="22"/>
  <c r="AA292" i="22" s="1"/>
  <c r="Q143" i="22"/>
  <c r="R143" i="22" s="1"/>
  <c r="AT219" i="22"/>
  <c r="BE219" i="22" s="1"/>
  <c r="AE320" i="17"/>
  <c r="AU238" i="17"/>
  <c r="AV238" i="17" s="1"/>
  <c r="Q236" i="17"/>
  <c r="R236" i="17" s="1"/>
  <c r="Y236" i="17" s="1"/>
  <c r="AS408" i="17"/>
  <c r="AY407" i="17"/>
  <c r="AX408" i="17" s="1"/>
  <c r="AB67" i="17"/>
  <c r="AD67" i="17"/>
  <c r="P68" i="17"/>
  <c r="AA68" i="17" s="1"/>
  <c r="BF406" i="17"/>
  <c r="BH406" i="17"/>
  <c r="Q321" i="17"/>
  <c r="R321" i="17" s="1"/>
  <c r="AS324" i="17"/>
  <c r="AY323" i="17"/>
  <c r="AX324" i="17" s="1"/>
  <c r="BI320" i="17"/>
  <c r="AU155" i="17"/>
  <c r="AV155" i="17" s="1"/>
  <c r="AB406" i="17"/>
  <c r="AD406" i="17"/>
  <c r="R151" i="17"/>
  <c r="BI150" i="17"/>
  <c r="BF67" i="17"/>
  <c r="BH67" i="17"/>
  <c r="BI235" i="17"/>
  <c r="AE235" i="17"/>
  <c r="P407" i="17"/>
  <c r="AA407" i="17" s="1"/>
  <c r="AE150" i="17"/>
  <c r="AT69" i="17"/>
  <c r="BE69" i="17" s="1"/>
  <c r="AY262" i="21"/>
  <c r="AX263" i="21" s="1"/>
  <c r="AU452" i="21"/>
  <c r="AV452" i="21" s="1"/>
  <c r="AS453" i="21"/>
  <c r="AY452" i="21"/>
  <c r="AX453" i="21" s="1"/>
  <c r="BI161" i="21"/>
  <c r="AB67" i="21"/>
  <c r="AD67" i="21"/>
  <c r="BF67" i="21"/>
  <c r="BH67" i="21"/>
  <c r="P68" i="21"/>
  <c r="AA68" i="21" s="1"/>
  <c r="P258" i="21"/>
  <c r="AA258" i="21" s="1"/>
  <c r="AE161" i="21"/>
  <c r="Q355" i="21"/>
  <c r="R355" i="21" s="1"/>
  <c r="P449" i="21"/>
  <c r="AA449" i="21" s="1"/>
  <c r="Q449" i="21"/>
  <c r="R449" i="21" s="1"/>
  <c r="AE354" i="21"/>
  <c r="BF257" i="21"/>
  <c r="BH257" i="21"/>
  <c r="AS359" i="21"/>
  <c r="AY358" i="21"/>
  <c r="AX359" i="21" s="1"/>
  <c r="AB257" i="21"/>
  <c r="AD257" i="21"/>
  <c r="Q162" i="21"/>
  <c r="R162" i="21" s="1"/>
  <c r="AB448" i="21"/>
  <c r="AD448" i="21"/>
  <c r="AS70" i="21"/>
  <c r="AY69" i="21"/>
  <c r="AX70" i="21" s="1"/>
  <c r="AT263" i="21"/>
  <c r="BE263" i="21" s="1"/>
  <c r="BI354" i="21"/>
  <c r="AU165" i="21"/>
  <c r="AV165" i="21" s="1"/>
  <c r="BF448" i="21"/>
  <c r="BH448" i="21"/>
  <c r="AE488" i="15"/>
  <c r="AS489" i="15"/>
  <c r="AY488" i="15"/>
  <c r="AX489" i="15" s="1"/>
  <c r="Q489" i="15"/>
  <c r="R489" i="15" s="1"/>
  <c r="AB382" i="15"/>
  <c r="AD382" i="15"/>
  <c r="P383" i="15"/>
  <c r="AA383" i="15" s="1"/>
  <c r="BF382" i="15"/>
  <c r="BH382" i="15"/>
  <c r="AS385" i="15"/>
  <c r="AY384" i="15"/>
  <c r="AX385" i="15" s="1"/>
  <c r="Q277" i="15"/>
  <c r="R277" i="15" s="1"/>
  <c r="AU279" i="15"/>
  <c r="AV279" i="15" s="1"/>
  <c r="BI276" i="15"/>
  <c r="AE276" i="15"/>
  <c r="AU173" i="15"/>
  <c r="AV173" i="15" s="1"/>
  <c r="BI169" i="15"/>
  <c r="AE169" i="15"/>
  <c r="Q170" i="15"/>
  <c r="R170" i="15" s="1"/>
  <c r="AT75" i="15"/>
  <c r="O72" i="15"/>
  <c r="P72" i="15" s="1"/>
  <c r="BD71" i="15"/>
  <c r="BC71" i="15"/>
  <c r="X71" i="15"/>
  <c r="Y71" i="15"/>
  <c r="Z71" i="15"/>
  <c r="AC72" i="15"/>
  <c r="BB71" i="15"/>
  <c r="BG72" i="15"/>
  <c r="U71" i="15"/>
  <c r="T72" i="15" s="1"/>
  <c r="O219" i="22" l="1"/>
  <c r="U218" i="22"/>
  <c r="T219" i="22" s="1"/>
  <c r="Z218" i="22"/>
  <c r="BB218" i="22"/>
  <c r="BF218" i="22" s="1"/>
  <c r="BI142" i="22"/>
  <c r="AE142" i="22"/>
  <c r="BC236" i="17"/>
  <c r="AE291" i="22"/>
  <c r="BF367" i="22"/>
  <c r="BH367" i="22"/>
  <c r="BH218" i="22"/>
  <c r="P368" i="22"/>
  <c r="AA368" i="22" s="1"/>
  <c r="BI291" i="22"/>
  <c r="AB367" i="22"/>
  <c r="AD367" i="22"/>
  <c r="AT72" i="22"/>
  <c r="BE72" i="22" s="1"/>
  <c r="AU72" i="22"/>
  <c r="AV72" i="22" s="1"/>
  <c r="AU219" i="22"/>
  <c r="AV219" i="22" s="1"/>
  <c r="BC143" i="22"/>
  <c r="X143" i="22"/>
  <c r="O144" i="22"/>
  <c r="BB143" i="22"/>
  <c r="Z143" i="22"/>
  <c r="BD143" i="22"/>
  <c r="BG144" i="22"/>
  <c r="Y143" i="22"/>
  <c r="AC144" i="22"/>
  <c r="U143" i="22"/>
  <c r="T144" i="22" s="1"/>
  <c r="BF67" i="22"/>
  <c r="BH67" i="22"/>
  <c r="AT294" i="22"/>
  <c r="BE294" i="22" s="1"/>
  <c r="AS369" i="22"/>
  <c r="AY368" i="22"/>
  <c r="AX369" i="22" s="1"/>
  <c r="Q292" i="22"/>
  <c r="R292" i="22" s="1"/>
  <c r="P68" i="22"/>
  <c r="AA68" i="22" s="1"/>
  <c r="AB218" i="22"/>
  <c r="AD218" i="22"/>
  <c r="AT143" i="22"/>
  <c r="BE143" i="22" s="1"/>
  <c r="AB67" i="22"/>
  <c r="AD67" i="22"/>
  <c r="P219" i="22"/>
  <c r="AA219" i="22" s="1"/>
  <c r="O237" i="17"/>
  <c r="P237" i="17" s="1"/>
  <c r="AA237" i="17" s="1"/>
  <c r="BB236" i="17"/>
  <c r="BH236" i="17" s="1"/>
  <c r="Q407" i="17"/>
  <c r="R407" i="17" s="1"/>
  <c r="Y407" i="17" s="1"/>
  <c r="U236" i="17"/>
  <c r="T237" i="17" s="1"/>
  <c r="BG237" i="17"/>
  <c r="BD236" i="17"/>
  <c r="Z236" i="17"/>
  <c r="X236" i="17"/>
  <c r="AB236" i="17" s="1"/>
  <c r="AC237" i="17"/>
  <c r="AU69" i="17"/>
  <c r="AV69" i="17" s="1"/>
  <c r="AS156" i="17"/>
  <c r="AY155" i="17"/>
  <c r="AX156" i="17" s="1"/>
  <c r="AT324" i="17"/>
  <c r="BE324" i="17" s="1"/>
  <c r="Z151" i="17"/>
  <c r="BD151" i="17"/>
  <c r="Y151" i="17"/>
  <c r="BC151" i="17"/>
  <c r="X151" i="17"/>
  <c r="O152" i="17"/>
  <c r="BB151" i="17"/>
  <c r="AC152" i="17"/>
  <c r="BG152" i="17"/>
  <c r="U151" i="17"/>
  <c r="T152" i="17" s="1"/>
  <c r="AE406" i="17"/>
  <c r="BI406" i="17"/>
  <c r="AT408" i="17"/>
  <c r="BE408" i="17" s="1"/>
  <c r="AS239" i="17"/>
  <c r="AY238" i="17"/>
  <c r="AX239" i="17" s="1"/>
  <c r="BD321" i="17"/>
  <c r="Y321" i="17"/>
  <c r="BC321" i="17"/>
  <c r="X321" i="17"/>
  <c r="O322" i="17"/>
  <c r="BB321" i="17"/>
  <c r="Z321" i="17"/>
  <c r="AC322" i="17"/>
  <c r="BG322" i="17"/>
  <c r="U321" i="17"/>
  <c r="T322" i="17" s="1"/>
  <c r="AE67" i="17"/>
  <c r="BI67" i="17"/>
  <c r="Q68" i="17"/>
  <c r="R68" i="17" s="1"/>
  <c r="AU263" i="21"/>
  <c r="AV263" i="21" s="1"/>
  <c r="AS264" i="21" s="1"/>
  <c r="AE257" i="21"/>
  <c r="BI257" i="21"/>
  <c r="BB162" i="21"/>
  <c r="BG163" i="21"/>
  <c r="Z162" i="21"/>
  <c r="Y162" i="21"/>
  <c r="X162" i="21"/>
  <c r="BD162" i="21"/>
  <c r="BC162" i="21"/>
  <c r="AC163" i="21"/>
  <c r="O163" i="21"/>
  <c r="U162" i="21"/>
  <c r="T163" i="21" s="1"/>
  <c r="BI67" i="21"/>
  <c r="AS166" i="21"/>
  <c r="AY165" i="21"/>
  <c r="AX166" i="21" s="1"/>
  <c r="AE448" i="21"/>
  <c r="Y355" i="21"/>
  <c r="X355" i="21"/>
  <c r="BD355" i="21"/>
  <c r="BC355" i="21"/>
  <c r="BB355" i="21"/>
  <c r="Z355" i="21"/>
  <c r="O356" i="21"/>
  <c r="AC356" i="21"/>
  <c r="BG356" i="21"/>
  <c r="U355" i="21"/>
  <c r="T356" i="21" s="1"/>
  <c r="AE67" i="21"/>
  <c r="BD449" i="21"/>
  <c r="Y449" i="21"/>
  <c r="O450" i="21"/>
  <c r="Z449" i="21"/>
  <c r="X449" i="21"/>
  <c r="BC449" i="21"/>
  <c r="BB449" i="21"/>
  <c r="AC450" i="21"/>
  <c r="BG450" i="21"/>
  <c r="U449" i="21"/>
  <c r="T450" i="21" s="1"/>
  <c r="AT70" i="21"/>
  <c r="BE70" i="21" s="1"/>
  <c r="AT359" i="21"/>
  <c r="BE359" i="21" s="1"/>
  <c r="Q68" i="21"/>
  <c r="R68" i="21" s="1"/>
  <c r="Q258" i="21"/>
  <c r="R258" i="21" s="1"/>
  <c r="BI448" i="21"/>
  <c r="AT453" i="21"/>
  <c r="BE453" i="21" s="1"/>
  <c r="BD489" i="15"/>
  <c r="BC489" i="15"/>
  <c r="AC490" i="15"/>
  <c r="BB489" i="15"/>
  <c r="O490" i="15"/>
  <c r="Z489" i="15"/>
  <c r="Y489" i="15"/>
  <c r="X489" i="15"/>
  <c r="BG490" i="15"/>
  <c r="U489" i="15"/>
  <c r="T490" i="15" s="1"/>
  <c r="AT489" i="15"/>
  <c r="BE489" i="15" s="1"/>
  <c r="Q383" i="15"/>
  <c r="R383" i="15" s="1"/>
  <c r="BI382" i="15"/>
  <c r="AT385" i="15"/>
  <c r="BE385" i="15" s="1"/>
  <c r="AE382" i="15"/>
  <c r="AS280" i="15"/>
  <c r="AY279" i="15"/>
  <c r="AX280" i="15" s="1"/>
  <c r="X277" i="15"/>
  <c r="O278" i="15"/>
  <c r="BD277" i="15"/>
  <c r="BC277" i="15"/>
  <c r="Z277" i="15"/>
  <c r="Y277" i="15"/>
  <c r="BB277" i="15"/>
  <c r="AC278" i="15"/>
  <c r="BG278" i="15"/>
  <c r="U277" i="15"/>
  <c r="T278" i="15" s="1"/>
  <c r="BC170" i="15"/>
  <c r="X170" i="15"/>
  <c r="BB170" i="15"/>
  <c r="BD170" i="15"/>
  <c r="Z170" i="15"/>
  <c r="Y170" i="15"/>
  <c r="AC171" i="15"/>
  <c r="O171" i="15"/>
  <c r="U170" i="15"/>
  <c r="T171" i="15" s="1"/>
  <c r="BG171" i="15"/>
  <c r="AS174" i="15"/>
  <c r="AY173" i="15"/>
  <c r="AX174" i="15" s="1"/>
  <c r="AD71" i="15"/>
  <c r="BH71" i="15"/>
  <c r="AB71" i="15"/>
  <c r="AU75" i="15"/>
  <c r="AV75" i="15" s="1"/>
  <c r="BE75" i="15"/>
  <c r="AA72" i="15"/>
  <c r="BF71" i="15"/>
  <c r="AY263" i="21" l="1"/>
  <c r="AX264" i="21" s="1"/>
  <c r="BC407" i="17"/>
  <c r="BD407" i="17"/>
  <c r="Z407" i="17"/>
  <c r="O408" i="17"/>
  <c r="P408" i="17" s="1"/>
  <c r="AA408" i="17" s="1"/>
  <c r="AC408" i="17"/>
  <c r="BB407" i="17"/>
  <c r="BH407" i="17" s="1"/>
  <c r="AU489" i="15"/>
  <c r="AV489" i="15" s="1"/>
  <c r="BH143" i="22"/>
  <c r="AE218" i="22"/>
  <c r="AU143" i="22"/>
  <c r="AV143" i="22" s="1"/>
  <c r="BI67" i="22"/>
  <c r="AS220" i="22"/>
  <c r="AY219" i="22"/>
  <c r="AX220" i="22" s="1"/>
  <c r="Q68" i="22"/>
  <c r="R68" i="22" s="1"/>
  <c r="Q368" i="22"/>
  <c r="R368" i="22" s="1"/>
  <c r="Q219" i="22"/>
  <c r="R219" i="22" s="1"/>
  <c r="BF143" i="22"/>
  <c r="BI218" i="22"/>
  <c r="AT369" i="22"/>
  <c r="BE369" i="22" s="1"/>
  <c r="P144" i="22"/>
  <c r="AA144" i="22" s="1"/>
  <c r="AE367" i="22"/>
  <c r="Z292" i="22"/>
  <c r="Y292" i="22"/>
  <c r="X292" i="22"/>
  <c r="O293" i="22"/>
  <c r="BD292" i="22"/>
  <c r="BC292" i="22"/>
  <c r="BB292" i="22"/>
  <c r="AC293" i="22"/>
  <c r="BG293" i="22"/>
  <c r="U292" i="22"/>
  <c r="T293" i="22" s="1"/>
  <c r="AS73" i="22"/>
  <c r="AY72" i="22"/>
  <c r="AX73" i="22" s="1"/>
  <c r="AE67" i="22"/>
  <c r="AU294" i="22"/>
  <c r="AV294" i="22" s="1"/>
  <c r="AB143" i="22"/>
  <c r="AD143" i="22"/>
  <c r="BI367" i="22"/>
  <c r="BF236" i="17"/>
  <c r="BI236" i="17" s="1"/>
  <c r="U407" i="17"/>
  <c r="T408" i="17" s="1"/>
  <c r="BG408" i="17"/>
  <c r="AD236" i="17"/>
  <c r="AE236" i="17" s="1"/>
  <c r="X407" i="17"/>
  <c r="AD407" i="17" s="1"/>
  <c r="AU408" i="17"/>
  <c r="AV408" i="17" s="1"/>
  <c r="AS409" i="17" s="1"/>
  <c r="AS70" i="17"/>
  <c r="AY69" i="17"/>
  <c r="AX70" i="17" s="1"/>
  <c r="AT156" i="17"/>
  <c r="BE156" i="17" s="1"/>
  <c r="Z68" i="17"/>
  <c r="BD68" i="17"/>
  <c r="Y68" i="17"/>
  <c r="BC68" i="17"/>
  <c r="X68" i="17"/>
  <c r="BB68" i="17"/>
  <c r="O69" i="17"/>
  <c r="AC69" i="17"/>
  <c r="BG69" i="17"/>
  <c r="U68" i="17"/>
  <c r="T69" i="17" s="1"/>
  <c r="AB321" i="17"/>
  <c r="AD321" i="17"/>
  <c r="BF151" i="17"/>
  <c r="BH151" i="17"/>
  <c r="AU324" i="17"/>
  <c r="AV324" i="17" s="1"/>
  <c r="P152" i="17"/>
  <c r="AA152" i="17" s="1"/>
  <c r="AT239" i="17"/>
  <c r="BE239" i="17" s="1"/>
  <c r="AB151" i="17"/>
  <c r="AD151" i="17"/>
  <c r="P322" i="17"/>
  <c r="AA322" i="17" s="1"/>
  <c r="BF321" i="17"/>
  <c r="BH321" i="17"/>
  <c r="Q237" i="17"/>
  <c r="R237" i="17" s="1"/>
  <c r="AU453" i="21"/>
  <c r="AV453" i="21" s="1"/>
  <c r="BD68" i="21"/>
  <c r="Y68" i="21"/>
  <c r="BC68" i="21"/>
  <c r="X68" i="21"/>
  <c r="BB68" i="21"/>
  <c r="O69" i="21"/>
  <c r="Z68" i="21"/>
  <c r="AC69" i="21"/>
  <c r="BG69" i="21"/>
  <c r="U68" i="21"/>
  <c r="T69" i="21" s="1"/>
  <c r="BD258" i="21"/>
  <c r="Y258" i="21"/>
  <c r="X258" i="21"/>
  <c r="BC258" i="21"/>
  <c r="BB258" i="21"/>
  <c r="O259" i="21"/>
  <c r="Z258" i="21"/>
  <c r="AC259" i="21"/>
  <c r="BG259" i="21"/>
  <c r="U258" i="21"/>
  <c r="T259" i="21" s="1"/>
  <c r="AB162" i="21"/>
  <c r="AD162" i="21"/>
  <c r="AT166" i="21"/>
  <c r="BE166" i="21" s="1"/>
  <c r="BF355" i="21"/>
  <c r="BH355" i="21"/>
  <c r="P356" i="21"/>
  <c r="AA356" i="21" s="1"/>
  <c r="P163" i="21"/>
  <c r="AA163" i="21" s="1"/>
  <c r="BF162" i="21"/>
  <c r="BH162" i="21"/>
  <c r="P450" i="21"/>
  <c r="AA450" i="21" s="1"/>
  <c r="BF449" i="21"/>
  <c r="BH449" i="21"/>
  <c r="AB355" i="21"/>
  <c r="AD355" i="21"/>
  <c r="AB449" i="21"/>
  <c r="AD449" i="21"/>
  <c r="AU359" i="21"/>
  <c r="AV359" i="21" s="1"/>
  <c r="AU70" i="21"/>
  <c r="AV70" i="21" s="1"/>
  <c r="AT264" i="21"/>
  <c r="BE264" i="21" s="1"/>
  <c r="AB489" i="15"/>
  <c r="AD489" i="15"/>
  <c r="P490" i="15"/>
  <c r="AA490" i="15" s="1"/>
  <c r="BF489" i="15"/>
  <c r="BH489" i="15"/>
  <c r="BI71" i="15"/>
  <c r="AU385" i="15"/>
  <c r="AV385" i="15" s="1"/>
  <c r="BD383" i="15"/>
  <c r="BC383" i="15"/>
  <c r="AC384" i="15"/>
  <c r="BB383" i="15"/>
  <c r="O384" i="15"/>
  <c r="Z383" i="15"/>
  <c r="Y383" i="15"/>
  <c r="X383" i="15"/>
  <c r="BG384" i="15"/>
  <c r="U383" i="15"/>
  <c r="T384" i="15" s="1"/>
  <c r="P278" i="15"/>
  <c r="AA278" i="15" s="1"/>
  <c r="AB277" i="15"/>
  <c r="AD277" i="15"/>
  <c r="BF277" i="15"/>
  <c r="BH277" i="15"/>
  <c r="AT280" i="15"/>
  <c r="BE280" i="15" s="1"/>
  <c r="P171" i="15"/>
  <c r="AA171" i="15" s="1"/>
  <c r="AT174" i="15"/>
  <c r="BE174" i="15" s="1"/>
  <c r="BF170" i="15"/>
  <c r="BH170" i="15"/>
  <c r="AB170" i="15"/>
  <c r="AD170" i="15"/>
  <c r="Q72" i="15"/>
  <c r="R72" i="15" s="1"/>
  <c r="Y72" i="15" s="1"/>
  <c r="AS76" i="15"/>
  <c r="AT76" i="15" s="1"/>
  <c r="AY75" i="15"/>
  <c r="AX76" i="15" s="1"/>
  <c r="AE71" i="15"/>
  <c r="BI143" i="22" l="1"/>
  <c r="BF407" i="17"/>
  <c r="BI407" i="17" s="1"/>
  <c r="AU369" i="22"/>
  <c r="BD219" i="22"/>
  <c r="BC219" i="22"/>
  <c r="Z219" i="22"/>
  <c r="BB219" i="22"/>
  <c r="Y219" i="22"/>
  <c r="X219" i="22"/>
  <c r="AC220" i="22"/>
  <c r="O220" i="22"/>
  <c r="BG220" i="22"/>
  <c r="U219" i="22"/>
  <c r="T220" i="22" s="1"/>
  <c r="BB68" i="22"/>
  <c r="O69" i="22"/>
  <c r="X68" i="22"/>
  <c r="BD68" i="22"/>
  <c r="BC68" i="22"/>
  <c r="Z68" i="22"/>
  <c r="BG69" i="22"/>
  <c r="Y68" i="22"/>
  <c r="AC69" i="22"/>
  <c r="U68" i="22"/>
  <c r="T69" i="22" s="1"/>
  <c r="AS144" i="22"/>
  <c r="AY143" i="22"/>
  <c r="AX144" i="22" s="1"/>
  <c r="AB292" i="22"/>
  <c r="AD292" i="22"/>
  <c r="P293" i="22"/>
  <c r="AA293" i="22" s="1"/>
  <c r="AV369" i="22"/>
  <c r="BD368" i="22"/>
  <c r="Y368" i="22"/>
  <c r="BC368" i="22"/>
  <c r="X368" i="22"/>
  <c r="Z368" i="22"/>
  <c r="O369" i="22"/>
  <c r="BB368" i="22"/>
  <c r="BG369" i="22"/>
  <c r="AC369" i="22"/>
  <c r="U368" i="22"/>
  <c r="T369" i="22" s="1"/>
  <c r="AE143" i="22"/>
  <c r="BF292" i="22"/>
  <c r="BH292" i="22"/>
  <c r="Q144" i="22"/>
  <c r="R144" i="22" s="1"/>
  <c r="AT73" i="22"/>
  <c r="BE73" i="22" s="1"/>
  <c r="AS295" i="22"/>
  <c r="AY294" i="22"/>
  <c r="AX295" i="22" s="1"/>
  <c r="AT220" i="22"/>
  <c r="BE220" i="22" s="1"/>
  <c r="AB407" i="17"/>
  <c r="AE407" i="17" s="1"/>
  <c r="AY408" i="17"/>
  <c r="AX409" i="17" s="1"/>
  <c r="AE151" i="17"/>
  <c r="AS325" i="17"/>
  <c r="AY324" i="17"/>
  <c r="AX325" i="17" s="1"/>
  <c r="BF68" i="17"/>
  <c r="BH68" i="17"/>
  <c r="Q408" i="17"/>
  <c r="R408" i="17" s="1"/>
  <c r="BI151" i="17"/>
  <c r="AB68" i="17"/>
  <c r="AD68" i="17"/>
  <c r="BC237" i="17"/>
  <c r="X237" i="17"/>
  <c r="BD237" i="17"/>
  <c r="BB237" i="17"/>
  <c r="O238" i="17"/>
  <c r="Z237" i="17"/>
  <c r="Y237" i="17"/>
  <c r="AC238" i="17"/>
  <c r="BG238" i="17"/>
  <c r="U237" i="17"/>
  <c r="T238" i="17" s="1"/>
  <c r="AU156" i="17"/>
  <c r="AV156" i="17" s="1"/>
  <c r="AT70" i="17"/>
  <c r="BE70" i="17" s="1"/>
  <c r="AU70" i="17"/>
  <c r="AV70" i="17" s="1"/>
  <c r="P69" i="17"/>
  <c r="AA69" i="17" s="1"/>
  <c r="AE321" i="17"/>
  <c r="Q322" i="17"/>
  <c r="R322" i="17" s="1"/>
  <c r="BI321" i="17"/>
  <c r="AU239" i="17"/>
  <c r="AV239" i="17" s="1"/>
  <c r="Q152" i="17"/>
  <c r="R152" i="17" s="1"/>
  <c r="AT409" i="17"/>
  <c r="BE409" i="17" s="1"/>
  <c r="AU264" i="21"/>
  <c r="AV264" i="21" s="1"/>
  <c r="AS265" i="21" s="1"/>
  <c r="AS360" i="21"/>
  <c r="AY359" i="21"/>
  <c r="AX360" i="21" s="1"/>
  <c r="BF258" i="21"/>
  <c r="BH258" i="21"/>
  <c r="Q450" i="21"/>
  <c r="R450" i="21" s="1"/>
  <c r="AE162" i="21"/>
  <c r="P69" i="21"/>
  <c r="AA69" i="21" s="1"/>
  <c r="AB258" i="21"/>
  <c r="AD258" i="21"/>
  <c r="BF68" i="21"/>
  <c r="BH68" i="21"/>
  <c r="Q356" i="21"/>
  <c r="R356" i="21" s="1"/>
  <c r="AB68" i="21"/>
  <c r="AD68" i="21"/>
  <c r="AE355" i="21"/>
  <c r="BI449" i="21"/>
  <c r="Q163" i="21"/>
  <c r="R163" i="21" s="1"/>
  <c r="BI355" i="21"/>
  <c r="AS71" i="21"/>
  <c r="AY70" i="21"/>
  <c r="AX71" i="21" s="1"/>
  <c r="AS454" i="21"/>
  <c r="AY453" i="21"/>
  <c r="AX454" i="21" s="1"/>
  <c r="AU166" i="21"/>
  <c r="AV166" i="21" s="1"/>
  <c r="P259" i="21"/>
  <c r="AA259" i="21" s="1"/>
  <c r="BI162" i="21"/>
  <c r="AE449" i="21"/>
  <c r="BD72" i="15"/>
  <c r="O73" i="15"/>
  <c r="P73" i="15" s="1"/>
  <c r="AU280" i="15"/>
  <c r="AV280" i="15" s="1"/>
  <c r="Q490" i="15"/>
  <c r="R490" i="15" s="1"/>
  <c r="AS490" i="15"/>
  <c r="AY489" i="15"/>
  <c r="AX490" i="15" s="1"/>
  <c r="BI489" i="15"/>
  <c r="AE489" i="15"/>
  <c r="BF383" i="15"/>
  <c r="BH383" i="15"/>
  <c r="P384" i="15"/>
  <c r="AA384" i="15" s="1"/>
  <c r="AB383" i="15"/>
  <c r="AD383" i="15"/>
  <c r="AS386" i="15"/>
  <c r="AY385" i="15"/>
  <c r="AX386" i="15" s="1"/>
  <c r="BI277" i="15"/>
  <c r="BB72" i="15"/>
  <c r="AE277" i="15"/>
  <c r="U72" i="15"/>
  <c r="T73" i="15" s="1"/>
  <c r="BG73" i="15"/>
  <c r="X72" i="15"/>
  <c r="AD72" i="15" s="1"/>
  <c r="BC72" i="15"/>
  <c r="AC73" i="15"/>
  <c r="Q278" i="15"/>
  <c r="R278" i="15" s="1"/>
  <c r="Z72" i="15"/>
  <c r="AU174" i="15"/>
  <c r="BI170" i="15"/>
  <c r="AV174" i="15"/>
  <c r="AE170" i="15"/>
  <c r="Q171" i="15"/>
  <c r="R171" i="15" s="1"/>
  <c r="AU76" i="15"/>
  <c r="AV76" i="15" s="1"/>
  <c r="BE76" i="15"/>
  <c r="AY264" i="21" l="1"/>
  <c r="AX265" i="21" s="1"/>
  <c r="AA73" i="15"/>
  <c r="AU73" i="22"/>
  <c r="AV73" i="22" s="1"/>
  <c r="Z144" i="22"/>
  <c r="BD144" i="22"/>
  <c r="Y144" i="22"/>
  <c r="BC144" i="22"/>
  <c r="X144" i="22"/>
  <c r="O145" i="22"/>
  <c r="BB144" i="22"/>
  <c r="AC145" i="22"/>
  <c r="BG145" i="22"/>
  <c r="U144" i="22"/>
  <c r="T145" i="22" s="1"/>
  <c r="AS74" i="22"/>
  <c r="AY73" i="22"/>
  <c r="AX74" i="22" s="1"/>
  <c r="P220" i="22"/>
  <c r="AA220" i="22" s="1"/>
  <c r="AE292" i="22"/>
  <c r="AB219" i="22"/>
  <c r="AD219" i="22"/>
  <c r="AS370" i="22"/>
  <c r="AY369" i="22"/>
  <c r="AX370" i="22" s="1"/>
  <c r="AT144" i="22"/>
  <c r="BE144" i="22" s="1"/>
  <c r="AB68" i="22"/>
  <c r="AD68" i="22"/>
  <c r="BF368" i="22"/>
  <c r="BH368" i="22"/>
  <c r="P69" i="22"/>
  <c r="AA69" i="22" s="1"/>
  <c r="BF219" i="22"/>
  <c r="BH219" i="22"/>
  <c r="AU220" i="22"/>
  <c r="AV220" i="22" s="1"/>
  <c r="P369" i="22"/>
  <c r="AA369" i="22" s="1"/>
  <c r="BF68" i="22"/>
  <c r="BH68" i="22"/>
  <c r="BI292" i="22"/>
  <c r="AT295" i="22"/>
  <c r="BE295" i="22" s="1"/>
  <c r="AB368" i="22"/>
  <c r="AD368" i="22"/>
  <c r="Q293" i="22"/>
  <c r="R293" i="22" s="1"/>
  <c r="AE68" i="17"/>
  <c r="AS157" i="17"/>
  <c r="AY156" i="17"/>
  <c r="AX157" i="17" s="1"/>
  <c r="AS71" i="17"/>
  <c r="AY70" i="17"/>
  <c r="AX71" i="17" s="1"/>
  <c r="AS240" i="17"/>
  <c r="AY239" i="17"/>
  <c r="AX240" i="17" s="1"/>
  <c r="BC408" i="17"/>
  <c r="X408" i="17"/>
  <c r="BD408" i="17"/>
  <c r="BB408" i="17"/>
  <c r="AC409" i="17"/>
  <c r="BG409" i="17"/>
  <c r="O409" i="17"/>
  <c r="Z408" i="17"/>
  <c r="Y408" i="17"/>
  <c r="U408" i="17"/>
  <c r="T409" i="17" s="1"/>
  <c r="Q69" i="17"/>
  <c r="R69" i="17" s="1"/>
  <c r="Z152" i="17"/>
  <c r="Y152" i="17"/>
  <c r="X152" i="17"/>
  <c r="O153" i="17"/>
  <c r="BD152" i="17"/>
  <c r="BC152" i="17"/>
  <c r="BB152" i="17"/>
  <c r="BG153" i="17"/>
  <c r="AC153" i="17"/>
  <c r="U152" i="17"/>
  <c r="T153" i="17" s="1"/>
  <c r="BI68" i="17"/>
  <c r="AC323" i="17"/>
  <c r="Z322" i="17"/>
  <c r="BC322" i="17"/>
  <c r="X322" i="17"/>
  <c r="O323" i="17"/>
  <c r="BB322" i="17"/>
  <c r="BD322" i="17"/>
  <c r="Y322" i="17"/>
  <c r="BG323" i="17"/>
  <c r="U322" i="17"/>
  <c r="T323" i="17" s="1"/>
  <c r="P238" i="17"/>
  <c r="AA238" i="17" s="1"/>
  <c r="AB237" i="17"/>
  <c r="AD237" i="17"/>
  <c r="AU409" i="17"/>
  <c r="AV409" i="17" s="1"/>
  <c r="BF237" i="17"/>
  <c r="BH237" i="17"/>
  <c r="AT325" i="17"/>
  <c r="BE325" i="17" s="1"/>
  <c r="Q259" i="21"/>
  <c r="R259" i="21" s="1"/>
  <c r="BD163" i="21"/>
  <c r="Y163" i="21"/>
  <c r="BC163" i="21"/>
  <c r="X163" i="21"/>
  <c r="O164" i="21"/>
  <c r="BB163" i="21"/>
  <c r="Z163" i="21"/>
  <c r="BG164" i="21"/>
  <c r="AC164" i="21"/>
  <c r="U163" i="21"/>
  <c r="T164" i="21" s="1"/>
  <c r="BB450" i="21"/>
  <c r="O451" i="21"/>
  <c r="BC450" i="21"/>
  <c r="Z450" i="21"/>
  <c r="Y450" i="21"/>
  <c r="BD450" i="21"/>
  <c r="X450" i="21"/>
  <c r="AC451" i="21"/>
  <c r="BG451" i="21"/>
  <c r="U450" i="21"/>
  <c r="T451" i="21" s="1"/>
  <c r="AS167" i="21"/>
  <c r="AY166" i="21"/>
  <c r="AX167" i="21" s="1"/>
  <c r="O357" i="21"/>
  <c r="BB356" i="21"/>
  <c r="Z356" i="21"/>
  <c r="Y356" i="21"/>
  <c r="X356" i="21"/>
  <c r="BD356" i="21"/>
  <c r="AC357" i="21"/>
  <c r="BC356" i="21"/>
  <c r="BG357" i="21"/>
  <c r="U356" i="21"/>
  <c r="T357" i="21" s="1"/>
  <c r="BI258" i="21"/>
  <c r="AT454" i="21"/>
  <c r="BE454" i="21" s="1"/>
  <c r="AE68" i="21"/>
  <c r="Q69" i="21"/>
  <c r="R69" i="21" s="1"/>
  <c r="AT265" i="21"/>
  <c r="BE265" i="21" s="1"/>
  <c r="BI68" i="21"/>
  <c r="AE258" i="21"/>
  <c r="AT71" i="21"/>
  <c r="BE71" i="21" s="1"/>
  <c r="AT360" i="21"/>
  <c r="BE360" i="21" s="1"/>
  <c r="AT490" i="15"/>
  <c r="BE490" i="15" s="1"/>
  <c r="BD490" i="15"/>
  <c r="Y490" i="15"/>
  <c r="BC490" i="15"/>
  <c r="BB490" i="15"/>
  <c r="AC491" i="15"/>
  <c r="O491" i="15"/>
  <c r="Z490" i="15"/>
  <c r="X490" i="15"/>
  <c r="BG491" i="15"/>
  <c r="U490" i="15"/>
  <c r="T491" i="15" s="1"/>
  <c r="AE383" i="15"/>
  <c r="Q384" i="15"/>
  <c r="R384" i="15" s="1"/>
  <c r="BF72" i="15"/>
  <c r="AT386" i="15"/>
  <c r="BE386" i="15" s="1"/>
  <c r="BI383" i="15"/>
  <c r="AB72" i="15"/>
  <c r="AE72" i="15" s="1"/>
  <c r="BH72" i="15"/>
  <c r="BD278" i="15"/>
  <c r="Y278" i="15"/>
  <c r="BC278" i="15"/>
  <c r="X278" i="15"/>
  <c r="BB278" i="15"/>
  <c r="Z278" i="15"/>
  <c r="O279" i="15"/>
  <c r="AC279" i="15"/>
  <c r="BG279" i="15"/>
  <c r="U278" i="15"/>
  <c r="T279" i="15" s="1"/>
  <c r="AS281" i="15"/>
  <c r="AY280" i="15"/>
  <c r="AX281" i="15" s="1"/>
  <c r="AC172" i="15"/>
  <c r="BC171" i="15"/>
  <c r="Y171" i="15"/>
  <c r="BB171" i="15"/>
  <c r="X171" i="15"/>
  <c r="O172" i="15"/>
  <c r="BD171" i="15"/>
  <c r="Z171" i="15"/>
  <c r="U171" i="15"/>
  <c r="T172" i="15" s="1"/>
  <c r="BG172" i="15"/>
  <c r="AS175" i="15"/>
  <c r="AY174" i="15"/>
  <c r="AX175" i="15" s="1"/>
  <c r="Q73" i="15"/>
  <c r="R73" i="15" s="1"/>
  <c r="BC73" i="15" s="1"/>
  <c r="AS77" i="15"/>
  <c r="AT77" i="15" s="1"/>
  <c r="AY76" i="15"/>
  <c r="AX77" i="15" s="1"/>
  <c r="AU325" i="17" l="1"/>
  <c r="AV325" i="17" s="1"/>
  <c r="AU71" i="21"/>
  <c r="AU490" i="15"/>
  <c r="AV490" i="15" s="1"/>
  <c r="AY490" i="15" s="1"/>
  <c r="AX491" i="15" s="1"/>
  <c r="AU295" i="22"/>
  <c r="AV295" i="22" s="1"/>
  <c r="AY295" i="22" s="1"/>
  <c r="AX296" i="22" s="1"/>
  <c r="Q69" i="22"/>
  <c r="R69" i="22" s="1"/>
  <c r="Y69" i="22" s="1"/>
  <c r="Q220" i="22"/>
  <c r="R220" i="22" s="1"/>
  <c r="BI68" i="22"/>
  <c r="BF144" i="22"/>
  <c r="P145" i="22"/>
  <c r="AA145" i="22" s="1"/>
  <c r="AB144" i="22"/>
  <c r="AD144" i="22"/>
  <c r="Q369" i="22"/>
  <c r="R369" i="22" s="1"/>
  <c r="AT370" i="22"/>
  <c r="BE370" i="22" s="1"/>
  <c r="AU144" i="22"/>
  <c r="AV144" i="22" s="1"/>
  <c r="BC293" i="22"/>
  <c r="X293" i="22"/>
  <c r="O294" i="22"/>
  <c r="BB293" i="22"/>
  <c r="Z293" i="22"/>
  <c r="BD293" i="22"/>
  <c r="Y293" i="22"/>
  <c r="AC294" i="22"/>
  <c r="BG294" i="22"/>
  <c r="U293" i="22"/>
  <c r="T294" i="22" s="1"/>
  <c r="BI368" i="22"/>
  <c r="AT74" i="22"/>
  <c r="BE74" i="22" s="1"/>
  <c r="AS221" i="22"/>
  <c r="AY220" i="22"/>
  <c r="AX221" i="22" s="1"/>
  <c r="AE219" i="22"/>
  <c r="AE368" i="22"/>
  <c r="BI219" i="22"/>
  <c r="AE68" i="22"/>
  <c r="BH144" i="22"/>
  <c r="Q238" i="17"/>
  <c r="AS326" i="17"/>
  <c r="AY325" i="17"/>
  <c r="AX326" i="17" s="1"/>
  <c r="AS410" i="17"/>
  <c r="AY409" i="17"/>
  <c r="AX410" i="17" s="1"/>
  <c r="O70" i="17"/>
  <c r="Z69" i="17"/>
  <c r="X69" i="17"/>
  <c r="AC70" i="17"/>
  <c r="BD69" i="17"/>
  <c r="BC69" i="17"/>
  <c r="BB69" i="17"/>
  <c r="Y69" i="17"/>
  <c r="BG70" i="17"/>
  <c r="U69" i="17"/>
  <c r="T70" i="17" s="1"/>
  <c r="P153" i="17"/>
  <c r="AA153" i="17" s="1"/>
  <c r="AB152" i="17"/>
  <c r="AD152" i="17"/>
  <c r="P409" i="17"/>
  <c r="AA409" i="17" s="1"/>
  <c r="AT240" i="17"/>
  <c r="BE240" i="17" s="1"/>
  <c r="AE237" i="17"/>
  <c r="P323" i="17"/>
  <c r="AA323" i="17" s="1"/>
  <c r="R238" i="17"/>
  <c r="AB322" i="17"/>
  <c r="AD322" i="17"/>
  <c r="BF152" i="17"/>
  <c r="BH152" i="17"/>
  <c r="BF408" i="17"/>
  <c r="BH408" i="17"/>
  <c r="AT71" i="17"/>
  <c r="BE71" i="17" s="1"/>
  <c r="BF322" i="17"/>
  <c r="BH322" i="17"/>
  <c r="BI237" i="17"/>
  <c r="AB408" i="17"/>
  <c r="AD408" i="17"/>
  <c r="AT157" i="17"/>
  <c r="BE157" i="17" s="1"/>
  <c r="AU360" i="21"/>
  <c r="AV360" i="21" s="1"/>
  <c r="Z69" i="21"/>
  <c r="AC70" i="21"/>
  <c r="BD69" i="21"/>
  <c r="Y69" i="21"/>
  <c r="O70" i="21"/>
  <c r="BB69" i="21"/>
  <c r="X69" i="21"/>
  <c r="BG70" i="21"/>
  <c r="BC69" i="21"/>
  <c r="U69" i="21"/>
  <c r="T70" i="21" s="1"/>
  <c r="BF163" i="21"/>
  <c r="BH163" i="21"/>
  <c r="AT167" i="21"/>
  <c r="BE167" i="21" s="1"/>
  <c r="P164" i="21"/>
  <c r="AA164" i="21" s="1"/>
  <c r="AU454" i="21"/>
  <c r="AV454" i="21" s="1"/>
  <c r="P451" i="21"/>
  <c r="AA451" i="21" s="1"/>
  <c r="AB163" i="21"/>
  <c r="AD163" i="21"/>
  <c r="AB356" i="21"/>
  <c r="AD356" i="21"/>
  <c r="BF450" i="21"/>
  <c r="BH450" i="21"/>
  <c r="P357" i="21"/>
  <c r="AA357" i="21" s="1"/>
  <c r="AV71" i="21"/>
  <c r="AU265" i="21"/>
  <c r="AV265" i="21" s="1"/>
  <c r="BF356" i="21"/>
  <c r="BH356" i="21"/>
  <c r="BD259" i="21"/>
  <c r="Y259" i="21"/>
  <c r="O260" i="21"/>
  <c r="X259" i="21"/>
  <c r="BC259" i="21"/>
  <c r="BB259" i="21"/>
  <c r="Z259" i="21"/>
  <c r="BG260" i="21"/>
  <c r="AC260" i="21"/>
  <c r="U259" i="21"/>
  <c r="T260" i="21" s="1"/>
  <c r="AB450" i="21"/>
  <c r="AD450" i="21"/>
  <c r="AU386" i="15"/>
  <c r="AV386" i="15" s="1"/>
  <c r="BF490" i="15"/>
  <c r="AB490" i="15"/>
  <c r="AD490" i="15"/>
  <c r="U73" i="15"/>
  <c r="T74" i="15" s="1"/>
  <c r="P491" i="15"/>
  <c r="AA491" i="15" s="1"/>
  <c r="AC74" i="15"/>
  <c r="BI72" i="15"/>
  <c r="BH490" i="15"/>
  <c r="BC384" i="15"/>
  <c r="X384" i="15"/>
  <c r="BD384" i="15"/>
  <c r="BB384" i="15"/>
  <c r="AC385" i="15"/>
  <c r="O385" i="15"/>
  <c r="Z384" i="15"/>
  <c r="Y384" i="15"/>
  <c r="BG385" i="15"/>
  <c r="U384" i="15"/>
  <c r="T385" i="15" s="1"/>
  <c r="Y73" i="15"/>
  <c r="BG74" i="15"/>
  <c r="Z73" i="15"/>
  <c r="O74" i="15"/>
  <c r="P74" i="15" s="1"/>
  <c r="BD73" i="15"/>
  <c r="X73" i="15"/>
  <c r="BB73" i="15"/>
  <c r="BH73" i="15" s="1"/>
  <c r="P279" i="15"/>
  <c r="AA279" i="15" s="1"/>
  <c r="BF278" i="15"/>
  <c r="BH278" i="15"/>
  <c r="AT281" i="15"/>
  <c r="BE281" i="15" s="1"/>
  <c r="AB278" i="15"/>
  <c r="AD278" i="15"/>
  <c r="P172" i="15"/>
  <c r="AA172" i="15" s="1"/>
  <c r="AT175" i="15"/>
  <c r="BE175" i="15" s="1"/>
  <c r="AB171" i="15"/>
  <c r="AD171" i="15"/>
  <c r="BF171" i="15"/>
  <c r="BH171" i="15"/>
  <c r="AU77" i="15"/>
  <c r="AV77" i="15" s="1"/>
  <c r="BE77" i="15"/>
  <c r="AS296" i="22" l="1"/>
  <c r="O70" i="22"/>
  <c r="BG70" i="22"/>
  <c r="U69" i="22"/>
  <c r="T70" i="22" s="1"/>
  <c r="BD69" i="22"/>
  <c r="AC70" i="22"/>
  <c r="Z69" i="22"/>
  <c r="Q153" i="17"/>
  <c r="R153" i="17" s="1"/>
  <c r="BC153" i="17" s="1"/>
  <c r="AS491" i="15"/>
  <c r="AT491" i="15" s="1"/>
  <c r="BE491" i="15" s="1"/>
  <c r="BI490" i="15"/>
  <c r="AA74" i="15"/>
  <c r="BB69" i="22"/>
  <c r="X69" i="22"/>
  <c r="AD69" i="22" s="1"/>
  <c r="BC69" i="22"/>
  <c r="BI144" i="22"/>
  <c r="Q145" i="22"/>
  <c r="R145" i="22" s="1"/>
  <c r="BB145" i="22" s="1"/>
  <c r="BF293" i="22"/>
  <c r="BH293" i="22"/>
  <c r="AU370" i="22"/>
  <c r="AV370" i="22" s="1"/>
  <c r="O370" i="22"/>
  <c r="AC370" i="22"/>
  <c r="Z369" i="22"/>
  <c r="Y369" i="22"/>
  <c r="X369" i="22"/>
  <c r="BG370" i="22"/>
  <c r="BD369" i="22"/>
  <c r="BC369" i="22"/>
  <c r="BB369" i="22"/>
  <c r="U369" i="22"/>
  <c r="T370" i="22" s="1"/>
  <c r="AE144" i="22"/>
  <c r="P70" i="22"/>
  <c r="AA70" i="22" s="1"/>
  <c r="P294" i="22"/>
  <c r="AA294" i="22" s="1"/>
  <c r="AS145" i="22"/>
  <c r="AY144" i="22"/>
  <c r="AX145" i="22" s="1"/>
  <c r="BD220" i="22"/>
  <c r="Y220" i="22"/>
  <c r="BC220" i="22"/>
  <c r="X220" i="22"/>
  <c r="Z220" i="22"/>
  <c r="O221" i="22"/>
  <c r="BB220" i="22"/>
  <c r="AC221" i="22"/>
  <c r="BG221" i="22"/>
  <c r="U220" i="22"/>
  <c r="T221" i="22" s="1"/>
  <c r="AT221" i="22"/>
  <c r="BE221" i="22" s="1"/>
  <c r="AB293" i="22"/>
  <c r="AD293" i="22"/>
  <c r="AU74" i="22"/>
  <c r="AV74" i="22" s="1"/>
  <c r="AT296" i="22"/>
  <c r="BE296" i="22" s="1"/>
  <c r="AU157" i="17"/>
  <c r="AV157" i="17" s="1"/>
  <c r="Q409" i="17"/>
  <c r="R409" i="17" s="1"/>
  <c r="Y409" i="17" s="1"/>
  <c r="AU71" i="17"/>
  <c r="AV71" i="17" s="1"/>
  <c r="AE322" i="17"/>
  <c r="AE152" i="17"/>
  <c r="Q323" i="17"/>
  <c r="R323" i="17" s="1"/>
  <c r="AB69" i="17"/>
  <c r="AD69" i="17"/>
  <c r="P70" i="17"/>
  <c r="AA70" i="17" s="1"/>
  <c r="BI152" i="17"/>
  <c r="BI408" i="17"/>
  <c r="BI322" i="17"/>
  <c r="AU240" i="17"/>
  <c r="AV240" i="17" s="1"/>
  <c r="BF69" i="17"/>
  <c r="BH69" i="17"/>
  <c r="AT410" i="17"/>
  <c r="BE410" i="17" s="1"/>
  <c r="AE408" i="17"/>
  <c r="AC239" i="17"/>
  <c r="BC238" i="17"/>
  <c r="BB238" i="17"/>
  <c r="O239" i="17"/>
  <c r="Z238" i="17"/>
  <c r="Y238" i="17"/>
  <c r="BD238" i="17"/>
  <c r="X238" i="17"/>
  <c r="BG239" i="17"/>
  <c r="U238" i="17"/>
  <c r="T239" i="17" s="1"/>
  <c r="AT326" i="17"/>
  <c r="BE326" i="17" s="1"/>
  <c r="AU167" i="21"/>
  <c r="AV167" i="21" s="1"/>
  <c r="BI356" i="21"/>
  <c r="AS455" i="21"/>
  <c r="AY454" i="21"/>
  <c r="AX455" i="21" s="1"/>
  <c r="AS266" i="21"/>
  <c r="AY265" i="21"/>
  <c r="AX266" i="21" s="1"/>
  <c r="AB69" i="21"/>
  <c r="AD69" i="21"/>
  <c r="BF259" i="21"/>
  <c r="BH259" i="21"/>
  <c r="BF69" i="21"/>
  <c r="BH69" i="21"/>
  <c r="Q451" i="21"/>
  <c r="R451" i="21" s="1"/>
  <c r="AS72" i="21"/>
  <c r="AY71" i="21"/>
  <c r="AX72" i="21" s="1"/>
  <c r="P70" i="21"/>
  <c r="AA70" i="21" s="1"/>
  <c r="BI163" i="21"/>
  <c r="BI450" i="21"/>
  <c r="AB259" i="21"/>
  <c r="AD259" i="21"/>
  <c r="P260" i="21"/>
  <c r="AA260" i="21" s="1"/>
  <c r="AS361" i="21"/>
  <c r="AY360" i="21"/>
  <c r="AX361" i="21" s="1"/>
  <c r="Q357" i="21"/>
  <c r="R357" i="21" s="1"/>
  <c r="AE450" i="21"/>
  <c r="AE356" i="21"/>
  <c r="AE163" i="21"/>
  <c r="Q164" i="21"/>
  <c r="R164" i="21" s="1"/>
  <c r="AD73" i="15"/>
  <c r="AB73" i="15"/>
  <c r="Q491" i="15"/>
  <c r="R491" i="15" s="1"/>
  <c r="AE490" i="15"/>
  <c r="BF384" i="15"/>
  <c r="BH384" i="15"/>
  <c r="P385" i="15"/>
  <c r="AA385" i="15" s="1"/>
  <c r="AB384" i="15"/>
  <c r="AD384" i="15"/>
  <c r="AS387" i="15"/>
  <c r="AY386" i="15"/>
  <c r="AX387" i="15" s="1"/>
  <c r="BF73" i="15"/>
  <c r="BI73" i="15" s="1"/>
  <c r="BI278" i="15"/>
  <c r="AE278" i="15"/>
  <c r="Q279" i="15"/>
  <c r="R279" i="15" s="1"/>
  <c r="AU281" i="15"/>
  <c r="AV281" i="15" s="1"/>
  <c r="AU175" i="15"/>
  <c r="AV175" i="15" s="1"/>
  <c r="AS176" i="15" s="1"/>
  <c r="AE171" i="15"/>
  <c r="BI171" i="15"/>
  <c r="Q172" i="15"/>
  <c r="R172" i="15" s="1"/>
  <c r="Q74" i="15"/>
  <c r="R74" i="15" s="1"/>
  <c r="Y74" i="15" s="1"/>
  <c r="AS78" i="15"/>
  <c r="AY77" i="15"/>
  <c r="AX78" i="15" s="1"/>
  <c r="BF69" i="22" l="1"/>
  <c r="Q294" i="22"/>
  <c r="R294" i="22" s="1"/>
  <c r="Y153" i="17"/>
  <c r="AC154" i="17"/>
  <c r="Z153" i="17"/>
  <c r="O154" i="17"/>
  <c r="U153" i="17"/>
  <c r="T154" i="17" s="1"/>
  <c r="X153" i="17"/>
  <c r="BD153" i="17"/>
  <c r="BB153" i="17"/>
  <c r="AU326" i="17"/>
  <c r="BG154" i="17"/>
  <c r="AB69" i="22"/>
  <c r="AE69" i="22" s="1"/>
  <c r="AS72" i="17"/>
  <c r="AY71" i="17"/>
  <c r="AX72" i="17" s="1"/>
  <c r="BC409" i="17"/>
  <c r="U409" i="17"/>
  <c r="T410" i="17" s="1"/>
  <c r="Z409" i="17"/>
  <c r="BD409" i="17"/>
  <c r="X409" i="17"/>
  <c r="AD409" i="17" s="1"/>
  <c r="BG410" i="17"/>
  <c r="BB409" i="17"/>
  <c r="AC410" i="17"/>
  <c r="O410" i="17"/>
  <c r="P410" i="17" s="1"/>
  <c r="AA410" i="17" s="1"/>
  <c r="Q385" i="15"/>
  <c r="R385" i="15" s="1"/>
  <c r="Z385" i="15" s="1"/>
  <c r="AE73" i="15"/>
  <c r="BH69" i="22"/>
  <c r="BI69" i="22" s="1"/>
  <c r="BD145" i="22"/>
  <c r="Z145" i="22"/>
  <c r="Y145" i="22"/>
  <c r="BC145" i="22"/>
  <c r="BH145" i="22" s="1"/>
  <c r="U145" i="22"/>
  <c r="T146" i="22" s="1"/>
  <c r="BG146" i="22"/>
  <c r="X145" i="22"/>
  <c r="AC146" i="22"/>
  <c r="O146" i="22"/>
  <c r="P146" i="22" s="1"/>
  <c r="AA146" i="22" s="1"/>
  <c r="Q70" i="22"/>
  <c r="R70" i="22" s="1"/>
  <c r="AC295" i="22"/>
  <c r="Z294" i="22"/>
  <c r="BB294" i="22"/>
  <c r="Y294" i="22"/>
  <c r="BC294" i="22"/>
  <c r="O295" i="22"/>
  <c r="X294" i="22"/>
  <c r="BD294" i="22"/>
  <c r="BG295" i="22"/>
  <c r="U294" i="22"/>
  <c r="T295" i="22" s="1"/>
  <c r="P370" i="22"/>
  <c r="AA370" i="22" s="1"/>
  <c r="AB220" i="22"/>
  <c r="AD220" i="22"/>
  <c r="AS75" i="22"/>
  <c r="AY74" i="22"/>
  <c r="AX75" i="22" s="1"/>
  <c r="BF369" i="22"/>
  <c r="BH369" i="22"/>
  <c r="BI293" i="22"/>
  <c r="AB369" i="22"/>
  <c r="AD369" i="22"/>
  <c r="AE293" i="22"/>
  <c r="AU296" i="22"/>
  <c r="AV296" i="22" s="1"/>
  <c r="BF220" i="22"/>
  <c r="BH220" i="22"/>
  <c r="AT145" i="22"/>
  <c r="BE145" i="22" s="1"/>
  <c r="AS371" i="22"/>
  <c r="AY370" i="22"/>
  <c r="AX371" i="22" s="1"/>
  <c r="AU221" i="22"/>
  <c r="AV221" i="22" s="1"/>
  <c r="P221" i="22"/>
  <c r="AA221" i="22" s="1"/>
  <c r="Q70" i="17"/>
  <c r="R70" i="17" s="1"/>
  <c r="AC71" i="17" s="1"/>
  <c r="BI69" i="17"/>
  <c r="Z70" i="17"/>
  <c r="BD70" i="17"/>
  <c r="Y70" i="17"/>
  <c r="BC70" i="17"/>
  <c r="AS241" i="17"/>
  <c r="AY240" i="17"/>
  <c r="AX241" i="17" s="1"/>
  <c r="AT72" i="17"/>
  <c r="BE72" i="17" s="1"/>
  <c r="P239" i="17"/>
  <c r="AA239" i="17" s="1"/>
  <c r="BF238" i="17"/>
  <c r="BH238" i="17"/>
  <c r="AE69" i="17"/>
  <c r="AV326" i="17"/>
  <c r="AS158" i="17"/>
  <c r="AY157" i="17"/>
  <c r="AX158" i="17" s="1"/>
  <c r="AU410" i="17"/>
  <c r="AV410" i="17" s="1"/>
  <c r="P154" i="17"/>
  <c r="AA154" i="17" s="1"/>
  <c r="AB238" i="17"/>
  <c r="AD238" i="17"/>
  <c r="AC324" i="17"/>
  <c r="BB323" i="17"/>
  <c r="O324" i="17"/>
  <c r="Z323" i="17"/>
  <c r="BD323" i="17"/>
  <c r="Y323" i="17"/>
  <c r="X323" i="17"/>
  <c r="BC323" i="17"/>
  <c r="BG324" i="17"/>
  <c r="U323" i="17"/>
  <c r="T324" i="17" s="1"/>
  <c r="Q70" i="21"/>
  <c r="R70" i="21" s="1"/>
  <c r="O71" i="21" s="1"/>
  <c r="Y70" i="21"/>
  <c r="BC70" i="21"/>
  <c r="X70" i="21"/>
  <c r="BB70" i="21"/>
  <c r="AC71" i="21"/>
  <c r="Z357" i="21"/>
  <c r="Y357" i="21"/>
  <c r="X357" i="21"/>
  <c r="BD357" i="21"/>
  <c r="BC357" i="21"/>
  <c r="BB357" i="21"/>
  <c r="O358" i="21"/>
  <c r="BG358" i="21"/>
  <c r="AC358" i="21"/>
  <c r="U357" i="21"/>
  <c r="T358" i="21" s="1"/>
  <c r="AE69" i="21"/>
  <c r="Q260" i="21"/>
  <c r="R260" i="21" s="1"/>
  <c r="AT266" i="21"/>
  <c r="BE266" i="21" s="1"/>
  <c r="AE259" i="21"/>
  <c r="AT361" i="21"/>
  <c r="BE361" i="21" s="1"/>
  <c r="BI259" i="21"/>
  <c r="AT72" i="21"/>
  <c r="BE72" i="21" s="1"/>
  <c r="O452" i="21"/>
  <c r="BB451" i="21"/>
  <c r="BC451" i="21"/>
  <c r="Z451" i="21"/>
  <c r="Y451" i="21"/>
  <c r="X451" i="21"/>
  <c r="BD451" i="21"/>
  <c r="BG452" i="21"/>
  <c r="AC452" i="21"/>
  <c r="U451" i="21"/>
  <c r="T452" i="21" s="1"/>
  <c r="AC165" i="21"/>
  <c r="Z164" i="21"/>
  <c r="BD164" i="21"/>
  <c r="Y164" i="21"/>
  <c r="X164" i="21"/>
  <c r="O165" i="21"/>
  <c r="BC164" i="21"/>
  <c r="BB164" i="21"/>
  <c r="BG165" i="21"/>
  <c r="U164" i="21"/>
  <c r="T165" i="21" s="1"/>
  <c r="BI69" i="21"/>
  <c r="AS168" i="21"/>
  <c r="AY167" i="21"/>
  <c r="AX168" i="21" s="1"/>
  <c r="AT455" i="21"/>
  <c r="BE455" i="21" s="1"/>
  <c r="X491" i="15"/>
  <c r="BD491" i="15"/>
  <c r="BC491" i="15"/>
  <c r="AC492" i="15"/>
  <c r="BB491" i="15"/>
  <c r="Z491" i="15"/>
  <c r="O492" i="15"/>
  <c r="Y491" i="15"/>
  <c r="BG492" i="15"/>
  <c r="U491" i="15"/>
  <c r="T492" i="15" s="1"/>
  <c r="AU491" i="15"/>
  <c r="AV491" i="15" s="1"/>
  <c r="AE384" i="15"/>
  <c r="BG75" i="15"/>
  <c r="AY175" i="15"/>
  <c r="AX176" i="15" s="1"/>
  <c r="O75" i="15"/>
  <c r="P75" i="15" s="1"/>
  <c r="AT387" i="15"/>
  <c r="BE387" i="15" s="1"/>
  <c r="BI384" i="15"/>
  <c r="U74" i="15"/>
  <c r="T75" i="15" s="1"/>
  <c r="AC75" i="15"/>
  <c r="BD74" i="15"/>
  <c r="Z74" i="15"/>
  <c r="X74" i="15"/>
  <c r="BB74" i="15"/>
  <c r="AS282" i="15"/>
  <c r="AY281" i="15"/>
  <c r="AX282" i="15" s="1"/>
  <c r="AC280" i="15"/>
  <c r="BD279" i="15"/>
  <c r="O280" i="15"/>
  <c r="Z279" i="15"/>
  <c r="BC279" i="15"/>
  <c r="Y279" i="15"/>
  <c r="BB279" i="15"/>
  <c r="X279" i="15"/>
  <c r="BG280" i="15"/>
  <c r="U279" i="15"/>
  <c r="T280" i="15" s="1"/>
  <c r="BC74" i="15"/>
  <c r="BC172" i="15"/>
  <c r="X172" i="15"/>
  <c r="BB172" i="15"/>
  <c r="O173" i="15"/>
  <c r="Z172" i="15"/>
  <c r="Y172" i="15"/>
  <c r="BD172" i="15"/>
  <c r="U172" i="15"/>
  <c r="T173" i="15" s="1"/>
  <c r="AC173" i="15"/>
  <c r="BG173" i="15"/>
  <c r="AT176" i="15"/>
  <c r="BE176" i="15" s="1"/>
  <c r="AT78" i="15"/>
  <c r="BE78" i="15" s="1"/>
  <c r="BG71" i="17" l="1"/>
  <c r="X70" i="17"/>
  <c r="U70" i="17"/>
  <c r="T71" i="17" s="1"/>
  <c r="BF153" i="17"/>
  <c r="AD153" i="17"/>
  <c r="AB153" i="17"/>
  <c r="BH153" i="17"/>
  <c r="BH409" i="17"/>
  <c r="O71" i="17"/>
  <c r="P71" i="17" s="1"/>
  <c r="AA71" i="17" s="1"/>
  <c r="AB409" i="17"/>
  <c r="AE409" i="17" s="1"/>
  <c r="BB70" i="17"/>
  <c r="BF70" i="17" s="1"/>
  <c r="BF409" i="17"/>
  <c r="AB145" i="22"/>
  <c r="BG71" i="21"/>
  <c r="U70" i="21"/>
  <c r="T71" i="21" s="1"/>
  <c r="BD70" i="21"/>
  <c r="BF70" i="21" s="1"/>
  <c r="AU361" i="21"/>
  <c r="Z70" i="21"/>
  <c r="AB70" i="21" s="1"/>
  <c r="BB385" i="15"/>
  <c r="BD385" i="15"/>
  <c r="O386" i="15"/>
  <c r="P386" i="15" s="1"/>
  <c r="AA386" i="15" s="1"/>
  <c r="U385" i="15"/>
  <c r="T386" i="15" s="1"/>
  <c r="X385" i="15"/>
  <c r="BC385" i="15"/>
  <c r="Y385" i="15"/>
  <c r="BG386" i="15"/>
  <c r="AC386" i="15"/>
  <c r="AA75" i="15"/>
  <c r="AD145" i="22"/>
  <c r="BF145" i="22"/>
  <c r="BI145" i="22" s="1"/>
  <c r="AE369" i="22"/>
  <c r="Q146" i="22"/>
  <c r="R146" i="22" s="1"/>
  <c r="AS297" i="22"/>
  <c r="AY296" i="22"/>
  <c r="AX297" i="22" s="1"/>
  <c r="AS222" i="22"/>
  <c r="AY221" i="22"/>
  <c r="AX222" i="22" s="1"/>
  <c r="BI369" i="22"/>
  <c r="AE220" i="22"/>
  <c r="AB294" i="22"/>
  <c r="AD294" i="22"/>
  <c r="Q221" i="22"/>
  <c r="R221" i="22" s="1"/>
  <c r="P295" i="22"/>
  <c r="AA295" i="22" s="1"/>
  <c r="BI220" i="22"/>
  <c r="Q370" i="22"/>
  <c r="R370" i="22" s="1"/>
  <c r="AT371" i="22"/>
  <c r="BE371" i="22" s="1"/>
  <c r="BF294" i="22"/>
  <c r="BH294" i="22"/>
  <c r="BD70" i="22"/>
  <c r="BC70" i="22"/>
  <c r="BB70" i="22"/>
  <c r="O71" i="22"/>
  <c r="AC71" i="22"/>
  <c r="Z70" i="22"/>
  <c r="Y70" i="22"/>
  <c r="X70" i="22"/>
  <c r="U70" i="22"/>
  <c r="T71" i="22" s="1"/>
  <c r="BG71" i="22"/>
  <c r="AT75" i="22"/>
  <c r="BE75" i="22" s="1"/>
  <c r="AU145" i="22"/>
  <c r="AV145" i="22" s="1"/>
  <c r="Q154" i="17"/>
  <c r="R154" i="17" s="1"/>
  <c r="BB154" i="17" s="1"/>
  <c r="BI238" i="17"/>
  <c r="AE238" i="17"/>
  <c r="AS327" i="17"/>
  <c r="AY326" i="17"/>
  <c r="AX327" i="17" s="1"/>
  <c r="Q410" i="17"/>
  <c r="R410" i="17" s="1"/>
  <c r="AT158" i="17"/>
  <c r="BE158" i="17" s="1"/>
  <c r="AB323" i="17"/>
  <c r="AD323" i="17"/>
  <c r="Q239" i="17"/>
  <c r="R239" i="17" s="1"/>
  <c r="AB70" i="17"/>
  <c r="AD70" i="17"/>
  <c r="BF323" i="17"/>
  <c r="BH323" i="17"/>
  <c r="AT241" i="17"/>
  <c r="BE241" i="17" s="1"/>
  <c r="AS411" i="17"/>
  <c r="AY410" i="17"/>
  <c r="AX411" i="17" s="1"/>
  <c r="AU72" i="17"/>
  <c r="AV72" i="17" s="1"/>
  <c r="P324" i="17"/>
  <c r="AA324" i="17" s="1"/>
  <c r="AU266" i="21"/>
  <c r="AV266" i="21" s="1"/>
  <c r="AS267" i="21" s="1"/>
  <c r="AU455" i="21"/>
  <c r="AV455" i="21" s="1"/>
  <c r="O261" i="21"/>
  <c r="BB260" i="21"/>
  <c r="BD260" i="21"/>
  <c r="BC260" i="21"/>
  <c r="Z260" i="21"/>
  <c r="Y260" i="21"/>
  <c r="AC261" i="21"/>
  <c r="X260" i="21"/>
  <c r="U260" i="21"/>
  <c r="T261" i="21" s="1"/>
  <c r="BG261" i="21"/>
  <c r="BF357" i="21"/>
  <c r="BH357" i="21"/>
  <c r="BF164" i="21"/>
  <c r="BH164" i="21"/>
  <c r="AV361" i="21"/>
  <c r="P71" i="21"/>
  <c r="AA71" i="21" s="1"/>
  <c r="BF451" i="21"/>
  <c r="BH451" i="21"/>
  <c r="AB357" i="21"/>
  <c r="AD357" i="21"/>
  <c r="BH70" i="21"/>
  <c r="AD70" i="21"/>
  <c r="P452" i="21"/>
  <c r="AA452" i="21" s="1"/>
  <c r="P165" i="21"/>
  <c r="AA165" i="21" s="1"/>
  <c r="AB164" i="21"/>
  <c r="AD164" i="21"/>
  <c r="AB451" i="21"/>
  <c r="AD451" i="21"/>
  <c r="AT168" i="21"/>
  <c r="BE168" i="21" s="1"/>
  <c r="AU72" i="21"/>
  <c r="AV72" i="21" s="1"/>
  <c r="P358" i="21"/>
  <c r="AA358" i="21" s="1"/>
  <c r="AS492" i="15"/>
  <c r="AY491" i="15"/>
  <c r="AX492" i="15" s="1"/>
  <c r="BF491" i="15"/>
  <c r="BH491" i="15"/>
  <c r="P492" i="15"/>
  <c r="AA492" i="15" s="1"/>
  <c r="AB491" i="15"/>
  <c r="AD491" i="15"/>
  <c r="AB74" i="15"/>
  <c r="Q75" i="15"/>
  <c r="R75" i="15" s="1"/>
  <c r="BD75" i="15" s="1"/>
  <c r="AD74" i="15"/>
  <c r="AU387" i="15"/>
  <c r="AV387" i="15" s="1"/>
  <c r="BH74" i="15"/>
  <c r="P280" i="15"/>
  <c r="AA280" i="15" s="1"/>
  <c r="BF74" i="15"/>
  <c r="AB279" i="15"/>
  <c r="AD279" i="15"/>
  <c r="BF279" i="15"/>
  <c r="BH279" i="15"/>
  <c r="AT282" i="15"/>
  <c r="BE282" i="15" s="1"/>
  <c r="BF172" i="15"/>
  <c r="BH172" i="15"/>
  <c r="P173" i="15"/>
  <c r="AA173" i="15" s="1"/>
  <c r="AB172" i="15"/>
  <c r="AD172" i="15"/>
  <c r="AU176" i="15"/>
  <c r="AV176" i="15" s="1"/>
  <c r="AU78" i="15"/>
  <c r="AV78" i="15" s="1"/>
  <c r="AY78" i="15" s="1"/>
  <c r="AX79" i="15" s="1"/>
  <c r="BI153" i="17" l="1"/>
  <c r="AE153" i="17"/>
  <c r="AE145" i="22"/>
  <c r="BI409" i="17"/>
  <c r="BH70" i="17"/>
  <c r="BI70" i="17" s="1"/>
  <c r="AD385" i="15"/>
  <c r="O155" i="17"/>
  <c r="P155" i="17" s="1"/>
  <c r="AA155" i="17" s="1"/>
  <c r="BC154" i="17"/>
  <c r="BH154" i="17" s="1"/>
  <c r="X154" i="17"/>
  <c r="BD154" i="17"/>
  <c r="Y154" i="17"/>
  <c r="U154" i="17"/>
  <c r="T155" i="17" s="1"/>
  <c r="Z154" i="17"/>
  <c r="BG155" i="17"/>
  <c r="AC155" i="17"/>
  <c r="AB385" i="15"/>
  <c r="BH385" i="15"/>
  <c r="BF385" i="15"/>
  <c r="U75" i="15"/>
  <c r="T76" i="15" s="1"/>
  <c r="AC76" i="15"/>
  <c r="AE74" i="15"/>
  <c r="BI74" i="15"/>
  <c r="BI294" i="22"/>
  <c r="Q295" i="22"/>
  <c r="R295" i="22" s="1"/>
  <c r="AU75" i="22"/>
  <c r="AV75" i="22" s="1"/>
  <c r="AE294" i="22"/>
  <c r="AS146" i="22"/>
  <c r="AY145" i="22"/>
  <c r="AX146" i="22" s="1"/>
  <c r="AS76" i="22"/>
  <c r="AY75" i="22"/>
  <c r="AX76" i="22" s="1"/>
  <c r="BD146" i="22"/>
  <c r="Y146" i="22"/>
  <c r="BC146" i="22"/>
  <c r="X146" i="22"/>
  <c r="O147" i="22"/>
  <c r="BB146" i="22"/>
  <c r="AC147" i="22"/>
  <c r="Z146" i="22"/>
  <c r="BG147" i="22"/>
  <c r="U146" i="22"/>
  <c r="T147" i="22" s="1"/>
  <c r="P71" i="22"/>
  <c r="AA71" i="22" s="1"/>
  <c r="BF70" i="22"/>
  <c r="BH70" i="22"/>
  <c r="AU371" i="22"/>
  <c r="AV371" i="22" s="1"/>
  <c r="AT222" i="22"/>
  <c r="BE222" i="22" s="1"/>
  <c r="O222" i="22"/>
  <c r="BD221" i="22"/>
  <c r="BC221" i="22"/>
  <c r="BB221" i="22"/>
  <c r="Z221" i="22"/>
  <c r="X221" i="22"/>
  <c r="BG222" i="22"/>
  <c r="AC222" i="22"/>
  <c r="Y221" i="22"/>
  <c r="U221" i="22"/>
  <c r="T222" i="22" s="1"/>
  <c r="O371" i="22"/>
  <c r="BB370" i="22"/>
  <c r="BD370" i="22"/>
  <c r="BC370" i="22"/>
  <c r="Z370" i="22"/>
  <c r="Y370" i="22"/>
  <c r="X370" i="22"/>
  <c r="AC371" i="22"/>
  <c r="BG371" i="22"/>
  <c r="U370" i="22"/>
  <c r="T371" i="22" s="1"/>
  <c r="AB70" i="22"/>
  <c r="AD70" i="22"/>
  <c r="AT297" i="22"/>
  <c r="BE297" i="22" s="1"/>
  <c r="AU297" i="22"/>
  <c r="AV297" i="22" s="1"/>
  <c r="Q324" i="17"/>
  <c r="R324" i="17" s="1"/>
  <c r="AC325" i="17" s="1"/>
  <c r="AU158" i="17"/>
  <c r="AV158" i="17" s="1"/>
  <c r="AS73" i="17"/>
  <c r="AY72" i="17"/>
  <c r="AX73" i="17" s="1"/>
  <c r="BD410" i="17"/>
  <c r="BC410" i="17"/>
  <c r="BB410" i="17"/>
  <c r="X410" i="17"/>
  <c r="O411" i="17"/>
  <c r="Z410" i="17"/>
  <c r="Y410" i="17"/>
  <c r="AC411" i="17"/>
  <c r="BG411" i="17"/>
  <c r="U410" i="17"/>
  <c r="T411" i="17" s="1"/>
  <c r="BC239" i="17"/>
  <c r="BB239" i="17"/>
  <c r="O240" i="17"/>
  <c r="Z239" i="17"/>
  <c r="Y239" i="17"/>
  <c r="X239" i="17"/>
  <c r="BD239" i="17"/>
  <c r="AC240" i="17"/>
  <c r="BG240" i="17"/>
  <c r="U239" i="17"/>
  <c r="T240" i="17" s="1"/>
  <c r="Q71" i="17"/>
  <c r="R71" i="17" s="1"/>
  <c r="AE323" i="17"/>
  <c r="AT411" i="17"/>
  <c r="BE411" i="17" s="1"/>
  <c r="AT327" i="17"/>
  <c r="BE327" i="17" s="1"/>
  <c r="BI323" i="17"/>
  <c r="AU241" i="17"/>
  <c r="AV241" i="17" s="1"/>
  <c r="AE70" i="17"/>
  <c r="AY266" i="21"/>
  <c r="AX267" i="21" s="1"/>
  <c r="Q452" i="21"/>
  <c r="R452" i="21" s="1"/>
  <c r="Y452" i="21" s="1"/>
  <c r="AS73" i="21"/>
  <c r="AY72" i="21"/>
  <c r="AX73" i="21" s="1"/>
  <c r="BI164" i="21"/>
  <c r="AE357" i="21"/>
  <c r="AE164" i="21"/>
  <c r="BI357" i="21"/>
  <c r="BF260" i="21"/>
  <c r="BH260" i="21"/>
  <c r="AS456" i="21"/>
  <c r="AY455" i="21"/>
  <c r="AX456" i="21" s="1"/>
  <c r="AU168" i="21"/>
  <c r="AV168" i="21" s="1"/>
  <c r="Q165" i="21"/>
  <c r="R165" i="21" s="1"/>
  <c r="Q71" i="21"/>
  <c r="R71" i="21" s="1"/>
  <c r="P261" i="21"/>
  <c r="AA261" i="21" s="1"/>
  <c r="AE451" i="21"/>
  <c r="BI451" i="21"/>
  <c r="AE70" i="21"/>
  <c r="AB260" i="21"/>
  <c r="AD260" i="21"/>
  <c r="Q358" i="21"/>
  <c r="R358" i="21" s="1"/>
  <c r="BI70" i="21"/>
  <c r="AS362" i="21"/>
  <c r="AY361" i="21"/>
  <c r="AX362" i="21" s="1"/>
  <c r="AT267" i="21"/>
  <c r="BE267" i="21" s="1"/>
  <c r="Z75" i="15"/>
  <c r="BB75" i="15"/>
  <c r="X75" i="15"/>
  <c r="Y75" i="15"/>
  <c r="BC75" i="15"/>
  <c r="BG76" i="15"/>
  <c r="O76" i="15"/>
  <c r="P76" i="15" s="1"/>
  <c r="Q492" i="15"/>
  <c r="R492" i="15" s="1"/>
  <c r="BI491" i="15"/>
  <c r="AE491" i="15"/>
  <c r="AT492" i="15"/>
  <c r="BE492" i="15" s="1"/>
  <c r="AS388" i="15"/>
  <c r="AY387" i="15"/>
  <c r="AX388" i="15" s="1"/>
  <c r="Q386" i="15"/>
  <c r="R386" i="15" s="1"/>
  <c r="AU282" i="15"/>
  <c r="AV282" i="15" s="1"/>
  <c r="AS79" i="15"/>
  <c r="AT79" i="15" s="1"/>
  <c r="BE79" i="15" s="1"/>
  <c r="AE279" i="15"/>
  <c r="Q280" i="15"/>
  <c r="R280" i="15" s="1"/>
  <c r="BI279" i="15"/>
  <c r="AE172" i="15"/>
  <c r="AS177" i="15"/>
  <c r="AY176" i="15"/>
  <c r="AX177" i="15" s="1"/>
  <c r="BI172" i="15"/>
  <c r="Q173" i="15"/>
  <c r="R173" i="15" s="1"/>
  <c r="U452" i="21" l="1"/>
  <c r="T453" i="21" s="1"/>
  <c r="O453" i="21"/>
  <c r="BC452" i="21"/>
  <c r="Z452" i="21"/>
  <c r="BB452" i="21"/>
  <c r="BI385" i="15"/>
  <c r="AD154" i="17"/>
  <c r="BF154" i="17"/>
  <c r="BI154" i="17" s="1"/>
  <c r="AB154" i="17"/>
  <c r="AE385" i="15"/>
  <c r="BG325" i="17"/>
  <c r="Y324" i="17"/>
  <c r="BD324" i="17"/>
  <c r="BB324" i="17"/>
  <c r="O325" i="17"/>
  <c r="P325" i="17" s="1"/>
  <c r="U324" i="17"/>
  <c r="T325" i="17" s="1"/>
  <c r="X324" i="17"/>
  <c r="Z324" i="17"/>
  <c r="BC324" i="17"/>
  <c r="AB75" i="15"/>
  <c r="BF75" i="15"/>
  <c r="AD75" i="15"/>
  <c r="Q71" i="22"/>
  <c r="R71" i="22" s="1"/>
  <c r="Y71" i="22" s="1"/>
  <c r="AU222" i="22"/>
  <c r="AV222" i="22" s="1"/>
  <c r="AY222" i="22" s="1"/>
  <c r="AX223" i="22" s="1"/>
  <c r="AE70" i="22"/>
  <c r="AS298" i="22"/>
  <c r="AY297" i="22"/>
  <c r="AX298" i="22" s="1"/>
  <c r="AB146" i="22"/>
  <c r="AD146" i="22"/>
  <c r="BF370" i="22"/>
  <c r="BH370" i="22"/>
  <c r="AB221" i="22"/>
  <c r="AD221" i="22"/>
  <c r="P371" i="22"/>
  <c r="AA371" i="22" s="1"/>
  <c r="BF221" i="22"/>
  <c r="BH221" i="22"/>
  <c r="O296" i="22"/>
  <c r="Z295" i="22"/>
  <c r="Y295" i="22"/>
  <c r="X295" i="22"/>
  <c r="BD295" i="22"/>
  <c r="BC295" i="22"/>
  <c r="BB295" i="22"/>
  <c r="AC296" i="22"/>
  <c r="BG296" i="22"/>
  <c r="U295" i="22"/>
  <c r="T296" i="22" s="1"/>
  <c r="AS372" i="22"/>
  <c r="AY371" i="22"/>
  <c r="AX372" i="22" s="1"/>
  <c r="AB370" i="22"/>
  <c r="AD370" i="22"/>
  <c r="P222" i="22"/>
  <c r="AA222" i="22" s="1"/>
  <c r="BI70" i="22"/>
  <c r="AT76" i="22"/>
  <c r="BE76" i="22" s="1"/>
  <c r="BH146" i="22"/>
  <c r="P147" i="22"/>
  <c r="AA147" i="22" s="1"/>
  <c r="AT146" i="22"/>
  <c r="BE146" i="22" s="1"/>
  <c r="BF146" i="22" s="1"/>
  <c r="Q155" i="17"/>
  <c r="R155" i="17" s="1"/>
  <c r="O72" i="17"/>
  <c r="Z71" i="17"/>
  <c r="X71" i="17"/>
  <c r="AC72" i="17"/>
  <c r="BD71" i="17"/>
  <c r="BC71" i="17"/>
  <c r="BB71" i="17"/>
  <c r="Y71" i="17"/>
  <c r="BG72" i="17"/>
  <c r="U71" i="17"/>
  <c r="T72" i="17" s="1"/>
  <c r="BF410" i="17"/>
  <c r="BH410" i="17"/>
  <c r="AB410" i="17"/>
  <c r="AD410" i="17"/>
  <c r="BF239" i="17"/>
  <c r="BH239" i="17"/>
  <c r="AU411" i="17"/>
  <c r="AV411" i="17" s="1"/>
  <c r="AT73" i="17"/>
  <c r="BE73" i="17" s="1"/>
  <c r="AS159" i="17"/>
  <c r="AY158" i="17"/>
  <c r="AX159" i="17" s="1"/>
  <c r="AS242" i="17"/>
  <c r="AY241" i="17"/>
  <c r="AX242" i="17" s="1"/>
  <c r="P240" i="17"/>
  <c r="AA240" i="17" s="1"/>
  <c r="AU327" i="17"/>
  <c r="AV327" i="17" s="1"/>
  <c r="AB239" i="17"/>
  <c r="AD239" i="17"/>
  <c r="P411" i="17"/>
  <c r="AA411" i="17" s="1"/>
  <c r="BG453" i="21"/>
  <c r="AU267" i="21"/>
  <c r="AC453" i="21"/>
  <c r="X452" i="21"/>
  <c r="BD452" i="21"/>
  <c r="Z71" i="21"/>
  <c r="AC72" i="21"/>
  <c r="BD71" i="21"/>
  <c r="Y71" i="21"/>
  <c r="O72" i="21"/>
  <c r="BB71" i="21"/>
  <c r="X71" i="21"/>
  <c r="BC71" i="21"/>
  <c r="BG72" i="21"/>
  <c r="U71" i="21"/>
  <c r="T72" i="21" s="1"/>
  <c r="O166" i="21"/>
  <c r="BB165" i="21"/>
  <c r="Y165" i="21"/>
  <c r="X165" i="21"/>
  <c r="BD165" i="21"/>
  <c r="BC165" i="21"/>
  <c r="Z165" i="21"/>
  <c r="BG166" i="21"/>
  <c r="AC166" i="21"/>
  <c r="U165" i="21"/>
  <c r="T166" i="21" s="1"/>
  <c r="P453" i="21"/>
  <c r="AA453" i="21" s="1"/>
  <c r="BH452" i="21"/>
  <c r="Q261" i="21"/>
  <c r="R261" i="21" s="1"/>
  <c r="AT456" i="21"/>
  <c r="BE456" i="21" s="1"/>
  <c r="AT362" i="21"/>
  <c r="BE362" i="21" s="1"/>
  <c r="AS169" i="21"/>
  <c r="AY168" i="21"/>
  <c r="AX169" i="21" s="1"/>
  <c r="O359" i="21"/>
  <c r="Z358" i="21"/>
  <c r="Y358" i="21"/>
  <c r="X358" i="21"/>
  <c r="BD358" i="21"/>
  <c r="BB358" i="21"/>
  <c r="AC359" i="21"/>
  <c r="BC358" i="21"/>
  <c r="BG359" i="21"/>
  <c r="U358" i="21"/>
  <c r="T359" i="21" s="1"/>
  <c r="AV267" i="21"/>
  <c r="AE260" i="21"/>
  <c r="BI260" i="21"/>
  <c r="AT73" i="21"/>
  <c r="BE73" i="21" s="1"/>
  <c r="AU492" i="15"/>
  <c r="AV492" i="15" s="1"/>
  <c r="AS493" i="15" s="1"/>
  <c r="BH75" i="15"/>
  <c r="O493" i="15"/>
  <c r="BB492" i="15"/>
  <c r="Y492" i="15"/>
  <c r="X492" i="15"/>
  <c r="BD492" i="15"/>
  <c r="BC492" i="15"/>
  <c r="Z492" i="15"/>
  <c r="AC493" i="15"/>
  <c r="BG493" i="15"/>
  <c r="U492" i="15"/>
  <c r="T493" i="15" s="1"/>
  <c r="BD386" i="15"/>
  <c r="BC386" i="15"/>
  <c r="BB386" i="15"/>
  <c r="Z386" i="15"/>
  <c r="Y386" i="15"/>
  <c r="AC387" i="15"/>
  <c r="X386" i="15"/>
  <c r="O387" i="15"/>
  <c r="BG387" i="15"/>
  <c r="U386" i="15"/>
  <c r="T387" i="15" s="1"/>
  <c r="AT388" i="15"/>
  <c r="BE388" i="15" s="1"/>
  <c r="O281" i="15"/>
  <c r="BB280" i="15"/>
  <c r="BD280" i="15"/>
  <c r="BC280" i="15"/>
  <c r="Z280" i="15"/>
  <c r="Y280" i="15"/>
  <c r="X280" i="15"/>
  <c r="AC281" i="15"/>
  <c r="BG281" i="15"/>
  <c r="U280" i="15"/>
  <c r="T281" i="15" s="1"/>
  <c r="AS283" i="15"/>
  <c r="AY282" i="15"/>
  <c r="AX283" i="15" s="1"/>
  <c r="Z173" i="15"/>
  <c r="AC174" i="15"/>
  <c r="BD173" i="15"/>
  <c r="Y173" i="15"/>
  <c r="X173" i="15"/>
  <c r="O174" i="15"/>
  <c r="BC173" i="15"/>
  <c r="BB173" i="15"/>
  <c r="BG174" i="15"/>
  <c r="U173" i="15"/>
  <c r="T174" i="15" s="1"/>
  <c r="AT177" i="15"/>
  <c r="BE177" i="15" s="1"/>
  <c r="Q76" i="15"/>
  <c r="R76" i="15" s="1"/>
  <c r="AA76" i="15"/>
  <c r="AU79" i="15"/>
  <c r="AV79" i="15" s="1"/>
  <c r="AB452" i="21" l="1"/>
  <c r="BF452" i="21"/>
  <c r="AE75" i="15"/>
  <c r="AE154" i="17"/>
  <c r="AB324" i="17"/>
  <c r="AD324" i="17"/>
  <c r="BF324" i="17"/>
  <c r="AC72" i="22"/>
  <c r="BD71" i="22"/>
  <c r="BG72" i="22"/>
  <c r="X71" i="22"/>
  <c r="BB71" i="22"/>
  <c r="AS223" i="22"/>
  <c r="AT223" i="22" s="1"/>
  <c r="BE223" i="22" s="1"/>
  <c r="Z71" i="22"/>
  <c r="BC71" i="22"/>
  <c r="O72" i="22"/>
  <c r="P72" i="22" s="1"/>
  <c r="AA72" i="22" s="1"/>
  <c r="U71" i="22"/>
  <c r="T72" i="22" s="1"/>
  <c r="AA325" i="17"/>
  <c r="Q325" i="17"/>
  <c r="R325" i="17" s="1"/>
  <c r="X325" i="17" s="1"/>
  <c r="BH324" i="17"/>
  <c r="AU73" i="17"/>
  <c r="AV73" i="17" s="1"/>
  <c r="AY492" i="15"/>
  <c r="AX493" i="15" s="1"/>
  <c r="BI75" i="15"/>
  <c r="AU76" i="22"/>
  <c r="AV76" i="22" s="1"/>
  <c r="AE370" i="22"/>
  <c r="BI221" i="22"/>
  <c r="BF295" i="22"/>
  <c r="BH295" i="22"/>
  <c r="AE146" i="22"/>
  <c r="Q371" i="22"/>
  <c r="R371" i="22" s="1"/>
  <c r="Q147" i="22"/>
  <c r="R147" i="22" s="1"/>
  <c r="AT372" i="22"/>
  <c r="BE372" i="22" s="1"/>
  <c r="AB295" i="22"/>
  <c r="AD295" i="22"/>
  <c r="BI146" i="22"/>
  <c r="Q222" i="22"/>
  <c r="R222" i="22" s="1"/>
  <c r="AE221" i="22"/>
  <c r="AT298" i="22"/>
  <c r="BE298" i="22" s="1"/>
  <c r="P296" i="22"/>
  <c r="AA296" i="22" s="1"/>
  <c r="AU146" i="22"/>
  <c r="AV146" i="22" s="1"/>
  <c r="BI370" i="22"/>
  <c r="AS328" i="17"/>
  <c r="AY327" i="17"/>
  <c r="AX328" i="17" s="1"/>
  <c r="AS412" i="17"/>
  <c r="AY411" i="17"/>
  <c r="AX412" i="17" s="1"/>
  <c r="BF71" i="17"/>
  <c r="BH71" i="17"/>
  <c r="Q240" i="17"/>
  <c r="R240" i="17" s="1"/>
  <c r="AT159" i="17"/>
  <c r="BE159" i="17" s="1"/>
  <c r="Q411" i="17"/>
  <c r="R411" i="17" s="1"/>
  <c r="BI239" i="17"/>
  <c r="BI410" i="17"/>
  <c r="O156" i="17"/>
  <c r="BD155" i="17"/>
  <c r="AC156" i="17"/>
  <c r="BC155" i="17"/>
  <c r="BB155" i="17"/>
  <c r="Z155" i="17"/>
  <c r="X155" i="17"/>
  <c r="Y155" i="17"/>
  <c r="BG156" i="17"/>
  <c r="U155" i="17"/>
  <c r="T156" i="17" s="1"/>
  <c r="AT242" i="17"/>
  <c r="BE242" i="17" s="1"/>
  <c r="AE410" i="17"/>
  <c r="AB71" i="17"/>
  <c r="AD71" i="17"/>
  <c r="AE239" i="17"/>
  <c r="P72" i="17"/>
  <c r="AA72" i="17" s="1"/>
  <c r="AD452" i="21"/>
  <c r="AE452" i="21" s="1"/>
  <c r="Q453" i="21"/>
  <c r="R453" i="21" s="1"/>
  <c r="BC453" i="21" s="1"/>
  <c r="Z453" i="21"/>
  <c r="BG454" i="21"/>
  <c r="AB71" i="21"/>
  <c r="AD71" i="21"/>
  <c r="AB165" i="21"/>
  <c r="AD165" i="21"/>
  <c r="BF71" i="21"/>
  <c r="BH71" i="21"/>
  <c r="P72" i="21"/>
  <c r="AA72" i="21" s="1"/>
  <c r="AT169" i="21"/>
  <c r="BE169" i="21" s="1"/>
  <c r="AB358" i="21"/>
  <c r="AD358" i="21"/>
  <c r="BF165" i="21"/>
  <c r="BH165" i="21"/>
  <c r="AS268" i="21"/>
  <c r="AY267" i="21"/>
  <c r="AX268" i="21" s="1"/>
  <c r="AU362" i="21"/>
  <c r="AV362" i="21" s="1"/>
  <c r="P166" i="21"/>
  <c r="AA166" i="21" s="1"/>
  <c r="Z261" i="21"/>
  <c r="O262" i="21"/>
  <c r="BB261" i="21"/>
  <c r="BD261" i="21"/>
  <c r="BC261" i="21"/>
  <c r="Y261" i="21"/>
  <c r="X261" i="21"/>
  <c r="BG262" i="21"/>
  <c r="AC262" i="21"/>
  <c r="U261" i="21"/>
  <c r="T262" i="21" s="1"/>
  <c r="BI452" i="21"/>
  <c r="BF358" i="21"/>
  <c r="BH358" i="21"/>
  <c r="AU73" i="21"/>
  <c r="AV73" i="21" s="1"/>
  <c r="P359" i="21"/>
  <c r="AA359" i="21" s="1"/>
  <c r="AU456" i="21"/>
  <c r="AV456" i="21" s="1"/>
  <c r="BF492" i="15"/>
  <c r="BH492" i="15"/>
  <c r="P493" i="15"/>
  <c r="AA493" i="15" s="1"/>
  <c r="AB492" i="15"/>
  <c r="AD492" i="15"/>
  <c r="AT493" i="15"/>
  <c r="BE493" i="15" s="1"/>
  <c r="P387" i="15"/>
  <c r="AA387" i="15" s="1"/>
  <c r="BF386" i="15"/>
  <c r="BH386" i="15"/>
  <c r="AU388" i="15"/>
  <c r="AV388" i="15" s="1"/>
  <c r="AB386" i="15"/>
  <c r="AD386" i="15"/>
  <c r="AB280" i="15"/>
  <c r="AD280" i="15"/>
  <c r="AT283" i="15"/>
  <c r="BE283" i="15" s="1"/>
  <c r="BF280" i="15"/>
  <c r="BH280" i="15"/>
  <c r="P281" i="15"/>
  <c r="AA281" i="15" s="1"/>
  <c r="AU177" i="15"/>
  <c r="AV177" i="15" s="1"/>
  <c r="BF173" i="15"/>
  <c r="BH173" i="15"/>
  <c r="P174" i="15"/>
  <c r="AA174" i="15" s="1"/>
  <c r="AB173" i="15"/>
  <c r="AD173" i="15"/>
  <c r="AS80" i="15"/>
  <c r="AY79" i="15"/>
  <c r="AX80" i="15" s="1"/>
  <c r="O77" i="15"/>
  <c r="P77" i="15" s="1"/>
  <c r="BC76" i="15"/>
  <c r="BD76" i="15"/>
  <c r="BB76" i="15"/>
  <c r="Z76" i="15"/>
  <c r="Y76" i="15"/>
  <c r="X76" i="15"/>
  <c r="AC77" i="15"/>
  <c r="BG77" i="15"/>
  <c r="U76" i="15"/>
  <c r="T77" i="15" s="1"/>
  <c r="AC454" i="21" l="1"/>
  <c r="BD453" i="21"/>
  <c r="X453" i="21"/>
  <c r="AE324" i="17"/>
  <c r="AB71" i="22"/>
  <c r="BG326" i="17"/>
  <c r="AD71" i="22"/>
  <c r="BI324" i="17"/>
  <c r="BH71" i="22"/>
  <c r="BB325" i="17"/>
  <c r="AC326" i="17"/>
  <c r="BC325" i="17"/>
  <c r="BD325" i="17"/>
  <c r="O326" i="17"/>
  <c r="Y325" i="17"/>
  <c r="U325" i="17"/>
  <c r="T326" i="17" s="1"/>
  <c r="Z325" i="17"/>
  <c r="BF71" i="22"/>
  <c r="AU223" i="22"/>
  <c r="AV223" i="22" s="1"/>
  <c r="AY223" i="22" s="1"/>
  <c r="AX224" i="22" s="1"/>
  <c r="AU159" i="17"/>
  <c r="AV159" i="17" s="1"/>
  <c r="AY73" i="17"/>
  <c r="AX74" i="17" s="1"/>
  <c r="AS74" i="17"/>
  <c r="O454" i="21"/>
  <c r="Q493" i="15"/>
  <c r="R493" i="15" s="1"/>
  <c r="Y493" i="15" s="1"/>
  <c r="Q296" i="22"/>
  <c r="R296" i="22" s="1"/>
  <c r="BG297" i="22" s="1"/>
  <c r="AU372" i="22"/>
  <c r="AV372" i="22" s="1"/>
  <c r="AS224" i="22"/>
  <c r="O223" i="22"/>
  <c r="BB222" i="22"/>
  <c r="BD222" i="22"/>
  <c r="BC222" i="22"/>
  <c r="Z222" i="22"/>
  <c r="Y222" i="22"/>
  <c r="X222" i="22"/>
  <c r="AC223" i="22"/>
  <c r="BG223" i="22"/>
  <c r="U222" i="22"/>
  <c r="T223" i="22" s="1"/>
  <c r="AS77" i="22"/>
  <c r="AY76" i="22"/>
  <c r="AX77" i="22" s="1"/>
  <c r="AS147" i="22"/>
  <c r="AY146" i="22"/>
  <c r="AX147" i="22" s="1"/>
  <c r="Z147" i="22"/>
  <c r="BD147" i="22"/>
  <c r="Y147" i="22"/>
  <c r="BC147" i="22"/>
  <c r="X147" i="22"/>
  <c r="O148" i="22"/>
  <c r="BB147" i="22"/>
  <c r="BG148" i="22"/>
  <c r="AC148" i="22"/>
  <c r="U147" i="22"/>
  <c r="T148" i="22" s="1"/>
  <c r="Q72" i="22"/>
  <c r="R72" i="22" s="1"/>
  <c r="Z371" i="22"/>
  <c r="BD371" i="22"/>
  <c r="Y371" i="22"/>
  <c r="BC371" i="22"/>
  <c r="X371" i="22"/>
  <c r="O372" i="22"/>
  <c r="BB371" i="22"/>
  <c r="AC372" i="22"/>
  <c r="BG372" i="22"/>
  <c r="U371" i="22"/>
  <c r="T372" i="22" s="1"/>
  <c r="AE295" i="22"/>
  <c r="AU298" i="22"/>
  <c r="AV298" i="22" s="1"/>
  <c r="BI295" i="22"/>
  <c r="BF155" i="17"/>
  <c r="BH155" i="17"/>
  <c r="AT74" i="17"/>
  <c r="BE74" i="17" s="1"/>
  <c r="BD240" i="17"/>
  <c r="Y240" i="17"/>
  <c r="BC240" i="17"/>
  <c r="BB240" i="17"/>
  <c r="O241" i="17"/>
  <c r="Z240" i="17"/>
  <c r="X240" i="17"/>
  <c r="AC241" i="17"/>
  <c r="U240" i="17"/>
  <c r="T241" i="17" s="1"/>
  <c r="BG241" i="17"/>
  <c r="BI71" i="17"/>
  <c r="AU242" i="17"/>
  <c r="AV242" i="17" s="1"/>
  <c r="Q72" i="17"/>
  <c r="R72" i="17" s="1"/>
  <c r="P156" i="17"/>
  <c r="AA156" i="17" s="1"/>
  <c r="Q156" i="17"/>
  <c r="R156" i="17" s="1"/>
  <c r="P326" i="17"/>
  <c r="AA326" i="17" s="1"/>
  <c r="AT412" i="17"/>
  <c r="BE412" i="17" s="1"/>
  <c r="BD411" i="17"/>
  <c r="Y411" i="17"/>
  <c r="BC411" i="17"/>
  <c r="BB411" i="17"/>
  <c r="AC412" i="17"/>
  <c r="Z411" i="17"/>
  <c r="X411" i="17"/>
  <c r="O412" i="17"/>
  <c r="BG412" i="17"/>
  <c r="U411" i="17"/>
  <c r="T412" i="17" s="1"/>
  <c r="AE71" i="17"/>
  <c r="AB155" i="17"/>
  <c r="AD155" i="17"/>
  <c r="AT328" i="17"/>
  <c r="BE328" i="17" s="1"/>
  <c r="U453" i="21"/>
  <c r="T454" i="21" s="1"/>
  <c r="AU169" i="21"/>
  <c r="AV169" i="21" s="1"/>
  <c r="AS170" i="21" s="1"/>
  <c r="Y453" i="21"/>
  <c r="AB453" i="21" s="1"/>
  <c r="BB453" i="21"/>
  <c r="BH453" i="21" s="1"/>
  <c r="AE165" i="21"/>
  <c r="AE358" i="21"/>
  <c r="AS74" i="21"/>
  <c r="AY73" i="21"/>
  <c r="AX74" i="21" s="1"/>
  <c r="AY169" i="21"/>
  <c r="AX170" i="21" s="1"/>
  <c r="BI71" i="21"/>
  <c r="BF261" i="21"/>
  <c r="BH261" i="21"/>
  <c r="AS363" i="21"/>
  <c r="AY362" i="21"/>
  <c r="AX363" i="21" s="1"/>
  <c r="AT268" i="21"/>
  <c r="BE268" i="21" s="1"/>
  <c r="BI358" i="21"/>
  <c r="P454" i="21"/>
  <c r="AA454" i="21" s="1"/>
  <c r="Q359" i="21"/>
  <c r="R359" i="21" s="1"/>
  <c r="AS457" i="21"/>
  <c r="AY456" i="21"/>
  <c r="AX457" i="21" s="1"/>
  <c r="BI165" i="21"/>
  <c r="AE71" i="21"/>
  <c r="P262" i="21"/>
  <c r="AA262" i="21" s="1"/>
  <c r="AB261" i="21"/>
  <c r="AD261" i="21"/>
  <c r="Q166" i="21"/>
  <c r="R166" i="21" s="1"/>
  <c r="Q72" i="21"/>
  <c r="R72" i="21" s="1"/>
  <c r="AU493" i="15"/>
  <c r="AV493" i="15" s="1"/>
  <c r="AS494" i="15" s="1"/>
  <c r="AE492" i="15"/>
  <c r="BI492" i="15"/>
  <c r="BI386" i="15"/>
  <c r="AS389" i="15"/>
  <c r="AY388" i="15"/>
  <c r="AX389" i="15" s="1"/>
  <c r="Q387" i="15"/>
  <c r="R387" i="15" s="1"/>
  <c r="AE386" i="15"/>
  <c r="BI280" i="15"/>
  <c r="Q281" i="15"/>
  <c r="R281" i="15" s="1"/>
  <c r="BH76" i="15"/>
  <c r="AU283" i="15"/>
  <c r="AV283" i="15" s="1"/>
  <c r="Q174" i="15"/>
  <c r="R174" i="15" s="1"/>
  <c r="AE280" i="15"/>
  <c r="AE173" i="15"/>
  <c r="AS178" i="15"/>
  <c r="AY177" i="15"/>
  <c r="AX178" i="15" s="1"/>
  <c r="BI173" i="15"/>
  <c r="AD76" i="15"/>
  <c r="BF76" i="15"/>
  <c r="AB76" i="15"/>
  <c r="AT80" i="15"/>
  <c r="BE80" i="15" s="1"/>
  <c r="AE71" i="22" l="1"/>
  <c r="BF325" i="17"/>
  <c r="AB325" i="17"/>
  <c r="BI71" i="22"/>
  <c r="BH325" i="17"/>
  <c r="AD325" i="17"/>
  <c r="AE325" i="17" s="1"/>
  <c r="BF453" i="21"/>
  <c r="BI453" i="21" s="1"/>
  <c r="AC297" i="22"/>
  <c r="Z296" i="22"/>
  <c r="BB296" i="22"/>
  <c r="O297" i="22"/>
  <c r="X296" i="22"/>
  <c r="BC296" i="22"/>
  <c r="Y296" i="22"/>
  <c r="U296" i="22"/>
  <c r="T297" i="22" s="1"/>
  <c r="BD296" i="22"/>
  <c r="BD493" i="15"/>
  <c r="U493" i="15"/>
  <c r="T494" i="15" s="1"/>
  <c r="AC494" i="15"/>
  <c r="X493" i="15"/>
  <c r="BB493" i="15"/>
  <c r="O494" i="15"/>
  <c r="P494" i="15" s="1"/>
  <c r="AA494" i="15" s="1"/>
  <c r="BG494" i="15"/>
  <c r="BC493" i="15"/>
  <c r="Z493" i="15"/>
  <c r="AY493" i="15"/>
  <c r="AX494" i="15" s="1"/>
  <c r="AD453" i="21"/>
  <c r="AE453" i="21" s="1"/>
  <c r="AS299" i="22"/>
  <c r="AY298" i="22"/>
  <c r="AX299" i="22" s="1"/>
  <c r="AT77" i="22"/>
  <c r="BE77" i="22" s="1"/>
  <c r="AB147" i="22"/>
  <c r="AD147" i="22"/>
  <c r="AB371" i="22"/>
  <c r="AD371" i="22"/>
  <c r="BF222" i="22"/>
  <c r="BH222" i="22"/>
  <c r="P223" i="22"/>
  <c r="AA223" i="22" s="1"/>
  <c r="P297" i="22"/>
  <c r="AA297" i="22" s="1"/>
  <c r="BF371" i="22"/>
  <c r="BH371" i="22"/>
  <c r="BH147" i="22"/>
  <c r="AB222" i="22"/>
  <c r="AD222" i="22"/>
  <c r="AT224" i="22"/>
  <c r="BE224" i="22" s="1"/>
  <c r="O73" i="22"/>
  <c r="Z72" i="22"/>
  <c r="Y72" i="22"/>
  <c r="BC72" i="22"/>
  <c r="BB72" i="22"/>
  <c r="X72" i="22"/>
  <c r="AC73" i="22"/>
  <c r="BD72" i="22"/>
  <c r="U72" i="22"/>
  <c r="T73" i="22" s="1"/>
  <c r="BG73" i="22"/>
  <c r="P372" i="22"/>
  <c r="AA372" i="22" s="1"/>
  <c r="AT147" i="22"/>
  <c r="BE147" i="22" s="1"/>
  <c r="BF147" i="22" s="1"/>
  <c r="P148" i="22"/>
  <c r="AA148" i="22" s="1"/>
  <c r="AS373" i="22"/>
  <c r="AY372" i="22"/>
  <c r="AX373" i="22" s="1"/>
  <c r="Q326" i="17"/>
  <c r="R326" i="17" s="1"/>
  <c r="AU328" i="17"/>
  <c r="AV328" i="17" s="1"/>
  <c r="AU74" i="17"/>
  <c r="AV74" i="17" s="1"/>
  <c r="AS75" i="17" s="1"/>
  <c r="BD156" i="17"/>
  <c r="Y156" i="17"/>
  <c r="BC156" i="17"/>
  <c r="X156" i="17"/>
  <c r="O157" i="17"/>
  <c r="BB156" i="17"/>
  <c r="Z156" i="17"/>
  <c r="AC157" i="17"/>
  <c r="BG157" i="17"/>
  <c r="U156" i="17"/>
  <c r="T157" i="17" s="1"/>
  <c r="Z72" i="17"/>
  <c r="BD72" i="17"/>
  <c r="Y72" i="17"/>
  <c r="BC72" i="17"/>
  <c r="X72" i="17"/>
  <c r="BB72" i="17"/>
  <c r="O73" i="17"/>
  <c r="AC73" i="17"/>
  <c r="BG73" i="17"/>
  <c r="U72" i="17"/>
  <c r="T73" i="17" s="1"/>
  <c r="AS243" i="17"/>
  <c r="AY242" i="17"/>
  <c r="AX243" i="17" s="1"/>
  <c r="AB240" i="17"/>
  <c r="AD240" i="17"/>
  <c r="P241" i="17"/>
  <c r="AA241" i="17" s="1"/>
  <c r="BF240" i="17"/>
  <c r="BH240" i="17"/>
  <c r="AB411" i="17"/>
  <c r="AD411" i="17"/>
  <c r="AE155" i="17"/>
  <c r="AS160" i="17"/>
  <c r="AY159" i="17"/>
  <c r="AX160" i="17" s="1"/>
  <c r="P412" i="17"/>
  <c r="AA412" i="17" s="1"/>
  <c r="BI155" i="17"/>
  <c r="BF411" i="17"/>
  <c r="BH411" i="17"/>
  <c r="AU412" i="17"/>
  <c r="AV412" i="17" s="1"/>
  <c r="BD72" i="21"/>
  <c r="Y72" i="21"/>
  <c r="BC72" i="21"/>
  <c r="X72" i="21"/>
  <c r="BB72" i="21"/>
  <c r="O73" i="21"/>
  <c r="Z72" i="21"/>
  <c r="AC73" i="21"/>
  <c r="U72" i="21"/>
  <c r="T73" i="21" s="1"/>
  <c r="BG73" i="21"/>
  <c r="Z166" i="21"/>
  <c r="BD166" i="21"/>
  <c r="Y166" i="21"/>
  <c r="BC166" i="21"/>
  <c r="X166" i="21"/>
  <c r="O167" i="21"/>
  <c r="BB166" i="21"/>
  <c r="AC167" i="21"/>
  <c r="U166" i="21"/>
  <c r="T167" i="21" s="1"/>
  <c r="BG167" i="21"/>
  <c r="BI261" i="21"/>
  <c r="AU268" i="21"/>
  <c r="AV268" i="21" s="1"/>
  <c r="BC359" i="21"/>
  <c r="X359" i="21"/>
  <c r="Z359" i="21"/>
  <c r="Y359" i="21"/>
  <c r="BD359" i="21"/>
  <c r="AC360" i="21"/>
  <c r="BB359" i="21"/>
  <c r="O360" i="21"/>
  <c r="BG360" i="21"/>
  <c r="U359" i="21"/>
  <c r="T360" i="21" s="1"/>
  <c r="AT457" i="21"/>
  <c r="BE457" i="21" s="1"/>
  <c r="Q262" i="21"/>
  <c r="R262" i="21" s="1"/>
  <c r="AT170" i="21"/>
  <c r="BE170" i="21" s="1"/>
  <c r="AT363" i="21"/>
  <c r="BE363" i="21" s="1"/>
  <c r="AU363" i="21"/>
  <c r="AE261" i="21"/>
  <c r="Q454" i="21"/>
  <c r="R454" i="21" s="1"/>
  <c r="AT74" i="21"/>
  <c r="BE74" i="21" s="1"/>
  <c r="AT494" i="15"/>
  <c r="BE494" i="15" s="1"/>
  <c r="O388" i="15"/>
  <c r="Z387" i="15"/>
  <c r="X387" i="15"/>
  <c r="BD387" i="15"/>
  <c r="BC387" i="15"/>
  <c r="BB387" i="15"/>
  <c r="BG388" i="15"/>
  <c r="Y387" i="15"/>
  <c r="AC388" i="15"/>
  <c r="U387" i="15"/>
  <c r="T388" i="15" s="1"/>
  <c r="AT389" i="15"/>
  <c r="BE389" i="15" s="1"/>
  <c r="AU80" i="15"/>
  <c r="AV80" i="15" s="1"/>
  <c r="AS81" i="15" s="1"/>
  <c r="AS284" i="15"/>
  <c r="AY283" i="15"/>
  <c r="AX284" i="15" s="1"/>
  <c r="Z281" i="15"/>
  <c r="BD281" i="15"/>
  <c r="Y281" i="15"/>
  <c r="BC281" i="15"/>
  <c r="X281" i="15"/>
  <c r="O282" i="15"/>
  <c r="BB281" i="15"/>
  <c r="AC282" i="15"/>
  <c r="BG282" i="15"/>
  <c r="U281" i="15"/>
  <c r="T282" i="15" s="1"/>
  <c r="BC174" i="15"/>
  <c r="X174" i="15"/>
  <c r="BB174" i="15"/>
  <c r="O175" i="15"/>
  <c r="AC175" i="15"/>
  <c r="Z174" i="15"/>
  <c r="Y174" i="15"/>
  <c r="BD174" i="15"/>
  <c r="U174" i="15"/>
  <c r="T175" i="15" s="1"/>
  <c r="BG175" i="15"/>
  <c r="AT178" i="15"/>
  <c r="BE178" i="15" s="1"/>
  <c r="Q77" i="15"/>
  <c r="R77" i="15" s="1"/>
  <c r="AA77" i="15"/>
  <c r="AE76" i="15"/>
  <c r="BI76" i="15"/>
  <c r="BI325" i="17" l="1"/>
  <c r="BH296" i="22"/>
  <c r="AD296" i="22"/>
  <c r="AY74" i="17"/>
  <c r="AX75" i="17" s="1"/>
  <c r="AB296" i="22"/>
  <c r="BF296" i="22"/>
  <c r="AU457" i="21"/>
  <c r="AV457" i="21" s="1"/>
  <c r="BH493" i="15"/>
  <c r="BF493" i="15"/>
  <c r="AB493" i="15"/>
  <c r="AD493" i="15"/>
  <c r="AU389" i="15"/>
  <c r="AV389" i="15" s="1"/>
  <c r="AU147" i="22"/>
  <c r="AV147" i="22" s="1"/>
  <c r="AS148" i="22" s="1"/>
  <c r="AE371" i="22"/>
  <c r="AU77" i="22"/>
  <c r="AV77" i="22" s="1"/>
  <c r="AY77" i="22" s="1"/>
  <c r="AX78" i="22" s="1"/>
  <c r="BI147" i="22"/>
  <c r="Q223" i="22"/>
  <c r="R223" i="22" s="1"/>
  <c r="Y223" i="22" s="1"/>
  <c r="AU224" i="22"/>
  <c r="AV224" i="22" s="1"/>
  <c r="BI371" i="22"/>
  <c r="AT373" i="22"/>
  <c r="BE373" i="22" s="1"/>
  <c r="Q148" i="22"/>
  <c r="R148" i="22" s="1"/>
  <c r="AB72" i="22"/>
  <c r="AD72" i="22"/>
  <c r="AE147" i="22"/>
  <c r="Q372" i="22"/>
  <c r="R372" i="22" s="1"/>
  <c r="AE222" i="22"/>
  <c r="BF72" i="22"/>
  <c r="BH72" i="22"/>
  <c r="BI222" i="22"/>
  <c r="Q297" i="22"/>
  <c r="R297" i="22" s="1"/>
  <c r="P73" i="22"/>
  <c r="AA73" i="22" s="1"/>
  <c r="AT299" i="22"/>
  <c r="BE299" i="22" s="1"/>
  <c r="BF156" i="17"/>
  <c r="BH156" i="17"/>
  <c r="AT243" i="17"/>
  <c r="BE243" i="17" s="1"/>
  <c r="P157" i="17"/>
  <c r="AA157" i="17" s="1"/>
  <c r="BI240" i="17"/>
  <c r="AB156" i="17"/>
  <c r="AD156" i="17"/>
  <c r="Q412" i="17"/>
  <c r="R412" i="17" s="1"/>
  <c r="AS329" i="17"/>
  <c r="AY328" i="17"/>
  <c r="AX329" i="17" s="1"/>
  <c r="Q241" i="17"/>
  <c r="R241" i="17" s="1"/>
  <c r="P73" i="17"/>
  <c r="AA73" i="17" s="1"/>
  <c r="AS413" i="17"/>
  <c r="AY412" i="17"/>
  <c r="AX413" i="17" s="1"/>
  <c r="BI411" i="17"/>
  <c r="Y326" i="17"/>
  <c r="BD326" i="17"/>
  <c r="X326" i="17"/>
  <c r="O327" i="17"/>
  <c r="BC326" i="17"/>
  <c r="BB326" i="17"/>
  <c r="Z326" i="17"/>
  <c r="AC327" i="17"/>
  <c r="BG327" i="17"/>
  <c r="U326" i="17"/>
  <c r="T327" i="17" s="1"/>
  <c r="AT160" i="17"/>
  <c r="BE160" i="17" s="1"/>
  <c r="BF72" i="17"/>
  <c r="BH72" i="17"/>
  <c r="AE411" i="17"/>
  <c r="AE240" i="17"/>
  <c r="AB72" i="17"/>
  <c r="AD72" i="17"/>
  <c r="AT75" i="17"/>
  <c r="BE75" i="17" s="1"/>
  <c r="AS269" i="21"/>
  <c r="AY268" i="21"/>
  <c r="AX269" i="21" s="1"/>
  <c r="O263" i="21"/>
  <c r="Z262" i="21"/>
  <c r="X262" i="21"/>
  <c r="AC263" i="21"/>
  <c r="BC262" i="21"/>
  <c r="BB262" i="21"/>
  <c r="Y262" i="21"/>
  <c r="BD262" i="21"/>
  <c r="BG263" i="21"/>
  <c r="U262" i="21"/>
  <c r="T263" i="21" s="1"/>
  <c r="AB166" i="21"/>
  <c r="AD166" i="21"/>
  <c r="P167" i="21"/>
  <c r="AA167" i="21" s="1"/>
  <c r="P73" i="21"/>
  <c r="AA73" i="21" s="1"/>
  <c r="BF72" i="21"/>
  <c r="BH72" i="21"/>
  <c r="AB72" i="21"/>
  <c r="AD72" i="21"/>
  <c r="P360" i="21"/>
  <c r="AA360" i="21" s="1"/>
  <c r="BC454" i="21"/>
  <c r="X454" i="21"/>
  <c r="BB454" i="21"/>
  <c r="O455" i="21"/>
  <c r="Z454" i="21"/>
  <c r="BD454" i="21"/>
  <c r="Y454" i="21"/>
  <c r="AC455" i="21"/>
  <c r="BG455" i="21"/>
  <c r="U454" i="21"/>
  <c r="T455" i="21" s="1"/>
  <c r="AV363" i="21"/>
  <c r="BF359" i="21"/>
  <c r="BH359" i="21"/>
  <c r="AU74" i="21"/>
  <c r="AV74" i="21" s="1"/>
  <c r="AU170" i="21"/>
  <c r="AV170" i="21" s="1"/>
  <c r="AB359" i="21"/>
  <c r="AD359" i="21"/>
  <c r="BF166" i="21"/>
  <c r="BH166" i="21"/>
  <c r="AU494" i="15"/>
  <c r="AV494" i="15" s="1"/>
  <c r="AY80" i="15"/>
  <c r="AX81" i="15" s="1"/>
  <c r="Q494" i="15"/>
  <c r="R494" i="15" s="1"/>
  <c r="BF387" i="15"/>
  <c r="BH387" i="15"/>
  <c r="AB387" i="15"/>
  <c r="AD387" i="15"/>
  <c r="P388" i="15"/>
  <c r="AA388" i="15" s="1"/>
  <c r="AU178" i="15"/>
  <c r="AV178" i="15" s="1"/>
  <c r="AS179" i="15" s="1"/>
  <c r="P282" i="15"/>
  <c r="AA282" i="15" s="1"/>
  <c r="AB281" i="15"/>
  <c r="AD281" i="15"/>
  <c r="BF281" i="15"/>
  <c r="BH281" i="15"/>
  <c r="AT284" i="15"/>
  <c r="BE284" i="15" s="1"/>
  <c r="P175" i="15"/>
  <c r="AA175" i="15" s="1"/>
  <c r="BF174" i="15"/>
  <c r="BH174" i="15"/>
  <c r="AB174" i="15"/>
  <c r="AD174" i="15"/>
  <c r="O78" i="15"/>
  <c r="P78" i="15" s="1"/>
  <c r="BC77" i="15"/>
  <c r="BD77" i="15"/>
  <c r="BB77" i="15"/>
  <c r="Z77" i="15"/>
  <c r="Y77" i="15"/>
  <c r="X77" i="15"/>
  <c r="AC78" i="15"/>
  <c r="U77" i="15"/>
  <c r="T78" i="15" s="1"/>
  <c r="BG78" i="15"/>
  <c r="AT81" i="15"/>
  <c r="BE81" i="15" s="1"/>
  <c r="BI296" i="22" l="1"/>
  <c r="AE296" i="22"/>
  <c r="AS78" i="22"/>
  <c r="AU75" i="17"/>
  <c r="AV75" i="17" s="1"/>
  <c r="AY75" i="17" s="1"/>
  <c r="AX76" i="17" s="1"/>
  <c r="AU160" i="17"/>
  <c r="AV160" i="17" s="1"/>
  <c r="BI493" i="15"/>
  <c r="AE493" i="15"/>
  <c r="AD77" i="15"/>
  <c r="BG224" i="22"/>
  <c r="AC224" i="22"/>
  <c r="BC223" i="22"/>
  <c r="O224" i="22"/>
  <c r="P224" i="22" s="1"/>
  <c r="AA224" i="22" s="1"/>
  <c r="X223" i="22"/>
  <c r="AD223" i="22" s="1"/>
  <c r="BB223" i="22"/>
  <c r="BD223" i="22"/>
  <c r="U223" i="22"/>
  <c r="T224" i="22" s="1"/>
  <c r="Z223" i="22"/>
  <c r="AU299" i="22"/>
  <c r="AV299" i="22" s="1"/>
  <c r="AS300" i="22" s="1"/>
  <c r="AY147" i="22"/>
  <c r="AX148" i="22" s="1"/>
  <c r="AC373" i="22"/>
  <c r="Z372" i="22"/>
  <c r="BD372" i="22"/>
  <c r="X372" i="22"/>
  <c r="BC372" i="22"/>
  <c r="BB372" i="22"/>
  <c r="Y372" i="22"/>
  <c r="O373" i="22"/>
  <c r="BG373" i="22"/>
  <c r="U372" i="22"/>
  <c r="T373" i="22" s="1"/>
  <c r="O149" i="22"/>
  <c r="BB148" i="22"/>
  <c r="AC149" i="22"/>
  <c r="Z148" i="22"/>
  <c r="BD148" i="22"/>
  <c r="Y148" i="22"/>
  <c r="X148" i="22"/>
  <c r="BC148" i="22"/>
  <c r="BG149" i="22"/>
  <c r="U148" i="22"/>
  <c r="T149" i="22" s="1"/>
  <c r="AE72" i="22"/>
  <c r="AC298" i="22"/>
  <c r="Z297" i="22"/>
  <c r="BD297" i="22"/>
  <c r="Y297" i="22"/>
  <c r="BC297" i="22"/>
  <c r="X297" i="22"/>
  <c r="O298" i="22"/>
  <c r="BB297" i="22"/>
  <c r="BG298" i="22"/>
  <c r="U297" i="22"/>
  <c r="T298" i="22" s="1"/>
  <c r="AU373" i="22"/>
  <c r="AV373" i="22" s="1"/>
  <c r="AT148" i="22"/>
  <c r="BE148" i="22" s="1"/>
  <c r="Q73" i="22"/>
  <c r="R73" i="22" s="1"/>
  <c r="AT78" i="22"/>
  <c r="BE78" i="22" s="1"/>
  <c r="BI72" i="22"/>
  <c r="AS225" i="22"/>
  <c r="AY224" i="22"/>
  <c r="AX225" i="22" s="1"/>
  <c r="Q157" i="17"/>
  <c r="R157" i="17" s="1"/>
  <c r="Y157" i="17" s="1"/>
  <c r="BD241" i="17"/>
  <c r="BC241" i="17"/>
  <c r="BB241" i="17"/>
  <c r="O242" i="17"/>
  <c r="Z241" i="17"/>
  <c r="Y241" i="17"/>
  <c r="X241" i="17"/>
  <c r="AC242" i="17"/>
  <c r="BG242" i="17"/>
  <c r="U241" i="17"/>
  <c r="T242" i="17" s="1"/>
  <c r="Z157" i="17"/>
  <c r="BD157" i="17"/>
  <c r="AB326" i="17"/>
  <c r="AD326" i="17"/>
  <c r="BD412" i="17"/>
  <c r="BC412" i="17"/>
  <c r="AC413" i="17"/>
  <c r="BB412" i="17"/>
  <c r="O413" i="17"/>
  <c r="Z412" i="17"/>
  <c r="BG413" i="17"/>
  <c r="Y412" i="17"/>
  <c r="X412" i="17"/>
  <c r="U412" i="17"/>
  <c r="T413" i="17" s="1"/>
  <c r="AU243" i="17"/>
  <c r="AV243" i="17" s="1"/>
  <c r="P327" i="17"/>
  <c r="AA327" i="17" s="1"/>
  <c r="AE72" i="17"/>
  <c r="AT329" i="17"/>
  <c r="BE329" i="17" s="1"/>
  <c r="Q73" i="17"/>
  <c r="R73" i="17" s="1"/>
  <c r="AE156" i="17"/>
  <c r="BI72" i="17"/>
  <c r="BF326" i="17"/>
  <c r="BH326" i="17"/>
  <c r="AT413" i="17"/>
  <c r="BE413" i="17" s="1"/>
  <c r="BI156" i="17"/>
  <c r="Q167" i="21"/>
  <c r="R167" i="21" s="1"/>
  <c r="O168" i="21" s="1"/>
  <c r="Q360" i="21"/>
  <c r="R360" i="21" s="1"/>
  <c r="AC361" i="21" s="1"/>
  <c r="AE166" i="21"/>
  <c r="AE359" i="21"/>
  <c r="AS75" i="21"/>
  <c r="AY74" i="21"/>
  <c r="AX75" i="21" s="1"/>
  <c r="AB262" i="21"/>
  <c r="AD262" i="21"/>
  <c r="AB454" i="21"/>
  <c r="AD454" i="21"/>
  <c r="BF262" i="21"/>
  <c r="BH262" i="21"/>
  <c r="BF454" i="21"/>
  <c r="BH454" i="21"/>
  <c r="BI359" i="21"/>
  <c r="Q73" i="21"/>
  <c r="R73" i="21" s="1"/>
  <c r="P263" i="21"/>
  <c r="AA263" i="21" s="1"/>
  <c r="AS171" i="21"/>
  <c r="AY170" i="21"/>
  <c r="AX171" i="21" s="1"/>
  <c r="AE72" i="21"/>
  <c r="BI166" i="21"/>
  <c r="P455" i="21"/>
  <c r="AA455" i="21" s="1"/>
  <c r="BI72" i="21"/>
  <c r="AS458" i="21"/>
  <c r="AY457" i="21"/>
  <c r="AX458" i="21" s="1"/>
  <c r="AS364" i="21"/>
  <c r="AY363" i="21"/>
  <c r="AX364" i="21" s="1"/>
  <c r="AT269" i="21"/>
  <c r="BE269" i="21" s="1"/>
  <c r="AU81" i="15"/>
  <c r="AV81" i="15" s="1"/>
  <c r="AS82" i="15" s="1"/>
  <c r="AT82" i="15" s="1"/>
  <c r="AS495" i="15"/>
  <c r="AY494" i="15"/>
  <c r="AX495" i="15" s="1"/>
  <c r="AY178" i="15"/>
  <c r="AX179" i="15" s="1"/>
  <c r="AC495" i="15"/>
  <c r="O495" i="15"/>
  <c r="Z494" i="15"/>
  <c r="BD494" i="15"/>
  <c r="Y494" i="15"/>
  <c r="X494" i="15"/>
  <c r="BC494" i="15"/>
  <c r="BB494" i="15"/>
  <c r="BG495" i="15"/>
  <c r="U494" i="15"/>
  <c r="T495" i="15" s="1"/>
  <c r="AE387" i="15"/>
  <c r="Q388" i="15"/>
  <c r="R388" i="15" s="1"/>
  <c r="AS390" i="15"/>
  <c r="AY389" i="15"/>
  <c r="AX390" i="15" s="1"/>
  <c r="BI387" i="15"/>
  <c r="BI281" i="15"/>
  <c r="BH77" i="15"/>
  <c r="AE281" i="15"/>
  <c r="AU284" i="15"/>
  <c r="AV284" i="15" s="1"/>
  <c r="Q282" i="15"/>
  <c r="R282" i="15" s="1"/>
  <c r="BI174" i="15"/>
  <c r="Q175" i="15"/>
  <c r="R175" i="15" s="1"/>
  <c r="AE174" i="15"/>
  <c r="AT179" i="15"/>
  <c r="BE179" i="15" s="1"/>
  <c r="AB77" i="15"/>
  <c r="AA78" i="15"/>
  <c r="BF77" i="15"/>
  <c r="BD360" i="21" l="1"/>
  <c r="Y360" i="21"/>
  <c r="Z360" i="21"/>
  <c r="X360" i="21"/>
  <c r="AB360" i="21" s="1"/>
  <c r="U157" i="17"/>
  <c r="T158" i="17" s="1"/>
  <c r="BG158" i="17"/>
  <c r="AS76" i="17"/>
  <c r="AC168" i="21"/>
  <c r="BB167" i="21"/>
  <c r="BG168" i="21"/>
  <c r="BC167" i="21"/>
  <c r="X167" i="21"/>
  <c r="Y167" i="21"/>
  <c r="BD167" i="21"/>
  <c r="Z167" i="21"/>
  <c r="U167" i="21"/>
  <c r="T168" i="21" s="1"/>
  <c r="AY81" i="15"/>
  <c r="AX82" i="15" s="1"/>
  <c r="BF223" i="22"/>
  <c r="BH223" i="22"/>
  <c r="AB223" i="22"/>
  <c r="AE223" i="22" s="1"/>
  <c r="AY299" i="22"/>
  <c r="AX300" i="22" s="1"/>
  <c r="AU78" i="22"/>
  <c r="AV78" i="22" s="1"/>
  <c r="AS79" i="22" s="1"/>
  <c r="BH148" i="22"/>
  <c r="AU148" i="22"/>
  <c r="AV148" i="22" s="1"/>
  <c r="AY148" i="22" s="1"/>
  <c r="AX149" i="22" s="1"/>
  <c r="Z73" i="22"/>
  <c r="BD73" i="22"/>
  <c r="Y73" i="22"/>
  <c r="O74" i="22"/>
  <c r="BC73" i="22"/>
  <c r="BB73" i="22"/>
  <c r="X73" i="22"/>
  <c r="AC74" i="22"/>
  <c r="BG74" i="22"/>
  <c r="U73" i="22"/>
  <c r="T74" i="22" s="1"/>
  <c r="BF372" i="22"/>
  <c r="BH372" i="22"/>
  <c r="BF297" i="22"/>
  <c r="BH297" i="22"/>
  <c r="Q224" i="22"/>
  <c r="R224" i="22" s="1"/>
  <c r="P298" i="22"/>
  <c r="AA298" i="22" s="1"/>
  <c r="BF148" i="22"/>
  <c r="AB372" i="22"/>
  <c r="AD372" i="22"/>
  <c r="AB297" i="22"/>
  <c r="AD297" i="22"/>
  <c r="P149" i="22"/>
  <c r="AA149" i="22" s="1"/>
  <c r="AT225" i="22"/>
  <c r="BE225" i="22" s="1"/>
  <c r="AS374" i="22"/>
  <c r="AY373" i="22"/>
  <c r="AX374" i="22" s="1"/>
  <c r="AB148" i="22"/>
  <c r="AD148" i="22"/>
  <c r="P373" i="22"/>
  <c r="AA373" i="22" s="1"/>
  <c r="AT300" i="22"/>
  <c r="BE300" i="22" s="1"/>
  <c r="AC158" i="17"/>
  <c r="BC157" i="17"/>
  <c r="O158" i="17"/>
  <c r="P158" i="17" s="1"/>
  <c r="AA158" i="17" s="1"/>
  <c r="X157" i="17"/>
  <c r="AD157" i="17" s="1"/>
  <c r="BB157" i="17"/>
  <c r="AU413" i="17"/>
  <c r="AV413" i="17" s="1"/>
  <c r="AY413" i="17" s="1"/>
  <c r="AX414" i="17" s="1"/>
  <c r="AU329" i="17"/>
  <c r="AV329" i="17" s="1"/>
  <c r="O74" i="17"/>
  <c r="Z73" i="17"/>
  <c r="X73" i="17"/>
  <c r="AC74" i="17"/>
  <c r="BD73" i="17"/>
  <c r="BC73" i="17"/>
  <c r="BB73" i="17"/>
  <c r="Y73" i="17"/>
  <c r="BG74" i="17"/>
  <c r="U73" i="17"/>
  <c r="T74" i="17" s="1"/>
  <c r="Q327" i="17"/>
  <c r="R327" i="17" s="1"/>
  <c r="AE326" i="17"/>
  <c r="AB241" i="17"/>
  <c r="AD241" i="17"/>
  <c r="P413" i="17"/>
  <c r="AA413" i="17" s="1"/>
  <c r="AS244" i="17"/>
  <c r="AY243" i="17"/>
  <c r="AX244" i="17" s="1"/>
  <c r="BI326" i="17"/>
  <c r="P242" i="17"/>
  <c r="AA242" i="17" s="1"/>
  <c r="AT76" i="17"/>
  <c r="BE76" i="17" s="1"/>
  <c r="BF241" i="17"/>
  <c r="BH241" i="17"/>
  <c r="BF412" i="17"/>
  <c r="BH412" i="17"/>
  <c r="AB412" i="17"/>
  <c r="AD412" i="17"/>
  <c r="AS161" i="17"/>
  <c r="AY160" i="17"/>
  <c r="AX161" i="17" s="1"/>
  <c r="U360" i="21"/>
  <c r="T361" i="21" s="1"/>
  <c r="BG361" i="21"/>
  <c r="O361" i="21"/>
  <c r="P361" i="21" s="1"/>
  <c r="AA361" i="21" s="1"/>
  <c r="Q455" i="21"/>
  <c r="R455" i="21" s="1"/>
  <c r="BB455" i="21" s="1"/>
  <c r="BB360" i="21"/>
  <c r="AU269" i="21"/>
  <c r="AV269" i="21" s="1"/>
  <c r="AY269" i="21" s="1"/>
  <c r="AX270" i="21" s="1"/>
  <c r="BC360" i="21"/>
  <c r="AE262" i="21"/>
  <c r="BC455" i="21"/>
  <c r="AT458" i="21"/>
  <c r="BE458" i="21" s="1"/>
  <c r="AU458" i="21"/>
  <c r="BI262" i="21"/>
  <c r="AT75" i="21"/>
  <c r="BE75" i="21" s="1"/>
  <c r="P168" i="21"/>
  <c r="AA168" i="21" s="1"/>
  <c r="BI454" i="21"/>
  <c r="AT171" i="21"/>
  <c r="BE171" i="21" s="1"/>
  <c r="AU171" i="21"/>
  <c r="AV171" i="21" s="1"/>
  <c r="Q263" i="21"/>
  <c r="R263" i="21" s="1"/>
  <c r="AT364" i="21"/>
  <c r="BE364" i="21" s="1"/>
  <c r="Z73" i="21"/>
  <c r="AC74" i="21"/>
  <c r="BD73" i="21"/>
  <c r="Y73" i="21"/>
  <c r="O74" i="21"/>
  <c r="BB73" i="21"/>
  <c r="X73" i="21"/>
  <c r="BG74" i="21"/>
  <c r="BC73" i="21"/>
  <c r="U73" i="21"/>
  <c r="T74" i="21" s="1"/>
  <c r="AE454" i="21"/>
  <c r="BF494" i="15"/>
  <c r="BH494" i="15"/>
  <c r="P495" i="15"/>
  <c r="AA495" i="15" s="1"/>
  <c r="AB494" i="15"/>
  <c r="AD494" i="15"/>
  <c r="AT495" i="15"/>
  <c r="BE495" i="15" s="1"/>
  <c r="AT390" i="15"/>
  <c r="BE390" i="15" s="1"/>
  <c r="BD388" i="15"/>
  <c r="Y388" i="15"/>
  <c r="O389" i="15"/>
  <c r="BC388" i="15"/>
  <c r="BB388" i="15"/>
  <c r="Z388" i="15"/>
  <c r="X388" i="15"/>
  <c r="AC389" i="15"/>
  <c r="BG389" i="15"/>
  <c r="U388" i="15"/>
  <c r="T389" i="15" s="1"/>
  <c r="Z282" i="15"/>
  <c r="BD282" i="15"/>
  <c r="Y282" i="15"/>
  <c r="BC282" i="15"/>
  <c r="X282" i="15"/>
  <c r="BG283" i="15"/>
  <c r="BB282" i="15"/>
  <c r="O283" i="15"/>
  <c r="AC283" i="15"/>
  <c r="U282" i="15"/>
  <c r="T283" i="15" s="1"/>
  <c r="AS285" i="15"/>
  <c r="AY284" i="15"/>
  <c r="AX285" i="15" s="1"/>
  <c r="AU179" i="15"/>
  <c r="AV179" i="15" s="1"/>
  <c r="Z175" i="15"/>
  <c r="AC176" i="15"/>
  <c r="BD175" i="15"/>
  <c r="Y175" i="15"/>
  <c r="X175" i="15"/>
  <c r="O176" i="15"/>
  <c r="BG176" i="15"/>
  <c r="BC175" i="15"/>
  <c r="BB175" i="15"/>
  <c r="U175" i="15"/>
  <c r="T176" i="15" s="1"/>
  <c r="BI77" i="15"/>
  <c r="Q78" i="15"/>
  <c r="R78" i="15" s="1"/>
  <c r="AE77" i="15"/>
  <c r="AU82" i="15"/>
  <c r="AV82" i="15" s="1"/>
  <c r="BE82" i="15"/>
  <c r="AD360" i="21" l="1"/>
  <c r="BD455" i="21"/>
  <c r="AC456" i="21"/>
  <c r="Y455" i="21"/>
  <c r="BI223" i="22"/>
  <c r="AS414" i="17"/>
  <c r="AD167" i="21"/>
  <c r="BF167" i="21"/>
  <c r="BH167" i="21"/>
  <c r="AB167" i="21"/>
  <c r="AU390" i="15"/>
  <c r="AV390" i="15" s="1"/>
  <c r="BF157" i="17"/>
  <c r="BF360" i="21"/>
  <c r="BH157" i="17"/>
  <c r="AY78" i="22"/>
  <c r="AX79" i="22" s="1"/>
  <c r="AS149" i="22"/>
  <c r="AT149" i="22" s="1"/>
  <c r="BE149" i="22" s="1"/>
  <c r="BI148" i="22"/>
  <c r="AU300" i="22"/>
  <c r="AV300" i="22" s="1"/>
  <c r="Q149" i="22"/>
  <c r="R149" i="22" s="1"/>
  <c r="BC149" i="22" s="1"/>
  <c r="AE148" i="22"/>
  <c r="AU225" i="22"/>
  <c r="AV225" i="22" s="1"/>
  <c r="AS226" i="22" s="1"/>
  <c r="BI297" i="22"/>
  <c r="AB73" i="22"/>
  <c r="AD73" i="22"/>
  <c r="AT374" i="22"/>
  <c r="BE374" i="22" s="1"/>
  <c r="AU374" i="22"/>
  <c r="AV374" i="22" s="1"/>
  <c r="BF73" i="22"/>
  <c r="BH73" i="22"/>
  <c r="Q373" i="22"/>
  <c r="R373" i="22" s="1"/>
  <c r="AE297" i="22"/>
  <c r="Q298" i="22"/>
  <c r="R298" i="22" s="1"/>
  <c r="BI372" i="22"/>
  <c r="P74" i="22"/>
  <c r="AA74" i="22" s="1"/>
  <c r="BG225" i="22"/>
  <c r="O225" i="22"/>
  <c r="BD224" i="22"/>
  <c r="Z224" i="22"/>
  <c r="Y224" i="22"/>
  <c r="X224" i="22"/>
  <c r="BC224" i="22"/>
  <c r="BB224" i="22"/>
  <c r="AC225" i="22"/>
  <c r="U224" i="22"/>
  <c r="T225" i="22" s="1"/>
  <c r="AE372" i="22"/>
  <c r="AT79" i="22"/>
  <c r="BE79" i="22" s="1"/>
  <c r="AB157" i="17"/>
  <c r="AE157" i="17" s="1"/>
  <c r="AU76" i="17"/>
  <c r="AV76" i="17" s="1"/>
  <c r="AS77" i="17" s="1"/>
  <c r="BD327" i="17"/>
  <c r="Y327" i="17"/>
  <c r="BC327" i="17"/>
  <c r="X327" i="17"/>
  <c r="O328" i="17"/>
  <c r="BB327" i="17"/>
  <c r="Z327" i="17"/>
  <c r="AC328" i="17"/>
  <c r="U327" i="17"/>
  <c r="T328" i="17" s="1"/>
  <c r="BG328" i="17"/>
  <c r="AE241" i="17"/>
  <c r="AT244" i="17"/>
  <c r="BE244" i="17" s="1"/>
  <c r="AB73" i="17"/>
  <c r="AD73" i="17"/>
  <c r="AS330" i="17"/>
  <c r="AY329" i="17"/>
  <c r="AX330" i="17" s="1"/>
  <c r="AT161" i="17"/>
  <c r="BE161" i="17" s="1"/>
  <c r="Q242" i="17"/>
  <c r="R242" i="17" s="1"/>
  <c r="Q413" i="17"/>
  <c r="R413" i="17" s="1"/>
  <c r="P74" i="17"/>
  <c r="AA74" i="17" s="1"/>
  <c r="AE412" i="17"/>
  <c r="Q158" i="17"/>
  <c r="R158" i="17" s="1"/>
  <c r="BI412" i="17"/>
  <c r="BI241" i="17"/>
  <c r="BF73" i="17"/>
  <c r="BH73" i="17"/>
  <c r="AT414" i="17"/>
  <c r="BE414" i="17" s="1"/>
  <c r="Z455" i="21"/>
  <c r="BG456" i="21"/>
  <c r="AS270" i="21"/>
  <c r="AT270" i="21" s="1"/>
  <c r="BE270" i="21" s="1"/>
  <c r="O456" i="21"/>
  <c r="P456" i="21" s="1"/>
  <c r="AA456" i="21" s="1"/>
  <c r="U455" i="21"/>
  <c r="T456" i="21" s="1"/>
  <c r="BH360" i="21"/>
  <c r="X455" i="21"/>
  <c r="Q168" i="21"/>
  <c r="R168" i="21" s="1"/>
  <c r="AU75" i="21"/>
  <c r="AV75" i="21" s="1"/>
  <c r="AE360" i="21"/>
  <c r="AS172" i="21"/>
  <c r="AY171" i="21"/>
  <c r="AX172" i="21" s="1"/>
  <c r="Q361" i="21"/>
  <c r="R361" i="21" s="1"/>
  <c r="BF73" i="21"/>
  <c r="BH73" i="21"/>
  <c r="AB73" i="21"/>
  <c r="AD73" i="21"/>
  <c r="BF455" i="21"/>
  <c r="BH455" i="21"/>
  <c r="O264" i="21"/>
  <c r="BB263" i="21"/>
  <c r="X263" i="21"/>
  <c r="BC263" i="21"/>
  <c r="Z263" i="21"/>
  <c r="Y263" i="21"/>
  <c r="AC264" i="21"/>
  <c r="BD263" i="21"/>
  <c r="BG264" i="21"/>
  <c r="U263" i="21"/>
  <c r="T264" i="21" s="1"/>
  <c r="P74" i="21"/>
  <c r="AA74" i="21" s="1"/>
  <c r="AU364" i="21"/>
  <c r="AV364" i="21" s="1"/>
  <c r="AV458" i="21"/>
  <c r="AE494" i="15"/>
  <c r="Q495" i="15"/>
  <c r="R495" i="15" s="1"/>
  <c r="AU495" i="15"/>
  <c r="AV495" i="15" s="1"/>
  <c r="BI494" i="15"/>
  <c r="AB388" i="15"/>
  <c r="AD388" i="15"/>
  <c r="P389" i="15"/>
  <c r="AA389" i="15" s="1"/>
  <c r="BF388" i="15"/>
  <c r="BH388" i="15"/>
  <c r="AT285" i="15"/>
  <c r="BE285" i="15" s="1"/>
  <c r="BF282" i="15"/>
  <c r="BH282" i="15"/>
  <c r="P283" i="15"/>
  <c r="AA283" i="15" s="1"/>
  <c r="AB282" i="15"/>
  <c r="AD282" i="15"/>
  <c r="AS180" i="15"/>
  <c r="AY179" i="15"/>
  <c r="AX180" i="15" s="1"/>
  <c r="AB175" i="15"/>
  <c r="AD175" i="15"/>
  <c r="P176" i="15"/>
  <c r="AA176" i="15" s="1"/>
  <c r="BF175" i="15"/>
  <c r="BH175" i="15"/>
  <c r="AS83" i="15"/>
  <c r="AY82" i="15"/>
  <c r="AX83" i="15" s="1"/>
  <c r="O79" i="15"/>
  <c r="P79" i="15" s="1"/>
  <c r="BC78" i="15"/>
  <c r="BD78" i="15"/>
  <c r="BB78" i="15"/>
  <c r="Z78" i="15"/>
  <c r="Y78" i="15"/>
  <c r="X78" i="15"/>
  <c r="AC79" i="15"/>
  <c r="BG79" i="15"/>
  <c r="U78" i="15"/>
  <c r="T79" i="15" s="1"/>
  <c r="AU149" i="22" l="1"/>
  <c r="AV149" i="22" s="1"/>
  <c r="BI167" i="21"/>
  <c r="AE167" i="21"/>
  <c r="AY76" i="17"/>
  <c r="AX77" i="17" s="1"/>
  <c r="BI157" i="17"/>
  <c r="AB455" i="21"/>
  <c r="BI360" i="21"/>
  <c r="AU285" i="15"/>
  <c r="AV285" i="15" s="1"/>
  <c r="AS286" i="15" s="1"/>
  <c r="Z149" i="22"/>
  <c r="BG150" i="22"/>
  <c r="U149" i="22"/>
  <c r="T150" i="22" s="1"/>
  <c r="BB149" i="22"/>
  <c r="BH149" i="22" s="1"/>
  <c r="AC150" i="22"/>
  <c r="O150" i="22"/>
  <c r="P150" i="22" s="1"/>
  <c r="AA150" i="22" s="1"/>
  <c r="Y149" i="22"/>
  <c r="BD149" i="22"/>
  <c r="X149" i="22"/>
  <c r="AY225" i="22"/>
  <c r="AX226" i="22" s="1"/>
  <c r="AS375" i="22"/>
  <c r="AY374" i="22"/>
  <c r="AX375" i="22" s="1"/>
  <c r="AS150" i="22"/>
  <c r="AY149" i="22"/>
  <c r="AX150" i="22" s="1"/>
  <c r="P225" i="22"/>
  <c r="AA225" i="22" s="1"/>
  <c r="O299" i="22"/>
  <c r="BB298" i="22"/>
  <c r="Z298" i="22"/>
  <c r="BC298" i="22"/>
  <c r="AC299" i="22"/>
  <c r="Y298" i="22"/>
  <c r="X298" i="22"/>
  <c r="BD298" i="22"/>
  <c r="BG299" i="22"/>
  <c r="U298" i="22"/>
  <c r="T299" i="22" s="1"/>
  <c r="AE73" i="22"/>
  <c r="BF224" i="22"/>
  <c r="BH224" i="22"/>
  <c r="BC373" i="22"/>
  <c r="X373" i="22"/>
  <c r="O374" i="22"/>
  <c r="BB373" i="22"/>
  <c r="Z373" i="22"/>
  <c r="Y373" i="22"/>
  <c r="AC374" i="22"/>
  <c r="BD373" i="22"/>
  <c r="BG374" i="22"/>
  <c r="U373" i="22"/>
  <c r="T374" i="22" s="1"/>
  <c r="AS301" i="22"/>
  <c r="AY300" i="22"/>
  <c r="AX301" i="22" s="1"/>
  <c r="AU79" i="22"/>
  <c r="AV79" i="22" s="1"/>
  <c r="AT226" i="22"/>
  <c r="BE226" i="22" s="1"/>
  <c r="AU226" i="22"/>
  <c r="AV226" i="22" s="1"/>
  <c r="AB224" i="22"/>
  <c r="AD224" i="22"/>
  <c r="Q74" i="22"/>
  <c r="R74" i="22" s="1"/>
  <c r="BI73" i="22"/>
  <c r="AU414" i="17"/>
  <c r="AV414" i="17" s="1"/>
  <c r="AS415" i="17" s="1"/>
  <c r="AU161" i="17"/>
  <c r="O414" i="17"/>
  <c r="BB413" i="17"/>
  <c r="X413" i="17"/>
  <c r="BD413" i="17"/>
  <c r="BC413" i="17"/>
  <c r="AC414" i="17"/>
  <c r="Z413" i="17"/>
  <c r="Y413" i="17"/>
  <c r="BG414" i="17"/>
  <c r="U413" i="17"/>
  <c r="T414" i="17" s="1"/>
  <c r="O243" i="17"/>
  <c r="BB242" i="17"/>
  <c r="BD242" i="17"/>
  <c r="BC242" i="17"/>
  <c r="AC243" i="17"/>
  <c r="Z242" i="17"/>
  <c r="BG243" i="17"/>
  <c r="X242" i="17"/>
  <c r="Y242" i="17"/>
  <c r="U242" i="17"/>
  <c r="T243" i="17" s="1"/>
  <c r="BF327" i="17"/>
  <c r="BH327" i="17"/>
  <c r="P328" i="17"/>
  <c r="AA328" i="17" s="1"/>
  <c r="AB327" i="17"/>
  <c r="AD327" i="17"/>
  <c r="Q74" i="17"/>
  <c r="R74" i="17" s="1"/>
  <c r="AT330" i="17"/>
  <c r="BE330" i="17" s="1"/>
  <c r="O159" i="17"/>
  <c r="BB158" i="17"/>
  <c r="BC158" i="17"/>
  <c r="Z158" i="17"/>
  <c r="Y158" i="17"/>
  <c r="X158" i="17"/>
  <c r="BD158" i="17"/>
  <c r="BG159" i="17"/>
  <c r="AC159" i="17"/>
  <c r="U158" i="17"/>
  <c r="T159" i="17" s="1"/>
  <c r="AE73" i="17"/>
  <c r="BI73" i="17"/>
  <c r="AV161" i="17"/>
  <c r="AU244" i="17"/>
  <c r="AV244" i="17" s="1"/>
  <c r="AT77" i="17"/>
  <c r="BE77" i="17" s="1"/>
  <c r="AD455" i="21"/>
  <c r="Q456" i="21"/>
  <c r="R456" i="21" s="1"/>
  <c r="X456" i="21" s="1"/>
  <c r="AS365" i="21"/>
  <c r="AY364" i="21"/>
  <c r="AX365" i="21" s="1"/>
  <c r="BI73" i="21"/>
  <c r="Q74" i="21"/>
  <c r="R74" i="21" s="1"/>
  <c r="AS76" i="21"/>
  <c r="AY75" i="21"/>
  <c r="AX76" i="21" s="1"/>
  <c r="AE73" i="21"/>
  <c r="Y361" i="21"/>
  <c r="X361" i="21"/>
  <c r="BC361" i="21"/>
  <c r="Z361" i="21"/>
  <c r="BB361" i="21"/>
  <c r="O362" i="21"/>
  <c r="BD361" i="21"/>
  <c r="AC362" i="21"/>
  <c r="BG362" i="21"/>
  <c r="U361" i="21"/>
  <c r="T362" i="21" s="1"/>
  <c r="P264" i="21"/>
  <c r="AA264" i="21" s="1"/>
  <c r="Q264" i="21"/>
  <c r="R264" i="21" s="1"/>
  <c r="AS459" i="21"/>
  <c r="AY458" i="21"/>
  <c r="AX459" i="21" s="1"/>
  <c r="AB263" i="21"/>
  <c r="AD263" i="21"/>
  <c r="BF263" i="21"/>
  <c r="BH263" i="21"/>
  <c r="AU270" i="21"/>
  <c r="AV270" i="21" s="1"/>
  <c r="BC168" i="21"/>
  <c r="X168" i="21"/>
  <c r="O169" i="21"/>
  <c r="BB168" i="21"/>
  <c r="BD168" i="21"/>
  <c r="Z168" i="21"/>
  <c r="Y168" i="21"/>
  <c r="AC169" i="21"/>
  <c r="BG169" i="21"/>
  <c r="U168" i="21"/>
  <c r="T169" i="21" s="1"/>
  <c r="BI455" i="21"/>
  <c r="AT172" i="21"/>
  <c r="BE172" i="21" s="1"/>
  <c r="AS496" i="15"/>
  <c r="AY495" i="15"/>
  <c r="AX496" i="15" s="1"/>
  <c r="BC495" i="15"/>
  <c r="X495" i="15"/>
  <c r="O496" i="15"/>
  <c r="BB495" i="15"/>
  <c r="BG496" i="15"/>
  <c r="Z495" i="15"/>
  <c r="BD495" i="15"/>
  <c r="Y495" i="15"/>
  <c r="AC496" i="15"/>
  <c r="U495" i="15"/>
  <c r="T496" i="15" s="1"/>
  <c r="Q389" i="15"/>
  <c r="R389" i="15" s="1"/>
  <c r="BI388" i="15"/>
  <c r="AE388" i="15"/>
  <c r="AS391" i="15"/>
  <c r="AY390" i="15"/>
  <c r="AX391" i="15" s="1"/>
  <c r="BI282" i="15"/>
  <c r="AE282" i="15"/>
  <c r="BH78" i="15"/>
  <c r="Q283" i="15"/>
  <c r="R283" i="15" s="1"/>
  <c r="AE175" i="15"/>
  <c r="Q176" i="15"/>
  <c r="R176" i="15" s="1"/>
  <c r="BI175" i="15"/>
  <c r="AT180" i="15"/>
  <c r="BE180" i="15" s="1"/>
  <c r="AD78" i="15"/>
  <c r="BF78" i="15"/>
  <c r="AA79" i="15"/>
  <c r="AB78" i="15"/>
  <c r="AT83" i="15"/>
  <c r="AE455" i="21" l="1"/>
  <c r="AB149" i="22"/>
  <c r="AY414" i="17"/>
  <c r="AX415" i="17" s="1"/>
  <c r="BC456" i="21"/>
  <c r="Y456" i="21"/>
  <c r="Z456" i="21"/>
  <c r="O457" i="21"/>
  <c r="P457" i="21" s="1"/>
  <c r="AA457" i="21" s="1"/>
  <c r="BD456" i="21"/>
  <c r="BF456" i="21" s="1"/>
  <c r="U456" i="21"/>
  <c r="T457" i="21" s="1"/>
  <c r="BB456" i="21"/>
  <c r="BG457" i="21"/>
  <c r="AC457" i="21"/>
  <c r="AU172" i="21"/>
  <c r="AY285" i="15"/>
  <c r="AX286" i="15" s="1"/>
  <c r="Q79" i="15"/>
  <c r="R79" i="15" s="1"/>
  <c r="BC79" i="15" s="1"/>
  <c r="BF149" i="22"/>
  <c r="BI149" i="22" s="1"/>
  <c r="AD149" i="22"/>
  <c r="AS227" i="22"/>
  <c r="AY226" i="22"/>
  <c r="AX227" i="22" s="1"/>
  <c r="BF373" i="22"/>
  <c r="BH373" i="22"/>
  <c r="Q150" i="22"/>
  <c r="R150" i="22" s="1"/>
  <c r="AB373" i="22"/>
  <c r="AD373" i="22"/>
  <c r="P299" i="22"/>
  <c r="AA299" i="22" s="1"/>
  <c r="AE224" i="22"/>
  <c r="P374" i="22"/>
  <c r="AA374" i="22" s="1"/>
  <c r="AB298" i="22"/>
  <c r="AD298" i="22"/>
  <c r="Q225" i="22"/>
  <c r="R225" i="22" s="1"/>
  <c r="AT150" i="22"/>
  <c r="BE150" i="22" s="1"/>
  <c r="BF298" i="22"/>
  <c r="BH298" i="22"/>
  <c r="AS80" i="22"/>
  <c r="AY79" i="22"/>
  <c r="AX80" i="22" s="1"/>
  <c r="BI224" i="22"/>
  <c r="AT301" i="22"/>
  <c r="BE301" i="22" s="1"/>
  <c r="O75" i="22"/>
  <c r="Z74" i="22"/>
  <c r="Y74" i="22"/>
  <c r="BD74" i="22"/>
  <c r="X74" i="22"/>
  <c r="BC74" i="22"/>
  <c r="BB74" i="22"/>
  <c r="U74" i="22"/>
  <c r="T75" i="22" s="1"/>
  <c r="AC75" i="22"/>
  <c r="BG75" i="22"/>
  <c r="AT375" i="22"/>
  <c r="BE375" i="22" s="1"/>
  <c r="AU77" i="17"/>
  <c r="AV77" i="17" s="1"/>
  <c r="AY77" i="17" s="1"/>
  <c r="AX78" i="17" s="1"/>
  <c r="Z74" i="17"/>
  <c r="BD74" i="17"/>
  <c r="Y74" i="17"/>
  <c r="BC74" i="17"/>
  <c r="X74" i="17"/>
  <c r="BB74" i="17"/>
  <c r="O75" i="17"/>
  <c r="AC75" i="17"/>
  <c r="BG75" i="17"/>
  <c r="U74" i="17"/>
  <c r="T75" i="17" s="1"/>
  <c r="BI327" i="17"/>
  <c r="AE327" i="17"/>
  <c r="AT415" i="17"/>
  <c r="BE415" i="17" s="1"/>
  <c r="BF242" i="17"/>
  <c r="BH242" i="17"/>
  <c r="BF158" i="17"/>
  <c r="BH158" i="17"/>
  <c r="AS245" i="17"/>
  <c r="AY244" i="17"/>
  <c r="AX245" i="17" s="1"/>
  <c r="P159" i="17"/>
  <c r="AA159" i="17" s="1"/>
  <c r="P243" i="17"/>
  <c r="AA243" i="17" s="1"/>
  <c r="AB413" i="17"/>
  <c r="AD413" i="17"/>
  <c r="AB158" i="17"/>
  <c r="AD158" i="17"/>
  <c r="AS162" i="17"/>
  <c r="AY161" i="17"/>
  <c r="AX162" i="17" s="1"/>
  <c r="AU330" i="17"/>
  <c r="AV330" i="17" s="1"/>
  <c r="AB242" i="17"/>
  <c r="AD242" i="17"/>
  <c r="BF413" i="17"/>
  <c r="BH413" i="17"/>
  <c r="Q328" i="17"/>
  <c r="R328" i="17" s="1"/>
  <c r="P414" i="17"/>
  <c r="AA414" i="17" s="1"/>
  <c r="BI263" i="21"/>
  <c r="AS271" i="21"/>
  <c r="AY270" i="21"/>
  <c r="AX271" i="21" s="1"/>
  <c r="BD74" i="21"/>
  <c r="Y74" i="21"/>
  <c r="BC74" i="21"/>
  <c r="X74" i="21"/>
  <c r="BB74" i="21"/>
  <c r="O75" i="21"/>
  <c r="Z74" i="21"/>
  <c r="U74" i="21"/>
  <c r="T75" i="21" s="1"/>
  <c r="AC75" i="21"/>
  <c r="BG75" i="21"/>
  <c r="Z264" i="21"/>
  <c r="O265" i="21"/>
  <c r="X264" i="21"/>
  <c r="BD264" i="21"/>
  <c r="Y264" i="21"/>
  <c r="BC264" i="21"/>
  <c r="BB264" i="21"/>
  <c r="AC265" i="21"/>
  <c r="BG265" i="21"/>
  <c r="U264" i="21"/>
  <c r="T265" i="21" s="1"/>
  <c r="AT76" i="21"/>
  <c r="BE76" i="21" s="1"/>
  <c r="AE263" i="21"/>
  <c r="BF168" i="21"/>
  <c r="BH168" i="21"/>
  <c r="AB361" i="21"/>
  <c r="AD361" i="21"/>
  <c r="AV172" i="21"/>
  <c r="AB168" i="21"/>
  <c r="AD168" i="21"/>
  <c r="BH456" i="21"/>
  <c r="BF361" i="21"/>
  <c r="BH361" i="21"/>
  <c r="AT459" i="21"/>
  <c r="BE459" i="21" s="1"/>
  <c r="P169" i="21"/>
  <c r="AA169" i="21" s="1"/>
  <c r="Q169" i="21"/>
  <c r="R169" i="21" s="1"/>
  <c r="P362" i="21"/>
  <c r="AA362" i="21" s="1"/>
  <c r="AT365" i="21"/>
  <c r="BE365" i="21" s="1"/>
  <c r="AB495" i="15"/>
  <c r="AD495" i="15"/>
  <c r="P496" i="15"/>
  <c r="AA496" i="15" s="1"/>
  <c r="BF495" i="15"/>
  <c r="BH495" i="15"/>
  <c r="AT496" i="15"/>
  <c r="BE496" i="15" s="1"/>
  <c r="BC389" i="15"/>
  <c r="Z389" i="15"/>
  <c r="BB389" i="15"/>
  <c r="Y389" i="15"/>
  <c r="X389" i="15"/>
  <c r="O390" i="15"/>
  <c r="BD389" i="15"/>
  <c r="BG390" i="15"/>
  <c r="AC390" i="15"/>
  <c r="U389" i="15"/>
  <c r="T390" i="15" s="1"/>
  <c r="AT391" i="15"/>
  <c r="BE391" i="15" s="1"/>
  <c r="BD283" i="15"/>
  <c r="X283" i="15"/>
  <c r="BC283" i="15"/>
  <c r="BB283" i="15"/>
  <c r="AC284" i="15"/>
  <c r="O284" i="15"/>
  <c r="Z283" i="15"/>
  <c r="Y283" i="15"/>
  <c r="BG284" i="15"/>
  <c r="U283" i="15"/>
  <c r="T284" i="15" s="1"/>
  <c r="AT286" i="15"/>
  <c r="BE286" i="15" s="1"/>
  <c r="BC176" i="15"/>
  <c r="X176" i="15"/>
  <c r="BB176" i="15"/>
  <c r="O177" i="15"/>
  <c r="Z176" i="15"/>
  <c r="Y176" i="15"/>
  <c r="BD176" i="15"/>
  <c r="AC177" i="15"/>
  <c r="U176" i="15"/>
  <c r="T177" i="15" s="1"/>
  <c r="BG177" i="15"/>
  <c r="AU180" i="15"/>
  <c r="AV180" i="15" s="1"/>
  <c r="BI78" i="15"/>
  <c r="AE78" i="15"/>
  <c r="AU83" i="15"/>
  <c r="AV83" i="15" s="1"/>
  <c r="BE83" i="15"/>
  <c r="U79" i="15" l="1"/>
  <c r="T80" i="15" s="1"/>
  <c r="BG80" i="15"/>
  <c r="AB456" i="21"/>
  <c r="AE149" i="22"/>
  <c r="AD456" i="21"/>
  <c r="AS78" i="17"/>
  <c r="AT78" i="17" s="1"/>
  <c r="BE78" i="17" s="1"/>
  <c r="AU76" i="21"/>
  <c r="AV76" i="21" s="1"/>
  <c r="Z79" i="15"/>
  <c r="BB79" i="15"/>
  <c r="BH79" i="15" s="1"/>
  <c r="AC80" i="15"/>
  <c r="BD79" i="15"/>
  <c r="O80" i="15"/>
  <c r="P80" i="15" s="1"/>
  <c r="AA80" i="15" s="1"/>
  <c r="Y79" i="15"/>
  <c r="X79" i="15"/>
  <c r="Q496" i="15"/>
  <c r="R496" i="15" s="1"/>
  <c r="Y496" i="15" s="1"/>
  <c r="AU391" i="15"/>
  <c r="AV391" i="15" s="1"/>
  <c r="AY391" i="15" s="1"/>
  <c r="AX392" i="15" s="1"/>
  <c r="Q374" i="22"/>
  <c r="R374" i="22" s="1"/>
  <c r="BC374" i="22" s="1"/>
  <c r="AU375" i="22"/>
  <c r="AV375" i="22" s="1"/>
  <c r="AC375" i="22"/>
  <c r="Z374" i="22"/>
  <c r="BD374" i="22"/>
  <c r="BC225" i="22"/>
  <c r="X225" i="22"/>
  <c r="O226" i="22"/>
  <c r="BB225" i="22"/>
  <c r="Z225" i="22"/>
  <c r="Y225" i="22"/>
  <c r="BD225" i="22"/>
  <c r="AC226" i="22"/>
  <c r="U225" i="22"/>
  <c r="T226" i="22" s="1"/>
  <c r="BG226" i="22"/>
  <c r="Z150" i="22"/>
  <c r="BD150" i="22"/>
  <c r="Y150" i="22"/>
  <c r="AC151" i="22"/>
  <c r="BC150" i="22"/>
  <c r="X150" i="22"/>
  <c r="BB150" i="22"/>
  <c r="O151" i="22"/>
  <c r="BG151" i="22"/>
  <c r="U150" i="22"/>
  <c r="T151" i="22" s="1"/>
  <c r="AB74" i="22"/>
  <c r="AD74" i="22"/>
  <c r="AE298" i="22"/>
  <c r="Q299" i="22"/>
  <c r="R299" i="22" s="1"/>
  <c r="BI373" i="22"/>
  <c r="P75" i="22"/>
  <c r="AA75" i="22" s="1"/>
  <c r="BF74" i="22"/>
  <c r="BH74" i="22"/>
  <c r="AU301" i="22"/>
  <c r="AV301" i="22" s="1"/>
  <c r="BI298" i="22"/>
  <c r="AT80" i="22"/>
  <c r="BE80" i="22" s="1"/>
  <c r="AU80" i="22"/>
  <c r="AU150" i="22"/>
  <c r="AV150" i="22" s="1"/>
  <c r="AE373" i="22"/>
  <c r="AT227" i="22"/>
  <c r="BE227" i="22" s="1"/>
  <c r="AS331" i="17"/>
  <c r="AY330" i="17"/>
  <c r="AX331" i="17" s="1"/>
  <c r="AC329" i="17"/>
  <c r="Z328" i="17"/>
  <c r="BC328" i="17"/>
  <c r="X328" i="17"/>
  <c r="Y328" i="17"/>
  <c r="BD328" i="17"/>
  <c r="BB328" i="17"/>
  <c r="O329" i="17"/>
  <c r="BG329" i="17"/>
  <c r="U328" i="17"/>
  <c r="T329" i="17" s="1"/>
  <c r="BF74" i="17"/>
  <c r="BH74" i="17"/>
  <c r="Q243" i="17"/>
  <c r="R243" i="17" s="1"/>
  <c r="AB74" i="17"/>
  <c r="AD74" i="17"/>
  <c r="AT245" i="17"/>
  <c r="BE245" i="17" s="1"/>
  <c r="AT162" i="17"/>
  <c r="BE162" i="17" s="1"/>
  <c r="BI158" i="17"/>
  <c r="BI242" i="17"/>
  <c r="BI413" i="17"/>
  <c r="AE158" i="17"/>
  <c r="Q159" i="17"/>
  <c r="R159" i="17" s="1"/>
  <c r="AU415" i="17"/>
  <c r="AV415" i="17" s="1"/>
  <c r="Q414" i="17"/>
  <c r="R414" i="17" s="1"/>
  <c r="AE242" i="17"/>
  <c r="AE413" i="17"/>
  <c r="P75" i="17"/>
  <c r="AA75" i="17" s="1"/>
  <c r="Q362" i="21"/>
  <c r="R362" i="21" s="1"/>
  <c r="BD362" i="21" s="1"/>
  <c r="AE361" i="21"/>
  <c r="AE456" i="21"/>
  <c r="BI361" i="21"/>
  <c r="BI168" i="21"/>
  <c r="AS77" i="21"/>
  <c r="AY76" i="21"/>
  <c r="AX77" i="21" s="1"/>
  <c r="AB264" i="21"/>
  <c r="AD264" i="21"/>
  <c r="BF74" i="21"/>
  <c r="BH74" i="21"/>
  <c r="AS173" i="21"/>
  <c r="AY172" i="21"/>
  <c r="AX173" i="21" s="1"/>
  <c r="P265" i="21"/>
  <c r="AA265" i="21" s="1"/>
  <c r="AB74" i="21"/>
  <c r="AD74" i="21"/>
  <c r="P75" i="21"/>
  <c r="AA75" i="21" s="1"/>
  <c r="AU365" i="21"/>
  <c r="AV365" i="21"/>
  <c r="BI456" i="21"/>
  <c r="Q457" i="21"/>
  <c r="R457" i="21" s="1"/>
  <c r="BF264" i="21"/>
  <c r="BH264" i="21"/>
  <c r="AC170" i="21"/>
  <c r="Z169" i="21"/>
  <c r="BD169" i="21"/>
  <c r="Y169" i="21"/>
  <c r="BC169" i="21"/>
  <c r="X169" i="21"/>
  <c r="O170" i="21"/>
  <c r="BB169" i="21"/>
  <c r="BG170" i="21"/>
  <c r="U169" i="21"/>
  <c r="T170" i="21" s="1"/>
  <c r="AU459" i="21"/>
  <c r="AV459" i="21" s="1"/>
  <c r="AE168" i="21"/>
  <c r="AT271" i="21"/>
  <c r="BE271" i="21" s="1"/>
  <c r="AU496" i="15"/>
  <c r="AV496" i="15" s="1"/>
  <c r="AS497" i="15" s="1"/>
  <c r="AU286" i="15"/>
  <c r="AV286" i="15" s="1"/>
  <c r="AS287" i="15" s="1"/>
  <c r="BI495" i="15"/>
  <c r="AE495" i="15"/>
  <c r="P390" i="15"/>
  <c r="AA390" i="15" s="1"/>
  <c r="AB389" i="15"/>
  <c r="AD389" i="15"/>
  <c r="BF389" i="15"/>
  <c r="BH389" i="15"/>
  <c r="P284" i="15"/>
  <c r="AA284" i="15" s="1"/>
  <c r="BF283" i="15"/>
  <c r="BH283" i="15"/>
  <c r="AB283" i="15"/>
  <c r="AD283" i="15"/>
  <c r="AS181" i="15"/>
  <c r="AY180" i="15"/>
  <c r="AX181" i="15" s="1"/>
  <c r="BF176" i="15"/>
  <c r="BH176" i="15"/>
  <c r="P177" i="15"/>
  <c r="AA177" i="15" s="1"/>
  <c r="AB176" i="15"/>
  <c r="AD176" i="15"/>
  <c r="AS84" i="15"/>
  <c r="AY83" i="15"/>
  <c r="AX84" i="15" s="1"/>
  <c r="BB362" i="21" l="1"/>
  <c r="O363" i="21"/>
  <c r="X362" i="21"/>
  <c r="U362" i="21"/>
  <c r="T363" i="21" s="1"/>
  <c r="AC363" i="21"/>
  <c r="Z362" i="21"/>
  <c r="U374" i="22"/>
  <c r="T375" i="22" s="1"/>
  <c r="BG375" i="22"/>
  <c r="Y374" i="22"/>
  <c r="BB374" i="22"/>
  <c r="BH374" i="22" s="1"/>
  <c r="O375" i="22"/>
  <c r="P375" i="22" s="1"/>
  <c r="AA375" i="22" s="1"/>
  <c r="X374" i="22"/>
  <c r="AB374" i="22" s="1"/>
  <c r="Y362" i="21"/>
  <c r="AB362" i="21" s="1"/>
  <c r="BC362" i="21"/>
  <c r="BF362" i="21" s="1"/>
  <c r="BG363" i="21"/>
  <c r="BF79" i="15"/>
  <c r="BI79" i="15" s="1"/>
  <c r="AE74" i="17"/>
  <c r="O497" i="15"/>
  <c r="Z496" i="15"/>
  <c r="U496" i="15"/>
  <c r="T497" i="15" s="1"/>
  <c r="BG497" i="15"/>
  <c r="AC497" i="15"/>
  <c r="BB496" i="15"/>
  <c r="BC496" i="15"/>
  <c r="AS392" i="15"/>
  <c r="AT392" i="15" s="1"/>
  <c r="BE392" i="15" s="1"/>
  <c r="BD496" i="15"/>
  <c r="X496" i="15"/>
  <c r="AD496" i="15" s="1"/>
  <c r="AD79" i="15"/>
  <c r="AB79" i="15"/>
  <c r="Q390" i="15"/>
  <c r="R390" i="15" s="1"/>
  <c r="BD390" i="15" s="1"/>
  <c r="AY496" i="15"/>
  <c r="AX497" i="15" s="1"/>
  <c r="BI74" i="22"/>
  <c r="AS151" i="22"/>
  <c r="AY150" i="22"/>
  <c r="AX151" i="22" s="1"/>
  <c r="AS302" i="22"/>
  <c r="AY301" i="22"/>
  <c r="AX302" i="22" s="1"/>
  <c r="AS376" i="22"/>
  <c r="AY375" i="22"/>
  <c r="AX376" i="22" s="1"/>
  <c r="BF225" i="22"/>
  <c r="BH225" i="22"/>
  <c r="P151" i="22"/>
  <c r="AA151" i="22" s="1"/>
  <c r="P226" i="22"/>
  <c r="AA226" i="22" s="1"/>
  <c r="BF150" i="22"/>
  <c r="BH150" i="22"/>
  <c r="AB225" i="22"/>
  <c r="AD225" i="22"/>
  <c r="Z299" i="22"/>
  <c r="BD299" i="22"/>
  <c r="Y299" i="22"/>
  <c r="BC299" i="22"/>
  <c r="X299" i="22"/>
  <c r="O300" i="22"/>
  <c r="BB299" i="22"/>
  <c r="AC300" i="22"/>
  <c r="BG300" i="22"/>
  <c r="U299" i="22"/>
  <c r="T300" i="22" s="1"/>
  <c r="AB150" i="22"/>
  <c r="AD150" i="22"/>
  <c r="Q75" i="22"/>
  <c r="R75" i="22" s="1"/>
  <c r="AU227" i="22"/>
  <c r="AV227" i="22" s="1"/>
  <c r="AV80" i="22"/>
  <c r="AE74" i="22"/>
  <c r="AU78" i="17"/>
  <c r="AV78" i="17" s="1"/>
  <c r="AS79" i="17" s="1"/>
  <c r="BI74" i="17"/>
  <c r="Z243" i="17"/>
  <c r="BD243" i="17"/>
  <c r="BC243" i="17"/>
  <c r="BB243" i="17"/>
  <c r="O244" i="17"/>
  <c r="Y243" i="17"/>
  <c r="BG244" i="17"/>
  <c r="X243" i="17"/>
  <c r="AC244" i="17"/>
  <c r="U243" i="17"/>
  <c r="T244" i="17" s="1"/>
  <c r="AB328" i="17"/>
  <c r="AD328" i="17"/>
  <c r="Z159" i="17"/>
  <c r="BD159" i="17"/>
  <c r="Y159" i="17"/>
  <c r="BC159" i="17"/>
  <c r="X159" i="17"/>
  <c r="O160" i="17"/>
  <c r="BB159" i="17"/>
  <c r="AC160" i="17"/>
  <c r="BG160" i="17"/>
  <c r="U159" i="17"/>
  <c r="T160" i="17" s="1"/>
  <c r="Z414" i="17"/>
  <c r="X414" i="17"/>
  <c r="BD414" i="17"/>
  <c r="BC414" i="17"/>
  <c r="BB414" i="17"/>
  <c r="O415" i="17"/>
  <c r="BG415" i="17"/>
  <c r="Y414" i="17"/>
  <c r="AC415" i="17"/>
  <c r="U414" i="17"/>
  <c r="T415" i="17" s="1"/>
  <c r="AU245" i="17"/>
  <c r="AV245" i="17" s="1"/>
  <c r="AU162" i="17"/>
  <c r="AV162" i="17" s="1"/>
  <c r="P329" i="17"/>
  <c r="AA329" i="17" s="1"/>
  <c r="AS416" i="17"/>
  <c r="AY415" i="17"/>
  <c r="AX416" i="17" s="1"/>
  <c r="Q75" i="17"/>
  <c r="R75" i="17" s="1"/>
  <c r="BF328" i="17"/>
  <c r="BH328" i="17"/>
  <c r="AT331" i="17"/>
  <c r="BE331" i="17" s="1"/>
  <c r="AU331" i="17"/>
  <c r="Q75" i="21"/>
  <c r="R75" i="21" s="1"/>
  <c r="AE264" i="21"/>
  <c r="AU271" i="21"/>
  <c r="AV271" i="21" s="1"/>
  <c r="BI264" i="21"/>
  <c r="P170" i="21"/>
  <c r="AA170" i="21" s="1"/>
  <c r="AE74" i="21"/>
  <c r="BI74" i="21"/>
  <c r="P363" i="21"/>
  <c r="AA363" i="21" s="1"/>
  <c r="AB169" i="21"/>
  <c r="AD169" i="21"/>
  <c r="AS366" i="21"/>
  <c r="AY365" i="21"/>
  <c r="AX366" i="21" s="1"/>
  <c r="AS460" i="21"/>
  <c r="AY459" i="21"/>
  <c r="AX460" i="21" s="1"/>
  <c r="Q265" i="21"/>
  <c r="R265" i="21" s="1"/>
  <c r="BD457" i="21"/>
  <c r="Y457" i="21"/>
  <c r="BB457" i="21"/>
  <c r="O458" i="21"/>
  <c r="Z457" i="21"/>
  <c r="X457" i="21"/>
  <c r="BC457" i="21"/>
  <c r="AC458" i="21"/>
  <c r="BG458" i="21"/>
  <c r="U457" i="21"/>
  <c r="T458" i="21" s="1"/>
  <c r="BF169" i="21"/>
  <c r="BH169" i="21"/>
  <c r="AT173" i="21"/>
  <c r="BE173" i="21" s="1"/>
  <c r="AT77" i="21"/>
  <c r="BE77" i="21" s="1"/>
  <c r="AY286" i="15"/>
  <c r="AX287" i="15" s="1"/>
  <c r="P497" i="15"/>
  <c r="AA497" i="15" s="1"/>
  <c r="AT497" i="15"/>
  <c r="BE497" i="15" s="1"/>
  <c r="BI389" i="15"/>
  <c r="AE389" i="15"/>
  <c r="Q284" i="15"/>
  <c r="R284" i="15" s="1"/>
  <c r="BI283" i="15"/>
  <c r="AE283" i="15"/>
  <c r="AT287" i="15"/>
  <c r="BE287" i="15" s="1"/>
  <c r="AE176" i="15"/>
  <c r="Q177" i="15"/>
  <c r="R177" i="15" s="1"/>
  <c r="BI176" i="15"/>
  <c r="AT181" i="15"/>
  <c r="BE181" i="15" s="1"/>
  <c r="AT84" i="15"/>
  <c r="BE84" i="15" s="1"/>
  <c r="Q80" i="15"/>
  <c r="R80" i="15" s="1"/>
  <c r="AY78" i="17" l="1"/>
  <c r="AX79" i="17" s="1"/>
  <c r="BF374" i="22"/>
  <c r="BI374" i="22" s="1"/>
  <c r="AD374" i="22"/>
  <c r="AE374" i="22" s="1"/>
  <c r="BH362" i="21"/>
  <c r="AD362" i="21"/>
  <c r="AE362" i="21" s="1"/>
  <c r="BH496" i="15"/>
  <c r="AC391" i="15"/>
  <c r="BF496" i="15"/>
  <c r="AB496" i="15"/>
  <c r="AE496" i="15" s="1"/>
  <c r="AE79" i="15"/>
  <c r="U390" i="15"/>
  <c r="T391" i="15" s="1"/>
  <c r="Z390" i="15"/>
  <c r="BB390" i="15"/>
  <c r="BC390" i="15"/>
  <c r="X390" i="15"/>
  <c r="BG391" i="15"/>
  <c r="O391" i="15"/>
  <c r="P391" i="15" s="1"/>
  <c r="AA391" i="15" s="1"/>
  <c r="Y390" i="15"/>
  <c r="AU392" i="15"/>
  <c r="AV392" i="15" s="1"/>
  <c r="BI225" i="22"/>
  <c r="BI150" i="22"/>
  <c r="Q226" i="22"/>
  <c r="R226" i="22" s="1"/>
  <c r="AS228" i="22"/>
  <c r="AY227" i="22"/>
  <c r="AX228" i="22" s="1"/>
  <c r="AE150" i="22"/>
  <c r="Z75" i="22"/>
  <c r="BD75" i="22"/>
  <c r="Y75" i="22"/>
  <c r="O76" i="22"/>
  <c r="BB75" i="22"/>
  <c r="BC75" i="22"/>
  <c r="X75" i="22"/>
  <c r="AC76" i="22"/>
  <c r="BG76" i="22"/>
  <c r="U75" i="22"/>
  <c r="T76" i="22" s="1"/>
  <c r="AB299" i="22"/>
  <c r="AD299" i="22"/>
  <c r="AS81" i="22"/>
  <c r="AY80" i="22"/>
  <c r="AX81" i="22" s="1"/>
  <c r="Q151" i="22"/>
  <c r="R151" i="22" s="1"/>
  <c r="AT376" i="22"/>
  <c r="BE376" i="22" s="1"/>
  <c r="AT302" i="22"/>
  <c r="BE302" i="22" s="1"/>
  <c r="BF299" i="22"/>
  <c r="BH299" i="22"/>
  <c r="AE225" i="22"/>
  <c r="P300" i="22"/>
  <c r="AA300" i="22" s="1"/>
  <c r="Q375" i="22"/>
  <c r="R375" i="22" s="1"/>
  <c r="AT151" i="22"/>
  <c r="BE151" i="22" s="1"/>
  <c r="AV331" i="17"/>
  <c r="AS332" i="17" s="1"/>
  <c r="P244" i="17"/>
  <c r="AA244" i="17" s="1"/>
  <c r="AS246" i="17"/>
  <c r="AY245" i="17"/>
  <c r="AX246" i="17" s="1"/>
  <c r="BF159" i="17"/>
  <c r="BH159" i="17"/>
  <c r="BF243" i="17"/>
  <c r="BH243" i="17"/>
  <c r="AS163" i="17"/>
  <c r="AY162" i="17"/>
  <c r="AX163" i="17" s="1"/>
  <c r="P160" i="17"/>
  <c r="AA160" i="17" s="1"/>
  <c r="AE328" i="17"/>
  <c r="AB159" i="17"/>
  <c r="AD159" i="17"/>
  <c r="BI328" i="17"/>
  <c r="AB414" i="17"/>
  <c r="AD414" i="17"/>
  <c r="P415" i="17"/>
  <c r="AA415" i="17" s="1"/>
  <c r="O76" i="17"/>
  <c r="Z75" i="17"/>
  <c r="X75" i="17"/>
  <c r="AC76" i="17"/>
  <c r="BD75" i="17"/>
  <c r="BC75" i="17"/>
  <c r="BB75" i="17"/>
  <c r="Y75" i="17"/>
  <c r="BG76" i="17"/>
  <c r="U75" i="17"/>
  <c r="T76" i="17" s="1"/>
  <c r="AB243" i="17"/>
  <c r="AD243" i="17"/>
  <c r="BF414" i="17"/>
  <c r="BH414" i="17"/>
  <c r="AT416" i="17"/>
  <c r="BE416" i="17" s="1"/>
  <c r="Q329" i="17"/>
  <c r="R329" i="17" s="1"/>
  <c r="AT79" i="17"/>
  <c r="BE79" i="17" s="1"/>
  <c r="AU173" i="21"/>
  <c r="AV173" i="21" s="1"/>
  <c r="AS174" i="21" s="1"/>
  <c r="AY271" i="21"/>
  <c r="AX272" i="21" s="1"/>
  <c r="AS272" i="21"/>
  <c r="AT272" i="21" s="1"/>
  <c r="BE272" i="21" s="1"/>
  <c r="Q363" i="21"/>
  <c r="R363" i="21" s="1"/>
  <c r="O364" i="21" s="1"/>
  <c r="AU77" i="21"/>
  <c r="AV77" i="21" s="1"/>
  <c r="X265" i="21"/>
  <c r="O266" i="21"/>
  <c r="Z265" i="21"/>
  <c r="BD265" i="21"/>
  <c r="Y265" i="21"/>
  <c r="BC265" i="21"/>
  <c r="BB265" i="21"/>
  <c r="BG266" i="21"/>
  <c r="AC266" i="21"/>
  <c r="U265" i="21"/>
  <c r="T266" i="21" s="1"/>
  <c r="AB457" i="21"/>
  <c r="AD457" i="21"/>
  <c r="AE169" i="21"/>
  <c r="BI362" i="21"/>
  <c r="AT366" i="21"/>
  <c r="BE366" i="21" s="1"/>
  <c r="AT460" i="21"/>
  <c r="BE460" i="21" s="1"/>
  <c r="BF457" i="21"/>
  <c r="BH457" i="21"/>
  <c r="P458" i="21"/>
  <c r="AA458" i="21" s="1"/>
  <c r="Q170" i="21"/>
  <c r="R170" i="21" s="1"/>
  <c r="Z75" i="21"/>
  <c r="AC76" i="21"/>
  <c r="BD75" i="21"/>
  <c r="Y75" i="21"/>
  <c r="O76" i="21"/>
  <c r="BB75" i="21"/>
  <c r="X75" i="21"/>
  <c r="BG76" i="21"/>
  <c r="BC75" i="21"/>
  <c r="U75" i="21"/>
  <c r="T76" i="21" s="1"/>
  <c r="BI169" i="21"/>
  <c r="AU497" i="15"/>
  <c r="AV497" i="15" s="1"/>
  <c r="AU287" i="15"/>
  <c r="AV287" i="15" s="1"/>
  <c r="AY287" i="15" s="1"/>
  <c r="AX288" i="15" s="1"/>
  <c r="Q497" i="15"/>
  <c r="R497" i="15" s="1"/>
  <c r="BD284" i="15"/>
  <c r="BC284" i="15"/>
  <c r="AC285" i="15"/>
  <c r="BB284" i="15"/>
  <c r="O285" i="15"/>
  <c r="Z284" i="15"/>
  <c r="BG285" i="15"/>
  <c r="Y284" i="15"/>
  <c r="X284" i="15"/>
  <c r="U284" i="15"/>
  <c r="T285" i="15" s="1"/>
  <c r="AU181" i="15"/>
  <c r="AV181" i="15" s="1"/>
  <c r="Z177" i="15"/>
  <c r="AC178" i="15"/>
  <c r="BD177" i="15"/>
  <c r="Y177" i="15"/>
  <c r="BC177" i="15"/>
  <c r="BB177" i="15"/>
  <c r="O178" i="15"/>
  <c r="X177" i="15"/>
  <c r="BG178" i="15"/>
  <c r="U177" i="15"/>
  <c r="T178" i="15" s="1"/>
  <c r="AU84" i="15"/>
  <c r="AV84" i="15" s="1"/>
  <c r="AY84" i="15" s="1"/>
  <c r="AX85" i="15" s="1"/>
  <c r="O81" i="15"/>
  <c r="P81" i="15" s="1"/>
  <c r="BD80" i="15"/>
  <c r="BC80" i="15"/>
  <c r="BB80" i="15"/>
  <c r="X80" i="15"/>
  <c r="Z80" i="15"/>
  <c r="Y80" i="15"/>
  <c r="AC81" i="15"/>
  <c r="BG81" i="15"/>
  <c r="U80" i="15"/>
  <c r="T81" i="15" s="1"/>
  <c r="BI496" i="15" l="1"/>
  <c r="AU79" i="17"/>
  <c r="AU376" i="22"/>
  <c r="AV376" i="22" s="1"/>
  <c r="AY331" i="17"/>
  <c r="AX332" i="17" s="1"/>
  <c r="X363" i="21"/>
  <c r="BC363" i="21"/>
  <c r="BH390" i="15"/>
  <c r="AB390" i="15"/>
  <c r="AD390" i="15"/>
  <c r="BF390" i="15"/>
  <c r="AS288" i="15"/>
  <c r="AT288" i="15" s="1"/>
  <c r="BE288" i="15" s="1"/>
  <c r="BH80" i="15"/>
  <c r="AU302" i="22"/>
  <c r="AV302" i="22" s="1"/>
  <c r="AE299" i="22"/>
  <c r="AS377" i="22"/>
  <c r="AY376" i="22"/>
  <c r="AX377" i="22" s="1"/>
  <c r="BC151" i="22"/>
  <c r="X151" i="22"/>
  <c r="Z151" i="22"/>
  <c r="Y151" i="22"/>
  <c r="BD151" i="22"/>
  <c r="BB151" i="22"/>
  <c r="AC152" i="22"/>
  <c r="O152" i="22"/>
  <c r="BG152" i="22"/>
  <c r="U151" i="22"/>
  <c r="T152" i="22" s="1"/>
  <c r="Z226" i="22"/>
  <c r="BD226" i="22"/>
  <c r="Y226" i="22"/>
  <c r="BC226" i="22"/>
  <c r="BB226" i="22"/>
  <c r="X226" i="22"/>
  <c r="O227" i="22"/>
  <c r="AC227" i="22"/>
  <c r="BG227" i="22"/>
  <c r="U226" i="22"/>
  <c r="T227" i="22" s="1"/>
  <c r="Q300" i="22"/>
  <c r="R300" i="22" s="1"/>
  <c r="AT81" i="22"/>
  <c r="BE81" i="22" s="1"/>
  <c r="AB75" i="22"/>
  <c r="AD75" i="22"/>
  <c r="BI299" i="22"/>
  <c r="AU151" i="22"/>
  <c r="AV151" i="22" s="1"/>
  <c r="BF75" i="22"/>
  <c r="BH75" i="22"/>
  <c r="Z375" i="22"/>
  <c r="O376" i="22"/>
  <c r="BB375" i="22"/>
  <c r="BG376" i="22"/>
  <c r="Y375" i="22"/>
  <c r="X375" i="22"/>
  <c r="BD375" i="22"/>
  <c r="BC375" i="22"/>
  <c r="AC376" i="22"/>
  <c r="U375" i="22"/>
  <c r="T376" i="22" s="1"/>
  <c r="P76" i="22"/>
  <c r="AA76" i="22" s="1"/>
  <c r="AT228" i="22"/>
  <c r="BE228" i="22" s="1"/>
  <c r="BI243" i="17"/>
  <c r="AE159" i="17"/>
  <c r="AE414" i="17"/>
  <c r="O330" i="17"/>
  <c r="BB329" i="17"/>
  <c r="Y329" i="17"/>
  <c r="X329" i="17"/>
  <c r="BC329" i="17"/>
  <c r="AC330" i="17"/>
  <c r="Z329" i="17"/>
  <c r="BD329" i="17"/>
  <c r="BG330" i="17"/>
  <c r="U329" i="17"/>
  <c r="T330" i="17" s="1"/>
  <c r="AE243" i="17"/>
  <c r="BI159" i="17"/>
  <c r="AB75" i="17"/>
  <c r="AD75" i="17"/>
  <c r="P76" i="17"/>
  <c r="AA76" i="17" s="1"/>
  <c r="Q160" i="17"/>
  <c r="R160" i="17"/>
  <c r="AT246" i="17"/>
  <c r="BE246" i="17" s="1"/>
  <c r="BI414" i="17"/>
  <c r="BF75" i="17"/>
  <c r="BH75" i="17"/>
  <c r="Q415" i="17"/>
  <c r="R415" i="17" s="1"/>
  <c r="AT332" i="17"/>
  <c r="BE332" i="17" s="1"/>
  <c r="AU416" i="17"/>
  <c r="AV416" i="17" s="1"/>
  <c r="AV79" i="17"/>
  <c r="AT163" i="17"/>
  <c r="BE163" i="17" s="1"/>
  <c r="AU163" i="17"/>
  <c r="Q244" i="17"/>
  <c r="R244" i="17" s="1"/>
  <c r="U363" i="21"/>
  <c r="T364" i="21" s="1"/>
  <c r="Z363" i="21"/>
  <c r="BG364" i="21"/>
  <c r="AC364" i="21"/>
  <c r="Y363" i="21"/>
  <c r="AU272" i="21"/>
  <c r="AV272" i="21" s="1"/>
  <c r="AS273" i="21" s="1"/>
  <c r="BB363" i="21"/>
  <c r="BH363" i="21" s="1"/>
  <c r="AY173" i="21"/>
  <c r="AX174" i="21" s="1"/>
  <c r="AE457" i="21"/>
  <c r="BD363" i="21"/>
  <c r="AU366" i="21"/>
  <c r="AV366" i="21" s="1"/>
  <c r="AC171" i="21"/>
  <c r="Z170" i="21"/>
  <c r="BD170" i="21"/>
  <c r="O171" i="21"/>
  <c r="BC170" i="21"/>
  <c r="BB170" i="21"/>
  <c r="Y170" i="21"/>
  <c r="X170" i="21"/>
  <c r="BG171" i="21"/>
  <c r="U170" i="21"/>
  <c r="T171" i="21" s="1"/>
  <c r="AT174" i="21"/>
  <c r="BE174" i="21" s="1"/>
  <c r="P266" i="21"/>
  <c r="AA266" i="21" s="1"/>
  <c r="P364" i="21"/>
  <c r="AA364" i="21" s="1"/>
  <c r="AB75" i="21"/>
  <c r="AD75" i="21"/>
  <c r="BF75" i="21"/>
  <c r="BH75" i="21"/>
  <c r="BI457" i="21"/>
  <c r="AB265" i="21"/>
  <c r="AD265" i="21"/>
  <c r="AS78" i="21"/>
  <c r="AY77" i="21"/>
  <c r="AX78" i="21" s="1"/>
  <c r="P76" i="21"/>
  <c r="AA76" i="21" s="1"/>
  <c r="AU460" i="21"/>
  <c r="AV460" i="21" s="1"/>
  <c r="Q458" i="21"/>
  <c r="R458" i="21" s="1"/>
  <c r="BF265" i="21"/>
  <c r="BH265" i="21"/>
  <c r="O498" i="15"/>
  <c r="Z497" i="15"/>
  <c r="Y497" i="15"/>
  <c r="BD497" i="15"/>
  <c r="BC497" i="15"/>
  <c r="BB497" i="15"/>
  <c r="X497" i="15"/>
  <c r="AC498" i="15"/>
  <c r="BG498" i="15"/>
  <c r="U497" i="15"/>
  <c r="T498" i="15" s="1"/>
  <c r="Q391" i="15"/>
  <c r="R391" i="15" s="1"/>
  <c r="AS498" i="15"/>
  <c r="AY497" i="15"/>
  <c r="AX498" i="15" s="1"/>
  <c r="AS393" i="15"/>
  <c r="AY392" i="15"/>
  <c r="AX393" i="15" s="1"/>
  <c r="BF284" i="15"/>
  <c r="BH284" i="15"/>
  <c r="P285" i="15"/>
  <c r="AA285" i="15" s="1"/>
  <c r="AS85" i="15"/>
  <c r="AT85" i="15" s="1"/>
  <c r="AB284" i="15"/>
  <c r="AD284" i="15"/>
  <c r="P178" i="15"/>
  <c r="AA178" i="15" s="1"/>
  <c r="BF177" i="15"/>
  <c r="BH177" i="15"/>
  <c r="AB177" i="15"/>
  <c r="AD177" i="15"/>
  <c r="AS182" i="15"/>
  <c r="AY181" i="15"/>
  <c r="AX182" i="15" s="1"/>
  <c r="AD80" i="15"/>
  <c r="AB80" i="15"/>
  <c r="BF80" i="15"/>
  <c r="AA81" i="15"/>
  <c r="BI390" i="15" l="1"/>
  <c r="AB363" i="21"/>
  <c r="AE390" i="15"/>
  <c r="AU81" i="22"/>
  <c r="AV81" i="22" s="1"/>
  <c r="BF151" i="22"/>
  <c r="BH151" i="22"/>
  <c r="P376" i="22"/>
  <c r="AA376" i="22" s="1"/>
  <c r="AS152" i="22"/>
  <c r="AY151" i="22"/>
  <c r="AX152" i="22" s="1"/>
  <c r="AU228" i="22"/>
  <c r="AV228" i="22" s="1"/>
  <c r="AB226" i="22"/>
  <c r="AD226" i="22"/>
  <c r="AB151" i="22"/>
  <c r="AD151" i="22"/>
  <c r="BF375" i="22"/>
  <c r="BH375" i="22"/>
  <c r="AB375" i="22"/>
  <c r="AD375" i="22"/>
  <c r="BI75" i="22"/>
  <c r="BF226" i="22"/>
  <c r="BH226" i="22"/>
  <c r="P227" i="22"/>
  <c r="AA227" i="22" s="1"/>
  <c r="Q76" i="22"/>
  <c r="R76" i="22" s="1"/>
  <c r="P152" i="22"/>
  <c r="AA152" i="22" s="1"/>
  <c r="BD300" i="22"/>
  <c r="Y300" i="22"/>
  <c r="BC300" i="22"/>
  <c r="X300" i="22"/>
  <c r="BB300" i="22"/>
  <c r="O301" i="22"/>
  <c r="Z300" i="22"/>
  <c r="AC301" i="22"/>
  <c r="BG301" i="22"/>
  <c r="U300" i="22"/>
  <c r="T301" i="22" s="1"/>
  <c r="AE75" i="22"/>
  <c r="AS303" i="22"/>
  <c r="AY302" i="22"/>
  <c r="AX303" i="22" s="1"/>
  <c r="AT377" i="22"/>
  <c r="BE377" i="22" s="1"/>
  <c r="BD244" i="17"/>
  <c r="BC244" i="17"/>
  <c r="AC245" i="17"/>
  <c r="BB244" i="17"/>
  <c r="O245" i="17"/>
  <c r="Z244" i="17"/>
  <c r="Y244" i="17"/>
  <c r="BG245" i="17"/>
  <c r="X244" i="17"/>
  <c r="U244" i="17"/>
  <c r="T245" i="17" s="1"/>
  <c r="X415" i="17"/>
  <c r="BD415" i="17"/>
  <c r="BC415" i="17"/>
  <c r="AC416" i="17"/>
  <c r="BB415" i="17"/>
  <c r="Y415" i="17"/>
  <c r="O416" i="17"/>
  <c r="Z415" i="17"/>
  <c r="BG416" i="17"/>
  <c r="U415" i="17"/>
  <c r="T416" i="17" s="1"/>
  <c r="AE75" i="17"/>
  <c r="AB329" i="17"/>
  <c r="AD329" i="17"/>
  <c r="AS417" i="17"/>
  <c r="AY416" i="17"/>
  <c r="AX417" i="17" s="1"/>
  <c r="AS80" i="17"/>
  <c r="AY79" i="17"/>
  <c r="AX80" i="17" s="1"/>
  <c r="BI75" i="17"/>
  <c r="BF329" i="17"/>
  <c r="BH329" i="17"/>
  <c r="AU332" i="17"/>
  <c r="AV332" i="17" s="1"/>
  <c r="Z160" i="17"/>
  <c r="BC160" i="17"/>
  <c r="X160" i="17"/>
  <c r="BD160" i="17"/>
  <c r="O161" i="17"/>
  <c r="BB160" i="17"/>
  <c r="BG161" i="17"/>
  <c r="Y160" i="17"/>
  <c r="AC161" i="17"/>
  <c r="U160" i="17"/>
  <c r="T161" i="17" s="1"/>
  <c r="AV163" i="17"/>
  <c r="AU246" i="17"/>
  <c r="AV246" i="17" s="1"/>
  <c r="Q76" i="17"/>
  <c r="R76" i="17" s="1"/>
  <c r="P330" i="17"/>
  <c r="AA330" i="17" s="1"/>
  <c r="AD363" i="21"/>
  <c r="AE363" i="21" s="1"/>
  <c r="AY272" i="21"/>
  <c r="AX273" i="21" s="1"/>
  <c r="Q266" i="21"/>
  <c r="R266" i="21" s="1"/>
  <c r="X266" i="21" s="1"/>
  <c r="AU174" i="21"/>
  <c r="AV174" i="21" s="1"/>
  <c r="AS175" i="21" s="1"/>
  <c r="BF363" i="21"/>
  <c r="BI363" i="21" s="1"/>
  <c r="Q76" i="21"/>
  <c r="R76" i="21" s="1"/>
  <c r="X76" i="21" s="1"/>
  <c r="BC458" i="21"/>
  <c r="BB458" i="21"/>
  <c r="O459" i="21"/>
  <c r="Z458" i="21"/>
  <c r="Y458" i="21"/>
  <c r="BD458" i="21"/>
  <c r="X458" i="21"/>
  <c r="AC459" i="21"/>
  <c r="BG459" i="21"/>
  <c r="U458" i="21"/>
  <c r="T459" i="21" s="1"/>
  <c r="BI265" i="21"/>
  <c r="BF170" i="21"/>
  <c r="BH170" i="21"/>
  <c r="AS461" i="21"/>
  <c r="AY460" i="21"/>
  <c r="AX461" i="21" s="1"/>
  <c r="P171" i="21"/>
  <c r="AA171" i="21" s="1"/>
  <c r="AT273" i="21"/>
  <c r="BE273" i="21" s="1"/>
  <c r="AB170" i="21"/>
  <c r="AD170" i="21"/>
  <c r="AT78" i="21"/>
  <c r="BE78" i="21" s="1"/>
  <c r="AE75" i="21"/>
  <c r="Q364" i="21"/>
  <c r="R364" i="21" s="1"/>
  <c r="BI75" i="21"/>
  <c r="AE265" i="21"/>
  <c r="AS367" i="21"/>
  <c r="AY366" i="21"/>
  <c r="AX367" i="21" s="1"/>
  <c r="AU288" i="15"/>
  <c r="AV288" i="15" s="1"/>
  <c r="AY288" i="15" s="1"/>
  <c r="AX289" i="15" s="1"/>
  <c r="AC392" i="15"/>
  <c r="BC391" i="15"/>
  <c r="Z391" i="15"/>
  <c r="BG392" i="15"/>
  <c r="BB391" i="15"/>
  <c r="U391" i="15"/>
  <c r="T392" i="15" s="1"/>
  <c r="O392" i="15"/>
  <c r="P392" i="15" s="1"/>
  <c r="AA392" i="15" s="1"/>
  <c r="BD391" i="15"/>
  <c r="Y391" i="15"/>
  <c r="X391" i="15"/>
  <c r="AB497" i="15"/>
  <c r="AD497" i="15"/>
  <c r="BF497" i="15"/>
  <c r="BH497" i="15"/>
  <c r="AT498" i="15"/>
  <c r="BE498" i="15" s="1"/>
  <c r="P498" i="15"/>
  <c r="AA498" i="15" s="1"/>
  <c r="AT393" i="15"/>
  <c r="BE393" i="15" s="1"/>
  <c r="AE284" i="15"/>
  <c r="Q285" i="15"/>
  <c r="R285" i="15" s="1"/>
  <c r="BI284" i="15"/>
  <c r="AE177" i="15"/>
  <c r="Q178" i="15"/>
  <c r="R178" i="15" s="1"/>
  <c r="BI177" i="15"/>
  <c r="AT182" i="15"/>
  <c r="BE182" i="15" s="1"/>
  <c r="AU85" i="15"/>
  <c r="AV85" i="15" s="1"/>
  <c r="BE85" i="15"/>
  <c r="BI80" i="15"/>
  <c r="Q81" i="15"/>
  <c r="R81" i="15" s="1"/>
  <c r="AE80" i="15"/>
  <c r="BC266" i="21" l="1"/>
  <c r="BH391" i="15"/>
  <c r="AS289" i="15"/>
  <c r="AT289" i="15" s="1"/>
  <c r="BE289" i="15" s="1"/>
  <c r="AB391" i="15"/>
  <c r="AD391" i="15"/>
  <c r="Q498" i="15"/>
  <c r="R498" i="15" s="1"/>
  <c r="Y498" i="15" s="1"/>
  <c r="AY81" i="22"/>
  <c r="Q152" i="22"/>
  <c r="R152" i="22" s="1"/>
  <c r="BB152" i="22" s="1"/>
  <c r="O77" i="22"/>
  <c r="Z76" i="22"/>
  <c r="Y76" i="22"/>
  <c r="X76" i="22"/>
  <c r="BD76" i="22"/>
  <c r="BC76" i="22"/>
  <c r="BB76" i="22"/>
  <c r="AC77" i="22"/>
  <c r="U76" i="22"/>
  <c r="T77" i="22" s="1"/>
  <c r="BG77" i="22"/>
  <c r="AE151" i="22"/>
  <c r="AT152" i="22"/>
  <c r="BE152" i="22" s="1"/>
  <c r="P301" i="22"/>
  <c r="AA301" i="22" s="1"/>
  <c r="BI226" i="22"/>
  <c r="AT303" i="22"/>
  <c r="BE303" i="22" s="1"/>
  <c r="BF300" i="22"/>
  <c r="BH300" i="22"/>
  <c r="Q376" i="22"/>
  <c r="R376" i="22" s="1"/>
  <c r="AE226" i="22"/>
  <c r="AE375" i="22"/>
  <c r="AB300" i="22"/>
  <c r="AD300" i="22"/>
  <c r="Q227" i="22"/>
  <c r="R227" i="22" s="1"/>
  <c r="AU377" i="22"/>
  <c r="AV377" i="22" s="1"/>
  <c r="BI375" i="22"/>
  <c r="AS229" i="22"/>
  <c r="AY228" i="22"/>
  <c r="AX229" i="22" s="1"/>
  <c r="BI151" i="22"/>
  <c r="BI329" i="17"/>
  <c r="AE329" i="17"/>
  <c r="AS247" i="17"/>
  <c r="AY246" i="17"/>
  <c r="AX247" i="17" s="1"/>
  <c r="BF415" i="17"/>
  <c r="BH415" i="17"/>
  <c r="AS333" i="17"/>
  <c r="AY332" i="17"/>
  <c r="AX333" i="17" s="1"/>
  <c r="Z76" i="17"/>
  <c r="BD76" i="17"/>
  <c r="Y76" i="17"/>
  <c r="BC76" i="17"/>
  <c r="X76" i="17"/>
  <c r="BB76" i="17"/>
  <c r="O77" i="17"/>
  <c r="AC77" i="17"/>
  <c r="BG77" i="17"/>
  <c r="U76" i="17"/>
  <c r="T77" i="17" s="1"/>
  <c r="P245" i="17"/>
  <c r="AA245" i="17" s="1"/>
  <c r="BF244" i="17"/>
  <c r="BH244" i="17"/>
  <c r="AB415" i="17"/>
  <c r="AD415" i="17"/>
  <c r="AB160" i="17"/>
  <c r="AD160" i="17"/>
  <c r="AT417" i="17"/>
  <c r="BE417" i="17" s="1"/>
  <c r="BF160" i="17"/>
  <c r="BH160" i="17"/>
  <c r="P161" i="17"/>
  <c r="AA161" i="17" s="1"/>
  <c r="AS164" i="17"/>
  <c r="AY163" i="17"/>
  <c r="AX164" i="17" s="1"/>
  <c r="AT80" i="17"/>
  <c r="BE80" i="17" s="1"/>
  <c r="Q330" i="17"/>
  <c r="R330" i="17" s="1"/>
  <c r="P416" i="17"/>
  <c r="AA416" i="17" s="1"/>
  <c r="AB244" i="17"/>
  <c r="AD244" i="17"/>
  <c r="AU273" i="21"/>
  <c r="AV273" i="21" s="1"/>
  <c r="Z76" i="21"/>
  <c r="BG267" i="21"/>
  <c r="AC267" i="21"/>
  <c r="BD266" i="21"/>
  <c r="Z266" i="21"/>
  <c r="BB266" i="21"/>
  <c r="Y266" i="21"/>
  <c r="O267" i="21"/>
  <c r="P267" i="21" s="1"/>
  <c r="AA267" i="21" s="1"/>
  <c r="AY174" i="21"/>
  <c r="AX175" i="21" s="1"/>
  <c r="BC76" i="21"/>
  <c r="Y76" i="21"/>
  <c r="AD76" i="21" s="1"/>
  <c r="AC77" i="21"/>
  <c r="BD76" i="21"/>
  <c r="O77" i="21"/>
  <c r="P77" i="21" s="1"/>
  <c r="AA77" i="21" s="1"/>
  <c r="BB76" i="21"/>
  <c r="BG77" i="21"/>
  <c r="U76" i="21"/>
  <c r="T77" i="21" s="1"/>
  <c r="U266" i="21"/>
  <c r="T267" i="21" s="1"/>
  <c r="AE170" i="21"/>
  <c r="O365" i="21"/>
  <c r="BB364" i="21"/>
  <c r="X364" i="21"/>
  <c r="AC365" i="21"/>
  <c r="BD364" i="21"/>
  <c r="Z364" i="21"/>
  <c r="BC364" i="21"/>
  <c r="Y364" i="21"/>
  <c r="BG365" i="21"/>
  <c r="U364" i="21"/>
  <c r="T365" i="21" s="1"/>
  <c r="P459" i="21"/>
  <c r="AA459" i="21" s="1"/>
  <c r="BF458" i="21"/>
  <c r="BH458" i="21"/>
  <c r="AT461" i="21"/>
  <c r="BE461" i="21" s="1"/>
  <c r="BI170" i="21"/>
  <c r="AB458" i="21"/>
  <c r="AD458" i="21"/>
  <c r="AT367" i="21"/>
  <c r="BE367" i="21" s="1"/>
  <c r="AT175" i="21"/>
  <c r="BE175" i="21" s="1"/>
  <c r="AU78" i="21"/>
  <c r="AV78" i="21" s="1"/>
  <c r="Q171" i="21"/>
  <c r="R171" i="21" s="1"/>
  <c r="AU498" i="15"/>
  <c r="AV498" i="15" s="1"/>
  <c r="AY498" i="15" s="1"/>
  <c r="AX499" i="15" s="1"/>
  <c r="AU182" i="15"/>
  <c r="AV182" i="15" s="1"/>
  <c r="BF391" i="15"/>
  <c r="AE497" i="15"/>
  <c r="BI497" i="15"/>
  <c r="Q392" i="15"/>
  <c r="R392" i="15" s="1"/>
  <c r="BB392" i="15" s="1"/>
  <c r="AU393" i="15"/>
  <c r="AV393" i="15" s="1"/>
  <c r="O286" i="15"/>
  <c r="BB285" i="15"/>
  <c r="X285" i="15"/>
  <c r="BD285" i="15"/>
  <c r="BC285" i="15"/>
  <c r="AC286" i="15"/>
  <c r="Z285" i="15"/>
  <c r="Y285" i="15"/>
  <c r="BG286" i="15"/>
  <c r="U285" i="15"/>
  <c r="T286" i="15" s="1"/>
  <c r="BC178" i="15"/>
  <c r="X178" i="15"/>
  <c r="BB178" i="15"/>
  <c r="O179" i="15"/>
  <c r="Z178" i="15"/>
  <c r="Y178" i="15"/>
  <c r="BD178" i="15"/>
  <c r="AC179" i="15"/>
  <c r="U178" i="15"/>
  <c r="T179" i="15" s="1"/>
  <c r="BG179" i="15"/>
  <c r="O82" i="15"/>
  <c r="P82" i="15" s="1"/>
  <c r="BB81" i="15"/>
  <c r="BD81" i="15"/>
  <c r="BC81" i="15"/>
  <c r="X81" i="15"/>
  <c r="Z81" i="15"/>
  <c r="Y81" i="15"/>
  <c r="BG82" i="15"/>
  <c r="AC82" i="15"/>
  <c r="U81" i="15"/>
  <c r="T82" i="15" s="1"/>
  <c r="AS86" i="15"/>
  <c r="AT86" i="15" s="1"/>
  <c r="AY85" i="15"/>
  <c r="AX86" i="15" s="1"/>
  <c r="Q161" i="17" l="1"/>
  <c r="AB266" i="21"/>
  <c r="BH266" i="21"/>
  <c r="BC152" i="22"/>
  <c r="BH152" i="22" s="1"/>
  <c r="AC153" i="22"/>
  <c r="BG153" i="22"/>
  <c r="BD152" i="22"/>
  <c r="BF152" i="22" s="1"/>
  <c r="X152" i="22"/>
  <c r="Y152" i="22"/>
  <c r="BI391" i="15"/>
  <c r="AE391" i="15"/>
  <c r="BD498" i="15"/>
  <c r="U498" i="15"/>
  <c r="T499" i="15" s="1"/>
  <c r="BG499" i="15"/>
  <c r="BB498" i="15"/>
  <c r="AC499" i="15"/>
  <c r="Z498" i="15"/>
  <c r="O499" i="15"/>
  <c r="P499" i="15" s="1"/>
  <c r="AA499" i="15" s="1"/>
  <c r="X498" i="15"/>
  <c r="BC498" i="15"/>
  <c r="AC393" i="15"/>
  <c r="AS499" i="15"/>
  <c r="AT499" i="15" s="1"/>
  <c r="BE499" i="15" s="1"/>
  <c r="O393" i="15"/>
  <c r="P393" i="15" s="1"/>
  <c r="AA393" i="15" s="1"/>
  <c r="BF266" i="21"/>
  <c r="BI266" i="21" s="1"/>
  <c r="U152" i="22"/>
  <c r="T153" i="22" s="1"/>
  <c r="Z152" i="22"/>
  <c r="O153" i="22"/>
  <c r="BB227" i="22"/>
  <c r="Y227" i="22"/>
  <c r="X227" i="22"/>
  <c r="BD227" i="22"/>
  <c r="O228" i="22"/>
  <c r="Z227" i="22"/>
  <c r="BC227" i="22"/>
  <c r="AC228" i="22"/>
  <c r="BG228" i="22"/>
  <c r="U227" i="22"/>
  <c r="T228" i="22" s="1"/>
  <c r="P153" i="22"/>
  <c r="AA153" i="22" s="1"/>
  <c r="O377" i="22"/>
  <c r="BD376" i="22"/>
  <c r="Y376" i="22"/>
  <c r="BC376" i="22"/>
  <c r="X376" i="22"/>
  <c r="BB376" i="22"/>
  <c r="Z376" i="22"/>
  <c r="AC377" i="22"/>
  <c r="BG377" i="22"/>
  <c r="U376" i="22"/>
  <c r="T377" i="22" s="1"/>
  <c r="AB76" i="22"/>
  <c r="AD76" i="22"/>
  <c r="AS378" i="22"/>
  <c r="AY377" i="22"/>
  <c r="AX378" i="22" s="1"/>
  <c r="Q301" i="22"/>
  <c r="R301" i="22" s="1"/>
  <c r="AT229" i="22"/>
  <c r="BE229" i="22" s="1"/>
  <c r="P77" i="22"/>
  <c r="AA77" i="22" s="1"/>
  <c r="BI300" i="22"/>
  <c r="AE300" i="22"/>
  <c r="AU303" i="22"/>
  <c r="AV303" i="22" s="1"/>
  <c r="AU152" i="22"/>
  <c r="AV152" i="22" s="1"/>
  <c r="BF76" i="22"/>
  <c r="BH76" i="22"/>
  <c r="AU80" i="17"/>
  <c r="AV80" i="17" s="1"/>
  <c r="AY80" i="17" s="1"/>
  <c r="AX81" i="17" s="1"/>
  <c r="AU417" i="17"/>
  <c r="AV417" i="17" s="1"/>
  <c r="AS418" i="17" s="1"/>
  <c r="BI160" i="17"/>
  <c r="AE244" i="17"/>
  <c r="BI244" i="17"/>
  <c r="AT333" i="17"/>
  <c r="BE333" i="17" s="1"/>
  <c r="AT164" i="17"/>
  <c r="BE164" i="17" s="1"/>
  <c r="Z330" i="17"/>
  <c r="BD330" i="17"/>
  <c r="Y330" i="17"/>
  <c r="BC330" i="17"/>
  <c r="X330" i="17"/>
  <c r="O331" i="17"/>
  <c r="BB330" i="17"/>
  <c r="AC331" i="17"/>
  <c r="BG331" i="17"/>
  <c r="U330" i="17"/>
  <c r="T331" i="17" s="1"/>
  <c r="R161" i="17"/>
  <c r="AE160" i="17"/>
  <c r="BF76" i="17"/>
  <c r="BH76" i="17"/>
  <c r="Q245" i="17"/>
  <c r="R245" i="17" s="1"/>
  <c r="AB76" i="17"/>
  <c r="AD76" i="17"/>
  <c r="BI415" i="17"/>
  <c r="Q416" i="17"/>
  <c r="R416" i="17" s="1"/>
  <c r="P77" i="17"/>
  <c r="AA77" i="17" s="1"/>
  <c r="AE415" i="17"/>
  <c r="AT247" i="17"/>
  <c r="BE247" i="17" s="1"/>
  <c r="AD266" i="21"/>
  <c r="AE266" i="21" s="1"/>
  <c r="AU175" i="21"/>
  <c r="AV175" i="21" s="1"/>
  <c r="BF76" i="21"/>
  <c r="AB76" i="21"/>
  <c r="AE76" i="21" s="1"/>
  <c r="Q267" i="21"/>
  <c r="R267" i="21" s="1"/>
  <c r="Z267" i="21" s="1"/>
  <c r="BH76" i="21"/>
  <c r="Q77" i="21"/>
  <c r="R77" i="21" s="1"/>
  <c r="Q459" i="21"/>
  <c r="R459" i="21" s="1"/>
  <c r="AS79" i="21"/>
  <c r="AY78" i="21"/>
  <c r="AX79" i="21" s="1"/>
  <c r="AU367" i="21"/>
  <c r="AV367" i="21" s="1"/>
  <c r="BI458" i="21"/>
  <c r="AB364" i="21"/>
  <c r="AD364" i="21"/>
  <c r="AS274" i="21"/>
  <c r="AY273" i="21"/>
  <c r="AX274" i="21" s="1"/>
  <c r="AE458" i="21"/>
  <c r="AU461" i="21"/>
  <c r="AV461" i="21" s="1"/>
  <c r="BF364" i="21"/>
  <c r="BH364" i="21"/>
  <c r="BD171" i="21"/>
  <c r="Y171" i="21"/>
  <c r="BC171" i="21"/>
  <c r="X171" i="21"/>
  <c r="O172" i="21"/>
  <c r="BB171" i="21"/>
  <c r="AC172" i="21"/>
  <c r="Z171" i="21"/>
  <c r="BG172" i="21"/>
  <c r="U171" i="21"/>
  <c r="T172" i="21" s="1"/>
  <c r="P365" i="21"/>
  <c r="AA365" i="21" s="1"/>
  <c r="BG393" i="15"/>
  <c r="X392" i="15"/>
  <c r="Z392" i="15"/>
  <c r="Y392" i="15"/>
  <c r="BC392" i="15"/>
  <c r="BH392" i="15" s="1"/>
  <c r="BD392" i="15"/>
  <c r="U392" i="15"/>
  <c r="T393" i="15" s="1"/>
  <c r="AS394" i="15"/>
  <c r="AY393" i="15"/>
  <c r="AX394" i="15" s="1"/>
  <c r="AU289" i="15"/>
  <c r="AV289" i="15" s="1"/>
  <c r="AB285" i="15"/>
  <c r="AD285" i="15"/>
  <c r="BF285" i="15"/>
  <c r="BH285" i="15"/>
  <c r="P286" i="15"/>
  <c r="AA286" i="15" s="1"/>
  <c r="BF178" i="15"/>
  <c r="BH178" i="15"/>
  <c r="AS183" i="15"/>
  <c r="AY182" i="15"/>
  <c r="AX183" i="15" s="1"/>
  <c r="AB178" i="15"/>
  <c r="AD178" i="15"/>
  <c r="P179" i="15"/>
  <c r="AA179" i="15" s="1"/>
  <c r="AD81" i="15"/>
  <c r="BH81" i="15"/>
  <c r="AB81" i="15"/>
  <c r="AU86" i="15"/>
  <c r="AV86" i="15" s="1"/>
  <c r="BE86" i="15"/>
  <c r="BF81" i="15"/>
  <c r="AA82" i="15"/>
  <c r="AS81" i="17" l="1"/>
  <c r="X267" i="21"/>
  <c r="AD152" i="22"/>
  <c r="AY417" i="17"/>
  <c r="AX418" i="17" s="1"/>
  <c r="AB152" i="22"/>
  <c r="BB267" i="21"/>
  <c r="BH498" i="15"/>
  <c r="AB498" i="15"/>
  <c r="AD498" i="15"/>
  <c r="BF498" i="15"/>
  <c r="BI152" i="22"/>
  <c r="BF392" i="15"/>
  <c r="BI392" i="15" s="1"/>
  <c r="AD392" i="15"/>
  <c r="BI76" i="21"/>
  <c r="AU229" i="22"/>
  <c r="AV229" i="22" s="1"/>
  <c r="AS230" i="22" s="1"/>
  <c r="AS304" i="22"/>
  <c r="AY303" i="22"/>
  <c r="AX304" i="22" s="1"/>
  <c r="BC301" i="22"/>
  <c r="X301" i="22"/>
  <c r="O302" i="22"/>
  <c r="BB301" i="22"/>
  <c r="Z301" i="22"/>
  <c r="AC302" i="22"/>
  <c r="Y301" i="22"/>
  <c r="BD301" i="22"/>
  <c r="BG302" i="22"/>
  <c r="U301" i="22"/>
  <c r="T302" i="22" s="1"/>
  <c r="Q153" i="22"/>
  <c r="R153" i="22" s="1"/>
  <c r="AT378" i="22"/>
  <c r="BE378" i="22" s="1"/>
  <c r="BF376" i="22"/>
  <c r="BH376" i="22"/>
  <c r="AB376" i="22"/>
  <c r="AD376" i="22"/>
  <c r="P228" i="22"/>
  <c r="AA228" i="22" s="1"/>
  <c r="Q77" i="22"/>
  <c r="R77" i="22" s="1"/>
  <c r="AE76" i="22"/>
  <c r="AB227" i="22"/>
  <c r="AD227" i="22"/>
  <c r="AY229" i="22"/>
  <c r="AX230" i="22" s="1"/>
  <c r="AS153" i="22"/>
  <c r="AY152" i="22"/>
  <c r="AX153" i="22" s="1"/>
  <c r="BI76" i="22"/>
  <c r="P377" i="22"/>
  <c r="AA377" i="22" s="1"/>
  <c r="Q377" i="22"/>
  <c r="R377" i="22" s="1"/>
  <c r="BF227" i="22"/>
  <c r="BH227" i="22"/>
  <c r="BC416" i="17"/>
  <c r="X416" i="17"/>
  <c r="O417" i="17"/>
  <c r="BB416" i="17"/>
  <c r="Y416" i="17"/>
  <c r="BD416" i="17"/>
  <c r="Z416" i="17"/>
  <c r="BG417" i="17"/>
  <c r="AC417" i="17"/>
  <c r="U416" i="17"/>
  <c r="T417" i="17" s="1"/>
  <c r="BC161" i="17"/>
  <c r="X161" i="17"/>
  <c r="O162" i="17"/>
  <c r="BB161" i="17"/>
  <c r="Y161" i="17"/>
  <c r="AC162" i="17"/>
  <c r="BD161" i="17"/>
  <c r="Z161" i="17"/>
  <c r="BG162" i="17"/>
  <c r="U161" i="17"/>
  <c r="T162" i="17" s="1"/>
  <c r="AE76" i="17"/>
  <c r="Q77" i="17"/>
  <c r="R77" i="17" s="1"/>
  <c r="P331" i="17"/>
  <c r="AA331" i="17" s="1"/>
  <c r="AT418" i="17"/>
  <c r="BE418" i="17" s="1"/>
  <c r="BC245" i="17"/>
  <c r="X245" i="17"/>
  <c r="BD245" i="17"/>
  <c r="BB245" i="17"/>
  <c r="AC246" i="17"/>
  <c r="O246" i="17"/>
  <c r="Z245" i="17"/>
  <c r="BG246" i="17"/>
  <c r="Y245" i="17"/>
  <c r="U245" i="17"/>
  <c r="T246" i="17" s="1"/>
  <c r="BF330" i="17"/>
  <c r="BH330" i="17"/>
  <c r="AU247" i="17"/>
  <c r="AV247" i="17" s="1"/>
  <c r="BI76" i="17"/>
  <c r="AB330" i="17"/>
  <c r="AD330" i="17"/>
  <c r="AU333" i="17"/>
  <c r="AV333" i="17" s="1"/>
  <c r="AU164" i="17"/>
  <c r="AV164" i="17" s="1"/>
  <c r="AT81" i="17"/>
  <c r="BE81" i="17" s="1"/>
  <c r="U267" i="21"/>
  <c r="T268" i="21" s="1"/>
  <c r="BG268" i="21"/>
  <c r="BC267" i="21"/>
  <c r="BD267" i="21"/>
  <c r="O268" i="21"/>
  <c r="Y267" i="21"/>
  <c r="AD267" i="21" s="1"/>
  <c r="AC268" i="21"/>
  <c r="AS462" i="21"/>
  <c r="AY461" i="21"/>
  <c r="AX462" i="21" s="1"/>
  <c r="Z77" i="21"/>
  <c r="AC78" i="21"/>
  <c r="BD77" i="21"/>
  <c r="Y77" i="21"/>
  <c r="BC77" i="21"/>
  <c r="X77" i="21"/>
  <c r="BB77" i="21"/>
  <c r="O78" i="21"/>
  <c r="BG78" i="21"/>
  <c r="U77" i="21"/>
  <c r="T78" i="21" s="1"/>
  <c r="BI364" i="21"/>
  <c r="P268" i="21"/>
  <c r="AA268" i="21" s="1"/>
  <c r="AT274" i="21"/>
  <c r="BE274" i="21" s="1"/>
  <c r="Q365" i="21"/>
  <c r="R365" i="21" s="1"/>
  <c r="AE364" i="21"/>
  <c r="AS368" i="21"/>
  <c r="AY367" i="21"/>
  <c r="AX368" i="21" s="1"/>
  <c r="O460" i="21"/>
  <c r="BB459" i="21"/>
  <c r="BD459" i="21"/>
  <c r="BC459" i="21"/>
  <c r="Z459" i="21"/>
  <c r="Y459" i="21"/>
  <c r="X459" i="21"/>
  <c r="AC460" i="21"/>
  <c r="BG460" i="21"/>
  <c r="U459" i="21"/>
  <c r="T460" i="21" s="1"/>
  <c r="P172" i="21"/>
  <c r="AA172" i="21" s="1"/>
  <c r="AB171" i="21"/>
  <c r="AD171" i="21"/>
  <c r="AS176" i="21"/>
  <c r="AY175" i="21"/>
  <c r="AX176" i="21" s="1"/>
  <c r="BF171" i="21"/>
  <c r="BH171" i="21"/>
  <c r="AT79" i="21"/>
  <c r="BE79" i="21" s="1"/>
  <c r="AU499" i="15"/>
  <c r="AV499" i="15" s="1"/>
  <c r="AB392" i="15"/>
  <c r="Q499" i="15"/>
  <c r="R499" i="15" s="1"/>
  <c r="AC500" i="15" s="1"/>
  <c r="Q393" i="15"/>
  <c r="R393" i="15" s="1"/>
  <c r="AT394" i="15"/>
  <c r="BE394" i="15" s="1"/>
  <c r="Q286" i="15"/>
  <c r="R286" i="15" s="1"/>
  <c r="O287" i="15" s="1"/>
  <c r="BI285" i="15"/>
  <c r="AS290" i="15"/>
  <c r="AY289" i="15"/>
  <c r="AX290" i="15" s="1"/>
  <c r="AE285" i="15"/>
  <c r="BI178" i="15"/>
  <c r="AE178" i="15"/>
  <c r="AT183" i="15"/>
  <c r="BE183" i="15" s="1"/>
  <c r="Q179" i="15"/>
  <c r="R179" i="15" s="1"/>
  <c r="Q82" i="15"/>
  <c r="R82" i="15" s="1"/>
  <c r="AS87" i="15"/>
  <c r="AT87" i="15" s="1"/>
  <c r="AY86" i="15"/>
  <c r="AX87" i="15" s="1"/>
  <c r="BI81" i="15"/>
  <c r="AE81" i="15"/>
  <c r="AE152" i="22" l="1"/>
  <c r="AU81" i="17"/>
  <c r="BF267" i="21"/>
  <c r="AE498" i="15"/>
  <c r="BI498" i="15"/>
  <c r="X499" i="15"/>
  <c r="X286" i="15"/>
  <c r="Z286" i="15"/>
  <c r="Y499" i="15"/>
  <c r="Z499" i="15"/>
  <c r="BG500" i="15"/>
  <c r="U499" i="15"/>
  <c r="T500" i="15" s="1"/>
  <c r="AU394" i="15"/>
  <c r="AV394" i="15" s="1"/>
  <c r="O500" i="15"/>
  <c r="P500" i="15" s="1"/>
  <c r="AA500" i="15" s="1"/>
  <c r="BB499" i="15"/>
  <c r="BC499" i="15"/>
  <c r="AU183" i="15"/>
  <c r="AV183" i="15" s="1"/>
  <c r="AS184" i="15" s="1"/>
  <c r="BD286" i="15"/>
  <c r="BD499" i="15"/>
  <c r="AE392" i="15"/>
  <c r="BH267" i="21"/>
  <c r="AU378" i="22"/>
  <c r="AV378" i="22" s="1"/>
  <c r="AS379" i="22" s="1"/>
  <c r="X153" i="22"/>
  <c r="BD153" i="22"/>
  <c r="AC154" i="22"/>
  <c r="BC153" i="22"/>
  <c r="BB153" i="22"/>
  <c r="O154" i="22"/>
  <c r="Z153" i="22"/>
  <c r="Y153" i="22"/>
  <c r="BG154" i="22"/>
  <c r="U153" i="22"/>
  <c r="T154" i="22" s="1"/>
  <c r="Z377" i="22"/>
  <c r="BD377" i="22"/>
  <c r="BC377" i="22"/>
  <c r="BG378" i="22"/>
  <c r="BB377" i="22"/>
  <c r="Y377" i="22"/>
  <c r="X377" i="22"/>
  <c r="O378" i="22"/>
  <c r="AC378" i="22"/>
  <c r="U377" i="22"/>
  <c r="T378" i="22" s="1"/>
  <c r="Z77" i="22"/>
  <c r="BD77" i="22"/>
  <c r="Y77" i="22"/>
  <c r="BC77" i="22"/>
  <c r="X77" i="22"/>
  <c r="O78" i="22"/>
  <c r="BB77" i="22"/>
  <c r="U77" i="22"/>
  <c r="T78" i="22" s="1"/>
  <c r="AC78" i="22"/>
  <c r="BG78" i="22"/>
  <c r="BI227" i="22"/>
  <c r="AE376" i="22"/>
  <c r="BF301" i="22"/>
  <c r="BH301" i="22"/>
  <c r="AT153" i="22"/>
  <c r="BE153" i="22" s="1"/>
  <c r="P302" i="22"/>
  <c r="AA302" i="22" s="1"/>
  <c r="AB301" i="22"/>
  <c r="AD301" i="22"/>
  <c r="AT230" i="22"/>
  <c r="BE230" i="22" s="1"/>
  <c r="BI376" i="22"/>
  <c r="AE227" i="22"/>
  <c r="Q228" i="22"/>
  <c r="R228" i="22" s="1"/>
  <c r="AT304" i="22"/>
  <c r="BE304" i="22" s="1"/>
  <c r="AU418" i="17"/>
  <c r="AS165" i="17"/>
  <c r="AY164" i="17"/>
  <c r="AX165" i="17" s="1"/>
  <c r="O78" i="17"/>
  <c r="Z77" i="17"/>
  <c r="AC78" i="17"/>
  <c r="X77" i="17"/>
  <c r="BD77" i="17"/>
  <c r="BC77" i="17"/>
  <c r="BB77" i="17"/>
  <c r="Y77" i="17"/>
  <c r="BG78" i="17"/>
  <c r="U77" i="17"/>
  <c r="T78" i="17" s="1"/>
  <c r="AS334" i="17"/>
  <c r="AY333" i="17"/>
  <c r="AX334" i="17" s="1"/>
  <c r="BF161" i="17"/>
  <c r="BH161" i="17"/>
  <c r="AE330" i="17"/>
  <c r="AV418" i="17"/>
  <c r="P162" i="17"/>
  <c r="AA162" i="17" s="1"/>
  <c r="AB161" i="17"/>
  <c r="AD161" i="17"/>
  <c r="BF416" i="17"/>
  <c r="BH416" i="17"/>
  <c r="AB245" i="17"/>
  <c r="AD245" i="17"/>
  <c r="P417" i="17"/>
  <c r="AA417" i="17" s="1"/>
  <c r="AS248" i="17"/>
  <c r="AY247" i="17"/>
  <c r="AX248" i="17" s="1"/>
  <c r="P246" i="17"/>
  <c r="AA246" i="17" s="1"/>
  <c r="BF245" i="17"/>
  <c r="BH245" i="17"/>
  <c r="AB416" i="17"/>
  <c r="AD416" i="17"/>
  <c r="AV81" i="17"/>
  <c r="BI330" i="17"/>
  <c r="Q331" i="17"/>
  <c r="R331" i="17" s="1"/>
  <c r="AB267" i="21"/>
  <c r="AE267" i="21" s="1"/>
  <c r="AE171" i="21"/>
  <c r="BI171" i="21"/>
  <c r="AU79" i="21"/>
  <c r="AV79" i="21" s="1"/>
  <c r="Q268" i="21"/>
  <c r="Z365" i="21"/>
  <c r="BD365" i="21"/>
  <c r="Y365" i="21"/>
  <c r="BC365" i="21"/>
  <c r="X365" i="21"/>
  <c r="O366" i="21"/>
  <c r="BB365" i="21"/>
  <c r="AC366" i="21"/>
  <c r="BG366" i="21"/>
  <c r="U365" i="21"/>
  <c r="T366" i="21" s="1"/>
  <c r="R268" i="21"/>
  <c r="AB77" i="21"/>
  <c r="AD77" i="21"/>
  <c r="BF459" i="21"/>
  <c r="BH459" i="21"/>
  <c r="AB459" i="21"/>
  <c r="AD459" i="21"/>
  <c r="AT368" i="21"/>
  <c r="BE368" i="21" s="1"/>
  <c r="Q172" i="21"/>
  <c r="R172" i="21" s="1"/>
  <c r="P460" i="21"/>
  <c r="AA460" i="21" s="1"/>
  <c r="AU274" i="21"/>
  <c r="AV274" i="21" s="1"/>
  <c r="P78" i="21"/>
  <c r="AA78" i="21" s="1"/>
  <c r="AT176" i="21"/>
  <c r="BE176" i="21" s="1"/>
  <c r="BF77" i="21"/>
  <c r="BH77" i="21"/>
  <c r="AT462" i="21"/>
  <c r="BE462" i="21" s="1"/>
  <c r="AC287" i="15"/>
  <c r="U286" i="15"/>
  <c r="T287" i="15" s="1"/>
  <c r="BG287" i="15"/>
  <c r="BB286" i="15"/>
  <c r="BC286" i="15"/>
  <c r="AS500" i="15"/>
  <c r="AY499" i="15"/>
  <c r="AX500" i="15" s="1"/>
  <c r="Y286" i="15"/>
  <c r="AD286" i="15" s="1"/>
  <c r="Z393" i="15"/>
  <c r="BB393" i="15"/>
  <c r="X393" i="15"/>
  <c r="BD393" i="15"/>
  <c r="BC393" i="15"/>
  <c r="Y393" i="15"/>
  <c r="O394" i="15"/>
  <c r="AC394" i="15"/>
  <c r="BG394" i="15"/>
  <c r="U393" i="15"/>
  <c r="T394" i="15" s="1"/>
  <c r="P287" i="15"/>
  <c r="AA287" i="15" s="1"/>
  <c r="AT290" i="15"/>
  <c r="BE290" i="15" s="1"/>
  <c r="Z179" i="15"/>
  <c r="AC180" i="15"/>
  <c r="BD179" i="15"/>
  <c r="Y179" i="15"/>
  <c r="X179" i="15"/>
  <c r="O180" i="15"/>
  <c r="BC179" i="15"/>
  <c r="BB179" i="15"/>
  <c r="BG180" i="15"/>
  <c r="U179" i="15"/>
  <c r="T180" i="15" s="1"/>
  <c r="O83" i="15"/>
  <c r="P83" i="15" s="1"/>
  <c r="BB82" i="15"/>
  <c r="BD82" i="15"/>
  <c r="Y82" i="15"/>
  <c r="BC82" i="15"/>
  <c r="Z82" i="15"/>
  <c r="X82" i="15"/>
  <c r="U82" i="15"/>
  <c r="T83" i="15" s="1"/>
  <c r="AC83" i="15"/>
  <c r="BG83" i="15"/>
  <c r="AU87" i="15"/>
  <c r="AV87" i="15" s="1"/>
  <c r="BE87" i="15"/>
  <c r="AU176" i="21" l="1"/>
  <c r="BI267" i="21"/>
  <c r="AU153" i="22"/>
  <c r="AV153" i="22" s="1"/>
  <c r="BH153" i="22"/>
  <c r="AY378" i="22"/>
  <c r="AX379" i="22" s="1"/>
  <c r="AD499" i="15"/>
  <c r="AB499" i="15"/>
  <c r="BH286" i="15"/>
  <c r="BF499" i="15"/>
  <c r="BH499" i="15"/>
  <c r="AY183" i="15"/>
  <c r="AX184" i="15" s="1"/>
  <c r="Q500" i="15"/>
  <c r="R500" i="15" s="1"/>
  <c r="O501" i="15" s="1"/>
  <c r="AU290" i="15"/>
  <c r="AV290" i="15" s="1"/>
  <c r="AY290" i="15" s="1"/>
  <c r="AX291" i="15" s="1"/>
  <c r="BF286" i="15"/>
  <c r="BI161" i="17"/>
  <c r="Q302" i="22"/>
  <c r="R302" i="22" s="1"/>
  <c r="O303" i="22" s="1"/>
  <c r="AS154" i="22"/>
  <c r="AY153" i="22"/>
  <c r="AX154" i="22" s="1"/>
  <c r="BF377" i="22"/>
  <c r="BH377" i="22"/>
  <c r="P154" i="22"/>
  <c r="AA154" i="22" s="1"/>
  <c r="BC228" i="22"/>
  <c r="X228" i="22"/>
  <c r="O229" i="22"/>
  <c r="BB228" i="22"/>
  <c r="BD228" i="22"/>
  <c r="Z228" i="22"/>
  <c r="Y228" i="22"/>
  <c r="AC229" i="22"/>
  <c r="BG229" i="22"/>
  <c r="U228" i="22"/>
  <c r="T229" i="22" s="1"/>
  <c r="AE301" i="22"/>
  <c r="BF77" i="22"/>
  <c r="BH77" i="22"/>
  <c r="AT379" i="22"/>
  <c r="BE379" i="22" s="1"/>
  <c r="BF153" i="22"/>
  <c r="P78" i="22"/>
  <c r="AA78" i="22" s="1"/>
  <c r="BI301" i="22"/>
  <c r="AB77" i="22"/>
  <c r="AD77" i="22"/>
  <c r="P378" i="22"/>
  <c r="AA378" i="22" s="1"/>
  <c r="AU304" i="22"/>
  <c r="AV304" i="22" s="1"/>
  <c r="AU230" i="22"/>
  <c r="AV230" i="22" s="1"/>
  <c r="AB377" i="22"/>
  <c r="AD377" i="22"/>
  <c r="AB153" i="22"/>
  <c r="AD153" i="22"/>
  <c r="Q162" i="17"/>
  <c r="R162" i="17" s="1"/>
  <c r="BC162" i="17" s="1"/>
  <c r="Q417" i="17"/>
  <c r="R417" i="17" s="1"/>
  <c r="Z417" i="17" s="1"/>
  <c r="AE161" i="17"/>
  <c r="Q246" i="17"/>
  <c r="R246" i="17" s="1"/>
  <c r="Y246" i="17" s="1"/>
  <c r="AB77" i="17"/>
  <c r="AD77" i="17"/>
  <c r="BI245" i="17"/>
  <c r="AS82" i="17"/>
  <c r="AY81" i="17"/>
  <c r="AX82" i="17" s="1"/>
  <c r="AS419" i="17"/>
  <c r="AY418" i="17"/>
  <c r="AX419" i="17" s="1"/>
  <c r="P78" i="17"/>
  <c r="AA78" i="17" s="1"/>
  <c r="BD331" i="17"/>
  <c r="Y331" i="17"/>
  <c r="O332" i="17"/>
  <c r="BC331" i="17"/>
  <c r="BB331" i="17"/>
  <c r="AC332" i="17"/>
  <c r="Z331" i="17"/>
  <c r="X331" i="17"/>
  <c r="BG332" i="17"/>
  <c r="U331" i="17"/>
  <c r="T332" i="17" s="1"/>
  <c r="AT334" i="17"/>
  <c r="BE334" i="17" s="1"/>
  <c r="BI416" i="17"/>
  <c r="AE245" i="17"/>
  <c r="AE416" i="17"/>
  <c r="AT248" i="17"/>
  <c r="BE248" i="17" s="1"/>
  <c r="BF77" i="17"/>
  <c r="BH77" i="17"/>
  <c r="AT165" i="17"/>
  <c r="BE165" i="17" s="1"/>
  <c r="AE77" i="21"/>
  <c r="AS275" i="21"/>
  <c r="AY274" i="21"/>
  <c r="AX275" i="21" s="1"/>
  <c r="AB365" i="21"/>
  <c r="AD365" i="21"/>
  <c r="Q460" i="21"/>
  <c r="R460" i="21" s="1"/>
  <c r="P366" i="21"/>
  <c r="AA366" i="21" s="1"/>
  <c r="AV176" i="21"/>
  <c r="AU462" i="21"/>
  <c r="AV462" i="21" s="1"/>
  <c r="AC173" i="21"/>
  <c r="Z172" i="21"/>
  <c r="BD172" i="21"/>
  <c r="Y172" i="21"/>
  <c r="BC172" i="21"/>
  <c r="X172" i="21"/>
  <c r="O173" i="21"/>
  <c r="BB172" i="21"/>
  <c r="BG173" i="21"/>
  <c r="U172" i="21"/>
  <c r="T173" i="21" s="1"/>
  <c r="BI459" i="21"/>
  <c r="AE459" i="21"/>
  <c r="BI77" i="21"/>
  <c r="Q78" i="21"/>
  <c r="R78" i="21" s="1"/>
  <c r="O269" i="21"/>
  <c r="Z268" i="21"/>
  <c r="BB268" i="21"/>
  <c r="X268" i="21"/>
  <c r="AC269" i="21"/>
  <c r="BD268" i="21"/>
  <c r="BC268" i="21"/>
  <c r="Y268" i="21"/>
  <c r="BG269" i="21"/>
  <c r="U268" i="21"/>
  <c r="T269" i="21" s="1"/>
  <c r="AS80" i="21"/>
  <c r="AY79" i="21"/>
  <c r="AX80" i="21" s="1"/>
  <c r="AU368" i="21"/>
  <c r="AV368" i="21" s="1"/>
  <c r="BF365" i="21"/>
  <c r="BH365" i="21"/>
  <c r="AB286" i="15"/>
  <c r="AE286" i="15" s="1"/>
  <c r="AT500" i="15"/>
  <c r="BE500" i="15" s="1"/>
  <c r="P394" i="15"/>
  <c r="AA394" i="15" s="1"/>
  <c r="AS395" i="15"/>
  <c r="AY394" i="15"/>
  <c r="AX395" i="15" s="1"/>
  <c r="AB393" i="15"/>
  <c r="AD393" i="15"/>
  <c r="BF393" i="15"/>
  <c r="BH393" i="15"/>
  <c r="AD82" i="15"/>
  <c r="Q287" i="15"/>
  <c r="R287" i="15" s="1"/>
  <c r="BF179" i="15"/>
  <c r="BH179" i="15"/>
  <c r="AT184" i="15"/>
  <c r="BE184" i="15" s="1"/>
  <c r="P180" i="15"/>
  <c r="AA180" i="15" s="1"/>
  <c r="AB179" i="15"/>
  <c r="AD179" i="15"/>
  <c r="BH82" i="15"/>
  <c r="AB82" i="15"/>
  <c r="AS88" i="15"/>
  <c r="AY87" i="15"/>
  <c r="AX88" i="15" s="1"/>
  <c r="Q83" i="15"/>
  <c r="R83" i="15" s="1"/>
  <c r="AA83" i="15"/>
  <c r="BF82" i="15"/>
  <c r="Z302" i="22" l="1"/>
  <c r="AC303" i="22"/>
  <c r="BI153" i="22"/>
  <c r="BI499" i="15"/>
  <c r="AE499" i="15"/>
  <c r="Y302" i="22"/>
  <c r="BD302" i="22"/>
  <c r="U302" i="22"/>
  <c r="T303" i="22" s="1"/>
  <c r="BG303" i="22"/>
  <c r="BB302" i="22"/>
  <c r="X302" i="22"/>
  <c r="BC302" i="22"/>
  <c r="BG163" i="17"/>
  <c r="BD162" i="17"/>
  <c r="AC163" i="17"/>
  <c r="Z162" i="17"/>
  <c r="BC417" i="17"/>
  <c r="BD417" i="17"/>
  <c r="Y162" i="17"/>
  <c r="U162" i="17"/>
  <c r="T163" i="17" s="1"/>
  <c r="O418" i="17"/>
  <c r="P418" i="17" s="1"/>
  <c r="AA418" i="17" s="1"/>
  <c r="O163" i="17"/>
  <c r="P163" i="17" s="1"/>
  <c r="AA163" i="17" s="1"/>
  <c r="U417" i="17"/>
  <c r="T418" i="17" s="1"/>
  <c r="BB246" i="17"/>
  <c r="BB162" i="17"/>
  <c r="X417" i="17"/>
  <c r="BC246" i="17"/>
  <c r="X162" i="17"/>
  <c r="Y417" i="17"/>
  <c r="AC247" i="17"/>
  <c r="AC418" i="17"/>
  <c r="BB417" i="17"/>
  <c r="BD246" i="17"/>
  <c r="BI286" i="15"/>
  <c r="U500" i="15"/>
  <c r="T501" i="15" s="1"/>
  <c r="BG501" i="15"/>
  <c r="AC501" i="15"/>
  <c r="BB500" i="15"/>
  <c r="Q394" i="15"/>
  <c r="R394" i="15" s="1"/>
  <c r="BC500" i="15"/>
  <c r="BD500" i="15"/>
  <c r="X500" i="15"/>
  <c r="Y500" i="15"/>
  <c r="Z500" i="15"/>
  <c r="AS291" i="15"/>
  <c r="AT291" i="15" s="1"/>
  <c r="BE291" i="15" s="1"/>
  <c r="Q378" i="22"/>
  <c r="R378" i="22" s="1"/>
  <c r="BC378" i="22" s="1"/>
  <c r="BI77" i="22"/>
  <c r="AS231" i="22"/>
  <c r="AY230" i="22"/>
  <c r="AX231" i="22" s="1"/>
  <c r="BF228" i="22"/>
  <c r="BH228" i="22"/>
  <c r="AE153" i="22"/>
  <c r="Q78" i="22"/>
  <c r="R78" i="22" s="1"/>
  <c r="P229" i="22"/>
  <c r="AA229" i="22" s="1"/>
  <c r="AB228" i="22"/>
  <c r="AD228" i="22"/>
  <c r="BI377" i="22"/>
  <c r="AE377" i="22"/>
  <c r="AE77" i="22"/>
  <c r="P303" i="22"/>
  <c r="AA303" i="22" s="1"/>
  <c r="AS305" i="22"/>
  <c r="AY304" i="22"/>
  <c r="AX305" i="22" s="1"/>
  <c r="AU379" i="22"/>
  <c r="AV379" i="22" s="1"/>
  <c r="Q154" i="22"/>
  <c r="R154" i="22" s="1"/>
  <c r="AT154" i="22"/>
  <c r="BE154" i="22" s="1"/>
  <c r="BG418" i="17"/>
  <c r="O247" i="17"/>
  <c r="P247" i="17" s="1"/>
  <c r="AA247" i="17" s="1"/>
  <c r="U246" i="17"/>
  <c r="T247" i="17" s="1"/>
  <c r="AU165" i="17"/>
  <c r="AV165" i="17" s="1"/>
  <c r="AS166" i="17" s="1"/>
  <c r="BG247" i="17"/>
  <c r="AU334" i="17"/>
  <c r="AV334" i="17" s="1"/>
  <c r="X246" i="17"/>
  <c r="AD246" i="17" s="1"/>
  <c r="Z246" i="17"/>
  <c r="BI77" i="17"/>
  <c r="AE77" i="17"/>
  <c r="AU248" i="17"/>
  <c r="AV248" i="17" s="1"/>
  <c r="BF331" i="17"/>
  <c r="BH331" i="17"/>
  <c r="AT419" i="17"/>
  <c r="BE419" i="17" s="1"/>
  <c r="AT82" i="17"/>
  <c r="BE82" i="17" s="1"/>
  <c r="P332" i="17"/>
  <c r="AA332" i="17" s="1"/>
  <c r="AB331" i="17"/>
  <c r="AD331" i="17"/>
  <c r="Q78" i="17"/>
  <c r="R78" i="17" s="1"/>
  <c r="Z460" i="21"/>
  <c r="BD460" i="21"/>
  <c r="BC460" i="21"/>
  <c r="BB460" i="21"/>
  <c r="O461" i="21"/>
  <c r="Y460" i="21"/>
  <c r="X460" i="21"/>
  <c r="AC461" i="21"/>
  <c r="BG461" i="21"/>
  <c r="U460" i="21"/>
  <c r="T461" i="21" s="1"/>
  <c r="BD78" i="21"/>
  <c r="Y78" i="21"/>
  <c r="BC78" i="21"/>
  <c r="X78" i="21"/>
  <c r="BB78" i="21"/>
  <c r="O79" i="21"/>
  <c r="Z78" i="21"/>
  <c r="AC79" i="21"/>
  <c r="U78" i="21"/>
  <c r="T79" i="21" s="1"/>
  <c r="BG79" i="21"/>
  <c r="AT80" i="21"/>
  <c r="BE80" i="21" s="1"/>
  <c r="AU80" i="21"/>
  <c r="AV80" i="21" s="1"/>
  <c r="BF172" i="21"/>
  <c r="BH172" i="21"/>
  <c r="AS369" i="21"/>
  <c r="AY368" i="21"/>
  <c r="AX369" i="21" s="1"/>
  <c r="AB268" i="21"/>
  <c r="AD268" i="21"/>
  <c r="P269" i="21"/>
  <c r="AA269" i="21" s="1"/>
  <c r="P173" i="21"/>
  <c r="AA173" i="21" s="1"/>
  <c r="AS177" i="21"/>
  <c r="AY176" i="21"/>
  <c r="AX177" i="21" s="1"/>
  <c r="AE365" i="21"/>
  <c r="AB172" i="21"/>
  <c r="AD172" i="21"/>
  <c r="BF268" i="21"/>
  <c r="BH268" i="21"/>
  <c r="AS463" i="21"/>
  <c r="AY462" i="21"/>
  <c r="AX463" i="21" s="1"/>
  <c r="BI365" i="21"/>
  <c r="Q366" i="21"/>
  <c r="R366" i="21" s="1"/>
  <c r="AT275" i="21"/>
  <c r="BE275" i="21" s="1"/>
  <c r="AU500" i="15"/>
  <c r="AV500" i="15" s="1"/>
  <c r="P501" i="15"/>
  <c r="AA501" i="15" s="1"/>
  <c r="AT395" i="15"/>
  <c r="BE395" i="15" s="1"/>
  <c r="AE393" i="15"/>
  <c r="BI393" i="15"/>
  <c r="X287" i="15"/>
  <c r="BD287" i="15"/>
  <c r="BC287" i="15"/>
  <c r="AC288" i="15"/>
  <c r="BB287" i="15"/>
  <c r="O288" i="15"/>
  <c r="Z287" i="15"/>
  <c r="Y287" i="15"/>
  <c r="BG288" i="15"/>
  <c r="U287" i="15"/>
  <c r="T288" i="15" s="1"/>
  <c r="AU184" i="15"/>
  <c r="AV184" i="15" s="1"/>
  <c r="AS185" i="15" s="1"/>
  <c r="Q180" i="15"/>
  <c r="R180" i="15" s="1"/>
  <c r="BC180" i="15" s="1"/>
  <c r="AE179" i="15"/>
  <c r="BI179" i="15"/>
  <c r="BI82" i="15"/>
  <c r="AT88" i="15"/>
  <c r="O84" i="15"/>
  <c r="P84" i="15" s="1"/>
  <c r="BB83" i="15"/>
  <c r="Y83" i="15"/>
  <c r="BC83" i="15"/>
  <c r="X83" i="15"/>
  <c r="BD83" i="15"/>
  <c r="Z83" i="15"/>
  <c r="AC84" i="15"/>
  <c r="U83" i="15"/>
  <c r="T84" i="15" s="1"/>
  <c r="BG84" i="15"/>
  <c r="AE82" i="15"/>
  <c r="BH302" i="22" l="1"/>
  <c r="AD302" i="22"/>
  <c r="BF302" i="22"/>
  <c r="BF417" i="17"/>
  <c r="AB246" i="17"/>
  <c r="AE246" i="17" s="1"/>
  <c r="BF246" i="17"/>
  <c r="AD162" i="17"/>
  <c r="AB302" i="22"/>
  <c r="AB417" i="17"/>
  <c r="BF162" i="17"/>
  <c r="BH417" i="17"/>
  <c r="AC379" i="22"/>
  <c r="X378" i="22"/>
  <c r="Y378" i="22"/>
  <c r="AD378" i="22" s="1"/>
  <c r="O379" i="22"/>
  <c r="P379" i="22" s="1"/>
  <c r="AA379" i="22" s="1"/>
  <c r="BG379" i="22"/>
  <c r="BD378" i="22"/>
  <c r="BB378" i="22"/>
  <c r="Z378" i="22"/>
  <c r="Q229" i="22"/>
  <c r="R229" i="22" s="1"/>
  <c r="U378" i="22"/>
  <c r="T379" i="22" s="1"/>
  <c r="AB162" i="17"/>
  <c r="BH162" i="17"/>
  <c r="AD417" i="17"/>
  <c r="BH246" i="17"/>
  <c r="AU275" i="21"/>
  <c r="BH500" i="15"/>
  <c r="BF500" i="15"/>
  <c r="AD500" i="15"/>
  <c r="AB500" i="15"/>
  <c r="AD83" i="15"/>
  <c r="Q303" i="22"/>
  <c r="R303" i="22" s="1"/>
  <c r="AC304" i="22" s="1"/>
  <c r="AE228" i="22"/>
  <c r="AS380" i="22"/>
  <c r="AY379" i="22"/>
  <c r="AX380" i="22" s="1"/>
  <c r="BD154" i="22"/>
  <c r="Y154" i="22"/>
  <c r="BC154" i="22"/>
  <c r="BB154" i="22"/>
  <c r="AC155" i="22"/>
  <c r="O155" i="22"/>
  <c r="Z154" i="22"/>
  <c r="X154" i="22"/>
  <c r="U154" i="22"/>
  <c r="T155" i="22" s="1"/>
  <c r="BG155" i="22"/>
  <c r="BI228" i="22"/>
  <c r="AT305" i="22"/>
  <c r="BE305" i="22" s="1"/>
  <c r="O79" i="22"/>
  <c r="Z78" i="22"/>
  <c r="Y78" i="22"/>
  <c r="X78" i="22"/>
  <c r="BD78" i="22"/>
  <c r="AC79" i="22"/>
  <c r="BC78" i="22"/>
  <c r="BB78" i="22"/>
  <c r="U78" i="22"/>
  <c r="T79" i="22" s="1"/>
  <c r="BG79" i="22"/>
  <c r="AU154" i="22"/>
  <c r="AV154" i="22" s="1"/>
  <c r="AT231" i="22"/>
  <c r="BE231" i="22" s="1"/>
  <c r="AY165" i="17"/>
  <c r="AX166" i="17" s="1"/>
  <c r="AU419" i="17"/>
  <c r="AV419" i="17" s="1"/>
  <c r="AY419" i="17" s="1"/>
  <c r="AX420" i="17" s="1"/>
  <c r="Q332" i="17"/>
  <c r="R332" i="17" s="1"/>
  <c r="AU82" i="17"/>
  <c r="AV82" i="17" s="1"/>
  <c r="AS83" i="17" s="1"/>
  <c r="AS420" i="17"/>
  <c r="AS249" i="17"/>
  <c r="AY248" i="17"/>
  <c r="AX249" i="17" s="1"/>
  <c r="BI331" i="17"/>
  <c r="Q247" i="17"/>
  <c r="R247" i="17" s="1"/>
  <c r="AS335" i="17"/>
  <c r="AY334" i="17"/>
  <c r="AX335" i="17" s="1"/>
  <c r="AE331" i="17"/>
  <c r="Z78" i="17"/>
  <c r="Y78" i="17"/>
  <c r="X78" i="17"/>
  <c r="BD78" i="17"/>
  <c r="BC78" i="17"/>
  <c r="O79" i="17"/>
  <c r="AC79" i="17"/>
  <c r="BB78" i="17"/>
  <c r="BG79" i="17"/>
  <c r="U78" i="17"/>
  <c r="T79" i="17" s="1"/>
  <c r="Q163" i="17"/>
  <c r="R163" i="17" s="1"/>
  <c r="Q418" i="17"/>
  <c r="R418" i="17" s="1"/>
  <c r="AT166" i="17"/>
  <c r="BE166" i="17" s="1"/>
  <c r="Q269" i="21"/>
  <c r="R269" i="21" s="1"/>
  <c r="Y269" i="21" s="1"/>
  <c r="AS81" i="21"/>
  <c r="AY80" i="21"/>
  <c r="AX81" i="21" s="1"/>
  <c r="BF78" i="21"/>
  <c r="BH78" i="21"/>
  <c r="AB460" i="21"/>
  <c r="AD460" i="21"/>
  <c r="AT463" i="21"/>
  <c r="BE463" i="21" s="1"/>
  <c r="AB78" i="21"/>
  <c r="AD78" i="21"/>
  <c r="BI268" i="21"/>
  <c r="P461" i="21"/>
  <c r="AA461" i="21" s="1"/>
  <c r="BF460" i="21"/>
  <c r="BH460" i="21"/>
  <c r="AE268" i="21"/>
  <c r="AV275" i="21"/>
  <c r="Q173" i="21"/>
  <c r="R173" i="21" s="1"/>
  <c r="AT369" i="21"/>
  <c r="BE369" i="21" s="1"/>
  <c r="AC367" i="21"/>
  <c r="Z366" i="21"/>
  <c r="BD366" i="21"/>
  <c r="Y366" i="21"/>
  <c r="X366" i="21"/>
  <c r="O367" i="21"/>
  <c r="BC366" i="21"/>
  <c r="BB366" i="21"/>
  <c r="BG367" i="21"/>
  <c r="U366" i="21"/>
  <c r="T367" i="21" s="1"/>
  <c r="P79" i="21"/>
  <c r="AA79" i="21" s="1"/>
  <c r="AT177" i="21"/>
  <c r="BE177" i="21" s="1"/>
  <c r="AE172" i="21"/>
  <c r="BI172" i="21"/>
  <c r="AS501" i="15"/>
  <c r="AY500" i="15"/>
  <c r="AX501" i="15" s="1"/>
  <c r="AU395" i="15"/>
  <c r="AV395" i="15" s="1"/>
  <c r="Q501" i="15"/>
  <c r="R501" i="15" s="1"/>
  <c r="BB394" i="15"/>
  <c r="O395" i="15"/>
  <c r="Z394" i="15"/>
  <c r="BD394" i="15"/>
  <c r="Y394" i="15"/>
  <c r="BC394" i="15"/>
  <c r="X394" i="15"/>
  <c r="AC395" i="15"/>
  <c r="BG395" i="15"/>
  <c r="U394" i="15"/>
  <c r="T395" i="15" s="1"/>
  <c r="AU291" i="15"/>
  <c r="AV291" i="15" s="1"/>
  <c r="BF287" i="15"/>
  <c r="BH287" i="15"/>
  <c r="Y180" i="15"/>
  <c r="Z180" i="15"/>
  <c r="AY184" i="15"/>
  <c r="AX185" i="15" s="1"/>
  <c r="BB180" i="15"/>
  <c r="AC181" i="15"/>
  <c r="BD180" i="15"/>
  <c r="O181" i="15"/>
  <c r="P181" i="15" s="1"/>
  <c r="AA181" i="15" s="1"/>
  <c r="BG181" i="15"/>
  <c r="X180" i="15"/>
  <c r="P288" i="15"/>
  <c r="AA288" i="15" s="1"/>
  <c r="U180" i="15"/>
  <c r="T181" i="15" s="1"/>
  <c r="AB287" i="15"/>
  <c r="AD287" i="15"/>
  <c r="AT185" i="15"/>
  <c r="BE185" i="15" s="1"/>
  <c r="BH83" i="15"/>
  <c r="AB83" i="15"/>
  <c r="AU88" i="15"/>
  <c r="AV88" i="15" s="1"/>
  <c r="BE88" i="15"/>
  <c r="BF83" i="15"/>
  <c r="BF378" i="22" l="1"/>
  <c r="BI302" i="22"/>
  <c r="BI246" i="17"/>
  <c r="BH378" i="22"/>
  <c r="BI378" i="22" s="1"/>
  <c r="AE302" i="22"/>
  <c r="BI417" i="17"/>
  <c r="AE417" i="17"/>
  <c r="AE162" i="17"/>
  <c r="BI162" i="17"/>
  <c r="AB378" i="22"/>
  <c r="AE378" i="22" s="1"/>
  <c r="AU231" i="22"/>
  <c r="AV231" i="22" s="1"/>
  <c r="Y229" i="22"/>
  <c r="O230" i="22"/>
  <c r="X229" i="22"/>
  <c r="BG230" i="22"/>
  <c r="Z229" i="22"/>
  <c r="AC230" i="22"/>
  <c r="BB229" i="22"/>
  <c r="BD229" i="22"/>
  <c r="U229" i="22"/>
  <c r="T230" i="22" s="1"/>
  <c r="BC229" i="22"/>
  <c r="BD303" i="22"/>
  <c r="X303" i="22"/>
  <c r="U303" i="22"/>
  <c r="T304" i="22" s="1"/>
  <c r="Z303" i="22"/>
  <c r="BG304" i="22"/>
  <c r="BB303" i="22"/>
  <c r="O304" i="22"/>
  <c r="BC303" i="22"/>
  <c r="Y303" i="22"/>
  <c r="AC270" i="21"/>
  <c r="Z269" i="21"/>
  <c r="AB269" i="21" s="1"/>
  <c r="BB269" i="21"/>
  <c r="X269" i="21"/>
  <c r="AD269" i="21" s="1"/>
  <c r="BD269" i="21"/>
  <c r="BC269" i="21"/>
  <c r="BG270" i="21"/>
  <c r="O270" i="21"/>
  <c r="P270" i="21" s="1"/>
  <c r="AA270" i="21" s="1"/>
  <c r="U269" i="21"/>
  <c r="T270" i="21" s="1"/>
  <c r="AU463" i="21"/>
  <c r="AV463" i="21" s="1"/>
  <c r="AY463" i="21" s="1"/>
  <c r="AX464" i="21" s="1"/>
  <c r="BI500" i="15"/>
  <c r="AE500" i="15"/>
  <c r="AE460" i="21"/>
  <c r="AY231" i="22"/>
  <c r="AS155" i="22"/>
  <c r="AY154" i="22"/>
  <c r="AX155" i="22" s="1"/>
  <c r="BF78" i="22"/>
  <c r="BH78" i="22"/>
  <c r="BF154" i="22"/>
  <c r="BH154" i="22"/>
  <c r="AU305" i="22"/>
  <c r="AV305" i="22" s="1"/>
  <c r="Q379" i="22"/>
  <c r="R379" i="22" s="1"/>
  <c r="AB154" i="22"/>
  <c r="AD154" i="22"/>
  <c r="P155" i="22"/>
  <c r="AA155" i="22" s="1"/>
  <c r="P304" i="22"/>
  <c r="AA304" i="22" s="1"/>
  <c r="AB78" i="22"/>
  <c r="AD78" i="22"/>
  <c r="P79" i="22"/>
  <c r="AA79" i="22" s="1"/>
  <c r="P230" i="22"/>
  <c r="AA230" i="22" s="1"/>
  <c r="AT380" i="22"/>
  <c r="BE380" i="22" s="1"/>
  <c r="AU380" i="22"/>
  <c r="AU166" i="17"/>
  <c r="AY82" i="17"/>
  <c r="AX83" i="17" s="1"/>
  <c r="O419" i="17"/>
  <c r="BB418" i="17"/>
  <c r="Y418" i="17"/>
  <c r="X418" i="17"/>
  <c r="BD418" i="17"/>
  <c r="Z418" i="17"/>
  <c r="BC418" i="17"/>
  <c r="BG419" i="17"/>
  <c r="AC419" i="17"/>
  <c r="U418" i="17"/>
  <c r="T419" i="17" s="1"/>
  <c r="AT249" i="17"/>
  <c r="BE249" i="17" s="1"/>
  <c r="BD247" i="17"/>
  <c r="BC247" i="17"/>
  <c r="BB247" i="17"/>
  <c r="O248" i="17"/>
  <c r="Z247" i="17"/>
  <c r="Y247" i="17"/>
  <c r="X247" i="17"/>
  <c r="AC248" i="17"/>
  <c r="BG248" i="17"/>
  <c r="U247" i="17"/>
  <c r="T248" i="17" s="1"/>
  <c r="BD163" i="17"/>
  <c r="Y163" i="17"/>
  <c r="BC163" i="17"/>
  <c r="O164" i="17"/>
  <c r="BB163" i="17"/>
  <c r="Z163" i="17"/>
  <c r="X163" i="17"/>
  <c r="AC164" i="17"/>
  <c r="BG164" i="17"/>
  <c r="U163" i="17"/>
  <c r="T164" i="17" s="1"/>
  <c r="AB78" i="17"/>
  <c r="AD78" i="17"/>
  <c r="AT420" i="17"/>
  <c r="BE420" i="17" s="1"/>
  <c r="BF78" i="17"/>
  <c r="BH78" i="17"/>
  <c r="BC332" i="17"/>
  <c r="X332" i="17"/>
  <c r="O333" i="17"/>
  <c r="BB332" i="17"/>
  <c r="BD332" i="17"/>
  <c r="Z332" i="17"/>
  <c r="Y332" i="17"/>
  <c r="AC333" i="17"/>
  <c r="BG333" i="17"/>
  <c r="U332" i="17"/>
  <c r="T333" i="17" s="1"/>
  <c r="P79" i="17"/>
  <c r="AA79" i="17" s="1"/>
  <c r="AV166" i="17"/>
  <c r="AT335" i="17"/>
  <c r="BE335" i="17" s="1"/>
  <c r="AT83" i="17"/>
  <c r="BE83" i="17" s="1"/>
  <c r="AU369" i="21"/>
  <c r="AV369" i="21" s="1"/>
  <c r="AU177" i="21"/>
  <c r="BI78" i="21"/>
  <c r="AV177" i="21"/>
  <c r="AE78" i="21"/>
  <c r="Q79" i="21"/>
  <c r="P367" i="21"/>
  <c r="AA367" i="21" s="1"/>
  <c r="AT81" i="21"/>
  <c r="BE81" i="21" s="1"/>
  <c r="O174" i="21"/>
  <c r="BB173" i="21"/>
  <c r="AC174" i="21"/>
  <c r="X173" i="21"/>
  <c r="BD173" i="21"/>
  <c r="BC173" i="21"/>
  <c r="Y173" i="21"/>
  <c r="Z173" i="21"/>
  <c r="BG174" i="21"/>
  <c r="U173" i="21"/>
  <c r="T174" i="21" s="1"/>
  <c r="AS276" i="21"/>
  <c r="AY275" i="21"/>
  <c r="AX276" i="21" s="1"/>
  <c r="BF366" i="21"/>
  <c r="BH366" i="21"/>
  <c r="R79" i="21"/>
  <c r="AB366" i="21"/>
  <c r="AD366" i="21"/>
  <c r="BI460" i="21"/>
  <c r="Q461" i="21"/>
  <c r="R461" i="21" s="1"/>
  <c r="AU185" i="15"/>
  <c r="AV185" i="15" s="1"/>
  <c r="AS186" i="15" s="1"/>
  <c r="AD180" i="15"/>
  <c r="BD501" i="15"/>
  <c r="Y501" i="15"/>
  <c r="O502" i="15"/>
  <c r="Z501" i="15"/>
  <c r="X501" i="15"/>
  <c r="BC501" i="15"/>
  <c r="BB501" i="15"/>
  <c r="AC502" i="15"/>
  <c r="BG502" i="15"/>
  <c r="U501" i="15"/>
  <c r="T502" i="15" s="1"/>
  <c r="AT501" i="15"/>
  <c r="BE501" i="15" s="1"/>
  <c r="AS396" i="15"/>
  <c r="AY395" i="15"/>
  <c r="AX396" i="15" s="1"/>
  <c r="AB394" i="15"/>
  <c r="AD394" i="15"/>
  <c r="P395" i="15"/>
  <c r="AA395" i="15" s="1"/>
  <c r="BF180" i="15"/>
  <c r="BF394" i="15"/>
  <c r="BH394" i="15"/>
  <c r="AB180" i="15"/>
  <c r="BH180" i="15"/>
  <c r="AS292" i="15"/>
  <c r="AY291" i="15"/>
  <c r="AX292" i="15" s="1"/>
  <c r="AE287" i="15"/>
  <c r="Q288" i="15"/>
  <c r="R288" i="15" s="1"/>
  <c r="BI287" i="15"/>
  <c r="Q181" i="15"/>
  <c r="R181" i="15" s="1"/>
  <c r="Q84" i="15"/>
  <c r="R84" i="15" s="1"/>
  <c r="AA84" i="15"/>
  <c r="BI83" i="15"/>
  <c r="AS89" i="15"/>
  <c r="AY88" i="15"/>
  <c r="AX89" i="15" s="1"/>
  <c r="AE83" i="15"/>
  <c r="AS464" i="21" l="1"/>
  <c r="AD229" i="22"/>
  <c r="AB229" i="22"/>
  <c r="BF269" i="21"/>
  <c r="BF303" i="22"/>
  <c r="BH229" i="22"/>
  <c r="AB303" i="22"/>
  <c r="BF229" i="22"/>
  <c r="BH303" i="22"/>
  <c r="AD303" i="22"/>
  <c r="AU81" i="21"/>
  <c r="BH269" i="21"/>
  <c r="AU501" i="15"/>
  <c r="AV501" i="15" s="1"/>
  <c r="AE180" i="15"/>
  <c r="Q230" i="22"/>
  <c r="R230" i="22" s="1"/>
  <c r="Q304" i="22"/>
  <c r="R304" i="22" s="1"/>
  <c r="BD379" i="22"/>
  <c r="Y379" i="22"/>
  <c r="BC379" i="22"/>
  <c r="X379" i="22"/>
  <c r="Z379" i="22"/>
  <c r="O380" i="22"/>
  <c r="BB379" i="22"/>
  <c r="AC380" i="22"/>
  <c r="BG380" i="22"/>
  <c r="U379" i="22"/>
  <c r="T380" i="22" s="1"/>
  <c r="BI154" i="22"/>
  <c r="AV380" i="22"/>
  <c r="Q155" i="22"/>
  <c r="R155" i="22" s="1"/>
  <c r="AE154" i="22"/>
  <c r="AE78" i="22"/>
  <c r="BI78" i="22"/>
  <c r="AS306" i="22"/>
  <c r="AY305" i="22"/>
  <c r="AX306" i="22" s="1"/>
  <c r="AT155" i="22"/>
  <c r="BE155" i="22" s="1"/>
  <c r="AU155" i="22"/>
  <c r="Q79" i="22"/>
  <c r="R79" i="22" s="1"/>
  <c r="AU83" i="17"/>
  <c r="AV83" i="17" s="1"/>
  <c r="AS84" i="17" s="1"/>
  <c r="Q79" i="17"/>
  <c r="R79" i="17" s="1"/>
  <c r="BF332" i="17"/>
  <c r="BH332" i="17"/>
  <c r="AB163" i="17"/>
  <c r="AD163" i="17"/>
  <c r="P333" i="17"/>
  <c r="AA333" i="17" s="1"/>
  <c r="BF163" i="17"/>
  <c r="BH163" i="17"/>
  <c r="P164" i="17"/>
  <c r="AA164" i="17" s="1"/>
  <c r="AB247" i="17"/>
  <c r="AD247" i="17"/>
  <c r="AU249" i="17"/>
  <c r="AV249" i="17" s="1"/>
  <c r="AB332" i="17"/>
  <c r="AD332" i="17"/>
  <c r="AU335" i="17"/>
  <c r="AV335" i="17" s="1"/>
  <c r="AE78" i="17"/>
  <c r="AB418" i="17"/>
  <c r="AD418" i="17"/>
  <c r="P248" i="17"/>
  <c r="AA248" i="17" s="1"/>
  <c r="BF418" i="17"/>
  <c r="BH418" i="17"/>
  <c r="BI78" i="17"/>
  <c r="AS167" i="17"/>
  <c r="AY166" i="17"/>
  <c r="AX167" i="17" s="1"/>
  <c r="AU420" i="17"/>
  <c r="AV420" i="17" s="1"/>
  <c r="BF247" i="17"/>
  <c r="BH247" i="17"/>
  <c r="P419" i="17"/>
  <c r="AA419" i="17" s="1"/>
  <c r="BI366" i="21"/>
  <c r="AV81" i="21"/>
  <c r="AS82" i="21" s="1"/>
  <c r="AS178" i="21"/>
  <c r="AY177" i="21"/>
  <c r="AX178" i="21" s="1"/>
  <c r="AT276" i="21"/>
  <c r="BE276" i="21" s="1"/>
  <c r="AE366" i="21"/>
  <c r="BF173" i="21"/>
  <c r="BH173" i="21"/>
  <c r="P174" i="21"/>
  <c r="AA174" i="21" s="1"/>
  <c r="BD461" i="21"/>
  <c r="BC461" i="21"/>
  <c r="BB461" i="21"/>
  <c r="O462" i="21"/>
  <c r="Z461" i="21"/>
  <c r="Y461" i="21"/>
  <c r="X461" i="21"/>
  <c r="AC462" i="21"/>
  <c r="BG462" i="21"/>
  <c r="U461" i="21"/>
  <c r="T462" i="21" s="1"/>
  <c r="Q270" i="21"/>
  <c r="R270" i="21" s="1"/>
  <c r="AS370" i="21"/>
  <c r="AY369" i="21"/>
  <c r="AX370" i="21" s="1"/>
  <c r="Z79" i="21"/>
  <c r="BD79" i="21"/>
  <c r="Y79" i="21"/>
  <c r="BC79" i="21"/>
  <c r="X79" i="21"/>
  <c r="AC80" i="21"/>
  <c r="BB79" i="21"/>
  <c r="O80" i="21"/>
  <c r="BG80" i="21"/>
  <c r="U79" i="21"/>
  <c r="T80" i="21" s="1"/>
  <c r="Q367" i="21"/>
  <c r="R367" i="21" s="1"/>
  <c r="AB173" i="21"/>
  <c r="AD173" i="21"/>
  <c r="AE269" i="21"/>
  <c r="AT464" i="21"/>
  <c r="BE464" i="21" s="1"/>
  <c r="AY185" i="15"/>
  <c r="AX186" i="15" s="1"/>
  <c r="BI180" i="15"/>
  <c r="BF501" i="15"/>
  <c r="AB501" i="15"/>
  <c r="AD501" i="15"/>
  <c r="BH501" i="15"/>
  <c r="P502" i="15"/>
  <c r="AA502" i="15" s="1"/>
  <c r="AE394" i="15"/>
  <c r="Q395" i="15"/>
  <c r="R395" i="15" s="1"/>
  <c r="BI394" i="15"/>
  <c r="AT396" i="15"/>
  <c r="BE396" i="15" s="1"/>
  <c r="BC288" i="15"/>
  <c r="X288" i="15"/>
  <c r="Y288" i="15"/>
  <c r="BD288" i="15"/>
  <c r="BB288" i="15"/>
  <c r="AC289" i="15"/>
  <c r="O289" i="15"/>
  <c r="Z288" i="15"/>
  <c r="BG289" i="15"/>
  <c r="U288" i="15"/>
  <c r="T289" i="15" s="1"/>
  <c r="AT292" i="15"/>
  <c r="BE292" i="15" s="1"/>
  <c r="Z181" i="15"/>
  <c r="AC182" i="15"/>
  <c r="BD181" i="15"/>
  <c r="Y181" i="15"/>
  <c r="X181" i="15"/>
  <c r="O182" i="15"/>
  <c r="BC181" i="15"/>
  <c r="BB181" i="15"/>
  <c r="BG182" i="15"/>
  <c r="U181" i="15"/>
  <c r="T182" i="15" s="1"/>
  <c r="AT186" i="15"/>
  <c r="BE186" i="15" s="1"/>
  <c r="AT89" i="15"/>
  <c r="BE89" i="15" s="1"/>
  <c r="O85" i="15"/>
  <c r="P85" i="15" s="1"/>
  <c r="BC84" i="15"/>
  <c r="BD84" i="15"/>
  <c r="BB84" i="15"/>
  <c r="Y84" i="15"/>
  <c r="X84" i="15"/>
  <c r="Z84" i="15"/>
  <c r="AC85" i="15"/>
  <c r="BG85" i="15"/>
  <c r="U84" i="15"/>
  <c r="T85" i="15" s="1"/>
  <c r="AY81" i="21" l="1"/>
  <c r="AX82" i="21" s="1"/>
  <c r="BI269" i="21"/>
  <c r="AE229" i="22"/>
  <c r="BI303" i="22"/>
  <c r="AE303" i="22"/>
  <c r="BI229" i="22"/>
  <c r="AY83" i="17"/>
  <c r="AX84" i="17" s="1"/>
  <c r="AU464" i="21"/>
  <c r="BI501" i="15"/>
  <c r="AD84" i="15"/>
  <c r="AV155" i="22"/>
  <c r="X155" i="22"/>
  <c r="BD155" i="22"/>
  <c r="BC155" i="22"/>
  <c r="AC156" i="22"/>
  <c r="BB155" i="22"/>
  <c r="O156" i="22"/>
  <c r="Z155" i="22"/>
  <c r="Y155" i="22"/>
  <c r="BG156" i="22"/>
  <c r="U155" i="22"/>
  <c r="T156" i="22" s="1"/>
  <c r="BF379" i="22"/>
  <c r="BH379" i="22"/>
  <c r="BD304" i="22"/>
  <c r="Y304" i="22"/>
  <c r="BC304" i="22"/>
  <c r="X304" i="22"/>
  <c r="O305" i="22"/>
  <c r="BB304" i="22"/>
  <c r="Z304" i="22"/>
  <c r="BG305" i="22"/>
  <c r="AC305" i="22"/>
  <c r="U304" i="22"/>
  <c r="T305" i="22" s="1"/>
  <c r="P380" i="22"/>
  <c r="AA380" i="22" s="1"/>
  <c r="Z79" i="22"/>
  <c r="BD79" i="22"/>
  <c r="Y79" i="22"/>
  <c r="BC79" i="22"/>
  <c r="X79" i="22"/>
  <c r="O80" i="22"/>
  <c r="BB79" i="22"/>
  <c r="U79" i="22"/>
  <c r="T80" i="22" s="1"/>
  <c r="AC80" i="22"/>
  <c r="BG80" i="22"/>
  <c r="X230" i="22"/>
  <c r="O231" i="22"/>
  <c r="BD230" i="22"/>
  <c r="Z230" i="22"/>
  <c r="Y230" i="22"/>
  <c r="BC230" i="22"/>
  <c r="BB230" i="22"/>
  <c r="AC231" i="22"/>
  <c r="BG231" i="22"/>
  <c r="U230" i="22"/>
  <c r="T231" i="22" s="1"/>
  <c r="AS381" i="22"/>
  <c r="AY380" i="22"/>
  <c r="AX381" i="22" s="1"/>
  <c r="AB379" i="22"/>
  <c r="AD379" i="22"/>
  <c r="AS156" i="22"/>
  <c r="AY155" i="22"/>
  <c r="AX156" i="22" s="1"/>
  <c r="AT306" i="22"/>
  <c r="BE306" i="22" s="1"/>
  <c r="AU306" i="22"/>
  <c r="Q333" i="17"/>
  <c r="R333" i="17" s="1"/>
  <c r="BD333" i="17" s="1"/>
  <c r="Q164" i="17"/>
  <c r="R164" i="17" s="1"/>
  <c r="O80" i="17"/>
  <c r="Z79" i="17"/>
  <c r="Y79" i="17"/>
  <c r="X79" i="17"/>
  <c r="BD79" i="17"/>
  <c r="AC80" i="17"/>
  <c r="BC79" i="17"/>
  <c r="BB79" i="17"/>
  <c r="U79" i="17"/>
  <c r="T80" i="17" s="1"/>
  <c r="BG80" i="17"/>
  <c r="AS336" i="17"/>
  <c r="AY335" i="17"/>
  <c r="AX336" i="17" s="1"/>
  <c r="AS250" i="17"/>
  <c r="AY249" i="17"/>
  <c r="AX250" i="17" s="1"/>
  <c r="AE163" i="17"/>
  <c r="BI163" i="17"/>
  <c r="BI332" i="17"/>
  <c r="Q248" i="17"/>
  <c r="R248" i="17" s="1"/>
  <c r="AS421" i="17"/>
  <c r="AY420" i="17"/>
  <c r="AX421" i="17" s="1"/>
  <c r="AE418" i="17"/>
  <c r="BI418" i="17"/>
  <c r="AE247" i="17"/>
  <c r="AT167" i="17"/>
  <c r="BE167" i="17" s="1"/>
  <c r="AE332" i="17"/>
  <c r="Q419" i="17"/>
  <c r="R419" i="17" s="1"/>
  <c r="BI247" i="17"/>
  <c r="AT84" i="17"/>
  <c r="BE84" i="17" s="1"/>
  <c r="AU276" i="21"/>
  <c r="AV276" i="21" s="1"/>
  <c r="BC367" i="21"/>
  <c r="X367" i="21"/>
  <c r="O368" i="21"/>
  <c r="BB367" i="21"/>
  <c r="BD367" i="21"/>
  <c r="Z367" i="21"/>
  <c r="Y367" i="21"/>
  <c r="AC368" i="21"/>
  <c r="BG368" i="21"/>
  <c r="U367" i="21"/>
  <c r="T368" i="21" s="1"/>
  <c r="AV464" i="21"/>
  <c r="P80" i="21"/>
  <c r="AA80" i="21" s="1"/>
  <c r="Q174" i="21"/>
  <c r="R174" i="21" s="1"/>
  <c r="BF79" i="21"/>
  <c r="BH79" i="21"/>
  <c r="P462" i="21"/>
  <c r="AA462" i="21" s="1"/>
  <c r="BI173" i="21"/>
  <c r="O271" i="21"/>
  <c r="Z270" i="21"/>
  <c r="X270" i="21"/>
  <c r="Y270" i="21"/>
  <c r="AC271" i="21"/>
  <c r="BC270" i="21"/>
  <c r="BB270" i="21"/>
  <c r="BD270" i="21"/>
  <c r="U270" i="21"/>
  <c r="T271" i="21" s="1"/>
  <c r="BG271" i="21"/>
  <c r="BF461" i="21"/>
  <c r="BH461" i="21"/>
  <c r="AB461" i="21"/>
  <c r="AD461" i="21"/>
  <c r="AE173" i="21"/>
  <c r="AT370" i="21"/>
  <c r="BE370" i="21" s="1"/>
  <c r="AB79" i="21"/>
  <c r="AD79" i="21"/>
  <c r="AT82" i="21"/>
  <c r="BE82" i="21" s="1"/>
  <c r="AT178" i="21"/>
  <c r="BE178" i="21" s="1"/>
  <c r="AU396" i="15"/>
  <c r="AV396" i="15" s="1"/>
  <c r="AY396" i="15" s="1"/>
  <c r="AX397" i="15" s="1"/>
  <c r="Q502" i="15"/>
  <c r="R502" i="15" s="1"/>
  <c r="AS502" i="15"/>
  <c r="AY501" i="15"/>
  <c r="AX502" i="15" s="1"/>
  <c r="BH84" i="15"/>
  <c r="AE501" i="15"/>
  <c r="BC395" i="15"/>
  <c r="X395" i="15"/>
  <c r="BB395" i="15"/>
  <c r="Z395" i="15"/>
  <c r="BD395" i="15"/>
  <c r="Y395" i="15"/>
  <c r="O396" i="15"/>
  <c r="AC396" i="15"/>
  <c r="BG396" i="15"/>
  <c r="U395" i="15"/>
  <c r="T396" i="15" s="1"/>
  <c r="BF288" i="15"/>
  <c r="BH288" i="15"/>
  <c r="AB288" i="15"/>
  <c r="AD288" i="15"/>
  <c r="P289" i="15"/>
  <c r="AA289" i="15" s="1"/>
  <c r="AU292" i="15"/>
  <c r="AV292" i="15" s="1"/>
  <c r="AU186" i="15"/>
  <c r="AV186" i="15" s="1"/>
  <c r="AS187" i="15" s="1"/>
  <c r="P182" i="15"/>
  <c r="AA182" i="15" s="1"/>
  <c r="AB181" i="15"/>
  <c r="AD181" i="15"/>
  <c r="BF181" i="15"/>
  <c r="BH181" i="15"/>
  <c r="BF84" i="15"/>
  <c r="AA85" i="15"/>
  <c r="AB84" i="15"/>
  <c r="AU89" i="15"/>
  <c r="AV89" i="15" s="1"/>
  <c r="BB333" i="17" l="1"/>
  <c r="BG334" i="17"/>
  <c r="O334" i="17"/>
  <c r="Z333" i="17"/>
  <c r="X333" i="17"/>
  <c r="BC333" i="17"/>
  <c r="BH333" i="17" s="1"/>
  <c r="Y333" i="17"/>
  <c r="AC334" i="17"/>
  <c r="U333" i="17"/>
  <c r="T334" i="17" s="1"/>
  <c r="AS397" i="15"/>
  <c r="AT397" i="15" s="1"/>
  <c r="BE397" i="15" s="1"/>
  <c r="Q289" i="15"/>
  <c r="R289" i="15" s="1"/>
  <c r="AC290" i="15" s="1"/>
  <c r="AE379" i="22"/>
  <c r="AB304" i="22"/>
  <c r="AD304" i="22"/>
  <c r="P80" i="22"/>
  <c r="AA80" i="22" s="1"/>
  <c r="Q380" i="22"/>
  <c r="R380" i="22" s="1"/>
  <c r="AV306" i="22"/>
  <c r="P231" i="22"/>
  <c r="AA231" i="22" s="1"/>
  <c r="BF155" i="22"/>
  <c r="BH155" i="22"/>
  <c r="AB79" i="22"/>
  <c r="AD79" i="22"/>
  <c r="AB230" i="22"/>
  <c r="AD230" i="22"/>
  <c r="BI379" i="22"/>
  <c r="BF79" i="22"/>
  <c r="BH79" i="22"/>
  <c r="AT156" i="22"/>
  <c r="BE156" i="22" s="1"/>
  <c r="BF230" i="22"/>
  <c r="BH230" i="22"/>
  <c r="BF304" i="22"/>
  <c r="BH304" i="22"/>
  <c r="AT381" i="22"/>
  <c r="BE381" i="22" s="1"/>
  <c r="AU381" i="22"/>
  <c r="AV381" i="22" s="1"/>
  <c r="P156" i="22"/>
  <c r="AA156" i="22" s="1"/>
  <c r="P305" i="22"/>
  <c r="AA305" i="22" s="1"/>
  <c r="AB155" i="22"/>
  <c r="AD155" i="22"/>
  <c r="AU84" i="17"/>
  <c r="AV84" i="17" s="1"/>
  <c r="AY84" i="17" s="1"/>
  <c r="AX85" i="17" s="1"/>
  <c r="BB164" i="17"/>
  <c r="AC165" i="17"/>
  <c r="BD164" i="17"/>
  <c r="Z164" i="17"/>
  <c r="U164" i="17"/>
  <c r="T165" i="17" s="1"/>
  <c r="X164" i="17"/>
  <c r="O165" i="17"/>
  <c r="BG165" i="17"/>
  <c r="BC164" i="17"/>
  <c r="Y164" i="17"/>
  <c r="Z419" i="17"/>
  <c r="Y419" i="17"/>
  <c r="X419" i="17"/>
  <c r="O420" i="17"/>
  <c r="BD419" i="17"/>
  <c r="BC419" i="17"/>
  <c r="BB419" i="17"/>
  <c r="BG420" i="17"/>
  <c r="AC420" i="17"/>
  <c r="U419" i="17"/>
  <c r="T420" i="17" s="1"/>
  <c r="BD248" i="17"/>
  <c r="Y248" i="17"/>
  <c r="BC248" i="17"/>
  <c r="BB248" i="17"/>
  <c r="AC249" i="17"/>
  <c r="O249" i="17"/>
  <c r="Z248" i="17"/>
  <c r="X248" i="17"/>
  <c r="BG249" i="17"/>
  <c r="U248" i="17"/>
  <c r="T249" i="17" s="1"/>
  <c r="AB79" i="17"/>
  <c r="AD79" i="17"/>
  <c r="AT421" i="17"/>
  <c r="BE421" i="17" s="1"/>
  <c r="AT250" i="17"/>
  <c r="BE250" i="17" s="1"/>
  <c r="BF79" i="17"/>
  <c r="BH79" i="17"/>
  <c r="AT336" i="17"/>
  <c r="BE336" i="17" s="1"/>
  <c r="AU167" i="17"/>
  <c r="AV167" i="17" s="1"/>
  <c r="P334" i="17"/>
  <c r="AA334" i="17" s="1"/>
  <c r="P80" i="17"/>
  <c r="AA80" i="17" s="1"/>
  <c r="AU82" i="21"/>
  <c r="AV82" i="21" s="1"/>
  <c r="AS83" i="21" s="1"/>
  <c r="BF270" i="21"/>
  <c r="BH270" i="21"/>
  <c r="Z174" i="21"/>
  <c r="BD174" i="21"/>
  <c r="Y174" i="21"/>
  <c r="BC174" i="21"/>
  <c r="X174" i="21"/>
  <c r="O175" i="21"/>
  <c r="BB174" i="21"/>
  <c r="AC175" i="21"/>
  <c r="U174" i="21"/>
  <c r="T175" i="21" s="1"/>
  <c r="BG175" i="21"/>
  <c r="AE461" i="21"/>
  <c r="AE79" i="21"/>
  <c r="Q80" i="21"/>
  <c r="R80" i="21" s="1"/>
  <c r="Q462" i="21"/>
  <c r="R462" i="21" s="1"/>
  <c r="BF367" i="21"/>
  <c r="BH367" i="21"/>
  <c r="AU178" i="21"/>
  <c r="AV178" i="21" s="1"/>
  <c r="AU370" i="21"/>
  <c r="AV370" i="21" s="1"/>
  <c r="BI461" i="21"/>
  <c r="AB270" i="21"/>
  <c r="AD270" i="21"/>
  <c r="AS465" i="21"/>
  <c r="AY464" i="21"/>
  <c r="AX465" i="21" s="1"/>
  <c r="P368" i="21"/>
  <c r="AA368" i="21" s="1"/>
  <c r="AS277" i="21"/>
  <c r="AY276" i="21"/>
  <c r="AX277" i="21" s="1"/>
  <c r="AB367" i="21"/>
  <c r="AD367" i="21"/>
  <c r="P271" i="21"/>
  <c r="AA271" i="21" s="1"/>
  <c r="BI79" i="21"/>
  <c r="O503" i="15"/>
  <c r="Z502" i="15"/>
  <c r="Y502" i="15"/>
  <c r="X502" i="15"/>
  <c r="BD502" i="15"/>
  <c r="BC502" i="15"/>
  <c r="BB502" i="15"/>
  <c r="AC503" i="15"/>
  <c r="BG503" i="15"/>
  <c r="U502" i="15"/>
  <c r="T503" i="15" s="1"/>
  <c r="AT502" i="15"/>
  <c r="BE502" i="15" s="1"/>
  <c r="AB395" i="15"/>
  <c r="AD395" i="15"/>
  <c r="AY186" i="15"/>
  <c r="AX187" i="15" s="1"/>
  <c r="BF395" i="15"/>
  <c r="BH395" i="15"/>
  <c r="P396" i="15"/>
  <c r="AA396" i="15" s="1"/>
  <c r="AE288" i="15"/>
  <c r="Y289" i="15"/>
  <c r="AS293" i="15"/>
  <c r="AY292" i="15"/>
  <c r="AX293" i="15" s="1"/>
  <c r="BI288" i="15"/>
  <c r="AE181" i="15"/>
  <c r="Q182" i="15"/>
  <c r="R182" i="15" s="1"/>
  <c r="BI181" i="15"/>
  <c r="AT187" i="15"/>
  <c r="BE187" i="15" s="1"/>
  <c r="AE84" i="15"/>
  <c r="AS90" i="15"/>
  <c r="AY89" i="15"/>
  <c r="AX90" i="15" s="1"/>
  <c r="Q85" i="15"/>
  <c r="R85" i="15" s="1"/>
  <c r="BI84" i="15"/>
  <c r="AD333" i="17" l="1"/>
  <c r="BF333" i="17"/>
  <c r="BI333" i="17" s="1"/>
  <c r="AB333" i="17"/>
  <c r="AS85" i="17"/>
  <c r="AT85" i="17" s="1"/>
  <c r="BE85" i="17" s="1"/>
  <c r="Z289" i="15"/>
  <c r="AY82" i="21"/>
  <c r="AX83" i="21" s="1"/>
  <c r="X289" i="15"/>
  <c r="AB289" i="15" s="1"/>
  <c r="O290" i="15"/>
  <c r="P290" i="15" s="1"/>
  <c r="AA290" i="15" s="1"/>
  <c r="BB289" i="15"/>
  <c r="BC289" i="15"/>
  <c r="BD289" i="15"/>
  <c r="U289" i="15"/>
  <c r="T290" i="15" s="1"/>
  <c r="BG290" i="15"/>
  <c r="AU397" i="15"/>
  <c r="AV397" i="15" s="1"/>
  <c r="BH164" i="17"/>
  <c r="BF164" i="17"/>
  <c r="BI79" i="22"/>
  <c r="Q305" i="22"/>
  <c r="R305" i="22" s="1"/>
  <c r="Z305" i="22" s="1"/>
  <c r="Q156" i="22"/>
  <c r="R156" i="22" s="1"/>
  <c r="Y156" i="22" s="1"/>
  <c r="BD380" i="22"/>
  <c r="Y380" i="22"/>
  <c r="BC380" i="22"/>
  <c r="X380" i="22"/>
  <c r="O381" i="22"/>
  <c r="BB380" i="22"/>
  <c r="Z380" i="22"/>
  <c r="AC381" i="22"/>
  <c r="BG381" i="22"/>
  <c r="U380" i="22"/>
  <c r="T381" i="22" s="1"/>
  <c r="AY381" i="22"/>
  <c r="BB156" i="22"/>
  <c r="BI230" i="22"/>
  <c r="BI155" i="22"/>
  <c r="AE155" i="22"/>
  <c r="Q231" i="22"/>
  <c r="R231" i="22" s="1"/>
  <c r="Q80" i="22"/>
  <c r="R80" i="22" s="1"/>
  <c r="AU156" i="22"/>
  <c r="AV156" i="22" s="1"/>
  <c r="AE230" i="22"/>
  <c r="AY306" i="22"/>
  <c r="BI304" i="22"/>
  <c r="AE79" i="22"/>
  <c r="AE304" i="22"/>
  <c r="AB164" i="17"/>
  <c r="AD164" i="17"/>
  <c r="AU250" i="17"/>
  <c r="AV250" i="17" s="1"/>
  <c r="AS251" i="17" s="1"/>
  <c r="AU336" i="17"/>
  <c r="AV336" i="17" s="1"/>
  <c r="P165" i="17"/>
  <c r="AA165" i="17" s="1"/>
  <c r="Q334" i="17"/>
  <c r="R334" i="17" s="1"/>
  <c r="Q80" i="17"/>
  <c r="R80" i="17" s="1"/>
  <c r="AC81" i="17" s="1"/>
  <c r="AS168" i="17"/>
  <c r="AY167" i="17"/>
  <c r="AX168" i="17" s="1"/>
  <c r="P249" i="17"/>
  <c r="AA249" i="17" s="1"/>
  <c r="AE79" i="17"/>
  <c r="BF419" i="17"/>
  <c r="BH419" i="17"/>
  <c r="BF248" i="17"/>
  <c r="BH248" i="17"/>
  <c r="P420" i="17"/>
  <c r="AA420" i="17" s="1"/>
  <c r="BI79" i="17"/>
  <c r="AB419" i="17"/>
  <c r="AD419" i="17"/>
  <c r="AU421" i="17"/>
  <c r="AV421" i="17" s="1"/>
  <c r="AB248" i="17"/>
  <c r="AD248" i="17"/>
  <c r="Q368" i="21"/>
  <c r="R368" i="21" s="1"/>
  <c r="X368" i="21" s="1"/>
  <c r="BD368" i="21"/>
  <c r="Y368" i="21"/>
  <c r="BC368" i="21"/>
  <c r="U368" i="21"/>
  <c r="T369" i="21" s="1"/>
  <c r="AS179" i="21"/>
  <c r="AY178" i="21"/>
  <c r="AX179" i="21" s="1"/>
  <c r="AS371" i="21"/>
  <c r="AY370" i="21"/>
  <c r="AX371" i="21" s="1"/>
  <c r="AT465" i="21"/>
  <c r="BE465" i="21" s="1"/>
  <c r="AE367" i="21"/>
  <c r="BC462" i="21"/>
  <c r="X462" i="21"/>
  <c r="O463" i="21"/>
  <c r="BB462" i="21"/>
  <c r="AC463" i="21"/>
  <c r="BD462" i="21"/>
  <c r="Z462" i="21"/>
  <c r="Y462" i="21"/>
  <c r="BG463" i="21"/>
  <c r="U462" i="21"/>
  <c r="T463" i="21" s="1"/>
  <c r="Z80" i="21"/>
  <c r="BD80" i="21"/>
  <c r="Y80" i="21"/>
  <c r="BB80" i="21"/>
  <c r="X80" i="21"/>
  <c r="O81" i="21"/>
  <c r="BC80" i="21"/>
  <c r="U80" i="21"/>
  <c r="T81" i="21" s="1"/>
  <c r="AC81" i="21"/>
  <c r="BG81" i="21"/>
  <c r="BF174" i="21"/>
  <c r="BH174" i="21"/>
  <c r="BI270" i="21"/>
  <c r="P175" i="21"/>
  <c r="AA175" i="21" s="1"/>
  <c r="BI367" i="21"/>
  <c r="Q271" i="21"/>
  <c r="R271" i="21"/>
  <c r="AT277" i="21"/>
  <c r="BE277" i="21" s="1"/>
  <c r="AE270" i="21"/>
  <c r="AB174" i="21"/>
  <c r="AD174" i="21"/>
  <c r="AT83" i="21"/>
  <c r="BE83" i="21" s="1"/>
  <c r="AU502" i="15"/>
  <c r="AV502" i="15" s="1"/>
  <c r="BF502" i="15"/>
  <c r="AB502" i="15"/>
  <c r="AD502" i="15"/>
  <c r="BH502" i="15"/>
  <c r="AU187" i="15"/>
  <c r="AV187" i="15" s="1"/>
  <c r="AS188" i="15" s="1"/>
  <c r="P503" i="15"/>
  <c r="AA503" i="15" s="1"/>
  <c r="BI395" i="15"/>
  <c r="Q396" i="15"/>
  <c r="R396" i="15" s="1"/>
  <c r="AE395" i="15"/>
  <c r="AT293" i="15"/>
  <c r="BE293" i="15" s="1"/>
  <c r="BD182" i="15"/>
  <c r="O183" i="15"/>
  <c r="X182" i="15"/>
  <c r="BB182" i="15"/>
  <c r="Z182" i="15"/>
  <c r="Y182" i="15"/>
  <c r="BC182" i="15"/>
  <c r="AC183" i="15"/>
  <c r="U182" i="15"/>
  <c r="T183" i="15" s="1"/>
  <c r="BG183" i="15"/>
  <c r="O86" i="15"/>
  <c r="P86" i="15" s="1"/>
  <c r="BC85" i="15"/>
  <c r="Z85" i="15"/>
  <c r="BD85" i="15"/>
  <c r="BB85" i="15"/>
  <c r="Y85" i="15"/>
  <c r="X85" i="15"/>
  <c r="AC86" i="15"/>
  <c r="U85" i="15"/>
  <c r="T86" i="15" s="1"/>
  <c r="BG86" i="15"/>
  <c r="AT90" i="15"/>
  <c r="BE90" i="15" s="1"/>
  <c r="Z368" i="21" l="1"/>
  <c r="AC369" i="21"/>
  <c r="AE164" i="17"/>
  <c r="AE333" i="17"/>
  <c r="AD289" i="15"/>
  <c r="AE289" i="15" s="1"/>
  <c r="O306" i="22"/>
  <c r="Q306" i="22" s="1"/>
  <c r="U305" i="22"/>
  <c r="T306" i="22" s="1"/>
  <c r="BC305" i="22"/>
  <c r="BG306" i="22"/>
  <c r="X305" i="22"/>
  <c r="Y305" i="22"/>
  <c r="AC306" i="22"/>
  <c r="BB305" i="22"/>
  <c r="BD305" i="22"/>
  <c r="AY250" i="17"/>
  <c r="AX251" i="17" s="1"/>
  <c r="BG369" i="21"/>
  <c r="BB368" i="21"/>
  <c r="O369" i="21"/>
  <c r="P369" i="21" s="1"/>
  <c r="AA369" i="21" s="1"/>
  <c r="BI164" i="17"/>
  <c r="BH289" i="15"/>
  <c r="BF289" i="15"/>
  <c r="U156" i="22"/>
  <c r="Z156" i="22"/>
  <c r="BD156" i="22"/>
  <c r="BC156" i="22"/>
  <c r="X156" i="22"/>
  <c r="AD156" i="22" s="1"/>
  <c r="O81" i="22"/>
  <c r="Z80" i="22"/>
  <c r="Y80" i="22"/>
  <c r="X80" i="22"/>
  <c r="BD80" i="22"/>
  <c r="AC81" i="22"/>
  <c r="BC80" i="22"/>
  <c r="BB80" i="22"/>
  <c r="BG81" i="22"/>
  <c r="U80" i="22"/>
  <c r="T81" i="22" s="1"/>
  <c r="AY156" i="22"/>
  <c r="P381" i="22"/>
  <c r="AA381" i="22" s="1"/>
  <c r="AB380" i="22"/>
  <c r="AD380" i="22"/>
  <c r="BD231" i="22"/>
  <c r="Y231" i="22"/>
  <c r="BC231" i="22"/>
  <c r="X231" i="22"/>
  <c r="BB231" i="22"/>
  <c r="Z231" i="22"/>
  <c r="U231" i="22"/>
  <c r="P306" i="22"/>
  <c r="AA306" i="22" s="1"/>
  <c r="BF380" i="22"/>
  <c r="BH380" i="22"/>
  <c r="BB80" i="17"/>
  <c r="U80" i="17"/>
  <c r="T81" i="17" s="1"/>
  <c r="Y80" i="17"/>
  <c r="BG81" i="17"/>
  <c r="O81" i="17"/>
  <c r="P81" i="17" s="1"/>
  <c r="X80" i="17"/>
  <c r="BC80" i="17"/>
  <c r="Z80" i="17"/>
  <c r="BD80" i="17"/>
  <c r="AU85" i="17"/>
  <c r="AV85" i="17" s="1"/>
  <c r="AY85" i="17" s="1"/>
  <c r="AX86" i="17" s="1"/>
  <c r="Q165" i="17"/>
  <c r="R165" i="17" s="1"/>
  <c r="AT251" i="17"/>
  <c r="BE251" i="17" s="1"/>
  <c r="AE419" i="17"/>
  <c r="BI419" i="17"/>
  <c r="Z334" i="17"/>
  <c r="BD334" i="17"/>
  <c r="O335" i="17"/>
  <c r="BC334" i="17"/>
  <c r="BB334" i="17"/>
  <c r="Y334" i="17"/>
  <c r="X334" i="17"/>
  <c r="AC335" i="17"/>
  <c r="BG335" i="17"/>
  <c r="U334" i="17"/>
  <c r="T335" i="17" s="1"/>
  <c r="AS337" i="17"/>
  <c r="AY336" i="17"/>
  <c r="AX337" i="17" s="1"/>
  <c r="AT168" i="17"/>
  <c r="BE168" i="17" s="1"/>
  <c r="AE248" i="17"/>
  <c r="Q420" i="17"/>
  <c r="R420" i="17" s="1"/>
  <c r="AS422" i="17"/>
  <c r="AY421" i="17"/>
  <c r="AX422" i="17" s="1"/>
  <c r="BI248" i="17"/>
  <c r="Q249" i="17"/>
  <c r="R249" i="17" s="1"/>
  <c r="AU277" i="21"/>
  <c r="AV277" i="21" s="1"/>
  <c r="BI174" i="21"/>
  <c r="AU83" i="21"/>
  <c r="AV83" i="21" s="1"/>
  <c r="AE174" i="21"/>
  <c r="BF368" i="21"/>
  <c r="BH368" i="21"/>
  <c r="AB368" i="21"/>
  <c r="AD368" i="21"/>
  <c r="BF462" i="21"/>
  <c r="BH462" i="21"/>
  <c r="AT371" i="21"/>
  <c r="BE371" i="21" s="1"/>
  <c r="O272" i="21"/>
  <c r="BB271" i="21"/>
  <c r="Z271" i="21"/>
  <c r="Y271" i="21"/>
  <c r="BD271" i="21"/>
  <c r="BC271" i="21"/>
  <c r="X271" i="21"/>
  <c r="AC272" i="21"/>
  <c r="BG272" i="21"/>
  <c r="U271" i="21"/>
  <c r="T272" i="21" s="1"/>
  <c r="P81" i="21"/>
  <c r="AA81" i="21" s="1"/>
  <c r="AT179" i="21"/>
  <c r="BE179" i="21" s="1"/>
  <c r="AB80" i="21"/>
  <c r="AD80" i="21"/>
  <c r="P463" i="21"/>
  <c r="AA463" i="21" s="1"/>
  <c r="Q463" i="21"/>
  <c r="R463" i="21" s="1"/>
  <c r="Q175" i="21"/>
  <c r="R175" i="21" s="1"/>
  <c r="AB462" i="21"/>
  <c r="AD462" i="21"/>
  <c r="BF80" i="21"/>
  <c r="BH80" i="21"/>
  <c r="AU465" i="21"/>
  <c r="AV465" i="21" s="1"/>
  <c r="AY187" i="15"/>
  <c r="AX188" i="15" s="1"/>
  <c r="BH85" i="15"/>
  <c r="AE502" i="15"/>
  <c r="Q503" i="15"/>
  <c r="R503" i="15" s="1"/>
  <c r="AS503" i="15"/>
  <c r="AY502" i="15"/>
  <c r="AX503" i="15" s="1"/>
  <c r="AD85" i="15"/>
  <c r="BI502" i="15"/>
  <c r="O397" i="15"/>
  <c r="BD396" i="15"/>
  <c r="Z396" i="15"/>
  <c r="AC397" i="15"/>
  <c r="BC396" i="15"/>
  <c r="Y396" i="15"/>
  <c r="BG397" i="15"/>
  <c r="BB396" i="15"/>
  <c r="X396" i="15"/>
  <c r="U396" i="15"/>
  <c r="T397" i="15" s="1"/>
  <c r="AU293" i="15"/>
  <c r="AV293" i="15" s="1"/>
  <c r="AY293" i="15" s="1"/>
  <c r="AX294" i="15" s="1"/>
  <c r="AS398" i="15"/>
  <c r="AY397" i="15"/>
  <c r="AX398" i="15" s="1"/>
  <c r="Q290" i="15"/>
  <c r="R290" i="15" s="1"/>
  <c r="BF182" i="15"/>
  <c r="BH182" i="15"/>
  <c r="AB182" i="15"/>
  <c r="AD182" i="15"/>
  <c r="P183" i="15"/>
  <c r="AA183" i="15" s="1"/>
  <c r="AT188" i="15"/>
  <c r="BE188" i="15" s="1"/>
  <c r="AU90" i="15"/>
  <c r="AV90" i="15" s="1"/>
  <c r="AS91" i="15" s="1"/>
  <c r="AT91" i="15" s="1"/>
  <c r="BF85" i="15"/>
  <c r="AB85" i="15"/>
  <c r="AA86" i="15"/>
  <c r="BF156" i="22" l="1"/>
  <c r="AB305" i="22"/>
  <c r="BF305" i="22"/>
  <c r="AD305" i="22"/>
  <c r="BH305" i="22"/>
  <c r="AU168" i="17"/>
  <c r="AV168" i="17" s="1"/>
  <c r="AY168" i="17" s="1"/>
  <c r="AX169" i="17" s="1"/>
  <c r="BI289" i="15"/>
  <c r="AS294" i="15"/>
  <c r="AT294" i="15" s="1"/>
  <c r="BE294" i="15" s="1"/>
  <c r="AB156" i="22"/>
  <c r="AE156" i="22" s="1"/>
  <c r="BF80" i="17"/>
  <c r="BH156" i="22"/>
  <c r="AE380" i="22"/>
  <c r="BF80" i="22"/>
  <c r="BH80" i="22"/>
  <c r="Q381" i="22"/>
  <c r="R381" i="22" s="1"/>
  <c r="BF231" i="22"/>
  <c r="BH231" i="22"/>
  <c r="AB80" i="22"/>
  <c r="AD80" i="22"/>
  <c r="R306" i="22"/>
  <c r="AB231" i="22"/>
  <c r="AD231" i="22"/>
  <c r="BI380" i="22"/>
  <c r="P81" i="22"/>
  <c r="AA81" i="22" s="1"/>
  <c r="AB80" i="17"/>
  <c r="AD80" i="17"/>
  <c r="AA81" i="17"/>
  <c r="AS86" i="17"/>
  <c r="BH80" i="17"/>
  <c r="Q81" i="17"/>
  <c r="R81" i="17" s="1"/>
  <c r="Y165" i="17"/>
  <c r="BG166" i="17"/>
  <c r="BD165" i="17"/>
  <c r="O166" i="17"/>
  <c r="P166" i="17" s="1"/>
  <c r="AA166" i="17" s="1"/>
  <c r="AC166" i="17"/>
  <c r="BB165" i="17"/>
  <c r="U165" i="17"/>
  <c r="T166" i="17" s="1"/>
  <c r="X165" i="17"/>
  <c r="BC165" i="17"/>
  <c r="Z165" i="17"/>
  <c r="Y420" i="17"/>
  <c r="X420" i="17"/>
  <c r="BB420" i="17"/>
  <c r="O421" i="17"/>
  <c r="Z420" i="17"/>
  <c r="BD420" i="17"/>
  <c r="AC421" i="17"/>
  <c r="BC420" i="17"/>
  <c r="BG421" i="17"/>
  <c r="U420" i="17"/>
  <c r="T421" i="17" s="1"/>
  <c r="BD249" i="17"/>
  <c r="BC249" i="17"/>
  <c r="AC250" i="17"/>
  <c r="BB249" i="17"/>
  <c r="O250" i="17"/>
  <c r="Z249" i="17"/>
  <c r="Y249" i="17"/>
  <c r="X249" i="17"/>
  <c r="BG250" i="17"/>
  <c r="U249" i="17"/>
  <c r="T250" i="17" s="1"/>
  <c r="AU251" i="17"/>
  <c r="AV251" i="17"/>
  <c r="AB334" i="17"/>
  <c r="AD334" i="17"/>
  <c r="AT337" i="17"/>
  <c r="BE337" i="17" s="1"/>
  <c r="AT422" i="17"/>
  <c r="BE422" i="17" s="1"/>
  <c r="AU422" i="17"/>
  <c r="AV422" i="17" s="1"/>
  <c r="AT86" i="17"/>
  <c r="BE86" i="17" s="1"/>
  <c r="P335" i="17"/>
  <c r="AA335" i="17" s="1"/>
  <c r="BF334" i="17"/>
  <c r="BH334" i="17"/>
  <c r="AU371" i="21"/>
  <c r="AV371" i="21" s="1"/>
  <c r="AC464" i="21"/>
  <c r="Z463" i="21"/>
  <c r="BD463" i="21"/>
  <c r="Y463" i="21"/>
  <c r="O464" i="21"/>
  <c r="X463" i="21"/>
  <c r="BC463" i="21"/>
  <c r="BB463" i="21"/>
  <c r="BG464" i="21"/>
  <c r="U463" i="21"/>
  <c r="T464" i="21" s="1"/>
  <c r="AE368" i="21"/>
  <c r="BI80" i="21"/>
  <c r="AB271" i="21"/>
  <c r="AD271" i="21"/>
  <c r="Q369" i="21"/>
  <c r="R369" i="21" s="1"/>
  <c r="AU179" i="21"/>
  <c r="AV179" i="21" s="1"/>
  <c r="Q81" i="21"/>
  <c r="AE80" i="21"/>
  <c r="R81" i="21"/>
  <c r="AS466" i="21"/>
  <c r="AY465" i="21"/>
  <c r="AX466" i="21" s="1"/>
  <c r="AE462" i="21"/>
  <c r="AS84" i="21"/>
  <c r="AY83" i="21"/>
  <c r="AX84" i="21" s="1"/>
  <c r="BF271" i="21"/>
  <c r="BH271" i="21"/>
  <c r="AS278" i="21"/>
  <c r="AY277" i="21"/>
  <c r="AX278" i="21" s="1"/>
  <c r="Z175" i="21"/>
  <c r="BD175" i="21"/>
  <c r="Y175" i="21"/>
  <c r="BC175" i="21"/>
  <c r="O176" i="21"/>
  <c r="BB175" i="21"/>
  <c r="BG176" i="21"/>
  <c r="X175" i="21"/>
  <c r="AC176" i="21"/>
  <c r="U175" i="21"/>
  <c r="T176" i="21" s="1"/>
  <c r="P272" i="21"/>
  <c r="AA272" i="21" s="1"/>
  <c r="BI462" i="21"/>
  <c r="BI368" i="21"/>
  <c r="AY90" i="15"/>
  <c r="AX91" i="15" s="1"/>
  <c r="AT503" i="15"/>
  <c r="BE503" i="15" s="1"/>
  <c r="O504" i="15"/>
  <c r="BB503" i="15"/>
  <c r="Z503" i="15"/>
  <c r="Y503" i="15"/>
  <c r="BC503" i="15"/>
  <c r="X503" i="15"/>
  <c r="BD503" i="15"/>
  <c r="AC504" i="15"/>
  <c r="BG504" i="15"/>
  <c r="U503" i="15"/>
  <c r="T504" i="15" s="1"/>
  <c r="BF396" i="15"/>
  <c r="BH396" i="15"/>
  <c r="AT398" i="15"/>
  <c r="BE398" i="15" s="1"/>
  <c r="AB396" i="15"/>
  <c r="AD396" i="15"/>
  <c r="P397" i="15"/>
  <c r="AA397" i="15" s="1"/>
  <c r="BC290" i="15"/>
  <c r="BB290" i="15"/>
  <c r="O291" i="15"/>
  <c r="Z290" i="15"/>
  <c r="Y290" i="15"/>
  <c r="BD290" i="15"/>
  <c r="X290" i="15"/>
  <c r="AC291" i="15"/>
  <c r="U290" i="15"/>
  <c r="T291" i="15" s="1"/>
  <c r="BG291" i="15"/>
  <c r="AU188" i="15"/>
  <c r="AV188" i="15" s="1"/>
  <c r="AY188" i="15" s="1"/>
  <c r="AX189" i="15" s="1"/>
  <c r="Q183" i="15"/>
  <c r="R183" i="15" s="1"/>
  <c r="AE182" i="15"/>
  <c r="BI182" i="15"/>
  <c r="AE85" i="15"/>
  <c r="AU91" i="15"/>
  <c r="AV91" i="15" s="1"/>
  <c r="BE91" i="15"/>
  <c r="Q86" i="15"/>
  <c r="R86" i="15" s="1"/>
  <c r="BI85" i="15"/>
  <c r="AS169" i="17" l="1"/>
  <c r="BI156" i="22"/>
  <c r="AE305" i="22"/>
  <c r="BI305" i="22"/>
  <c r="Q166" i="17"/>
  <c r="R166" i="17" s="1"/>
  <c r="Y166" i="17" s="1"/>
  <c r="BI80" i="17"/>
  <c r="AE80" i="17"/>
  <c r="Q81" i="22"/>
  <c r="R81" i="22" s="1"/>
  <c r="BI231" i="22"/>
  <c r="AE231" i="22"/>
  <c r="BB381" i="22"/>
  <c r="Y381" i="22"/>
  <c r="X381" i="22"/>
  <c r="BD381" i="22"/>
  <c r="Z381" i="22"/>
  <c r="BC381" i="22"/>
  <c r="U381" i="22"/>
  <c r="AE80" i="22"/>
  <c r="BI80" i="22"/>
  <c r="BB306" i="22"/>
  <c r="Z306" i="22"/>
  <c r="Y306" i="22"/>
  <c r="X306" i="22"/>
  <c r="BD306" i="22"/>
  <c r="BC306" i="22"/>
  <c r="U306" i="22"/>
  <c r="Q335" i="17"/>
  <c r="R335" i="17" s="1"/>
  <c r="BD81" i="17"/>
  <c r="BC81" i="17"/>
  <c r="BG82" i="17"/>
  <c r="AC82" i="17"/>
  <c r="Z81" i="17"/>
  <c r="Y81" i="17"/>
  <c r="O82" i="17"/>
  <c r="P82" i="17" s="1"/>
  <c r="AA82" i="17" s="1"/>
  <c r="U81" i="17"/>
  <c r="T82" i="17" s="1"/>
  <c r="BB81" i="17"/>
  <c r="X81" i="17"/>
  <c r="AB165" i="17"/>
  <c r="AD165" i="17"/>
  <c r="BH165" i="17"/>
  <c r="BF165" i="17"/>
  <c r="AS423" i="17"/>
  <c r="AY422" i="17"/>
  <c r="AX423" i="17" s="1"/>
  <c r="AS252" i="17"/>
  <c r="AY251" i="17"/>
  <c r="AX252" i="17" s="1"/>
  <c r="BF249" i="17"/>
  <c r="BH249" i="17"/>
  <c r="BI334" i="17"/>
  <c r="P421" i="17"/>
  <c r="AA421" i="17" s="1"/>
  <c r="BF420" i="17"/>
  <c r="BH420" i="17"/>
  <c r="O167" i="17"/>
  <c r="BB166" i="17"/>
  <c r="Z166" i="17"/>
  <c r="BD166" i="17"/>
  <c r="AC167" i="17"/>
  <c r="BG167" i="17"/>
  <c r="U166" i="17"/>
  <c r="T167" i="17" s="1"/>
  <c r="AB249" i="17"/>
  <c r="AD249" i="17"/>
  <c r="AB420" i="17"/>
  <c r="AD420" i="17"/>
  <c r="AU337" i="17"/>
  <c r="AV337" i="17" s="1"/>
  <c r="AE334" i="17"/>
  <c r="AU86" i="17"/>
  <c r="AV86" i="17" s="1"/>
  <c r="P250" i="17"/>
  <c r="AA250" i="17" s="1"/>
  <c r="AT169" i="17"/>
  <c r="BE169" i="17" s="1"/>
  <c r="Z369" i="21"/>
  <c r="BD369" i="21"/>
  <c r="BC369" i="21"/>
  <c r="O370" i="21"/>
  <c r="BB369" i="21"/>
  <c r="BG370" i="21"/>
  <c r="Y369" i="21"/>
  <c r="X369" i="21"/>
  <c r="AC370" i="21"/>
  <c r="U369" i="21"/>
  <c r="T370" i="21" s="1"/>
  <c r="AS180" i="21"/>
  <c r="AY179" i="21"/>
  <c r="AX180" i="21" s="1"/>
  <c r="AB463" i="21"/>
  <c r="AD463" i="21"/>
  <c r="AS372" i="21"/>
  <c r="AY371" i="21"/>
  <c r="AX372" i="21" s="1"/>
  <c r="AE271" i="21"/>
  <c r="P464" i="21"/>
  <c r="AA464" i="21" s="1"/>
  <c r="O82" i="21"/>
  <c r="X81" i="21"/>
  <c r="BD81" i="21"/>
  <c r="BC81" i="21"/>
  <c r="BB81" i="21"/>
  <c r="Z81" i="21"/>
  <c r="Y81" i="21"/>
  <c r="AC82" i="21"/>
  <c r="BG82" i="21"/>
  <c r="U81" i="21"/>
  <c r="T82" i="21" s="1"/>
  <c r="AT466" i="21"/>
  <c r="BE466" i="21" s="1"/>
  <c r="BI271" i="21"/>
  <c r="AB175" i="21"/>
  <c r="AD175" i="21"/>
  <c r="BF463" i="21"/>
  <c r="BH463" i="21"/>
  <c r="AT278" i="21"/>
  <c r="BE278" i="21" s="1"/>
  <c r="BF175" i="21"/>
  <c r="BH175" i="21"/>
  <c r="AT84" i="21"/>
  <c r="BE84" i="21" s="1"/>
  <c r="P176" i="21"/>
  <c r="AA176" i="21" s="1"/>
  <c r="Q272" i="21"/>
  <c r="R272" i="21" s="1"/>
  <c r="AU503" i="15"/>
  <c r="AV503" i="15" s="1"/>
  <c r="AB503" i="15"/>
  <c r="AD503" i="15"/>
  <c r="BF503" i="15"/>
  <c r="P504" i="15"/>
  <c r="AA504" i="15" s="1"/>
  <c r="AU294" i="15"/>
  <c r="AV294" i="15" s="1"/>
  <c r="AS295" i="15" s="1"/>
  <c r="BH503" i="15"/>
  <c r="AE396" i="15"/>
  <c r="AU398" i="15"/>
  <c r="AV398" i="15" s="1"/>
  <c r="Q397" i="15"/>
  <c r="R397" i="15" s="1"/>
  <c r="BI396" i="15"/>
  <c r="AS189" i="15"/>
  <c r="AT189" i="15" s="1"/>
  <c r="BE189" i="15" s="1"/>
  <c r="AB290" i="15"/>
  <c r="AD290" i="15"/>
  <c r="P291" i="15"/>
  <c r="AA291" i="15" s="1"/>
  <c r="BF290" i="15"/>
  <c r="BH290" i="15"/>
  <c r="O184" i="15"/>
  <c r="Z183" i="15"/>
  <c r="BD183" i="15"/>
  <c r="X183" i="15"/>
  <c r="BC183" i="15"/>
  <c r="BB183" i="15"/>
  <c r="Y183" i="15"/>
  <c r="BG184" i="15"/>
  <c r="AC184" i="15"/>
  <c r="U183" i="15"/>
  <c r="T184" i="15" s="1"/>
  <c r="O87" i="15"/>
  <c r="P87" i="15" s="1"/>
  <c r="BD86" i="15"/>
  <c r="BB86" i="15"/>
  <c r="Z86" i="15"/>
  <c r="BC86" i="15"/>
  <c r="Y86" i="15"/>
  <c r="X86" i="15"/>
  <c r="AC87" i="15"/>
  <c r="U86" i="15"/>
  <c r="T87" i="15" s="1"/>
  <c r="BG87" i="15"/>
  <c r="AS92" i="15"/>
  <c r="AY91" i="15"/>
  <c r="AX92" i="15" s="1"/>
  <c r="BC166" i="17" l="1"/>
  <c r="X166" i="17"/>
  <c r="AU466" i="21"/>
  <c r="AD81" i="17"/>
  <c r="BF81" i="17"/>
  <c r="BH81" i="17"/>
  <c r="AD86" i="15"/>
  <c r="AB381" i="22"/>
  <c r="AD381" i="22"/>
  <c r="Z81" i="22"/>
  <c r="BD81" i="22"/>
  <c r="Y81" i="22"/>
  <c r="BC81" i="22"/>
  <c r="X81" i="22"/>
  <c r="BB81" i="22"/>
  <c r="U81" i="22"/>
  <c r="BF381" i="22"/>
  <c r="BH381" i="22"/>
  <c r="AB306" i="22"/>
  <c r="AD306" i="22"/>
  <c r="BF306" i="22"/>
  <c r="BH306" i="22"/>
  <c r="AB81" i="17"/>
  <c r="BI165" i="17"/>
  <c r="AU169" i="17"/>
  <c r="AV169" i="17" s="1"/>
  <c r="BI249" i="17"/>
  <c r="AE165" i="17"/>
  <c r="P167" i="17"/>
  <c r="AA167" i="17" s="1"/>
  <c r="BI420" i="17"/>
  <c r="AS338" i="17"/>
  <c r="AY337" i="17"/>
  <c r="AX338" i="17" s="1"/>
  <c r="Q82" i="17"/>
  <c r="R82" i="17" s="1"/>
  <c r="Q250" i="17"/>
  <c r="R250" i="17" s="1"/>
  <c r="Q421" i="17"/>
  <c r="R421" i="17" s="1"/>
  <c r="AS87" i="17"/>
  <c r="AY86" i="17"/>
  <c r="AX87" i="17" s="1"/>
  <c r="AE420" i="17"/>
  <c r="AT252" i="17"/>
  <c r="BE252" i="17" s="1"/>
  <c r="AE249" i="17"/>
  <c r="BD335" i="17"/>
  <c r="Y335" i="17"/>
  <c r="BC335" i="17"/>
  <c r="X335" i="17"/>
  <c r="BB335" i="17"/>
  <c r="O336" i="17"/>
  <c r="Z335" i="17"/>
  <c r="AC336" i="17"/>
  <c r="BG336" i="17"/>
  <c r="U335" i="17"/>
  <c r="T336" i="17" s="1"/>
  <c r="AB166" i="17"/>
  <c r="AD166" i="17"/>
  <c r="BF166" i="17"/>
  <c r="BH166" i="17"/>
  <c r="AT423" i="17"/>
  <c r="BE423" i="17" s="1"/>
  <c r="AV466" i="21"/>
  <c r="AS467" i="21" s="1"/>
  <c r="AB369" i="21"/>
  <c r="AD369" i="21"/>
  <c r="AT372" i="21"/>
  <c r="BE372" i="21" s="1"/>
  <c r="BI463" i="21"/>
  <c r="Q176" i="21"/>
  <c r="R176" i="21" s="1"/>
  <c r="P82" i="21"/>
  <c r="AA82" i="21" s="1"/>
  <c r="AE463" i="21"/>
  <c r="BF369" i="21"/>
  <c r="BH369" i="21"/>
  <c r="P370" i="21"/>
  <c r="AA370" i="21" s="1"/>
  <c r="BI175" i="21"/>
  <c r="AU278" i="21"/>
  <c r="AV278" i="21" s="1"/>
  <c r="Q464" i="21"/>
  <c r="R464" i="21" s="1"/>
  <c r="AT180" i="21"/>
  <c r="BE180" i="21" s="1"/>
  <c r="Z272" i="21"/>
  <c r="BB272" i="21"/>
  <c r="O273" i="21"/>
  <c r="Y272" i="21"/>
  <c r="BD272" i="21"/>
  <c r="X272" i="21"/>
  <c r="BC272" i="21"/>
  <c r="AC273" i="21"/>
  <c r="BG273" i="21"/>
  <c r="U272" i="21"/>
  <c r="T273" i="21" s="1"/>
  <c r="AB81" i="21"/>
  <c r="AD81" i="21"/>
  <c r="AE175" i="21"/>
  <c r="AU84" i="21"/>
  <c r="AV84" i="21" s="1"/>
  <c r="BF81" i="21"/>
  <c r="BH81" i="21"/>
  <c r="AY294" i="15"/>
  <c r="AX295" i="15" s="1"/>
  <c r="AU189" i="15"/>
  <c r="AV189" i="15" s="1"/>
  <c r="BI503" i="15"/>
  <c r="AE503" i="15"/>
  <c r="Q504" i="15"/>
  <c r="R504" i="15" s="1"/>
  <c r="AS504" i="15"/>
  <c r="AY503" i="15"/>
  <c r="AX504" i="15" s="1"/>
  <c r="BC397" i="15"/>
  <c r="Y397" i="15"/>
  <c r="O398" i="15"/>
  <c r="BB397" i="15"/>
  <c r="Z397" i="15"/>
  <c r="X397" i="15"/>
  <c r="BD397" i="15"/>
  <c r="BG398" i="15"/>
  <c r="AC398" i="15"/>
  <c r="U397" i="15"/>
  <c r="T398" i="15" s="1"/>
  <c r="AS399" i="15"/>
  <c r="AY398" i="15"/>
  <c r="AX399" i="15" s="1"/>
  <c r="BI290" i="15"/>
  <c r="Q291" i="15"/>
  <c r="R291" i="15" s="1"/>
  <c r="AE290" i="15"/>
  <c r="AT295" i="15"/>
  <c r="BE295" i="15" s="1"/>
  <c r="AB183" i="15"/>
  <c r="AD183" i="15"/>
  <c r="BF183" i="15"/>
  <c r="BH183" i="15"/>
  <c r="P184" i="15"/>
  <c r="AA184" i="15" s="1"/>
  <c r="BH86" i="15"/>
  <c r="AB86" i="15"/>
  <c r="BF86" i="15"/>
  <c r="AT92" i="15"/>
  <c r="BE92" i="15" s="1"/>
  <c r="AA87" i="15"/>
  <c r="AE81" i="17" l="1"/>
  <c r="BI81" i="17"/>
  <c r="AU372" i="21"/>
  <c r="AY466" i="21"/>
  <c r="AX467" i="21" s="1"/>
  <c r="AE306" i="22"/>
  <c r="BI306" i="22"/>
  <c r="BF81" i="22"/>
  <c r="BH81" i="22"/>
  <c r="AB81" i="22"/>
  <c r="AD81" i="22"/>
  <c r="BI381" i="22"/>
  <c r="AE381" i="22"/>
  <c r="AU252" i="17"/>
  <c r="AV252" i="17" s="1"/>
  <c r="AY252" i="17" s="1"/>
  <c r="AX253" i="17" s="1"/>
  <c r="BC421" i="17"/>
  <c r="X421" i="17"/>
  <c r="Z421" i="17"/>
  <c r="Y421" i="17"/>
  <c r="BB421" i="17"/>
  <c r="BD421" i="17"/>
  <c r="AC422" i="17"/>
  <c r="O422" i="17"/>
  <c r="BG422" i="17"/>
  <c r="U421" i="17"/>
  <c r="T422" i="17" s="1"/>
  <c r="Z82" i="17"/>
  <c r="BC82" i="17"/>
  <c r="BB82" i="17"/>
  <c r="O83" i="17"/>
  <c r="Y82" i="17"/>
  <c r="BD82" i="17"/>
  <c r="X82" i="17"/>
  <c r="AC83" i="17"/>
  <c r="BG83" i="17"/>
  <c r="U82" i="17"/>
  <c r="T83" i="17" s="1"/>
  <c r="AS170" i="17"/>
  <c r="AY169" i="17"/>
  <c r="AX170" i="17" s="1"/>
  <c r="O251" i="17"/>
  <c r="BB250" i="17"/>
  <c r="X250" i="17"/>
  <c r="BD250" i="17"/>
  <c r="BC250" i="17"/>
  <c r="AC251" i="17"/>
  <c r="Z250" i="17"/>
  <c r="Y250" i="17"/>
  <c r="BG251" i="17"/>
  <c r="U250" i="17"/>
  <c r="T251" i="17" s="1"/>
  <c r="AT87" i="17"/>
  <c r="BE87" i="17" s="1"/>
  <c r="AU87" i="17"/>
  <c r="AT338" i="17"/>
  <c r="BE338" i="17" s="1"/>
  <c r="BF335" i="17"/>
  <c r="BH335" i="17"/>
  <c r="BI166" i="17"/>
  <c r="P336" i="17"/>
  <c r="AA336" i="17" s="1"/>
  <c r="AB335" i="17"/>
  <c r="AD335" i="17"/>
  <c r="Q167" i="17"/>
  <c r="R167" i="17" s="1"/>
  <c r="AU423" i="17"/>
  <c r="AV423" i="17" s="1"/>
  <c r="AE166" i="17"/>
  <c r="AU180" i="21"/>
  <c r="AV180" i="21" s="1"/>
  <c r="AS279" i="21"/>
  <c r="AY278" i="21"/>
  <c r="AX279" i="21" s="1"/>
  <c r="AS181" i="21"/>
  <c r="AY180" i="21"/>
  <c r="AX181" i="21" s="1"/>
  <c r="BB464" i="21"/>
  <c r="O465" i="21"/>
  <c r="Z464" i="21"/>
  <c r="Y464" i="21"/>
  <c r="BD464" i="21"/>
  <c r="X464" i="21"/>
  <c r="AC465" i="21"/>
  <c r="BC464" i="21"/>
  <c r="BG465" i="21"/>
  <c r="U464" i="21"/>
  <c r="T465" i="21" s="1"/>
  <c r="AT467" i="21"/>
  <c r="BE467" i="21" s="1"/>
  <c r="BF272" i="21"/>
  <c r="BH272" i="21"/>
  <c r="BI81" i="21"/>
  <c r="AS85" i="21"/>
  <c r="AY84" i="21"/>
  <c r="AX85" i="21" s="1"/>
  <c r="BI369" i="21"/>
  <c r="AB272" i="21"/>
  <c r="AD272" i="21"/>
  <c r="Q370" i="21"/>
  <c r="Q82" i="21"/>
  <c r="R82" i="21" s="1"/>
  <c r="AV372" i="21"/>
  <c r="BD176" i="21"/>
  <c r="X176" i="21"/>
  <c r="AC177" i="21"/>
  <c r="BC176" i="21"/>
  <c r="BB176" i="21"/>
  <c r="O177" i="21"/>
  <c r="BG177" i="21"/>
  <c r="Z176" i="21"/>
  <c r="Y176" i="21"/>
  <c r="U176" i="21"/>
  <c r="T177" i="21" s="1"/>
  <c r="R370" i="21"/>
  <c r="AE81" i="21"/>
  <c r="P273" i="21"/>
  <c r="AA273" i="21" s="1"/>
  <c r="AE369" i="21"/>
  <c r="AT504" i="15"/>
  <c r="BE504" i="15" s="1"/>
  <c r="Z504" i="15"/>
  <c r="BB504" i="15"/>
  <c r="O505" i="15"/>
  <c r="Y504" i="15"/>
  <c r="BD504" i="15"/>
  <c r="BC504" i="15"/>
  <c r="X504" i="15"/>
  <c r="AC505" i="15"/>
  <c r="BG505" i="15"/>
  <c r="U504" i="15"/>
  <c r="T505" i="15" s="1"/>
  <c r="BF397" i="15"/>
  <c r="BH397" i="15"/>
  <c r="AT399" i="15"/>
  <c r="BE399" i="15" s="1"/>
  <c r="P398" i="15"/>
  <c r="AA398" i="15" s="1"/>
  <c r="AB397" i="15"/>
  <c r="AD397" i="15"/>
  <c r="BD291" i="15"/>
  <c r="Y291" i="15"/>
  <c r="BC291" i="15"/>
  <c r="BB291" i="15"/>
  <c r="O292" i="15"/>
  <c r="Z291" i="15"/>
  <c r="X291" i="15"/>
  <c r="AC292" i="15"/>
  <c r="BG292" i="15"/>
  <c r="U291" i="15"/>
  <c r="T292" i="15" s="1"/>
  <c r="AU295" i="15"/>
  <c r="AV295" i="15" s="1"/>
  <c r="Q184" i="15"/>
  <c r="R184" i="15" s="1"/>
  <c r="Y184" i="15" s="1"/>
  <c r="BI183" i="15"/>
  <c r="AS190" i="15"/>
  <c r="AY189" i="15"/>
  <c r="AX190" i="15" s="1"/>
  <c r="AE183" i="15"/>
  <c r="Q87" i="15"/>
  <c r="R87" i="15" s="1"/>
  <c r="BB87" i="15" s="1"/>
  <c r="BI86" i="15"/>
  <c r="AU92" i="15"/>
  <c r="AV92" i="15" s="1"/>
  <c r="AE86" i="15"/>
  <c r="AS253" i="17" l="1"/>
  <c r="AU504" i="15"/>
  <c r="AV504" i="15" s="1"/>
  <c r="AS505" i="15" s="1"/>
  <c r="AE81" i="22"/>
  <c r="BI81" i="22"/>
  <c r="AE335" i="17"/>
  <c r="P422" i="17"/>
  <c r="AA422" i="17" s="1"/>
  <c r="Q422" i="17"/>
  <c r="R422" i="17" s="1"/>
  <c r="AT170" i="17"/>
  <c r="BE170" i="17" s="1"/>
  <c r="AT253" i="17"/>
  <c r="BE253" i="17" s="1"/>
  <c r="BF82" i="17"/>
  <c r="BH82" i="17"/>
  <c r="BF421" i="17"/>
  <c r="BH421" i="17"/>
  <c r="O168" i="17"/>
  <c r="BG168" i="17"/>
  <c r="Z167" i="17"/>
  <c r="Y167" i="17"/>
  <c r="BD167" i="17"/>
  <c r="X167" i="17"/>
  <c r="BC167" i="17"/>
  <c r="BB167" i="17"/>
  <c r="AC168" i="17"/>
  <c r="U167" i="17"/>
  <c r="T168" i="17" s="1"/>
  <c r="Q336" i="17"/>
  <c r="R336" i="17" s="1"/>
  <c r="AV87" i="17"/>
  <c r="AB250" i="17"/>
  <c r="AD250" i="17"/>
  <c r="AS424" i="17"/>
  <c r="AY423" i="17"/>
  <c r="AX424" i="17" s="1"/>
  <c r="BI335" i="17"/>
  <c r="BF250" i="17"/>
  <c r="BH250" i="17"/>
  <c r="AB421" i="17"/>
  <c r="AD421" i="17"/>
  <c r="P83" i="17"/>
  <c r="AA83" i="17" s="1"/>
  <c r="AU338" i="17"/>
  <c r="AV338" i="17" s="1"/>
  <c r="P251" i="17"/>
  <c r="AA251" i="17" s="1"/>
  <c r="AB82" i="17"/>
  <c r="AD82" i="17"/>
  <c r="Q273" i="21"/>
  <c r="R273" i="21" s="1"/>
  <c r="Z82" i="21"/>
  <c r="BD82" i="21"/>
  <c r="Y82" i="21"/>
  <c r="O83" i="21"/>
  <c r="BC82" i="21"/>
  <c r="BB82" i="21"/>
  <c r="X82" i="21"/>
  <c r="BG83" i="21"/>
  <c r="U82" i="21"/>
  <c r="T83" i="21" s="1"/>
  <c r="AC83" i="21"/>
  <c r="AB176" i="21"/>
  <c r="AD176" i="21"/>
  <c r="P465" i="21"/>
  <c r="AA465" i="21" s="1"/>
  <c r="BF464" i="21"/>
  <c r="BH464" i="21"/>
  <c r="AT85" i="21"/>
  <c r="BE85" i="21" s="1"/>
  <c r="AS373" i="21"/>
  <c r="AY372" i="21"/>
  <c r="AX373" i="21" s="1"/>
  <c r="P177" i="21"/>
  <c r="AA177" i="21" s="1"/>
  <c r="BI272" i="21"/>
  <c r="AT181" i="21"/>
  <c r="BE181" i="21" s="1"/>
  <c r="BD370" i="21"/>
  <c r="Y370" i="21"/>
  <c r="BC370" i="21"/>
  <c r="X370" i="21"/>
  <c r="O371" i="21"/>
  <c r="BB370" i="21"/>
  <c r="Z370" i="21"/>
  <c r="AC371" i="21"/>
  <c r="BG371" i="21"/>
  <c r="U370" i="21"/>
  <c r="T371" i="21" s="1"/>
  <c r="AU467" i="21"/>
  <c r="AV467" i="21" s="1"/>
  <c r="AB464" i="21"/>
  <c r="AD464" i="21"/>
  <c r="BF176" i="21"/>
  <c r="BH176" i="21"/>
  <c r="AE272" i="21"/>
  <c r="AT279" i="21"/>
  <c r="BE279" i="21" s="1"/>
  <c r="O88" i="15"/>
  <c r="P88" i="15" s="1"/>
  <c r="Q398" i="15"/>
  <c r="R398" i="15" s="1"/>
  <c r="BB398" i="15" s="1"/>
  <c r="BF504" i="15"/>
  <c r="AY504" i="15"/>
  <c r="AX505" i="15" s="1"/>
  <c r="AB504" i="15"/>
  <c r="AD504" i="15"/>
  <c r="P505" i="15"/>
  <c r="AA505" i="15" s="1"/>
  <c r="BH504" i="15"/>
  <c r="AU399" i="15"/>
  <c r="AV399" i="15" s="1"/>
  <c r="AC88" i="15"/>
  <c r="BC87" i="15"/>
  <c r="BD184" i="15"/>
  <c r="BD87" i="15"/>
  <c r="AE397" i="15"/>
  <c r="BI397" i="15"/>
  <c r="AC185" i="15"/>
  <c r="BG88" i="15"/>
  <c r="U87" i="15"/>
  <c r="T88" i="15" s="1"/>
  <c r="AS296" i="15"/>
  <c r="AY295" i="15"/>
  <c r="AX296" i="15" s="1"/>
  <c r="P292" i="15"/>
  <c r="AA292" i="15" s="1"/>
  <c r="BF291" i="15"/>
  <c r="BH291" i="15"/>
  <c r="Y87" i="15"/>
  <c r="Z87" i="15"/>
  <c r="X184" i="15"/>
  <c r="AD184" i="15" s="1"/>
  <c r="AB291" i="15"/>
  <c r="AD291" i="15"/>
  <c r="Z184" i="15"/>
  <c r="BB184" i="15"/>
  <c r="U184" i="15"/>
  <c r="T185" i="15" s="1"/>
  <c r="X87" i="15"/>
  <c r="O185" i="15"/>
  <c r="P185" i="15" s="1"/>
  <c r="AA185" i="15" s="1"/>
  <c r="BG185" i="15"/>
  <c r="BC184" i="15"/>
  <c r="AT190" i="15"/>
  <c r="BE190" i="15" s="1"/>
  <c r="AS93" i="15"/>
  <c r="AY92" i="15"/>
  <c r="AX93" i="15" s="1"/>
  <c r="AU181" i="21" l="1"/>
  <c r="AV181" i="21" s="1"/>
  <c r="Z398" i="15"/>
  <c r="BC398" i="15"/>
  <c r="O399" i="15"/>
  <c r="P399" i="15" s="1"/>
  <c r="AA399" i="15" s="1"/>
  <c r="BF87" i="15"/>
  <c r="U398" i="15"/>
  <c r="T399" i="15" s="1"/>
  <c r="Y398" i="15"/>
  <c r="AC399" i="15"/>
  <c r="BG399" i="15"/>
  <c r="BD398" i="15"/>
  <c r="AU190" i="15"/>
  <c r="AV190" i="15" s="1"/>
  <c r="AS191" i="15" s="1"/>
  <c r="X398" i="15"/>
  <c r="AA88" i="15"/>
  <c r="BI421" i="17"/>
  <c r="AE421" i="17"/>
  <c r="Y422" i="17"/>
  <c r="X422" i="17"/>
  <c r="BD422" i="17"/>
  <c r="BC422" i="17"/>
  <c r="Z422" i="17"/>
  <c r="BB422" i="17"/>
  <c r="O423" i="17"/>
  <c r="AC423" i="17"/>
  <c r="BG423" i="17"/>
  <c r="U422" i="17"/>
  <c r="T423" i="17" s="1"/>
  <c r="P168" i="17"/>
  <c r="AA168" i="17" s="1"/>
  <c r="AS339" i="17"/>
  <c r="AY338" i="17"/>
  <c r="AX339" i="17" s="1"/>
  <c r="Q251" i="17"/>
  <c r="R251" i="17" s="1"/>
  <c r="AE250" i="17"/>
  <c r="BF167" i="17"/>
  <c r="BH167" i="17"/>
  <c r="AU170" i="17"/>
  <c r="AV170" i="17" s="1"/>
  <c r="BC336" i="17"/>
  <c r="X336" i="17"/>
  <c r="BB336" i="17"/>
  <c r="O337" i="17"/>
  <c r="Z336" i="17"/>
  <c r="BD336" i="17"/>
  <c r="Y336" i="17"/>
  <c r="AC337" i="17"/>
  <c r="BG337" i="17"/>
  <c r="U336" i="17"/>
  <c r="T337" i="17" s="1"/>
  <c r="AB167" i="17"/>
  <c r="AD167" i="17"/>
  <c r="BI250" i="17"/>
  <c r="Q83" i="17"/>
  <c r="R83" i="17" s="1"/>
  <c r="BI82" i="17"/>
  <c r="AS88" i="17"/>
  <c r="AY87" i="17"/>
  <c r="AX88" i="17" s="1"/>
  <c r="AE82" i="17"/>
  <c r="AT424" i="17"/>
  <c r="BE424" i="17" s="1"/>
  <c r="AU253" i="17"/>
  <c r="AV253" i="17" s="1"/>
  <c r="AU279" i="21"/>
  <c r="AV279" i="21" s="1"/>
  <c r="AU85" i="21"/>
  <c r="AV85" i="21" s="1"/>
  <c r="AS182" i="21"/>
  <c r="AY181" i="21"/>
  <c r="AX182" i="21" s="1"/>
  <c r="AS468" i="21"/>
  <c r="AY467" i="21"/>
  <c r="AX468" i="21" s="1"/>
  <c r="AB82" i="21"/>
  <c r="AD82" i="21"/>
  <c r="AT373" i="21"/>
  <c r="BE373" i="21" s="1"/>
  <c r="Q465" i="21"/>
  <c r="R465" i="21" s="1"/>
  <c r="BF82" i="21"/>
  <c r="BH82" i="21"/>
  <c r="BF370" i="21"/>
  <c r="BH370" i="21"/>
  <c r="AB370" i="21"/>
  <c r="AD370" i="21"/>
  <c r="P83" i="21"/>
  <c r="AA83" i="21" s="1"/>
  <c r="P371" i="21"/>
  <c r="AA371" i="21" s="1"/>
  <c r="BB273" i="21"/>
  <c r="O274" i="21"/>
  <c r="Z273" i="21"/>
  <c r="Y273" i="21"/>
  <c r="X273" i="21"/>
  <c r="BD273" i="21"/>
  <c r="BC273" i="21"/>
  <c r="AC274" i="21"/>
  <c r="BG274" i="21"/>
  <c r="U273" i="21"/>
  <c r="T274" i="21" s="1"/>
  <c r="Q177" i="21"/>
  <c r="AE176" i="21"/>
  <c r="R177" i="21"/>
  <c r="AE464" i="21"/>
  <c r="BI176" i="21"/>
  <c r="BI464" i="21"/>
  <c r="BI504" i="15"/>
  <c r="Q505" i="15"/>
  <c r="R505" i="15" s="1"/>
  <c r="AE504" i="15"/>
  <c r="AT505" i="15"/>
  <c r="BE505" i="15" s="1"/>
  <c r="BH398" i="15"/>
  <c r="BH87" i="15"/>
  <c r="AS400" i="15"/>
  <c r="AY399" i="15"/>
  <c r="AX400" i="15" s="1"/>
  <c r="BF184" i="15"/>
  <c r="AB184" i="15"/>
  <c r="AE184" i="15" s="1"/>
  <c r="AB87" i="15"/>
  <c r="Q292" i="15"/>
  <c r="R292" i="15" s="1"/>
  <c r="BH184" i="15"/>
  <c r="BI291" i="15"/>
  <c r="AE291" i="15"/>
  <c r="AD87" i="15"/>
  <c r="AT296" i="15"/>
  <c r="BE296" i="15" s="1"/>
  <c r="AY190" i="15"/>
  <c r="AX191" i="15" s="1"/>
  <c r="Q185" i="15"/>
  <c r="R185" i="15" s="1"/>
  <c r="AT93" i="15"/>
  <c r="BE93" i="15" s="1"/>
  <c r="AD398" i="15" l="1"/>
  <c r="BI87" i="15"/>
  <c r="BF398" i="15"/>
  <c r="BI398" i="15" s="1"/>
  <c r="AB398" i="15"/>
  <c r="Q88" i="15"/>
  <c r="R88" i="15" s="1"/>
  <c r="BC88" i="15" s="1"/>
  <c r="AU424" i="17"/>
  <c r="AV424" i="17" s="1"/>
  <c r="AS425" i="17" s="1"/>
  <c r="AS254" i="17"/>
  <c r="AY253" i="17"/>
  <c r="AX254" i="17" s="1"/>
  <c r="Z251" i="17"/>
  <c r="X251" i="17"/>
  <c r="BD251" i="17"/>
  <c r="BC251" i="17"/>
  <c r="BB251" i="17"/>
  <c r="O252" i="17"/>
  <c r="Y251" i="17"/>
  <c r="BG252" i="17"/>
  <c r="AC252" i="17"/>
  <c r="U251" i="17"/>
  <c r="T252" i="17" s="1"/>
  <c r="AS171" i="17"/>
  <c r="AY170" i="17"/>
  <c r="AX171" i="17" s="1"/>
  <c r="P423" i="17"/>
  <c r="AA423" i="17" s="1"/>
  <c r="AB336" i="17"/>
  <c r="AD336" i="17"/>
  <c r="AT339" i="17"/>
  <c r="BE339" i="17" s="1"/>
  <c r="BF422" i="17"/>
  <c r="BH422" i="17"/>
  <c r="AE167" i="17"/>
  <c r="Q168" i="17"/>
  <c r="R168" i="17" s="1"/>
  <c r="BF336" i="17"/>
  <c r="BH336" i="17"/>
  <c r="AT88" i="17"/>
  <c r="BE88" i="17" s="1"/>
  <c r="O84" i="17"/>
  <c r="BD83" i="17"/>
  <c r="BC83" i="17"/>
  <c r="BB83" i="17"/>
  <c r="Z83" i="17"/>
  <c r="Y83" i="17"/>
  <c r="X83" i="17"/>
  <c r="AC84" i="17"/>
  <c r="U83" i="17"/>
  <c r="T84" i="17" s="1"/>
  <c r="BG84" i="17"/>
  <c r="BI167" i="17"/>
  <c r="AB422" i="17"/>
  <c r="AD422" i="17"/>
  <c r="P337" i="17"/>
  <c r="AA337" i="17" s="1"/>
  <c r="AE82" i="21"/>
  <c r="BD177" i="21"/>
  <c r="BC177" i="21"/>
  <c r="BB177" i="21"/>
  <c r="O178" i="21"/>
  <c r="Z177" i="21"/>
  <c r="Y177" i="21"/>
  <c r="X177" i="21"/>
  <c r="AC178" i="21"/>
  <c r="U177" i="21"/>
  <c r="T178" i="21" s="1"/>
  <c r="BG178" i="21"/>
  <c r="BF273" i="21"/>
  <c r="BH273" i="21"/>
  <c r="AS86" i="21"/>
  <c r="AY85" i="21"/>
  <c r="AX86" i="21" s="1"/>
  <c r="AS280" i="21"/>
  <c r="AY279" i="21"/>
  <c r="AX280" i="21" s="1"/>
  <c r="Q83" i="21"/>
  <c r="R83" i="21" s="1"/>
  <c r="BI82" i="21"/>
  <c r="AT468" i="21"/>
  <c r="BE468" i="21" s="1"/>
  <c r="AE370" i="21"/>
  <c r="BI370" i="21"/>
  <c r="AB273" i="21"/>
  <c r="AD273" i="21"/>
  <c r="BD465" i="21"/>
  <c r="Y465" i="21"/>
  <c r="BC465" i="21"/>
  <c r="X465" i="21"/>
  <c r="O466" i="21"/>
  <c r="BB465" i="21"/>
  <c r="Z465" i="21"/>
  <c r="BG466" i="21"/>
  <c r="AC466" i="21"/>
  <c r="U465" i="21"/>
  <c r="T466" i="21" s="1"/>
  <c r="Q371" i="21"/>
  <c r="R371" i="21" s="1"/>
  <c r="P274" i="21"/>
  <c r="AA274" i="21" s="1"/>
  <c r="AU373" i="21"/>
  <c r="AV373" i="21" s="1"/>
  <c r="AT182" i="21"/>
  <c r="BE182" i="21" s="1"/>
  <c r="AU505" i="15"/>
  <c r="AV505" i="15" s="1"/>
  <c r="BI184" i="15"/>
  <c r="BD505" i="15"/>
  <c r="BB505" i="15"/>
  <c r="Z505" i="15"/>
  <c r="O506" i="15"/>
  <c r="Y505" i="15"/>
  <c r="X505" i="15"/>
  <c r="AC506" i="15"/>
  <c r="BC505" i="15"/>
  <c r="BG506" i="15"/>
  <c r="U505" i="15"/>
  <c r="T506" i="15" s="1"/>
  <c r="Q399" i="15"/>
  <c r="R399" i="15" s="1"/>
  <c r="AE87" i="15"/>
  <c r="AT400" i="15"/>
  <c r="BE400" i="15" s="1"/>
  <c r="AU296" i="15"/>
  <c r="AV296" i="15" s="1"/>
  <c r="AY296" i="15" s="1"/>
  <c r="AX297" i="15" s="1"/>
  <c r="BD292" i="15"/>
  <c r="BC292" i="15"/>
  <c r="BB292" i="15"/>
  <c r="O293" i="15"/>
  <c r="Z292" i="15"/>
  <c r="Y292" i="15"/>
  <c r="X292" i="15"/>
  <c r="AC293" i="15"/>
  <c r="BG293" i="15"/>
  <c r="U292" i="15"/>
  <c r="T293" i="15" s="1"/>
  <c r="O186" i="15"/>
  <c r="Z185" i="15"/>
  <c r="BC185" i="15"/>
  <c r="BB185" i="15"/>
  <c r="AC186" i="15"/>
  <c r="Y185" i="15"/>
  <c r="X185" i="15"/>
  <c r="BD185" i="15"/>
  <c r="BG186" i="15"/>
  <c r="U185" i="15"/>
  <c r="T186" i="15" s="1"/>
  <c r="AT191" i="15"/>
  <c r="BE191" i="15" s="1"/>
  <c r="AU93" i="15"/>
  <c r="AV93" i="15" s="1"/>
  <c r="AS94" i="15" s="1"/>
  <c r="AY424" i="17" l="1"/>
  <c r="AX425" i="17" s="1"/>
  <c r="BB88" i="15"/>
  <c r="BH88" i="15" s="1"/>
  <c r="AE398" i="15"/>
  <c r="X88" i="15"/>
  <c r="O89" i="15"/>
  <c r="P89" i="15" s="1"/>
  <c r="AA89" i="15" s="1"/>
  <c r="BD88" i="15"/>
  <c r="BF88" i="15" s="1"/>
  <c r="BI88" i="15" s="1"/>
  <c r="U88" i="15"/>
  <c r="T89" i="15" s="1"/>
  <c r="Y88" i="15"/>
  <c r="AC89" i="15"/>
  <c r="Z88" i="15"/>
  <c r="BG89" i="15"/>
  <c r="AU88" i="17"/>
  <c r="AV88" i="17" s="1"/>
  <c r="Q337" i="17"/>
  <c r="R337" i="17" s="1"/>
  <c r="X337" i="17" s="1"/>
  <c r="AU339" i="17"/>
  <c r="AV339" i="17" s="1"/>
  <c r="AS340" i="17" s="1"/>
  <c r="Z168" i="17"/>
  <c r="BD168" i="17"/>
  <c r="Y168" i="17"/>
  <c r="BC168" i="17"/>
  <c r="X168" i="17"/>
  <c r="BB168" i="17"/>
  <c r="O169" i="17"/>
  <c r="AC169" i="17"/>
  <c r="BG169" i="17"/>
  <c r="U168" i="17"/>
  <c r="T169" i="17" s="1"/>
  <c r="P252" i="17"/>
  <c r="AA252" i="17" s="1"/>
  <c r="AT171" i="17"/>
  <c r="BE171" i="17" s="1"/>
  <c r="BF251" i="17"/>
  <c r="BH251" i="17"/>
  <c r="P84" i="17"/>
  <c r="AA84" i="17" s="1"/>
  <c r="AT425" i="17"/>
  <c r="BE425" i="17" s="1"/>
  <c r="BI336" i="17"/>
  <c r="AB251" i="17"/>
  <c r="AD251" i="17"/>
  <c r="BF83" i="17"/>
  <c r="BH83" i="17"/>
  <c r="AE336" i="17"/>
  <c r="AB83" i="17"/>
  <c r="AD83" i="17"/>
  <c r="BI422" i="17"/>
  <c r="Q423" i="17"/>
  <c r="R423" i="17" s="1"/>
  <c r="AE422" i="17"/>
  <c r="AT254" i="17"/>
  <c r="BE254" i="17" s="1"/>
  <c r="AE273" i="21"/>
  <c r="AU468" i="21"/>
  <c r="AV468" i="21" s="1"/>
  <c r="AY468" i="21" s="1"/>
  <c r="AX469" i="21" s="1"/>
  <c r="Q274" i="21"/>
  <c r="R274" i="21" s="1"/>
  <c r="AS469" i="21"/>
  <c r="AB177" i="21"/>
  <c r="AD177" i="21"/>
  <c r="Z371" i="21"/>
  <c r="BD371" i="21"/>
  <c r="Y371" i="21"/>
  <c r="BC371" i="21"/>
  <c r="X371" i="21"/>
  <c r="O372" i="21"/>
  <c r="BB371" i="21"/>
  <c r="BG372" i="21"/>
  <c r="AC372" i="21"/>
  <c r="U371" i="21"/>
  <c r="T372" i="21" s="1"/>
  <c r="AS374" i="21"/>
  <c r="AY373" i="21"/>
  <c r="AX374" i="21" s="1"/>
  <c r="BI273" i="21"/>
  <c r="P178" i="21"/>
  <c r="AA178" i="21" s="1"/>
  <c r="BF465" i="21"/>
  <c r="BH465" i="21"/>
  <c r="AB465" i="21"/>
  <c r="AD465" i="21"/>
  <c r="BF177" i="21"/>
  <c r="BH177" i="21"/>
  <c r="P466" i="21"/>
  <c r="AA466" i="21" s="1"/>
  <c r="O84" i="21"/>
  <c r="BD83" i="21"/>
  <c r="BC83" i="21"/>
  <c r="Z83" i="21"/>
  <c r="BB83" i="21"/>
  <c r="Y83" i="21"/>
  <c r="X83" i="21"/>
  <c r="BG84" i="21"/>
  <c r="AC84" i="21"/>
  <c r="U83" i="21"/>
  <c r="T84" i="21" s="1"/>
  <c r="AT280" i="21"/>
  <c r="BE280" i="21" s="1"/>
  <c r="AU182" i="21"/>
  <c r="AV182" i="21" s="1"/>
  <c r="AT86" i="21"/>
  <c r="BE86" i="21" s="1"/>
  <c r="AU400" i="15"/>
  <c r="AV400" i="15" s="1"/>
  <c r="AS401" i="15" s="1"/>
  <c r="AS506" i="15"/>
  <c r="AY505" i="15"/>
  <c r="AX506" i="15" s="1"/>
  <c r="P506" i="15"/>
  <c r="AA506" i="15" s="1"/>
  <c r="AS297" i="15"/>
  <c r="AT297" i="15" s="1"/>
  <c r="BE297" i="15" s="1"/>
  <c r="BF505" i="15"/>
  <c r="BH505" i="15"/>
  <c r="AB505" i="15"/>
  <c r="AD505" i="15"/>
  <c r="BB399" i="15"/>
  <c r="BD399" i="15"/>
  <c r="BC399" i="15"/>
  <c r="Z399" i="15"/>
  <c r="Y399" i="15"/>
  <c r="O400" i="15"/>
  <c r="BG400" i="15"/>
  <c r="X399" i="15"/>
  <c r="AC400" i="15"/>
  <c r="U399" i="15"/>
  <c r="T400" i="15" s="1"/>
  <c r="AB292" i="15"/>
  <c r="AD292" i="15"/>
  <c r="AY93" i="15"/>
  <c r="AX94" i="15" s="1"/>
  <c r="P293" i="15"/>
  <c r="AA293" i="15" s="1"/>
  <c r="BF292" i="15"/>
  <c r="BH292" i="15"/>
  <c r="AU191" i="15"/>
  <c r="AV191" i="15" s="1"/>
  <c r="AY191" i="15" s="1"/>
  <c r="AX192" i="15" s="1"/>
  <c r="AB185" i="15"/>
  <c r="AD185" i="15"/>
  <c r="BF185" i="15"/>
  <c r="BH185" i="15"/>
  <c r="P186" i="15"/>
  <c r="AA186" i="15" s="1"/>
  <c r="AT94" i="15"/>
  <c r="BE94" i="15" s="1"/>
  <c r="Q89" i="15" l="1"/>
  <c r="R89" i="15" s="1"/>
  <c r="AD88" i="15"/>
  <c r="BB337" i="17"/>
  <c r="U337" i="17"/>
  <c r="T338" i="17" s="1"/>
  <c r="BC337" i="17"/>
  <c r="BD337" i="17"/>
  <c r="BF337" i="17" s="1"/>
  <c r="BG338" i="17"/>
  <c r="Z337" i="17"/>
  <c r="Y337" i="17"/>
  <c r="AD337" i="17" s="1"/>
  <c r="AC338" i="17"/>
  <c r="O338" i="17"/>
  <c r="P338" i="17" s="1"/>
  <c r="AA338" i="17" s="1"/>
  <c r="AB88" i="15"/>
  <c r="AY339" i="17"/>
  <c r="AX340" i="17" s="1"/>
  <c r="AU425" i="17"/>
  <c r="AV425" i="17" s="1"/>
  <c r="AU171" i="17"/>
  <c r="AV171" i="17" s="1"/>
  <c r="AY171" i="17" s="1"/>
  <c r="AX172" i="17" s="1"/>
  <c r="BI83" i="17"/>
  <c r="BI251" i="17"/>
  <c r="X423" i="17"/>
  <c r="AC424" i="17"/>
  <c r="O424" i="17"/>
  <c r="BD423" i="17"/>
  <c r="Z423" i="17"/>
  <c r="BC423" i="17"/>
  <c r="Y423" i="17"/>
  <c r="BB423" i="17"/>
  <c r="BG424" i="17"/>
  <c r="U423" i="17"/>
  <c r="T424" i="17" s="1"/>
  <c r="Q252" i="17"/>
  <c r="R252" i="17" s="1"/>
  <c r="AB168" i="17"/>
  <c r="AD168" i="17"/>
  <c r="BF168" i="17"/>
  <c r="BH168" i="17"/>
  <c r="Q84" i="17"/>
  <c r="R84" i="17" s="1"/>
  <c r="AS89" i="17"/>
  <c r="AY88" i="17"/>
  <c r="AX89" i="17" s="1"/>
  <c r="AE83" i="17"/>
  <c r="AT340" i="17"/>
  <c r="BE340" i="17" s="1"/>
  <c r="AE251" i="17"/>
  <c r="AU254" i="17"/>
  <c r="AV254" i="17" s="1"/>
  <c r="P169" i="17"/>
  <c r="AA169" i="17" s="1"/>
  <c r="AU280" i="21"/>
  <c r="AV280" i="21" s="1"/>
  <c r="AY280" i="21" s="1"/>
  <c r="AX281" i="21" s="1"/>
  <c r="AE465" i="21"/>
  <c r="AS183" i="21"/>
  <c r="AY182" i="21"/>
  <c r="AX183" i="21" s="1"/>
  <c r="BF83" i="21"/>
  <c r="BH83" i="21"/>
  <c r="Q178" i="21"/>
  <c r="R178" i="21" s="1"/>
  <c r="Q466" i="21"/>
  <c r="R466" i="21" s="1"/>
  <c r="BC274" i="21"/>
  <c r="X274" i="21"/>
  <c r="O275" i="21"/>
  <c r="Z274" i="21"/>
  <c r="Y274" i="21"/>
  <c r="BD274" i="21"/>
  <c r="BB274" i="21"/>
  <c r="AC275" i="21"/>
  <c r="U274" i="21"/>
  <c r="T275" i="21" s="1"/>
  <c r="BG275" i="21"/>
  <c r="BI177" i="21"/>
  <c r="BF371" i="21"/>
  <c r="BH371" i="21"/>
  <c r="AE177" i="21"/>
  <c r="AT374" i="21"/>
  <c r="BE374" i="21" s="1"/>
  <c r="AB83" i="21"/>
  <c r="AD83" i="21"/>
  <c r="BI465" i="21"/>
  <c r="AU86" i="21"/>
  <c r="AV86" i="21" s="1"/>
  <c r="P372" i="21"/>
  <c r="AA372" i="21" s="1"/>
  <c r="P84" i="21"/>
  <c r="AA84" i="21" s="1"/>
  <c r="AB371" i="21"/>
  <c r="AD371" i="21"/>
  <c r="AT469" i="21"/>
  <c r="BE469" i="21" s="1"/>
  <c r="AY400" i="15"/>
  <c r="AX401" i="15" s="1"/>
  <c r="BI505" i="15"/>
  <c r="Q506" i="15"/>
  <c r="R506" i="15" s="1"/>
  <c r="AU297" i="15"/>
  <c r="AV297" i="15" s="1"/>
  <c r="AE505" i="15"/>
  <c r="AT506" i="15"/>
  <c r="BE506" i="15" s="1"/>
  <c r="P400" i="15"/>
  <c r="AA400" i="15" s="1"/>
  <c r="BF399" i="15"/>
  <c r="BH399" i="15"/>
  <c r="AB399" i="15"/>
  <c r="AD399" i="15"/>
  <c r="AT401" i="15"/>
  <c r="BE401" i="15" s="1"/>
  <c r="BI292" i="15"/>
  <c r="AS192" i="15"/>
  <c r="AT192" i="15" s="1"/>
  <c r="BE192" i="15" s="1"/>
  <c r="Q293" i="15"/>
  <c r="R293" i="15" s="1"/>
  <c r="AE292" i="15"/>
  <c r="AE185" i="15"/>
  <c r="BI185" i="15"/>
  <c r="Q186" i="15"/>
  <c r="R186" i="15" s="1"/>
  <c r="AU94" i="15"/>
  <c r="AV94" i="15" s="1"/>
  <c r="AY94" i="15" s="1"/>
  <c r="AX95" i="15" s="1"/>
  <c r="O90" i="15"/>
  <c r="P90" i="15" s="1"/>
  <c r="BB89" i="15"/>
  <c r="BD89" i="15"/>
  <c r="BC89" i="15"/>
  <c r="X89" i="15"/>
  <c r="AC90" i="15"/>
  <c r="Y89" i="15"/>
  <c r="Z89" i="15"/>
  <c r="BG90" i="15"/>
  <c r="U89" i="15"/>
  <c r="T90" i="15" s="1"/>
  <c r="BH337" i="17" l="1"/>
  <c r="BI337" i="17" s="1"/>
  <c r="AE88" i="15"/>
  <c r="AS172" i="17"/>
  <c r="AB337" i="17"/>
  <c r="AE337" i="17" s="1"/>
  <c r="AU469" i="21"/>
  <c r="AV469" i="21" s="1"/>
  <c r="AS470" i="21" s="1"/>
  <c r="AS281" i="21"/>
  <c r="AU506" i="15"/>
  <c r="AV506" i="15" s="1"/>
  <c r="Q169" i="17"/>
  <c r="R169" i="17" s="1"/>
  <c r="Z169" i="17" s="1"/>
  <c r="AU340" i="17"/>
  <c r="BI168" i="17"/>
  <c r="AS255" i="17"/>
  <c r="AY254" i="17"/>
  <c r="AX255" i="17" s="1"/>
  <c r="X252" i="17"/>
  <c r="BD252" i="17"/>
  <c r="BC252" i="17"/>
  <c r="AC253" i="17"/>
  <c r="BB252" i="17"/>
  <c r="Z252" i="17"/>
  <c r="Y252" i="17"/>
  <c r="O253" i="17"/>
  <c r="BG253" i="17"/>
  <c r="U252" i="17"/>
  <c r="T253" i="17" s="1"/>
  <c r="Z84" i="17"/>
  <c r="BD84" i="17"/>
  <c r="BC84" i="17"/>
  <c r="AC85" i="17"/>
  <c r="BB84" i="17"/>
  <c r="O85" i="17"/>
  <c r="Y84" i="17"/>
  <c r="X84" i="17"/>
  <c r="BG85" i="17"/>
  <c r="U84" i="17"/>
  <c r="T85" i="17" s="1"/>
  <c r="AE168" i="17"/>
  <c r="P424" i="17"/>
  <c r="AA424" i="17" s="1"/>
  <c r="AS426" i="17"/>
  <c r="AY425" i="17"/>
  <c r="AX426" i="17" s="1"/>
  <c r="AB423" i="17"/>
  <c r="AD423" i="17"/>
  <c r="AT89" i="17"/>
  <c r="BE89" i="17" s="1"/>
  <c r="AU89" i="17"/>
  <c r="AV340" i="17"/>
  <c r="Q338" i="17"/>
  <c r="R338" i="17" s="1"/>
  <c r="BF423" i="17"/>
  <c r="BH423" i="17"/>
  <c r="AT172" i="17"/>
  <c r="BE172" i="17" s="1"/>
  <c r="Q84" i="21"/>
  <c r="R84" i="21" s="1"/>
  <c r="AE371" i="21"/>
  <c r="Q372" i="21"/>
  <c r="R372" i="21" s="1"/>
  <c r="BD178" i="21"/>
  <c r="Y178" i="21"/>
  <c r="BC178" i="21"/>
  <c r="BB178" i="21"/>
  <c r="O179" i="21"/>
  <c r="Z178" i="21"/>
  <c r="X178" i="21"/>
  <c r="AC179" i="21"/>
  <c r="BG179" i="21"/>
  <c r="U178" i="21"/>
  <c r="T179" i="21" s="1"/>
  <c r="AS87" i="21"/>
  <c r="AY86" i="21"/>
  <c r="AX87" i="21" s="1"/>
  <c r="AY469" i="21"/>
  <c r="AX470" i="21" s="1"/>
  <c r="BI83" i="21"/>
  <c r="BF274" i="21"/>
  <c r="BH274" i="21"/>
  <c r="P275" i="21"/>
  <c r="AA275" i="21" s="1"/>
  <c r="AU374" i="21"/>
  <c r="AV374" i="21" s="1"/>
  <c r="AB274" i="21"/>
  <c r="AD274" i="21"/>
  <c r="AT183" i="21"/>
  <c r="BE183" i="21" s="1"/>
  <c r="BI371" i="21"/>
  <c r="AE83" i="21"/>
  <c r="O467" i="21"/>
  <c r="Z466" i="21"/>
  <c r="AC467" i="21"/>
  <c r="BD466" i="21"/>
  <c r="Y466" i="21"/>
  <c r="BC466" i="21"/>
  <c r="X466" i="21"/>
  <c r="BB466" i="21"/>
  <c r="BG467" i="21"/>
  <c r="U466" i="21"/>
  <c r="T467" i="21" s="1"/>
  <c r="AT281" i="21"/>
  <c r="BE281" i="21" s="1"/>
  <c r="AU401" i="15"/>
  <c r="AV401" i="15" s="1"/>
  <c r="AS402" i="15" s="1"/>
  <c r="BC506" i="15"/>
  <c r="X506" i="15"/>
  <c r="BD506" i="15"/>
  <c r="Y506" i="15"/>
  <c r="BB506" i="15"/>
  <c r="O507" i="15"/>
  <c r="Z506" i="15"/>
  <c r="AC507" i="15"/>
  <c r="BG507" i="15"/>
  <c r="U506" i="15"/>
  <c r="T507" i="15" s="1"/>
  <c r="AS95" i="15"/>
  <c r="AT95" i="15" s="1"/>
  <c r="AE399" i="15"/>
  <c r="BI399" i="15"/>
  <c r="Q400" i="15"/>
  <c r="R400" i="15" s="1"/>
  <c r="O294" i="15"/>
  <c r="BB293" i="15"/>
  <c r="BD293" i="15"/>
  <c r="BC293" i="15"/>
  <c r="AC294" i="15"/>
  <c r="Y293" i="15"/>
  <c r="X293" i="15"/>
  <c r="Z293" i="15"/>
  <c r="BG294" i="15"/>
  <c r="U293" i="15"/>
  <c r="T294" i="15" s="1"/>
  <c r="AS298" i="15"/>
  <c r="AY297" i="15"/>
  <c r="AX298" i="15" s="1"/>
  <c r="AU192" i="15"/>
  <c r="AV192" i="15" s="1"/>
  <c r="Z186" i="15"/>
  <c r="BD186" i="15"/>
  <c r="Y186" i="15"/>
  <c r="O187" i="15"/>
  <c r="X186" i="15"/>
  <c r="BC186" i="15"/>
  <c r="BB186" i="15"/>
  <c r="BG187" i="15"/>
  <c r="AC187" i="15"/>
  <c r="U186" i="15"/>
  <c r="T187" i="15" s="1"/>
  <c r="BH89" i="15"/>
  <c r="AD89" i="15"/>
  <c r="AB89" i="15"/>
  <c r="BF89" i="15"/>
  <c r="AA90" i="15"/>
  <c r="U169" i="17" l="1"/>
  <c r="T170" i="17" s="1"/>
  <c r="BB169" i="17"/>
  <c r="BD169" i="17"/>
  <c r="BG170" i="17"/>
  <c r="BC169" i="17"/>
  <c r="AC170" i="17"/>
  <c r="Y169" i="17"/>
  <c r="X169" i="17"/>
  <c r="O170" i="17"/>
  <c r="BB84" i="21"/>
  <c r="Y84" i="21"/>
  <c r="Z84" i="21"/>
  <c r="BD84" i="21"/>
  <c r="AU183" i="21"/>
  <c r="AV183" i="21" s="1"/>
  <c r="AS184" i="21" s="1"/>
  <c r="AY401" i="15"/>
  <c r="AX402" i="15" s="1"/>
  <c r="AU172" i="17"/>
  <c r="AV172" i="17" s="1"/>
  <c r="AS173" i="17" s="1"/>
  <c r="AS341" i="17"/>
  <c r="AY340" i="17"/>
  <c r="AX341" i="17" s="1"/>
  <c r="AT426" i="17"/>
  <c r="BE426" i="17" s="1"/>
  <c r="AB84" i="17"/>
  <c r="AD84" i="17"/>
  <c r="BB338" i="17"/>
  <c r="O339" i="17"/>
  <c r="Z338" i="17"/>
  <c r="X338" i="17"/>
  <c r="BD338" i="17"/>
  <c r="BC338" i="17"/>
  <c r="Y338" i="17"/>
  <c r="AC339" i="17"/>
  <c r="BG339" i="17"/>
  <c r="U338" i="17"/>
  <c r="T339" i="17" s="1"/>
  <c r="AV89" i="17"/>
  <c r="P85" i="17"/>
  <c r="AA85" i="17" s="1"/>
  <c r="P253" i="17"/>
  <c r="AA253" i="17" s="1"/>
  <c r="P170" i="17"/>
  <c r="AA170" i="17" s="1"/>
  <c r="Q424" i="17"/>
  <c r="R424" i="17" s="1"/>
  <c r="BF84" i="17"/>
  <c r="BH84" i="17"/>
  <c r="AT255" i="17"/>
  <c r="BE255" i="17" s="1"/>
  <c r="BI423" i="17"/>
  <c r="AB252" i="17"/>
  <c r="AD252" i="17"/>
  <c r="AE423" i="17"/>
  <c r="BF252" i="17"/>
  <c r="BH252" i="17"/>
  <c r="Q275" i="21"/>
  <c r="R275" i="21" s="1"/>
  <c r="X275" i="21" s="1"/>
  <c r="BG85" i="21"/>
  <c r="AC85" i="21"/>
  <c r="O85" i="21"/>
  <c r="P85" i="21" s="1"/>
  <c r="AA85" i="21" s="1"/>
  <c r="AU281" i="21"/>
  <c r="AV281" i="21" s="1"/>
  <c r="U84" i="21"/>
  <c r="T85" i="21" s="1"/>
  <c r="X84" i="21"/>
  <c r="BC84" i="21"/>
  <c r="BH84" i="21" s="1"/>
  <c r="BI274" i="21"/>
  <c r="AS375" i="21"/>
  <c r="AY374" i="21"/>
  <c r="AX375" i="21" s="1"/>
  <c r="AB178" i="21"/>
  <c r="AD178" i="21"/>
  <c r="AT470" i="21"/>
  <c r="BE470" i="21" s="1"/>
  <c r="P179" i="21"/>
  <c r="AA179" i="21" s="1"/>
  <c r="BF178" i="21"/>
  <c r="BH178" i="21"/>
  <c r="BF466" i="21"/>
  <c r="BH466" i="21"/>
  <c r="AT87" i="21"/>
  <c r="BE87" i="21" s="1"/>
  <c r="P467" i="21"/>
  <c r="AA467" i="21" s="1"/>
  <c r="AB466" i="21"/>
  <c r="AD466" i="21"/>
  <c r="O373" i="21"/>
  <c r="BB372" i="21"/>
  <c r="Z372" i="21"/>
  <c r="Y372" i="21"/>
  <c r="X372" i="21"/>
  <c r="AC373" i="21"/>
  <c r="BD372" i="21"/>
  <c r="BC372" i="21"/>
  <c r="BG373" i="21"/>
  <c r="U372" i="21"/>
  <c r="T373" i="21" s="1"/>
  <c r="AE274" i="21"/>
  <c r="P507" i="15"/>
  <c r="AA507" i="15" s="1"/>
  <c r="BF506" i="15"/>
  <c r="BH506" i="15"/>
  <c r="AB506" i="15"/>
  <c r="AD506" i="15"/>
  <c r="AS507" i="15"/>
  <c r="AY506" i="15"/>
  <c r="AX507" i="15" s="1"/>
  <c r="O401" i="15"/>
  <c r="BB400" i="15"/>
  <c r="BC400" i="15"/>
  <c r="BD400" i="15"/>
  <c r="Z400" i="15"/>
  <c r="Y400" i="15"/>
  <c r="X400" i="15"/>
  <c r="AC401" i="15"/>
  <c r="BG401" i="15"/>
  <c r="U400" i="15"/>
  <c r="T401" i="15" s="1"/>
  <c r="AT402" i="15"/>
  <c r="BE402" i="15" s="1"/>
  <c r="AB293" i="15"/>
  <c r="AD293" i="15"/>
  <c r="AT298" i="15"/>
  <c r="BE298" i="15" s="1"/>
  <c r="BF293" i="15"/>
  <c r="BH293" i="15"/>
  <c r="P294" i="15"/>
  <c r="AA294" i="15" s="1"/>
  <c r="AS193" i="15"/>
  <c r="AY192" i="15"/>
  <c r="AX193" i="15" s="1"/>
  <c r="AB186" i="15"/>
  <c r="AD186" i="15"/>
  <c r="P187" i="15"/>
  <c r="AA187" i="15" s="1"/>
  <c r="BF186" i="15"/>
  <c r="BH186" i="15"/>
  <c r="Q90" i="15"/>
  <c r="R90" i="15" s="1"/>
  <c r="BB90" i="15" s="1"/>
  <c r="AU95" i="15"/>
  <c r="AV95" i="15" s="1"/>
  <c r="BE95" i="15"/>
  <c r="BI89" i="15"/>
  <c r="AE89" i="15"/>
  <c r="AY183" i="21" l="1"/>
  <c r="AX184" i="21" s="1"/>
  <c r="BF169" i="17"/>
  <c r="AB169" i="17"/>
  <c r="BH169" i="17"/>
  <c r="BI169" i="17" s="1"/>
  <c r="AD169" i="17"/>
  <c r="AY172" i="17"/>
  <c r="AX173" i="17" s="1"/>
  <c r="BC275" i="21"/>
  <c r="AC276" i="21"/>
  <c r="U275" i="21"/>
  <c r="T276" i="21" s="1"/>
  <c r="BB275" i="21"/>
  <c r="AB84" i="21"/>
  <c r="Q507" i="15"/>
  <c r="R507" i="15" s="1"/>
  <c r="BB507" i="15" s="1"/>
  <c r="AU402" i="15"/>
  <c r="AV402" i="15" s="1"/>
  <c r="BD424" i="17"/>
  <c r="Y424" i="17"/>
  <c r="X424" i="17"/>
  <c r="O425" i="17"/>
  <c r="BC424" i="17"/>
  <c r="Z424" i="17"/>
  <c r="BB424" i="17"/>
  <c r="AC425" i="17"/>
  <c r="BG425" i="17"/>
  <c r="U424" i="17"/>
  <c r="T425" i="17" s="1"/>
  <c r="AE252" i="17"/>
  <c r="AT341" i="17"/>
  <c r="BE341" i="17" s="1"/>
  <c r="Q253" i="17"/>
  <c r="R253" i="17" s="1"/>
  <c r="Q85" i="17"/>
  <c r="R85" i="17" s="1"/>
  <c r="AB338" i="17"/>
  <c r="AD338" i="17"/>
  <c r="AE84" i="17"/>
  <c r="BI84" i="17"/>
  <c r="BI252" i="17"/>
  <c r="AU255" i="17"/>
  <c r="AV255" i="17" s="1"/>
  <c r="Q170" i="17"/>
  <c r="R170" i="17" s="1"/>
  <c r="AS90" i="17"/>
  <c r="AY89" i="17"/>
  <c r="AX90" i="17" s="1"/>
  <c r="BF338" i="17"/>
  <c r="BH338" i="17"/>
  <c r="P339" i="17"/>
  <c r="AA339" i="17" s="1"/>
  <c r="AU426" i="17"/>
  <c r="AV426" i="17" s="1"/>
  <c r="AT173" i="17"/>
  <c r="BE173" i="17" s="1"/>
  <c r="O276" i="21"/>
  <c r="P276" i="21" s="1"/>
  <c r="AA276" i="21" s="1"/>
  <c r="AD84" i="21"/>
  <c r="AU470" i="21"/>
  <c r="AV470" i="21" s="1"/>
  <c r="AS471" i="21" s="1"/>
  <c r="BF84" i="21"/>
  <c r="BI84" i="21" s="1"/>
  <c r="AU87" i="21"/>
  <c r="AV87" i="21" s="1"/>
  <c r="AY87" i="21" s="1"/>
  <c r="AX88" i="21" s="1"/>
  <c r="Y275" i="21"/>
  <c r="BD275" i="21"/>
  <c r="Z275" i="21"/>
  <c r="BG276" i="21"/>
  <c r="AE178" i="21"/>
  <c r="AE466" i="21"/>
  <c r="BI466" i="21"/>
  <c r="Q85" i="21"/>
  <c r="R85" i="21" s="1"/>
  <c r="Q467" i="21"/>
  <c r="R467" i="21" s="1"/>
  <c r="AS282" i="21"/>
  <c r="AY281" i="21"/>
  <c r="AX282" i="21" s="1"/>
  <c r="AT184" i="21"/>
  <c r="BE184" i="21" s="1"/>
  <c r="P373" i="21"/>
  <c r="AA373" i="21" s="1"/>
  <c r="Q179" i="21"/>
  <c r="R179" i="21" s="1"/>
  <c r="AB372" i="21"/>
  <c r="AD372" i="21"/>
  <c r="BF372" i="21"/>
  <c r="BH372" i="21"/>
  <c r="BI178" i="21"/>
  <c r="AT375" i="21"/>
  <c r="BE375" i="21" s="1"/>
  <c r="AE506" i="15"/>
  <c r="BI506" i="15"/>
  <c r="AT507" i="15"/>
  <c r="BE507" i="15" s="1"/>
  <c r="AB400" i="15"/>
  <c r="AD400" i="15"/>
  <c r="BF400" i="15"/>
  <c r="BH400" i="15"/>
  <c r="P401" i="15"/>
  <c r="AA401" i="15" s="1"/>
  <c r="AC91" i="15"/>
  <c r="U90" i="15"/>
  <c r="T91" i="15" s="1"/>
  <c r="Z90" i="15"/>
  <c r="X90" i="15"/>
  <c r="BI293" i="15"/>
  <c r="O91" i="15"/>
  <c r="P91" i="15" s="1"/>
  <c r="Q294" i="15"/>
  <c r="R294" i="15" s="1"/>
  <c r="AU298" i="15"/>
  <c r="AV298" i="15" s="1"/>
  <c r="Y90" i="15"/>
  <c r="BD90" i="15"/>
  <c r="BC90" i="15"/>
  <c r="BH90" i="15" s="1"/>
  <c r="BG91" i="15"/>
  <c r="AE293" i="15"/>
  <c r="AE186" i="15"/>
  <c r="Q187" i="15"/>
  <c r="R187" i="15" s="1"/>
  <c r="BI186" i="15"/>
  <c r="AT193" i="15"/>
  <c r="BE193" i="15" s="1"/>
  <c r="AS96" i="15"/>
  <c r="AY95" i="15"/>
  <c r="AX96" i="15" s="1"/>
  <c r="AE169" i="17" l="1"/>
  <c r="BF275" i="21"/>
  <c r="BH275" i="21"/>
  <c r="AE84" i="21"/>
  <c r="AS88" i="21"/>
  <c r="BD507" i="15"/>
  <c r="Y507" i="15"/>
  <c r="O508" i="15"/>
  <c r="P508" i="15" s="1"/>
  <c r="AA508" i="15" s="1"/>
  <c r="X507" i="15"/>
  <c r="Z507" i="15"/>
  <c r="U507" i="15"/>
  <c r="T508" i="15" s="1"/>
  <c r="BC507" i="15"/>
  <c r="BH507" i="15" s="1"/>
  <c r="BG508" i="15"/>
  <c r="AC508" i="15"/>
  <c r="AA91" i="15"/>
  <c r="AD90" i="15"/>
  <c r="AU341" i="17"/>
  <c r="AV341" i="17" s="1"/>
  <c r="AY341" i="17" s="1"/>
  <c r="AX342" i="17" s="1"/>
  <c r="AS427" i="17"/>
  <c r="AY426" i="17"/>
  <c r="AX427" i="17" s="1"/>
  <c r="BC170" i="17"/>
  <c r="X170" i="17"/>
  <c r="O171" i="17"/>
  <c r="BB170" i="17"/>
  <c r="Z170" i="17"/>
  <c r="BD170" i="17"/>
  <c r="AC171" i="17"/>
  <c r="Y170" i="17"/>
  <c r="BG171" i="17"/>
  <c r="U170" i="17"/>
  <c r="T171" i="17" s="1"/>
  <c r="AS256" i="17"/>
  <c r="AY255" i="17"/>
  <c r="AX256" i="17" s="1"/>
  <c r="BF424" i="17"/>
  <c r="BH424" i="17"/>
  <c r="Q339" i="17"/>
  <c r="R339" i="17" s="1"/>
  <c r="P425" i="17"/>
  <c r="AA425" i="17" s="1"/>
  <c r="AE338" i="17"/>
  <c r="BC253" i="17"/>
  <c r="X253" i="17"/>
  <c r="Y253" i="17"/>
  <c r="BD253" i="17"/>
  <c r="BB253" i="17"/>
  <c r="AC254" i="17"/>
  <c r="O254" i="17"/>
  <c r="BG254" i="17"/>
  <c r="Z253" i="17"/>
  <c r="U253" i="17"/>
  <c r="T254" i="17" s="1"/>
  <c r="AB424" i="17"/>
  <c r="AD424" i="17"/>
  <c r="AU173" i="17"/>
  <c r="AV173" i="17" s="1"/>
  <c r="BI338" i="17"/>
  <c r="AT90" i="17"/>
  <c r="BE90" i="17" s="1"/>
  <c r="O86" i="17"/>
  <c r="X85" i="17"/>
  <c r="BD85" i="17"/>
  <c r="BC85" i="17"/>
  <c r="BB85" i="17"/>
  <c r="Y85" i="17"/>
  <c r="AC86" i="17"/>
  <c r="Z85" i="17"/>
  <c r="BG86" i="17"/>
  <c r="U85" i="17"/>
  <c r="T86" i="17" s="1"/>
  <c r="AB275" i="21"/>
  <c r="AY470" i="21"/>
  <c r="AX471" i="21" s="1"/>
  <c r="Q373" i="21"/>
  <c r="R373" i="21" s="1"/>
  <c r="Y373" i="21" s="1"/>
  <c r="AD275" i="21"/>
  <c r="AU184" i="21"/>
  <c r="AV184" i="21" s="1"/>
  <c r="BD179" i="21"/>
  <c r="BC179" i="21"/>
  <c r="BB179" i="21"/>
  <c r="O180" i="21"/>
  <c r="Z179" i="21"/>
  <c r="Y179" i="21"/>
  <c r="X179" i="21"/>
  <c r="AC180" i="21"/>
  <c r="U179" i="21"/>
  <c r="T180" i="21" s="1"/>
  <c r="BG180" i="21"/>
  <c r="O86" i="21"/>
  <c r="BC85" i="21"/>
  <c r="Z85" i="21"/>
  <c r="BB85" i="21"/>
  <c r="Y85" i="21"/>
  <c r="X85" i="21"/>
  <c r="BD85" i="21"/>
  <c r="AC86" i="21"/>
  <c r="U85" i="21"/>
  <c r="T86" i="21" s="1"/>
  <c r="BG86" i="21"/>
  <c r="BI275" i="21"/>
  <c r="AT282" i="21"/>
  <c r="BE282" i="21" s="1"/>
  <c r="BI372" i="21"/>
  <c r="AT88" i="21"/>
  <c r="BE88" i="21" s="1"/>
  <c r="AU375" i="21"/>
  <c r="AV375" i="21" s="1"/>
  <c r="Z467" i="21"/>
  <c r="X467" i="21"/>
  <c r="BD467" i="21"/>
  <c r="O468" i="21"/>
  <c r="BB467" i="21"/>
  <c r="BC467" i="21"/>
  <c r="Y467" i="21"/>
  <c r="AC468" i="21"/>
  <c r="BG468" i="21"/>
  <c r="U467" i="21"/>
  <c r="T468" i="21" s="1"/>
  <c r="Q276" i="21"/>
  <c r="R276" i="21" s="1"/>
  <c r="AE372" i="21"/>
  <c r="AT471" i="21"/>
  <c r="BE471" i="21" s="1"/>
  <c r="AU507" i="15"/>
  <c r="AV507" i="15" s="1"/>
  <c r="Q401" i="15"/>
  <c r="R401" i="15" s="1"/>
  <c r="BB401" i="15" s="1"/>
  <c r="AS403" i="15"/>
  <c r="AY402" i="15"/>
  <c r="AX403" i="15" s="1"/>
  <c r="BI400" i="15"/>
  <c r="AE400" i="15"/>
  <c r="AB90" i="15"/>
  <c r="Q91" i="15"/>
  <c r="R91" i="15" s="1"/>
  <c r="AC92" i="15" s="1"/>
  <c r="BF90" i="15"/>
  <c r="BI90" i="15" s="1"/>
  <c r="AS299" i="15"/>
  <c r="AY298" i="15"/>
  <c r="AX299" i="15" s="1"/>
  <c r="Z294" i="15"/>
  <c r="BD294" i="15"/>
  <c r="BC294" i="15"/>
  <c r="BB294" i="15"/>
  <c r="Y294" i="15"/>
  <c r="X294" i="15"/>
  <c r="O295" i="15"/>
  <c r="AC295" i="15"/>
  <c r="BG295" i="15"/>
  <c r="U294" i="15"/>
  <c r="T295" i="15" s="1"/>
  <c r="O188" i="15"/>
  <c r="Z187" i="15"/>
  <c r="BB187" i="15"/>
  <c r="Y187" i="15"/>
  <c r="X187" i="15"/>
  <c r="AC188" i="15"/>
  <c r="BD187" i="15"/>
  <c r="BC187" i="15"/>
  <c r="BG188" i="15"/>
  <c r="U187" i="15"/>
  <c r="T188" i="15" s="1"/>
  <c r="AU193" i="15"/>
  <c r="AV193" i="15" s="1"/>
  <c r="AT96" i="15"/>
  <c r="AE275" i="21" l="1"/>
  <c r="AS342" i="17"/>
  <c r="U373" i="21"/>
  <c r="T374" i="21" s="1"/>
  <c r="BG374" i="21"/>
  <c r="BB373" i="21"/>
  <c r="X373" i="21"/>
  <c r="AD373" i="21" s="1"/>
  <c r="BD373" i="21"/>
  <c r="AC374" i="21"/>
  <c r="Z373" i="21"/>
  <c r="AD507" i="15"/>
  <c r="AS185" i="21"/>
  <c r="AT185" i="21" s="1"/>
  <c r="BE185" i="21" s="1"/>
  <c r="AY184" i="21"/>
  <c r="AX185" i="21" s="1"/>
  <c r="AB507" i="15"/>
  <c r="BF507" i="15"/>
  <c r="BI507" i="15" s="1"/>
  <c r="AE90" i="15"/>
  <c r="BF170" i="17"/>
  <c r="BH170" i="17"/>
  <c r="P254" i="17"/>
  <c r="AA254" i="17" s="1"/>
  <c r="AT256" i="17"/>
  <c r="BE256" i="17" s="1"/>
  <c r="P171" i="17"/>
  <c r="AA171" i="17" s="1"/>
  <c r="Q171" i="17"/>
  <c r="R171" i="17" s="1"/>
  <c r="AB170" i="17"/>
  <c r="AD170" i="17"/>
  <c r="BF85" i="17"/>
  <c r="BH85" i="17"/>
  <c r="AS174" i="17"/>
  <c r="AY173" i="17"/>
  <c r="AX174" i="17" s="1"/>
  <c r="BF253" i="17"/>
  <c r="BH253" i="17"/>
  <c r="AB85" i="17"/>
  <c r="AD85" i="17"/>
  <c r="Q425" i="17"/>
  <c r="R425" i="17" s="1"/>
  <c r="P86" i="17"/>
  <c r="AA86" i="17" s="1"/>
  <c r="AE424" i="17"/>
  <c r="BD339" i="17"/>
  <c r="Y339" i="17"/>
  <c r="BB339" i="17"/>
  <c r="O340" i="17"/>
  <c r="X339" i="17"/>
  <c r="BC339" i="17"/>
  <c r="Z339" i="17"/>
  <c r="AC340" i="17"/>
  <c r="BG340" i="17"/>
  <c r="U339" i="17"/>
  <c r="T340" i="17" s="1"/>
  <c r="AT342" i="17"/>
  <c r="BE342" i="17" s="1"/>
  <c r="AU90" i="17"/>
  <c r="AV90" i="17" s="1"/>
  <c r="AB253" i="17"/>
  <c r="AD253" i="17"/>
  <c r="BI424" i="17"/>
  <c r="AT427" i="17"/>
  <c r="BE427" i="17" s="1"/>
  <c r="AU427" i="17"/>
  <c r="AV427" i="17" s="1"/>
  <c r="O374" i="21"/>
  <c r="BC373" i="21"/>
  <c r="AU88" i="21"/>
  <c r="AV88" i="21" s="1"/>
  <c r="O277" i="21"/>
  <c r="Z276" i="21"/>
  <c r="Y276" i="21"/>
  <c r="X276" i="21"/>
  <c r="BD276" i="21"/>
  <c r="BC276" i="21"/>
  <c r="AC277" i="21"/>
  <c r="BB276" i="21"/>
  <c r="BG277" i="21"/>
  <c r="U276" i="21"/>
  <c r="T277" i="21" s="1"/>
  <c r="BF467" i="21"/>
  <c r="BH467" i="21"/>
  <c r="P180" i="21"/>
  <c r="AA180" i="21" s="1"/>
  <c r="P374" i="21"/>
  <c r="AA374" i="21" s="1"/>
  <c r="BF179" i="21"/>
  <c r="BH179" i="21"/>
  <c r="BF85" i="21"/>
  <c r="BH85" i="21"/>
  <c r="AU471" i="21"/>
  <c r="AV471" i="21" s="1"/>
  <c r="AS376" i="21"/>
  <c r="AY375" i="21"/>
  <c r="AX376" i="21" s="1"/>
  <c r="P468" i="21"/>
  <c r="AA468" i="21" s="1"/>
  <c r="AB85" i="21"/>
  <c r="AD85" i="21"/>
  <c r="P86" i="21"/>
  <c r="AA86" i="21" s="1"/>
  <c r="AB467" i="21"/>
  <c r="AD467" i="21"/>
  <c r="AU282" i="21"/>
  <c r="AV282" i="21" s="1"/>
  <c r="AB179" i="21"/>
  <c r="AD179" i="21"/>
  <c r="Z401" i="15"/>
  <c r="BD401" i="15"/>
  <c r="O402" i="15"/>
  <c r="P402" i="15" s="1"/>
  <c r="AA402" i="15" s="1"/>
  <c r="X401" i="15"/>
  <c r="BG402" i="15"/>
  <c r="AC402" i="15"/>
  <c r="AS508" i="15"/>
  <c r="AY507" i="15"/>
  <c r="AX508" i="15" s="1"/>
  <c r="BC401" i="15"/>
  <c r="Y401" i="15"/>
  <c r="U401" i="15"/>
  <c r="T402" i="15" s="1"/>
  <c r="Q508" i="15"/>
  <c r="R508" i="15" s="1"/>
  <c r="Y91" i="15"/>
  <c r="BC91" i="15"/>
  <c r="BB91" i="15"/>
  <c r="X91" i="15"/>
  <c r="BD91" i="15"/>
  <c r="AT403" i="15"/>
  <c r="BE403" i="15" s="1"/>
  <c r="Z91" i="15"/>
  <c r="BG92" i="15"/>
  <c r="O92" i="15"/>
  <c r="P92" i="15" s="1"/>
  <c r="U91" i="15"/>
  <c r="T92" i="15" s="1"/>
  <c r="BF294" i="15"/>
  <c r="BH294" i="15"/>
  <c r="P295" i="15"/>
  <c r="AA295" i="15" s="1"/>
  <c r="AT299" i="15"/>
  <c r="BE299" i="15" s="1"/>
  <c r="AB294" i="15"/>
  <c r="AD294" i="15"/>
  <c r="AS194" i="15"/>
  <c r="AY193" i="15"/>
  <c r="AX194" i="15" s="1"/>
  <c r="AB187" i="15"/>
  <c r="AD187" i="15"/>
  <c r="BF187" i="15"/>
  <c r="BH187" i="15"/>
  <c r="P188" i="15"/>
  <c r="AA188" i="15" s="1"/>
  <c r="AU96" i="15"/>
  <c r="AV96" i="15" s="1"/>
  <c r="BE96" i="15"/>
  <c r="AE507" i="15" l="1"/>
  <c r="AB373" i="21"/>
  <c r="AE373" i="21" s="1"/>
  <c r="Q254" i="17"/>
  <c r="R254" i="17" s="1"/>
  <c r="BB254" i="17" s="1"/>
  <c r="BF373" i="21"/>
  <c r="BF401" i="15"/>
  <c r="AD401" i="15"/>
  <c r="BH401" i="15"/>
  <c r="AB401" i="15"/>
  <c r="BH91" i="15"/>
  <c r="BH373" i="21"/>
  <c r="BF91" i="15"/>
  <c r="BE88" i="22"/>
  <c r="BE84" i="22"/>
  <c r="BE86" i="22"/>
  <c r="AU256" i="17"/>
  <c r="AV256" i="17" s="1"/>
  <c r="AS257" i="17" s="1"/>
  <c r="AE170" i="17"/>
  <c r="Z171" i="17"/>
  <c r="O172" i="17"/>
  <c r="BB171" i="17"/>
  <c r="BD171" i="17"/>
  <c r="Y171" i="17"/>
  <c r="BC171" i="17"/>
  <c r="X171" i="17"/>
  <c r="BG172" i="17"/>
  <c r="AC172" i="17"/>
  <c r="U171" i="17"/>
  <c r="T172" i="17" s="1"/>
  <c r="AS428" i="17"/>
  <c r="AY427" i="17"/>
  <c r="AX428" i="17" s="1"/>
  <c r="X254" i="17"/>
  <c r="BD254" i="17"/>
  <c r="AC255" i="17"/>
  <c r="BC254" i="17"/>
  <c r="Z254" i="17"/>
  <c r="U254" i="17"/>
  <c r="T255" i="17" s="1"/>
  <c r="AS91" i="17"/>
  <c r="AY90" i="17"/>
  <c r="AX91" i="17" s="1"/>
  <c r="AE85" i="17"/>
  <c r="BI85" i="17"/>
  <c r="AE253" i="17"/>
  <c r="Q86" i="17"/>
  <c r="R86" i="17" s="1"/>
  <c r="BI253" i="17"/>
  <c r="BF339" i="17"/>
  <c r="BH339" i="17"/>
  <c r="AB339" i="17"/>
  <c r="AD339" i="17"/>
  <c r="Y425" i="17"/>
  <c r="X425" i="17"/>
  <c r="O426" i="17"/>
  <c r="BD425" i="17"/>
  <c r="Z425" i="17"/>
  <c r="BC425" i="17"/>
  <c r="BB425" i="17"/>
  <c r="AC426" i="17"/>
  <c r="BG426" i="17"/>
  <c r="U425" i="17"/>
  <c r="T426" i="17" s="1"/>
  <c r="AU342" i="17"/>
  <c r="AV342" i="17" s="1"/>
  <c r="P340" i="17"/>
  <c r="AA340" i="17" s="1"/>
  <c r="AT174" i="17"/>
  <c r="BE174" i="17" s="1"/>
  <c r="BI170" i="17"/>
  <c r="AU185" i="21"/>
  <c r="AV185" i="21" s="1"/>
  <c r="AS472" i="21"/>
  <c r="AY471" i="21"/>
  <c r="AX472" i="21" s="1"/>
  <c r="BF276" i="21"/>
  <c r="BH276" i="21"/>
  <c r="BI179" i="21"/>
  <c r="BI467" i="21"/>
  <c r="Q86" i="21"/>
  <c r="R86" i="21" s="1"/>
  <c r="Q374" i="21"/>
  <c r="R374" i="21" s="1"/>
  <c r="AB276" i="21"/>
  <c r="AD276" i="21"/>
  <c r="AE467" i="21"/>
  <c r="AE179" i="21"/>
  <c r="AT376" i="21"/>
  <c r="BE376" i="21" s="1"/>
  <c r="BI85" i="21"/>
  <c r="AE85" i="21"/>
  <c r="AS283" i="21"/>
  <c r="AY282" i="21"/>
  <c r="AX283" i="21" s="1"/>
  <c r="AS89" i="21"/>
  <c r="AY88" i="21"/>
  <c r="AX89" i="21" s="1"/>
  <c r="Q468" i="21"/>
  <c r="R468" i="21" s="1"/>
  <c r="Q180" i="21"/>
  <c r="R180" i="21" s="1"/>
  <c r="P277" i="21"/>
  <c r="AA277" i="21" s="1"/>
  <c r="AD91" i="15"/>
  <c r="AB91" i="15"/>
  <c r="BC508" i="15"/>
  <c r="Y508" i="15"/>
  <c r="X508" i="15"/>
  <c r="BD508" i="15"/>
  <c r="AC509" i="15"/>
  <c r="O509" i="15"/>
  <c r="Z508" i="15"/>
  <c r="BB508" i="15"/>
  <c r="BG509" i="15"/>
  <c r="U508" i="15"/>
  <c r="T509" i="15" s="1"/>
  <c r="AT508" i="15"/>
  <c r="BE508" i="15" s="1"/>
  <c r="Q402" i="15"/>
  <c r="R402" i="15" s="1"/>
  <c r="AU403" i="15"/>
  <c r="AV403" i="15" s="1"/>
  <c r="AU299" i="15"/>
  <c r="AV299" i="15" s="1"/>
  <c r="AY299" i="15" s="1"/>
  <c r="AX300" i="15" s="1"/>
  <c r="Q295" i="15"/>
  <c r="R295" i="15" s="1"/>
  <c r="AE294" i="15"/>
  <c r="BI294" i="15"/>
  <c r="BI187" i="15"/>
  <c r="AE187" i="15"/>
  <c r="Q188" i="15"/>
  <c r="R188" i="15" s="1"/>
  <c r="AT194" i="15"/>
  <c r="BE194" i="15" s="1"/>
  <c r="AS97" i="15"/>
  <c r="AT97" i="15" s="1"/>
  <c r="AY96" i="15"/>
  <c r="AX97" i="15" s="1"/>
  <c r="Q92" i="15"/>
  <c r="R92" i="15" s="1"/>
  <c r="AA92" i="15"/>
  <c r="Y254" i="17" l="1"/>
  <c r="BG255" i="17"/>
  <c r="AE401" i="15"/>
  <c r="O255" i="17"/>
  <c r="BI373" i="21"/>
  <c r="AY256" i="17"/>
  <c r="AX257" i="17" s="1"/>
  <c r="BI91" i="15"/>
  <c r="BI401" i="15"/>
  <c r="AU508" i="15"/>
  <c r="AE91" i="15"/>
  <c r="AE339" i="17"/>
  <c r="Z86" i="17"/>
  <c r="Y86" i="17"/>
  <c r="X86" i="17"/>
  <c r="BD86" i="17"/>
  <c r="BC86" i="17"/>
  <c r="BB86" i="17"/>
  <c r="O87" i="17"/>
  <c r="AC87" i="17"/>
  <c r="BG87" i="17"/>
  <c r="U86" i="17"/>
  <c r="T87" i="17" s="1"/>
  <c r="AS343" i="17"/>
  <c r="AY342" i="17"/>
  <c r="AX343" i="17" s="1"/>
  <c r="AU174" i="17"/>
  <c r="AV174" i="17" s="1"/>
  <c r="AT257" i="17"/>
  <c r="BE257" i="17" s="1"/>
  <c r="AU257" i="17"/>
  <c r="AB171" i="17"/>
  <c r="AD171" i="17"/>
  <c r="AB254" i="17"/>
  <c r="AD254" i="17"/>
  <c r="Q340" i="17"/>
  <c r="R340" i="17" s="1"/>
  <c r="AT428" i="17"/>
  <c r="BE428" i="17" s="1"/>
  <c r="BF171" i="17"/>
  <c r="BH171" i="17"/>
  <c r="P426" i="17"/>
  <c r="AA426" i="17" s="1"/>
  <c r="P255" i="17"/>
  <c r="AA255" i="17" s="1"/>
  <c r="P172" i="17"/>
  <c r="AA172" i="17" s="1"/>
  <c r="BF425" i="17"/>
  <c r="BH425" i="17"/>
  <c r="AB425" i="17"/>
  <c r="AD425" i="17"/>
  <c r="BI339" i="17"/>
  <c r="AT91" i="17"/>
  <c r="BE91" i="17" s="1"/>
  <c r="BF254" i="17"/>
  <c r="BH254" i="17"/>
  <c r="Q277" i="21"/>
  <c r="R277" i="21" s="1"/>
  <c r="BB277" i="21" s="1"/>
  <c r="AC375" i="21"/>
  <c r="Z374" i="21"/>
  <c r="BD374" i="21"/>
  <c r="Y374" i="21"/>
  <c r="BC374" i="21"/>
  <c r="O375" i="21"/>
  <c r="BB374" i="21"/>
  <c r="X374" i="21"/>
  <c r="BG375" i="21"/>
  <c r="U374" i="21"/>
  <c r="T375" i="21" s="1"/>
  <c r="Z86" i="21"/>
  <c r="BD86" i="21"/>
  <c r="Y86" i="21"/>
  <c r="X86" i="21"/>
  <c r="O87" i="21"/>
  <c r="BC86" i="21"/>
  <c r="BB86" i="21"/>
  <c r="AC87" i="21"/>
  <c r="U86" i="21"/>
  <c r="T87" i="21" s="1"/>
  <c r="BG87" i="21"/>
  <c r="O181" i="21"/>
  <c r="BB180" i="21"/>
  <c r="BD180" i="21"/>
  <c r="BC180" i="21"/>
  <c r="AC181" i="21"/>
  <c r="X180" i="21"/>
  <c r="BG181" i="21"/>
  <c r="Z180" i="21"/>
  <c r="Y180" i="21"/>
  <c r="U180" i="21"/>
  <c r="T181" i="21" s="1"/>
  <c r="AS186" i="21"/>
  <c r="AY185" i="21"/>
  <c r="AX186" i="21" s="1"/>
  <c r="BI276" i="21"/>
  <c r="AT283" i="21"/>
  <c r="BE283" i="21" s="1"/>
  <c r="O469" i="21"/>
  <c r="BB468" i="21"/>
  <c r="Z468" i="21"/>
  <c r="BD468" i="21"/>
  <c r="BC468" i="21"/>
  <c r="Y468" i="21"/>
  <c r="X468" i="21"/>
  <c r="AC469" i="21"/>
  <c r="BG469" i="21"/>
  <c r="U468" i="21"/>
  <c r="T469" i="21" s="1"/>
  <c r="AU376" i="21"/>
  <c r="AV376" i="21" s="1"/>
  <c r="AT89" i="21"/>
  <c r="BE89" i="21" s="1"/>
  <c r="AE276" i="21"/>
  <c r="AT472" i="21"/>
  <c r="BE472" i="21" s="1"/>
  <c r="BF508" i="15"/>
  <c r="P509" i="15"/>
  <c r="AA509" i="15" s="1"/>
  <c r="AV508" i="15"/>
  <c r="AB508" i="15"/>
  <c r="AD508" i="15"/>
  <c r="BH508" i="15"/>
  <c r="AS404" i="15"/>
  <c r="AY403" i="15"/>
  <c r="AX404" i="15" s="1"/>
  <c r="BC402" i="15"/>
  <c r="BD402" i="15"/>
  <c r="BB402" i="15"/>
  <c r="Z402" i="15"/>
  <c r="Y402" i="15"/>
  <c r="O403" i="15"/>
  <c r="AC403" i="15"/>
  <c r="X402" i="15"/>
  <c r="BG403" i="15"/>
  <c r="U402" i="15"/>
  <c r="T403" i="15" s="1"/>
  <c r="AS300" i="15"/>
  <c r="BD295" i="15"/>
  <c r="BC295" i="15"/>
  <c r="AC296" i="15"/>
  <c r="BB295" i="15"/>
  <c r="Z295" i="15"/>
  <c r="Y295" i="15"/>
  <c r="X295" i="15"/>
  <c r="O296" i="15"/>
  <c r="BG296" i="15"/>
  <c r="U295" i="15"/>
  <c r="T296" i="15" s="1"/>
  <c r="AU194" i="15"/>
  <c r="AV194" i="15" s="1"/>
  <c r="Z188" i="15"/>
  <c r="BD188" i="15"/>
  <c r="Y188" i="15"/>
  <c r="BC188" i="15"/>
  <c r="BB188" i="15"/>
  <c r="O189" i="15"/>
  <c r="X188" i="15"/>
  <c r="AC189" i="15"/>
  <c r="BG189" i="15"/>
  <c r="U188" i="15"/>
  <c r="T189" i="15" s="1"/>
  <c r="O93" i="15"/>
  <c r="P93" i="15" s="1"/>
  <c r="BC92" i="15"/>
  <c r="BD92" i="15"/>
  <c r="BB92" i="15"/>
  <c r="Y92" i="15"/>
  <c r="Z92" i="15"/>
  <c r="X92" i="15"/>
  <c r="AC93" i="15"/>
  <c r="U92" i="15"/>
  <c r="T93" i="15" s="1"/>
  <c r="BG93" i="15"/>
  <c r="AU97" i="15"/>
  <c r="AV97" i="15" s="1"/>
  <c r="BE97" i="15"/>
  <c r="AU472" i="21" l="1"/>
  <c r="Z277" i="21"/>
  <c r="X277" i="21"/>
  <c r="O278" i="21"/>
  <c r="P278" i="21" s="1"/>
  <c r="AA278" i="21" s="1"/>
  <c r="U277" i="21"/>
  <c r="T278" i="21" s="1"/>
  <c r="Y277" i="21"/>
  <c r="BG278" i="21"/>
  <c r="BD277" i="21"/>
  <c r="AC278" i="21"/>
  <c r="BC277" i="21"/>
  <c r="BH277" i="21" s="1"/>
  <c r="Q509" i="15"/>
  <c r="R509" i="15" s="1"/>
  <c r="BH92" i="15"/>
  <c r="AU91" i="17"/>
  <c r="AV91" i="17" s="1"/>
  <c r="AY91" i="17" s="1"/>
  <c r="AU428" i="17"/>
  <c r="AV428" i="17" s="1"/>
  <c r="AE254" i="17"/>
  <c r="BI171" i="17"/>
  <c r="AS175" i="17"/>
  <c r="AY174" i="17"/>
  <c r="AX175" i="17" s="1"/>
  <c r="P87" i="17"/>
  <c r="AA87" i="17" s="1"/>
  <c r="AE425" i="17"/>
  <c r="AV257" i="17"/>
  <c r="BF86" i="17"/>
  <c r="BH86" i="17"/>
  <c r="Q255" i="17"/>
  <c r="R255" i="17" s="1"/>
  <c r="BC340" i="17"/>
  <c r="BB340" i="17"/>
  <c r="Y340" i="17"/>
  <c r="BD340" i="17"/>
  <c r="O341" i="17"/>
  <c r="Z340" i="17"/>
  <c r="X340" i="17"/>
  <c r="AC341" i="17"/>
  <c r="BG341" i="17"/>
  <c r="U340" i="17"/>
  <c r="T341" i="17" s="1"/>
  <c r="BI254" i="17"/>
  <c r="BI425" i="17"/>
  <c r="AT343" i="17"/>
  <c r="BE343" i="17" s="1"/>
  <c r="AB86" i="17"/>
  <c r="AD86" i="17"/>
  <c r="Q172" i="17"/>
  <c r="R172" i="17" s="1"/>
  <c r="Q426" i="17"/>
  <c r="R426" i="17" s="1"/>
  <c r="AE171" i="17"/>
  <c r="AU283" i="21"/>
  <c r="AB468" i="21"/>
  <c r="AD468" i="21"/>
  <c r="AB374" i="21"/>
  <c r="AD374" i="21"/>
  <c r="P181" i="21"/>
  <c r="AA181" i="21" s="1"/>
  <c r="BF374" i="21"/>
  <c r="BH374" i="21"/>
  <c r="P375" i="21"/>
  <c r="AA375" i="21" s="1"/>
  <c r="AV283" i="21"/>
  <c r="AS377" i="21"/>
  <c r="AY376" i="21"/>
  <c r="AX377" i="21" s="1"/>
  <c r="AB86" i="21"/>
  <c r="AD86" i="21"/>
  <c r="AU89" i="21"/>
  <c r="AV89" i="21" s="1"/>
  <c r="BF468" i="21"/>
  <c r="BH468" i="21"/>
  <c r="BF86" i="21"/>
  <c r="BH86" i="21"/>
  <c r="BF180" i="21"/>
  <c r="BH180" i="21"/>
  <c r="AB180" i="21"/>
  <c r="AD180" i="21"/>
  <c r="P469" i="21"/>
  <c r="AA469" i="21" s="1"/>
  <c r="AV472" i="21"/>
  <c r="AT186" i="21"/>
  <c r="BE186" i="21" s="1"/>
  <c r="P87" i="21"/>
  <c r="AA87" i="21" s="1"/>
  <c r="BI508" i="15"/>
  <c r="AE508" i="15"/>
  <c r="AS509" i="15"/>
  <c r="AY508" i="15"/>
  <c r="AX509" i="15" s="1"/>
  <c r="AT300" i="15"/>
  <c r="BE300" i="15" s="1"/>
  <c r="BF402" i="15"/>
  <c r="BH402" i="15"/>
  <c r="P403" i="15"/>
  <c r="AA403" i="15" s="1"/>
  <c r="AB402" i="15"/>
  <c r="AD402" i="15"/>
  <c r="AT404" i="15"/>
  <c r="BE404" i="15" s="1"/>
  <c r="P296" i="15"/>
  <c r="AA296" i="15" s="1"/>
  <c r="AB295" i="15"/>
  <c r="AD295" i="15"/>
  <c r="BF295" i="15"/>
  <c r="BH295" i="15"/>
  <c r="BF188" i="15"/>
  <c r="BH188" i="15"/>
  <c r="P189" i="15"/>
  <c r="AA189" i="15" s="1"/>
  <c r="AB188" i="15"/>
  <c r="AD188" i="15"/>
  <c r="AS195" i="15"/>
  <c r="AY194" i="15"/>
  <c r="AX195" i="15" s="1"/>
  <c r="AD92" i="15"/>
  <c r="AB92" i="15"/>
  <c r="AS98" i="15"/>
  <c r="AY97" i="15"/>
  <c r="AX98" i="15" s="1"/>
  <c r="BF92" i="15"/>
  <c r="AB277" i="21" l="1"/>
  <c r="BF277" i="21"/>
  <c r="BI277" i="21" s="1"/>
  <c r="AD277" i="21"/>
  <c r="AE277" i="21" s="1"/>
  <c r="AU186" i="21"/>
  <c r="AV186" i="21" s="1"/>
  <c r="AU404" i="15"/>
  <c r="AV404" i="15" s="1"/>
  <c r="AS405" i="15" s="1"/>
  <c r="BD255" i="17"/>
  <c r="BC255" i="17"/>
  <c r="AC256" i="17"/>
  <c r="BB255" i="17"/>
  <c r="O256" i="17"/>
  <c r="Z255" i="17"/>
  <c r="Y255" i="17"/>
  <c r="X255" i="17"/>
  <c r="BG256" i="17"/>
  <c r="U255" i="17"/>
  <c r="T256" i="17" s="1"/>
  <c r="BF340" i="17"/>
  <c r="BH340" i="17"/>
  <c r="Q87" i="17"/>
  <c r="R87" i="17" s="1"/>
  <c r="AB340" i="17"/>
  <c r="AD340" i="17"/>
  <c r="P341" i="17"/>
  <c r="AA341" i="17" s="1"/>
  <c r="AT175" i="17"/>
  <c r="BE175" i="17" s="1"/>
  <c r="AS429" i="17"/>
  <c r="AY428" i="17"/>
  <c r="AX429" i="17" s="1"/>
  <c r="AE86" i="17"/>
  <c r="AU343" i="17"/>
  <c r="AV343" i="17" s="1"/>
  <c r="Z172" i="17"/>
  <c r="Y172" i="17"/>
  <c r="O173" i="17"/>
  <c r="BD172" i="17"/>
  <c r="X172" i="17"/>
  <c r="BG173" i="17"/>
  <c r="BC172" i="17"/>
  <c r="BB172" i="17"/>
  <c r="AC173" i="17"/>
  <c r="U172" i="17"/>
  <c r="T173" i="17" s="1"/>
  <c r="BI86" i="17"/>
  <c r="O427" i="17"/>
  <c r="BB426" i="17"/>
  <c r="BD426" i="17"/>
  <c r="Z426" i="17"/>
  <c r="Y426" i="17"/>
  <c r="X426" i="17"/>
  <c r="BC426" i="17"/>
  <c r="AC427" i="17"/>
  <c r="BG427" i="17"/>
  <c r="U426" i="17"/>
  <c r="T427" i="17" s="1"/>
  <c r="AS258" i="17"/>
  <c r="AY257" i="17"/>
  <c r="AX258" i="17" s="1"/>
  <c r="AS90" i="21"/>
  <c r="AY89" i="21"/>
  <c r="AX90" i="21" s="1"/>
  <c r="Q87" i="21"/>
  <c r="R87" i="21" s="1"/>
  <c r="Q181" i="21"/>
  <c r="R181" i="21" s="1"/>
  <c r="AT377" i="21"/>
  <c r="BE377" i="21" s="1"/>
  <c r="Q469" i="21"/>
  <c r="R469" i="21" s="1"/>
  <c r="BI468" i="21"/>
  <c r="BI86" i="21"/>
  <c r="AE180" i="21"/>
  <c r="Q278" i="21"/>
  <c r="R278" i="21" s="1"/>
  <c r="AE374" i="21"/>
  <c r="Q375" i="21"/>
  <c r="R375" i="21" s="1"/>
  <c r="AS473" i="21"/>
  <c r="AY472" i="21"/>
  <c r="AX473" i="21" s="1"/>
  <c r="BI374" i="21"/>
  <c r="BI180" i="21"/>
  <c r="AE86" i="21"/>
  <c r="AS284" i="21"/>
  <c r="AY283" i="21"/>
  <c r="AX284" i="21" s="1"/>
  <c r="AE468" i="21"/>
  <c r="BD509" i="15"/>
  <c r="Y509" i="15"/>
  <c r="BC509" i="15"/>
  <c r="Z509" i="15"/>
  <c r="BB509" i="15"/>
  <c r="X509" i="15"/>
  <c r="O510" i="15"/>
  <c r="AC510" i="15"/>
  <c r="BG510" i="15"/>
  <c r="U509" i="15"/>
  <c r="T510" i="15" s="1"/>
  <c r="AU300" i="15"/>
  <c r="AV300" i="15" s="1"/>
  <c r="AT509" i="15"/>
  <c r="BE509" i="15" s="1"/>
  <c r="AY404" i="15"/>
  <c r="AX405" i="15" s="1"/>
  <c r="AE402" i="15"/>
  <c r="Q403" i="15"/>
  <c r="R403" i="15" s="1"/>
  <c r="BI402" i="15"/>
  <c r="Q296" i="15"/>
  <c r="R296" i="15" s="1"/>
  <c r="BI295" i="15"/>
  <c r="AE295" i="15"/>
  <c r="AE188" i="15"/>
  <c r="Q189" i="15"/>
  <c r="R189" i="15" s="1"/>
  <c r="AT195" i="15"/>
  <c r="BE195" i="15" s="1"/>
  <c r="BI188" i="15"/>
  <c r="Q93" i="15"/>
  <c r="R93" i="15" s="1"/>
  <c r="AA93" i="15"/>
  <c r="BI92" i="15"/>
  <c r="AT98" i="15"/>
  <c r="BE98" i="15" s="1"/>
  <c r="AE92" i="15"/>
  <c r="AU175" i="17" l="1"/>
  <c r="AU509" i="15"/>
  <c r="AV509" i="15" s="1"/>
  <c r="AS344" i="17"/>
  <c r="AY343" i="17"/>
  <c r="AX344" i="17" s="1"/>
  <c r="AB255" i="17"/>
  <c r="AD255" i="17"/>
  <c r="AV175" i="17"/>
  <c r="AE340" i="17"/>
  <c r="AB426" i="17"/>
  <c r="AD426" i="17"/>
  <c r="P256" i="17"/>
  <c r="AA256" i="17" s="1"/>
  <c r="Q341" i="17"/>
  <c r="R341" i="17" s="1"/>
  <c r="BF255" i="17"/>
  <c r="BH255" i="17"/>
  <c r="O88" i="17"/>
  <c r="Z87" i="17"/>
  <c r="Y87" i="17"/>
  <c r="X87" i="17"/>
  <c r="BD87" i="17"/>
  <c r="AC88" i="17"/>
  <c r="BC87" i="17"/>
  <c r="BB87" i="17"/>
  <c r="U87" i="17"/>
  <c r="T88" i="17" s="1"/>
  <c r="BG88" i="17"/>
  <c r="BF426" i="17"/>
  <c r="BH426" i="17"/>
  <c r="BI340" i="17"/>
  <c r="P173" i="17"/>
  <c r="AA173" i="17" s="1"/>
  <c r="AT258" i="17"/>
  <c r="BE258" i="17" s="1"/>
  <c r="P427" i="17"/>
  <c r="AA427" i="17" s="1"/>
  <c r="BF172" i="17"/>
  <c r="BH172" i="17"/>
  <c r="AB172" i="17"/>
  <c r="AD172" i="17"/>
  <c r="AT429" i="17"/>
  <c r="BE429" i="17" s="1"/>
  <c r="Z181" i="21"/>
  <c r="BD181" i="21"/>
  <c r="BC181" i="21"/>
  <c r="BB181" i="21"/>
  <c r="O182" i="21"/>
  <c r="BG182" i="21"/>
  <c r="Y181" i="21"/>
  <c r="X181" i="21"/>
  <c r="AC182" i="21"/>
  <c r="U181" i="21"/>
  <c r="T182" i="21" s="1"/>
  <c r="AS187" i="21"/>
  <c r="AY186" i="21"/>
  <c r="AX187" i="21" s="1"/>
  <c r="Z469" i="21"/>
  <c r="BD469" i="21"/>
  <c r="Y469" i="21"/>
  <c r="BC469" i="21"/>
  <c r="X469" i="21"/>
  <c r="BB469" i="21"/>
  <c r="O470" i="21"/>
  <c r="AC470" i="21"/>
  <c r="BG470" i="21"/>
  <c r="U469" i="21"/>
  <c r="T470" i="21" s="1"/>
  <c r="O88" i="21"/>
  <c r="BD87" i="21"/>
  <c r="BC87" i="21"/>
  <c r="Z87" i="21"/>
  <c r="BB87" i="21"/>
  <c r="Y87" i="21"/>
  <c r="X87" i="21"/>
  <c r="AC88" i="21"/>
  <c r="BG88" i="21"/>
  <c r="U87" i="21"/>
  <c r="T88" i="21" s="1"/>
  <c r="AT473" i="21"/>
  <c r="BE473" i="21" s="1"/>
  <c r="AT284" i="21"/>
  <c r="BE284" i="21" s="1"/>
  <c r="AU284" i="21"/>
  <c r="BC375" i="21"/>
  <c r="X375" i="21"/>
  <c r="O376" i="21"/>
  <c r="BB375" i="21"/>
  <c r="BD375" i="21"/>
  <c r="Z375" i="21"/>
  <c r="Y375" i="21"/>
  <c r="BG376" i="21"/>
  <c r="AC376" i="21"/>
  <c r="U375" i="21"/>
  <c r="T376" i="21" s="1"/>
  <c r="BB278" i="21"/>
  <c r="O279" i="21"/>
  <c r="Z278" i="21"/>
  <c r="Y278" i="21"/>
  <c r="X278" i="21"/>
  <c r="BD278" i="21"/>
  <c r="BC278" i="21"/>
  <c r="AC279" i="21"/>
  <c r="BG279" i="21"/>
  <c r="U278" i="21"/>
  <c r="T279" i="21" s="1"/>
  <c r="AU377" i="21"/>
  <c r="AV377" i="21" s="1"/>
  <c r="AT90" i="21"/>
  <c r="BE90" i="21" s="1"/>
  <c r="AS301" i="15"/>
  <c r="AT301" i="15" s="1"/>
  <c r="BE301" i="15" s="1"/>
  <c r="AY300" i="15"/>
  <c r="AX301" i="15" s="1"/>
  <c r="AU98" i="15"/>
  <c r="AV98" i="15" s="1"/>
  <c r="AS99" i="15" s="1"/>
  <c r="AB509" i="15"/>
  <c r="AD509" i="15"/>
  <c r="BF509" i="15"/>
  <c r="P510" i="15"/>
  <c r="AA510" i="15" s="1"/>
  <c r="BH509" i="15"/>
  <c r="BC403" i="15"/>
  <c r="X403" i="15"/>
  <c r="BB403" i="15"/>
  <c r="Z403" i="15"/>
  <c r="Y403" i="15"/>
  <c r="O404" i="15"/>
  <c r="BD403" i="15"/>
  <c r="AC404" i="15"/>
  <c r="BG404" i="15"/>
  <c r="U403" i="15"/>
  <c r="T404" i="15" s="1"/>
  <c r="AT405" i="15"/>
  <c r="BE405" i="15" s="1"/>
  <c r="BC296" i="15"/>
  <c r="X296" i="15"/>
  <c r="BD296" i="15"/>
  <c r="BB296" i="15"/>
  <c r="Z296" i="15"/>
  <c r="Y296" i="15"/>
  <c r="O297" i="15"/>
  <c r="BG297" i="15"/>
  <c r="AC297" i="15"/>
  <c r="U296" i="15"/>
  <c r="T297" i="15" s="1"/>
  <c r="AU195" i="15"/>
  <c r="AV195" i="15" s="1"/>
  <c r="O190" i="15"/>
  <c r="Z189" i="15"/>
  <c r="BC189" i="15"/>
  <c r="BB189" i="15"/>
  <c r="Y189" i="15"/>
  <c r="X189" i="15"/>
  <c r="AC190" i="15"/>
  <c r="BD189" i="15"/>
  <c r="BG190" i="15"/>
  <c r="U189" i="15"/>
  <c r="T190" i="15" s="1"/>
  <c r="O94" i="15"/>
  <c r="P94" i="15" s="1"/>
  <c r="BC93" i="15"/>
  <c r="Z93" i="15"/>
  <c r="BD93" i="15"/>
  <c r="BB93" i="15"/>
  <c r="Y93" i="15"/>
  <c r="X93" i="15"/>
  <c r="AC94" i="15"/>
  <c r="U93" i="15"/>
  <c r="T94" i="15" s="1"/>
  <c r="BG94" i="15"/>
  <c r="AU405" i="15" l="1"/>
  <c r="AV405" i="15" s="1"/>
  <c r="AE255" i="17"/>
  <c r="Q427" i="17"/>
  <c r="R427" i="17" s="1"/>
  <c r="BB427" i="17" s="1"/>
  <c r="BD427" i="17"/>
  <c r="Y427" i="17"/>
  <c r="BC427" i="17"/>
  <c r="X427" i="17"/>
  <c r="BF87" i="17"/>
  <c r="BH87" i="17"/>
  <c r="BI255" i="17"/>
  <c r="AS176" i="17"/>
  <c r="AY175" i="17"/>
  <c r="AX176" i="17" s="1"/>
  <c r="AU258" i="17"/>
  <c r="AV258" i="17" s="1"/>
  <c r="O342" i="17"/>
  <c r="BB341" i="17"/>
  <c r="BD341" i="17"/>
  <c r="BC341" i="17"/>
  <c r="Z341" i="17"/>
  <c r="X341" i="17"/>
  <c r="Y341" i="17"/>
  <c r="AC342" i="17"/>
  <c r="BG342" i="17"/>
  <c r="U341" i="17"/>
  <c r="T342" i="17" s="1"/>
  <c r="BI426" i="17"/>
  <c r="AB87" i="17"/>
  <c r="AD87" i="17"/>
  <c r="Q256" i="17"/>
  <c r="R256" i="17" s="1"/>
  <c r="AE172" i="17"/>
  <c r="BI172" i="17"/>
  <c r="AT344" i="17"/>
  <c r="BE344" i="17" s="1"/>
  <c r="AU429" i="17"/>
  <c r="AV429" i="17" s="1"/>
  <c r="Q173" i="17"/>
  <c r="R173" i="17" s="1"/>
  <c r="P88" i="17"/>
  <c r="AA88" i="17" s="1"/>
  <c r="Q88" i="17"/>
  <c r="R88" i="17" s="1"/>
  <c r="AE426" i="17"/>
  <c r="AU473" i="21"/>
  <c r="AV473" i="21" s="1"/>
  <c r="AS378" i="21"/>
  <c r="AY377" i="21"/>
  <c r="AX378" i="21" s="1"/>
  <c r="AB181" i="21"/>
  <c r="AD181" i="21"/>
  <c r="P88" i="21"/>
  <c r="AA88" i="21" s="1"/>
  <c r="P279" i="21"/>
  <c r="AA279" i="21" s="1"/>
  <c r="BF375" i="21"/>
  <c r="BH375" i="21"/>
  <c r="BF278" i="21"/>
  <c r="BH278" i="21"/>
  <c r="AB87" i="21"/>
  <c r="AD87" i="21"/>
  <c r="P182" i="21"/>
  <c r="AA182" i="21" s="1"/>
  <c r="BF181" i="21"/>
  <c r="BH181" i="21"/>
  <c r="AB375" i="21"/>
  <c r="AD375" i="21"/>
  <c r="BF87" i="21"/>
  <c r="BH87" i="21"/>
  <c r="P470" i="21"/>
  <c r="AA470" i="21" s="1"/>
  <c r="AT187" i="21"/>
  <c r="BE187" i="21" s="1"/>
  <c r="AU187" i="21"/>
  <c r="AU90" i="21"/>
  <c r="AV90" i="21" s="1"/>
  <c r="BF469" i="21"/>
  <c r="BH469" i="21"/>
  <c r="P376" i="21"/>
  <c r="AA376" i="21" s="1"/>
  <c r="AV284" i="21"/>
  <c r="AB278" i="21"/>
  <c r="AD278" i="21"/>
  <c r="AB469" i="21"/>
  <c r="AD469" i="21"/>
  <c r="AY98" i="15"/>
  <c r="AX99" i="15" s="1"/>
  <c r="BI509" i="15"/>
  <c r="Q510" i="15"/>
  <c r="R510" i="15" s="1"/>
  <c r="AS510" i="15"/>
  <c r="AY509" i="15"/>
  <c r="AX510" i="15" s="1"/>
  <c r="AE509" i="15"/>
  <c r="P404" i="15"/>
  <c r="AA404" i="15" s="1"/>
  <c r="BF403" i="15"/>
  <c r="BH403" i="15"/>
  <c r="AB403" i="15"/>
  <c r="AD403" i="15"/>
  <c r="P297" i="15"/>
  <c r="AA297" i="15" s="1"/>
  <c r="AU301" i="15"/>
  <c r="AV301" i="15" s="1"/>
  <c r="AB296" i="15"/>
  <c r="AD296" i="15"/>
  <c r="BF296" i="15"/>
  <c r="BH296" i="15"/>
  <c r="BH93" i="15"/>
  <c r="BF189" i="15"/>
  <c r="BH189" i="15"/>
  <c r="AB189" i="15"/>
  <c r="AD189" i="15"/>
  <c r="AS196" i="15"/>
  <c r="AY195" i="15"/>
  <c r="AX196" i="15" s="1"/>
  <c r="P190" i="15"/>
  <c r="AA190" i="15" s="1"/>
  <c r="AD93" i="15"/>
  <c r="BF93" i="15"/>
  <c r="AA94" i="15"/>
  <c r="AB93" i="15"/>
  <c r="AT99" i="15"/>
  <c r="Z427" i="17" l="1"/>
  <c r="O428" i="17"/>
  <c r="Q376" i="21"/>
  <c r="R376" i="21" s="1"/>
  <c r="BC376" i="21" s="1"/>
  <c r="Q297" i="15"/>
  <c r="R297" i="15" s="1"/>
  <c r="Z297" i="15" s="1"/>
  <c r="Q404" i="15"/>
  <c r="R404" i="15" s="1"/>
  <c r="BC404" i="15" s="1"/>
  <c r="U427" i="17"/>
  <c r="T428" i="17" s="1"/>
  <c r="BG428" i="17"/>
  <c r="AC428" i="17"/>
  <c r="BD256" i="17"/>
  <c r="Y256" i="17"/>
  <c r="BC256" i="17"/>
  <c r="BB256" i="17"/>
  <c r="AC257" i="17"/>
  <c r="O257" i="17"/>
  <c r="Z256" i="17"/>
  <c r="X256" i="17"/>
  <c r="BG257" i="17"/>
  <c r="U256" i="17"/>
  <c r="T257" i="17" s="1"/>
  <c r="Z88" i="17"/>
  <c r="O89" i="17"/>
  <c r="Y88" i="17"/>
  <c r="X88" i="17"/>
  <c r="U88" i="17"/>
  <c r="T89" i="17" s="1"/>
  <c r="BD88" i="17"/>
  <c r="BC88" i="17"/>
  <c r="BB88" i="17"/>
  <c r="AC89" i="17"/>
  <c r="BG89" i="17"/>
  <c r="AS259" i="17"/>
  <c r="AY258" i="17"/>
  <c r="AX259" i="17" s="1"/>
  <c r="BF427" i="17"/>
  <c r="BH427" i="17"/>
  <c r="AB341" i="17"/>
  <c r="AD341" i="17"/>
  <c r="AT176" i="17"/>
  <c r="BE176" i="17" s="1"/>
  <c r="P428" i="17"/>
  <c r="AA428" i="17" s="1"/>
  <c r="AB427" i="17"/>
  <c r="AD427" i="17"/>
  <c r="AU344" i="17"/>
  <c r="AV344" i="17" s="1"/>
  <c r="AE87" i="17"/>
  <c r="AS430" i="17"/>
  <c r="AY429" i="17"/>
  <c r="AX430" i="17" s="1"/>
  <c r="BI87" i="17"/>
  <c r="BD173" i="17"/>
  <c r="Y173" i="17"/>
  <c r="BC173" i="17"/>
  <c r="X173" i="17"/>
  <c r="O174" i="17"/>
  <c r="BB173" i="17"/>
  <c r="Z173" i="17"/>
  <c r="AC174" i="17"/>
  <c r="BG174" i="17"/>
  <c r="U173" i="17"/>
  <c r="T174" i="17" s="1"/>
  <c r="BF341" i="17"/>
  <c r="BH341" i="17"/>
  <c r="P342" i="17"/>
  <c r="AA342" i="17" s="1"/>
  <c r="Q279" i="21"/>
  <c r="R279" i="21" s="1"/>
  <c r="Y279" i="21" s="1"/>
  <c r="AE87" i="21"/>
  <c r="AS91" i="21"/>
  <c r="AY90" i="21"/>
  <c r="AX91" i="21" s="1"/>
  <c r="AC377" i="21"/>
  <c r="Z376" i="21"/>
  <c r="BD376" i="21"/>
  <c r="Y376" i="21"/>
  <c r="X376" i="21"/>
  <c r="O377" i="21"/>
  <c r="BB376" i="21"/>
  <c r="BG377" i="21"/>
  <c r="U376" i="21"/>
  <c r="T377" i="21" s="1"/>
  <c r="Q88" i="21"/>
  <c r="R88" i="21" s="1"/>
  <c r="AE278" i="21"/>
  <c r="BI375" i="21"/>
  <c r="Q470" i="21"/>
  <c r="R470" i="21" s="1"/>
  <c r="BI278" i="21"/>
  <c r="Q182" i="21"/>
  <c r="R182" i="21" s="1"/>
  <c r="AE181" i="21"/>
  <c r="AS474" i="21"/>
  <c r="AY473" i="21"/>
  <c r="AX474" i="21" s="1"/>
  <c r="BI181" i="21"/>
  <c r="BI469" i="21"/>
  <c r="BI87" i="21"/>
  <c r="AE375" i="21"/>
  <c r="AS285" i="21"/>
  <c r="AY284" i="21"/>
  <c r="AX285" i="21" s="1"/>
  <c r="AE469" i="21"/>
  <c r="AV187" i="21"/>
  <c r="AT378" i="21"/>
  <c r="BE378" i="21" s="1"/>
  <c r="AT510" i="15"/>
  <c r="BE510" i="15" s="1"/>
  <c r="BD510" i="15"/>
  <c r="BB510" i="15"/>
  <c r="O511" i="15"/>
  <c r="Z510" i="15"/>
  <c r="Y510" i="15"/>
  <c r="X510" i="15"/>
  <c r="BC510" i="15"/>
  <c r="AC511" i="15"/>
  <c r="BG511" i="15"/>
  <c r="U510" i="15"/>
  <c r="T511" i="15" s="1"/>
  <c r="BI403" i="15"/>
  <c r="BB404" i="15"/>
  <c r="BD404" i="15"/>
  <c r="BG405" i="15"/>
  <c r="O405" i="15"/>
  <c r="AE403" i="15"/>
  <c r="AS406" i="15"/>
  <c r="AY405" i="15"/>
  <c r="AX406" i="15" s="1"/>
  <c r="Q190" i="15"/>
  <c r="R190" i="15" s="1"/>
  <c r="AS302" i="15"/>
  <c r="AY301" i="15"/>
  <c r="AX302" i="15" s="1"/>
  <c r="AE296" i="15"/>
  <c r="BI296" i="15"/>
  <c r="AT196" i="15"/>
  <c r="BE196" i="15" s="1"/>
  <c r="AE189" i="15"/>
  <c r="BI189" i="15"/>
  <c r="Q94" i="15"/>
  <c r="R94" i="15" s="1"/>
  <c r="BD94" i="15" s="1"/>
  <c r="BI93" i="15"/>
  <c r="AE93" i="15"/>
  <c r="AU99" i="15"/>
  <c r="AV99" i="15" s="1"/>
  <c r="BE99" i="15"/>
  <c r="U404" i="15" l="1"/>
  <c r="T405" i="15" s="1"/>
  <c r="X404" i="15"/>
  <c r="Z279" i="21"/>
  <c r="O280" i="21"/>
  <c r="BG280" i="21"/>
  <c r="BD279" i="21"/>
  <c r="BC279" i="21"/>
  <c r="U279" i="21"/>
  <c r="T280" i="21" s="1"/>
  <c r="X279" i="21"/>
  <c r="BB279" i="21"/>
  <c r="AC280" i="21"/>
  <c r="Y404" i="15"/>
  <c r="Z404" i="15"/>
  <c r="AC405" i="15"/>
  <c r="O298" i="15"/>
  <c r="BB297" i="15"/>
  <c r="BC297" i="15"/>
  <c r="AC298" i="15"/>
  <c r="BD297" i="15"/>
  <c r="X297" i="15"/>
  <c r="Y297" i="15"/>
  <c r="AB297" i="15" s="1"/>
  <c r="U297" i="15"/>
  <c r="T298" i="15" s="1"/>
  <c r="BG298" i="15"/>
  <c r="AU176" i="17"/>
  <c r="AV176" i="17" s="1"/>
  <c r="AY176" i="17" s="1"/>
  <c r="AB256" i="17"/>
  <c r="AD256" i="17"/>
  <c r="BI427" i="17"/>
  <c r="AB88" i="17"/>
  <c r="AD88" i="17"/>
  <c r="P257" i="17"/>
  <c r="AA257" i="17" s="1"/>
  <c r="BI341" i="17"/>
  <c r="AT430" i="17"/>
  <c r="BE430" i="17" s="1"/>
  <c r="P89" i="17"/>
  <c r="AA89" i="17" s="1"/>
  <c r="BF256" i="17"/>
  <c r="BH256" i="17"/>
  <c r="AS345" i="17"/>
  <c r="AY344" i="17"/>
  <c r="AX345" i="17" s="1"/>
  <c r="Q342" i="17"/>
  <c r="R342" i="17" s="1"/>
  <c r="BF173" i="17"/>
  <c r="BH173" i="17"/>
  <c r="P174" i="17"/>
  <c r="AA174" i="17" s="1"/>
  <c r="AT259" i="17"/>
  <c r="BE259" i="17" s="1"/>
  <c r="BF88" i="17"/>
  <c r="BH88" i="17"/>
  <c r="Q428" i="17"/>
  <c r="R428" i="17" s="1"/>
  <c r="AB173" i="17"/>
  <c r="AD173" i="17"/>
  <c r="AE427" i="17"/>
  <c r="AE341" i="17"/>
  <c r="Z88" i="21"/>
  <c r="BD88" i="21"/>
  <c r="Y88" i="21"/>
  <c r="O89" i="21"/>
  <c r="BC88" i="21"/>
  <c r="BB88" i="21"/>
  <c r="X88" i="21"/>
  <c r="AC89" i="21"/>
  <c r="BG89" i="21"/>
  <c r="U88" i="21"/>
  <c r="T89" i="21" s="1"/>
  <c r="AT285" i="21"/>
  <c r="BE285" i="21" s="1"/>
  <c r="BD182" i="21"/>
  <c r="BC182" i="21"/>
  <c r="BB182" i="21"/>
  <c r="Z182" i="21"/>
  <c r="O183" i="21"/>
  <c r="Y182" i="21"/>
  <c r="X182" i="21"/>
  <c r="AC183" i="21"/>
  <c r="BG183" i="21"/>
  <c r="U182" i="21"/>
  <c r="T183" i="21" s="1"/>
  <c r="P280" i="21"/>
  <c r="AA280" i="21" s="1"/>
  <c r="AB376" i="21"/>
  <c r="AD376" i="21"/>
  <c r="AT474" i="21"/>
  <c r="BE474" i="21" s="1"/>
  <c r="AS188" i="21"/>
  <c r="AY187" i="21"/>
  <c r="AX188" i="21" s="1"/>
  <c r="BF376" i="21"/>
  <c r="BH376" i="21"/>
  <c r="BD470" i="21"/>
  <c r="Y470" i="21"/>
  <c r="BC470" i="21"/>
  <c r="X470" i="21"/>
  <c r="BB470" i="21"/>
  <c r="O471" i="21"/>
  <c r="Z470" i="21"/>
  <c r="AC471" i="21"/>
  <c r="BG471" i="21"/>
  <c r="U470" i="21"/>
  <c r="T471" i="21" s="1"/>
  <c r="AU378" i="21"/>
  <c r="AV378" i="21" s="1"/>
  <c r="P377" i="21"/>
  <c r="AA377" i="21" s="1"/>
  <c r="AT91" i="21"/>
  <c r="BE91" i="21" s="1"/>
  <c r="BF510" i="15"/>
  <c r="P511" i="15"/>
  <c r="AA511" i="15" s="1"/>
  <c r="AU510" i="15"/>
  <c r="AV510" i="15" s="1"/>
  <c r="AB510" i="15"/>
  <c r="AD510" i="15"/>
  <c r="BH510" i="15"/>
  <c r="P405" i="15"/>
  <c r="AA405" i="15" s="1"/>
  <c r="AT406" i="15"/>
  <c r="BE406" i="15" s="1"/>
  <c r="AB404" i="15"/>
  <c r="AD404" i="15"/>
  <c r="BF404" i="15"/>
  <c r="BH404" i="15"/>
  <c r="O95" i="15"/>
  <c r="P95" i="15" s="1"/>
  <c r="BG95" i="15"/>
  <c r="U94" i="15"/>
  <c r="T95" i="15" s="1"/>
  <c r="AC95" i="15"/>
  <c r="Z94" i="15"/>
  <c r="AU196" i="15"/>
  <c r="AV196" i="15" s="1"/>
  <c r="P298" i="15"/>
  <c r="AA298" i="15" s="1"/>
  <c r="X94" i="15"/>
  <c r="AT302" i="15"/>
  <c r="BE302" i="15" s="1"/>
  <c r="Y94" i="15"/>
  <c r="BC94" i="15"/>
  <c r="BB94" i="15"/>
  <c r="Z190" i="15"/>
  <c r="BD190" i="15"/>
  <c r="Y190" i="15"/>
  <c r="BC190" i="15"/>
  <c r="X190" i="15"/>
  <c r="BB190" i="15"/>
  <c r="O191" i="15"/>
  <c r="U190" i="15"/>
  <c r="T191" i="15" s="1"/>
  <c r="AC191" i="15"/>
  <c r="BG191" i="15"/>
  <c r="AS100" i="15"/>
  <c r="AY99" i="15"/>
  <c r="AX100" i="15" s="1"/>
  <c r="AU430" i="17" l="1"/>
  <c r="AB279" i="21"/>
  <c r="BF279" i="21"/>
  <c r="AD279" i="21"/>
  <c r="AE279" i="21" s="1"/>
  <c r="BH279" i="21"/>
  <c r="BF297" i="15"/>
  <c r="AU474" i="21"/>
  <c r="AV474" i="21" s="1"/>
  <c r="BH297" i="15"/>
  <c r="BI510" i="15"/>
  <c r="AD297" i="15"/>
  <c r="AE297" i="15" s="1"/>
  <c r="AU406" i="15"/>
  <c r="AV406" i="15" s="1"/>
  <c r="AS407" i="15" s="1"/>
  <c r="Q405" i="15"/>
  <c r="R405" i="15" s="1"/>
  <c r="Z405" i="15" s="1"/>
  <c r="Q95" i="15"/>
  <c r="R95" i="15" s="1"/>
  <c r="BE238" i="22"/>
  <c r="BE234" i="22"/>
  <c r="BE236" i="22"/>
  <c r="Q89" i="17"/>
  <c r="R89" i="17" s="1"/>
  <c r="BC89" i="17" s="1"/>
  <c r="AV430" i="17"/>
  <c r="AS431" i="17" s="1"/>
  <c r="AU259" i="17"/>
  <c r="AV259" i="17" s="1"/>
  <c r="AS260" i="17" s="1"/>
  <c r="AE88" i="17"/>
  <c r="BD428" i="17"/>
  <c r="X428" i="17"/>
  <c r="BC428" i="17"/>
  <c r="AC429" i="17"/>
  <c r="BB428" i="17"/>
  <c r="Z428" i="17"/>
  <c r="Y428" i="17"/>
  <c r="O429" i="17"/>
  <c r="BG429" i="17"/>
  <c r="U428" i="17"/>
  <c r="T429" i="17" s="1"/>
  <c r="BI88" i="17"/>
  <c r="Z342" i="17"/>
  <c r="BD342" i="17"/>
  <c r="BC342" i="17"/>
  <c r="BB342" i="17"/>
  <c r="Y342" i="17"/>
  <c r="X342" i="17"/>
  <c r="O343" i="17"/>
  <c r="AC343" i="17"/>
  <c r="BG343" i="17"/>
  <c r="U342" i="17"/>
  <c r="T343" i="17" s="1"/>
  <c r="BI173" i="17"/>
  <c r="Q257" i="17"/>
  <c r="R257" i="17" s="1"/>
  <c r="Q174" i="17"/>
  <c r="R174" i="17" s="1"/>
  <c r="AE256" i="17"/>
  <c r="BI256" i="17"/>
  <c r="AT345" i="17"/>
  <c r="BE345" i="17" s="1"/>
  <c r="AE173" i="17"/>
  <c r="AU285" i="21"/>
  <c r="AV285" i="21" s="1"/>
  <c r="BI376" i="21"/>
  <c r="AU91" i="21"/>
  <c r="AV91" i="21" s="1"/>
  <c r="AS379" i="21"/>
  <c r="AY378" i="21"/>
  <c r="AX379" i="21" s="1"/>
  <c r="AS475" i="21"/>
  <c r="AY474" i="21"/>
  <c r="AX475" i="21" s="1"/>
  <c r="AB88" i="21"/>
  <c r="AD88" i="21"/>
  <c r="AB470" i="21"/>
  <c r="AD470" i="21"/>
  <c r="BF88" i="21"/>
  <c r="BH88" i="21"/>
  <c r="AT188" i="21"/>
  <c r="BE188" i="21" s="1"/>
  <c r="AB182" i="21"/>
  <c r="AD182" i="21"/>
  <c r="P89" i="21"/>
  <c r="AA89" i="21" s="1"/>
  <c r="BF470" i="21"/>
  <c r="BH470" i="21"/>
  <c r="AE376" i="21"/>
  <c r="Q377" i="21"/>
  <c r="R377" i="21" s="1"/>
  <c r="P183" i="21"/>
  <c r="AA183" i="21" s="1"/>
  <c r="BF182" i="21"/>
  <c r="BH182" i="21"/>
  <c r="P471" i="21"/>
  <c r="AA471" i="21" s="1"/>
  <c r="Q280" i="21"/>
  <c r="R280" i="21" s="1"/>
  <c r="AS511" i="15"/>
  <c r="AY510" i="15"/>
  <c r="AX511" i="15" s="1"/>
  <c r="AU302" i="15"/>
  <c r="AV302" i="15" s="1"/>
  <c r="AS303" i="15" s="1"/>
  <c r="AE510" i="15"/>
  <c r="Q511" i="15"/>
  <c r="R511" i="15" s="1"/>
  <c r="AB94" i="15"/>
  <c r="BI404" i="15"/>
  <c r="AE404" i="15"/>
  <c r="BH94" i="15"/>
  <c r="Q298" i="15"/>
  <c r="R298" i="15" s="1"/>
  <c r="BF94" i="15"/>
  <c r="AD94" i="15"/>
  <c r="AS197" i="15"/>
  <c r="AY196" i="15"/>
  <c r="AX197" i="15" s="1"/>
  <c r="P191" i="15"/>
  <c r="AA191" i="15" s="1"/>
  <c r="AB190" i="15"/>
  <c r="AD190" i="15"/>
  <c r="BF190" i="15"/>
  <c r="BH190" i="15"/>
  <c r="AA95" i="15"/>
  <c r="AT100" i="15"/>
  <c r="BE100" i="15" s="1"/>
  <c r="BI279" i="21" l="1"/>
  <c r="BI297" i="15"/>
  <c r="X89" i="17"/>
  <c r="Y89" i="17"/>
  <c r="U89" i="17"/>
  <c r="T90" i="17" s="1"/>
  <c r="BG90" i="17"/>
  <c r="AC90" i="17"/>
  <c r="Z89" i="17"/>
  <c r="AB89" i="17" s="1"/>
  <c r="BB89" i="17"/>
  <c r="BD89" i="17"/>
  <c r="O90" i="17"/>
  <c r="P90" i="17" s="1"/>
  <c r="AA90" i="17" s="1"/>
  <c r="AU188" i="21"/>
  <c r="AV188" i="21" s="1"/>
  <c r="AY188" i="21" s="1"/>
  <c r="AX189" i="21" s="1"/>
  <c r="BB405" i="15"/>
  <c r="BD405" i="15"/>
  <c r="U405" i="15"/>
  <c r="T406" i="15" s="1"/>
  <c r="AC406" i="15"/>
  <c r="BG406" i="15"/>
  <c r="O406" i="15"/>
  <c r="P406" i="15" s="1"/>
  <c r="AA406" i="15" s="1"/>
  <c r="AY406" i="15"/>
  <c r="AX407" i="15" s="1"/>
  <c r="X405" i="15"/>
  <c r="Y405" i="15"/>
  <c r="BC405" i="15"/>
  <c r="AE94" i="15"/>
  <c r="AY302" i="15"/>
  <c r="AX303" i="15" s="1"/>
  <c r="AU100" i="15"/>
  <c r="AV100" i="15" s="1"/>
  <c r="AS101" i="15" s="1"/>
  <c r="AT101" i="15" s="1"/>
  <c r="AY259" i="17"/>
  <c r="AX260" i="17" s="1"/>
  <c r="AY430" i="17"/>
  <c r="AX431" i="17" s="1"/>
  <c r="P429" i="17"/>
  <c r="AA429" i="17" s="1"/>
  <c r="AD89" i="17"/>
  <c r="P343" i="17"/>
  <c r="AA343" i="17" s="1"/>
  <c r="X257" i="17"/>
  <c r="BD257" i="17"/>
  <c r="BC257" i="17"/>
  <c r="AC258" i="17"/>
  <c r="BB257" i="17"/>
  <c r="O258" i="17"/>
  <c r="Z257" i="17"/>
  <c r="Y257" i="17"/>
  <c r="BG258" i="17"/>
  <c r="U257" i="17"/>
  <c r="T258" i="17" s="1"/>
  <c r="BF428" i="17"/>
  <c r="BH428" i="17"/>
  <c r="AB342" i="17"/>
  <c r="AD342" i="17"/>
  <c r="AC175" i="17"/>
  <c r="Z174" i="17"/>
  <c r="BD174" i="17"/>
  <c r="Y174" i="17"/>
  <c r="BC174" i="17"/>
  <c r="X174" i="17"/>
  <c r="O175" i="17"/>
  <c r="BB174" i="17"/>
  <c r="BG175" i="17"/>
  <c r="U174" i="17"/>
  <c r="T175" i="17" s="1"/>
  <c r="BF342" i="17"/>
  <c r="BH342" i="17"/>
  <c r="AT260" i="17"/>
  <c r="BE260" i="17" s="1"/>
  <c r="AB428" i="17"/>
  <c r="AD428" i="17"/>
  <c r="AU345" i="17"/>
  <c r="AV345" i="17" s="1"/>
  <c r="AT431" i="17"/>
  <c r="BE431" i="17" s="1"/>
  <c r="AE182" i="21"/>
  <c r="AE470" i="21"/>
  <c r="AS189" i="21"/>
  <c r="AE88" i="21"/>
  <c r="Z280" i="21"/>
  <c r="BC280" i="21"/>
  <c r="BB280" i="21"/>
  <c r="O281" i="21"/>
  <c r="Y280" i="21"/>
  <c r="X280" i="21"/>
  <c r="BD280" i="21"/>
  <c r="AC281" i="21"/>
  <c r="BG281" i="21"/>
  <c r="U280" i="21"/>
  <c r="T281" i="21" s="1"/>
  <c r="Q183" i="21"/>
  <c r="R183" i="21" s="1"/>
  <c r="Z377" i="21"/>
  <c r="BD377" i="21"/>
  <c r="BC377" i="21"/>
  <c r="BB377" i="21"/>
  <c r="O378" i="21"/>
  <c r="Y377" i="21"/>
  <c r="BG378" i="21"/>
  <c r="X377" i="21"/>
  <c r="AC378" i="21"/>
  <c r="U377" i="21"/>
  <c r="T378" i="21" s="1"/>
  <c r="Q89" i="21"/>
  <c r="R89" i="21" s="1"/>
  <c r="AT475" i="21"/>
  <c r="BE475" i="21" s="1"/>
  <c r="AU475" i="21"/>
  <c r="BI470" i="21"/>
  <c r="BI88" i="21"/>
  <c r="BI182" i="21"/>
  <c r="Q471" i="21"/>
  <c r="R471" i="21" s="1"/>
  <c r="AS92" i="21"/>
  <c r="AY91" i="21"/>
  <c r="AX92" i="21" s="1"/>
  <c r="AS286" i="21"/>
  <c r="AY285" i="21"/>
  <c r="AX286" i="21" s="1"/>
  <c r="AT379" i="21"/>
  <c r="BE379" i="21" s="1"/>
  <c r="AU379" i="21"/>
  <c r="AV379" i="21" s="1"/>
  <c r="BI94" i="15"/>
  <c r="O512" i="15"/>
  <c r="BB511" i="15"/>
  <c r="BC511" i="15"/>
  <c r="Z511" i="15"/>
  <c r="Y511" i="15"/>
  <c r="X511" i="15"/>
  <c r="BD511" i="15"/>
  <c r="AC512" i="15"/>
  <c r="BG512" i="15"/>
  <c r="U511" i="15"/>
  <c r="T512" i="15" s="1"/>
  <c r="AT511" i="15"/>
  <c r="BE511" i="15" s="1"/>
  <c r="AT407" i="15"/>
  <c r="BE407" i="15" s="1"/>
  <c r="BD298" i="15"/>
  <c r="BC298" i="15"/>
  <c r="BB298" i="15"/>
  <c r="O299" i="15"/>
  <c r="Z298" i="15"/>
  <c r="Y298" i="15"/>
  <c r="X298" i="15"/>
  <c r="AC299" i="15"/>
  <c r="BG299" i="15"/>
  <c r="U298" i="15"/>
  <c r="T299" i="15" s="1"/>
  <c r="AT303" i="15"/>
  <c r="BE303" i="15" s="1"/>
  <c r="AE190" i="15"/>
  <c r="Q191" i="15"/>
  <c r="R191" i="15" s="1"/>
  <c r="BI190" i="15"/>
  <c r="AT197" i="15"/>
  <c r="BE197" i="15" s="1"/>
  <c r="O96" i="15"/>
  <c r="P96" i="15" s="1"/>
  <c r="BD95" i="15"/>
  <c r="BC95" i="15"/>
  <c r="X95" i="15"/>
  <c r="Z95" i="15"/>
  <c r="Y95" i="15"/>
  <c r="BB95" i="15"/>
  <c r="U95" i="15"/>
  <c r="T96" i="15" s="1"/>
  <c r="AC96" i="15"/>
  <c r="BG96" i="15"/>
  <c r="BF405" i="15" l="1"/>
  <c r="BF89" i="17"/>
  <c r="BH89" i="17"/>
  <c r="AU431" i="17"/>
  <c r="AV431" i="17" s="1"/>
  <c r="Q429" i="17"/>
  <c r="R429" i="17" s="1"/>
  <c r="X429" i="17" s="1"/>
  <c r="AB405" i="15"/>
  <c r="BH405" i="15"/>
  <c r="AD405" i="15"/>
  <c r="AY100" i="15"/>
  <c r="AX101" i="15" s="1"/>
  <c r="BH511" i="15"/>
  <c r="AU511" i="15"/>
  <c r="AV511" i="15" s="1"/>
  <c r="AU303" i="15"/>
  <c r="AV303" i="15" s="1"/>
  <c r="AU407" i="15"/>
  <c r="AV407" i="15" s="1"/>
  <c r="AC163" i="22"/>
  <c r="AC159" i="22"/>
  <c r="AC161" i="22"/>
  <c r="BG163" i="22"/>
  <c r="BG159" i="22"/>
  <c r="BG161" i="22"/>
  <c r="AU260" i="17"/>
  <c r="AV260" i="17" s="1"/>
  <c r="AS261" i="17" s="1"/>
  <c r="AS346" i="17"/>
  <c r="AY345" i="17"/>
  <c r="AX346" i="17" s="1"/>
  <c r="BD429" i="17"/>
  <c r="Y429" i="17"/>
  <c r="BC429" i="17"/>
  <c r="AB174" i="17"/>
  <c r="AD174" i="17"/>
  <c r="Q343" i="17"/>
  <c r="R343" i="17" s="1"/>
  <c r="AE342" i="17"/>
  <c r="P258" i="17"/>
  <c r="AA258" i="17" s="1"/>
  <c r="BI342" i="17"/>
  <c r="BF257" i="17"/>
  <c r="BH257" i="17"/>
  <c r="AE89" i="17"/>
  <c r="BI428" i="17"/>
  <c r="AE428" i="17"/>
  <c r="BF174" i="17"/>
  <c r="BH174" i="17"/>
  <c r="Q90" i="17"/>
  <c r="R90" i="17" s="1"/>
  <c r="P175" i="17"/>
  <c r="AA175" i="17" s="1"/>
  <c r="AB257" i="17"/>
  <c r="AD257" i="17"/>
  <c r="BC183" i="21"/>
  <c r="X183" i="21"/>
  <c r="Y183" i="21"/>
  <c r="Z183" i="21"/>
  <c r="O184" i="21"/>
  <c r="BB183" i="21"/>
  <c r="BD183" i="21"/>
  <c r="AC184" i="21"/>
  <c r="U183" i="21"/>
  <c r="T184" i="21" s="1"/>
  <c r="BG184" i="21"/>
  <c r="AS380" i="21"/>
  <c r="AY379" i="21"/>
  <c r="AX380" i="21" s="1"/>
  <c r="P281" i="21"/>
  <c r="AA281" i="21" s="1"/>
  <c r="AT286" i="21"/>
  <c r="BE286" i="21" s="1"/>
  <c r="BF280" i="21"/>
  <c r="BH280" i="21"/>
  <c r="BC471" i="21"/>
  <c r="X471" i="21"/>
  <c r="O472" i="21"/>
  <c r="BB471" i="21"/>
  <c r="Z471" i="21"/>
  <c r="BD471" i="21"/>
  <c r="Y471" i="21"/>
  <c r="AC472" i="21"/>
  <c r="BG472" i="21"/>
  <c r="U471" i="21"/>
  <c r="T472" i="21" s="1"/>
  <c r="P378" i="21"/>
  <c r="AA378" i="21" s="1"/>
  <c r="BF377" i="21"/>
  <c r="BH377" i="21"/>
  <c r="O90" i="21"/>
  <c r="BD89" i="21"/>
  <c r="BC89" i="21"/>
  <c r="Z89" i="21"/>
  <c r="BB89" i="21"/>
  <c r="Y89" i="21"/>
  <c r="X89" i="21"/>
  <c r="BG90" i="21"/>
  <c r="AC90" i="21"/>
  <c r="U89" i="21"/>
  <c r="T90" i="21" s="1"/>
  <c r="AB377" i="21"/>
  <c r="AD377" i="21"/>
  <c r="AT92" i="21"/>
  <c r="BE92" i="21" s="1"/>
  <c r="AU92" i="21"/>
  <c r="AV92" i="21" s="1"/>
  <c r="AV475" i="21"/>
  <c r="AB280" i="21"/>
  <c r="AD280" i="21"/>
  <c r="AT189" i="21"/>
  <c r="BE189" i="21" s="1"/>
  <c r="AB511" i="15"/>
  <c r="AD511" i="15"/>
  <c r="Q406" i="15"/>
  <c r="R406" i="15" s="1"/>
  <c r="Z406" i="15" s="1"/>
  <c r="BF511" i="15"/>
  <c r="P512" i="15"/>
  <c r="AA512" i="15" s="1"/>
  <c r="BF298" i="15"/>
  <c r="BH298" i="15"/>
  <c r="P299" i="15"/>
  <c r="AA299" i="15" s="1"/>
  <c r="AB298" i="15"/>
  <c r="AD298" i="15"/>
  <c r="AU197" i="15"/>
  <c r="AV197" i="15" s="1"/>
  <c r="O192" i="15"/>
  <c r="Z191" i="15"/>
  <c r="BB191" i="15"/>
  <c r="Y191" i="15"/>
  <c r="X191" i="15"/>
  <c r="AC192" i="15"/>
  <c r="BD191" i="15"/>
  <c r="BC191" i="15"/>
  <c r="BG192" i="15"/>
  <c r="U191" i="15"/>
  <c r="T192" i="15" s="1"/>
  <c r="AD95" i="15"/>
  <c r="BH95" i="15"/>
  <c r="AB95" i="15"/>
  <c r="AA96" i="15"/>
  <c r="BF95" i="15"/>
  <c r="AU101" i="15"/>
  <c r="AV101" i="15" s="1"/>
  <c r="BE101" i="15"/>
  <c r="BI405" i="15" l="1"/>
  <c r="BI89" i="17"/>
  <c r="AE405" i="15"/>
  <c r="U429" i="17"/>
  <c r="T430" i="17" s="1"/>
  <c r="BG430" i="17"/>
  <c r="Z429" i="17"/>
  <c r="AB429" i="17" s="1"/>
  <c r="AC430" i="17"/>
  <c r="BB429" i="17"/>
  <c r="BF429" i="17" s="1"/>
  <c r="O430" i="17"/>
  <c r="P430" i="17" s="1"/>
  <c r="AA430" i="17" s="1"/>
  <c r="AY260" i="17"/>
  <c r="AX261" i="17" s="1"/>
  <c r="BI511" i="15"/>
  <c r="BE313" i="22"/>
  <c r="BE309" i="22"/>
  <c r="BE311" i="22"/>
  <c r="AA163" i="22"/>
  <c r="AA161" i="22"/>
  <c r="Q258" i="17"/>
  <c r="R258" i="17" s="1"/>
  <c r="BI257" i="17"/>
  <c r="AD429" i="17"/>
  <c r="AE174" i="17"/>
  <c r="BD343" i="17"/>
  <c r="BC343" i="17"/>
  <c r="BB343" i="17"/>
  <c r="O344" i="17"/>
  <c r="Z343" i="17"/>
  <c r="Y343" i="17"/>
  <c r="X343" i="17"/>
  <c r="AC344" i="17"/>
  <c r="BG344" i="17"/>
  <c r="U343" i="17"/>
  <c r="T344" i="17" s="1"/>
  <c r="Z90" i="17"/>
  <c r="O91" i="17"/>
  <c r="BD90" i="17"/>
  <c r="BC90" i="17"/>
  <c r="BB90" i="17"/>
  <c r="Y90" i="17"/>
  <c r="AC91" i="17"/>
  <c r="X90" i="17"/>
  <c r="BG91" i="17"/>
  <c r="U90" i="17"/>
  <c r="T91" i="17" s="1"/>
  <c r="BI174" i="17"/>
  <c r="AY431" i="17"/>
  <c r="AT346" i="17"/>
  <c r="BE346" i="17" s="1"/>
  <c r="AE257" i="17"/>
  <c r="Q175" i="17"/>
  <c r="R175" i="17" s="1"/>
  <c r="AT261" i="17"/>
  <c r="BE261" i="17" s="1"/>
  <c r="AU189" i="21"/>
  <c r="AV189" i="21" s="1"/>
  <c r="AS190" i="21" s="1"/>
  <c r="AU286" i="21"/>
  <c r="AV286" i="21" s="1"/>
  <c r="AY286" i="21" s="1"/>
  <c r="AX287" i="21" s="1"/>
  <c r="AS93" i="21"/>
  <c r="AY92" i="21"/>
  <c r="AX93" i="21" s="1"/>
  <c r="P90" i="21"/>
  <c r="AA90" i="21" s="1"/>
  <c r="Q281" i="21"/>
  <c r="R281" i="21" s="1"/>
  <c r="BF183" i="21"/>
  <c r="BH183" i="21"/>
  <c r="P184" i="21"/>
  <c r="AA184" i="21" s="1"/>
  <c r="AB471" i="21"/>
  <c r="AD471" i="21"/>
  <c r="AB89" i="21"/>
  <c r="AD89" i="21"/>
  <c r="BF89" i="21"/>
  <c r="BH89" i="21"/>
  <c r="BI280" i="21"/>
  <c r="AT380" i="21"/>
  <c r="BE380" i="21" s="1"/>
  <c r="BI377" i="21"/>
  <c r="Q378" i="21"/>
  <c r="R378" i="21" s="1"/>
  <c r="BF471" i="21"/>
  <c r="BH471" i="21"/>
  <c r="AB183" i="21"/>
  <c r="AD183" i="21"/>
  <c r="AS476" i="21"/>
  <c r="AY475" i="21"/>
  <c r="AX476" i="21" s="1"/>
  <c r="AE280" i="21"/>
  <c r="AE377" i="21"/>
  <c r="P472" i="21"/>
  <c r="AA472" i="21" s="1"/>
  <c r="BC406" i="15"/>
  <c r="Q512" i="15"/>
  <c r="R512" i="15" s="1"/>
  <c r="U406" i="15"/>
  <c r="T407" i="15" s="1"/>
  <c r="BD406" i="15"/>
  <c r="AS512" i="15"/>
  <c r="AY511" i="15"/>
  <c r="AX512" i="15" s="1"/>
  <c r="BB406" i="15"/>
  <c r="Y406" i="15"/>
  <c r="AC407" i="15"/>
  <c r="O407" i="15"/>
  <c r="P407" i="15" s="1"/>
  <c r="AA407" i="15" s="1"/>
  <c r="X406" i="15"/>
  <c r="BG407" i="15"/>
  <c r="AE511" i="15"/>
  <c r="AS408" i="15"/>
  <c r="AY407" i="15"/>
  <c r="AX408" i="15" s="1"/>
  <c r="Q299" i="15"/>
  <c r="R299" i="15" s="1"/>
  <c r="AE298" i="15"/>
  <c r="AS304" i="15"/>
  <c r="AY303" i="15"/>
  <c r="AX304" i="15" s="1"/>
  <c r="BI298" i="15"/>
  <c r="AS198" i="15"/>
  <c r="AY197" i="15"/>
  <c r="AX198" i="15" s="1"/>
  <c r="AB191" i="15"/>
  <c r="AD191" i="15"/>
  <c r="BF191" i="15"/>
  <c r="BH191" i="15"/>
  <c r="P192" i="15"/>
  <c r="AA192" i="15" s="1"/>
  <c r="Q96" i="15"/>
  <c r="R96" i="15" s="1"/>
  <c r="BB96" i="15" s="1"/>
  <c r="BI95" i="15"/>
  <c r="AS102" i="15"/>
  <c r="AY101" i="15"/>
  <c r="AX102" i="15" s="1"/>
  <c r="AE95" i="15"/>
  <c r="AY189" i="21" l="1"/>
  <c r="AX190" i="21" s="1"/>
  <c r="BH429" i="17"/>
  <c r="Q472" i="21"/>
  <c r="R472" i="21" s="1"/>
  <c r="AS287" i="21"/>
  <c r="BF406" i="15"/>
  <c r="BE388" i="22"/>
  <c r="BE384" i="22"/>
  <c r="BE386" i="22"/>
  <c r="BE163" i="22"/>
  <c r="BE161" i="22"/>
  <c r="BE159" i="22"/>
  <c r="AU346" i="17"/>
  <c r="O176" i="17"/>
  <c r="BB175" i="17"/>
  <c r="Y175" i="17"/>
  <c r="AC176" i="17"/>
  <c r="X175" i="17"/>
  <c r="BD175" i="17"/>
  <c r="BC175" i="17"/>
  <c r="Z175" i="17"/>
  <c r="BG176" i="17"/>
  <c r="U175" i="17"/>
  <c r="T176" i="17" s="1"/>
  <c r="BF343" i="17"/>
  <c r="BH343" i="17"/>
  <c r="AV346" i="17"/>
  <c r="AB343" i="17"/>
  <c r="AD343" i="17"/>
  <c r="O259" i="17"/>
  <c r="BB258" i="17"/>
  <c r="AC259" i="17"/>
  <c r="Y258" i="17"/>
  <c r="X258" i="17"/>
  <c r="BD258" i="17"/>
  <c r="BC258" i="17"/>
  <c r="Z258" i="17"/>
  <c r="BG259" i="17"/>
  <c r="U258" i="17"/>
  <c r="T259" i="17" s="1"/>
  <c r="AE429" i="17"/>
  <c r="BF90" i="17"/>
  <c r="BH90" i="17"/>
  <c r="P91" i="17"/>
  <c r="AA91" i="17" s="1"/>
  <c r="AB90" i="17"/>
  <c r="AD90" i="17"/>
  <c r="Q430" i="17"/>
  <c r="R430" i="17" s="1"/>
  <c r="AU261" i="17"/>
  <c r="AV261" i="17" s="1"/>
  <c r="BI429" i="17"/>
  <c r="P344" i="17"/>
  <c r="AA344" i="17" s="1"/>
  <c r="Q184" i="21"/>
  <c r="R184" i="21" s="1"/>
  <c r="O185" i="21" s="1"/>
  <c r="AU380" i="21"/>
  <c r="AV380" i="21" s="1"/>
  <c r="Q90" i="21"/>
  <c r="R90" i="21" s="1"/>
  <c r="BB90" i="21" s="1"/>
  <c r="Z90" i="21"/>
  <c r="AC473" i="21"/>
  <c r="O473" i="21"/>
  <c r="Z472" i="21"/>
  <c r="Y472" i="21"/>
  <c r="BB472" i="21"/>
  <c r="BD472" i="21"/>
  <c r="BC472" i="21"/>
  <c r="X472" i="21"/>
  <c r="BG473" i="21"/>
  <c r="U472" i="21"/>
  <c r="T473" i="21" s="1"/>
  <c r="BI471" i="21"/>
  <c r="BC281" i="21"/>
  <c r="BB281" i="21"/>
  <c r="O282" i="21"/>
  <c r="Z281" i="21"/>
  <c r="Y281" i="21"/>
  <c r="X281" i="21"/>
  <c r="BD281" i="21"/>
  <c r="AC282" i="21"/>
  <c r="BG282" i="21"/>
  <c r="U281" i="21"/>
  <c r="T282" i="21" s="1"/>
  <c r="AT287" i="21"/>
  <c r="BE287" i="21" s="1"/>
  <c r="BD378" i="21"/>
  <c r="Y378" i="21"/>
  <c r="BC378" i="21"/>
  <c r="X378" i="21"/>
  <c r="BB378" i="21"/>
  <c r="O379" i="21"/>
  <c r="Z378" i="21"/>
  <c r="AC379" i="21"/>
  <c r="BG379" i="21"/>
  <c r="U378" i="21"/>
  <c r="T379" i="21" s="1"/>
  <c r="BI183" i="21"/>
  <c r="AT93" i="21"/>
  <c r="BE93" i="21" s="1"/>
  <c r="AT476" i="21"/>
  <c r="BE476" i="21" s="1"/>
  <c r="AE471" i="21"/>
  <c r="BI89" i="21"/>
  <c r="AE89" i="21"/>
  <c r="AE183" i="21"/>
  <c r="AT190" i="21"/>
  <c r="BE190" i="21" s="1"/>
  <c r="X512" i="15"/>
  <c r="BG513" i="15"/>
  <c r="BD512" i="15"/>
  <c r="AC513" i="15"/>
  <c r="U512" i="15"/>
  <c r="T513" i="15" s="1"/>
  <c r="O513" i="15"/>
  <c r="P513" i="15" s="1"/>
  <c r="AA513" i="15" s="1"/>
  <c r="BC512" i="15"/>
  <c r="BB512" i="15"/>
  <c r="Z512" i="15"/>
  <c r="Y512" i="15"/>
  <c r="AB406" i="15"/>
  <c r="AT512" i="15"/>
  <c r="BE512" i="15" s="1"/>
  <c r="AD406" i="15"/>
  <c r="BH406" i="15"/>
  <c r="Q407" i="15"/>
  <c r="R407" i="15" s="1"/>
  <c r="AT408" i="15"/>
  <c r="BE408" i="15" s="1"/>
  <c r="BG97" i="15"/>
  <c r="BD96" i="15"/>
  <c r="AC97" i="15"/>
  <c r="U96" i="15"/>
  <c r="T97" i="15" s="1"/>
  <c r="AT304" i="15"/>
  <c r="BE304" i="15" s="1"/>
  <c r="Z96" i="15"/>
  <c r="X96" i="15"/>
  <c r="BD299" i="15"/>
  <c r="Y299" i="15"/>
  <c r="BC299" i="15"/>
  <c r="X299" i="15"/>
  <c r="O300" i="15"/>
  <c r="BB299" i="15"/>
  <c r="AC300" i="15"/>
  <c r="Z299" i="15"/>
  <c r="BG300" i="15"/>
  <c r="U299" i="15"/>
  <c r="T300" i="15" s="1"/>
  <c r="BC96" i="15"/>
  <c r="BH96" i="15" s="1"/>
  <c r="O97" i="15"/>
  <c r="P97" i="15" s="1"/>
  <c r="Y96" i="15"/>
  <c r="BI191" i="15"/>
  <c r="AE191" i="15"/>
  <c r="Q192" i="15"/>
  <c r="R192" i="15" s="1"/>
  <c r="AT198" i="15"/>
  <c r="BE198" i="15" s="1"/>
  <c r="AT102" i="15"/>
  <c r="BE102" i="15" s="1"/>
  <c r="Y90" i="21" l="1"/>
  <c r="BD90" i="21"/>
  <c r="Q91" i="17"/>
  <c r="R91" i="17" s="1"/>
  <c r="Y184" i="21"/>
  <c r="BC184" i="21"/>
  <c r="U184" i="21"/>
  <c r="T185" i="21" s="1"/>
  <c r="BD184" i="21"/>
  <c r="BG185" i="21"/>
  <c r="X184" i="21"/>
  <c r="Z184" i="21"/>
  <c r="AC185" i="21"/>
  <c r="BB184" i="21"/>
  <c r="AU408" i="15"/>
  <c r="AV408" i="15" s="1"/>
  <c r="AS409" i="15" s="1"/>
  <c r="AB512" i="15"/>
  <c r="BF512" i="15"/>
  <c r="BI406" i="15"/>
  <c r="Q97" i="15"/>
  <c r="R97" i="15" s="1"/>
  <c r="AD512" i="15"/>
  <c r="X159" i="22"/>
  <c r="X161" i="22"/>
  <c r="X163" i="22"/>
  <c r="AC309" i="22"/>
  <c r="AC313" i="22"/>
  <c r="AC311" i="22"/>
  <c r="Y161" i="22"/>
  <c r="Y163" i="22"/>
  <c r="Z161" i="22"/>
  <c r="Z163" i="22"/>
  <c r="AC234" i="22"/>
  <c r="AC236" i="22"/>
  <c r="AC238" i="22"/>
  <c r="BG388" i="22"/>
  <c r="BG384" i="22"/>
  <c r="BG386" i="22"/>
  <c r="AC386" i="22"/>
  <c r="AC384" i="22"/>
  <c r="AC388" i="22"/>
  <c r="BG236" i="22"/>
  <c r="BG234" i="22"/>
  <c r="BG238" i="22"/>
  <c r="BB161" i="22"/>
  <c r="BB163" i="22"/>
  <c r="BB159" i="22"/>
  <c r="BC161" i="22"/>
  <c r="BC163" i="22"/>
  <c r="BC159" i="22"/>
  <c r="BD163" i="22"/>
  <c r="BD159" i="22"/>
  <c r="BD161" i="22"/>
  <c r="BG309" i="22"/>
  <c r="BG311" i="22"/>
  <c r="BG313" i="22"/>
  <c r="AE343" i="17"/>
  <c r="Z91" i="17"/>
  <c r="BD91" i="17"/>
  <c r="BC91" i="17"/>
  <c r="BB91" i="17"/>
  <c r="Y91" i="17"/>
  <c r="X91" i="17"/>
  <c r="U91" i="17"/>
  <c r="AC431" i="17"/>
  <c r="Z430" i="17"/>
  <c r="BD430" i="17"/>
  <c r="Y430" i="17"/>
  <c r="BC430" i="17"/>
  <c r="O431" i="17"/>
  <c r="BB430" i="17"/>
  <c r="X430" i="17"/>
  <c r="BG431" i="17"/>
  <c r="U430" i="17"/>
  <c r="T431" i="17" s="1"/>
  <c r="Q344" i="17"/>
  <c r="R344" i="17" s="1"/>
  <c r="AY346" i="17"/>
  <c r="AE90" i="17"/>
  <c r="BI90" i="17"/>
  <c r="AB258" i="17"/>
  <c r="AD258" i="17"/>
  <c r="AB175" i="17"/>
  <c r="AD175" i="17"/>
  <c r="BI343" i="17"/>
  <c r="BF258" i="17"/>
  <c r="BH258" i="17"/>
  <c r="P259" i="17"/>
  <c r="AA259" i="17" s="1"/>
  <c r="BF175" i="17"/>
  <c r="BH175" i="17"/>
  <c r="AY261" i="17"/>
  <c r="P176" i="17"/>
  <c r="AA176" i="17" s="1"/>
  <c r="U90" i="21"/>
  <c r="T91" i="21" s="1"/>
  <c r="AC91" i="21"/>
  <c r="BG91" i="21"/>
  <c r="BC90" i="21"/>
  <c r="BF90" i="21" s="1"/>
  <c r="O91" i="21"/>
  <c r="P91" i="21" s="1"/>
  <c r="AA91" i="21" s="1"/>
  <c r="AU476" i="21"/>
  <c r="AV476" i="21" s="1"/>
  <c r="AS477" i="21" s="1"/>
  <c r="X90" i="21"/>
  <c r="AD90" i="21" s="1"/>
  <c r="AU93" i="21"/>
  <c r="AV93" i="21" s="1"/>
  <c r="AS94" i="21" s="1"/>
  <c r="P185" i="21"/>
  <c r="AA185" i="21" s="1"/>
  <c r="P473" i="21"/>
  <c r="AA473" i="21" s="1"/>
  <c r="AS381" i="21"/>
  <c r="AY380" i="21"/>
  <c r="AX381" i="21" s="1"/>
  <c r="P379" i="21"/>
  <c r="AA379" i="21" s="1"/>
  <c r="BF378" i="21"/>
  <c r="BH378" i="21"/>
  <c r="P282" i="21"/>
  <c r="AA282" i="21" s="1"/>
  <c r="AU287" i="21"/>
  <c r="AV287" i="21" s="1"/>
  <c r="AB378" i="21"/>
  <c r="AD378" i="21"/>
  <c r="BF281" i="21"/>
  <c r="BH281" i="21"/>
  <c r="AB281" i="21"/>
  <c r="AD281" i="21"/>
  <c r="AB472" i="21"/>
  <c r="AD472" i="21"/>
  <c r="AU190" i="21"/>
  <c r="AV190" i="21" s="1"/>
  <c r="BF472" i="21"/>
  <c r="BH472" i="21"/>
  <c r="BH512" i="15"/>
  <c r="AU512" i="15"/>
  <c r="AV512" i="15" s="1"/>
  <c r="AS513" i="15" s="1"/>
  <c r="AE406" i="15"/>
  <c r="AD96" i="15"/>
  <c r="Q513" i="15"/>
  <c r="R513" i="15" s="1"/>
  <c r="BC407" i="15"/>
  <c r="O408" i="15"/>
  <c r="BD407" i="15"/>
  <c r="BB407" i="15"/>
  <c r="Z407" i="15"/>
  <c r="AC408" i="15"/>
  <c r="Y407" i="15"/>
  <c r="X407" i="15"/>
  <c r="BG408" i="15"/>
  <c r="U407" i="15"/>
  <c r="T408" i="15" s="1"/>
  <c r="AA97" i="15"/>
  <c r="BF96" i="15"/>
  <c r="BI96" i="15" s="1"/>
  <c r="AU304" i="15"/>
  <c r="AV304" i="15" s="1"/>
  <c r="BF299" i="15"/>
  <c r="BH299" i="15"/>
  <c r="AB299" i="15"/>
  <c r="AD299" i="15"/>
  <c r="AB96" i="15"/>
  <c r="P300" i="15"/>
  <c r="AA300" i="15" s="1"/>
  <c r="BB192" i="15"/>
  <c r="O193" i="15"/>
  <c r="Z192" i="15"/>
  <c r="Y192" i="15"/>
  <c r="X192" i="15"/>
  <c r="BD192" i="15"/>
  <c r="BC192" i="15"/>
  <c r="BG193" i="15"/>
  <c r="AC193" i="15"/>
  <c r="U192" i="15"/>
  <c r="T193" i="15" s="1"/>
  <c r="AU198" i="15"/>
  <c r="AV198" i="15" s="1"/>
  <c r="AU102" i="15"/>
  <c r="AV102" i="15" s="1"/>
  <c r="Q473" i="21" l="1"/>
  <c r="R473" i="21" s="1"/>
  <c r="BI512" i="15"/>
  <c r="AB184" i="21"/>
  <c r="AD184" i="21"/>
  <c r="Q379" i="21"/>
  <c r="R379" i="21" s="1"/>
  <c r="BC379" i="21" s="1"/>
  <c r="BF184" i="21"/>
  <c r="BH184" i="21"/>
  <c r="AE512" i="15"/>
  <c r="AY408" i="15"/>
  <c r="AX409" i="15" s="1"/>
  <c r="AY512" i="15"/>
  <c r="AX513" i="15" s="1"/>
  <c r="BD97" i="15"/>
  <c r="O98" i="15"/>
  <c r="P98" i="15" s="1"/>
  <c r="AA98" i="15" s="1"/>
  <c r="Z97" i="15"/>
  <c r="Y97" i="15"/>
  <c r="BG98" i="15"/>
  <c r="U97" i="15"/>
  <c r="T98" i="15" s="1"/>
  <c r="X97" i="15"/>
  <c r="AC98" i="15"/>
  <c r="BB97" i="15"/>
  <c r="BC97" i="15"/>
  <c r="BH163" i="22"/>
  <c r="BH159" i="22"/>
  <c r="BH161" i="22"/>
  <c r="AA313" i="22"/>
  <c r="AA311" i="22"/>
  <c r="AA388" i="22"/>
  <c r="AA386" i="22"/>
  <c r="AD163" i="22"/>
  <c r="AD161" i="22"/>
  <c r="AA238" i="22"/>
  <c r="AA236" i="22"/>
  <c r="BF159" i="22"/>
  <c r="BF163" i="22"/>
  <c r="BF161" i="22"/>
  <c r="AB163" i="22"/>
  <c r="AB161" i="22"/>
  <c r="Q259" i="17"/>
  <c r="R259" i="17" s="1"/>
  <c r="BC259" i="17" s="1"/>
  <c r="AE258" i="17"/>
  <c r="AE175" i="17"/>
  <c r="Z259" i="17"/>
  <c r="BI258" i="17"/>
  <c r="BF430" i="17"/>
  <c r="BH430" i="17"/>
  <c r="AB91" i="17"/>
  <c r="AD91" i="17"/>
  <c r="P431" i="17"/>
  <c r="AA431" i="17" s="1"/>
  <c r="BF91" i="17"/>
  <c r="BH91" i="17"/>
  <c r="AB430" i="17"/>
  <c r="AD430" i="17"/>
  <c r="BC344" i="17"/>
  <c r="X344" i="17"/>
  <c r="BD344" i="17"/>
  <c r="BB344" i="17"/>
  <c r="Z344" i="17"/>
  <c r="O345" i="17"/>
  <c r="Y344" i="17"/>
  <c r="BG345" i="17"/>
  <c r="AC345" i="17"/>
  <c r="U344" i="17"/>
  <c r="T345" i="17" s="1"/>
  <c r="BI175" i="17"/>
  <c r="Q176" i="17"/>
  <c r="R176" i="17" s="1"/>
  <c r="BH90" i="21"/>
  <c r="BI90" i="21" s="1"/>
  <c r="AY93" i="21"/>
  <c r="AX94" i="21" s="1"/>
  <c r="AB90" i="21"/>
  <c r="AE90" i="21" s="1"/>
  <c r="AY476" i="21"/>
  <c r="AX477" i="21" s="1"/>
  <c r="BI378" i="21"/>
  <c r="AE472" i="21"/>
  <c r="AS288" i="21"/>
  <c r="AY287" i="21"/>
  <c r="AX288" i="21" s="1"/>
  <c r="Z379" i="21"/>
  <c r="BD379" i="21"/>
  <c r="BB379" i="21"/>
  <c r="X379" i="21"/>
  <c r="O380" i="21"/>
  <c r="Y379" i="21"/>
  <c r="AC380" i="21"/>
  <c r="U379" i="21"/>
  <c r="T380" i="21" s="1"/>
  <c r="O474" i="21"/>
  <c r="BB473" i="21"/>
  <c r="BD473" i="21"/>
  <c r="BC473" i="21"/>
  <c r="Z473" i="21"/>
  <c r="AC474" i="21"/>
  <c r="Y473" i="21"/>
  <c r="X473" i="21"/>
  <c r="BG474" i="21"/>
  <c r="U473" i="21"/>
  <c r="T474" i="21" s="1"/>
  <c r="Q185" i="21"/>
  <c r="R185" i="21" s="1"/>
  <c r="Q282" i="21"/>
  <c r="R282" i="21" s="1"/>
  <c r="BI472" i="21"/>
  <c r="AT381" i="21"/>
  <c r="BE381" i="21" s="1"/>
  <c r="AT477" i="21"/>
  <c r="BE477" i="21" s="1"/>
  <c r="AE378" i="21"/>
  <c r="Q91" i="21"/>
  <c r="R91" i="21" s="1"/>
  <c r="AS191" i="21"/>
  <c r="AY190" i="21"/>
  <c r="AX191" i="21" s="1"/>
  <c r="BI281" i="21"/>
  <c r="AE281" i="21"/>
  <c r="AT94" i="21"/>
  <c r="BE94" i="21" s="1"/>
  <c r="AE96" i="15"/>
  <c r="BC513" i="15"/>
  <c r="Z513" i="15"/>
  <c r="BB513" i="15"/>
  <c r="X513" i="15"/>
  <c r="O514" i="15"/>
  <c r="Y513" i="15"/>
  <c r="BD513" i="15"/>
  <c r="BG514" i="15"/>
  <c r="AC514" i="15"/>
  <c r="U513" i="15"/>
  <c r="T514" i="15" s="1"/>
  <c r="AT513" i="15"/>
  <c r="BE513" i="15" s="1"/>
  <c r="P408" i="15"/>
  <c r="AA408" i="15" s="1"/>
  <c r="BF407" i="15"/>
  <c r="BH407" i="15"/>
  <c r="AB407" i="15"/>
  <c r="AD407" i="15"/>
  <c r="AT409" i="15"/>
  <c r="BE409" i="15" s="1"/>
  <c r="AE299" i="15"/>
  <c r="BI299" i="15"/>
  <c r="AS305" i="15"/>
  <c r="AY304" i="15"/>
  <c r="AX305" i="15" s="1"/>
  <c r="Q300" i="15"/>
  <c r="R300" i="15" s="1"/>
  <c r="AS199" i="15"/>
  <c r="AY198" i="15"/>
  <c r="AX199" i="15" s="1"/>
  <c r="P193" i="15"/>
  <c r="AA193" i="15" s="1"/>
  <c r="AB192" i="15"/>
  <c r="AD192" i="15"/>
  <c r="BF192" i="15"/>
  <c r="BH192" i="15"/>
  <c r="AS103" i="15"/>
  <c r="AY102" i="15"/>
  <c r="AX103" i="15" s="1"/>
  <c r="O260" i="17" l="1"/>
  <c r="AE184" i="21"/>
  <c r="BI184" i="21"/>
  <c r="BD259" i="17"/>
  <c r="U259" i="17"/>
  <c r="T260" i="17" s="1"/>
  <c r="AC260" i="17"/>
  <c r="X259" i="17"/>
  <c r="Y259" i="17"/>
  <c r="AB259" i="17" s="1"/>
  <c r="BB259" i="17"/>
  <c r="BH259" i="17" s="1"/>
  <c r="BG260" i="17"/>
  <c r="BG380" i="21"/>
  <c r="AU94" i="21"/>
  <c r="AV94" i="21" s="1"/>
  <c r="AU477" i="21"/>
  <c r="AV477" i="21" s="1"/>
  <c r="AS478" i="21" s="1"/>
  <c r="BH97" i="15"/>
  <c r="BF97" i="15"/>
  <c r="BH513" i="15"/>
  <c r="AB97" i="15"/>
  <c r="AU409" i="15"/>
  <c r="AV409" i="15" s="1"/>
  <c r="AS410" i="15" s="1"/>
  <c r="AD97" i="15"/>
  <c r="BG86" i="22"/>
  <c r="BG84" i="22"/>
  <c r="BG88" i="22"/>
  <c r="AC84" i="22"/>
  <c r="AC86" i="22"/>
  <c r="AC88" i="22"/>
  <c r="AE161" i="22"/>
  <c r="AE163" i="22"/>
  <c r="B109" i="22" s="1"/>
  <c r="D9" i="22" s="1"/>
  <c r="BI163" i="22"/>
  <c r="C109" i="22" s="1"/>
  <c r="E9" i="22" s="1"/>
  <c r="BI159" i="22"/>
  <c r="BI161" i="22"/>
  <c r="AE430" i="17"/>
  <c r="AD259" i="17"/>
  <c r="AB344" i="17"/>
  <c r="AD344" i="17"/>
  <c r="Q431" i="17"/>
  <c r="R431" i="17" s="1"/>
  <c r="BI430" i="17"/>
  <c r="P345" i="17"/>
  <c r="AA345" i="17" s="1"/>
  <c r="Q345" i="17"/>
  <c r="R345" i="17" s="1"/>
  <c r="BI91" i="17"/>
  <c r="P260" i="17"/>
  <c r="AA260" i="17" s="1"/>
  <c r="Z176" i="17"/>
  <c r="BD176" i="17"/>
  <c r="Y176" i="17"/>
  <c r="BC176" i="17"/>
  <c r="X176" i="17"/>
  <c r="BB176" i="17"/>
  <c r="U176" i="17"/>
  <c r="BF344" i="17"/>
  <c r="BH344" i="17"/>
  <c r="AE91" i="17"/>
  <c r="AU381" i="21"/>
  <c r="AV381" i="21" s="1"/>
  <c r="AS382" i="21" s="1"/>
  <c r="AS95" i="21"/>
  <c r="AY94" i="21"/>
  <c r="AX95" i="21" s="1"/>
  <c r="AC186" i="21"/>
  <c r="Y185" i="21"/>
  <c r="O186" i="21"/>
  <c r="X185" i="21"/>
  <c r="BB185" i="21"/>
  <c r="Z185" i="21"/>
  <c r="BG186" i="21"/>
  <c r="BD185" i="21"/>
  <c r="BC185" i="21"/>
  <c r="U185" i="21"/>
  <c r="T186" i="21" s="1"/>
  <c r="O92" i="21"/>
  <c r="BB91" i="21"/>
  <c r="Y91" i="21"/>
  <c r="X91" i="21"/>
  <c r="BD91" i="21"/>
  <c r="BC91" i="21"/>
  <c r="Z91" i="21"/>
  <c r="BG92" i="21"/>
  <c r="AC92" i="21"/>
  <c r="U91" i="21"/>
  <c r="T92" i="21" s="1"/>
  <c r="BF379" i="21"/>
  <c r="BH379" i="21"/>
  <c r="AB379" i="21"/>
  <c r="AD379" i="21"/>
  <c r="P474" i="21"/>
  <c r="AA474" i="21" s="1"/>
  <c r="AT191" i="21"/>
  <c r="BE191" i="21" s="1"/>
  <c r="BC282" i="21"/>
  <c r="X282" i="21"/>
  <c r="BB282" i="21"/>
  <c r="O283" i="21"/>
  <c r="Z282" i="21"/>
  <c r="Y282" i="21"/>
  <c r="BD282" i="21"/>
  <c r="AC283" i="21"/>
  <c r="BG283" i="21"/>
  <c r="U282" i="21"/>
  <c r="T283" i="21" s="1"/>
  <c r="BF473" i="21"/>
  <c r="BH473" i="21"/>
  <c r="AB473" i="21"/>
  <c r="AD473" i="21"/>
  <c r="P380" i="21"/>
  <c r="AA380" i="21" s="1"/>
  <c r="AT288" i="21"/>
  <c r="BE288" i="21" s="1"/>
  <c r="P514" i="15"/>
  <c r="AA514" i="15" s="1"/>
  <c r="AB513" i="15"/>
  <c r="AD513" i="15"/>
  <c r="AU513" i="15"/>
  <c r="AV513" i="15" s="1"/>
  <c r="BF513" i="15"/>
  <c r="AE407" i="15"/>
  <c r="Q408" i="15"/>
  <c r="R408" i="15" s="1"/>
  <c r="BI407" i="15"/>
  <c r="AC301" i="15"/>
  <c r="Z300" i="15"/>
  <c r="BD300" i="15"/>
  <c r="Y300" i="15"/>
  <c r="BC300" i="15"/>
  <c r="X300" i="15"/>
  <c r="BB300" i="15"/>
  <c r="O301" i="15"/>
  <c r="BG301" i="15"/>
  <c r="U300" i="15"/>
  <c r="T301" i="15" s="1"/>
  <c r="AT305" i="15"/>
  <c r="BE305" i="15" s="1"/>
  <c r="AE192" i="15"/>
  <c r="Q193" i="15"/>
  <c r="R193" i="15" s="1"/>
  <c r="BI192" i="15"/>
  <c r="AT199" i="15"/>
  <c r="BE199" i="15" s="1"/>
  <c r="Q98" i="15"/>
  <c r="R98" i="15" s="1"/>
  <c r="AT103" i="15"/>
  <c r="BE103" i="15" s="1"/>
  <c r="BI97" i="15" l="1"/>
  <c r="F9" i="22"/>
  <c r="BF259" i="17"/>
  <c r="BI259" i="17" s="1"/>
  <c r="AY477" i="21"/>
  <c r="AX478" i="21" s="1"/>
  <c r="AY381" i="21"/>
  <c r="AX382" i="21" s="1"/>
  <c r="BI513" i="15"/>
  <c r="AY409" i="15"/>
  <c r="AX410" i="15" s="1"/>
  <c r="AE97" i="15"/>
  <c r="B111" i="22"/>
  <c r="B9" i="22" s="1"/>
  <c r="F32" i="18"/>
  <c r="J30" i="34" s="1"/>
  <c r="C111" i="22"/>
  <c r="C9" i="22" s="1"/>
  <c r="G32" i="18"/>
  <c r="K30" i="34" s="1"/>
  <c r="Z313" i="22"/>
  <c r="Z311" i="22"/>
  <c r="X386" i="22"/>
  <c r="X388" i="22"/>
  <c r="X384" i="22"/>
  <c r="AA88" i="22"/>
  <c r="AA86" i="22"/>
  <c r="BD236" i="22"/>
  <c r="BD234" i="22"/>
  <c r="BD238" i="22"/>
  <c r="BC384" i="22"/>
  <c r="BC386" i="22"/>
  <c r="BC388" i="22"/>
  <c r="BB309" i="22"/>
  <c r="BB311" i="22"/>
  <c r="BB313" i="22"/>
  <c r="X236" i="22"/>
  <c r="X238" i="22"/>
  <c r="X234" i="22"/>
  <c r="Y386" i="22"/>
  <c r="Y388" i="22"/>
  <c r="X311" i="22"/>
  <c r="X309" i="22"/>
  <c r="X313" i="22"/>
  <c r="Y236" i="22"/>
  <c r="Y238" i="22"/>
  <c r="BD384" i="22"/>
  <c r="BD388" i="22"/>
  <c r="BD386" i="22"/>
  <c r="BC313" i="22"/>
  <c r="BC309" i="22"/>
  <c r="BC311" i="22"/>
  <c r="Z238" i="22"/>
  <c r="Z236" i="22"/>
  <c r="BB384" i="22"/>
  <c r="BB386" i="22"/>
  <c r="BB388" i="22"/>
  <c r="Z386" i="22"/>
  <c r="Z388" i="22"/>
  <c r="Y313" i="22"/>
  <c r="Y311" i="22"/>
  <c r="BC234" i="22"/>
  <c r="BC236" i="22"/>
  <c r="BC238" i="22"/>
  <c r="BD313" i="22"/>
  <c r="BD311" i="22"/>
  <c r="BD309" i="22"/>
  <c r="BB234" i="22"/>
  <c r="BB238" i="22"/>
  <c r="BB236" i="22"/>
  <c r="Q260" i="17"/>
  <c r="BB431" i="17"/>
  <c r="BD431" i="17"/>
  <c r="BC431" i="17"/>
  <c r="Z431" i="17"/>
  <c r="Y431" i="17"/>
  <c r="X431" i="17"/>
  <c r="U431" i="17"/>
  <c r="AC346" i="17"/>
  <c r="BC345" i="17"/>
  <c r="BB345" i="17"/>
  <c r="O346" i="17"/>
  <c r="Z345" i="17"/>
  <c r="Y345" i="17"/>
  <c r="X345" i="17"/>
  <c r="BD345" i="17"/>
  <c r="BG346" i="17"/>
  <c r="U345" i="17"/>
  <c r="T346" i="17" s="1"/>
  <c r="AE259" i="17"/>
  <c r="AB176" i="17"/>
  <c r="AD176" i="17"/>
  <c r="BF176" i="17"/>
  <c r="BH176" i="17"/>
  <c r="AE344" i="17"/>
  <c r="BI344" i="17"/>
  <c r="R260" i="17"/>
  <c r="AU288" i="21"/>
  <c r="AV288" i="21" s="1"/>
  <c r="AS289" i="21" s="1"/>
  <c r="AU191" i="21"/>
  <c r="AV191" i="21" s="1"/>
  <c r="Q380" i="21"/>
  <c r="R380" i="21" s="1"/>
  <c r="BD380" i="21" s="1"/>
  <c r="AB282" i="21"/>
  <c r="AD282" i="21"/>
  <c r="Q474" i="21"/>
  <c r="R474" i="21" s="1"/>
  <c r="AT478" i="21"/>
  <c r="BE478" i="21" s="1"/>
  <c r="BF185" i="21"/>
  <c r="BH185" i="21"/>
  <c r="AB185" i="21"/>
  <c r="AD185" i="21"/>
  <c r="AE379" i="21"/>
  <c r="AT382" i="21"/>
  <c r="BE382" i="21" s="1"/>
  <c r="P186" i="21"/>
  <c r="AA186" i="21" s="1"/>
  <c r="AB91" i="21"/>
  <c r="AD91" i="21"/>
  <c r="AE473" i="21"/>
  <c r="BI379" i="21"/>
  <c r="BI473" i="21"/>
  <c r="BF91" i="21"/>
  <c r="BH91" i="21"/>
  <c r="P283" i="21"/>
  <c r="AA283" i="21" s="1"/>
  <c r="BF282" i="21"/>
  <c r="BH282" i="21"/>
  <c r="P92" i="21"/>
  <c r="AA92" i="21" s="1"/>
  <c r="AT95" i="21"/>
  <c r="BE95" i="21" s="1"/>
  <c r="AS514" i="15"/>
  <c r="AY513" i="15"/>
  <c r="AX514" i="15" s="1"/>
  <c r="AE513" i="15"/>
  <c r="Q514" i="15"/>
  <c r="R514" i="15" s="1"/>
  <c r="O409" i="15"/>
  <c r="BB408" i="15"/>
  <c r="Z408" i="15"/>
  <c r="BD408" i="15"/>
  <c r="Y408" i="15"/>
  <c r="BC408" i="15"/>
  <c r="X408" i="15"/>
  <c r="AC409" i="15"/>
  <c r="BG409" i="15"/>
  <c r="U408" i="15"/>
  <c r="T409" i="15" s="1"/>
  <c r="AU305" i="15"/>
  <c r="AV305" i="15" s="1"/>
  <c r="AS306" i="15" s="1"/>
  <c r="AT410" i="15"/>
  <c r="BE410" i="15" s="1"/>
  <c r="AU199" i="15"/>
  <c r="AV199" i="15" s="1"/>
  <c r="AS200" i="15" s="1"/>
  <c r="P301" i="15"/>
  <c r="AA301" i="15" s="1"/>
  <c r="AB300" i="15"/>
  <c r="AD300" i="15"/>
  <c r="BF300" i="15"/>
  <c r="BH300" i="15"/>
  <c r="Z193" i="15"/>
  <c r="AC194" i="15"/>
  <c r="BD193" i="15"/>
  <c r="BC193" i="15"/>
  <c r="X193" i="15"/>
  <c r="O194" i="15"/>
  <c r="Y193" i="15"/>
  <c r="BB193" i="15"/>
  <c r="BG194" i="15"/>
  <c r="U193" i="15"/>
  <c r="T194" i="15" s="1"/>
  <c r="AU103" i="15"/>
  <c r="AV103" i="15" s="1"/>
  <c r="O99" i="15"/>
  <c r="P99" i="15" s="1"/>
  <c r="BB98" i="15"/>
  <c r="BD98" i="15"/>
  <c r="BC98" i="15"/>
  <c r="Y98" i="15"/>
  <c r="X98" i="15"/>
  <c r="Z98" i="15"/>
  <c r="AC99" i="15"/>
  <c r="U98" i="15"/>
  <c r="T99" i="15" s="1"/>
  <c r="BG99" i="15"/>
  <c r="X380" i="21" l="1"/>
  <c r="AY288" i="21"/>
  <c r="AX289" i="21" s="1"/>
  <c r="Y380" i="21"/>
  <c r="BB380" i="21"/>
  <c r="Z380" i="21"/>
  <c r="AB380" i="21" s="1"/>
  <c r="BC380" i="21"/>
  <c r="AU410" i="15"/>
  <c r="AV410" i="15" s="1"/>
  <c r="AD238" i="22"/>
  <c r="AD236" i="22"/>
  <c r="BH388" i="22"/>
  <c r="BH386" i="22"/>
  <c r="BH384" i="22"/>
  <c r="AD313" i="22"/>
  <c r="AD311" i="22"/>
  <c r="BF311" i="22"/>
  <c r="BF309" i="22"/>
  <c r="BF313" i="22"/>
  <c r="AD388" i="22"/>
  <c r="AD386" i="22"/>
  <c r="BB86" i="22"/>
  <c r="BB84" i="22"/>
  <c r="BB88" i="22"/>
  <c r="X86" i="22"/>
  <c r="X84" i="22"/>
  <c r="X88" i="22"/>
  <c r="AB238" i="22"/>
  <c r="AB236" i="22"/>
  <c r="BC88" i="22"/>
  <c r="BC86" i="22"/>
  <c r="BC84" i="22"/>
  <c r="BH238" i="22"/>
  <c r="BH236" i="22"/>
  <c r="BH234" i="22"/>
  <c r="BF388" i="22"/>
  <c r="BF386" i="22"/>
  <c r="BF384" i="22"/>
  <c r="AB311" i="22"/>
  <c r="AB313" i="22"/>
  <c r="BH313" i="22"/>
  <c r="BH309" i="22"/>
  <c r="BH311" i="22"/>
  <c r="Y86" i="22"/>
  <c r="Y88" i="22"/>
  <c r="BF236" i="22"/>
  <c r="BF238" i="22"/>
  <c r="BF234" i="22"/>
  <c r="AB388" i="22"/>
  <c r="AB386" i="22"/>
  <c r="BD88" i="22"/>
  <c r="BD84" i="22"/>
  <c r="BD86" i="22"/>
  <c r="Z86" i="22"/>
  <c r="Z88" i="22"/>
  <c r="AB431" i="17"/>
  <c r="AD431" i="17"/>
  <c r="Z260" i="17"/>
  <c r="BD260" i="17"/>
  <c r="Y260" i="17"/>
  <c r="BC260" i="17"/>
  <c r="X260" i="17"/>
  <c r="O261" i="17"/>
  <c r="BB260" i="17"/>
  <c r="AC261" i="17"/>
  <c r="BG261" i="17"/>
  <c r="U260" i="17"/>
  <c r="T261" i="17" s="1"/>
  <c r="P346" i="17"/>
  <c r="AA346" i="17" s="1"/>
  <c r="BI176" i="17"/>
  <c r="BF345" i="17"/>
  <c r="BH345" i="17"/>
  <c r="AE176" i="17"/>
  <c r="BF431" i="17"/>
  <c r="BH431" i="17"/>
  <c r="AB345" i="17"/>
  <c r="AD345" i="17"/>
  <c r="U380" i="21"/>
  <c r="T381" i="21" s="1"/>
  <c r="Q283" i="21"/>
  <c r="R283" i="21" s="1"/>
  <c r="BD283" i="21" s="1"/>
  <c r="AC381" i="21"/>
  <c r="AU95" i="21"/>
  <c r="AV95" i="21" s="1"/>
  <c r="BG381" i="21"/>
  <c r="O381" i="21"/>
  <c r="P381" i="21" s="1"/>
  <c r="AA381" i="21" s="1"/>
  <c r="Q186" i="21"/>
  <c r="R186" i="21" s="1"/>
  <c r="X186" i="21" s="1"/>
  <c r="AU382" i="21"/>
  <c r="AV382" i="21" s="1"/>
  <c r="AE91" i="21"/>
  <c r="Z474" i="21"/>
  <c r="BD474" i="21"/>
  <c r="Y474" i="21"/>
  <c r="BC474" i="21"/>
  <c r="BB474" i="21"/>
  <c r="X474" i="21"/>
  <c r="O475" i="21"/>
  <c r="AC475" i="21"/>
  <c r="BG475" i="21"/>
  <c r="U474" i="21"/>
  <c r="T475" i="21" s="1"/>
  <c r="O284" i="21"/>
  <c r="Z283" i="21"/>
  <c r="AE185" i="21"/>
  <c r="BI282" i="21"/>
  <c r="AE282" i="21"/>
  <c r="AD380" i="21"/>
  <c r="AS192" i="21"/>
  <c r="AY191" i="21"/>
  <c r="AX192" i="21" s="1"/>
  <c r="Q92" i="21"/>
  <c r="R92" i="21" s="1"/>
  <c r="BI185" i="21"/>
  <c r="AT289" i="21"/>
  <c r="BE289" i="21" s="1"/>
  <c r="AU478" i="21"/>
  <c r="AV478" i="21" s="1"/>
  <c r="BI91" i="21"/>
  <c r="BC514" i="15"/>
  <c r="X514" i="15"/>
  <c r="O515" i="15"/>
  <c r="BB514" i="15"/>
  <c r="Y514" i="15"/>
  <c r="Z514" i="15"/>
  <c r="BD514" i="15"/>
  <c r="AC515" i="15"/>
  <c r="BG515" i="15"/>
  <c r="U514" i="15"/>
  <c r="T515" i="15" s="1"/>
  <c r="AD98" i="15"/>
  <c r="AT514" i="15"/>
  <c r="BE514" i="15" s="1"/>
  <c r="AY199" i="15"/>
  <c r="AX200" i="15" s="1"/>
  <c r="BF408" i="15"/>
  <c r="BH408" i="15"/>
  <c r="AY305" i="15"/>
  <c r="AX306" i="15" s="1"/>
  <c r="P409" i="15"/>
  <c r="AA409" i="15" s="1"/>
  <c r="AB408" i="15"/>
  <c r="AD408" i="15"/>
  <c r="BI300" i="15"/>
  <c r="Q301" i="15"/>
  <c r="R301" i="15" s="1"/>
  <c r="AE300" i="15"/>
  <c r="AT306" i="15"/>
  <c r="BE306" i="15" s="1"/>
  <c r="BF193" i="15"/>
  <c r="BH193" i="15"/>
  <c r="P194" i="15"/>
  <c r="AA194" i="15" s="1"/>
  <c r="AB193" i="15"/>
  <c r="AD193" i="15"/>
  <c r="AT200" i="15"/>
  <c r="BE200" i="15" s="1"/>
  <c r="BH98" i="15"/>
  <c r="BF98" i="15"/>
  <c r="AB98" i="15"/>
  <c r="Q99" i="15"/>
  <c r="R99" i="15" s="1"/>
  <c r="AA99" i="15"/>
  <c r="AS104" i="15"/>
  <c r="AY103" i="15"/>
  <c r="AX104" i="15" s="1"/>
  <c r="BB283" i="21" l="1"/>
  <c r="BF380" i="21"/>
  <c r="BH380" i="21"/>
  <c r="U283" i="21"/>
  <c r="T284" i="21" s="1"/>
  <c r="X283" i="21"/>
  <c r="Y283" i="21"/>
  <c r="AE236" i="22"/>
  <c r="AE238" i="22"/>
  <c r="B184" i="22" s="1"/>
  <c r="D10" i="22" s="1"/>
  <c r="BI311" i="22"/>
  <c r="BI313" i="22"/>
  <c r="C259" i="22" s="1"/>
  <c r="E11" i="22" s="1"/>
  <c r="BI309" i="22"/>
  <c r="AD88" i="22"/>
  <c r="AD86" i="22"/>
  <c r="BF88" i="22"/>
  <c r="BF86" i="22"/>
  <c r="BF84" i="22"/>
  <c r="BI234" i="22"/>
  <c r="BI236" i="22"/>
  <c r="BI238" i="22"/>
  <c r="C184" i="22" s="1"/>
  <c r="E10" i="22" s="1"/>
  <c r="AE313" i="22"/>
  <c r="B259" i="22" s="1"/>
  <c r="D11" i="22" s="1"/>
  <c r="AE311" i="22"/>
  <c r="AB88" i="22"/>
  <c r="AB86" i="22"/>
  <c r="BH88" i="22"/>
  <c r="BH84" i="22"/>
  <c r="BH86" i="22"/>
  <c r="AE386" i="22"/>
  <c r="AE388" i="22"/>
  <c r="B334" i="22" s="1"/>
  <c r="BI386" i="22"/>
  <c r="BI384" i="22"/>
  <c r="BI388" i="22"/>
  <c r="C334" i="22" s="1"/>
  <c r="Q346" i="17"/>
  <c r="R346" i="17" s="1"/>
  <c r="Y346" i="17" s="1"/>
  <c r="AE345" i="17"/>
  <c r="BF260" i="17"/>
  <c r="BH260" i="17"/>
  <c r="AE431" i="17"/>
  <c r="P261" i="17"/>
  <c r="AA261" i="17" s="1"/>
  <c r="BI431" i="17"/>
  <c r="BI345" i="17"/>
  <c r="AB260" i="17"/>
  <c r="AD260" i="17"/>
  <c r="BG284" i="21"/>
  <c r="AC284" i="21"/>
  <c r="BB186" i="21"/>
  <c r="BC283" i="21"/>
  <c r="BF283" i="21" s="1"/>
  <c r="Y186" i="21"/>
  <c r="AD186" i="21" s="1"/>
  <c r="BC186" i="21"/>
  <c r="O187" i="21"/>
  <c r="AC187" i="21"/>
  <c r="U186" i="21"/>
  <c r="T187" i="21" s="1"/>
  <c r="Z186" i="21"/>
  <c r="BG187" i="21"/>
  <c r="BD186" i="21"/>
  <c r="P475" i="21"/>
  <c r="AA475" i="21" s="1"/>
  <c r="AB474" i="21"/>
  <c r="AD474" i="21"/>
  <c r="AU289" i="21"/>
  <c r="AV289" i="21" s="1"/>
  <c r="BF474" i="21"/>
  <c r="BH474" i="21"/>
  <c r="AS96" i="21"/>
  <c r="AY95" i="21"/>
  <c r="AX96" i="21" s="1"/>
  <c r="P284" i="21"/>
  <c r="AA284" i="21" s="1"/>
  <c r="Q284" i="21"/>
  <c r="R284" i="21" s="1"/>
  <c r="P187" i="21"/>
  <c r="AA187" i="21" s="1"/>
  <c r="Z92" i="21"/>
  <c r="BD92" i="21"/>
  <c r="Y92" i="21"/>
  <c r="O93" i="21"/>
  <c r="BC92" i="21"/>
  <c r="BB92" i="21"/>
  <c r="X92" i="21"/>
  <c r="U92" i="21"/>
  <c r="T93" i="21" s="1"/>
  <c r="AC93" i="21"/>
  <c r="BG93" i="21"/>
  <c r="AT192" i="21"/>
  <c r="BE192" i="21" s="1"/>
  <c r="AU192" i="21"/>
  <c r="AS479" i="21"/>
  <c r="AY478" i="21"/>
  <c r="AX479" i="21" s="1"/>
  <c r="AE380" i="21"/>
  <c r="AS383" i="21"/>
  <c r="AY382" i="21"/>
  <c r="AX383" i="21" s="1"/>
  <c r="Q381" i="21"/>
  <c r="R381" i="21" s="1"/>
  <c r="AU306" i="15"/>
  <c r="AV306" i="15" s="1"/>
  <c r="BF514" i="15"/>
  <c r="BH514" i="15"/>
  <c r="P515" i="15"/>
  <c r="AA515" i="15" s="1"/>
  <c r="AB514" i="15"/>
  <c r="AD514" i="15"/>
  <c r="AU514" i="15"/>
  <c r="AV514" i="15" s="1"/>
  <c r="AS411" i="15"/>
  <c r="AY410" i="15"/>
  <c r="AX411" i="15" s="1"/>
  <c r="BI408" i="15"/>
  <c r="AE408" i="15"/>
  <c r="Q409" i="15"/>
  <c r="R409" i="15" s="1"/>
  <c r="O302" i="15"/>
  <c r="BB301" i="15"/>
  <c r="Z301" i="15"/>
  <c r="Y301" i="15"/>
  <c r="BD301" i="15"/>
  <c r="X301" i="15"/>
  <c r="BC301" i="15"/>
  <c r="BG302" i="15"/>
  <c r="AC302" i="15"/>
  <c r="U301" i="15"/>
  <c r="T302" i="15" s="1"/>
  <c r="AU200" i="15"/>
  <c r="AV200" i="15" s="1"/>
  <c r="AS201" i="15" s="1"/>
  <c r="AE193" i="15"/>
  <c r="Q194" i="15"/>
  <c r="R194" i="15" s="1"/>
  <c r="BI193" i="15"/>
  <c r="O100" i="15"/>
  <c r="P100" i="15" s="1"/>
  <c r="BD99" i="15"/>
  <c r="BB99" i="15"/>
  <c r="BC99" i="15"/>
  <c r="Y99" i="15"/>
  <c r="X99" i="15"/>
  <c r="Z99" i="15"/>
  <c r="AC100" i="15"/>
  <c r="U99" i="15"/>
  <c r="T100" i="15" s="1"/>
  <c r="BG100" i="15"/>
  <c r="AT104" i="15"/>
  <c r="AE98" i="15"/>
  <c r="BI98" i="15"/>
  <c r="BI380" i="21" l="1"/>
  <c r="G35" i="18"/>
  <c r="K33" i="34" s="1"/>
  <c r="E12" i="22"/>
  <c r="F11" i="22"/>
  <c r="F35" i="18"/>
  <c r="J33" i="34" s="1"/>
  <c r="D12" i="22"/>
  <c r="F10" i="22"/>
  <c r="AB283" i="21"/>
  <c r="AD283" i="21"/>
  <c r="BB346" i="17"/>
  <c r="Z346" i="17"/>
  <c r="BC346" i="17"/>
  <c r="BD346" i="17"/>
  <c r="BF346" i="17" s="1"/>
  <c r="X346" i="17"/>
  <c r="AD346" i="17" s="1"/>
  <c r="U346" i="17"/>
  <c r="AY200" i="15"/>
  <c r="AX201" i="15" s="1"/>
  <c r="Q515" i="15"/>
  <c r="R515" i="15" s="1"/>
  <c r="X515" i="15" s="1"/>
  <c r="B261" i="22"/>
  <c r="B11" i="22" s="1"/>
  <c r="F34" i="18"/>
  <c r="J32" i="34" s="1"/>
  <c r="C186" i="22"/>
  <c r="C10" i="22" s="1"/>
  <c r="G33" i="18"/>
  <c r="K31" i="34" s="1"/>
  <c r="C261" i="22"/>
  <c r="C11" i="22" s="1"/>
  <c r="G34" i="18"/>
  <c r="K32" i="34" s="1"/>
  <c r="B186" i="22"/>
  <c r="B10" i="22" s="1"/>
  <c r="F33" i="18"/>
  <c r="J31" i="34" s="1"/>
  <c r="BH186" i="21"/>
  <c r="B336" i="22"/>
  <c r="B12" i="22" s="1"/>
  <c r="BI84" i="22"/>
  <c r="BI88" i="22"/>
  <c r="C34" i="22" s="1"/>
  <c r="E8" i="22" s="1"/>
  <c r="BI86" i="22"/>
  <c r="C336" i="22"/>
  <c r="C12" i="22" s="1"/>
  <c r="AE86" i="22"/>
  <c r="AE88" i="22"/>
  <c r="B34" i="22" s="1"/>
  <c r="D8" i="22" s="1"/>
  <c r="AE260" i="17"/>
  <c r="Q261" i="17"/>
  <c r="R261" i="17" s="1"/>
  <c r="BI260" i="17"/>
  <c r="BH346" i="17"/>
  <c r="BH283" i="21"/>
  <c r="BI283" i="21" s="1"/>
  <c r="AB186" i="21"/>
  <c r="AE186" i="21" s="1"/>
  <c r="BF186" i="21"/>
  <c r="BI474" i="21"/>
  <c r="Q187" i="21"/>
  <c r="R187" i="21" s="1"/>
  <c r="AS290" i="21"/>
  <c r="AY289" i="21"/>
  <c r="AX290" i="21" s="1"/>
  <c r="BB284" i="21"/>
  <c r="O285" i="21"/>
  <c r="Z284" i="21"/>
  <c r="Y284" i="21"/>
  <c r="X284" i="21"/>
  <c r="BD284" i="21"/>
  <c r="BC284" i="21"/>
  <c r="AC285" i="21"/>
  <c r="BG285" i="21"/>
  <c r="U284" i="21"/>
  <c r="T285" i="21" s="1"/>
  <c r="AT383" i="21"/>
  <c r="BE383" i="21" s="1"/>
  <c r="BF92" i="21"/>
  <c r="BH92" i="21"/>
  <c r="AE474" i="21"/>
  <c r="AT479" i="21"/>
  <c r="BE479" i="21" s="1"/>
  <c r="AB92" i="21"/>
  <c r="AD92" i="21"/>
  <c r="AV192" i="21"/>
  <c r="P93" i="21"/>
  <c r="AA93" i="21" s="1"/>
  <c r="AT96" i="21"/>
  <c r="BE96" i="21" s="1"/>
  <c r="Q475" i="21"/>
  <c r="R475" i="21" s="1"/>
  <c r="BD381" i="21"/>
  <c r="Y381" i="21"/>
  <c r="BC381" i="21"/>
  <c r="X381" i="21"/>
  <c r="O382" i="21"/>
  <c r="Z381" i="21"/>
  <c r="BB381" i="21"/>
  <c r="AC382" i="21"/>
  <c r="BG382" i="21"/>
  <c r="U381" i="21"/>
  <c r="T382" i="21" s="1"/>
  <c r="AE514" i="15"/>
  <c r="AS515" i="15"/>
  <c r="AY514" i="15"/>
  <c r="AX515" i="15" s="1"/>
  <c r="BI514" i="15"/>
  <c r="Z409" i="15"/>
  <c r="BD409" i="15"/>
  <c r="Y409" i="15"/>
  <c r="O410" i="15"/>
  <c r="BC409" i="15"/>
  <c r="X409" i="15"/>
  <c r="BB409" i="15"/>
  <c r="AC410" i="15"/>
  <c r="BG410" i="15"/>
  <c r="U409" i="15"/>
  <c r="T410" i="15" s="1"/>
  <c r="AT411" i="15"/>
  <c r="BE411" i="15" s="1"/>
  <c r="AB301" i="15"/>
  <c r="AD301" i="15"/>
  <c r="BF301" i="15"/>
  <c r="BH301" i="15"/>
  <c r="P302" i="15"/>
  <c r="AA302" i="15" s="1"/>
  <c r="AS307" i="15"/>
  <c r="AY306" i="15"/>
  <c r="AX307" i="15" s="1"/>
  <c r="BB194" i="15"/>
  <c r="O195" i="15"/>
  <c r="Z194" i="15"/>
  <c r="Y194" i="15"/>
  <c r="X194" i="15"/>
  <c r="BD194" i="15"/>
  <c r="BC194" i="15"/>
  <c r="AC195" i="15"/>
  <c r="U194" i="15"/>
  <c r="T195" i="15" s="1"/>
  <c r="BG195" i="15"/>
  <c r="AT201" i="15"/>
  <c r="BE201" i="15" s="1"/>
  <c r="AD99" i="15"/>
  <c r="BH99" i="15"/>
  <c r="AU104" i="15"/>
  <c r="AV104" i="15" s="1"/>
  <c r="BE104" i="15"/>
  <c r="AB99" i="15"/>
  <c r="BF99" i="15"/>
  <c r="Q100" i="15"/>
  <c r="R100" i="15" s="1"/>
  <c r="AA100" i="15"/>
  <c r="F8" i="22" l="1"/>
  <c r="F12" i="22"/>
  <c r="AE283" i="21"/>
  <c r="BI186" i="21"/>
  <c r="AB346" i="17"/>
  <c r="AE346" i="17" s="1"/>
  <c r="BB515" i="15"/>
  <c r="BC515" i="15"/>
  <c r="O516" i="15"/>
  <c r="P516" i="15" s="1"/>
  <c r="AA516" i="15" s="1"/>
  <c r="Y515" i="15"/>
  <c r="AD515" i="15" s="1"/>
  <c r="U515" i="15"/>
  <c r="T516" i="15" s="1"/>
  <c r="Z515" i="15"/>
  <c r="BG516" i="15"/>
  <c r="AC516" i="15"/>
  <c r="BD515" i="15"/>
  <c r="B36" i="22"/>
  <c r="B8" i="22" s="1"/>
  <c r="F31" i="18"/>
  <c r="J29" i="34" s="1"/>
  <c r="C36" i="22"/>
  <c r="C8" i="22" s="1"/>
  <c r="G31" i="18"/>
  <c r="K29" i="34" s="1"/>
  <c r="B394" i="22"/>
  <c r="O70" i="34" s="1"/>
  <c r="B393" i="22"/>
  <c r="O69" i="34" s="1"/>
  <c r="BI346" i="17"/>
  <c r="BC261" i="17"/>
  <c r="X261" i="17"/>
  <c r="Z261" i="17"/>
  <c r="Y261" i="17"/>
  <c r="BD261" i="17"/>
  <c r="BB261" i="17"/>
  <c r="U261" i="17"/>
  <c r="AU383" i="21"/>
  <c r="AU96" i="21"/>
  <c r="AV96" i="21" s="1"/>
  <c r="AS97" i="21" s="1"/>
  <c r="X475" i="21"/>
  <c r="BD475" i="21"/>
  <c r="Z475" i="21"/>
  <c r="O476" i="21"/>
  <c r="Y475" i="21"/>
  <c r="BC475" i="21"/>
  <c r="BB475" i="21"/>
  <c r="BG476" i="21"/>
  <c r="AC476" i="21"/>
  <c r="U475" i="21"/>
  <c r="T476" i="21" s="1"/>
  <c r="AB284" i="21"/>
  <c r="AD284" i="21"/>
  <c r="AV383" i="21"/>
  <c r="P285" i="21"/>
  <c r="AA285" i="21" s="1"/>
  <c r="P382" i="21"/>
  <c r="AA382" i="21" s="1"/>
  <c r="AB381" i="21"/>
  <c r="AD381" i="21"/>
  <c r="BI92" i="21"/>
  <c r="BF284" i="21"/>
  <c r="BH284" i="21"/>
  <c r="AS193" i="21"/>
  <c r="AY192" i="21"/>
  <c r="AX193" i="21" s="1"/>
  <c r="BF381" i="21"/>
  <c r="BH381" i="21"/>
  <c r="AC188" i="21"/>
  <c r="X187" i="21"/>
  <c r="O188" i="21"/>
  <c r="BD187" i="21"/>
  <c r="BG188" i="21"/>
  <c r="BC187" i="21"/>
  <c r="Z187" i="21"/>
  <c r="Y187" i="21"/>
  <c r="BB187" i="21"/>
  <c r="U187" i="21"/>
  <c r="T188" i="21" s="1"/>
  <c r="AE92" i="21"/>
  <c r="Q93" i="21"/>
  <c r="R93" i="21" s="1"/>
  <c r="AU479" i="21"/>
  <c r="AV479" i="21" s="1"/>
  <c r="AT290" i="21"/>
  <c r="BE290" i="21" s="1"/>
  <c r="AT515" i="15"/>
  <c r="BE515" i="15" s="1"/>
  <c r="AB409" i="15"/>
  <c r="AD409" i="15"/>
  <c r="AU411" i="15"/>
  <c r="AV411" i="15" s="1"/>
  <c r="P410" i="15"/>
  <c r="AA410" i="15" s="1"/>
  <c r="BF409" i="15"/>
  <c r="BH409" i="15"/>
  <c r="BI301" i="15"/>
  <c r="Q302" i="15"/>
  <c r="R302" i="15" s="1"/>
  <c r="AT307" i="15"/>
  <c r="BE307" i="15" s="1"/>
  <c r="AE301" i="15"/>
  <c r="AU201" i="15"/>
  <c r="AV201" i="15" s="1"/>
  <c r="AY201" i="15" s="1"/>
  <c r="AX202" i="15" s="1"/>
  <c r="P195" i="15"/>
  <c r="AA195" i="15" s="1"/>
  <c r="AB194" i="15"/>
  <c r="AD194" i="15"/>
  <c r="BF194" i="15"/>
  <c r="BH194" i="15"/>
  <c r="BI99" i="15"/>
  <c r="O101" i="15"/>
  <c r="P101" i="15" s="1"/>
  <c r="BC100" i="15"/>
  <c r="BD100" i="15"/>
  <c r="BB100" i="15"/>
  <c r="Y100" i="15"/>
  <c r="X100" i="15"/>
  <c r="Z100" i="15"/>
  <c r="AC101" i="15"/>
  <c r="BG101" i="15"/>
  <c r="U100" i="15"/>
  <c r="T101" i="15" s="1"/>
  <c r="AE99" i="15"/>
  <c r="AS105" i="15"/>
  <c r="AT105" i="15" s="1"/>
  <c r="AY104" i="15"/>
  <c r="AX105" i="15" s="1"/>
  <c r="AY96" i="21" l="1"/>
  <c r="AX97" i="21" s="1"/>
  <c r="BF515" i="15"/>
  <c r="O71" i="34"/>
  <c r="C80" i="34" s="1"/>
  <c r="AB515" i="15"/>
  <c r="BH515" i="15"/>
  <c r="B395" i="22"/>
  <c r="AB261" i="17"/>
  <c r="AD261" i="17"/>
  <c r="BF261" i="17"/>
  <c r="BH261" i="17"/>
  <c r="BF475" i="21"/>
  <c r="BH475" i="21"/>
  <c r="BF187" i="21"/>
  <c r="BH187" i="21"/>
  <c r="AU290" i="21"/>
  <c r="AV290" i="21" s="1"/>
  <c r="BI381" i="21"/>
  <c r="AS480" i="21"/>
  <c r="AY479" i="21"/>
  <c r="AX480" i="21" s="1"/>
  <c r="AE284" i="21"/>
  <c r="P476" i="21"/>
  <c r="AA476" i="21" s="1"/>
  <c r="AS384" i="21"/>
  <c r="AY383" i="21"/>
  <c r="AX384" i="21" s="1"/>
  <c r="AT97" i="21"/>
  <c r="BE97" i="21" s="1"/>
  <c r="AU97" i="21"/>
  <c r="AE381" i="21"/>
  <c r="O94" i="21"/>
  <c r="BD93" i="21"/>
  <c r="BC93" i="21"/>
  <c r="Z93" i="21"/>
  <c r="BB93" i="21"/>
  <c r="Y93" i="21"/>
  <c r="X93" i="21"/>
  <c r="AC94" i="21"/>
  <c r="BG94" i="21"/>
  <c r="U93" i="21"/>
  <c r="T94" i="21" s="1"/>
  <c r="Q382" i="21"/>
  <c r="R382" i="21" s="1"/>
  <c r="P188" i="21"/>
  <c r="AA188" i="21" s="1"/>
  <c r="BI284" i="21"/>
  <c r="AT193" i="21"/>
  <c r="BE193" i="21" s="1"/>
  <c r="AB187" i="21"/>
  <c r="AD187" i="21"/>
  <c r="Q285" i="21"/>
  <c r="R285" i="21" s="1"/>
  <c r="AB475" i="21"/>
  <c r="AD475" i="21"/>
  <c r="AU515" i="15"/>
  <c r="AV515" i="15" s="1"/>
  <c r="AY515" i="15" s="1"/>
  <c r="AX516" i="15" s="1"/>
  <c r="Q516" i="15"/>
  <c r="R516" i="15" s="1"/>
  <c r="AE515" i="15"/>
  <c r="BI409" i="15"/>
  <c r="AS412" i="15"/>
  <c r="AY411" i="15"/>
  <c r="AX412" i="15" s="1"/>
  <c r="Q410" i="15"/>
  <c r="R410" i="15" s="1"/>
  <c r="BH100" i="15"/>
  <c r="AE409" i="15"/>
  <c r="AU307" i="15"/>
  <c r="AV307" i="15" s="1"/>
  <c r="AS202" i="15"/>
  <c r="AT202" i="15" s="1"/>
  <c r="BE202" i="15" s="1"/>
  <c r="Z302" i="15"/>
  <c r="BD302" i="15"/>
  <c r="Y302" i="15"/>
  <c r="BC302" i="15"/>
  <c r="X302" i="15"/>
  <c r="O303" i="15"/>
  <c r="BB302" i="15"/>
  <c r="AC303" i="15"/>
  <c r="BG303" i="15"/>
  <c r="U302" i="15"/>
  <c r="T303" i="15" s="1"/>
  <c r="AE194" i="15"/>
  <c r="Q195" i="15"/>
  <c r="R195" i="15" s="1"/>
  <c r="BI194" i="15"/>
  <c r="AD100" i="15"/>
  <c r="BF100" i="15"/>
  <c r="AB100" i="15"/>
  <c r="AU105" i="15"/>
  <c r="AV105" i="15" s="1"/>
  <c r="BE105" i="15"/>
  <c r="Q101" i="15"/>
  <c r="R101" i="15" s="1"/>
  <c r="AA101" i="15"/>
  <c r="BI515" i="15" l="1"/>
  <c r="AS516" i="15"/>
  <c r="AT516" i="15" s="1"/>
  <c r="BE516" i="15" s="1"/>
  <c r="BI261" i="17"/>
  <c r="AE261" i="17"/>
  <c r="AU193" i="21"/>
  <c r="AS291" i="21"/>
  <c r="AY290" i="21"/>
  <c r="AX291" i="21" s="1"/>
  <c r="AT480" i="21"/>
  <c r="BE480" i="21" s="1"/>
  <c r="Q476" i="21"/>
  <c r="R476" i="21" s="1"/>
  <c r="AE475" i="21"/>
  <c r="AB93" i="21"/>
  <c r="AD93" i="21"/>
  <c r="BI187" i="21"/>
  <c r="AV193" i="21"/>
  <c r="P94" i="21"/>
  <c r="AA94" i="21" s="1"/>
  <c r="Q188" i="21"/>
  <c r="R188" i="21" s="1"/>
  <c r="BD382" i="21"/>
  <c r="BC382" i="21"/>
  <c r="BB382" i="21"/>
  <c r="Z382" i="21"/>
  <c r="BG383" i="21"/>
  <c r="Y382" i="21"/>
  <c r="X382" i="21"/>
  <c r="O383" i="21"/>
  <c r="AC383" i="21"/>
  <c r="U382" i="21"/>
  <c r="T383" i="21" s="1"/>
  <c r="AT384" i="21"/>
  <c r="BE384" i="21" s="1"/>
  <c r="BD285" i="21"/>
  <c r="Y285" i="21"/>
  <c r="BB285" i="21"/>
  <c r="O286" i="21"/>
  <c r="Z285" i="21"/>
  <c r="X285" i="21"/>
  <c r="BC285" i="21"/>
  <c r="AC286" i="21"/>
  <c r="BG286" i="21"/>
  <c r="U285" i="21"/>
  <c r="T286" i="21" s="1"/>
  <c r="AE187" i="21"/>
  <c r="BF93" i="21"/>
  <c r="BH93" i="21"/>
  <c r="AV97" i="21"/>
  <c r="BI475" i="21"/>
  <c r="BD516" i="15"/>
  <c r="BB516" i="15"/>
  <c r="Y516" i="15"/>
  <c r="X516" i="15"/>
  <c r="AC517" i="15"/>
  <c r="O517" i="15"/>
  <c r="Z516" i="15"/>
  <c r="BC516" i="15"/>
  <c r="BG517" i="15"/>
  <c r="U516" i="15"/>
  <c r="T517" i="15" s="1"/>
  <c r="BB410" i="15"/>
  <c r="Y410" i="15"/>
  <c r="O411" i="15"/>
  <c r="BD410" i="15"/>
  <c r="Z410" i="15"/>
  <c r="BC410" i="15"/>
  <c r="X410" i="15"/>
  <c r="AC411" i="15"/>
  <c r="BG411" i="15"/>
  <c r="U410" i="15"/>
  <c r="T411" i="15" s="1"/>
  <c r="AT412" i="15"/>
  <c r="BE412" i="15" s="1"/>
  <c r="P303" i="15"/>
  <c r="AA303" i="15" s="1"/>
  <c r="AB302" i="15"/>
  <c r="AD302" i="15"/>
  <c r="AS308" i="15"/>
  <c r="AY307" i="15"/>
  <c r="AX308" i="15" s="1"/>
  <c r="BF302" i="15"/>
  <c r="BH302" i="15"/>
  <c r="Z195" i="15"/>
  <c r="AC196" i="15"/>
  <c r="BD195" i="15"/>
  <c r="Y195" i="15"/>
  <c r="BC195" i="15"/>
  <c r="X195" i="15"/>
  <c r="O196" i="15"/>
  <c r="BB195" i="15"/>
  <c r="BG196" i="15"/>
  <c r="U195" i="15"/>
  <c r="T196" i="15" s="1"/>
  <c r="AU202" i="15"/>
  <c r="AV202" i="15" s="1"/>
  <c r="AS106" i="15"/>
  <c r="AT106" i="15" s="1"/>
  <c r="AY105" i="15"/>
  <c r="AX106" i="15" s="1"/>
  <c r="BI100" i="15"/>
  <c r="AE100" i="15"/>
  <c r="O102" i="15"/>
  <c r="P102" i="15" s="1"/>
  <c r="BC101" i="15"/>
  <c r="BD101" i="15"/>
  <c r="BB101" i="15"/>
  <c r="Z101" i="15"/>
  <c r="Y101" i="15"/>
  <c r="X101" i="15"/>
  <c r="AC102" i="15"/>
  <c r="U101" i="15"/>
  <c r="T102" i="15" s="1"/>
  <c r="BG102" i="15"/>
  <c r="BH516" i="15" l="1"/>
  <c r="AU412" i="15"/>
  <c r="AV412" i="15" s="1"/>
  <c r="AU516" i="15"/>
  <c r="AV516" i="15" s="1"/>
  <c r="AU384" i="21"/>
  <c r="AV384" i="21" s="1"/>
  <c r="AS385" i="21" s="1"/>
  <c r="Q94" i="21"/>
  <c r="R94" i="21" s="1"/>
  <c r="Y94" i="21" s="1"/>
  <c r="AY384" i="21"/>
  <c r="AX385" i="21" s="1"/>
  <c r="BC476" i="21"/>
  <c r="X476" i="21"/>
  <c r="O477" i="21"/>
  <c r="BB476" i="21"/>
  <c r="Z476" i="21"/>
  <c r="Y476" i="21"/>
  <c r="BD476" i="21"/>
  <c r="AC477" i="21"/>
  <c r="BG477" i="21"/>
  <c r="U476" i="21"/>
  <c r="T477" i="21" s="1"/>
  <c r="AU480" i="21"/>
  <c r="AV480" i="21" s="1"/>
  <c r="O189" i="21"/>
  <c r="BB188" i="21"/>
  <c r="X188" i="21"/>
  <c r="BD188" i="21"/>
  <c r="BC188" i="21"/>
  <c r="Z188" i="21"/>
  <c r="Y188" i="21"/>
  <c r="AC189" i="21"/>
  <c r="BG189" i="21"/>
  <c r="U188" i="21"/>
  <c r="T189" i="21" s="1"/>
  <c r="BF285" i="21"/>
  <c r="BH285" i="21"/>
  <c r="P383" i="21"/>
  <c r="AA383" i="21" s="1"/>
  <c r="AS194" i="21"/>
  <c r="AY193" i="21"/>
  <c r="AX194" i="21" s="1"/>
  <c r="AB285" i="21"/>
  <c r="AD285" i="21"/>
  <c r="BF382" i="21"/>
  <c r="BH382" i="21"/>
  <c r="AB382" i="21"/>
  <c r="AD382" i="21"/>
  <c r="AE93" i="21"/>
  <c r="AS98" i="21"/>
  <c r="AY97" i="21"/>
  <c r="AX98" i="21" s="1"/>
  <c r="BI93" i="21"/>
  <c r="P286" i="21"/>
  <c r="AA286" i="21" s="1"/>
  <c r="AT291" i="21"/>
  <c r="BE291" i="21" s="1"/>
  <c r="P517" i="15"/>
  <c r="AA517" i="15" s="1"/>
  <c r="AB516" i="15"/>
  <c r="AD516" i="15"/>
  <c r="BF516" i="15"/>
  <c r="AS413" i="15"/>
  <c r="AY412" i="15"/>
  <c r="AX413" i="15" s="1"/>
  <c r="AB410" i="15"/>
  <c r="AD410" i="15"/>
  <c r="P411" i="15"/>
  <c r="AA411" i="15" s="1"/>
  <c r="BH101" i="15"/>
  <c r="BF410" i="15"/>
  <c r="BH410" i="15"/>
  <c r="AE302" i="15"/>
  <c r="Q303" i="15"/>
  <c r="R303" i="15" s="1"/>
  <c r="AT308" i="15"/>
  <c r="BE308" i="15" s="1"/>
  <c r="AD101" i="15"/>
  <c r="BI302" i="15"/>
  <c r="AS203" i="15"/>
  <c r="AY202" i="15"/>
  <c r="AX203" i="15" s="1"/>
  <c r="P196" i="15"/>
  <c r="AA196" i="15" s="1"/>
  <c r="BF195" i="15"/>
  <c r="BH195" i="15"/>
  <c r="AB195" i="15"/>
  <c r="AD195" i="15"/>
  <c r="BF101" i="15"/>
  <c r="AB101" i="15"/>
  <c r="AA102" i="15"/>
  <c r="AU106" i="15"/>
  <c r="AV106" i="15" s="1"/>
  <c r="BE106" i="15"/>
  <c r="BI516" i="15" l="1"/>
  <c r="O95" i="21"/>
  <c r="BG95" i="21"/>
  <c r="BD94" i="21"/>
  <c r="AC95" i="21"/>
  <c r="Z94" i="21"/>
  <c r="BE98" i="17"/>
  <c r="BE94" i="17"/>
  <c r="BE96" i="17"/>
  <c r="AU291" i="21"/>
  <c r="AV291" i="21" s="1"/>
  <c r="U94" i="21"/>
  <c r="T95" i="21" s="1"/>
  <c r="X94" i="21"/>
  <c r="BB94" i="21"/>
  <c r="BC94" i="21"/>
  <c r="Q286" i="21"/>
  <c r="AE382" i="21"/>
  <c r="R286" i="21"/>
  <c r="BB286" i="21" s="1"/>
  <c r="AS481" i="21"/>
  <c r="AY480" i="21"/>
  <c r="AX481" i="21" s="1"/>
  <c r="AS292" i="21"/>
  <c r="AY291" i="21"/>
  <c r="AX292" i="21" s="1"/>
  <c r="BF476" i="21"/>
  <c r="BH476" i="21"/>
  <c r="BI382" i="21"/>
  <c r="P477" i="21"/>
  <c r="AA477" i="21" s="1"/>
  <c r="AB476" i="21"/>
  <c r="AD476" i="21"/>
  <c r="AE285" i="21"/>
  <c r="BI285" i="21"/>
  <c r="AB188" i="21"/>
  <c r="AD188" i="21"/>
  <c r="AT98" i="21"/>
  <c r="BE98" i="21" s="1"/>
  <c r="BF188" i="21"/>
  <c r="BH188" i="21"/>
  <c r="Q383" i="21"/>
  <c r="R383" i="21" s="1"/>
  <c r="P95" i="21"/>
  <c r="AA95" i="21" s="1"/>
  <c r="AT194" i="21"/>
  <c r="BE194" i="21" s="1"/>
  <c r="P189" i="21"/>
  <c r="AA189" i="21" s="1"/>
  <c r="AT385" i="21"/>
  <c r="BE385" i="21" s="1"/>
  <c r="Q517" i="15"/>
  <c r="R517" i="15" s="1"/>
  <c r="AE516" i="15"/>
  <c r="AS517" i="15"/>
  <c r="AY516" i="15"/>
  <c r="AX517" i="15" s="1"/>
  <c r="AE410" i="15"/>
  <c r="Q411" i="15"/>
  <c r="R411" i="15" s="1"/>
  <c r="BI410" i="15"/>
  <c r="AT413" i="15"/>
  <c r="BE413" i="15" s="1"/>
  <c r="BC303" i="15"/>
  <c r="X303" i="15"/>
  <c r="BB303" i="15"/>
  <c r="Z303" i="15"/>
  <c r="Y303" i="15"/>
  <c r="BD303" i="15"/>
  <c r="AC304" i="15"/>
  <c r="BG304" i="15"/>
  <c r="O304" i="15"/>
  <c r="U303" i="15"/>
  <c r="T304" i="15" s="1"/>
  <c r="AU308" i="15"/>
  <c r="AV308" i="15" s="1"/>
  <c r="AE195" i="15"/>
  <c r="Q196" i="15"/>
  <c r="R196" i="15" s="1"/>
  <c r="BI195" i="15"/>
  <c r="AT203" i="15"/>
  <c r="BE203" i="15" s="1"/>
  <c r="Q102" i="15"/>
  <c r="R102" i="15" s="1"/>
  <c r="U102" i="15" s="1"/>
  <c r="T103" i="15" s="1"/>
  <c r="AE101" i="15"/>
  <c r="AS107" i="15"/>
  <c r="AY106" i="15"/>
  <c r="AX107" i="15" s="1"/>
  <c r="BI101" i="15"/>
  <c r="AB94" i="21" l="1"/>
  <c r="Z102" i="15"/>
  <c r="BB102" i="15"/>
  <c r="X102" i="15"/>
  <c r="Y102" i="15"/>
  <c r="AD102" i="15" s="1"/>
  <c r="BF94" i="21"/>
  <c r="AD94" i="21"/>
  <c r="BH94" i="21"/>
  <c r="Q477" i="21"/>
  <c r="R477" i="21" s="1"/>
  <c r="X477" i="21" s="1"/>
  <c r="BG287" i="21"/>
  <c r="BD286" i="21"/>
  <c r="AC287" i="21"/>
  <c r="X286" i="21"/>
  <c r="BC286" i="21"/>
  <c r="AU194" i="21"/>
  <c r="AV194" i="21" s="1"/>
  <c r="AS195" i="21" s="1"/>
  <c r="Y286" i="21"/>
  <c r="Z286" i="21"/>
  <c r="O287" i="21"/>
  <c r="P287" i="21" s="1"/>
  <c r="AA287" i="21" s="1"/>
  <c r="U286" i="21"/>
  <c r="T287" i="21" s="1"/>
  <c r="Z477" i="21"/>
  <c r="BC477" i="21"/>
  <c r="BB477" i="21"/>
  <c r="Y477" i="21"/>
  <c r="O478" i="21"/>
  <c r="BD477" i="21"/>
  <c r="BG478" i="21"/>
  <c r="AC478" i="21"/>
  <c r="U477" i="21"/>
  <c r="T478" i="21" s="1"/>
  <c r="BI476" i="21"/>
  <c r="AE476" i="21"/>
  <c r="AU385" i="21"/>
  <c r="AV385" i="21" s="1"/>
  <c r="AT292" i="21"/>
  <c r="BE292" i="21" s="1"/>
  <c r="AE188" i="21"/>
  <c r="O384" i="21"/>
  <c r="BB383" i="21"/>
  <c r="BC383" i="21"/>
  <c r="Z383" i="21"/>
  <c r="Y383" i="21"/>
  <c r="X383" i="21"/>
  <c r="BD383" i="21"/>
  <c r="AC384" i="21"/>
  <c r="BG384" i="21"/>
  <c r="U383" i="21"/>
  <c r="T384" i="21" s="1"/>
  <c r="BI188" i="21"/>
  <c r="Q95" i="21"/>
  <c r="R95" i="21" s="1"/>
  <c r="Q189" i="21"/>
  <c r="R189" i="21" s="1"/>
  <c r="AU98" i="21"/>
  <c r="AV98" i="21" s="1"/>
  <c r="AT481" i="21"/>
  <c r="BE481" i="21" s="1"/>
  <c r="AT517" i="15"/>
  <c r="BE517" i="15" s="1"/>
  <c r="Y517" i="15"/>
  <c r="BD517" i="15"/>
  <c r="X517" i="15"/>
  <c r="Z517" i="15"/>
  <c r="O518" i="15"/>
  <c r="BC517" i="15"/>
  <c r="BB517" i="15"/>
  <c r="AC518" i="15"/>
  <c r="BG518" i="15"/>
  <c r="U517" i="15"/>
  <c r="T518" i="15" s="1"/>
  <c r="BG103" i="15"/>
  <c r="AU413" i="15"/>
  <c r="AV413" i="15" s="1"/>
  <c r="BC411" i="15"/>
  <c r="X411" i="15"/>
  <c r="O412" i="15"/>
  <c r="BB411" i="15"/>
  <c r="BD411" i="15"/>
  <c r="Z411" i="15"/>
  <c r="Y411" i="15"/>
  <c r="AC412" i="15"/>
  <c r="BG412" i="15"/>
  <c r="U411" i="15"/>
  <c r="T412" i="15" s="1"/>
  <c r="AS309" i="15"/>
  <c r="AY308" i="15"/>
  <c r="AX309" i="15" s="1"/>
  <c r="BF303" i="15"/>
  <c r="BH303" i="15"/>
  <c r="AB303" i="15"/>
  <c r="AD303" i="15"/>
  <c r="P304" i="15"/>
  <c r="AA304" i="15" s="1"/>
  <c r="AU203" i="15"/>
  <c r="AV203" i="15" s="1"/>
  <c r="BB196" i="15"/>
  <c r="O197" i="15"/>
  <c r="BC196" i="15"/>
  <c r="AC197" i="15"/>
  <c r="Z196" i="15"/>
  <c r="BG197" i="15"/>
  <c r="Y196" i="15"/>
  <c r="X196" i="15"/>
  <c r="BD196" i="15"/>
  <c r="U196" i="15"/>
  <c r="T197" i="15" s="1"/>
  <c r="O103" i="15"/>
  <c r="P103" i="15" s="1"/>
  <c r="BD102" i="15"/>
  <c r="BC102" i="15"/>
  <c r="AC103" i="15"/>
  <c r="AT107" i="15"/>
  <c r="BF286" i="21" l="1"/>
  <c r="AE94" i="21"/>
  <c r="BI94" i="21"/>
  <c r="BH102" i="15"/>
  <c r="AB102" i="15"/>
  <c r="AE102" i="15" s="1"/>
  <c r="BH286" i="21"/>
  <c r="BI286" i="21" s="1"/>
  <c r="AB286" i="21"/>
  <c r="AD286" i="21"/>
  <c r="AY194" i="21"/>
  <c r="AX195" i="21" s="1"/>
  <c r="AU292" i="21"/>
  <c r="AV292" i="21" s="1"/>
  <c r="AY292" i="21" s="1"/>
  <c r="AX293" i="21" s="1"/>
  <c r="AU481" i="21"/>
  <c r="AV481" i="21" s="1"/>
  <c r="AY481" i="21" s="1"/>
  <c r="AX482" i="21" s="1"/>
  <c r="AS386" i="21"/>
  <c r="AY385" i="21"/>
  <c r="AX386" i="21" s="1"/>
  <c r="Q287" i="21"/>
  <c r="R287" i="21" s="1"/>
  <c r="P478" i="21"/>
  <c r="AA478" i="21" s="1"/>
  <c r="AB477" i="21"/>
  <c r="AD477" i="21"/>
  <c r="O96" i="21"/>
  <c r="BD95" i="21"/>
  <c r="BC95" i="21"/>
  <c r="Z95" i="21"/>
  <c r="BB95" i="21"/>
  <c r="Y95" i="21"/>
  <c r="X95" i="21"/>
  <c r="BG96" i="21"/>
  <c r="AC96" i="21"/>
  <c r="U95" i="21"/>
  <c r="T96" i="21" s="1"/>
  <c r="Z189" i="21"/>
  <c r="X189" i="21"/>
  <c r="BB189" i="21"/>
  <c r="Y189" i="21"/>
  <c r="O190" i="21"/>
  <c r="BD189" i="21"/>
  <c r="BC189" i="21"/>
  <c r="AC190" i="21"/>
  <c r="BG190" i="21"/>
  <c r="U189" i="21"/>
  <c r="T190" i="21" s="1"/>
  <c r="AT195" i="21"/>
  <c r="BE195" i="21" s="1"/>
  <c r="BF477" i="21"/>
  <c r="BH477" i="21"/>
  <c r="P384" i="21"/>
  <c r="AA384" i="21" s="1"/>
  <c r="AS99" i="21"/>
  <c r="AY98" i="21"/>
  <c r="AX99" i="21" s="1"/>
  <c r="BF383" i="21"/>
  <c r="BH383" i="21"/>
  <c r="AB383" i="21"/>
  <c r="AD383" i="21"/>
  <c r="AB517" i="15"/>
  <c r="AD517" i="15"/>
  <c r="BF102" i="15"/>
  <c r="BF517" i="15"/>
  <c r="AU517" i="15"/>
  <c r="AV517" i="15" s="1"/>
  <c r="P518" i="15"/>
  <c r="AA518" i="15" s="1"/>
  <c r="BH517" i="15"/>
  <c r="AB411" i="15"/>
  <c r="AD411" i="15"/>
  <c r="BF411" i="15"/>
  <c r="BH411" i="15"/>
  <c r="AS414" i="15"/>
  <c r="AY413" i="15"/>
  <c r="AX414" i="15" s="1"/>
  <c r="P412" i="15"/>
  <c r="AA412" i="15" s="1"/>
  <c r="AE303" i="15"/>
  <c r="BI303" i="15"/>
  <c r="Q304" i="15"/>
  <c r="R304" i="15" s="1"/>
  <c r="AT309" i="15"/>
  <c r="BE309" i="15" s="1"/>
  <c r="AB196" i="15"/>
  <c r="AD196" i="15"/>
  <c r="AS204" i="15"/>
  <c r="AY203" i="15"/>
  <c r="AX204" i="15" s="1"/>
  <c r="P197" i="15"/>
  <c r="AA197" i="15" s="1"/>
  <c r="BF196" i="15"/>
  <c r="BH196" i="15"/>
  <c r="AA103" i="15"/>
  <c r="Q103" i="15"/>
  <c r="R103" i="15" s="1"/>
  <c r="BC103" i="15" s="1"/>
  <c r="AU107" i="15"/>
  <c r="AV107" i="15" s="1"/>
  <c r="BE107" i="15"/>
  <c r="AE286" i="21" l="1"/>
  <c r="BI102" i="15"/>
  <c r="AS293" i="21"/>
  <c r="AT293" i="21" s="1"/>
  <c r="BE293" i="21" s="1"/>
  <c r="AS482" i="21"/>
  <c r="AU482" i="21" s="1"/>
  <c r="AU195" i="21"/>
  <c r="AV195" i="21" s="1"/>
  <c r="O288" i="21"/>
  <c r="BB287" i="21"/>
  <c r="BD287" i="21"/>
  <c r="BC287" i="21"/>
  <c r="Z287" i="21"/>
  <c r="Y287" i="21"/>
  <c r="X287" i="21"/>
  <c r="AC288" i="21"/>
  <c r="BG288" i="21"/>
  <c r="U287" i="21"/>
  <c r="T288" i="21" s="1"/>
  <c r="AT482" i="21"/>
  <c r="BE482" i="21" s="1"/>
  <c r="P96" i="21"/>
  <c r="AA96" i="21" s="1"/>
  <c r="P190" i="21"/>
  <c r="AA190" i="21" s="1"/>
  <c r="AT99" i="21"/>
  <c r="BE99" i="21" s="1"/>
  <c r="BF189" i="21"/>
  <c r="BH189" i="21"/>
  <c r="AT386" i="21"/>
  <c r="BE386" i="21" s="1"/>
  <c r="BI383" i="21"/>
  <c r="AB95" i="21"/>
  <c r="AD95" i="21"/>
  <c r="Q384" i="21"/>
  <c r="R384" i="21" s="1"/>
  <c r="AB189" i="21"/>
  <c r="AD189" i="21"/>
  <c r="BF95" i="21"/>
  <c r="BH95" i="21"/>
  <c r="Q478" i="21"/>
  <c r="R478" i="21" s="1"/>
  <c r="BI477" i="21"/>
  <c r="AE477" i="21"/>
  <c r="AE383" i="21"/>
  <c r="Q197" i="15"/>
  <c r="R197" i="15" s="1"/>
  <c r="AC198" i="15" s="1"/>
  <c r="BI517" i="15"/>
  <c r="AS518" i="15"/>
  <c r="AY517" i="15"/>
  <c r="AX518" i="15" s="1"/>
  <c r="Q518" i="15"/>
  <c r="R518" i="15" s="1"/>
  <c r="AE517" i="15"/>
  <c r="AT414" i="15"/>
  <c r="BE414" i="15" s="1"/>
  <c r="BI411" i="15"/>
  <c r="AU309" i="15"/>
  <c r="AV309" i="15" s="1"/>
  <c r="Q412" i="15"/>
  <c r="R412" i="15" s="1"/>
  <c r="AE411" i="15"/>
  <c r="BD103" i="15"/>
  <c r="BG104" i="15"/>
  <c r="O104" i="15"/>
  <c r="P104" i="15" s="1"/>
  <c r="BC304" i="15"/>
  <c r="X304" i="15"/>
  <c r="O305" i="15"/>
  <c r="BB304" i="15"/>
  <c r="Z304" i="15"/>
  <c r="AC305" i="15"/>
  <c r="BD304" i="15"/>
  <c r="Y304" i="15"/>
  <c r="BG305" i="15"/>
  <c r="U304" i="15"/>
  <c r="T305" i="15" s="1"/>
  <c r="AE196" i="15"/>
  <c r="AT204" i="15"/>
  <c r="BE204" i="15" s="1"/>
  <c r="BI196" i="15"/>
  <c r="AC104" i="15"/>
  <c r="U103" i="15"/>
  <c r="T104" i="15" s="1"/>
  <c r="BB103" i="15"/>
  <c r="Y103" i="15"/>
  <c r="Z103" i="15"/>
  <c r="X103" i="15"/>
  <c r="AS108" i="15"/>
  <c r="AT108" i="15" s="1"/>
  <c r="AY107" i="15"/>
  <c r="AX108" i="15" s="1"/>
  <c r="AU293" i="21" l="1"/>
  <c r="AU204" i="15"/>
  <c r="AV204" i="15" s="1"/>
  <c r="AS205" i="15" s="1"/>
  <c r="X197" i="15"/>
  <c r="Z197" i="15"/>
  <c r="U197" i="15"/>
  <c r="T198" i="15" s="1"/>
  <c r="Y197" i="15"/>
  <c r="BD197" i="15"/>
  <c r="BB197" i="15"/>
  <c r="O198" i="15"/>
  <c r="P198" i="15" s="1"/>
  <c r="AA198" i="15" s="1"/>
  <c r="BC197" i="15"/>
  <c r="BG198" i="15"/>
  <c r="AA104" i="15"/>
  <c r="AU99" i="21"/>
  <c r="AV99" i="21" s="1"/>
  <c r="AY99" i="21" s="1"/>
  <c r="AX100" i="21" s="1"/>
  <c r="AB287" i="21"/>
  <c r="AD287" i="21"/>
  <c r="Z384" i="21"/>
  <c r="BD384" i="21"/>
  <c r="Y384" i="21"/>
  <c r="O385" i="21"/>
  <c r="X384" i="21"/>
  <c r="BC384" i="21"/>
  <c r="BB384" i="21"/>
  <c r="AC385" i="21"/>
  <c r="BG385" i="21"/>
  <c r="U384" i="21"/>
  <c r="T385" i="21" s="1"/>
  <c r="Q190" i="21"/>
  <c r="R190" i="21" s="1"/>
  <c r="AV482" i="21"/>
  <c r="BI95" i="21"/>
  <c r="BI189" i="21"/>
  <c r="AS196" i="21"/>
  <c r="AY195" i="21"/>
  <c r="AX196" i="21" s="1"/>
  <c r="BF287" i="21"/>
  <c r="BH287" i="21"/>
  <c r="O479" i="21"/>
  <c r="BB478" i="21"/>
  <c r="Z478" i="21"/>
  <c r="Y478" i="21"/>
  <c r="X478" i="21"/>
  <c r="BC478" i="21"/>
  <c r="BD478" i="21"/>
  <c r="AC479" i="21"/>
  <c r="BG479" i="21"/>
  <c r="U478" i="21"/>
  <c r="T479" i="21" s="1"/>
  <c r="AU386" i="21"/>
  <c r="AV386" i="21" s="1"/>
  <c r="AE189" i="21"/>
  <c r="AV293" i="21"/>
  <c r="AE95" i="21"/>
  <c r="Q96" i="21"/>
  <c r="R96" i="21" s="1"/>
  <c r="P288" i="21"/>
  <c r="AA288" i="21" s="1"/>
  <c r="AU414" i="15"/>
  <c r="AV414" i="15" s="1"/>
  <c r="AS415" i="15" s="1"/>
  <c r="BC518" i="15"/>
  <c r="X518" i="15"/>
  <c r="O519" i="15"/>
  <c r="BB518" i="15"/>
  <c r="Z518" i="15"/>
  <c r="BD518" i="15"/>
  <c r="Y518" i="15"/>
  <c r="BG519" i="15"/>
  <c r="AC519" i="15"/>
  <c r="U518" i="15"/>
  <c r="T519" i="15" s="1"/>
  <c r="BF103" i="15"/>
  <c r="AT518" i="15"/>
  <c r="BE518" i="15" s="1"/>
  <c r="O413" i="15"/>
  <c r="Z412" i="15"/>
  <c r="BD412" i="15"/>
  <c r="BC412" i="15"/>
  <c r="Y412" i="15"/>
  <c r="BB412" i="15"/>
  <c r="X412" i="15"/>
  <c r="AC413" i="15"/>
  <c r="BG413" i="15"/>
  <c r="U412" i="15"/>
  <c r="T413" i="15" s="1"/>
  <c r="AD103" i="15"/>
  <c r="BH103" i="15"/>
  <c r="BF304" i="15"/>
  <c r="BH304" i="15"/>
  <c r="P305" i="15"/>
  <c r="AA305" i="15" s="1"/>
  <c r="AB304" i="15"/>
  <c r="AD304" i="15"/>
  <c r="AS310" i="15"/>
  <c r="AY309" i="15"/>
  <c r="AX310" i="15" s="1"/>
  <c r="Q104" i="15"/>
  <c r="R104" i="15" s="1"/>
  <c r="BB104" i="15" s="1"/>
  <c r="AB103" i="15"/>
  <c r="AU108" i="15"/>
  <c r="AV108" i="15" s="1"/>
  <c r="BE108" i="15"/>
  <c r="AS100" i="21" l="1"/>
  <c r="AB197" i="15"/>
  <c r="AD197" i="15"/>
  <c r="AY204" i="15"/>
  <c r="AX205" i="15" s="1"/>
  <c r="BF197" i="15"/>
  <c r="AY414" i="15"/>
  <c r="AX415" i="15" s="1"/>
  <c r="BH197" i="15"/>
  <c r="AE103" i="15"/>
  <c r="BI287" i="21"/>
  <c r="X190" i="21"/>
  <c r="O191" i="21"/>
  <c r="BD190" i="21"/>
  <c r="BC190" i="21"/>
  <c r="Z190" i="21"/>
  <c r="BB190" i="21"/>
  <c r="Y190" i="21"/>
  <c r="AC191" i="21"/>
  <c r="BG191" i="21"/>
  <c r="U190" i="21"/>
  <c r="T191" i="21" s="1"/>
  <c r="AS387" i="21"/>
  <c r="AY386" i="21"/>
  <c r="AX387" i="21" s="1"/>
  <c r="P385" i="21"/>
  <c r="AA385" i="21" s="1"/>
  <c r="Z96" i="21"/>
  <c r="BD96" i="21"/>
  <c r="Y96" i="21"/>
  <c r="BB96" i="21"/>
  <c r="X96" i="21"/>
  <c r="O97" i="21"/>
  <c r="BC96" i="21"/>
  <c r="AC97" i="21"/>
  <c r="U96" i="21"/>
  <c r="T97" i="21" s="1"/>
  <c r="BG97" i="21"/>
  <c r="AY293" i="21"/>
  <c r="BF478" i="21"/>
  <c r="BH478" i="21"/>
  <c r="BF384" i="21"/>
  <c r="BH384" i="21"/>
  <c r="AE287" i="21"/>
  <c r="AS483" i="21"/>
  <c r="AY482" i="21"/>
  <c r="AX483" i="21" s="1"/>
  <c r="AT196" i="21"/>
  <c r="BE196" i="21" s="1"/>
  <c r="P479" i="21"/>
  <c r="AA479" i="21" s="1"/>
  <c r="AB478" i="21"/>
  <c r="AD478" i="21"/>
  <c r="Q288" i="21"/>
  <c r="R288" i="21" s="1"/>
  <c r="AB384" i="21"/>
  <c r="AD384" i="21"/>
  <c r="AT100" i="21"/>
  <c r="BE100" i="21" s="1"/>
  <c r="BI103" i="15"/>
  <c r="BF518" i="15"/>
  <c r="BH518" i="15"/>
  <c r="P519" i="15"/>
  <c r="AA519" i="15" s="1"/>
  <c r="AB518" i="15"/>
  <c r="AD518" i="15"/>
  <c r="AU518" i="15"/>
  <c r="AV518" i="15" s="1"/>
  <c r="Q305" i="15"/>
  <c r="R305" i="15" s="1"/>
  <c r="AC306" i="15" s="1"/>
  <c r="BF412" i="15"/>
  <c r="BH412" i="15"/>
  <c r="AT415" i="15"/>
  <c r="BE415" i="15" s="1"/>
  <c r="AB412" i="15"/>
  <c r="AD412" i="15"/>
  <c r="BD104" i="15"/>
  <c r="O105" i="15"/>
  <c r="P105" i="15" s="1"/>
  <c r="AA105" i="15" s="1"/>
  <c r="BG105" i="15"/>
  <c r="P413" i="15"/>
  <c r="AA413" i="15" s="1"/>
  <c r="U104" i="15"/>
  <c r="T105" i="15" s="1"/>
  <c r="AC105" i="15"/>
  <c r="Y104" i="15"/>
  <c r="Z104" i="15"/>
  <c r="BC104" i="15"/>
  <c r="BH104" i="15" s="1"/>
  <c r="AE304" i="15"/>
  <c r="X104" i="15"/>
  <c r="AT310" i="15"/>
  <c r="BE310" i="15" s="1"/>
  <c r="BI304" i="15"/>
  <c r="Q198" i="15"/>
  <c r="R198" i="15" s="1"/>
  <c r="AT205" i="15"/>
  <c r="BE205" i="15" s="1"/>
  <c r="AS109" i="15"/>
  <c r="AT109" i="15" s="1"/>
  <c r="AY108" i="15"/>
  <c r="AX109" i="15" s="1"/>
  <c r="AE197" i="15" l="1"/>
  <c r="BI197" i="15"/>
  <c r="X305" i="15"/>
  <c r="BD305" i="15"/>
  <c r="Q519" i="15"/>
  <c r="R519" i="15" s="1"/>
  <c r="X519" i="15" s="1"/>
  <c r="BB305" i="15"/>
  <c r="BC305" i="15"/>
  <c r="BF305" i="15" s="1"/>
  <c r="O306" i="15"/>
  <c r="P306" i="15" s="1"/>
  <c r="AA306" i="15" s="1"/>
  <c r="AU100" i="21"/>
  <c r="AV100" i="21" s="1"/>
  <c r="AS101" i="21" s="1"/>
  <c r="AU196" i="21"/>
  <c r="AV196" i="21" s="1"/>
  <c r="Z288" i="21"/>
  <c r="BD288" i="21"/>
  <c r="BC288" i="21"/>
  <c r="BB288" i="21"/>
  <c r="O289" i="21"/>
  <c r="Y288" i="21"/>
  <c r="X288" i="21"/>
  <c r="AC289" i="21"/>
  <c r="BG289" i="21"/>
  <c r="U288" i="21"/>
  <c r="T289" i="21" s="1"/>
  <c r="BI384" i="21"/>
  <c r="BF190" i="21"/>
  <c r="BH190" i="21"/>
  <c r="AB96" i="21"/>
  <c r="AD96" i="21"/>
  <c r="BF96" i="21"/>
  <c r="BH96" i="21"/>
  <c r="BI478" i="21"/>
  <c r="AT387" i="21"/>
  <c r="BE387" i="21" s="1"/>
  <c r="P97" i="21"/>
  <c r="AA97" i="21" s="1"/>
  <c r="AE478" i="21"/>
  <c r="Q479" i="21"/>
  <c r="R479" i="21" s="1"/>
  <c r="AT483" i="21"/>
  <c r="BE483" i="21" s="1"/>
  <c r="P191" i="21"/>
  <c r="AA191" i="21" s="1"/>
  <c r="Q385" i="21"/>
  <c r="R385" i="21" s="1"/>
  <c r="AE384" i="21"/>
  <c r="AB190" i="21"/>
  <c r="AD190" i="21"/>
  <c r="Y305" i="15"/>
  <c r="AE518" i="15"/>
  <c r="AS519" i="15"/>
  <c r="AY518" i="15"/>
  <c r="AX519" i="15" s="1"/>
  <c r="U305" i="15"/>
  <c r="T306" i="15" s="1"/>
  <c r="Z305" i="15"/>
  <c r="BG306" i="15"/>
  <c r="BI518" i="15"/>
  <c r="AU415" i="15"/>
  <c r="AV415" i="15" s="1"/>
  <c r="AE412" i="15"/>
  <c r="Q413" i="15"/>
  <c r="R413" i="15" s="1"/>
  <c r="BI412" i="15"/>
  <c r="Q105" i="15"/>
  <c r="R105" i="15" s="1"/>
  <c r="AB104" i="15"/>
  <c r="AD104" i="15"/>
  <c r="BF104" i="15"/>
  <c r="BI104" i="15" s="1"/>
  <c r="AU310" i="15"/>
  <c r="AV310" i="15" s="1"/>
  <c r="BB198" i="15"/>
  <c r="O199" i="15"/>
  <c r="Z198" i="15"/>
  <c r="Y198" i="15"/>
  <c r="X198" i="15"/>
  <c r="BD198" i="15"/>
  <c r="BC198" i="15"/>
  <c r="AC199" i="15"/>
  <c r="BG199" i="15"/>
  <c r="U198" i="15"/>
  <c r="T199" i="15" s="1"/>
  <c r="AU205" i="15"/>
  <c r="AV205" i="15" s="1"/>
  <c r="AU109" i="15"/>
  <c r="AV109" i="15" s="1"/>
  <c r="BE109" i="15"/>
  <c r="BH305" i="15" l="1"/>
  <c r="Y519" i="15"/>
  <c r="AY100" i="21"/>
  <c r="AX101" i="21" s="1"/>
  <c r="BG520" i="15"/>
  <c r="BC519" i="15"/>
  <c r="Z519" i="15"/>
  <c r="AB519" i="15" s="1"/>
  <c r="AD305" i="15"/>
  <c r="U519" i="15"/>
  <c r="T520" i="15" s="1"/>
  <c r="AC520" i="15"/>
  <c r="BB519" i="15"/>
  <c r="BD519" i="15"/>
  <c r="AB305" i="15"/>
  <c r="O520" i="15"/>
  <c r="P520" i="15" s="1"/>
  <c r="AA520" i="15" s="1"/>
  <c r="AU387" i="21"/>
  <c r="AV387" i="21" s="1"/>
  <c r="AS388" i="21" s="1"/>
  <c r="Q191" i="21"/>
  <c r="R191" i="21" s="1"/>
  <c r="BC191" i="21" s="1"/>
  <c r="AE190" i="21"/>
  <c r="Q97" i="21"/>
  <c r="R97" i="21" s="1"/>
  <c r="BC97" i="21" s="1"/>
  <c r="AE96" i="21"/>
  <c r="O386" i="21"/>
  <c r="BD385" i="21"/>
  <c r="BC385" i="21"/>
  <c r="Z385" i="21"/>
  <c r="BB385" i="21"/>
  <c r="Y385" i="21"/>
  <c r="X385" i="21"/>
  <c r="AC386" i="21"/>
  <c r="BG386" i="21"/>
  <c r="U385" i="21"/>
  <c r="T386" i="21" s="1"/>
  <c r="P289" i="21"/>
  <c r="AA289" i="21" s="1"/>
  <c r="BF288" i="21"/>
  <c r="BH288" i="21"/>
  <c r="BI190" i="21"/>
  <c r="AU483" i="21"/>
  <c r="AV483" i="21" s="1"/>
  <c r="Z479" i="21"/>
  <c r="BD479" i="21"/>
  <c r="BC479" i="21"/>
  <c r="X479" i="21"/>
  <c r="BB479" i="21"/>
  <c r="O480" i="21"/>
  <c r="Y479" i="21"/>
  <c r="BG480" i="21"/>
  <c r="AC480" i="21"/>
  <c r="U479" i="21"/>
  <c r="T480" i="21" s="1"/>
  <c r="BI96" i="21"/>
  <c r="AS197" i="21"/>
  <c r="AY196" i="21"/>
  <c r="AX197" i="21" s="1"/>
  <c r="AB288" i="21"/>
  <c r="AD288" i="21"/>
  <c r="AT101" i="21"/>
  <c r="BE101" i="21" s="1"/>
  <c r="AT519" i="15"/>
  <c r="BE519" i="15" s="1"/>
  <c r="AD519" i="15"/>
  <c r="BC413" i="15"/>
  <c r="X413" i="15"/>
  <c r="O414" i="15"/>
  <c r="BB413" i="15"/>
  <c r="BD413" i="15"/>
  <c r="AC414" i="15"/>
  <c r="Z413" i="15"/>
  <c r="Y413" i="15"/>
  <c r="BG414" i="15"/>
  <c r="U413" i="15"/>
  <c r="T414" i="15" s="1"/>
  <c r="AS416" i="15"/>
  <c r="AY415" i="15"/>
  <c r="AX416" i="15" s="1"/>
  <c r="AE104" i="15"/>
  <c r="AS311" i="15"/>
  <c r="AY310" i="15"/>
  <c r="AX311" i="15" s="1"/>
  <c r="Q306" i="15"/>
  <c r="R306" i="15" s="1"/>
  <c r="BI305" i="15"/>
  <c r="AS206" i="15"/>
  <c r="AY205" i="15"/>
  <c r="AX206" i="15" s="1"/>
  <c r="P199" i="15"/>
  <c r="AA199" i="15" s="1"/>
  <c r="AB198" i="15"/>
  <c r="AD198" i="15"/>
  <c r="BF198" i="15"/>
  <c r="BH198" i="15"/>
  <c r="AS110" i="15"/>
  <c r="AY109" i="15"/>
  <c r="AX110" i="15" s="1"/>
  <c r="O106" i="15"/>
  <c r="P106" i="15" s="1"/>
  <c r="BB105" i="15"/>
  <c r="X105" i="15"/>
  <c r="BC105" i="15"/>
  <c r="Z105" i="15"/>
  <c r="Y105" i="15"/>
  <c r="BD105" i="15"/>
  <c r="BG106" i="15"/>
  <c r="AC106" i="15"/>
  <c r="U105" i="15"/>
  <c r="T106" i="15" s="1"/>
  <c r="X191" i="21" l="1"/>
  <c r="Y191" i="21"/>
  <c r="AY387" i="21"/>
  <c r="AX388" i="21" s="1"/>
  <c r="O98" i="21"/>
  <c r="Z191" i="21"/>
  <c r="AB191" i="21" s="1"/>
  <c r="U191" i="21"/>
  <c r="T192" i="21" s="1"/>
  <c r="BB191" i="21"/>
  <c r="BH191" i="21" s="1"/>
  <c r="BG192" i="21"/>
  <c r="AC192" i="21"/>
  <c r="BD191" i="21"/>
  <c r="BH519" i="15"/>
  <c r="AE305" i="15"/>
  <c r="BF519" i="15"/>
  <c r="AU519" i="15"/>
  <c r="AV519" i="15" s="1"/>
  <c r="AY519" i="15" s="1"/>
  <c r="AX520" i="15" s="1"/>
  <c r="O192" i="21"/>
  <c r="P192" i="21" s="1"/>
  <c r="AA192" i="21" s="1"/>
  <c r="U97" i="21"/>
  <c r="T98" i="21" s="1"/>
  <c r="AC98" i="21"/>
  <c r="BG98" i="21"/>
  <c r="BB97" i="21"/>
  <c r="BH97" i="21" s="1"/>
  <c r="Y97" i="21"/>
  <c r="X97" i="21"/>
  <c r="AU101" i="21"/>
  <c r="AV101" i="21" s="1"/>
  <c r="Z97" i="21"/>
  <c r="BD97" i="21"/>
  <c r="Q289" i="21"/>
  <c r="R289" i="21" s="1"/>
  <c r="AB385" i="21"/>
  <c r="AD385" i="21"/>
  <c r="BF479" i="21"/>
  <c r="BH479" i="21"/>
  <c r="AY483" i="21"/>
  <c r="AT388" i="21"/>
  <c r="BE388" i="21" s="1"/>
  <c r="BF385" i="21"/>
  <c r="BH385" i="21"/>
  <c r="AT197" i="21"/>
  <c r="BE197" i="21" s="1"/>
  <c r="P98" i="21"/>
  <c r="AA98" i="21" s="1"/>
  <c r="AD191" i="21"/>
  <c r="AB479" i="21"/>
  <c r="AD479" i="21"/>
  <c r="BI288" i="21"/>
  <c r="AE288" i="21"/>
  <c r="P480" i="21"/>
  <c r="AA480" i="21" s="1"/>
  <c r="P386" i="21"/>
  <c r="AA386" i="21" s="1"/>
  <c r="AE519" i="15"/>
  <c r="Q520" i="15"/>
  <c r="R520" i="15" s="1"/>
  <c r="BF413" i="15"/>
  <c r="BH413" i="15"/>
  <c r="P414" i="15"/>
  <c r="AA414" i="15" s="1"/>
  <c r="AB413" i="15"/>
  <c r="AD413" i="15"/>
  <c r="AT416" i="15"/>
  <c r="BE416" i="15" s="1"/>
  <c r="BC306" i="15"/>
  <c r="O307" i="15"/>
  <c r="BB306" i="15"/>
  <c r="BG307" i="15"/>
  <c r="Z306" i="15"/>
  <c r="Y306" i="15"/>
  <c r="BD306" i="15"/>
  <c r="X306" i="15"/>
  <c r="AC307" i="15"/>
  <c r="U306" i="15"/>
  <c r="T307" i="15" s="1"/>
  <c r="AT311" i="15"/>
  <c r="BE311" i="15" s="1"/>
  <c r="Q199" i="15"/>
  <c r="R199" i="15" s="1"/>
  <c r="AE198" i="15"/>
  <c r="BI198" i="15"/>
  <c r="AT206" i="15"/>
  <c r="BE206" i="15" s="1"/>
  <c r="AD105" i="15"/>
  <c r="BH105" i="15"/>
  <c r="AB105" i="15"/>
  <c r="AA106" i="15"/>
  <c r="BF105" i="15"/>
  <c r="AT110" i="15"/>
  <c r="BE110" i="15" s="1"/>
  <c r="AS520" i="15" l="1"/>
  <c r="BI519" i="15"/>
  <c r="BF191" i="21"/>
  <c r="BI191" i="21" s="1"/>
  <c r="Q192" i="21"/>
  <c r="R192" i="21" s="1"/>
  <c r="X192" i="21" s="1"/>
  <c r="Q414" i="15"/>
  <c r="R414" i="15" s="1"/>
  <c r="Y414" i="15" s="1"/>
  <c r="AD97" i="21"/>
  <c r="AB97" i="21"/>
  <c r="BF97" i="21"/>
  <c r="BI97" i="21" s="1"/>
  <c r="AU197" i="21"/>
  <c r="AV197" i="21" s="1"/>
  <c r="AS198" i="21" s="1"/>
  <c r="BI479" i="21"/>
  <c r="Q386" i="21"/>
  <c r="R386" i="21" s="1"/>
  <c r="BI385" i="21"/>
  <c r="AE191" i="21"/>
  <c r="AS102" i="21"/>
  <c r="AY101" i="21"/>
  <c r="AX102" i="21" s="1"/>
  <c r="AU388" i="21"/>
  <c r="AV388" i="21" s="1"/>
  <c r="BD289" i="21"/>
  <c r="BC289" i="21"/>
  <c r="BB289" i="21"/>
  <c r="O290" i="21"/>
  <c r="Z289" i="21"/>
  <c r="Y289" i="21"/>
  <c r="X289" i="21"/>
  <c r="BG290" i="21"/>
  <c r="AC290" i="21"/>
  <c r="U289" i="21"/>
  <c r="T290" i="21" s="1"/>
  <c r="AE385" i="21"/>
  <c r="Q98" i="21"/>
  <c r="Q480" i="21"/>
  <c r="R480" i="21" s="1"/>
  <c r="AE479" i="21"/>
  <c r="R98" i="21"/>
  <c r="AU311" i="15"/>
  <c r="AV311" i="15" s="1"/>
  <c r="BD520" i="15"/>
  <c r="BC520" i="15"/>
  <c r="Z520" i="15"/>
  <c r="Y520" i="15"/>
  <c r="O521" i="15"/>
  <c r="X520" i="15"/>
  <c r="AC521" i="15"/>
  <c r="BB520" i="15"/>
  <c r="BG521" i="15"/>
  <c r="U520" i="15"/>
  <c r="T521" i="15" s="1"/>
  <c r="AT520" i="15"/>
  <c r="BE520" i="15" s="1"/>
  <c r="X414" i="15"/>
  <c r="BC414" i="15"/>
  <c r="BB414" i="15"/>
  <c r="AU416" i="15"/>
  <c r="AV416" i="15" s="1"/>
  <c r="AE413" i="15"/>
  <c r="Q106" i="15"/>
  <c r="R106" i="15" s="1"/>
  <c r="BC106" i="15" s="1"/>
  <c r="BI413" i="15"/>
  <c r="AU206" i="15"/>
  <c r="AV206" i="15" s="1"/>
  <c r="AY206" i="15" s="1"/>
  <c r="AX207" i="15" s="1"/>
  <c r="BF306" i="15"/>
  <c r="BH306" i="15"/>
  <c r="P307" i="15"/>
  <c r="AA307" i="15" s="1"/>
  <c r="AB306" i="15"/>
  <c r="AD306" i="15"/>
  <c r="Z199" i="15"/>
  <c r="AC200" i="15"/>
  <c r="BD199" i="15"/>
  <c r="Y199" i="15"/>
  <c r="BC199" i="15"/>
  <c r="X199" i="15"/>
  <c r="O200" i="15"/>
  <c r="BB199" i="15"/>
  <c r="BG200" i="15"/>
  <c r="U199" i="15"/>
  <c r="T200" i="15" s="1"/>
  <c r="AU110" i="15"/>
  <c r="AV110" i="15" s="1"/>
  <c r="AS111" i="15" s="1"/>
  <c r="BI105" i="15"/>
  <c r="AE105" i="15"/>
  <c r="BD192" i="21" l="1"/>
  <c r="O193" i="21"/>
  <c r="BC192" i="21"/>
  <c r="AC193" i="21"/>
  <c r="Y192" i="21"/>
  <c r="U192" i="21"/>
  <c r="T193" i="21" s="1"/>
  <c r="BG193" i="21"/>
  <c r="BB192" i="21"/>
  <c r="Z414" i="15"/>
  <c r="O415" i="15"/>
  <c r="AC415" i="15"/>
  <c r="BG415" i="15"/>
  <c r="U414" i="15"/>
  <c r="T415" i="15" s="1"/>
  <c r="BD414" i="15"/>
  <c r="BF414" i="15" s="1"/>
  <c r="Z192" i="21"/>
  <c r="Y106" i="15"/>
  <c r="U106" i="15"/>
  <c r="T107" i="15" s="1"/>
  <c r="AY197" i="21"/>
  <c r="AX198" i="21" s="1"/>
  <c r="Q307" i="15"/>
  <c r="R307" i="15" s="1"/>
  <c r="AU520" i="15"/>
  <c r="AV520" i="15" s="1"/>
  <c r="AS521" i="15" s="1"/>
  <c r="BG107" i="15"/>
  <c r="AE97" i="21"/>
  <c r="BE183" i="17"/>
  <c r="BE179" i="17"/>
  <c r="BE181" i="17"/>
  <c r="BC386" i="21"/>
  <c r="X386" i="21"/>
  <c r="O387" i="21"/>
  <c r="BB386" i="21"/>
  <c r="BD386" i="21"/>
  <c r="Z386" i="21"/>
  <c r="Y386" i="21"/>
  <c r="AC387" i="21"/>
  <c r="BG387" i="21"/>
  <c r="U386" i="21"/>
  <c r="T387" i="21" s="1"/>
  <c r="BB480" i="21"/>
  <c r="Y480" i="21"/>
  <c r="X480" i="21"/>
  <c r="Z480" i="21"/>
  <c r="BC480" i="21"/>
  <c r="O481" i="21"/>
  <c r="AC481" i="21"/>
  <c r="BD480" i="21"/>
  <c r="BG481" i="21"/>
  <c r="U480" i="21"/>
  <c r="T481" i="21" s="1"/>
  <c r="P193" i="21"/>
  <c r="AA193" i="21" s="1"/>
  <c r="AY388" i="21"/>
  <c r="AB192" i="21"/>
  <c r="AD192" i="21"/>
  <c r="Z98" i="21"/>
  <c r="BD98" i="21"/>
  <c r="Y98" i="21"/>
  <c r="O99" i="21"/>
  <c r="BC98" i="21"/>
  <c r="BB98" i="21"/>
  <c r="X98" i="21"/>
  <c r="BG99" i="21"/>
  <c r="U98" i="21"/>
  <c r="T99" i="21" s="1"/>
  <c r="AC99" i="21"/>
  <c r="BF289" i="21"/>
  <c r="BH289" i="21"/>
  <c r="AB289" i="21"/>
  <c r="AD289" i="21"/>
  <c r="BF192" i="21"/>
  <c r="BH192" i="21"/>
  <c r="AT102" i="21"/>
  <c r="BE102" i="21" s="1"/>
  <c r="AU102" i="21"/>
  <c r="AV102" i="21" s="1"/>
  <c r="P290" i="21"/>
  <c r="AA290" i="21" s="1"/>
  <c r="AT198" i="21"/>
  <c r="BE198" i="21" s="1"/>
  <c r="BB106" i="15"/>
  <c r="BH106" i="15" s="1"/>
  <c r="BF520" i="15"/>
  <c r="AB520" i="15"/>
  <c r="AD520" i="15"/>
  <c r="P521" i="15"/>
  <c r="AA521" i="15" s="1"/>
  <c r="BH520" i="15"/>
  <c r="O107" i="15"/>
  <c r="P107" i="15" s="1"/>
  <c r="Q107" i="15" s="1"/>
  <c r="R107" i="15" s="1"/>
  <c r="AS207" i="15"/>
  <c r="AT207" i="15" s="1"/>
  <c r="BH414" i="15"/>
  <c r="AC107" i="15"/>
  <c r="AB414" i="15"/>
  <c r="AD414" i="15"/>
  <c r="AS417" i="15"/>
  <c r="AY416" i="15"/>
  <c r="AX417" i="15" s="1"/>
  <c r="Z106" i="15"/>
  <c r="P415" i="15"/>
  <c r="AA415" i="15" s="1"/>
  <c r="BD106" i="15"/>
  <c r="X106" i="15"/>
  <c r="AD106" i="15" s="1"/>
  <c r="AE306" i="15"/>
  <c r="AY110" i="15"/>
  <c r="AX111" i="15" s="1"/>
  <c r="AS312" i="15"/>
  <c r="AY311" i="15"/>
  <c r="AX312" i="15" s="1"/>
  <c r="BI306" i="15"/>
  <c r="AB199" i="15"/>
  <c r="AD199" i="15"/>
  <c r="BF199" i="15"/>
  <c r="BH199" i="15"/>
  <c r="P200" i="15"/>
  <c r="AA200" i="15" s="1"/>
  <c r="AT111" i="15"/>
  <c r="BE111" i="15" s="1"/>
  <c r="AA107" i="15" l="1"/>
  <c r="AY520" i="15"/>
  <c r="AX521" i="15" s="1"/>
  <c r="Q521" i="15"/>
  <c r="R521" i="15" s="1"/>
  <c r="BF106" i="15"/>
  <c r="BI106" i="15" s="1"/>
  <c r="AU198" i="21"/>
  <c r="AV198" i="21" s="1"/>
  <c r="BI289" i="21"/>
  <c r="AS103" i="21"/>
  <c r="AY102" i="21"/>
  <c r="AX103" i="21" s="1"/>
  <c r="Q193" i="21"/>
  <c r="R193" i="21" s="1"/>
  <c r="AB480" i="21"/>
  <c r="AD480" i="21"/>
  <c r="AB98" i="21"/>
  <c r="AD98" i="21"/>
  <c r="AE192" i="21"/>
  <c r="BF386" i="21"/>
  <c r="BH386" i="21"/>
  <c r="BF98" i="21"/>
  <c r="BH98" i="21"/>
  <c r="BF480" i="21"/>
  <c r="BH480" i="21"/>
  <c r="P387" i="21"/>
  <c r="AA387" i="21" s="1"/>
  <c r="AE289" i="21"/>
  <c r="AB386" i="21"/>
  <c r="AD386" i="21"/>
  <c r="P481" i="21"/>
  <c r="AA481" i="21" s="1"/>
  <c r="BI192" i="21"/>
  <c r="Q290" i="21"/>
  <c r="R290" i="21" s="1"/>
  <c r="P99" i="21"/>
  <c r="AA99" i="21" s="1"/>
  <c r="AB106" i="15"/>
  <c r="AE106" i="15" s="1"/>
  <c r="BI520" i="15"/>
  <c r="BE207" i="15"/>
  <c r="AU207" i="15"/>
  <c r="AV207" i="15" s="1"/>
  <c r="AS208" i="15" s="1"/>
  <c r="AT521" i="15"/>
  <c r="BE521" i="15" s="1"/>
  <c r="AE520" i="15"/>
  <c r="AE414" i="15"/>
  <c r="Q415" i="15"/>
  <c r="R415" i="15" s="1"/>
  <c r="BI414" i="15"/>
  <c r="AT417" i="15"/>
  <c r="BE417" i="15" s="1"/>
  <c r="AU111" i="15"/>
  <c r="AV111" i="15" s="1"/>
  <c r="AY111" i="15" s="1"/>
  <c r="AX112" i="15" s="1"/>
  <c r="BD307" i="15"/>
  <c r="Y307" i="15"/>
  <c r="BC307" i="15"/>
  <c r="X307" i="15"/>
  <c r="BB307" i="15"/>
  <c r="O308" i="15"/>
  <c r="Z307" i="15"/>
  <c r="AC308" i="15"/>
  <c r="BG308" i="15"/>
  <c r="U307" i="15"/>
  <c r="T308" i="15" s="1"/>
  <c r="AT312" i="15"/>
  <c r="BE312" i="15" s="1"/>
  <c r="Q200" i="15"/>
  <c r="R200" i="15" s="1"/>
  <c r="X200" i="15" s="1"/>
  <c r="BI199" i="15"/>
  <c r="AE199" i="15"/>
  <c r="O108" i="15"/>
  <c r="P108" i="15" s="1"/>
  <c r="BC107" i="15"/>
  <c r="BB107" i="15"/>
  <c r="Y107" i="15"/>
  <c r="Z107" i="15"/>
  <c r="BD107" i="15"/>
  <c r="X107" i="15"/>
  <c r="AC108" i="15"/>
  <c r="U107" i="15"/>
  <c r="T108" i="15" s="1"/>
  <c r="BG108" i="15"/>
  <c r="Y200" i="15" l="1"/>
  <c r="BI98" i="21"/>
  <c r="Q387" i="21"/>
  <c r="R387" i="21" s="1"/>
  <c r="BC387" i="21" s="1"/>
  <c r="BC290" i="21"/>
  <c r="X290" i="21"/>
  <c r="O291" i="21"/>
  <c r="BD290" i="21"/>
  <c r="BB290" i="21"/>
  <c r="Z290" i="21"/>
  <c r="Y290" i="21"/>
  <c r="BG291" i="21"/>
  <c r="AC291" i="21"/>
  <c r="U290" i="21"/>
  <c r="T291" i="21" s="1"/>
  <c r="AE480" i="21"/>
  <c r="BD193" i="21"/>
  <c r="BC193" i="21"/>
  <c r="BB193" i="21"/>
  <c r="Z193" i="21"/>
  <c r="Y193" i="21"/>
  <c r="X193" i="21"/>
  <c r="BG194" i="21"/>
  <c r="O194" i="21"/>
  <c r="AC194" i="21"/>
  <c r="U193" i="21"/>
  <c r="T194" i="21" s="1"/>
  <c r="AY198" i="21"/>
  <c r="BI386" i="21"/>
  <c r="BI480" i="21"/>
  <c r="Q481" i="21"/>
  <c r="R481" i="21" s="1"/>
  <c r="AE386" i="21"/>
  <c r="Q99" i="21"/>
  <c r="R99" i="21" s="1"/>
  <c r="AE98" i="21"/>
  <c r="AT103" i="21"/>
  <c r="BE103" i="21" s="1"/>
  <c r="AU417" i="15"/>
  <c r="AV417" i="15" s="1"/>
  <c r="AY207" i="15"/>
  <c r="AX208" i="15" s="1"/>
  <c r="AU521" i="15"/>
  <c r="AV521" i="15" s="1"/>
  <c r="BD521" i="15"/>
  <c r="Y521" i="15"/>
  <c r="BC521" i="15"/>
  <c r="X521" i="15"/>
  <c r="Z521" i="15"/>
  <c r="BB521" i="15"/>
  <c r="O522" i="15"/>
  <c r="AC522" i="15"/>
  <c r="BG522" i="15"/>
  <c r="U521" i="15"/>
  <c r="T522" i="15" s="1"/>
  <c r="AS112" i="15"/>
  <c r="AT112" i="15" s="1"/>
  <c r="BE112" i="15" s="1"/>
  <c r="BD415" i="15"/>
  <c r="O416" i="15"/>
  <c r="BC415" i="15"/>
  <c r="BB415" i="15"/>
  <c r="AC416" i="15"/>
  <c r="Z415" i="15"/>
  <c r="Y415" i="15"/>
  <c r="X415" i="15"/>
  <c r="BG416" i="15"/>
  <c r="U415" i="15"/>
  <c r="T416" i="15" s="1"/>
  <c r="BF307" i="15"/>
  <c r="BH307" i="15"/>
  <c r="BG201" i="15"/>
  <c r="Z200" i="15"/>
  <c r="AB200" i="15" s="1"/>
  <c r="AB307" i="15"/>
  <c r="AD307" i="15"/>
  <c r="U200" i="15"/>
  <c r="T201" i="15" s="1"/>
  <c r="AC201" i="15"/>
  <c r="BC200" i="15"/>
  <c r="O201" i="15"/>
  <c r="P201" i="15" s="1"/>
  <c r="AA201" i="15" s="1"/>
  <c r="BH107" i="15"/>
  <c r="BD200" i="15"/>
  <c r="BB200" i="15"/>
  <c r="P308" i="15"/>
  <c r="AA308" i="15" s="1"/>
  <c r="AU312" i="15"/>
  <c r="AV312" i="15" s="1"/>
  <c r="AD200" i="15"/>
  <c r="AT208" i="15"/>
  <c r="BE208" i="15" s="1"/>
  <c r="AD107" i="15"/>
  <c r="BF107" i="15"/>
  <c r="AB107" i="15"/>
  <c r="Y387" i="21" l="1"/>
  <c r="O388" i="21"/>
  <c r="BD387" i="21"/>
  <c r="Z387" i="21"/>
  <c r="X387" i="21"/>
  <c r="BG388" i="21"/>
  <c r="BE353" i="17"/>
  <c r="BE349" i="17"/>
  <c r="BE351" i="17"/>
  <c r="BE438" i="17"/>
  <c r="BE436" i="17"/>
  <c r="BE434" i="17"/>
  <c r="AU103" i="21"/>
  <c r="AV103" i="21" s="1"/>
  <c r="AY103" i="21" s="1"/>
  <c r="U387" i="21"/>
  <c r="T388" i="21" s="1"/>
  <c r="AC388" i="21"/>
  <c r="BB387" i="21"/>
  <c r="BF387" i="21" s="1"/>
  <c r="BD481" i="21"/>
  <c r="Y481" i="21"/>
  <c r="BC481" i="21"/>
  <c r="X481" i="21"/>
  <c r="O482" i="21"/>
  <c r="Z481" i="21"/>
  <c r="BB481" i="21"/>
  <c r="AC482" i="21"/>
  <c r="BG482" i="21"/>
  <c r="U481" i="21"/>
  <c r="T482" i="21" s="1"/>
  <c r="O100" i="21"/>
  <c r="BD99" i="21"/>
  <c r="BC99" i="21"/>
  <c r="Z99" i="21"/>
  <c r="BB99" i="21"/>
  <c r="Y99" i="21"/>
  <c r="X99" i="21"/>
  <c r="BG100" i="21"/>
  <c r="AC100" i="21"/>
  <c r="U99" i="21"/>
  <c r="T100" i="21" s="1"/>
  <c r="P194" i="21"/>
  <c r="AA194" i="21" s="1"/>
  <c r="P291" i="21"/>
  <c r="AA291" i="21" s="1"/>
  <c r="AB290" i="21"/>
  <c r="AD290" i="21"/>
  <c r="AB193" i="21"/>
  <c r="AD193" i="21"/>
  <c r="AB387" i="21"/>
  <c r="AD387" i="21"/>
  <c r="P388" i="21"/>
  <c r="AA388" i="21" s="1"/>
  <c r="BF193" i="21"/>
  <c r="BH193" i="21"/>
  <c r="BF290" i="21"/>
  <c r="BH290" i="21"/>
  <c r="AU208" i="15"/>
  <c r="AV208" i="15" s="1"/>
  <c r="AS209" i="15" s="1"/>
  <c r="AB521" i="15"/>
  <c r="AD521" i="15"/>
  <c r="BF521" i="15"/>
  <c r="BH521" i="15"/>
  <c r="AS522" i="15"/>
  <c r="AY521" i="15"/>
  <c r="AX522" i="15" s="1"/>
  <c r="P522" i="15"/>
  <c r="AA522" i="15" s="1"/>
  <c r="P416" i="15"/>
  <c r="AA416" i="15" s="1"/>
  <c r="AB415" i="15"/>
  <c r="AD415" i="15"/>
  <c r="BF415" i="15"/>
  <c r="BH415" i="15"/>
  <c r="BF200" i="15"/>
  <c r="AS418" i="15"/>
  <c r="AY417" i="15"/>
  <c r="AX418" i="15" s="1"/>
  <c r="Q201" i="15"/>
  <c r="R201" i="15" s="1"/>
  <c r="Y201" i="15" s="1"/>
  <c r="BH200" i="15"/>
  <c r="AS313" i="15"/>
  <c r="AY312" i="15"/>
  <c r="AX313" i="15" s="1"/>
  <c r="AE307" i="15"/>
  <c r="Q308" i="15"/>
  <c r="R308" i="15" s="1"/>
  <c r="BI307" i="15"/>
  <c r="AE200" i="15"/>
  <c r="BE119" i="15"/>
  <c r="BE117" i="15"/>
  <c r="AU112" i="15"/>
  <c r="AV112" i="15" s="1"/>
  <c r="AY112" i="15" s="1"/>
  <c r="Q108" i="15"/>
  <c r="R108" i="15" s="1"/>
  <c r="AA108" i="15"/>
  <c r="AE107" i="15"/>
  <c r="BE115" i="15"/>
  <c r="BI107" i="15"/>
  <c r="BH387" i="21" l="1"/>
  <c r="BI387" i="21" s="1"/>
  <c r="Z201" i="15"/>
  <c r="AY208" i="15"/>
  <c r="AX209" i="15" s="1"/>
  <c r="BG202" i="15"/>
  <c r="O202" i="15"/>
  <c r="P202" i="15" s="1"/>
  <c r="AA202" i="15" s="1"/>
  <c r="BD201" i="15"/>
  <c r="AC202" i="15"/>
  <c r="AE193" i="21"/>
  <c r="AE387" i="21"/>
  <c r="Q291" i="21"/>
  <c r="R291" i="21" s="1"/>
  <c r="P482" i="21"/>
  <c r="AA482" i="21" s="1"/>
  <c r="AB481" i="21"/>
  <c r="AD481" i="21"/>
  <c r="P100" i="21"/>
  <c r="AA100" i="21" s="1"/>
  <c r="BI193" i="21"/>
  <c r="AE290" i="21"/>
  <c r="AB99" i="21"/>
  <c r="AD99" i="21"/>
  <c r="BI290" i="21"/>
  <c r="Q388" i="21"/>
  <c r="R388" i="21" s="1"/>
  <c r="Q194" i="21"/>
  <c r="R194" i="21" s="1"/>
  <c r="BF99" i="21"/>
  <c r="BH99" i="21"/>
  <c r="BF481" i="21"/>
  <c r="BH481" i="21"/>
  <c r="Q522" i="15"/>
  <c r="R522" i="15" s="1"/>
  <c r="X522" i="15" s="1"/>
  <c r="AT522" i="15"/>
  <c r="BE522" i="15" s="1"/>
  <c r="BI521" i="15"/>
  <c r="BI200" i="15"/>
  <c r="BB201" i="15"/>
  <c r="U201" i="15"/>
  <c r="T202" i="15" s="1"/>
  <c r="AE521" i="15"/>
  <c r="AE415" i="15"/>
  <c r="BI415" i="15"/>
  <c r="X201" i="15"/>
  <c r="BC201" i="15"/>
  <c r="AT418" i="15"/>
  <c r="BE418" i="15" s="1"/>
  <c r="Q416" i="15"/>
  <c r="R416" i="15" s="1"/>
  <c r="BC308" i="15"/>
  <c r="X308" i="15"/>
  <c r="O309" i="15"/>
  <c r="AC309" i="15"/>
  <c r="Z308" i="15"/>
  <c r="BD308" i="15"/>
  <c r="Y308" i="15"/>
  <c r="BB308" i="15"/>
  <c r="BG309" i="15"/>
  <c r="U308" i="15"/>
  <c r="T309" i="15" s="1"/>
  <c r="AT313" i="15"/>
  <c r="BE313" i="15" s="1"/>
  <c r="AT209" i="15"/>
  <c r="BE209" i="15" s="1"/>
  <c r="O109" i="15"/>
  <c r="P109" i="15" s="1"/>
  <c r="BC108" i="15"/>
  <c r="BD108" i="15"/>
  <c r="BB108" i="15"/>
  <c r="Y108" i="15"/>
  <c r="X108" i="15"/>
  <c r="Z108" i="15"/>
  <c r="AC109" i="15"/>
  <c r="U108" i="15"/>
  <c r="T109" i="15" s="1"/>
  <c r="BG109" i="15"/>
  <c r="AB201" i="15" l="1"/>
  <c r="Q100" i="21"/>
  <c r="R100" i="21" s="1"/>
  <c r="O101" i="21" s="1"/>
  <c r="BB522" i="15"/>
  <c r="BC522" i="15"/>
  <c r="BH522" i="15" s="1"/>
  <c r="O523" i="15"/>
  <c r="P523" i="15" s="1"/>
  <c r="AA523" i="15" s="1"/>
  <c r="AD201" i="15"/>
  <c r="AE201" i="15" s="1"/>
  <c r="Y522" i="15"/>
  <c r="AD522" i="15" s="1"/>
  <c r="BD522" i="15"/>
  <c r="U522" i="15"/>
  <c r="T523" i="15" s="1"/>
  <c r="BG523" i="15"/>
  <c r="AU522" i="15"/>
  <c r="AV522" i="15" s="1"/>
  <c r="Z522" i="15"/>
  <c r="AC523" i="15"/>
  <c r="BD291" i="21"/>
  <c r="U291" i="21"/>
  <c r="T292" i="21" s="1"/>
  <c r="O292" i="21"/>
  <c r="Z291" i="21"/>
  <c r="BG292" i="21"/>
  <c r="X291" i="21"/>
  <c r="Y291" i="21"/>
  <c r="BC291" i="21"/>
  <c r="BB291" i="21"/>
  <c r="AC292" i="21"/>
  <c r="AE481" i="21"/>
  <c r="AE99" i="21"/>
  <c r="Z100" i="21"/>
  <c r="BD100" i="21"/>
  <c r="Y100" i="21"/>
  <c r="BC100" i="21"/>
  <c r="BB100" i="21"/>
  <c r="X100" i="21"/>
  <c r="U100" i="21"/>
  <c r="T101" i="21" s="1"/>
  <c r="AC101" i="21"/>
  <c r="BG101" i="21"/>
  <c r="Q482" i="21"/>
  <c r="R482" i="21" s="1"/>
  <c r="BD194" i="21"/>
  <c r="Y194" i="21"/>
  <c r="BC194" i="21"/>
  <c r="BB194" i="21"/>
  <c r="Z194" i="21"/>
  <c r="X194" i="21"/>
  <c r="AC195" i="21"/>
  <c r="O195" i="21"/>
  <c r="BG195" i="21"/>
  <c r="U194" i="21"/>
  <c r="T195" i="21" s="1"/>
  <c r="BI481" i="21"/>
  <c r="BI99" i="21"/>
  <c r="BD388" i="21"/>
  <c r="BC388" i="21"/>
  <c r="Z388" i="21"/>
  <c r="BB388" i="21"/>
  <c r="Y388" i="21"/>
  <c r="X388" i="21"/>
  <c r="U388" i="21"/>
  <c r="P292" i="21"/>
  <c r="AA292" i="21" s="1"/>
  <c r="BF201" i="15"/>
  <c r="AU209" i="15"/>
  <c r="AV209" i="15" s="1"/>
  <c r="AY209" i="15" s="1"/>
  <c r="AX210" i="15" s="1"/>
  <c r="AU313" i="15"/>
  <c r="AV313" i="15" s="1"/>
  <c r="AY313" i="15" s="1"/>
  <c r="AX314" i="15" s="1"/>
  <c r="AU418" i="15"/>
  <c r="AV418" i="15" s="1"/>
  <c r="BH201" i="15"/>
  <c r="BD416" i="15"/>
  <c r="Y416" i="15"/>
  <c r="BC416" i="15"/>
  <c r="X416" i="15"/>
  <c r="Z416" i="15"/>
  <c r="O417" i="15"/>
  <c r="BB416" i="15"/>
  <c r="AC417" i="15"/>
  <c r="BG417" i="15"/>
  <c r="U416" i="15"/>
  <c r="T417" i="15" s="1"/>
  <c r="AD108" i="15"/>
  <c r="P309" i="15"/>
  <c r="AA309" i="15" s="1"/>
  <c r="BF308" i="15"/>
  <c r="BH308" i="15"/>
  <c r="AB308" i="15"/>
  <c r="AD308" i="15"/>
  <c r="BH108" i="15"/>
  <c r="Q202" i="15"/>
  <c r="R202" i="15" s="1"/>
  <c r="Z202" i="15" s="1"/>
  <c r="AB108" i="15"/>
  <c r="BF108" i="15"/>
  <c r="BF522" i="15" l="1"/>
  <c r="BI522" i="15" s="1"/>
  <c r="AB522" i="15"/>
  <c r="AE522" i="15" s="1"/>
  <c r="AS210" i="15"/>
  <c r="AS314" i="15"/>
  <c r="BI201" i="15"/>
  <c r="AB291" i="21"/>
  <c r="BH291" i="21"/>
  <c r="AD291" i="21"/>
  <c r="BF291" i="21"/>
  <c r="BF100" i="21"/>
  <c r="BH100" i="21"/>
  <c r="AB100" i="21"/>
  <c r="AD100" i="21"/>
  <c r="AB388" i="21"/>
  <c r="AD388" i="21"/>
  <c r="Q292" i="21"/>
  <c r="R292" i="21" s="1"/>
  <c r="P101" i="21"/>
  <c r="AA101" i="21" s="1"/>
  <c r="BD482" i="21"/>
  <c r="BC482" i="21"/>
  <c r="BG483" i="21"/>
  <c r="BB482" i="21"/>
  <c r="X482" i="21"/>
  <c r="AC483" i="21"/>
  <c r="O483" i="21"/>
  <c r="Z482" i="21"/>
  <c r="Y482" i="21"/>
  <c r="U482" i="21"/>
  <c r="T483" i="21" s="1"/>
  <c r="P195" i="21"/>
  <c r="AA195" i="21" s="1"/>
  <c r="AB194" i="21"/>
  <c r="AD194" i="21"/>
  <c r="BF388" i="21"/>
  <c r="BH388" i="21"/>
  <c r="BF194" i="21"/>
  <c r="BH194" i="21"/>
  <c r="Q309" i="15"/>
  <c r="R309" i="15" s="1"/>
  <c r="BD309" i="15" s="1"/>
  <c r="Q523" i="15"/>
  <c r="R523" i="15" s="1"/>
  <c r="AS523" i="15"/>
  <c r="AY522" i="15"/>
  <c r="AX523" i="15" s="1"/>
  <c r="AB416" i="15"/>
  <c r="AD416" i="15"/>
  <c r="BB202" i="15"/>
  <c r="BF416" i="15"/>
  <c r="BH416" i="15"/>
  <c r="AS419" i="15"/>
  <c r="AY418" i="15"/>
  <c r="AX419" i="15" s="1"/>
  <c r="U202" i="15"/>
  <c r="T203" i="15" s="1"/>
  <c r="O203" i="15"/>
  <c r="P203" i="15" s="1"/>
  <c r="AA203" i="15" s="1"/>
  <c r="P417" i="15"/>
  <c r="AA417" i="15" s="1"/>
  <c r="AC203" i="15"/>
  <c r="BG203" i="15"/>
  <c r="BB309" i="15"/>
  <c r="BC309" i="15"/>
  <c r="X309" i="15"/>
  <c r="AC310" i="15"/>
  <c r="BC202" i="15"/>
  <c r="X202" i="15"/>
  <c r="BI308" i="15"/>
  <c r="BD202" i="15"/>
  <c r="Y202" i="15"/>
  <c r="AE308" i="15"/>
  <c r="AT314" i="15"/>
  <c r="BE314" i="15" s="1"/>
  <c r="AT210" i="15"/>
  <c r="BE210" i="15" s="1"/>
  <c r="Q109" i="15"/>
  <c r="R109" i="15" s="1"/>
  <c r="AA109" i="15"/>
  <c r="BI108" i="15"/>
  <c r="AE108" i="15"/>
  <c r="O310" i="15" l="1"/>
  <c r="AE291" i="21"/>
  <c r="Y309" i="15"/>
  <c r="U309" i="15"/>
  <c r="T310" i="15" s="1"/>
  <c r="BG310" i="15"/>
  <c r="Z309" i="15"/>
  <c r="AB309" i="15" s="1"/>
  <c r="BI291" i="21"/>
  <c r="AD202" i="15"/>
  <c r="AC94" i="17"/>
  <c r="AC98" i="17"/>
  <c r="AC96" i="17"/>
  <c r="BE268" i="17"/>
  <c r="BE264" i="17"/>
  <c r="BE266" i="17"/>
  <c r="BG181" i="17"/>
  <c r="BG183" i="17"/>
  <c r="BG179" i="17"/>
  <c r="AC183" i="17"/>
  <c r="AC181" i="17"/>
  <c r="AC179" i="17"/>
  <c r="BG96" i="17"/>
  <c r="BG94" i="17"/>
  <c r="BG98" i="17"/>
  <c r="Q101" i="21"/>
  <c r="R101" i="21" s="1"/>
  <c r="X101" i="21" s="1"/>
  <c r="AE388" i="21"/>
  <c r="AB482" i="21"/>
  <c r="AD482" i="21"/>
  <c r="BF482" i="21"/>
  <c r="BH482" i="21"/>
  <c r="Q195" i="21"/>
  <c r="R195" i="21" s="1"/>
  <c r="AC293" i="21"/>
  <c r="Z292" i="21"/>
  <c r="O293" i="21"/>
  <c r="BD292" i="21"/>
  <c r="Y292" i="21"/>
  <c r="BB292" i="21"/>
  <c r="X292" i="21"/>
  <c r="BC292" i="21"/>
  <c r="BG293" i="21"/>
  <c r="U292" i="21"/>
  <c r="T293" i="21" s="1"/>
  <c r="AE100" i="21"/>
  <c r="BI388" i="21"/>
  <c r="BI194" i="21"/>
  <c r="AE194" i="21"/>
  <c r="P483" i="21"/>
  <c r="AA483" i="21" s="1"/>
  <c r="BI100" i="21"/>
  <c r="BF202" i="15"/>
  <c r="AT523" i="15"/>
  <c r="BE523" i="15" s="1"/>
  <c r="O524" i="15"/>
  <c r="BB523" i="15"/>
  <c r="BD523" i="15"/>
  <c r="BC523" i="15"/>
  <c r="Z523" i="15"/>
  <c r="X523" i="15"/>
  <c r="Y523" i="15"/>
  <c r="AC524" i="15"/>
  <c r="BG524" i="15"/>
  <c r="U523" i="15"/>
  <c r="T524" i="15" s="1"/>
  <c r="BI416" i="15"/>
  <c r="Q417" i="15"/>
  <c r="R417" i="15" s="1"/>
  <c r="BH202" i="15"/>
  <c r="AT419" i="15"/>
  <c r="BE419" i="15" s="1"/>
  <c r="AU314" i="15"/>
  <c r="AV314" i="15" s="1"/>
  <c r="AS315" i="15" s="1"/>
  <c r="AE416" i="15"/>
  <c r="AU210" i="15"/>
  <c r="AV210" i="15" s="1"/>
  <c r="AS211" i="15" s="1"/>
  <c r="AB202" i="15"/>
  <c r="AD309" i="15"/>
  <c r="BF309" i="15"/>
  <c r="BH309" i="15"/>
  <c r="P310" i="15"/>
  <c r="AA310" i="15" s="1"/>
  <c r="Q203" i="15"/>
  <c r="R203" i="15" s="1"/>
  <c r="O110" i="15"/>
  <c r="P110" i="15" s="1"/>
  <c r="BC109" i="15"/>
  <c r="BD109" i="15"/>
  <c r="BB109" i="15"/>
  <c r="Z109" i="15"/>
  <c r="Y109" i="15"/>
  <c r="X109" i="15"/>
  <c r="AC110" i="15"/>
  <c r="BG110" i="15"/>
  <c r="U109" i="15"/>
  <c r="T110" i="15" s="1"/>
  <c r="AE202" i="15" l="1"/>
  <c r="AU523" i="15"/>
  <c r="AV523" i="15" s="1"/>
  <c r="AA98" i="17"/>
  <c r="AA96" i="17"/>
  <c r="AA183" i="17"/>
  <c r="AA181" i="17"/>
  <c r="Y101" i="21"/>
  <c r="Z101" i="21"/>
  <c r="BD101" i="21"/>
  <c r="BB101" i="21"/>
  <c r="BG102" i="21"/>
  <c r="BC101" i="21"/>
  <c r="U101" i="21"/>
  <c r="T102" i="21" s="1"/>
  <c r="O102" i="21"/>
  <c r="P102" i="21" s="1"/>
  <c r="AA102" i="21" s="1"/>
  <c r="AC102" i="21"/>
  <c r="X195" i="21"/>
  <c r="O196" i="21"/>
  <c r="AC196" i="21"/>
  <c r="BD195" i="21"/>
  <c r="Z195" i="21"/>
  <c r="BC195" i="21"/>
  <c r="Y195" i="21"/>
  <c r="BB195" i="21"/>
  <c r="BG196" i="21"/>
  <c r="U195" i="21"/>
  <c r="T196" i="21" s="1"/>
  <c r="BI482" i="21"/>
  <c r="AB292" i="21"/>
  <c r="AD292" i="21"/>
  <c r="BF292" i="21"/>
  <c r="BH292" i="21"/>
  <c r="P293" i="21"/>
  <c r="AA293" i="21" s="1"/>
  <c r="AE482" i="21"/>
  <c r="Q483" i="21"/>
  <c r="R483" i="21" s="1"/>
  <c r="AU419" i="15"/>
  <c r="AV419" i="15" s="1"/>
  <c r="AS420" i="15" s="1"/>
  <c r="BI202" i="15"/>
  <c r="BH109" i="15"/>
  <c r="P524" i="15"/>
  <c r="AA524" i="15" s="1"/>
  <c r="AY210" i="15"/>
  <c r="AX211" i="15" s="1"/>
  <c r="AB523" i="15"/>
  <c r="AD523" i="15"/>
  <c r="BF523" i="15"/>
  <c r="BH523" i="15"/>
  <c r="O418" i="15"/>
  <c r="BC417" i="15"/>
  <c r="AC418" i="15"/>
  <c r="BB417" i="15"/>
  <c r="Y417" i="15"/>
  <c r="X417" i="15"/>
  <c r="BD417" i="15"/>
  <c r="Z417" i="15"/>
  <c r="BG418" i="15"/>
  <c r="U417" i="15"/>
  <c r="T418" i="15" s="1"/>
  <c r="AY314" i="15"/>
  <c r="AX315" i="15" s="1"/>
  <c r="AD109" i="15"/>
  <c r="AE309" i="15"/>
  <c r="BI309" i="15"/>
  <c r="Q310" i="15"/>
  <c r="R310" i="15" s="1"/>
  <c r="AT315" i="15"/>
  <c r="BE315" i="15" s="1"/>
  <c r="Z203" i="15"/>
  <c r="BD203" i="15"/>
  <c r="O204" i="15"/>
  <c r="Y203" i="15"/>
  <c r="X203" i="15"/>
  <c r="BC203" i="15"/>
  <c r="BB203" i="15"/>
  <c r="BG204" i="15"/>
  <c r="AC204" i="15"/>
  <c r="U203" i="15"/>
  <c r="T204" i="15" s="1"/>
  <c r="AT211" i="15"/>
  <c r="BE211" i="15" s="1"/>
  <c r="BF109" i="15"/>
  <c r="AB109" i="15"/>
  <c r="AA110" i="15"/>
  <c r="AB101" i="21" l="1"/>
  <c r="AY419" i="15"/>
  <c r="AX420" i="15" s="1"/>
  <c r="AD101" i="21"/>
  <c r="AE101" i="21" s="1"/>
  <c r="BG436" i="17"/>
  <c r="BG434" i="17"/>
  <c r="BG438" i="17"/>
  <c r="AC434" i="17"/>
  <c r="AC436" i="17"/>
  <c r="AC438" i="17"/>
  <c r="BF101" i="21"/>
  <c r="BH101" i="21"/>
  <c r="BB483" i="21"/>
  <c r="Y483" i="21"/>
  <c r="X483" i="21"/>
  <c r="Z483" i="21"/>
  <c r="BD483" i="21"/>
  <c r="BC483" i="21"/>
  <c r="U483" i="21"/>
  <c r="AE292" i="21"/>
  <c r="P196" i="21"/>
  <c r="AA196" i="21" s="1"/>
  <c r="BF195" i="21"/>
  <c r="BH195" i="21"/>
  <c r="Q293" i="21"/>
  <c r="R293" i="21" s="1"/>
  <c r="Q102" i="21"/>
  <c r="R102" i="21" s="1"/>
  <c r="BI292" i="21"/>
  <c r="AB195" i="21"/>
  <c r="AD195" i="21"/>
  <c r="Q524" i="15"/>
  <c r="AS524" i="15"/>
  <c r="AY523" i="15"/>
  <c r="AX524" i="15" s="1"/>
  <c r="AE523" i="15"/>
  <c r="R524" i="15"/>
  <c r="BI523" i="15"/>
  <c r="AB417" i="15"/>
  <c r="AD417" i="15"/>
  <c r="P418" i="15"/>
  <c r="AA418" i="15" s="1"/>
  <c r="BF417" i="15"/>
  <c r="BH417" i="15"/>
  <c r="Q110" i="15"/>
  <c r="R110" i="15" s="1"/>
  <c r="O111" i="15" s="1"/>
  <c r="P111" i="15" s="1"/>
  <c r="AT420" i="15"/>
  <c r="BE420" i="15" s="1"/>
  <c r="AU211" i="15"/>
  <c r="AV211" i="15" s="1"/>
  <c r="AS212" i="15" s="1"/>
  <c r="AU315" i="15"/>
  <c r="AV315" i="15" s="1"/>
  <c r="Z310" i="15"/>
  <c r="BD310" i="15"/>
  <c r="Y310" i="15"/>
  <c r="O311" i="15"/>
  <c r="X310" i="15"/>
  <c r="BC310" i="15"/>
  <c r="BB310" i="15"/>
  <c r="AC311" i="15"/>
  <c r="BG311" i="15"/>
  <c r="U310" i="15"/>
  <c r="T311" i="15" s="1"/>
  <c r="BF203" i="15"/>
  <c r="BH203" i="15"/>
  <c r="AB203" i="15"/>
  <c r="AD203" i="15"/>
  <c r="P204" i="15"/>
  <c r="AA204" i="15" s="1"/>
  <c r="AE109" i="15"/>
  <c r="BI109" i="15"/>
  <c r="AU420" i="15" l="1"/>
  <c r="AC111" i="15"/>
  <c r="BI101" i="21"/>
  <c r="Y98" i="17"/>
  <c r="Y96" i="17"/>
  <c r="X183" i="17"/>
  <c r="X179" i="17"/>
  <c r="X181" i="17"/>
  <c r="BB94" i="17"/>
  <c r="BB98" i="17"/>
  <c r="BB96" i="17"/>
  <c r="BC96" i="17"/>
  <c r="BC94" i="17"/>
  <c r="BC98" i="17"/>
  <c r="BB179" i="17"/>
  <c r="BB183" i="17"/>
  <c r="BB181" i="17"/>
  <c r="BD98" i="17"/>
  <c r="BD96" i="17"/>
  <c r="BD94" i="17"/>
  <c r="Z98" i="17"/>
  <c r="Z96" i="17"/>
  <c r="BC179" i="17"/>
  <c r="BC183" i="17"/>
  <c r="BC181" i="17"/>
  <c r="AA438" i="17"/>
  <c r="AA436" i="17"/>
  <c r="Z183" i="17"/>
  <c r="Z181" i="17"/>
  <c r="Y181" i="17"/>
  <c r="Y183" i="17"/>
  <c r="BD183" i="17"/>
  <c r="BD181" i="17"/>
  <c r="BD179" i="17"/>
  <c r="X96" i="17"/>
  <c r="X98" i="17"/>
  <c r="X94" i="17"/>
  <c r="Q196" i="21"/>
  <c r="R196" i="21" s="1"/>
  <c r="X196" i="21" s="1"/>
  <c r="BD293" i="21"/>
  <c r="Y293" i="21"/>
  <c r="BC293" i="21"/>
  <c r="BB293" i="21"/>
  <c r="Z293" i="21"/>
  <c r="X293" i="21"/>
  <c r="U293" i="21"/>
  <c r="AB483" i="21"/>
  <c r="AD483" i="21"/>
  <c r="BI195" i="21"/>
  <c r="BF483" i="21"/>
  <c r="BH483" i="21"/>
  <c r="AE195" i="21"/>
  <c r="Z102" i="21"/>
  <c r="BD102" i="21"/>
  <c r="Y102" i="21"/>
  <c r="X102" i="21"/>
  <c r="O103" i="21"/>
  <c r="BC102" i="21"/>
  <c r="BB102" i="21"/>
  <c r="AC103" i="21"/>
  <c r="BG103" i="21"/>
  <c r="U102" i="21"/>
  <c r="T103" i="21" s="1"/>
  <c r="Z524" i="15"/>
  <c r="BD524" i="15"/>
  <c r="Y524" i="15"/>
  <c r="X524" i="15"/>
  <c r="O525" i="15"/>
  <c r="BC524" i="15"/>
  <c r="BB524" i="15"/>
  <c r="AC525" i="15"/>
  <c r="BG525" i="15"/>
  <c r="U524" i="15"/>
  <c r="T525" i="15" s="1"/>
  <c r="AV420" i="15"/>
  <c r="AS421" i="15" s="1"/>
  <c r="X110" i="15"/>
  <c r="Y110" i="15"/>
  <c r="AT524" i="15"/>
  <c r="BE524" i="15" s="1"/>
  <c r="BD110" i="15"/>
  <c r="Z110" i="15"/>
  <c r="Q418" i="15"/>
  <c r="BB110" i="15"/>
  <c r="R418" i="15"/>
  <c r="BI417" i="15"/>
  <c r="AY211" i="15"/>
  <c r="AX212" i="15" s="1"/>
  <c r="BG111" i="15"/>
  <c r="BC110" i="15"/>
  <c r="U110" i="15"/>
  <c r="T111" i="15" s="1"/>
  <c r="AE417" i="15"/>
  <c r="AS316" i="15"/>
  <c r="AY315" i="15"/>
  <c r="AX316" i="15" s="1"/>
  <c r="P311" i="15"/>
  <c r="AA311" i="15" s="1"/>
  <c r="AB310" i="15"/>
  <c r="AD310" i="15"/>
  <c r="BF310" i="15"/>
  <c r="BH310" i="15"/>
  <c r="Q204" i="15"/>
  <c r="R204" i="15" s="1"/>
  <c r="Y204" i="15" s="1"/>
  <c r="BI203" i="15"/>
  <c r="AE203" i="15"/>
  <c r="AT212" i="15"/>
  <c r="BE212" i="15" s="1"/>
  <c r="Q111" i="15"/>
  <c r="Z196" i="21" l="1"/>
  <c r="U196" i="21"/>
  <c r="T197" i="21" s="1"/>
  <c r="AC197" i="21"/>
  <c r="BB196" i="21"/>
  <c r="BD196" i="21"/>
  <c r="Y196" i="21"/>
  <c r="AB196" i="21" s="1"/>
  <c r="AY420" i="15"/>
  <c r="AX421" i="15" s="1"/>
  <c r="Z204" i="15"/>
  <c r="AB110" i="15"/>
  <c r="BF110" i="15"/>
  <c r="AD110" i="15"/>
  <c r="AC351" i="17"/>
  <c r="AC353" i="17"/>
  <c r="AC349" i="17"/>
  <c r="AC266" i="17"/>
  <c r="AC264" i="17"/>
  <c r="AC268" i="17"/>
  <c r="AB98" i="17"/>
  <c r="AB96" i="17"/>
  <c r="BH183" i="17"/>
  <c r="BH181" i="17"/>
  <c r="BH179" i="17"/>
  <c r="BH98" i="17"/>
  <c r="BH94" i="17"/>
  <c r="BH96" i="17"/>
  <c r="AB183" i="17"/>
  <c r="AB181" i="17"/>
  <c r="AD98" i="17"/>
  <c r="AD96" i="17"/>
  <c r="BF181" i="17"/>
  <c r="BF179" i="17"/>
  <c r="BF183" i="17"/>
  <c r="BF94" i="17"/>
  <c r="BF96" i="17"/>
  <c r="BF98" i="17"/>
  <c r="BG351" i="17"/>
  <c r="BG353" i="17"/>
  <c r="BG349" i="17"/>
  <c r="AD183" i="17"/>
  <c r="AD181" i="17"/>
  <c r="BG266" i="17"/>
  <c r="BG268" i="17"/>
  <c r="BG264" i="17"/>
  <c r="O197" i="21"/>
  <c r="P197" i="21" s="1"/>
  <c r="AA197" i="21" s="1"/>
  <c r="BG197" i="21"/>
  <c r="BC196" i="21"/>
  <c r="AB102" i="21"/>
  <c r="AD102" i="21"/>
  <c r="BF293" i="21"/>
  <c r="BH293" i="21"/>
  <c r="AE483" i="21"/>
  <c r="P103" i="21"/>
  <c r="AA103" i="21" s="1"/>
  <c r="BI483" i="21"/>
  <c r="BF102" i="21"/>
  <c r="BH102" i="21"/>
  <c r="AB293" i="21"/>
  <c r="AD293" i="21"/>
  <c r="BH110" i="15"/>
  <c r="P525" i="15"/>
  <c r="AA525" i="15" s="1"/>
  <c r="BF524" i="15"/>
  <c r="AB524" i="15"/>
  <c r="AD524" i="15"/>
  <c r="BH524" i="15"/>
  <c r="BB204" i="15"/>
  <c r="BC204" i="15"/>
  <c r="AU524" i="15"/>
  <c r="AV524" i="15" s="1"/>
  <c r="AT421" i="15"/>
  <c r="BE421" i="15" s="1"/>
  <c r="O419" i="15"/>
  <c r="BB418" i="15"/>
  <c r="BD418" i="15"/>
  <c r="Z418" i="15"/>
  <c r="AC419" i="15"/>
  <c r="BC418" i="15"/>
  <c r="Y418" i="15"/>
  <c r="X418" i="15"/>
  <c r="BG419" i="15"/>
  <c r="U418" i="15"/>
  <c r="T419" i="15" s="1"/>
  <c r="U204" i="15"/>
  <c r="T205" i="15" s="1"/>
  <c r="BG205" i="15"/>
  <c r="BD204" i="15"/>
  <c r="AE310" i="15"/>
  <c r="Q311" i="15"/>
  <c r="R311" i="15" s="1"/>
  <c r="O205" i="15"/>
  <c r="P205" i="15" s="1"/>
  <c r="AA205" i="15" s="1"/>
  <c r="AC205" i="15"/>
  <c r="X204" i="15"/>
  <c r="AU212" i="15"/>
  <c r="AV212" i="15" s="1"/>
  <c r="AS213" i="15" s="1"/>
  <c r="BI310" i="15"/>
  <c r="AT316" i="15"/>
  <c r="BE316" i="15" s="1"/>
  <c r="R111" i="15"/>
  <c r="AA111" i="15"/>
  <c r="BF196" i="21" l="1"/>
  <c r="BI110" i="15"/>
  <c r="AB204" i="15"/>
  <c r="AE110" i="15"/>
  <c r="AD196" i="21"/>
  <c r="BH196" i="21"/>
  <c r="BI196" i="21" s="1"/>
  <c r="BC438" i="17"/>
  <c r="BC434" i="17"/>
  <c r="BC436" i="17"/>
  <c r="X434" i="17"/>
  <c r="X436" i="17"/>
  <c r="X438" i="17"/>
  <c r="AE96" i="17"/>
  <c r="AE98" i="17"/>
  <c r="B34" i="17" s="1"/>
  <c r="D8" i="17" s="1"/>
  <c r="BD438" i="17"/>
  <c r="BD436" i="17"/>
  <c r="BD434" i="17"/>
  <c r="BB434" i="17"/>
  <c r="BB438" i="17"/>
  <c r="BB436" i="17"/>
  <c r="BI94" i="17"/>
  <c r="BI98" i="17"/>
  <c r="C34" i="17" s="1"/>
  <c r="E8" i="17" s="1"/>
  <c r="BI96" i="17"/>
  <c r="AA268" i="17"/>
  <c r="AA266" i="17"/>
  <c r="Y436" i="17"/>
  <c r="Y438" i="17"/>
  <c r="Z438" i="17"/>
  <c r="Z436" i="17"/>
  <c r="BI179" i="17"/>
  <c r="BI181" i="17"/>
  <c r="BI183" i="17"/>
  <c r="C119" i="17" s="1"/>
  <c r="E9" i="17" s="1"/>
  <c r="AA353" i="17"/>
  <c r="AA351" i="17"/>
  <c r="AE183" i="17"/>
  <c r="B119" i="17" s="1"/>
  <c r="D9" i="17" s="1"/>
  <c r="AE181" i="17"/>
  <c r="AE293" i="21"/>
  <c r="AE196" i="21"/>
  <c r="AE102" i="21"/>
  <c r="Q197" i="21"/>
  <c r="R197" i="21" s="1"/>
  <c r="BI102" i="21"/>
  <c r="BI293" i="21"/>
  <c r="Q103" i="21"/>
  <c r="R103" i="21" s="1"/>
  <c r="BF204" i="15"/>
  <c r="AE524" i="15"/>
  <c r="BI524" i="15"/>
  <c r="AS525" i="15"/>
  <c r="AY524" i="15"/>
  <c r="AX525" i="15" s="1"/>
  <c r="BH204" i="15"/>
  <c r="Q525" i="15"/>
  <c r="R525" i="15" s="1"/>
  <c r="BF418" i="15"/>
  <c r="BH418" i="15"/>
  <c r="AU421" i="15"/>
  <c r="AV421" i="15" s="1"/>
  <c r="P419" i="15"/>
  <c r="AA419" i="15" s="1"/>
  <c r="AB418" i="15"/>
  <c r="AD418" i="15"/>
  <c r="AD204" i="15"/>
  <c r="BD311" i="15"/>
  <c r="Y311" i="15"/>
  <c r="Z311" i="15"/>
  <c r="O312" i="15"/>
  <c r="X311" i="15"/>
  <c r="BC311" i="15"/>
  <c r="BB311" i="15"/>
  <c r="AC312" i="15"/>
  <c r="U311" i="15"/>
  <c r="T312" i="15" s="1"/>
  <c r="BG312" i="15"/>
  <c r="AY212" i="15"/>
  <c r="AX213" i="15" s="1"/>
  <c r="AU316" i="15"/>
  <c r="AV316" i="15" s="1"/>
  <c r="Q205" i="15"/>
  <c r="R205" i="15" s="1"/>
  <c r="AT213" i="15"/>
  <c r="BE213" i="15" s="1"/>
  <c r="O112" i="15"/>
  <c r="P112" i="15" s="1"/>
  <c r="BD111" i="15"/>
  <c r="BC111" i="15"/>
  <c r="BB111" i="15"/>
  <c r="X111" i="15"/>
  <c r="Z111" i="15"/>
  <c r="Y111" i="15"/>
  <c r="AC112" i="15"/>
  <c r="U111" i="15"/>
  <c r="T112" i="15" s="1"/>
  <c r="BG112" i="15"/>
  <c r="AE204" i="15" l="1"/>
  <c r="F8" i="17"/>
  <c r="F9" i="17"/>
  <c r="G27" i="18"/>
  <c r="K25" i="34" s="1"/>
  <c r="G26" i="18"/>
  <c r="K24" i="34" s="1"/>
  <c r="B121" i="17"/>
  <c r="B9" i="17" s="1"/>
  <c r="F27" i="18"/>
  <c r="J25" i="34" s="1"/>
  <c r="C121" i="17"/>
  <c r="C9" i="17" s="1"/>
  <c r="C36" i="17"/>
  <c r="C8" i="17" s="1"/>
  <c r="B36" i="17"/>
  <c r="B8" i="17" s="1"/>
  <c r="F26" i="18"/>
  <c r="J24" i="34" s="1"/>
  <c r="BC353" i="17"/>
  <c r="BC351" i="17"/>
  <c r="BC349" i="17"/>
  <c r="AD438" i="17"/>
  <c r="AD436" i="17"/>
  <c r="BD351" i="17"/>
  <c r="BD349" i="17"/>
  <c r="BD353" i="17"/>
  <c r="BF436" i="17"/>
  <c r="BF438" i="17"/>
  <c r="BF434" i="17"/>
  <c r="X353" i="17"/>
  <c r="X351" i="17"/>
  <c r="X349" i="17"/>
  <c r="Y351" i="17"/>
  <c r="Y353" i="17"/>
  <c r="BB353" i="17"/>
  <c r="BB349" i="17"/>
  <c r="BB351" i="17"/>
  <c r="AB438" i="17"/>
  <c r="AB436" i="17"/>
  <c r="BH438" i="17"/>
  <c r="BH434" i="17"/>
  <c r="BH436" i="17"/>
  <c r="Z353" i="17"/>
  <c r="Z351" i="17"/>
  <c r="Z197" i="21"/>
  <c r="Y197" i="21"/>
  <c r="X197" i="21"/>
  <c r="O198" i="21"/>
  <c r="BD197" i="21"/>
  <c r="BC197" i="21"/>
  <c r="BB197" i="21"/>
  <c r="BG198" i="21"/>
  <c r="AC198" i="21"/>
  <c r="U197" i="21"/>
  <c r="T198" i="21" s="1"/>
  <c r="BD103" i="21"/>
  <c r="BC103" i="21"/>
  <c r="Z103" i="21"/>
  <c r="BB103" i="21"/>
  <c r="Y103" i="21"/>
  <c r="X103" i="21"/>
  <c r="U103" i="21"/>
  <c r="BI204" i="15"/>
  <c r="BH111" i="15"/>
  <c r="O526" i="15"/>
  <c r="BD525" i="15"/>
  <c r="BC525" i="15"/>
  <c r="Z525" i="15"/>
  <c r="BB525" i="15"/>
  <c r="X525" i="15"/>
  <c r="Y525" i="15"/>
  <c r="AC526" i="15"/>
  <c r="BG526" i="15"/>
  <c r="U525" i="15"/>
  <c r="T526" i="15" s="1"/>
  <c r="AT525" i="15"/>
  <c r="BE525" i="15" s="1"/>
  <c r="AE418" i="15"/>
  <c r="BI418" i="15"/>
  <c r="AS422" i="15"/>
  <c r="AY421" i="15"/>
  <c r="AX422" i="15" s="1"/>
  <c r="Q419" i="15"/>
  <c r="R419" i="15" s="1"/>
  <c r="AU213" i="15"/>
  <c r="AV213" i="15" s="1"/>
  <c r="AS214" i="15" s="1"/>
  <c r="AS317" i="15"/>
  <c r="AY316" i="15"/>
  <c r="AX317" i="15" s="1"/>
  <c r="BF311" i="15"/>
  <c r="BH311" i="15"/>
  <c r="AB311" i="15"/>
  <c r="AD311" i="15"/>
  <c r="P312" i="15"/>
  <c r="AA312" i="15" s="1"/>
  <c r="Z205" i="15"/>
  <c r="BD205" i="15"/>
  <c r="Y205" i="15"/>
  <c r="O206" i="15"/>
  <c r="X205" i="15"/>
  <c r="BC205" i="15"/>
  <c r="BB205" i="15"/>
  <c r="AC206" i="15"/>
  <c r="U205" i="15"/>
  <c r="T206" i="15" s="1"/>
  <c r="BG206" i="15"/>
  <c r="AC119" i="15"/>
  <c r="AC117" i="15"/>
  <c r="BG119" i="15"/>
  <c r="BG117" i="15"/>
  <c r="AD111" i="15"/>
  <c r="BF111" i="15"/>
  <c r="BG115" i="15"/>
  <c r="AC115" i="15"/>
  <c r="AB111" i="15"/>
  <c r="AA112" i="15"/>
  <c r="AU525" i="15" l="1"/>
  <c r="AE436" i="17"/>
  <c r="AE438" i="17"/>
  <c r="B374" i="17" s="1"/>
  <c r="D12" i="17" s="1"/>
  <c r="AD353" i="17"/>
  <c r="AD351" i="17"/>
  <c r="BI438" i="17"/>
  <c r="C374" i="17" s="1"/>
  <c r="E12" i="17" s="1"/>
  <c r="BI434" i="17"/>
  <c r="BI436" i="17"/>
  <c r="BH353" i="17"/>
  <c r="BH349" i="17"/>
  <c r="BH351" i="17"/>
  <c r="X266" i="17"/>
  <c r="X264" i="17"/>
  <c r="X268" i="17"/>
  <c r="BB268" i="17"/>
  <c r="BB264" i="17"/>
  <c r="BB266" i="17"/>
  <c r="BC264" i="17"/>
  <c r="BC266" i="17"/>
  <c r="BC268" i="17"/>
  <c r="AB353" i="17"/>
  <c r="AB351" i="17"/>
  <c r="BF353" i="17"/>
  <c r="BF351" i="17"/>
  <c r="BF349" i="17"/>
  <c r="Y268" i="17"/>
  <c r="Y266" i="17"/>
  <c r="BD266" i="17"/>
  <c r="BD268" i="17"/>
  <c r="BD264" i="17"/>
  <c r="Z268" i="17"/>
  <c r="Z266" i="17"/>
  <c r="BF197" i="21"/>
  <c r="BH197" i="21"/>
  <c r="P198" i="21"/>
  <c r="AA198" i="21" s="1"/>
  <c r="AB103" i="21"/>
  <c r="AD103" i="21"/>
  <c r="AB197" i="21"/>
  <c r="AD197" i="21"/>
  <c r="BF103" i="21"/>
  <c r="BH103" i="21"/>
  <c r="AB525" i="15"/>
  <c r="AD525" i="15"/>
  <c r="AY213" i="15"/>
  <c r="AX214" i="15" s="1"/>
  <c r="BF525" i="15"/>
  <c r="AV525" i="15"/>
  <c r="BH525" i="15"/>
  <c r="P526" i="15"/>
  <c r="AA526" i="15" s="1"/>
  <c r="Q312" i="15"/>
  <c r="R312" i="15" s="1"/>
  <c r="X312" i="15" s="1"/>
  <c r="Z419" i="15"/>
  <c r="BD419" i="15"/>
  <c r="Y419" i="15"/>
  <c r="BB419" i="15"/>
  <c r="X419" i="15"/>
  <c r="O420" i="15"/>
  <c r="BC419" i="15"/>
  <c r="AC420" i="15"/>
  <c r="BG420" i="15"/>
  <c r="U419" i="15"/>
  <c r="T420" i="15" s="1"/>
  <c r="AT422" i="15"/>
  <c r="BE422" i="15" s="1"/>
  <c r="Y312" i="15"/>
  <c r="AE311" i="15"/>
  <c r="BI311" i="15"/>
  <c r="AT317" i="15"/>
  <c r="BE317" i="15" s="1"/>
  <c r="AB205" i="15"/>
  <c r="AD205" i="15"/>
  <c r="P206" i="15"/>
  <c r="AA206" i="15" s="1"/>
  <c r="BF205" i="15"/>
  <c r="BH205" i="15"/>
  <c r="AT214" i="15"/>
  <c r="BE214" i="15" s="1"/>
  <c r="AA119" i="15"/>
  <c r="AA117" i="15"/>
  <c r="Q112" i="15"/>
  <c r="R112" i="15" s="1"/>
  <c r="Y112" i="15" s="1"/>
  <c r="AE111" i="15"/>
  <c r="BI111" i="15"/>
  <c r="F12" i="17" l="1"/>
  <c r="F30" i="18"/>
  <c r="J28" i="34" s="1"/>
  <c r="G30" i="18"/>
  <c r="K28" i="34" s="1"/>
  <c r="AE353" i="17"/>
  <c r="B289" i="17" s="1"/>
  <c r="D11" i="17" s="1"/>
  <c r="AE351" i="17"/>
  <c r="BF266" i="17"/>
  <c r="BF268" i="17"/>
  <c r="BF264" i="17"/>
  <c r="AD268" i="17"/>
  <c r="AD266" i="17"/>
  <c r="C376" i="17"/>
  <c r="C12" i="17" s="1"/>
  <c r="BH268" i="17"/>
  <c r="BH266" i="17"/>
  <c r="BH264" i="17"/>
  <c r="BI353" i="17"/>
  <c r="C289" i="17" s="1"/>
  <c r="E11" i="17" s="1"/>
  <c r="BI351" i="17"/>
  <c r="BI349" i="17"/>
  <c r="AB268" i="17"/>
  <c r="AB266" i="17"/>
  <c r="B376" i="17"/>
  <c r="B12" i="17" s="1"/>
  <c r="Q198" i="21"/>
  <c r="R198" i="21" s="1"/>
  <c r="BI197" i="21"/>
  <c r="BI103" i="21"/>
  <c r="AE197" i="21"/>
  <c r="AE103" i="21"/>
  <c r="AU422" i="15"/>
  <c r="AV422" i="15" s="1"/>
  <c r="AY422" i="15" s="1"/>
  <c r="AX423" i="15" s="1"/>
  <c r="AU317" i="15"/>
  <c r="AV317" i="15" s="1"/>
  <c r="AS318" i="15" s="1"/>
  <c r="BB312" i="15"/>
  <c r="BC312" i="15"/>
  <c r="BH312" i="15" s="1"/>
  <c r="BD312" i="15"/>
  <c r="BF312" i="15" s="1"/>
  <c r="AC313" i="15"/>
  <c r="BG313" i="15"/>
  <c r="U112" i="15"/>
  <c r="Z312" i="15"/>
  <c r="AB312" i="15" s="1"/>
  <c r="AS526" i="15"/>
  <c r="AY525" i="15"/>
  <c r="AX526" i="15" s="1"/>
  <c r="BI525" i="15"/>
  <c r="O313" i="15"/>
  <c r="P313" i="15" s="1"/>
  <c r="AA313" i="15" s="1"/>
  <c r="U312" i="15"/>
  <c r="T313" i="15" s="1"/>
  <c r="Q526" i="15"/>
  <c r="R526" i="15" s="1"/>
  <c r="AE525" i="15"/>
  <c r="P420" i="15"/>
  <c r="AA420" i="15" s="1"/>
  <c r="AB419" i="15"/>
  <c r="AD419" i="15"/>
  <c r="BF419" i="15"/>
  <c r="BH419" i="15"/>
  <c r="Z112" i="15"/>
  <c r="Z119" i="15" s="1"/>
  <c r="X112" i="15"/>
  <c r="X117" i="15" s="1"/>
  <c r="BB112" i="15"/>
  <c r="BB119" i="15" s="1"/>
  <c r="AU214" i="15"/>
  <c r="AV214" i="15" s="1"/>
  <c r="AY214" i="15" s="1"/>
  <c r="AX215" i="15" s="1"/>
  <c r="BC112" i="15"/>
  <c r="BC117" i="15" s="1"/>
  <c r="BD112" i="15"/>
  <c r="AD312" i="15"/>
  <c r="BI205" i="15"/>
  <c r="Q206" i="15"/>
  <c r="R206" i="15" s="1"/>
  <c r="AE205" i="15"/>
  <c r="Y117" i="15"/>
  <c r="Y119" i="15"/>
  <c r="BD115" i="15"/>
  <c r="AY317" i="15" l="1"/>
  <c r="AX318" i="15" s="1"/>
  <c r="F11" i="17"/>
  <c r="G29" i="18"/>
  <c r="K27" i="34" s="1"/>
  <c r="Z117" i="15"/>
  <c r="AS423" i="15"/>
  <c r="BB115" i="15"/>
  <c r="BB117" i="15"/>
  <c r="C291" i="17"/>
  <c r="C11" i="17" s="1"/>
  <c r="B291" i="17"/>
  <c r="B11" i="17" s="1"/>
  <c r="F29" i="18"/>
  <c r="J27" i="34" s="1"/>
  <c r="X115" i="15"/>
  <c r="AD112" i="15"/>
  <c r="AD119" i="15" s="1"/>
  <c r="X119" i="15"/>
  <c r="BI268" i="17"/>
  <c r="C204" i="17" s="1"/>
  <c r="E10" i="17" s="1"/>
  <c r="BI266" i="17"/>
  <c r="BI264" i="17"/>
  <c r="AE266" i="17"/>
  <c r="AE268" i="17"/>
  <c r="B204" i="17" s="1"/>
  <c r="D10" i="17" s="1"/>
  <c r="Z198" i="21"/>
  <c r="Y198" i="21"/>
  <c r="X198" i="21"/>
  <c r="BC198" i="21"/>
  <c r="BB198" i="21"/>
  <c r="BD198" i="21"/>
  <c r="U198" i="21"/>
  <c r="BF112" i="15"/>
  <c r="BF119" i="15" s="1"/>
  <c r="BH112" i="15"/>
  <c r="BH115" i="15" s="1"/>
  <c r="BC526" i="15"/>
  <c r="X526" i="15"/>
  <c r="O527" i="15"/>
  <c r="BB526" i="15"/>
  <c r="BD526" i="15"/>
  <c r="Z526" i="15"/>
  <c r="Y526" i="15"/>
  <c r="AC527" i="15"/>
  <c r="BG527" i="15"/>
  <c r="U526" i="15"/>
  <c r="T527" i="15" s="1"/>
  <c r="Q313" i="15"/>
  <c r="R313" i="15" s="1"/>
  <c r="X313" i="15" s="1"/>
  <c r="AB112" i="15"/>
  <c r="AB117" i="15" s="1"/>
  <c r="AT526" i="15"/>
  <c r="BE526" i="15" s="1"/>
  <c r="BI419" i="15"/>
  <c r="AE419" i="15"/>
  <c r="Q420" i="15"/>
  <c r="R420" i="15" s="1"/>
  <c r="AS215" i="15"/>
  <c r="AT215" i="15" s="1"/>
  <c r="BE215" i="15" s="1"/>
  <c r="BC115" i="15"/>
  <c r="BC119" i="15"/>
  <c r="AT423" i="15"/>
  <c r="BE423" i="15" s="1"/>
  <c r="BD117" i="15"/>
  <c r="BD119" i="15"/>
  <c r="BI312" i="15"/>
  <c r="AE312" i="15"/>
  <c r="AT318" i="15"/>
  <c r="BE318" i="15" s="1"/>
  <c r="O207" i="15"/>
  <c r="Z206" i="15"/>
  <c r="BB206" i="15"/>
  <c r="Y206" i="15"/>
  <c r="BD206" i="15"/>
  <c r="X206" i="15"/>
  <c r="BC206" i="15"/>
  <c r="AC207" i="15"/>
  <c r="U206" i="15"/>
  <c r="T207" i="15" s="1"/>
  <c r="BG207" i="15"/>
  <c r="F10" i="17" l="1"/>
  <c r="G28" i="18"/>
  <c r="K26" i="34" s="1"/>
  <c r="F28" i="18"/>
  <c r="J26" i="34" s="1"/>
  <c r="BH526" i="15"/>
  <c r="AU318" i="15"/>
  <c r="AV318" i="15" s="1"/>
  <c r="AY318" i="15" s="1"/>
  <c r="AX319" i="15" s="1"/>
  <c r="AD117" i="15"/>
  <c r="C206" i="17"/>
  <c r="C10" i="17" s="1"/>
  <c r="BF117" i="15"/>
  <c r="BF115" i="15"/>
  <c r="AB119" i="15"/>
  <c r="AE112" i="15"/>
  <c r="AE117" i="15" s="1"/>
  <c r="B444" i="17"/>
  <c r="K70" i="34" s="1"/>
  <c r="B206" i="17"/>
  <c r="B10" i="17" s="1"/>
  <c r="B443" i="17"/>
  <c r="K69" i="34" s="1"/>
  <c r="BF198" i="21"/>
  <c r="BH198" i="21"/>
  <c r="AB198" i="21"/>
  <c r="AD198" i="21"/>
  <c r="BH117" i="15"/>
  <c r="BH119" i="15"/>
  <c r="BI112" i="15"/>
  <c r="BI117" i="15" s="1"/>
  <c r="BD313" i="15"/>
  <c r="Y313" i="15"/>
  <c r="U313" i="15"/>
  <c r="T314" i="15" s="1"/>
  <c r="BB313" i="15"/>
  <c r="Z313" i="15"/>
  <c r="BG314" i="15"/>
  <c r="O314" i="15"/>
  <c r="P314" i="15" s="1"/>
  <c r="AA314" i="15" s="1"/>
  <c r="BC313" i="15"/>
  <c r="AC314" i="15"/>
  <c r="AU526" i="15"/>
  <c r="AV526" i="15" s="1"/>
  <c r="BF526" i="15"/>
  <c r="BI526" i="15" s="1"/>
  <c r="P527" i="15"/>
  <c r="AA527" i="15" s="1"/>
  <c r="Q527" i="15"/>
  <c r="R527" i="15" s="1"/>
  <c r="AB526" i="15"/>
  <c r="AD526" i="15"/>
  <c r="BC420" i="15"/>
  <c r="BB420" i="15"/>
  <c r="Z420" i="15"/>
  <c r="BD420" i="15"/>
  <c r="Y420" i="15"/>
  <c r="O421" i="15"/>
  <c r="X420" i="15"/>
  <c r="BG421" i="15"/>
  <c r="AC421" i="15"/>
  <c r="U420" i="15"/>
  <c r="T421" i="15" s="1"/>
  <c r="AU423" i="15"/>
  <c r="AV423" i="15" s="1"/>
  <c r="AS319" i="15"/>
  <c r="BF206" i="15"/>
  <c r="BH206" i="15"/>
  <c r="AU215" i="15"/>
  <c r="AV215" i="15" s="1"/>
  <c r="AB206" i="15"/>
  <c r="AD206" i="15"/>
  <c r="P207" i="15"/>
  <c r="AA207" i="15" s="1"/>
  <c r="K71" i="34" l="1"/>
  <c r="C79" i="34" s="1"/>
  <c r="BF313" i="15"/>
  <c r="AB313" i="15"/>
  <c r="B445" i="17"/>
  <c r="AE119" i="15"/>
  <c r="B35" i="15" s="1"/>
  <c r="AD313" i="15"/>
  <c r="AE313" i="15" s="1"/>
  <c r="BI115" i="15"/>
  <c r="BI119" i="15"/>
  <c r="C35" i="15" s="1"/>
  <c r="E8" i="15" s="1"/>
  <c r="BI198" i="21"/>
  <c r="AE198" i="21"/>
  <c r="BH313" i="15"/>
  <c r="AE526" i="15"/>
  <c r="AC528" i="15"/>
  <c r="Z527" i="15"/>
  <c r="Y527" i="15"/>
  <c r="O528" i="15"/>
  <c r="X527" i="15"/>
  <c r="BG528" i="15"/>
  <c r="BD527" i="15"/>
  <c r="BC527" i="15"/>
  <c r="BB527" i="15"/>
  <c r="U527" i="15"/>
  <c r="T528" i="15" s="1"/>
  <c r="AS527" i="15"/>
  <c r="AY526" i="15"/>
  <c r="AX527" i="15" s="1"/>
  <c r="P421" i="15"/>
  <c r="AA421" i="15" s="1"/>
  <c r="AS424" i="15"/>
  <c r="AY423" i="15"/>
  <c r="AX424" i="15" s="1"/>
  <c r="AB420" i="15"/>
  <c r="AD420" i="15"/>
  <c r="BF420" i="15"/>
  <c r="BH420" i="15"/>
  <c r="Q314" i="15"/>
  <c r="R314" i="15" s="1"/>
  <c r="AT319" i="15"/>
  <c r="BE319" i="15" s="1"/>
  <c r="AS216" i="15"/>
  <c r="AY215" i="15"/>
  <c r="AX216" i="15" s="1"/>
  <c r="AE206" i="15"/>
  <c r="BI206" i="15"/>
  <c r="Q207" i="15"/>
  <c r="R207" i="15" s="1"/>
  <c r="F16" i="18" l="1"/>
  <c r="J12" i="34" s="1"/>
  <c r="D8" i="15"/>
  <c r="F8" i="15" s="1"/>
  <c r="BI313" i="15"/>
  <c r="B37" i="15"/>
  <c r="B8" i="15" s="1"/>
  <c r="C37" i="15"/>
  <c r="C8" i="15" s="1"/>
  <c r="G16" i="18"/>
  <c r="K12" i="34" s="1"/>
  <c r="P528" i="15"/>
  <c r="AA528" i="15" s="1"/>
  <c r="AB527" i="15"/>
  <c r="AD527" i="15"/>
  <c r="AT527" i="15"/>
  <c r="BE527" i="15" s="1"/>
  <c r="BF527" i="15" s="1"/>
  <c r="BH527" i="15"/>
  <c r="BI420" i="15"/>
  <c r="AT424" i="15"/>
  <c r="BE424" i="15" s="1"/>
  <c r="AE420" i="15"/>
  <c r="Q421" i="15"/>
  <c r="R421" i="15" s="1"/>
  <c r="AU319" i="15"/>
  <c r="AV319" i="15" s="1"/>
  <c r="Z314" i="15"/>
  <c r="O315" i="15"/>
  <c r="Y314" i="15"/>
  <c r="BD314" i="15"/>
  <c r="X314" i="15"/>
  <c r="BC314" i="15"/>
  <c r="BB314" i="15"/>
  <c r="AC315" i="15"/>
  <c r="BG315" i="15"/>
  <c r="U314" i="15"/>
  <c r="T315" i="15" s="1"/>
  <c r="Z207" i="15"/>
  <c r="BD207" i="15"/>
  <c r="Y207" i="15"/>
  <c r="O208" i="15"/>
  <c r="X207" i="15"/>
  <c r="BC207" i="15"/>
  <c r="BB207" i="15"/>
  <c r="BG208" i="15"/>
  <c r="AC208" i="15"/>
  <c r="U207" i="15"/>
  <c r="T208" i="15" s="1"/>
  <c r="AT216" i="15"/>
  <c r="BE216" i="15" s="1"/>
  <c r="Q528" i="15" l="1"/>
  <c r="R528" i="15" s="1"/>
  <c r="AU527" i="15"/>
  <c r="AV527" i="15" s="1"/>
  <c r="AS528" i="15" s="1"/>
  <c r="BI527" i="15"/>
  <c r="AE527" i="15"/>
  <c r="BC421" i="15"/>
  <c r="X421" i="15"/>
  <c r="O422" i="15"/>
  <c r="BB421" i="15"/>
  <c r="BD421" i="15"/>
  <c r="AC422" i="15"/>
  <c r="Z421" i="15"/>
  <c r="Y421" i="15"/>
  <c r="BG422" i="15"/>
  <c r="U421" i="15"/>
  <c r="T422" i="15" s="1"/>
  <c r="AU424" i="15"/>
  <c r="AV424" i="15" s="1"/>
  <c r="AB314" i="15"/>
  <c r="AD314" i="15"/>
  <c r="P315" i="15"/>
  <c r="AA315" i="15" s="1"/>
  <c r="AS320" i="15"/>
  <c r="AY319" i="15"/>
  <c r="AX320" i="15" s="1"/>
  <c r="BF314" i="15"/>
  <c r="BH314" i="15"/>
  <c r="BF207" i="15"/>
  <c r="BH207" i="15"/>
  <c r="AB207" i="15"/>
  <c r="AD207" i="15"/>
  <c r="AU216" i="15"/>
  <c r="AV216" i="15" s="1"/>
  <c r="P208" i="15"/>
  <c r="AA208" i="15" s="1"/>
  <c r="AY527" i="15" l="1"/>
  <c r="AX528" i="15" s="1"/>
  <c r="BE296" i="21"/>
  <c r="BE300" i="21"/>
  <c r="BE298" i="21"/>
  <c r="O529" i="15"/>
  <c r="BD528" i="15"/>
  <c r="BC528" i="15"/>
  <c r="Z528" i="15"/>
  <c r="BB528" i="15"/>
  <c r="Y528" i="15"/>
  <c r="AC529" i="15"/>
  <c r="X528" i="15"/>
  <c r="BG529" i="15"/>
  <c r="U528" i="15"/>
  <c r="T529" i="15" s="1"/>
  <c r="AT528" i="15"/>
  <c r="BE528" i="15" s="1"/>
  <c r="AS425" i="15"/>
  <c r="AY424" i="15"/>
  <c r="AX425" i="15" s="1"/>
  <c r="BF421" i="15"/>
  <c r="BH421" i="15"/>
  <c r="P422" i="15"/>
  <c r="AA422" i="15" s="1"/>
  <c r="AB421" i="15"/>
  <c r="AD421" i="15"/>
  <c r="AT320" i="15"/>
  <c r="BE320" i="15" s="1"/>
  <c r="Q315" i="15"/>
  <c r="R315" i="15" s="1"/>
  <c r="BI314" i="15"/>
  <c r="AE314" i="15"/>
  <c r="AS217" i="15"/>
  <c r="AY216" i="15"/>
  <c r="AX217" i="15" s="1"/>
  <c r="AE207" i="15"/>
  <c r="Q208" i="15"/>
  <c r="R208" i="15" s="1"/>
  <c r="BI207" i="15"/>
  <c r="AU528" i="15" l="1"/>
  <c r="AV528" i="15" s="1"/>
  <c r="BF528" i="15"/>
  <c r="AU320" i="15"/>
  <c r="AS529" i="15"/>
  <c r="AY528" i="15"/>
  <c r="AX529" i="15" s="1"/>
  <c r="AB528" i="15"/>
  <c r="AD528" i="15"/>
  <c r="BH528" i="15"/>
  <c r="P529" i="15"/>
  <c r="AA529" i="15" s="1"/>
  <c r="AE421" i="15"/>
  <c r="Q422" i="15"/>
  <c r="R422" i="15" s="1"/>
  <c r="BI421" i="15"/>
  <c r="AT425" i="15"/>
  <c r="BE425" i="15" s="1"/>
  <c r="BD315" i="15"/>
  <c r="Y315" i="15"/>
  <c r="BC315" i="15"/>
  <c r="X315" i="15"/>
  <c r="Z315" i="15"/>
  <c r="BB315" i="15"/>
  <c r="O316" i="15"/>
  <c r="AC316" i="15"/>
  <c r="BG316" i="15"/>
  <c r="U315" i="15"/>
  <c r="T316" i="15" s="1"/>
  <c r="AV320" i="15"/>
  <c r="O209" i="15"/>
  <c r="Z208" i="15"/>
  <c r="BD208" i="15"/>
  <c r="X208" i="15"/>
  <c r="BC208" i="15"/>
  <c r="U208" i="15"/>
  <c r="T209" i="15" s="1"/>
  <c r="BB208" i="15"/>
  <c r="Y208" i="15"/>
  <c r="AC209" i="15"/>
  <c r="BG209" i="15"/>
  <c r="AT217" i="15"/>
  <c r="BE217" i="15" s="1"/>
  <c r="BI528" i="15" l="1"/>
  <c r="AU425" i="15"/>
  <c r="AE528" i="15"/>
  <c r="Q529" i="15"/>
  <c r="R529" i="15" s="1"/>
  <c r="AT529" i="15"/>
  <c r="BE529" i="15" s="1"/>
  <c r="AC423" i="15"/>
  <c r="Z422" i="15"/>
  <c r="BB422" i="15"/>
  <c r="Y422" i="15"/>
  <c r="O423" i="15"/>
  <c r="X422" i="15"/>
  <c r="BD422" i="15"/>
  <c r="BC422" i="15"/>
  <c r="BG423" i="15"/>
  <c r="U422" i="15"/>
  <c r="T423" i="15" s="1"/>
  <c r="AV425" i="15"/>
  <c r="BF315" i="15"/>
  <c r="BH315" i="15"/>
  <c r="AB315" i="15"/>
  <c r="AD315" i="15"/>
  <c r="P316" i="15"/>
  <c r="AA316" i="15" s="1"/>
  <c r="AS321" i="15"/>
  <c r="AY320" i="15"/>
  <c r="AX321" i="15" s="1"/>
  <c r="BE224" i="15"/>
  <c r="BE222" i="15"/>
  <c r="BE220" i="15"/>
  <c r="BF208" i="15"/>
  <c r="BH208" i="15"/>
  <c r="AU217" i="15"/>
  <c r="AV217" i="15" s="1"/>
  <c r="AY217" i="15" s="1"/>
  <c r="AB208" i="15"/>
  <c r="AD208" i="15"/>
  <c r="P209" i="15"/>
  <c r="AA209" i="15" s="1"/>
  <c r="BE486" i="21" l="1"/>
  <c r="BE490" i="21"/>
  <c r="BE488" i="21"/>
  <c r="AU529" i="15"/>
  <c r="AV529" i="15" s="1"/>
  <c r="BD529" i="15"/>
  <c r="Y529" i="15"/>
  <c r="BC529" i="15"/>
  <c r="X529" i="15"/>
  <c r="BB529" i="15"/>
  <c r="Z529" i="15"/>
  <c r="O530" i="15"/>
  <c r="AC530" i="15"/>
  <c r="BG530" i="15"/>
  <c r="U529" i="15"/>
  <c r="T530" i="15" s="1"/>
  <c r="AB422" i="15"/>
  <c r="AD422" i="15"/>
  <c r="P423" i="15"/>
  <c r="AA423" i="15" s="1"/>
  <c r="AS426" i="15"/>
  <c r="AY425" i="15"/>
  <c r="AX426" i="15" s="1"/>
  <c r="BF422" i="15"/>
  <c r="BH422" i="15"/>
  <c r="Q316" i="15"/>
  <c r="R316" i="15" s="1"/>
  <c r="AE315" i="15"/>
  <c r="AT321" i="15"/>
  <c r="BE321" i="15" s="1"/>
  <c r="BI315" i="15"/>
  <c r="Q209" i="15"/>
  <c r="R209" i="15" s="1"/>
  <c r="BI208" i="15"/>
  <c r="AE208" i="15"/>
  <c r="BF529" i="15" l="1"/>
  <c r="BH529" i="15"/>
  <c r="AB529" i="15"/>
  <c r="AD529" i="15"/>
  <c r="AS530" i="15"/>
  <c r="AY529" i="15"/>
  <c r="AX530" i="15" s="1"/>
  <c r="P530" i="15"/>
  <c r="AA530" i="15" s="1"/>
  <c r="AT426" i="15"/>
  <c r="BE426" i="15" s="1"/>
  <c r="Q423" i="15"/>
  <c r="R423" i="15" s="1"/>
  <c r="BI422" i="15"/>
  <c r="AE422" i="15"/>
  <c r="AU321" i="15"/>
  <c r="AV321" i="15" s="1"/>
  <c r="BC316" i="15"/>
  <c r="X316" i="15"/>
  <c r="O317" i="15"/>
  <c r="BB316" i="15"/>
  <c r="AC317" i="15"/>
  <c r="Z316" i="15"/>
  <c r="Y316" i="15"/>
  <c r="BD316" i="15"/>
  <c r="BG317" i="15"/>
  <c r="U316" i="15"/>
  <c r="T317" i="15" s="1"/>
  <c r="X209" i="15"/>
  <c r="BC209" i="15"/>
  <c r="BG210" i="15"/>
  <c r="AC210" i="15"/>
  <c r="BD209" i="15"/>
  <c r="Z209" i="15"/>
  <c r="U209" i="15"/>
  <c r="T210" i="15" s="1"/>
  <c r="O210" i="15"/>
  <c r="P210" i="15" s="1"/>
  <c r="AA210" i="15" s="1"/>
  <c r="BB209" i="15"/>
  <c r="Y209" i="15"/>
  <c r="Q530" i="15" l="1"/>
  <c r="R530" i="15" s="1"/>
  <c r="BC530" i="15" s="1"/>
  <c r="AU426" i="15"/>
  <c r="AV426" i="15" s="1"/>
  <c r="Y530" i="15"/>
  <c r="O531" i="15"/>
  <c r="BD530" i="15"/>
  <c r="AC531" i="15"/>
  <c r="BB530" i="15"/>
  <c r="U530" i="15"/>
  <c r="T531" i="15" s="1"/>
  <c r="AT530" i="15"/>
  <c r="BE530" i="15" s="1"/>
  <c r="AE529" i="15"/>
  <c r="BI529" i="15"/>
  <c r="O424" i="15"/>
  <c r="BD423" i="15"/>
  <c r="BC423" i="15"/>
  <c r="Z423" i="15"/>
  <c r="Y423" i="15"/>
  <c r="X423" i="15"/>
  <c r="BB423" i="15"/>
  <c r="BG424" i="15"/>
  <c r="AC424" i="15"/>
  <c r="U423" i="15"/>
  <c r="T424" i="15" s="1"/>
  <c r="AD209" i="15"/>
  <c r="BF209" i="15"/>
  <c r="AB316" i="15"/>
  <c r="AD316" i="15"/>
  <c r="BF316" i="15"/>
  <c r="BH316" i="15"/>
  <c r="BH209" i="15"/>
  <c r="P317" i="15"/>
  <c r="AA317" i="15" s="1"/>
  <c r="AB209" i="15"/>
  <c r="AS322" i="15"/>
  <c r="AY321" i="15"/>
  <c r="AX322" i="15" s="1"/>
  <c r="Q210" i="15"/>
  <c r="R210" i="15" s="1"/>
  <c r="X530" i="15" l="1"/>
  <c r="Z530" i="15"/>
  <c r="AB530" i="15" s="1"/>
  <c r="BG531" i="15"/>
  <c r="Q317" i="15"/>
  <c r="R317" i="15" s="1"/>
  <c r="AC318" i="15" s="1"/>
  <c r="AE209" i="15"/>
  <c r="BE110" i="21"/>
  <c r="BE108" i="21"/>
  <c r="BE106" i="21"/>
  <c r="BE395" i="21"/>
  <c r="BE393" i="21"/>
  <c r="BE391" i="21"/>
  <c r="AU530" i="15"/>
  <c r="BF530" i="15"/>
  <c r="BH530" i="15"/>
  <c r="P531" i="15"/>
  <c r="AA531" i="15" s="1"/>
  <c r="AV530" i="15"/>
  <c r="AD530" i="15"/>
  <c r="AB423" i="15"/>
  <c r="AD423" i="15"/>
  <c r="BF423" i="15"/>
  <c r="BH423" i="15"/>
  <c r="AS427" i="15"/>
  <c r="AY426" i="15"/>
  <c r="AX427" i="15" s="1"/>
  <c r="P424" i="15"/>
  <c r="AA424" i="15" s="1"/>
  <c r="BI209" i="15"/>
  <c r="BI316" i="15"/>
  <c r="AT322" i="15"/>
  <c r="BE322" i="15" s="1"/>
  <c r="AE316" i="15"/>
  <c r="O211" i="15"/>
  <c r="Z210" i="15"/>
  <c r="BD210" i="15"/>
  <c r="Y210" i="15"/>
  <c r="X210" i="15"/>
  <c r="BB210" i="15"/>
  <c r="BC210" i="15"/>
  <c r="AC211" i="15"/>
  <c r="BG211" i="15"/>
  <c r="U210" i="15"/>
  <c r="T211" i="15" s="1"/>
  <c r="BC317" i="15" l="1"/>
  <c r="BD317" i="15"/>
  <c r="X317" i="15"/>
  <c r="Y317" i="15"/>
  <c r="BB317" i="15"/>
  <c r="O318" i="15"/>
  <c r="P318" i="15" s="1"/>
  <c r="AA318" i="15" s="1"/>
  <c r="Z317" i="15"/>
  <c r="U317" i="15"/>
  <c r="T318" i="15" s="1"/>
  <c r="BG318" i="15"/>
  <c r="Q531" i="15"/>
  <c r="R531" i="15" s="1"/>
  <c r="Z531" i="15" s="1"/>
  <c r="BI530" i="15"/>
  <c r="BE205" i="21"/>
  <c r="BE201" i="21"/>
  <c r="BE203" i="21"/>
  <c r="AS531" i="15"/>
  <c r="AY530" i="15"/>
  <c r="AX531" i="15" s="1"/>
  <c r="AE530" i="15"/>
  <c r="BI423" i="15"/>
  <c r="AT427" i="15"/>
  <c r="BE427" i="15" s="1"/>
  <c r="Q424" i="15"/>
  <c r="R424" i="15" s="1"/>
  <c r="AE423" i="15"/>
  <c r="BE327" i="15"/>
  <c r="BE325" i="15"/>
  <c r="BE329" i="15"/>
  <c r="AU322" i="15"/>
  <c r="AV322" i="15" s="1"/>
  <c r="AY322" i="15" s="1"/>
  <c r="AB210" i="15"/>
  <c r="AD210" i="15"/>
  <c r="BF210" i="15"/>
  <c r="BH210" i="15"/>
  <c r="P211" i="15"/>
  <c r="AA211" i="15" s="1"/>
  <c r="BF317" i="15" l="1"/>
  <c r="AB317" i="15"/>
  <c r="AD317" i="15"/>
  <c r="BH317" i="15"/>
  <c r="U531" i="15"/>
  <c r="T532" i="15" s="1"/>
  <c r="AC532" i="15"/>
  <c r="BG532" i="15"/>
  <c r="BG539" i="15" s="1"/>
  <c r="BC531" i="15"/>
  <c r="O532" i="15"/>
  <c r="P532" i="15" s="1"/>
  <c r="AA532" i="15" s="1"/>
  <c r="Y531" i="15"/>
  <c r="BD531" i="15"/>
  <c r="BB531" i="15"/>
  <c r="X531" i="15"/>
  <c r="AU427" i="15"/>
  <c r="AV427" i="15" s="1"/>
  <c r="AY427" i="15" s="1"/>
  <c r="AC539" i="15"/>
  <c r="AC535" i="15"/>
  <c r="AC537" i="15"/>
  <c r="AT531" i="15"/>
  <c r="BE531" i="15" s="1"/>
  <c r="BD424" i="15"/>
  <c r="Y424" i="15"/>
  <c r="BC424" i="15"/>
  <c r="X424" i="15"/>
  <c r="O425" i="15"/>
  <c r="BB424" i="15"/>
  <c r="Z424" i="15"/>
  <c r="AC425" i="15"/>
  <c r="BG425" i="15"/>
  <c r="U424" i="15"/>
  <c r="T425" i="15" s="1"/>
  <c r="BE434" i="15"/>
  <c r="BE432" i="15"/>
  <c r="BE430" i="15"/>
  <c r="Q318" i="15"/>
  <c r="R318" i="15" s="1"/>
  <c r="AE210" i="15"/>
  <c r="BI210" i="15"/>
  <c r="Q211" i="15"/>
  <c r="R211" i="15" s="1"/>
  <c r="BI317" i="15" l="1"/>
  <c r="AE317" i="15"/>
  <c r="BG537" i="15"/>
  <c r="BG535" i="15"/>
  <c r="BH531" i="15"/>
  <c r="AB531" i="15"/>
  <c r="BF531" i="15"/>
  <c r="AD531" i="15"/>
  <c r="AU531" i="15"/>
  <c r="AV531" i="15" s="1"/>
  <c r="Q532" i="15"/>
  <c r="R532" i="15" s="1"/>
  <c r="AA537" i="15"/>
  <c r="AA539" i="15"/>
  <c r="BF424" i="15"/>
  <c r="BH424" i="15"/>
  <c r="P425" i="15"/>
  <c r="AA425" i="15" s="1"/>
  <c r="AB424" i="15"/>
  <c r="AD424" i="15"/>
  <c r="Z318" i="15"/>
  <c r="BD318" i="15"/>
  <c r="Y318" i="15"/>
  <c r="BC318" i="15"/>
  <c r="BB318" i="15"/>
  <c r="X318" i="15"/>
  <c r="O319" i="15"/>
  <c r="AC319" i="15"/>
  <c r="BG319" i="15"/>
  <c r="U318" i="15"/>
  <c r="T319" i="15" s="1"/>
  <c r="Z211" i="15"/>
  <c r="BD211" i="15"/>
  <c r="Y211" i="15"/>
  <c r="O212" i="15"/>
  <c r="BB211" i="15"/>
  <c r="X211" i="15"/>
  <c r="BC211" i="15"/>
  <c r="AC212" i="15"/>
  <c r="U211" i="15"/>
  <c r="T212" i="15" s="1"/>
  <c r="BG212" i="15"/>
  <c r="BI531" i="15" l="1"/>
  <c r="AE531" i="15"/>
  <c r="BG393" i="21"/>
  <c r="BG395" i="21"/>
  <c r="BG391" i="21"/>
  <c r="AC393" i="21"/>
  <c r="AC391" i="21"/>
  <c r="AC395" i="21"/>
  <c r="BB532" i="15"/>
  <c r="BB535" i="15" s="1"/>
  <c r="Z532" i="15"/>
  <c r="Z539" i="15" s="1"/>
  <c r="U532" i="15"/>
  <c r="BD532" i="15"/>
  <c r="BD535" i="15" s="1"/>
  <c r="Y532" i="15"/>
  <c r="Y539" i="15" s="1"/>
  <c r="X532" i="15"/>
  <c r="AD532" i="15" s="1"/>
  <c r="BC532" i="15"/>
  <c r="BC535" i="15" s="1"/>
  <c r="BD539" i="15"/>
  <c r="BD537" i="15"/>
  <c r="AS532" i="15"/>
  <c r="AY531" i="15"/>
  <c r="AX532" i="15" s="1"/>
  <c r="AE424" i="15"/>
  <c r="Q425" i="15"/>
  <c r="R425" i="15" s="1"/>
  <c r="BI424" i="15"/>
  <c r="P319" i="15"/>
  <c r="AA319" i="15" s="1"/>
  <c r="AB318" i="15"/>
  <c r="AD318" i="15"/>
  <c r="BF318" i="15"/>
  <c r="BH318" i="15"/>
  <c r="BF211" i="15"/>
  <c r="BH211" i="15"/>
  <c r="AB211" i="15"/>
  <c r="AD211" i="15"/>
  <c r="P212" i="15"/>
  <c r="AA212" i="15" s="1"/>
  <c r="BB537" i="15" l="1"/>
  <c r="Y537" i="15"/>
  <c r="BB539" i="15"/>
  <c r="X539" i="15"/>
  <c r="Z537" i="15"/>
  <c r="X537" i="15"/>
  <c r="X535" i="15"/>
  <c r="BC537" i="15"/>
  <c r="AB532" i="15"/>
  <c r="AE532" i="15" s="1"/>
  <c r="BH532" i="15"/>
  <c r="BH535" i="15" s="1"/>
  <c r="AA395" i="21"/>
  <c r="AA393" i="21"/>
  <c r="BC539" i="15"/>
  <c r="AD539" i="15"/>
  <c r="AD537" i="15"/>
  <c r="AT532" i="15"/>
  <c r="BE532" i="15" s="1"/>
  <c r="BC425" i="15"/>
  <c r="X425" i="15"/>
  <c r="BB425" i="15"/>
  <c r="Y425" i="15"/>
  <c r="AC426" i="15"/>
  <c r="Z425" i="15"/>
  <c r="BG426" i="15"/>
  <c r="BD425" i="15"/>
  <c r="O426" i="15"/>
  <c r="U425" i="15"/>
  <c r="T426" i="15" s="1"/>
  <c r="BI318" i="15"/>
  <c r="AE318" i="15"/>
  <c r="Q319" i="15"/>
  <c r="R319" i="15" s="1"/>
  <c r="AE211" i="15"/>
  <c r="Q212" i="15"/>
  <c r="R212" i="15" s="1"/>
  <c r="BI211" i="15"/>
  <c r="BH537" i="15" l="1"/>
  <c r="BH539" i="15"/>
  <c r="AB537" i="15"/>
  <c r="AU532" i="15"/>
  <c r="AV532" i="15" s="1"/>
  <c r="AY532" i="15" s="1"/>
  <c r="AB539" i="15"/>
  <c r="BE535" i="15"/>
  <c r="BE539" i="15"/>
  <c r="BE537" i="15"/>
  <c r="BF532" i="15"/>
  <c r="AE539" i="15"/>
  <c r="B455" i="15" s="1"/>
  <c r="AE537" i="15"/>
  <c r="AB425" i="15"/>
  <c r="AD425" i="15"/>
  <c r="BF425" i="15"/>
  <c r="BH425" i="15"/>
  <c r="P426" i="15"/>
  <c r="AA426" i="15" s="1"/>
  <c r="BD319" i="15"/>
  <c r="Y319" i="15"/>
  <c r="BC319" i="15"/>
  <c r="X319" i="15"/>
  <c r="O320" i="15"/>
  <c r="BB319" i="15"/>
  <c r="Z319" i="15"/>
  <c r="AC320" i="15"/>
  <c r="BG320" i="15"/>
  <c r="U319" i="15"/>
  <c r="T320" i="15" s="1"/>
  <c r="O213" i="15"/>
  <c r="Z212" i="15"/>
  <c r="BD212" i="15"/>
  <c r="Y212" i="15"/>
  <c r="BC212" i="15"/>
  <c r="X212" i="15"/>
  <c r="BB212" i="15"/>
  <c r="AC213" i="15"/>
  <c r="BG213" i="15"/>
  <c r="U212" i="15"/>
  <c r="T213" i="15" s="1"/>
  <c r="F20" i="18" l="1"/>
  <c r="J16" i="34" s="1"/>
  <c r="D12" i="15"/>
  <c r="Q426" i="15"/>
  <c r="R426" i="15" s="1"/>
  <c r="AC427" i="15" s="1"/>
  <c r="Y393" i="21"/>
  <c r="Y395" i="21"/>
  <c r="BD391" i="21"/>
  <c r="BD395" i="21"/>
  <c r="BD393" i="21"/>
  <c r="BB395" i="21"/>
  <c r="BB391" i="21"/>
  <c r="BB393" i="21"/>
  <c r="BC395" i="21"/>
  <c r="BC393" i="21"/>
  <c r="BC391" i="21"/>
  <c r="Z395" i="21"/>
  <c r="Z393" i="21"/>
  <c r="X391" i="21"/>
  <c r="X393" i="21"/>
  <c r="X395" i="21"/>
  <c r="B457" i="15"/>
  <c r="B12" i="15" s="1"/>
  <c r="BI532" i="15"/>
  <c r="BF539" i="15"/>
  <c r="BF537" i="15"/>
  <c r="BF535" i="15"/>
  <c r="BI425" i="15"/>
  <c r="BG427" i="15"/>
  <c r="U426" i="15"/>
  <c r="T427" i="15" s="1"/>
  <c r="AE425" i="15"/>
  <c r="P320" i="15"/>
  <c r="AA320" i="15" s="1"/>
  <c r="BF319" i="15"/>
  <c r="BH319" i="15"/>
  <c r="AB319" i="15"/>
  <c r="AD319" i="15"/>
  <c r="BF212" i="15"/>
  <c r="BH212" i="15"/>
  <c r="AB212" i="15"/>
  <c r="AD212" i="15"/>
  <c r="P213" i="15"/>
  <c r="AA213" i="15" s="1"/>
  <c r="BB426" i="15" l="1"/>
  <c r="O427" i="15"/>
  <c r="X426" i="15"/>
  <c r="BC426" i="15"/>
  <c r="Y426" i="15"/>
  <c r="BD426" i="15"/>
  <c r="BF426" i="15" s="1"/>
  <c r="Z426" i="15"/>
  <c r="AB426" i="15" s="1"/>
  <c r="AB393" i="21"/>
  <c r="AB395" i="21"/>
  <c r="BH395" i="21"/>
  <c r="BH391" i="21"/>
  <c r="BH393" i="21"/>
  <c r="AD395" i="21"/>
  <c r="AD393" i="21"/>
  <c r="BF391" i="21"/>
  <c r="BF393" i="21"/>
  <c r="BF395" i="21"/>
  <c r="BI537" i="15"/>
  <c r="BI539" i="15"/>
  <c r="C455" i="15" s="1"/>
  <c r="E12" i="15" s="1"/>
  <c r="F12" i="15" s="1"/>
  <c r="BI535" i="15"/>
  <c r="AC434" i="15"/>
  <c r="AC432" i="15"/>
  <c r="AC430" i="15"/>
  <c r="BH426" i="15"/>
  <c r="BG434" i="15"/>
  <c r="BG430" i="15"/>
  <c r="BG432" i="15"/>
  <c r="P427" i="15"/>
  <c r="AA427" i="15" s="1"/>
  <c r="AE319" i="15"/>
  <c r="BI319" i="15"/>
  <c r="Q320" i="15"/>
  <c r="R320" i="15" s="1"/>
  <c r="AE212" i="15"/>
  <c r="Q213" i="15"/>
  <c r="R213" i="15" s="1"/>
  <c r="BI212" i="15"/>
  <c r="G20" i="18" l="1"/>
  <c r="K16" i="34" s="1"/>
  <c r="AD426" i="15"/>
  <c r="AE426" i="15" s="1"/>
  <c r="AE393" i="21"/>
  <c r="AE395" i="21"/>
  <c r="B321" i="21" s="1"/>
  <c r="D11" i="21" s="1"/>
  <c r="AC490" i="21"/>
  <c r="AC488" i="21"/>
  <c r="AC486" i="21"/>
  <c r="BI391" i="21"/>
  <c r="BI395" i="21"/>
  <c r="C321" i="21" s="1"/>
  <c r="BI393" i="21"/>
  <c r="AC296" i="21"/>
  <c r="AC298" i="21"/>
  <c r="AC300" i="21"/>
  <c r="BG488" i="21"/>
  <c r="BG490" i="21"/>
  <c r="BG486" i="21"/>
  <c r="BG300" i="21"/>
  <c r="BG298" i="21"/>
  <c r="BG296" i="21"/>
  <c r="C457" i="15"/>
  <c r="C12" i="15" s="1"/>
  <c r="AA432" i="15"/>
  <c r="AA434" i="15"/>
  <c r="Q427" i="15"/>
  <c r="R427" i="15" s="1"/>
  <c r="BI426" i="15"/>
  <c r="AC321" i="15"/>
  <c r="Z320" i="15"/>
  <c r="BD320" i="15"/>
  <c r="Y320" i="15"/>
  <c r="BC320" i="15"/>
  <c r="X320" i="15"/>
  <c r="O321" i="15"/>
  <c r="BB320" i="15"/>
  <c r="BG321" i="15"/>
  <c r="U320" i="15"/>
  <c r="T321" i="15" s="1"/>
  <c r="Z213" i="15"/>
  <c r="BD213" i="15"/>
  <c r="Y213" i="15"/>
  <c r="O214" i="15"/>
  <c r="BC213" i="15"/>
  <c r="BB213" i="15"/>
  <c r="X213" i="15"/>
  <c r="AC214" i="15"/>
  <c r="BG214" i="15"/>
  <c r="U213" i="15"/>
  <c r="T214" i="15" s="1"/>
  <c r="G24" i="18" l="1"/>
  <c r="K21" i="34" s="1"/>
  <c r="E11" i="21"/>
  <c r="F11" i="21" s="1"/>
  <c r="C323" i="21"/>
  <c r="C11" i="21" s="1"/>
  <c r="B323" i="21"/>
  <c r="B11" i="21" s="1"/>
  <c r="F24" i="18"/>
  <c r="J21" i="34" s="1"/>
  <c r="AA300" i="21"/>
  <c r="AA298" i="21"/>
  <c r="AA490" i="21"/>
  <c r="AA488" i="21"/>
  <c r="Z427" i="15"/>
  <c r="BD427" i="15"/>
  <c r="Y427" i="15"/>
  <c r="X427" i="15"/>
  <c r="BC427" i="15"/>
  <c r="BB427" i="15"/>
  <c r="U427" i="15"/>
  <c r="AB320" i="15"/>
  <c r="AD320" i="15"/>
  <c r="BF320" i="15"/>
  <c r="BH320" i="15"/>
  <c r="P321" i="15"/>
  <c r="AA321" i="15" s="1"/>
  <c r="AB213" i="15"/>
  <c r="AD213" i="15"/>
  <c r="BF213" i="15"/>
  <c r="BH213" i="15"/>
  <c r="P214" i="15"/>
  <c r="AA214" i="15" s="1"/>
  <c r="BC434" i="15" l="1"/>
  <c r="BC430" i="15"/>
  <c r="BC432" i="15"/>
  <c r="BF427" i="15"/>
  <c r="BB434" i="15"/>
  <c r="BB430" i="15"/>
  <c r="BB432" i="15"/>
  <c r="BH427" i="15"/>
  <c r="BD434" i="15"/>
  <c r="BD430" i="15"/>
  <c r="BD432" i="15"/>
  <c r="AB427" i="15"/>
  <c r="X430" i="15"/>
  <c r="X432" i="15"/>
  <c r="X434" i="15"/>
  <c r="AD427" i="15"/>
  <c r="Y434" i="15"/>
  <c r="Y432" i="15"/>
  <c r="Z432" i="15"/>
  <c r="Z434" i="15"/>
  <c r="Q321" i="15"/>
  <c r="R321" i="15" s="1"/>
  <c r="BI320" i="15"/>
  <c r="AE320" i="15"/>
  <c r="Q214" i="15"/>
  <c r="R214" i="15" s="1"/>
  <c r="Y214" i="15" s="1"/>
  <c r="BI213" i="15"/>
  <c r="AE213" i="15"/>
  <c r="BG110" i="21" l="1"/>
  <c r="BG108" i="21"/>
  <c r="BG106" i="21"/>
  <c r="BB296" i="21"/>
  <c r="BB300" i="21"/>
  <c r="BB298" i="21"/>
  <c r="BC486" i="21"/>
  <c r="BC488" i="21"/>
  <c r="BC490" i="21"/>
  <c r="AC108" i="21"/>
  <c r="AC106" i="21"/>
  <c r="AC110" i="21"/>
  <c r="BD296" i="21"/>
  <c r="BD298" i="21"/>
  <c r="BD300" i="21"/>
  <c r="BB486" i="21"/>
  <c r="BB490" i="21"/>
  <c r="BB488" i="21"/>
  <c r="Y298" i="21"/>
  <c r="Y300" i="21"/>
  <c r="Z300" i="21"/>
  <c r="Z298" i="21"/>
  <c r="BD488" i="21"/>
  <c r="BD490" i="21"/>
  <c r="BD486" i="21"/>
  <c r="X488" i="21"/>
  <c r="X490" i="21"/>
  <c r="X486" i="21"/>
  <c r="X300" i="21"/>
  <c r="X298" i="21"/>
  <c r="X296" i="21"/>
  <c r="Y490" i="21"/>
  <c r="Y488" i="21"/>
  <c r="BC296" i="21"/>
  <c r="BC300" i="21"/>
  <c r="BC298" i="21"/>
  <c r="Z488" i="21"/>
  <c r="Z490" i="21"/>
  <c r="AD434" i="15"/>
  <c r="AD432" i="15"/>
  <c r="BH434" i="15"/>
  <c r="BH430" i="15"/>
  <c r="BH432" i="15"/>
  <c r="AE427" i="15"/>
  <c r="AB434" i="15"/>
  <c r="AB432" i="15"/>
  <c r="BI427" i="15"/>
  <c r="BF432" i="15"/>
  <c r="BF430" i="15"/>
  <c r="BF434" i="15"/>
  <c r="BG215" i="15"/>
  <c r="BD214" i="15"/>
  <c r="Z214" i="15"/>
  <c r="U214" i="15"/>
  <c r="T215" i="15" s="1"/>
  <c r="X214" i="15"/>
  <c r="O215" i="15"/>
  <c r="P215" i="15" s="1"/>
  <c r="AA215" i="15" s="1"/>
  <c r="AC215" i="15"/>
  <c r="BB214" i="15"/>
  <c r="O322" i="15"/>
  <c r="BB321" i="15"/>
  <c r="Z321" i="15"/>
  <c r="BC321" i="15"/>
  <c r="BG322" i="15"/>
  <c r="Y321" i="15"/>
  <c r="BD321" i="15"/>
  <c r="X321" i="15"/>
  <c r="AC322" i="15"/>
  <c r="U321" i="15"/>
  <c r="T322" i="15" s="1"/>
  <c r="BC214" i="15"/>
  <c r="AA110" i="21" l="1"/>
  <c r="AA108" i="21"/>
  <c r="BH300" i="21"/>
  <c r="BH296" i="21"/>
  <c r="BH298" i="21"/>
  <c r="AD300" i="21"/>
  <c r="AD298" i="21"/>
  <c r="AB488" i="21"/>
  <c r="AB490" i="21"/>
  <c r="BF486" i="21"/>
  <c r="BF488" i="21"/>
  <c r="BF490" i="21"/>
  <c r="BF300" i="21"/>
  <c r="BF298" i="21"/>
  <c r="BF296" i="21"/>
  <c r="AB300" i="21"/>
  <c r="AB298" i="21"/>
  <c r="AD490" i="21"/>
  <c r="AD488" i="21"/>
  <c r="BH490" i="21"/>
  <c r="BH488" i="21"/>
  <c r="BH486" i="21"/>
  <c r="AE432" i="15"/>
  <c r="AE434" i="15"/>
  <c r="B350" i="15" s="1"/>
  <c r="BF214" i="15"/>
  <c r="AB214" i="15"/>
  <c r="BI434" i="15"/>
  <c r="C350" i="15" s="1"/>
  <c r="E11" i="15" s="1"/>
  <c r="BI432" i="15"/>
  <c r="BI430" i="15"/>
  <c r="AD214" i="15"/>
  <c r="BH214" i="15"/>
  <c r="BF321" i="15"/>
  <c r="BH321" i="15"/>
  <c r="P322" i="15"/>
  <c r="AA322" i="15" s="1"/>
  <c r="AB321" i="15"/>
  <c r="AD321" i="15"/>
  <c r="AC329" i="15"/>
  <c r="AC327" i="15"/>
  <c r="AC325" i="15"/>
  <c r="BG329" i="15"/>
  <c r="BG327" i="15"/>
  <c r="BG325" i="15"/>
  <c r="Q215" i="15"/>
  <c r="R215" i="15" s="1"/>
  <c r="F19" i="18" l="1"/>
  <c r="J15" i="34" s="1"/>
  <c r="D11" i="15"/>
  <c r="F11" i="15" s="1"/>
  <c r="G19" i="18"/>
  <c r="K15" i="34" s="1"/>
  <c r="AE214" i="15"/>
  <c r="BI214" i="15"/>
  <c r="BI300" i="21"/>
  <c r="C226" i="21" s="1"/>
  <c r="BI298" i="21"/>
  <c r="BI296" i="21"/>
  <c r="AE490" i="21"/>
  <c r="B416" i="21" s="1"/>
  <c r="AE488" i="21"/>
  <c r="BI486" i="21"/>
  <c r="BI490" i="21"/>
  <c r="C416" i="21" s="1"/>
  <c r="E12" i="21" s="1"/>
  <c r="BI488" i="21"/>
  <c r="AE300" i="21"/>
  <c r="B226" i="21" s="1"/>
  <c r="D10" i="21" s="1"/>
  <c r="AE298" i="21"/>
  <c r="B352" i="15"/>
  <c r="B11" i="15" s="1"/>
  <c r="C352" i="15"/>
  <c r="C11" i="15" s="1"/>
  <c r="Q322" i="15"/>
  <c r="R322" i="15" s="1"/>
  <c r="AE321" i="15"/>
  <c r="AA327" i="15"/>
  <c r="AA329" i="15"/>
  <c r="BI321" i="15"/>
  <c r="Z215" i="15"/>
  <c r="BD215" i="15"/>
  <c r="Y215" i="15"/>
  <c r="BC215" i="15"/>
  <c r="X215" i="15"/>
  <c r="BB215" i="15"/>
  <c r="O216" i="15"/>
  <c r="AC216" i="15"/>
  <c r="U215" i="15"/>
  <c r="T216" i="15" s="1"/>
  <c r="BG216" i="15"/>
  <c r="G23" i="18" l="1"/>
  <c r="K20" i="34" s="1"/>
  <c r="E10" i="21"/>
  <c r="F10" i="21" s="1"/>
  <c r="F25" i="18"/>
  <c r="J22" i="34" s="1"/>
  <c r="D12" i="21"/>
  <c r="F12" i="21" s="1"/>
  <c r="G25" i="18"/>
  <c r="K22" i="34" s="1"/>
  <c r="C228" i="21"/>
  <c r="C10" i="21" s="1"/>
  <c r="B228" i="21"/>
  <c r="B10" i="21" s="1"/>
  <c r="F23" i="18"/>
  <c r="J20" i="34" s="1"/>
  <c r="Y110" i="21"/>
  <c r="Y108" i="21"/>
  <c r="B418" i="21"/>
  <c r="B12" i="21" s="1"/>
  <c r="AC205" i="21"/>
  <c r="AC201" i="21"/>
  <c r="AC203" i="21"/>
  <c r="Z110" i="21"/>
  <c r="Z108" i="21"/>
  <c r="BD106" i="21"/>
  <c r="BD110" i="21"/>
  <c r="BD108" i="21"/>
  <c r="BB108" i="21"/>
  <c r="BB106" i="21"/>
  <c r="BB110" i="21"/>
  <c r="C418" i="21"/>
  <c r="C12" i="21" s="1"/>
  <c r="BC106" i="21"/>
  <c r="BC108" i="21"/>
  <c r="BC110" i="21"/>
  <c r="X110" i="21"/>
  <c r="X106" i="21"/>
  <c r="X108" i="21"/>
  <c r="BG205" i="21"/>
  <c r="BG201" i="21"/>
  <c r="BG203" i="21"/>
  <c r="Z322" i="15"/>
  <c r="BD322" i="15"/>
  <c r="Y322" i="15"/>
  <c r="BC322" i="15"/>
  <c r="X322" i="15"/>
  <c r="BB322" i="15"/>
  <c r="U322" i="15"/>
  <c r="BF215" i="15"/>
  <c r="BH215" i="15"/>
  <c r="AB215" i="15"/>
  <c r="AD215" i="15"/>
  <c r="P216" i="15"/>
  <c r="AA216" i="15" s="1"/>
  <c r="AB108" i="21" l="1"/>
  <c r="AB110" i="21"/>
  <c r="BH110" i="21"/>
  <c r="BH108" i="21"/>
  <c r="BH106" i="21"/>
  <c r="AA205" i="21"/>
  <c r="AA203" i="21"/>
  <c r="BF108" i="21"/>
  <c r="BF110" i="21"/>
  <c r="BF106" i="21"/>
  <c r="AD110" i="21"/>
  <c r="AD108" i="21"/>
  <c r="AB322" i="15"/>
  <c r="X329" i="15"/>
  <c r="X327" i="15"/>
  <c r="X325" i="15"/>
  <c r="AD322" i="15"/>
  <c r="BF322" i="15"/>
  <c r="BB329" i="15"/>
  <c r="BB327" i="15"/>
  <c r="BB325" i="15"/>
  <c r="BH322" i="15"/>
  <c r="BD329" i="15"/>
  <c r="BD325" i="15"/>
  <c r="BD327" i="15"/>
  <c r="BC329" i="15"/>
  <c r="BC327" i="15"/>
  <c r="BC325" i="15"/>
  <c r="Y329" i="15"/>
  <c r="Y327" i="15"/>
  <c r="Z329" i="15"/>
  <c r="Z327" i="15"/>
  <c r="Q216" i="15"/>
  <c r="R216" i="15" s="1"/>
  <c r="AE215" i="15"/>
  <c r="BI215" i="15"/>
  <c r="BB203" i="21" l="1"/>
  <c r="BB205" i="21"/>
  <c r="BB201" i="21"/>
  <c r="BC203" i="21"/>
  <c r="BC205" i="21"/>
  <c r="BC201" i="21"/>
  <c r="BD203" i="21"/>
  <c r="BD205" i="21"/>
  <c r="BD201" i="21"/>
  <c r="AE110" i="21"/>
  <c r="B36" i="21" s="1"/>
  <c r="D8" i="21" s="1"/>
  <c r="AE108" i="21"/>
  <c r="X205" i="21"/>
  <c r="X203" i="21"/>
  <c r="X201" i="21"/>
  <c r="Y205" i="21"/>
  <c r="Y203" i="21"/>
  <c r="BI106" i="21"/>
  <c r="BI108" i="21"/>
  <c r="BI110" i="21"/>
  <c r="C36" i="21" s="1"/>
  <c r="Z203" i="21"/>
  <c r="Z205" i="21"/>
  <c r="BI322" i="15"/>
  <c r="BF327" i="15"/>
  <c r="BF329" i="15"/>
  <c r="BF325" i="15"/>
  <c r="AD329" i="15"/>
  <c r="AD327" i="15"/>
  <c r="BH329" i="15"/>
  <c r="BH327" i="15"/>
  <c r="BH325" i="15"/>
  <c r="AE322" i="15"/>
  <c r="AB327" i="15"/>
  <c r="AB329" i="15"/>
  <c r="O217" i="15"/>
  <c r="Z216" i="15"/>
  <c r="BD216" i="15"/>
  <c r="Y216" i="15"/>
  <c r="BC216" i="15"/>
  <c r="X216" i="15"/>
  <c r="BB216" i="15"/>
  <c r="AC217" i="15"/>
  <c r="BG217" i="15"/>
  <c r="U216" i="15"/>
  <c r="T217" i="15" s="1"/>
  <c r="G21" i="18" l="1"/>
  <c r="K18" i="34" s="1"/>
  <c r="E8" i="21"/>
  <c r="F8" i="21" s="1"/>
  <c r="C38" i="21"/>
  <c r="C8" i="21" s="1"/>
  <c r="B38" i="21"/>
  <c r="B8" i="21" s="1"/>
  <c r="F21" i="18"/>
  <c r="J18" i="34" s="1"/>
  <c r="AB203" i="21"/>
  <c r="AB205" i="21"/>
  <c r="BH205" i="21"/>
  <c r="BH201" i="21"/>
  <c r="BH203" i="21"/>
  <c r="AD205" i="21"/>
  <c r="AD203" i="21"/>
  <c r="BF203" i="21"/>
  <c r="BF201" i="21"/>
  <c r="BF205" i="21"/>
  <c r="AE329" i="15"/>
  <c r="B245" i="15" s="1"/>
  <c r="AE327" i="15"/>
  <c r="BI327" i="15"/>
  <c r="BI325" i="15"/>
  <c r="BI329" i="15"/>
  <c r="C245" i="15" s="1"/>
  <c r="AC224" i="15"/>
  <c r="AC222" i="15"/>
  <c r="AC220" i="15"/>
  <c r="BF216" i="15"/>
  <c r="BH216" i="15"/>
  <c r="AB216" i="15"/>
  <c r="AD216" i="15"/>
  <c r="BG222" i="15"/>
  <c r="BG220" i="15"/>
  <c r="BG224" i="15"/>
  <c r="P217" i="15"/>
  <c r="AA217" i="15" s="1"/>
  <c r="F18" i="18" l="1"/>
  <c r="J14" i="34" s="1"/>
  <c r="D10" i="15"/>
  <c r="G18" i="18"/>
  <c r="K14" i="34" s="1"/>
  <c r="E10" i="15"/>
  <c r="BI203" i="21"/>
  <c r="BI201" i="21"/>
  <c r="BI205" i="21"/>
  <c r="C131" i="21" s="1"/>
  <c r="E9" i="21" s="1"/>
  <c r="AE205" i="21"/>
  <c r="B131" i="21" s="1"/>
  <c r="AE203" i="21"/>
  <c r="C247" i="15"/>
  <c r="C10" i="15" s="1"/>
  <c r="B247" i="15"/>
  <c r="B10" i="15" s="1"/>
  <c r="AA224" i="15"/>
  <c r="AA222" i="15"/>
  <c r="AE216" i="15"/>
  <c r="Q217" i="15"/>
  <c r="R217" i="15" s="1"/>
  <c r="BI216" i="15"/>
  <c r="F10" i="15" l="1"/>
  <c r="F22" i="18"/>
  <c r="J19" i="34" s="1"/>
  <c r="D9" i="21"/>
  <c r="F9" i="21" s="1"/>
  <c r="G22" i="18"/>
  <c r="K19" i="34" s="1"/>
  <c r="C133" i="21"/>
  <c r="C9" i="21" s="1"/>
  <c r="B496" i="21"/>
  <c r="G70" i="34" s="1"/>
  <c r="B133" i="21"/>
  <c r="B9" i="21" s="1"/>
  <c r="B495" i="21"/>
  <c r="G69" i="34" s="1"/>
  <c r="Z217" i="15"/>
  <c r="BD217" i="15"/>
  <c r="Y217" i="15"/>
  <c r="BC217" i="15"/>
  <c r="X217" i="15"/>
  <c r="BB217" i="15"/>
  <c r="U217" i="15"/>
  <c r="G71" i="34" l="1"/>
  <c r="C78" i="34" s="1"/>
  <c r="B497" i="21"/>
  <c r="BF217" i="15"/>
  <c r="BB220" i="15"/>
  <c r="BB224" i="15"/>
  <c r="BB222" i="15"/>
  <c r="BH217" i="15"/>
  <c r="AB217" i="15"/>
  <c r="X224" i="15"/>
  <c r="X222" i="15"/>
  <c r="X220" i="15"/>
  <c r="AD217" i="15"/>
  <c r="BD222" i="15"/>
  <c r="BD220" i="15"/>
  <c r="BD224" i="15"/>
  <c r="Z224" i="15"/>
  <c r="Z222" i="15"/>
  <c r="AE217" i="15" l="1"/>
  <c r="BI217" i="15"/>
  <c r="AK132" i="15" l="1"/>
  <c r="BC132" i="15" s="1"/>
  <c r="Y132" i="15"/>
  <c r="AK134" i="15" l="1"/>
  <c r="BC134" i="15" s="1"/>
  <c r="BC224" i="15" s="1"/>
  <c r="Y134" i="15"/>
  <c r="Y220" i="15" s="1"/>
  <c r="AB132" i="15"/>
  <c r="AD132" i="15"/>
  <c r="BF132" i="15"/>
  <c r="BH132" i="15"/>
  <c r="BC222" i="15" l="1"/>
  <c r="BC220" i="15"/>
  <c r="BI132" i="15"/>
  <c r="Y222" i="15"/>
  <c r="Y224" i="15"/>
  <c r="AE132" i="15"/>
  <c r="AD134" i="15"/>
  <c r="AD220" i="15" s="1"/>
  <c r="AB134" i="15"/>
  <c r="BF134" i="15"/>
  <c r="BF224" i="15" s="1"/>
  <c r="BH134" i="15"/>
  <c r="BH220" i="15" s="1"/>
  <c r="AE134" i="15" l="1"/>
  <c r="BH222" i="15"/>
  <c r="BF220" i="15"/>
  <c r="AE220" i="15"/>
  <c r="AE224" i="15"/>
  <c r="B140" i="15" s="1"/>
  <c r="D9" i="15" s="1"/>
  <c r="AE222" i="15"/>
  <c r="AD222" i="15"/>
  <c r="AB222" i="15"/>
  <c r="BI134" i="15"/>
  <c r="BI222" i="15" s="1"/>
  <c r="BF222" i="15"/>
  <c r="AD224" i="15"/>
  <c r="AB224" i="15"/>
  <c r="BH224" i="15"/>
  <c r="AB220" i="15"/>
  <c r="B544" i="15" l="1"/>
  <c r="C69" i="34" s="1"/>
  <c r="F17" i="18"/>
  <c r="J13" i="34" s="1"/>
  <c r="BI220" i="15"/>
  <c r="B142" i="15"/>
  <c r="B9" i="15" s="1"/>
  <c r="BI224" i="15"/>
  <c r="C140" i="15" s="1"/>
  <c r="E9" i="15" s="1"/>
  <c r="F9" i="15" s="1"/>
  <c r="B545" i="15" l="1"/>
  <c r="G17" i="18"/>
  <c r="C142" i="15"/>
  <c r="C9" i="15" s="1"/>
  <c r="F36" i="18" l="1"/>
  <c r="K13" i="34"/>
  <c r="B546" i="15"/>
  <c r="C70" i="34"/>
  <c r="C71" i="34" s="1"/>
  <c r="C77" i="34" s="1"/>
  <c r="BH183" i="11"/>
  <c r="BI183" i="11" s="1"/>
  <c r="AD38" i="11"/>
  <c r="AE38" i="11" s="1"/>
  <c r="BH154" i="11"/>
  <c r="BI154" i="11" s="1"/>
  <c r="BH38" i="11"/>
  <c r="BI38" i="11" s="1"/>
  <c r="AD183" i="11"/>
  <c r="AE183" i="11" s="1"/>
  <c r="AD154" i="11"/>
  <c r="AE154" i="11" s="1"/>
  <c r="BH153" i="11"/>
  <c r="BI153" i="11" s="1"/>
  <c r="BH67" i="11"/>
  <c r="BI67" i="11" s="1"/>
  <c r="AD153" i="11"/>
  <c r="AE153" i="11" s="1"/>
  <c r="BH96" i="11"/>
  <c r="BI96" i="11" s="1"/>
  <c r="AD96" i="11"/>
  <c r="AE96" i="11" s="1"/>
  <c r="BH182" i="11"/>
  <c r="BI182" i="11" s="1"/>
  <c r="BH37" i="11"/>
  <c r="BI37" i="11" s="1"/>
  <c r="AD37" i="11"/>
  <c r="AE37" i="11" s="1"/>
  <c r="AD182" i="11"/>
  <c r="AE182" i="11" s="1"/>
  <c r="AD125" i="11"/>
  <c r="AE125" i="11" s="1"/>
  <c r="BH125" i="11"/>
  <c r="BI125" i="11" s="1"/>
  <c r="AD67" i="11"/>
  <c r="AE67" i="11" s="1"/>
  <c r="AD152" i="11"/>
  <c r="AE152" i="11" s="1"/>
  <c r="BH152" i="11"/>
  <c r="BI152" i="11" s="1"/>
  <c r="BH66" i="11"/>
  <c r="BI66" i="11" s="1"/>
  <c r="AD124" i="11"/>
  <c r="AE124" i="11" s="1"/>
  <c r="AD181" i="11"/>
  <c r="AE181" i="11" s="1"/>
  <c r="BH124" i="11"/>
  <c r="BI124" i="11" s="1"/>
  <c r="BH95" i="11"/>
  <c r="BI95" i="11" s="1"/>
  <c r="AD95" i="11"/>
  <c r="AE95" i="11" s="1"/>
  <c r="BH36" i="11"/>
  <c r="BI36" i="11" s="1"/>
  <c r="AD36" i="11"/>
  <c r="AE36" i="11" s="1"/>
  <c r="BH181" i="11"/>
  <c r="BI181" i="11" s="1"/>
  <c r="AD66" i="11"/>
  <c r="AE66" i="11" s="1"/>
  <c r="BH65" i="11"/>
  <c r="BI65" i="11" s="1"/>
  <c r="AD151" i="11"/>
  <c r="AE151" i="11" s="1"/>
  <c r="AD94" i="11"/>
  <c r="AE94" i="11" s="1"/>
  <c r="BH151" i="11"/>
  <c r="BI151" i="11" s="1"/>
  <c r="BH94" i="11"/>
  <c r="BI94" i="11" s="1"/>
  <c r="BH123" i="11"/>
  <c r="BI123" i="11" s="1"/>
  <c r="AD35" i="11"/>
  <c r="AE35" i="11" s="1"/>
  <c r="AD65" i="11"/>
  <c r="AE65" i="11" s="1"/>
  <c r="AD123" i="11"/>
  <c r="AE123" i="11" s="1"/>
  <c r="BH35" i="11"/>
  <c r="BI35" i="11" s="1"/>
  <c r="AD180" i="11"/>
  <c r="AE180" i="11" s="1"/>
  <c r="BH180" i="11"/>
  <c r="BI180" i="11" s="1"/>
  <c r="AD93" i="11"/>
  <c r="AE93" i="11" s="1"/>
  <c r="BH93" i="11"/>
  <c r="BI93" i="11" s="1"/>
  <c r="BH64" i="11"/>
  <c r="BI64" i="11" s="1"/>
  <c r="AD150" i="11"/>
  <c r="AE150" i="11" s="1"/>
  <c r="BH179" i="11"/>
  <c r="BI179" i="11" s="1"/>
  <c r="AD64" i="11"/>
  <c r="AE64" i="11" s="1"/>
  <c r="BH122" i="11"/>
  <c r="BI122" i="11" s="1"/>
  <c r="AD179" i="11"/>
  <c r="AE179" i="11" s="1"/>
  <c r="BH150" i="11"/>
  <c r="BI150" i="11" s="1"/>
  <c r="AD34" i="11"/>
  <c r="AE34" i="11" s="1"/>
  <c r="BH34" i="11"/>
  <c r="BI34" i="11" s="1"/>
  <c r="BH92" i="11"/>
  <c r="BI92" i="11" s="1"/>
  <c r="BH63" i="11"/>
  <c r="BI63" i="11" s="1"/>
  <c r="AD121" i="11"/>
  <c r="AE121" i="11" s="1"/>
  <c r="BH121" i="11"/>
  <c r="BI121" i="11" s="1"/>
  <c r="AD92" i="11"/>
  <c r="AE92" i="11" s="1"/>
  <c r="BH149" i="11"/>
  <c r="BI149" i="11" s="1"/>
  <c r="AD149" i="11"/>
  <c r="AE149" i="11" s="1"/>
  <c r="BH178" i="11"/>
  <c r="BI178" i="11" s="1"/>
  <c r="AD33" i="11"/>
  <c r="AE33" i="11" s="1"/>
  <c r="BH33" i="11"/>
  <c r="BI33" i="11" s="1"/>
  <c r="AD178" i="11"/>
  <c r="AE178" i="11" s="1"/>
  <c r="AD63" i="11"/>
  <c r="AE63" i="11" s="1"/>
  <c r="BH62" i="11"/>
  <c r="BI62" i="11" s="1"/>
  <c r="AD62" i="11"/>
  <c r="AE62" i="11" s="1"/>
  <c r="BH148" i="11"/>
  <c r="BI148" i="11" s="1"/>
  <c r="AD177" i="11"/>
  <c r="AE177" i="11" s="1"/>
  <c r="BH120" i="11"/>
  <c r="BI120" i="11" s="1"/>
  <c r="AD91" i="11"/>
  <c r="AE91" i="11" s="1"/>
  <c r="BH91" i="11"/>
  <c r="BI91" i="11" s="1"/>
  <c r="BH177" i="11"/>
  <c r="BI177" i="11" s="1"/>
  <c r="AD148" i="11"/>
  <c r="AE148" i="11" s="1"/>
  <c r="BH32" i="11"/>
  <c r="BI32" i="11" s="1"/>
  <c r="AD120" i="11"/>
  <c r="AE120" i="11" s="1"/>
  <c r="AD32" i="11"/>
  <c r="AE32" i="11" s="1"/>
  <c r="BH61" i="11"/>
  <c r="BI61" i="11" s="1"/>
  <c r="BH119" i="11"/>
  <c r="BI119" i="11" s="1"/>
  <c r="BH31" i="11"/>
  <c r="BI31" i="11" s="1"/>
  <c r="AD176" i="11"/>
  <c r="AE176" i="11" s="1"/>
  <c r="AD90" i="11"/>
  <c r="AE90" i="11" s="1"/>
  <c r="AD31" i="11"/>
  <c r="AE31" i="11" s="1"/>
  <c r="BH147" i="11"/>
  <c r="BI147" i="11" s="1"/>
  <c r="BH90" i="11"/>
  <c r="BI90" i="11" s="1"/>
  <c r="AD147" i="11"/>
  <c r="AE147" i="11" s="1"/>
  <c r="AD60" i="11"/>
  <c r="AE60" i="11" s="1"/>
  <c r="BH176" i="11"/>
  <c r="BI176" i="11" s="1"/>
  <c r="BH60" i="11"/>
  <c r="BI60" i="11" s="1"/>
  <c r="BH118" i="11"/>
  <c r="BI118" i="11" s="1"/>
  <c r="AD146" i="11"/>
  <c r="AE146" i="11" s="1"/>
  <c r="BH146" i="11"/>
  <c r="BI146" i="11" s="1"/>
  <c r="AD89" i="11"/>
  <c r="AE89" i="11" s="1"/>
  <c r="AD118" i="11"/>
  <c r="AE118" i="11" s="1"/>
  <c r="BH175" i="11"/>
  <c r="BI175" i="11" s="1"/>
  <c r="AD175" i="11"/>
  <c r="AE175" i="11" s="1"/>
  <c r="AD59" i="11"/>
  <c r="AE59" i="11" s="1"/>
  <c r="BH30" i="11"/>
  <c r="BI30" i="11" s="1"/>
  <c r="AD30" i="11"/>
  <c r="AE30" i="11" s="1"/>
  <c r="BH59" i="11"/>
  <c r="BI59" i="11" s="1"/>
  <c r="AD88" i="11"/>
  <c r="AE88" i="11" s="1"/>
  <c r="BH88" i="11"/>
  <c r="BI88" i="11" s="1"/>
  <c r="BH117" i="11"/>
  <c r="BI117" i="11" s="1"/>
  <c r="AD145" i="11"/>
  <c r="AE145" i="11" s="1"/>
  <c r="BH145" i="11"/>
  <c r="BI145" i="11" s="1"/>
  <c r="AD58" i="11"/>
  <c r="AE58" i="11" s="1"/>
  <c r="BH29" i="11"/>
  <c r="BI29" i="11" s="1"/>
  <c r="AD87" i="11"/>
  <c r="AE87" i="11" s="1"/>
  <c r="AD29" i="11"/>
  <c r="AE29" i="11" s="1"/>
  <c r="BH87" i="11"/>
  <c r="BI87" i="11" s="1"/>
  <c r="AD174" i="11"/>
  <c r="AE174" i="11" s="1"/>
  <c r="BH174" i="11"/>
  <c r="BI174" i="11" s="1"/>
  <c r="AD116" i="11"/>
  <c r="AE116" i="11" s="1"/>
  <c r="BH58" i="11"/>
  <c r="BI58" i="11" s="1"/>
  <c r="BH116" i="11"/>
  <c r="BI116" i="11" s="1"/>
  <c r="AD144" i="11"/>
  <c r="AE144" i="11" s="1"/>
  <c r="BH144" i="11"/>
  <c r="BI144" i="11" s="1"/>
  <c r="BH173" i="11"/>
  <c r="BI173" i="11" s="1"/>
  <c r="AD173" i="11"/>
  <c r="AE173" i="11" s="1"/>
  <c r="BH28" i="11"/>
  <c r="BI28" i="11" s="1"/>
  <c r="AD28" i="11"/>
  <c r="AE28" i="11" s="1"/>
  <c r="AD57" i="11"/>
  <c r="AE57" i="11" s="1"/>
  <c r="AD86" i="11"/>
  <c r="AE86" i="11" s="1"/>
  <c r="BH115" i="11"/>
  <c r="BI115" i="11" s="1"/>
  <c r="BH86" i="11"/>
  <c r="BI86" i="11" s="1"/>
  <c r="BH57" i="11"/>
  <c r="BI57" i="11" s="1"/>
  <c r="AD115" i="11"/>
  <c r="AE115" i="11" s="1"/>
  <c r="BH172" i="11"/>
  <c r="BI172" i="11" s="1"/>
  <c r="AD172" i="11"/>
  <c r="AE172" i="11" s="1"/>
  <c r="BH143" i="11"/>
  <c r="BI143" i="11" s="1"/>
  <c r="AD143" i="11"/>
  <c r="AE143" i="11" s="1"/>
  <c r="AD114" i="11"/>
  <c r="AE114" i="11" s="1"/>
  <c r="AD27" i="11"/>
  <c r="AE27" i="11" s="1"/>
  <c r="BH27" i="11"/>
  <c r="BI27" i="11" s="1"/>
  <c r="BH85" i="11"/>
  <c r="BI85" i="11" s="1"/>
  <c r="AD85" i="11"/>
  <c r="AE85" i="11" s="1"/>
  <c r="BH114" i="11"/>
  <c r="BI114" i="11" s="1"/>
  <c r="BH56" i="11"/>
  <c r="BI56" i="11" s="1"/>
  <c r="BH142" i="11"/>
  <c r="BI142" i="11" s="1"/>
  <c r="AD56" i="11"/>
  <c r="AE56" i="11" s="1"/>
  <c r="AD142" i="11"/>
  <c r="AE142" i="11" s="1"/>
  <c r="AD171" i="11"/>
  <c r="AE171" i="11" s="1"/>
  <c r="BH171" i="11"/>
  <c r="BI171" i="11" s="1"/>
  <c r="AD84" i="11"/>
  <c r="AE84" i="11" s="1"/>
  <c r="AD26" i="11"/>
  <c r="AE26" i="11" s="1"/>
  <c r="BH55" i="11"/>
  <c r="BI55" i="11" s="1"/>
  <c r="BH84" i="11"/>
  <c r="BI84" i="11" s="1"/>
  <c r="AD113" i="11"/>
  <c r="AE113" i="11" s="1"/>
  <c r="BH113" i="11"/>
  <c r="BI113" i="11" s="1"/>
  <c r="BH26" i="11"/>
  <c r="BI26" i="11" s="1"/>
  <c r="AD55" i="11"/>
  <c r="AE55" i="11" s="1"/>
  <c r="AD141" i="11"/>
  <c r="AE141" i="11" s="1"/>
  <c r="BH141" i="11"/>
  <c r="BI141" i="11" s="1"/>
  <c r="BH25" i="11"/>
  <c r="BI25" i="11" s="1"/>
  <c r="BH170" i="11"/>
  <c r="BI170" i="11" s="1"/>
  <c r="AD170" i="11"/>
  <c r="AE170" i="11" s="1"/>
  <c r="AD25" i="11"/>
  <c r="AE25" i="11" s="1"/>
  <c r="AD140" i="11"/>
  <c r="AE140" i="11" s="1"/>
  <c r="BH112" i="11"/>
  <c r="BI112" i="11" s="1"/>
  <c r="BH140" i="11"/>
  <c r="BI140" i="11" s="1"/>
  <c r="AD112" i="11"/>
  <c r="AE112" i="11" s="1"/>
  <c r="AD83" i="11"/>
  <c r="AE83" i="11" s="1"/>
  <c r="BH83" i="11"/>
  <c r="BI83" i="11" s="1"/>
  <c r="AD54" i="11"/>
  <c r="AE54" i="11" s="1"/>
  <c r="BH54" i="11"/>
  <c r="BI54" i="11" s="1"/>
  <c r="AD111" i="11"/>
  <c r="AE111" i="11" s="1"/>
  <c r="BH169" i="11"/>
  <c r="BI169" i="11" s="1"/>
  <c r="AD53" i="11"/>
  <c r="AE53" i="11" s="1"/>
  <c r="BH24" i="11"/>
  <c r="BI24" i="11" s="1"/>
  <c r="BH53" i="11"/>
  <c r="BI53" i="11" s="1"/>
  <c r="BH111" i="11"/>
  <c r="BI111" i="11" s="1"/>
  <c r="AD24" i="11"/>
  <c r="AE24" i="11" s="1"/>
  <c r="AD169" i="11"/>
  <c r="AD82" i="11"/>
  <c r="AE82" i="11" s="1"/>
  <c r="BH82" i="11"/>
  <c r="BI82" i="11" s="1"/>
  <c r="AD139" i="11"/>
  <c r="AE139" i="11" s="1"/>
  <c r="BH139" i="11"/>
  <c r="BI139" i="11" s="1"/>
  <c r="BH168" i="11"/>
  <c r="BI168" i="11" s="1"/>
  <c r="AD52" i="11"/>
  <c r="AE52" i="11" s="1"/>
  <c r="AD168" i="11"/>
  <c r="AE168" i="11" s="1"/>
  <c r="BH52" i="11"/>
  <c r="BI52" i="11" s="1"/>
  <c r="AD110" i="11"/>
  <c r="BH110" i="11"/>
  <c r="BI110" i="11" s="1"/>
  <c r="BH81" i="11"/>
  <c r="BI81" i="11" s="1"/>
  <c r="AD23" i="11"/>
  <c r="AE23" i="11" s="1"/>
  <c r="BH51" i="11"/>
  <c r="BI51" i="11" s="1"/>
  <c r="AD81" i="11"/>
  <c r="AE81" i="11" s="1"/>
  <c r="AD138" i="11"/>
  <c r="AE138" i="11" s="1"/>
  <c r="BH23" i="11"/>
  <c r="BI23" i="11" s="1"/>
  <c r="BH138" i="11"/>
  <c r="BI138" i="11" s="1"/>
  <c r="AD51" i="11"/>
  <c r="AE51" i="11" s="1"/>
  <c r="BH167" i="11"/>
  <c r="BI167" i="11" s="1"/>
  <c r="BH22" i="11"/>
  <c r="BI22" i="11" s="1"/>
  <c r="AD50" i="11"/>
  <c r="AE50" i="11" s="1"/>
  <c r="AD109" i="11"/>
  <c r="AE109" i="11" s="1"/>
  <c r="AD167" i="11"/>
  <c r="AE167" i="11" s="1"/>
  <c r="BH50" i="11"/>
  <c r="BI50" i="11" s="1"/>
  <c r="BH109" i="11"/>
  <c r="BI109" i="11" s="1"/>
  <c r="AD22" i="11"/>
  <c r="AE22" i="11" s="1"/>
  <c r="BH80" i="11"/>
  <c r="BI80" i="11" s="1"/>
  <c r="AD80" i="11"/>
  <c r="AE80" i="11" s="1"/>
  <c r="BH137" i="11"/>
  <c r="BI137" i="11" s="1"/>
  <c r="AD137" i="11"/>
  <c r="AE137" i="11" s="1"/>
  <c r="AD108" i="11"/>
  <c r="AE108" i="11" s="1"/>
  <c r="AD21" i="11"/>
  <c r="AE21" i="11" s="1"/>
  <c r="BH21" i="11"/>
  <c r="BH79" i="11"/>
  <c r="BI79" i="11" s="1"/>
  <c r="AD166" i="11"/>
  <c r="AE166" i="11" s="1"/>
  <c r="BH166" i="11"/>
  <c r="BI166" i="11" s="1"/>
  <c r="BH107" i="11"/>
  <c r="AD20" i="11"/>
  <c r="AE20" i="11" s="1"/>
  <c r="BH49" i="11"/>
  <c r="BI49" i="11" s="1"/>
  <c r="AD107" i="11"/>
  <c r="AE107" i="11" s="1"/>
  <c r="AD49" i="11"/>
  <c r="BH20" i="11"/>
  <c r="BI20" i="11" s="1"/>
  <c r="AD79" i="11"/>
  <c r="AE79" i="11" s="1"/>
  <c r="BH165" i="11"/>
  <c r="BI165" i="11" s="1"/>
  <c r="BH136" i="11"/>
  <c r="AD165" i="11"/>
  <c r="AE165" i="11" s="1"/>
  <c r="BH78" i="11"/>
  <c r="BI78" i="11" s="1"/>
  <c r="AD136" i="11"/>
  <c r="AD78" i="11"/>
  <c r="AE78" i="11" s="1"/>
  <c r="AD48" i="11"/>
  <c r="BH106" i="11"/>
  <c r="BH164" i="11"/>
  <c r="BI164" i="11" s="1"/>
  <c r="BH48" i="11"/>
  <c r="AD19" i="11"/>
  <c r="AE19" i="11" s="1"/>
  <c r="AD106" i="11"/>
  <c r="BH77" i="11"/>
  <c r="BI77" i="11" s="1"/>
  <c r="AD164" i="11"/>
  <c r="BH19" i="11"/>
  <c r="BI19" i="11" s="1"/>
  <c r="AD77" i="11"/>
  <c r="AD135" i="11"/>
  <c r="BH135" i="11"/>
  <c r="BI135" i="11" s="1"/>
  <c r="BF187" i="11"/>
  <c r="AB187" i="11"/>
  <c r="AB158" i="11"/>
  <c r="AB42" i="11"/>
  <c r="BF158" i="11"/>
  <c r="BF42" i="11"/>
  <c r="BD42" i="11"/>
  <c r="X42" i="11"/>
  <c r="BC42" i="11"/>
  <c r="X187" i="11"/>
  <c r="Y187" i="11"/>
  <c r="BC187" i="11"/>
  <c r="BC158" i="11"/>
  <c r="BD187" i="11"/>
  <c r="Y158" i="11"/>
  <c r="BB187" i="11"/>
  <c r="X158" i="11"/>
  <c r="Z42" i="11"/>
  <c r="Z187" i="11"/>
  <c r="BB42" i="11"/>
  <c r="Y42" i="11"/>
  <c r="BD158" i="11"/>
  <c r="BB158" i="11"/>
  <c r="BE42" i="11"/>
  <c r="BF71" i="11"/>
  <c r="Z158" i="11"/>
  <c r="BF100" i="11"/>
  <c r="AB100" i="11"/>
  <c r="BF129" i="11"/>
  <c r="AA42" i="11"/>
  <c r="AA187" i="11"/>
  <c r="AA158" i="11"/>
  <c r="BE100" i="11"/>
  <c r="AB129" i="11"/>
  <c r="BE71" i="11"/>
  <c r="BD100" i="11"/>
  <c r="AC187" i="11"/>
  <c r="Z129" i="11"/>
  <c r="Y100" i="11"/>
  <c r="X129" i="11"/>
  <c r="BC100" i="11"/>
  <c r="AB71" i="11"/>
  <c r="BG158" i="11"/>
  <c r="X100" i="11"/>
  <c r="BG187" i="11"/>
  <c r="AC158" i="11"/>
  <c r="BB100" i="11"/>
  <c r="BG42" i="11"/>
  <c r="Z100" i="11"/>
  <c r="BB129" i="11"/>
  <c r="AC42" i="11"/>
  <c r="BD129" i="11"/>
  <c r="BC129" i="11"/>
  <c r="Z71" i="11"/>
  <c r="BD71" i="11"/>
  <c r="BC71" i="11"/>
  <c r="X71" i="11"/>
  <c r="BB71" i="11"/>
  <c r="Y129" i="11"/>
  <c r="Y71" i="11"/>
  <c r="BE158" i="11"/>
  <c r="AA129" i="11"/>
  <c r="AA100" i="11"/>
  <c r="BE129" i="11"/>
  <c r="BG100" i="11"/>
  <c r="BG129" i="11"/>
  <c r="AA71" i="11"/>
  <c r="AC129" i="11"/>
  <c r="BE187" i="11"/>
  <c r="AC100" i="11"/>
  <c r="AC71" i="11"/>
  <c r="BG71" i="11"/>
  <c r="AD122" i="11"/>
  <c r="AE122" i="11" s="1"/>
  <c r="AD61" i="11"/>
  <c r="AE61" i="11" s="1"/>
  <c r="AD119" i="11"/>
  <c r="AE119" i="11" s="1"/>
  <c r="BH89" i="11"/>
  <c r="BI89" i="11" s="1"/>
  <c r="AD117" i="11"/>
  <c r="AE117" i="11" s="1"/>
  <c r="BH108" i="11"/>
  <c r="BI108" i="11" s="1"/>
  <c r="W42" i="11"/>
  <c r="BA42" i="11"/>
  <c r="BH127" i="11" l="1"/>
  <c r="AD71" i="11"/>
  <c r="AD127" i="11"/>
  <c r="AD158" i="11"/>
  <c r="AD187" i="11"/>
  <c r="BH71" i="11"/>
  <c r="AD98" i="11"/>
  <c r="BH185" i="11"/>
  <c r="BH156" i="11"/>
  <c r="BH129" i="11"/>
  <c r="AE164" i="11"/>
  <c r="BI100" i="11"/>
  <c r="BI98" i="11"/>
  <c r="BI185" i="11"/>
  <c r="BI187" i="11"/>
  <c r="AE40" i="11"/>
  <c r="AE42" i="11"/>
  <c r="AD129" i="11"/>
  <c r="BH158" i="11"/>
  <c r="AD100" i="11"/>
  <c r="BH100" i="11"/>
  <c r="AD42" i="11"/>
  <c r="AE136" i="11"/>
  <c r="BH98" i="11"/>
  <c r="AD69" i="11"/>
  <c r="BI48" i="11"/>
  <c r="AD156" i="11"/>
  <c r="BI136" i="11"/>
  <c r="AE49" i="11"/>
  <c r="BI107" i="11"/>
  <c r="BI21" i="11"/>
  <c r="AE110" i="11"/>
  <c r="AE106" i="11"/>
  <c r="BI106" i="11"/>
  <c r="AE135" i="11"/>
  <c r="AE48" i="11"/>
  <c r="BH42" i="11"/>
  <c r="BH40" i="11"/>
  <c r="AE169" i="11"/>
  <c r="AE187" i="11" s="1"/>
  <c r="BH187" i="11"/>
  <c r="AD185" i="11"/>
  <c r="AD40" i="11"/>
  <c r="AE77" i="11"/>
  <c r="BH69" i="11"/>
  <c r="AE185" i="11" l="1"/>
  <c r="BI42" i="11"/>
  <c r="BI40" i="11"/>
  <c r="AE158" i="11"/>
  <c r="AE156" i="11"/>
  <c r="BI129" i="11"/>
  <c r="BI127" i="11"/>
  <c r="AE127" i="11"/>
  <c r="AE129" i="11"/>
  <c r="BI69" i="11"/>
  <c r="BI71" i="11"/>
  <c r="BI156" i="11"/>
  <c r="BI158" i="11"/>
  <c r="AE98" i="11"/>
  <c r="AE100" i="11"/>
  <c r="AE71" i="11"/>
  <c r="AE69" i="11"/>
  <c r="BI160" i="11" l="1"/>
  <c r="C152" i="11" s="1"/>
  <c r="E12" i="11" s="1"/>
  <c r="AE73" i="11"/>
  <c r="B65" i="11" s="1"/>
  <c r="D9" i="11" s="1"/>
  <c r="AE102" i="11"/>
  <c r="B94" i="11" s="1"/>
  <c r="BI189" i="11"/>
  <c r="C181" i="11" s="1"/>
  <c r="BI131" i="11"/>
  <c r="C123" i="11" s="1"/>
  <c r="E11" i="11" s="1"/>
  <c r="BI44" i="11"/>
  <c r="C36" i="11" s="1"/>
  <c r="AC131" i="11"/>
  <c r="BH131" i="11"/>
  <c r="BD189" i="11"/>
  <c r="BH189" i="11"/>
  <c r="BG73" i="11"/>
  <c r="BF73" i="11"/>
  <c r="BB189" i="11"/>
  <c r="BD73" i="11"/>
  <c r="AC189" i="11"/>
  <c r="AD160" i="11"/>
  <c r="AA189" i="11"/>
  <c r="BD160" i="11"/>
  <c r="BF160" i="11"/>
  <c r="BB73" i="11"/>
  <c r="Z189" i="11"/>
  <c r="BE131" i="11"/>
  <c r="BC160" i="11"/>
  <c r="BC131" i="11"/>
  <c r="AC44" i="11"/>
  <c r="AC73" i="11"/>
  <c r="Y160" i="11"/>
  <c r="BC73" i="11"/>
  <c r="BH73" i="11"/>
  <c r="BG160" i="11"/>
  <c r="AA44" i="11"/>
  <c r="Z160" i="11"/>
  <c r="BH44" i="11"/>
  <c r="W44" i="11"/>
  <c r="AA160" i="11"/>
  <c r="BB131" i="11"/>
  <c r="BG189" i="11"/>
  <c r="BC189" i="11"/>
  <c r="Z44" i="11"/>
  <c r="BB102" i="11"/>
  <c r="Z102" i="11"/>
  <c r="BE44" i="11"/>
  <c r="AD131" i="11"/>
  <c r="BE73" i="11"/>
  <c r="AB160" i="11"/>
  <c r="AD73" i="11"/>
  <c r="Y131" i="11"/>
  <c r="AD44" i="11"/>
  <c r="AC102" i="11"/>
  <c r="BB160" i="11"/>
  <c r="BA44" i="11"/>
  <c r="X131" i="11"/>
  <c r="Z73" i="11"/>
  <c r="AB44" i="11"/>
  <c r="BF102" i="11"/>
  <c r="AA102" i="11"/>
  <c r="BD44" i="11"/>
  <c r="BG44" i="11"/>
  <c r="BG131" i="11"/>
  <c r="BE102" i="11"/>
  <c r="Y73" i="11"/>
  <c r="AB189" i="11"/>
  <c r="AB73" i="11"/>
  <c r="X73" i="11"/>
  <c r="BB44" i="11"/>
  <c r="BE189" i="11"/>
  <c r="AA73" i="11"/>
  <c r="AA131" i="11"/>
  <c r="B37" i="11"/>
  <c r="AD189" i="11"/>
  <c r="BC102" i="11"/>
  <c r="AB102" i="11"/>
  <c r="BC44" i="11"/>
  <c r="BH102" i="11"/>
  <c r="X102" i="11"/>
  <c r="BE160" i="11"/>
  <c r="X189" i="11"/>
  <c r="BF189" i="11"/>
  <c r="BH160" i="11"/>
  <c r="AD102" i="11"/>
  <c r="Y189" i="11"/>
  <c r="BF131" i="11"/>
  <c r="Z131" i="11"/>
  <c r="X160" i="11"/>
  <c r="BG102" i="11"/>
  <c r="BD102" i="11"/>
  <c r="AC160" i="11"/>
  <c r="Y44" i="11"/>
  <c r="Y102" i="11"/>
  <c r="AB131" i="11"/>
  <c r="X44" i="11"/>
  <c r="BF44" i="11"/>
  <c r="BD131" i="11"/>
  <c r="BI73" i="11"/>
  <c r="C65" i="11" s="1"/>
  <c r="AE131" i="11"/>
  <c r="B123" i="11" s="1"/>
  <c r="B125" i="11" s="1"/>
  <c r="B11" i="11" s="1"/>
  <c r="AE189" i="11"/>
  <c r="B181" i="11" s="1"/>
  <c r="D13" i="11" s="1"/>
  <c r="AE160" i="11"/>
  <c r="B152" i="11" s="1"/>
  <c r="D12" i="11" s="1"/>
  <c r="AE44" i="11"/>
  <c r="B36" i="11" s="1"/>
  <c r="BI102" i="11"/>
  <c r="C94" i="11" s="1"/>
  <c r="E10" i="11" s="1"/>
  <c r="F12" i="11" l="1"/>
  <c r="G23" i="8"/>
  <c r="I18" i="34" s="1"/>
  <c r="E9" i="11"/>
  <c r="F9" i="11" s="1"/>
  <c r="C67" i="11"/>
  <c r="C9" i="11" s="1"/>
  <c r="C38" i="11"/>
  <c r="C8" i="11" s="1"/>
  <c r="E8" i="11"/>
  <c r="G22" i="8"/>
  <c r="F22" i="8"/>
  <c r="H17" i="34" s="1"/>
  <c r="D8" i="11"/>
  <c r="C183" i="11"/>
  <c r="C13" i="11" s="1"/>
  <c r="E13" i="11"/>
  <c r="F13" i="11" s="1"/>
  <c r="F25" i="8"/>
  <c r="H20" i="34" s="1"/>
  <c r="D11" i="11"/>
  <c r="F11" i="11" s="1"/>
  <c r="F24" i="8"/>
  <c r="H19" i="34" s="1"/>
  <c r="D10" i="11"/>
  <c r="F10" i="11" s="1"/>
  <c r="C96" i="11"/>
  <c r="C10" i="11" s="1"/>
  <c r="G24" i="8"/>
  <c r="I19" i="34" s="1"/>
  <c r="B67" i="11"/>
  <c r="B9" i="11" s="1"/>
  <c r="F23" i="8"/>
  <c r="H18" i="34" s="1"/>
  <c r="B154" i="11"/>
  <c r="B12" i="11" s="1"/>
  <c r="F26" i="8"/>
  <c r="H21" i="34" s="1"/>
  <c r="B195" i="11"/>
  <c r="C154" i="11"/>
  <c r="C12" i="11" s="1"/>
  <c r="G26" i="8"/>
  <c r="I21" i="34" s="1"/>
  <c r="F27" i="8"/>
  <c r="H22" i="34" s="1"/>
  <c r="B183" i="11"/>
  <c r="B13" i="11" s="1"/>
  <c r="C125" i="11"/>
  <c r="C11" i="11" s="1"/>
  <c r="G25" i="8"/>
  <c r="I20" i="34" s="1"/>
  <c r="G27" i="8"/>
  <c r="I22" i="34" s="1"/>
  <c r="B38" i="11"/>
  <c r="B8" i="11" s="1"/>
  <c r="B96" i="11"/>
  <c r="B10" i="11" s="1"/>
  <c r="B194" i="11"/>
  <c r="G5" i="34" s="1"/>
  <c r="I17" i="34" l="1"/>
  <c r="F8" i="11"/>
  <c r="F34" i="8"/>
  <c r="K40" i="8" s="1" a="1"/>
  <c r="K40" i="8" s="1"/>
  <c r="B196" i="11"/>
  <c r="G6" i="34"/>
  <c r="G7" i="34" s="1"/>
  <c r="C12" i="3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<sst xmlns="http://schemas.openxmlformats.org/spreadsheetml/2006/main" count="1966" uniqueCount="195">
  <si>
    <t>MORTALITY TABLE</t>
  </si>
  <si>
    <t>Age</t>
  </si>
  <si>
    <t>Mortality Rate</t>
  </si>
  <si>
    <t>Survival Probability px</t>
  </si>
  <si>
    <t>qx</t>
  </si>
  <si>
    <t>x</t>
  </si>
  <si>
    <t xml:space="preserve">LAPSE RATE AND DEATH RATE </t>
  </si>
  <si>
    <t>AGE GROUP : 26 ~ 35</t>
  </si>
  <si>
    <t>Duration</t>
  </si>
  <si>
    <t>No. of Lapsed</t>
  </si>
  <si>
    <t>No. of Death</t>
  </si>
  <si>
    <t>Lapse rate</t>
  </si>
  <si>
    <t>Death rate</t>
  </si>
  <si>
    <t>Mortality Rate (Post Program)</t>
  </si>
  <si>
    <t xml:space="preserve">Total </t>
  </si>
  <si>
    <t>Mortality loading</t>
  </si>
  <si>
    <t>Effect on mortality</t>
  </si>
  <si>
    <t>AGE GROUP : 36 ~ 45</t>
  </si>
  <si>
    <t>Lapse</t>
  </si>
  <si>
    <t>Death</t>
  </si>
  <si>
    <t>Total</t>
  </si>
  <si>
    <t>AGE GROUP : 46 ~ 55</t>
  </si>
  <si>
    <t>DISCOUNT RATES</t>
  </si>
  <si>
    <t>Year</t>
  </si>
  <si>
    <t>10 year bond rate</t>
  </si>
  <si>
    <t>(1+i)</t>
  </si>
  <si>
    <t>Discount rate :</t>
  </si>
  <si>
    <t>(Geometric Mean)</t>
  </si>
  <si>
    <t>Investment Return Rate</t>
  </si>
  <si>
    <t>T20</t>
  </si>
  <si>
    <t>SPWL</t>
  </si>
  <si>
    <t>20 - YEARS TERM INSURANCE</t>
  </si>
  <si>
    <t>Issured Age Group :</t>
  </si>
  <si>
    <t>26 ~ 35</t>
  </si>
  <si>
    <t>Amounts with Decrements</t>
  </si>
  <si>
    <t>Amounts without Decrements</t>
  </si>
  <si>
    <t>Decrement Information</t>
  </si>
  <si>
    <t>Reserves  (Decremented)</t>
  </si>
  <si>
    <r>
      <t>P</t>
    </r>
    <r>
      <rPr>
        <vertAlign val="subscript"/>
        <sz val="12"/>
        <rFont val="Times New Roman"/>
        <family val="1"/>
      </rPr>
      <t>t</t>
    </r>
  </si>
  <si>
    <r>
      <t>C</t>
    </r>
    <r>
      <rPr>
        <vertAlign val="subscript"/>
        <sz val="12"/>
        <rFont val="Times New Roman"/>
        <family val="1"/>
      </rPr>
      <t>t</t>
    </r>
  </si>
  <si>
    <r>
      <t>E</t>
    </r>
    <r>
      <rPr>
        <vertAlign val="subscript"/>
        <sz val="12"/>
        <rFont val="Times New Roman"/>
        <family val="1"/>
      </rPr>
      <t>t</t>
    </r>
  </si>
  <si>
    <r>
      <t>CL</t>
    </r>
    <r>
      <rPr>
        <vertAlign val="subscript"/>
        <sz val="12"/>
        <rFont val="Times New Roman"/>
        <family val="1"/>
      </rPr>
      <t>t</t>
    </r>
  </si>
  <si>
    <r>
      <t>CR</t>
    </r>
    <r>
      <rPr>
        <vertAlign val="subscript"/>
        <sz val="12"/>
        <rFont val="Times New Roman"/>
        <family val="1"/>
      </rPr>
      <t>t</t>
    </r>
  </si>
  <si>
    <r>
      <t>I</t>
    </r>
    <r>
      <rPr>
        <vertAlign val="subscript"/>
        <sz val="12"/>
        <rFont val="Times New Roman"/>
        <family val="1"/>
      </rPr>
      <t>t</t>
    </r>
  </si>
  <si>
    <r>
      <t>PR</t>
    </r>
    <r>
      <rPr>
        <vertAlign val="subscript"/>
        <sz val="12"/>
        <rFont val="Times New Roman"/>
        <family val="1"/>
      </rPr>
      <t>t</t>
    </r>
  </si>
  <si>
    <t>Premium</t>
  </si>
  <si>
    <t>Commission</t>
  </si>
  <si>
    <t>Expenses</t>
  </si>
  <si>
    <t>Death Benefit</t>
  </si>
  <si>
    <t>Reserves per 1000</t>
  </si>
  <si>
    <t>Reserve</t>
  </si>
  <si>
    <t>Mortality Rate per 1000</t>
  </si>
  <si>
    <t>Lapse Rate</t>
  </si>
  <si>
    <t>In Force
(sop)</t>
  </si>
  <si>
    <t>Deaths</t>
  </si>
  <si>
    <t>Lapses</t>
  </si>
  <si>
    <t>In Force
(eop)</t>
  </si>
  <si>
    <t>Reserve
(sop)</t>
  </si>
  <si>
    <t>Reserve
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</si>
  <si>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</si>
  <si>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</si>
  <si>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</si>
  <si>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</si>
  <si>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</si>
  <si>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</si>
  <si>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</si>
  <si>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</si>
  <si>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ASSUMPTIONS</t>
  </si>
  <si>
    <t>Face Amount :</t>
  </si>
  <si>
    <t>Investment Earnings Rate :</t>
  </si>
  <si>
    <t>Discount Rate :</t>
  </si>
  <si>
    <t>Premium :</t>
  </si>
  <si>
    <t>Commissions (as % premium)</t>
  </si>
  <si>
    <t>Rate</t>
  </si>
  <si>
    <t>2+</t>
  </si>
  <si>
    <t>Expenses (per policy)</t>
  </si>
  <si>
    <t>Rate (Pre- Program)</t>
  </si>
  <si>
    <t>Rate (Post- Program)</t>
  </si>
  <si>
    <t>Pre- Program</t>
  </si>
  <si>
    <t>Post- Program</t>
  </si>
  <si>
    <t>Present Value of Profit :</t>
  </si>
  <si>
    <t>Present Value of Premium :</t>
  </si>
  <si>
    <t>Profit Margin :</t>
  </si>
  <si>
    <t>Total :</t>
  </si>
  <si>
    <t>SUMMARY:</t>
  </si>
  <si>
    <t>Present Value of Profit:</t>
  </si>
  <si>
    <t>(Pre- Program)</t>
  </si>
  <si>
    <t>(Post- Program)</t>
  </si>
  <si>
    <t>Mortality Savings :</t>
  </si>
  <si>
    <t>36 ~ 45</t>
  </si>
  <si>
    <t>46 ~ 55</t>
  </si>
  <si>
    <t>20 YEARS TERM INSURANCE - PREMIUMS</t>
  </si>
  <si>
    <t>FACE AMOUNT</t>
  </si>
  <si>
    <t>AGE GROUP</t>
  </si>
  <si>
    <t>26-35</t>
  </si>
  <si>
    <t>36-45</t>
  </si>
  <si>
    <t>46-55</t>
  </si>
  <si>
    <t>20 YEARS TERM INSURANCE - MORTALITY SAVINGS</t>
  </si>
  <si>
    <t>No of Policy holder</t>
  </si>
  <si>
    <t>Total PV of Profit</t>
  </si>
  <si>
    <t>Age Group</t>
  </si>
  <si>
    <t>Face Amount</t>
  </si>
  <si>
    <t>Pre-Program: Policyholder</t>
  </si>
  <si>
    <t>Post-Program: Policy Holder</t>
  </si>
  <si>
    <t>Column1</t>
  </si>
  <si>
    <t>Pre-Program: PV of Profit</t>
  </si>
  <si>
    <t>Post-Program: PV of Profit</t>
  </si>
  <si>
    <t>Percentage of policy holder Increased after program implemented</t>
  </si>
  <si>
    <t>%</t>
  </si>
  <si>
    <t>SPWL RESERVE</t>
  </si>
  <si>
    <t>Age Group : 26 ~ 35</t>
  </si>
  <si>
    <t>Age Group : 36 ~ 45</t>
  </si>
  <si>
    <t>Age Group : 46 ~ 55</t>
  </si>
  <si>
    <t>Age Group : 56 ~ 65</t>
  </si>
  <si>
    <t>Lives</t>
  </si>
  <si>
    <t>WHOLE LIFE INSURANCE</t>
  </si>
  <si>
    <t>56 ~ 65</t>
  </si>
  <si>
    <t>SINGLE WHOLE LIFE INSURANCE - PREMIUMS</t>
  </si>
  <si>
    <t>-</t>
  </si>
  <si>
    <t>56-65</t>
  </si>
  <si>
    <t>SINGLE WHOLE LIFE INSURANCE - MORTALITY SAVINGS</t>
  </si>
  <si>
    <t>Pre-Program</t>
  </si>
  <si>
    <t>Post-Program</t>
  </si>
  <si>
    <t>55-65</t>
  </si>
  <si>
    <t>55-66</t>
  </si>
  <si>
    <t>55-67</t>
  </si>
  <si>
    <t>55-68</t>
  </si>
  <si>
    <t>55-69</t>
  </si>
  <si>
    <t>Percentage of Policy holder Increased after program implemented</t>
  </si>
  <si>
    <t>T20 Insurance</t>
  </si>
  <si>
    <t>T20 Age 26-35</t>
  </si>
  <si>
    <t>T20 Age 36-45</t>
  </si>
  <si>
    <t>T20 Age 46-55</t>
  </si>
  <si>
    <t>Row Labels</t>
  </si>
  <si>
    <t>T20 Pre-Program: PV of Profit</t>
  </si>
  <si>
    <t>T20 Post-Program: PV of Profit</t>
  </si>
  <si>
    <t>Grand Total</t>
  </si>
  <si>
    <t>Sum of T20 Pre-Program: PV of Profit</t>
  </si>
  <si>
    <t>Sum of T20 Post-Program: PV of Profit</t>
  </si>
  <si>
    <t>SPWL Pre-Program: PV of Profit</t>
  </si>
  <si>
    <t>SPWL Post-Program: PV of Profit</t>
  </si>
  <si>
    <t>SPWL Age 26-35</t>
  </si>
  <si>
    <t>SPWL Age 36-45</t>
  </si>
  <si>
    <t>SPWL Age 46-55</t>
  </si>
  <si>
    <t>Mortality Savings</t>
  </si>
  <si>
    <t xml:space="preserve">Age Group </t>
  </si>
  <si>
    <t>SPWL Age 56-65</t>
  </si>
  <si>
    <t>99% VaR</t>
  </si>
  <si>
    <t>Interest 95% VaR</t>
  </si>
  <si>
    <t>Inflation Rate</t>
  </si>
  <si>
    <t>95% VaR</t>
  </si>
  <si>
    <t>Inv 95%</t>
  </si>
  <si>
    <t>Sensitivity</t>
  </si>
  <si>
    <t>Normal</t>
  </si>
  <si>
    <t>Interest rate 95</t>
  </si>
  <si>
    <t>Inflation rate 95</t>
  </si>
  <si>
    <t>Investment earnings rate</t>
  </si>
  <si>
    <t>profit margin before program</t>
  </si>
  <si>
    <t>Profit margin after program</t>
  </si>
  <si>
    <t>profit (pre)</t>
  </si>
  <si>
    <t>Profit (post</t>
  </si>
  <si>
    <t>diff in profit</t>
  </si>
  <si>
    <t>interest rate</t>
  </si>
  <si>
    <t>WL</t>
  </si>
  <si>
    <t>Age 26-35</t>
  </si>
  <si>
    <t>Interest rate (%)</t>
  </si>
  <si>
    <t>Pre-program</t>
  </si>
  <si>
    <t>Post-program</t>
  </si>
  <si>
    <t>(pre) profit margin</t>
  </si>
  <si>
    <t>(post) profit margin</t>
  </si>
  <si>
    <t>(pre) profit</t>
  </si>
  <si>
    <t>(post) profit</t>
  </si>
  <si>
    <t>profit gained</t>
  </si>
  <si>
    <t>Pre-program (26-35)</t>
  </si>
  <si>
    <t>Post-program(26-35)</t>
  </si>
  <si>
    <t>Pre-program(36-45)</t>
  </si>
  <si>
    <t>Post-program(36-45)</t>
  </si>
  <si>
    <t>Pre-program (56-65)</t>
  </si>
  <si>
    <t>Post-program (56-65)</t>
  </si>
  <si>
    <t>Pre-program(46-55)</t>
  </si>
  <si>
    <t>Post-program(46-55)</t>
  </si>
  <si>
    <t>Assumed Expense</t>
  </si>
  <si>
    <t>1.5x</t>
  </si>
  <si>
    <t>2x</t>
  </si>
  <si>
    <t>Sum of Post-Program</t>
  </si>
  <si>
    <t>Sum of Pre-Program</t>
  </si>
  <si>
    <t>`</t>
  </si>
  <si>
    <t xml:space="preserve">SUMMARY </t>
  </si>
  <si>
    <t xml:space="preserve">Profi Margin. </t>
  </si>
  <si>
    <t xml:space="preserve">Present Value of Profit </t>
  </si>
  <si>
    <t>Differences</t>
  </si>
  <si>
    <t>Face Value</t>
  </si>
  <si>
    <t>20 YEAR TERM</t>
  </si>
  <si>
    <t>WHOLE LIFE</t>
  </si>
  <si>
    <t>Average Mortality Rate (10 YRS Age group)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</si>
</sst>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0.0000%"/>
    <numFmt numFmtId="166" formatCode="0.000%"/>
    <numFmt numFmtId="167" formatCode="_(* #,##0_);_(* \(#,##0\);_(* &quot;-&quot;??_);_(@_)"/>
    <numFmt numFmtId="168" formatCode="0.000"/>
    <numFmt numFmtId="169" formatCode="0.000000"/>
    <numFmt numFmtId="170" formatCode="0.00000"/>
    <numFmt numFmtId="171" formatCode="#,##0.000000"/>
    <numFmt numFmtId="172" formatCode="0.000000000000000%"/>
    <numFmt numFmtId="173" formatCode="_(* #,##0.000_);_(* \(#,##0.000\);_(* &quot;-&quot;??_);_(@_)"/>
    <numFmt numFmtId="174" formatCode="_(* #,##0.00000_);_(* \(#,##0.00000\);_(* &quot;-&quot;??_);_(@_)"/>
    <numFmt numFmtId="175" formatCode="_(* #,##0.0000_);_(* \(#,##0.0000\);_(* &quot;-&quot;??_);_(@_)"/>
    <numFmt numFmtId="176" formatCode="_(* #,##0.000000_);_(* \(#,##0.000000\);_(* &quot;-&quot;??_);_(@_)"/>
  </numFmts>
  <fonts count="2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alibri"/>
      <family val="2"/>
      <scheme val="minor"/>
    </font>
    <font>
      <b/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FF0000"/>
      <name val="Times New Roman"/>
      <family val="1"/>
    </font>
    <font>
      <sz val="12"/>
      <name val="Times New Roman"/>
      <family val="1"/>
    </font>
    <font>
      <vertAlign val="subscript"/>
      <sz val="12"/>
      <name val="Times New Roman"/>
      <family val="1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Lucida Grande"/>
      <family val="2"/>
    </font>
    <font>
      <b/>
      <sz val="11"/>
      <color theme="0"/>
      <name val="Calibri Light"/>
      <family val="2"/>
      <scheme val="maj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Lucida Grande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6A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theme="4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44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241">
    <xf numFmtId="0" fontId="0" fillId="0" borderId="0" xfId="0"/>
    <xf numFmtId="0" fontId="0" fillId="0" borderId="0" xfId="0" applyAlignment="1">
      <alignment horizontal="center"/>
    </xf>
    <xf numFmtId="0" fontId="1" fillId="0" borderId="0" xfId="2"/>
    <xf numFmtId="0" fontId="1" fillId="0" borderId="0" xfId="2" applyAlignment="1">
      <alignment horizontal="center"/>
    </xf>
    <xf numFmtId="1" fontId="1" fillId="0" borderId="0" xfId="2" quotePrefix="1" applyNumberFormat="1" applyAlignment="1">
      <alignment horizontal="center"/>
    </xf>
    <xf numFmtId="0" fontId="3" fillId="0" borderId="0" xfId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4" fillId="0" borderId="0" xfId="2" applyFont="1" applyAlignment="1">
      <alignment horizontal="center"/>
    </xf>
    <xf numFmtId="2" fontId="5" fillId="0" borderId="0" xfId="3" quotePrefix="1" applyNumberFormat="1" applyFont="1" applyAlignment="1"/>
    <xf numFmtId="169" fontId="6" fillId="0" borderId="0" xfId="2" applyNumberFormat="1" applyFont="1"/>
    <xf numFmtId="2" fontId="5" fillId="0" borderId="0" xfId="3" applyNumberFormat="1" applyFont="1" applyAlignment="1"/>
    <xf numFmtId="167" fontId="5" fillId="0" borderId="0" xfId="3" applyNumberFormat="1" applyFont="1" applyAlignment="1"/>
    <xf numFmtId="166" fontId="5" fillId="0" borderId="0" xfId="4" applyNumberFormat="1" applyFont="1" applyFill="1" applyAlignment="1">
      <alignment horizontal="center"/>
    </xf>
    <xf numFmtId="1" fontId="5" fillId="0" borderId="0" xfId="4" applyNumberFormat="1" applyFont="1" applyFill="1" applyAlignment="1">
      <alignment horizontal="center"/>
    </xf>
    <xf numFmtId="171" fontId="5" fillId="0" borderId="0" xfId="4" applyNumberFormat="1" applyFont="1" applyAlignment="1">
      <alignment horizontal="center"/>
    </xf>
    <xf numFmtId="10" fontId="6" fillId="0" borderId="0" xfId="2" applyNumberFormat="1" applyFont="1"/>
    <xf numFmtId="171" fontId="5" fillId="0" borderId="0" xfId="4" applyNumberFormat="1" applyFont="1" applyFill="1" applyAlignment="1">
      <alignment horizontal="center"/>
    </xf>
    <xf numFmtId="43" fontId="7" fillId="7" borderId="0" xfId="3" applyFont="1" applyFill="1" applyAlignment="1"/>
    <xf numFmtId="2" fontId="5" fillId="0" borderId="0" xfId="3" applyNumberFormat="1" applyFont="1" applyFill="1" applyAlignment="1">
      <alignment horizontal="center" vertical="center"/>
    </xf>
    <xf numFmtId="0" fontId="8" fillId="0" borderId="0" xfId="2" applyFont="1"/>
    <xf numFmtId="0" fontId="8" fillId="0" borderId="1" xfId="2" applyFont="1" applyBorder="1"/>
    <xf numFmtId="0" fontId="8" fillId="0" borderId="0" xfId="2" applyFont="1" applyAlignment="1">
      <alignment horizontal="center"/>
    </xf>
    <xf numFmtId="0" fontId="4" fillId="0" borderId="0" xfId="2" applyFont="1" applyAlignment="1">
      <alignment horizontal="right"/>
    </xf>
    <xf numFmtId="0" fontId="4" fillId="0" borderId="0" xfId="2" applyFont="1" applyAlignment="1">
      <alignment horizontal="center" vertical="center"/>
    </xf>
    <xf numFmtId="2" fontId="4" fillId="0" borderId="0" xfId="3" applyNumberFormat="1" applyFont="1" applyFill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167" fontId="8" fillId="0" borderId="0" xfId="2" applyNumberFormat="1" applyFont="1"/>
    <xf numFmtId="1" fontId="8" fillId="0" borderId="0" xfId="2" applyNumberFormat="1" applyFont="1"/>
    <xf numFmtId="2" fontId="8" fillId="0" borderId="0" xfId="2" quotePrefix="1" applyNumberFormat="1" applyFont="1"/>
    <xf numFmtId="170" fontId="8" fillId="0" borderId="0" xfId="2" applyNumberFormat="1" applyFont="1"/>
    <xf numFmtId="1" fontId="8" fillId="0" borderId="0" xfId="2" quotePrefix="1" applyNumberFormat="1" applyFont="1" applyAlignment="1">
      <alignment horizontal="center"/>
    </xf>
    <xf numFmtId="168" fontId="8" fillId="0" borderId="0" xfId="2" quotePrefix="1" applyNumberFormat="1" applyFont="1"/>
    <xf numFmtId="170" fontId="8" fillId="0" borderId="0" xfId="2" quotePrefix="1" applyNumberFormat="1" applyFont="1"/>
    <xf numFmtId="0" fontId="8" fillId="0" borderId="0" xfId="2" applyFont="1" applyAlignment="1">
      <alignment horizontal="right"/>
    </xf>
    <xf numFmtId="0" fontId="8" fillId="0" borderId="0" xfId="2" applyFont="1" applyAlignment="1">
      <alignment horizontal="right" vertical="center"/>
    </xf>
    <xf numFmtId="172" fontId="8" fillId="0" borderId="0" xfId="2" applyNumberFormat="1" applyFont="1"/>
    <xf numFmtId="0" fontId="8" fillId="0" borderId="2" xfId="2" applyFont="1" applyBorder="1" applyAlignment="1">
      <alignment horizontal="center"/>
    </xf>
    <xf numFmtId="9" fontId="8" fillId="0" borderId="0" xfId="4" applyFont="1" applyFill="1" applyAlignment="1">
      <alignment horizontal="center"/>
    </xf>
    <xf numFmtId="16" fontId="8" fillId="0" borderId="0" xfId="2" quotePrefix="1" applyNumberFormat="1" applyFont="1" applyAlignment="1">
      <alignment horizontal="center"/>
    </xf>
    <xf numFmtId="1" fontId="8" fillId="0" borderId="0" xfId="2" quotePrefix="1" applyNumberFormat="1" applyFont="1"/>
    <xf numFmtId="2" fontId="8" fillId="0" borderId="0" xfId="2" applyNumberFormat="1" applyFont="1" applyAlignment="1">
      <alignment horizontal="center"/>
    </xf>
    <xf numFmtId="167" fontId="4" fillId="0" borderId="0" xfId="2" applyNumberFormat="1" applyFont="1"/>
    <xf numFmtId="1" fontId="8" fillId="0" borderId="1" xfId="2" quotePrefix="1" applyNumberFormat="1" applyFont="1" applyBorder="1" applyAlignment="1">
      <alignment horizontal="center"/>
    </xf>
    <xf numFmtId="171" fontId="5" fillId="0" borderId="1" xfId="4" applyNumberFormat="1" applyFont="1" applyBorder="1" applyAlignment="1">
      <alignment horizontal="center"/>
    </xf>
    <xf numFmtId="0" fontId="4" fillId="0" borderId="0" xfId="2" applyFont="1" applyAlignment="1">
      <alignment horizontal="right" vertical="center"/>
    </xf>
    <xf numFmtId="0" fontId="8" fillId="0" borderId="3" xfId="2" applyFont="1" applyBorder="1"/>
    <xf numFmtId="0" fontId="8" fillId="0" borderId="4" xfId="2" applyFont="1" applyBorder="1"/>
    <xf numFmtId="0" fontId="8" fillId="0" borderId="3" xfId="2" applyFont="1" applyBorder="1" applyAlignment="1">
      <alignment horizontal="center" vertical="center"/>
    </xf>
    <xf numFmtId="43" fontId="5" fillId="0" borderId="3" xfId="3" applyFont="1" applyBorder="1" applyAlignment="1"/>
    <xf numFmtId="43" fontId="5" fillId="0" borderId="3" xfId="3" applyFont="1" applyFill="1" applyBorder="1" applyAlignment="1"/>
    <xf numFmtId="2" fontId="8" fillId="0" borderId="0" xfId="2" applyNumberFormat="1" applyFont="1"/>
    <xf numFmtId="2" fontId="5" fillId="0" borderId="0" xfId="3" applyNumberFormat="1" applyFont="1"/>
    <xf numFmtId="167" fontId="5" fillId="0" borderId="0" xfId="3" applyNumberFormat="1" applyFont="1"/>
    <xf numFmtId="2" fontId="4" fillId="0" borderId="0" xfId="3" applyNumberFormat="1" applyFont="1" applyAlignment="1">
      <alignment horizontal="center" vertical="center"/>
    </xf>
    <xf numFmtId="1" fontId="8" fillId="0" borderId="0" xfId="2" applyNumberFormat="1" applyFont="1" applyAlignment="1">
      <alignment horizontal="center"/>
    </xf>
    <xf numFmtId="168" fontId="8" fillId="0" borderId="0" xfId="2" applyNumberFormat="1" applyFont="1"/>
    <xf numFmtId="43" fontId="5" fillId="0" borderId="3" xfId="3" applyFont="1" applyBorder="1"/>
    <xf numFmtId="166" fontId="5" fillId="0" borderId="0" xfId="4" applyNumberFormat="1" applyFont="1" applyAlignment="1">
      <alignment horizontal="center"/>
    </xf>
    <xf numFmtId="9" fontId="8" fillId="0" borderId="0" xfId="4" applyFont="1" applyAlignment="1">
      <alignment horizontal="center"/>
    </xf>
    <xf numFmtId="1" fontId="5" fillId="0" borderId="0" xfId="4" applyNumberFormat="1" applyFont="1" applyAlignment="1">
      <alignment horizontal="center"/>
    </xf>
    <xf numFmtId="43" fontId="7" fillId="7" borderId="0" xfId="3" applyFont="1" applyFill="1"/>
    <xf numFmtId="1" fontId="8" fillId="0" borderId="1" xfId="2" applyNumberFormat="1" applyFont="1" applyBorder="1" applyAlignment="1">
      <alignment horizontal="center"/>
    </xf>
    <xf numFmtId="2" fontId="11" fillId="0" borderId="0" xfId="3" applyNumberFormat="1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5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right" vertical="center"/>
    </xf>
    <xf numFmtId="10" fontId="13" fillId="0" borderId="0" xfId="0" applyNumberFormat="1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2" fillId="0" borderId="5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10" fontId="7" fillId="0" borderId="6" xfId="0" applyNumberFormat="1" applyFont="1" applyBorder="1" applyAlignment="1">
      <alignment horizontal="center"/>
    </xf>
    <xf numFmtId="0" fontId="0" fillId="0" borderId="1" xfId="0" applyBorder="1"/>
    <xf numFmtId="0" fontId="10" fillId="0" borderId="0" xfId="0" applyFont="1" applyAlignment="1">
      <alignment horizontal="center" wrapText="1"/>
    </xf>
    <xf numFmtId="0" fontId="10" fillId="0" borderId="3" xfId="0" applyFont="1" applyBorder="1" applyAlignment="1">
      <alignment horizontal="center" vertical="center"/>
    </xf>
    <xf numFmtId="0" fontId="10" fillId="8" borderId="7" xfId="0" applyFont="1" applyFill="1" applyBorder="1" applyAlignment="1">
      <alignment horizontal="center" vertical="center"/>
    </xf>
    <xf numFmtId="4" fontId="10" fillId="0" borderId="0" xfId="0" applyNumberFormat="1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4" fillId="0" borderId="0" xfId="2" applyFont="1"/>
    <xf numFmtId="43" fontId="8" fillId="0" borderId="10" xfId="2" applyNumberFormat="1" applyFont="1" applyBorder="1"/>
    <xf numFmtId="2" fontId="8" fillId="0" borderId="0" xfId="2" applyNumberFormat="1" applyFont="1" applyAlignment="1">
      <alignment horizontal="center" vertical="center"/>
    </xf>
    <xf numFmtId="2" fontId="7" fillId="7" borderId="0" xfId="3" applyNumberFormat="1" applyFont="1" applyFill="1" applyAlignment="1">
      <alignment horizontal="center" vertical="center"/>
    </xf>
    <xf numFmtId="2" fontId="5" fillId="0" borderId="0" xfId="4" applyNumberFormat="1" applyFont="1" applyAlignment="1">
      <alignment horizontal="center" vertical="center"/>
    </xf>
    <xf numFmtId="0" fontId="8" fillId="0" borderId="2" xfId="2" applyFont="1" applyBorder="1"/>
    <xf numFmtId="2" fontId="8" fillId="0" borderId="2" xfId="2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43" fontId="7" fillId="0" borderId="0" xfId="3" applyFont="1" applyFill="1" applyAlignment="1"/>
    <xf numFmtId="169" fontId="0" fillId="0" borderId="0" xfId="0" applyNumberFormat="1"/>
    <xf numFmtId="2" fontId="11" fillId="0" borderId="0" xfId="3" applyNumberFormat="1" applyFont="1" applyAlignment="1">
      <alignment horizontal="center" vertical="center"/>
    </xf>
    <xf numFmtId="10" fontId="1" fillId="0" borderId="0" xfId="2" applyNumberFormat="1"/>
    <xf numFmtId="173" fontId="0" fillId="0" borderId="0" xfId="3" applyNumberFormat="1" applyFont="1"/>
    <xf numFmtId="174" fontId="0" fillId="0" borderId="0" xfId="3" applyNumberFormat="1" applyFont="1"/>
    <xf numFmtId="175" fontId="0" fillId="0" borderId="0" xfId="3" applyNumberFormat="1" applyFont="1"/>
    <xf numFmtId="176" fontId="0" fillId="0" borderId="0" xfId="3" applyNumberFormat="1" applyFont="1"/>
    <xf numFmtId="0" fontId="5" fillId="0" borderId="1" xfId="0" applyFont="1" applyBorder="1"/>
    <xf numFmtId="0" fontId="11" fillId="8" borderId="7" xfId="0" applyFont="1" applyFill="1" applyBorder="1" applyAlignment="1">
      <alignment horizontal="center" vertical="center"/>
    </xf>
    <xf numFmtId="4" fontId="11" fillId="0" borderId="0" xfId="0" applyNumberFormat="1" applyFont="1" applyAlignment="1">
      <alignment vertical="center" wrapText="1"/>
    </xf>
    <xf numFmtId="0" fontId="11" fillId="0" borderId="0" xfId="0" applyFont="1" applyAlignment="1">
      <alignment horizontal="center" wrapText="1"/>
    </xf>
    <xf numFmtId="0" fontId="11" fillId="0" borderId="3" xfId="0" applyFont="1" applyBorder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0" fontId="5" fillId="0" borderId="2" xfId="0" applyFont="1" applyBorder="1"/>
    <xf numFmtId="0" fontId="13" fillId="0" borderId="0" xfId="0" applyFont="1" applyAlignment="1">
      <alignment horizontal="center" vertical="center"/>
    </xf>
    <xf numFmtId="0" fontId="11" fillId="8" borderId="11" xfId="0" applyFont="1" applyFill="1" applyBorder="1" applyAlignment="1">
      <alignment horizontal="center" vertical="center" wrapText="1"/>
    </xf>
    <xf numFmtId="0" fontId="10" fillId="8" borderId="11" xfId="0" applyFont="1" applyFill="1" applyBorder="1" applyAlignment="1">
      <alignment horizontal="center" vertical="center" wrapText="1"/>
    </xf>
    <xf numFmtId="0" fontId="2" fillId="0" borderId="0" xfId="2" applyFont="1"/>
    <xf numFmtId="0" fontId="2" fillId="0" borderId="2" xfId="2" applyFont="1" applyBorder="1" applyAlignment="1">
      <alignment horizontal="center" vertical="center"/>
    </xf>
    <xf numFmtId="0" fontId="19" fillId="0" borderId="1" xfId="5" applyFont="1" applyBorder="1"/>
    <xf numFmtId="0" fontId="15" fillId="9" borderId="0" xfId="5" applyFont="1" applyFill="1" applyAlignment="1">
      <alignment horizontal="center"/>
    </xf>
    <xf numFmtId="0" fontId="18" fillId="0" borderId="0" xfId="5"/>
    <xf numFmtId="169" fontId="18" fillId="0" borderId="0" xfId="5" applyNumberFormat="1" applyAlignment="1">
      <alignment horizontal="center"/>
    </xf>
    <xf numFmtId="169" fontId="18" fillId="0" borderId="0" xfId="5" applyNumberFormat="1"/>
    <xf numFmtId="10" fontId="7" fillId="0" borderId="0" xfId="0" applyNumberFormat="1" applyFont="1" applyAlignment="1">
      <alignment horizontal="center"/>
    </xf>
    <xf numFmtId="166" fontId="8" fillId="0" borderId="0" xfId="4" applyNumberFormat="1" applyFont="1" applyAlignment="1">
      <alignment horizontal="center"/>
    </xf>
    <xf numFmtId="166" fontId="8" fillId="0" borderId="0" xfId="4" applyNumberFormat="1" applyFont="1" applyFill="1" applyAlignment="1">
      <alignment horizontal="center"/>
    </xf>
    <xf numFmtId="164" fontId="10" fillId="0" borderId="2" xfId="6" applyNumberFormat="1" applyFont="1" applyBorder="1" applyAlignment="1">
      <alignment vertical="center" wrapText="1"/>
    </xf>
    <xf numFmtId="164" fontId="11" fillId="0" borderId="2" xfId="6" applyNumberFormat="1" applyFont="1" applyBorder="1" applyAlignment="1">
      <alignment vertical="center" wrapText="1"/>
    </xf>
    <xf numFmtId="0" fontId="5" fillId="0" borderId="12" xfId="0" applyFont="1" applyBorder="1" applyAlignment="1">
      <alignment horizontal="center"/>
    </xf>
    <xf numFmtId="0" fontId="1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14" fillId="0" borderId="12" xfId="0" applyFont="1" applyBorder="1" applyAlignment="1">
      <alignment horizontal="center" vertical="center"/>
    </xf>
    <xf numFmtId="10" fontId="8" fillId="0" borderId="0" xfId="2" applyNumberFormat="1" applyFont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12" xfId="0" applyFont="1" applyBorder="1" applyAlignment="1">
      <alignment horizontal="right"/>
    </xf>
    <xf numFmtId="166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0" fontId="5" fillId="0" borderId="12" xfId="0" applyNumberFormat="1" applyFont="1" applyBorder="1" applyAlignment="1">
      <alignment horizontal="center" vertical="center"/>
    </xf>
    <xf numFmtId="44" fontId="13" fillId="0" borderId="0" xfId="6" applyFont="1" applyAlignment="1">
      <alignment horizontal="center" vertical="center"/>
    </xf>
    <xf numFmtId="44" fontId="5" fillId="0" borderId="0" xfId="6" applyFont="1" applyAlignment="1">
      <alignment horizontal="center"/>
    </xf>
    <xf numFmtId="2" fontId="5" fillId="0" borderId="0" xfId="3" applyNumberFormat="1" applyFont="1" applyFill="1" applyAlignment="1">
      <alignment horizontal="left" vertical="center"/>
    </xf>
    <xf numFmtId="10" fontId="8" fillId="0" borderId="0" xfId="2" applyNumberFormat="1" applyFont="1" applyAlignment="1">
      <alignment horizontal="center"/>
    </xf>
    <xf numFmtId="10" fontId="8" fillId="0" borderId="0" xfId="2" applyNumberFormat="1" applyFont="1"/>
    <xf numFmtId="2" fontId="0" fillId="0" borderId="0" xfId="0" applyNumberFormat="1"/>
    <xf numFmtId="10" fontId="0" fillId="0" borderId="0" xfId="0" applyNumberFormat="1"/>
    <xf numFmtId="10" fontId="5" fillId="0" borderId="0" xfId="4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  <xf numFmtId="0" fontId="0" fillId="11" borderId="0" xfId="0" applyFill="1"/>
    <xf numFmtId="0" fontId="10" fillId="11" borderId="0" xfId="0" applyFont="1" applyFill="1"/>
    <xf numFmtId="0" fontId="4" fillId="11" borderId="0" xfId="2" applyFont="1" applyFill="1"/>
    <xf numFmtId="0" fontId="8" fillId="11" borderId="0" xfId="2" applyFont="1" applyFill="1"/>
    <xf numFmtId="0" fontId="21" fillId="12" borderId="2" xfId="0" applyFont="1" applyFill="1" applyBorder="1" applyAlignment="1">
      <alignment horizontal="center" vertical="center"/>
    </xf>
    <xf numFmtId="0" fontId="21" fillId="12" borderId="0" xfId="0" applyFont="1" applyFill="1" applyAlignment="1">
      <alignment horizontal="center" vertical="center"/>
    </xf>
    <xf numFmtId="0" fontId="21" fillId="12" borderId="20" xfId="0" applyFont="1" applyFill="1" applyBorder="1" applyAlignment="1">
      <alignment horizontal="center" vertical="center"/>
    </xf>
    <xf numFmtId="44" fontId="0" fillId="11" borderId="0" xfId="6" applyFont="1" applyFill="1"/>
    <xf numFmtId="0" fontId="14" fillId="11" borderId="13" xfId="0" applyFont="1" applyFill="1" applyBorder="1" applyAlignment="1">
      <alignment horizontal="center" vertical="center"/>
    </xf>
    <xf numFmtId="44" fontId="14" fillId="11" borderId="13" xfId="6" applyFont="1" applyFill="1" applyBorder="1" applyAlignment="1">
      <alignment horizontal="center" vertical="center"/>
    </xf>
    <xf numFmtId="44" fontId="0" fillId="11" borderId="9" xfId="6" applyFont="1" applyFill="1" applyBorder="1" applyAlignment="1">
      <alignment horizontal="center"/>
    </xf>
    <xf numFmtId="44" fontId="23" fillId="11" borderId="9" xfId="6" applyFont="1" applyFill="1" applyBorder="1" applyAlignment="1">
      <alignment horizontal="center"/>
    </xf>
    <xf numFmtId="44" fontId="0" fillId="11" borderId="13" xfId="6" applyFont="1" applyFill="1" applyBorder="1" applyAlignment="1">
      <alignment horizontal="center"/>
    </xf>
    <xf numFmtId="44" fontId="23" fillId="11" borderId="0" xfId="6" applyFont="1" applyFill="1" applyBorder="1" applyAlignment="1">
      <alignment horizontal="center"/>
    </xf>
    <xf numFmtId="0" fontId="14" fillId="11" borderId="14" xfId="0" applyFont="1" applyFill="1" applyBorder="1" applyAlignment="1">
      <alignment horizontal="center" vertical="center"/>
    </xf>
    <xf numFmtId="44" fontId="14" fillId="11" borderId="14" xfId="6" applyFont="1" applyFill="1" applyBorder="1" applyAlignment="1">
      <alignment horizontal="center" vertical="center"/>
    </xf>
    <xf numFmtId="0" fontId="22" fillId="11" borderId="14" xfId="0" applyFont="1" applyFill="1" applyBorder="1" applyAlignment="1">
      <alignment horizontal="center" vertical="center"/>
    </xf>
    <xf numFmtId="44" fontId="22" fillId="11" borderId="13" xfId="6" applyFont="1" applyFill="1" applyBorder="1" applyAlignment="1">
      <alignment horizontal="center" vertical="center"/>
    </xf>
    <xf numFmtId="0" fontId="13" fillId="11" borderId="18" xfId="0" applyFont="1" applyFill="1" applyBorder="1" applyAlignment="1">
      <alignment horizontal="center" vertical="center"/>
    </xf>
    <xf numFmtId="0" fontId="0" fillId="11" borderId="16" xfId="0" applyFill="1" applyBorder="1"/>
    <xf numFmtId="44" fontId="23" fillId="11" borderId="16" xfId="6" applyFont="1" applyFill="1" applyBorder="1" applyAlignment="1">
      <alignment horizontal="center"/>
    </xf>
    <xf numFmtId="44" fontId="22" fillId="11" borderId="17" xfId="6" applyFont="1" applyFill="1" applyBorder="1" applyAlignment="1">
      <alignment horizontal="center" vertical="center"/>
    </xf>
    <xf numFmtId="44" fontId="23" fillId="11" borderId="19" xfId="6" applyFont="1" applyFill="1" applyBorder="1" applyAlignment="1">
      <alignment horizontal="center"/>
    </xf>
    <xf numFmtId="44" fontId="22" fillId="11" borderId="0" xfId="6" applyFont="1" applyFill="1" applyBorder="1" applyAlignment="1">
      <alignment horizontal="center" vertical="center"/>
    </xf>
    <xf numFmtId="0" fontId="0" fillId="11" borderId="18" xfId="0" applyFill="1" applyBorder="1"/>
    <xf numFmtId="44" fontId="23" fillId="11" borderId="18" xfId="6" applyFont="1" applyFill="1" applyBorder="1" applyAlignment="1">
      <alignment horizontal="center"/>
    </xf>
    <xf numFmtId="44" fontId="22" fillId="11" borderId="14" xfId="6" applyFont="1" applyFill="1" applyBorder="1" applyAlignment="1">
      <alignment horizontal="center" vertical="center"/>
    </xf>
    <xf numFmtId="0" fontId="13" fillId="11" borderId="16" xfId="0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/>
    </xf>
    <xf numFmtId="0" fontId="0" fillId="11" borderId="0" xfId="0" applyFill="1" applyAlignment="1">
      <alignment horizontal="left"/>
    </xf>
    <xf numFmtId="44" fontId="0" fillId="11" borderId="0" xfId="0" applyNumberFormat="1" applyFill="1"/>
    <xf numFmtId="9" fontId="0" fillId="11" borderId="0" xfId="7" applyFont="1" applyFill="1"/>
    <xf numFmtId="0" fontId="0" fillId="11" borderId="21" xfId="0" applyFill="1" applyBorder="1"/>
    <xf numFmtId="44" fontId="0" fillId="11" borderId="22" xfId="6" applyFont="1" applyFill="1" applyBorder="1"/>
    <xf numFmtId="0" fontId="4" fillId="11" borderId="12" xfId="2" applyFont="1" applyFill="1" applyBorder="1"/>
    <xf numFmtId="0" fontId="8" fillId="11" borderId="12" xfId="2" applyFont="1" applyFill="1" applyBorder="1"/>
    <xf numFmtId="0" fontId="8" fillId="11" borderId="12" xfId="2" applyFont="1" applyFill="1" applyBorder="1" applyAlignment="1">
      <alignment horizontal="right" vertical="center"/>
    </xf>
    <xf numFmtId="43" fontId="7" fillId="11" borderId="12" xfId="3" applyFont="1" applyFill="1" applyBorder="1" applyAlignment="1"/>
    <xf numFmtId="43" fontId="8" fillId="11" borderId="12" xfId="2" applyNumberFormat="1" applyFont="1" applyFill="1" applyBorder="1"/>
    <xf numFmtId="44" fontId="7" fillId="11" borderId="12" xfId="6" applyFont="1" applyFill="1" applyBorder="1" applyAlignment="1"/>
    <xf numFmtId="44" fontId="8" fillId="11" borderId="12" xfId="6" applyFont="1" applyFill="1" applyBorder="1"/>
    <xf numFmtId="44" fontId="7" fillId="11" borderId="12" xfId="6" applyFont="1" applyFill="1" applyBorder="1"/>
    <xf numFmtId="0" fontId="8" fillId="2" borderId="0" xfId="2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2" fontId="8" fillId="0" borderId="0" xfId="2" quotePrefix="1" applyNumberFormat="1" applyFont="1" applyAlignment="1">
      <alignment horizontal="center" vertical="center"/>
    </xf>
    <xf numFmtId="10" fontId="8" fillId="0" borderId="0" xfId="2" quotePrefix="1" applyNumberFormat="1" applyFont="1" applyAlignment="1">
      <alignment horizontal="center" vertical="center"/>
    </xf>
    <xf numFmtId="10" fontId="5" fillId="0" borderId="3" xfId="4" applyNumberFormat="1" applyFont="1" applyFill="1" applyBorder="1" applyAlignment="1">
      <alignment horizontal="center" vertical="center"/>
    </xf>
    <xf numFmtId="10" fontId="5" fillId="0" borderId="3" xfId="4" applyNumberFormat="1" applyFont="1" applyBorder="1" applyAlignment="1">
      <alignment horizontal="center" vertical="center"/>
    </xf>
    <xf numFmtId="10" fontId="8" fillId="0" borderId="23" xfId="2" applyNumberFormat="1" applyFont="1" applyBorder="1" applyAlignment="1">
      <alignment horizontal="center" vertical="center"/>
    </xf>
    <xf numFmtId="10" fontId="8" fillId="0" borderId="23" xfId="2" quotePrefix="1" applyNumberFormat="1" applyFont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4" fillId="2" borderId="0" xfId="2" applyFont="1" applyFill="1" applyAlignment="1">
      <alignment horizontal="center"/>
    </xf>
    <xf numFmtId="0" fontId="4" fillId="0" borderId="3" xfId="2" applyFont="1" applyBorder="1"/>
    <xf numFmtId="2" fontId="4" fillId="0" borderId="24" xfId="2" applyNumberFormat="1" applyFont="1" applyBorder="1" applyAlignment="1">
      <alignment horizontal="center" vertical="center"/>
    </xf>
    <xf numFmtId="2" fontId="4" fillId="0" borderId="7" xfId="2" applyNumberFormat="1" applyFont="1" applyBorder="1" applyAlignment="1">
      <alignment horizontal="center" vertical="center"/>
    </xf>
    <xf numFmtId="2" fontId="4" fillId="0" borderId="2" xfId="2" applyNumberFormat="1" applyFont="1" applyBorder="1" applyAlignment="1">
      <alignment horizontal="center" vertical="center"/>
    </xf>
    <xf numFmtId="2" fontId="8" fillId="0" borderId="3" xfId="2" applyNumberFormat="1" applyFont="1" applyBorder="1"/>
    <xf numFmtId="10" fontId="8" fillId="0" borderId="23" xfId="2" applyNumberFormat="1" applyFont="1" applyBorder="1" applyAlignment="1">
      <alignment horizontal="center"/>
    </xf>
    <xf numFmtId="10" fontId="8" fillId="0" borderId="3" xfId="2" applyNumberFormat="1" applyFont="1" applyBorder="1" applyAlignment="1">
      <alignment horizontal="center"/>
    </xf>
    <xf numFmtId="10" fontId="8" fillId="0" borderId="23" xfId="2" quotePrefix="1" applyNumberFormat="1" applyFont="1" applyBorder="1" applyAlignment="1">
      <alignment horizontal="center"/>
    </xf>
    <xf numFmtId="10" fontId="8" fillId="0" borderId="3" xfId="2" quotePrefix="1" applyNumberFormat="1" applyFont="1" applyBorder="1" applyAlignment="1">
      <alignment horizontal="center"/>
    </xf>
    <xf numFmtId="10" fontId="8" fillId="0" borderId="3" xfId="2" applyNumberFormat="1" applyFont="1" applyBorder="1" applyAlignment="1">
      <alignment horizontal="center" vertical="center"/>
    </xf>
    <xf numFmtId="2" fontId="8" fillId="0" borderId="3" xfId="2" applyNumberFormat="1" applyFont="1" applyBorder="1" applyAlignment="1">
      <alignment horizontal="center" vertical="center"/>
    </xf>
    <xf numFmtId="2" fontId="8" fillId="0" borderId="3" xfId="2" applyNumberFormat="1" applyFont="1" applyBorder="1" applyAlignment="1">
      <alignment horizontal="center"/>
    </xf>
    <xf numFmtId="0" fontId="24" fillId="0" borderId="0" xfId="0" applyFont="1"/>
    <xf numFmtId="10" fontId="8" fillId="0" borderId="0" xfId="0" applyNumberFormat="1" applyFont="1"/>
    <xf numFmtId="0" fontId="4" fillId="10" borderId="1" xfId="2" applyFont="1" applyFill="1" applyBorder="1" applyAlignment="1">
      <alignment horizontal="center" vertical="center"/>
    </xf>
    <xf numFmtId="0" fontId="4" fillId="5" borderId="0" xfId="2" applyFont="1" applyFill="1" applyAlignment="1">
      <alignment horizontal="center" vertical="center"/>
    </xf>
    <xf numFmtId="0" fontId="4" fillId="5" borderId="1" xfId="2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0" borderId="0" xfId="2" applyFont="1" applyAlignment="1">
      <alignment horizontal="center"/>
    </xf>
    <xf numFmtId="0" fontId="4" fillId="6" borderId="1" xfId="2" applyFont="1" applyFill="1" applyBorder="1" applyAlignment="1">
      <alignment horizontal="center" vertical="center"/>
    </xf>
    <xf numFmtId="2" fontId="8" fillId="0" borderId="0" xfId="2" applyNumberFormat="1" applyFont="1" applyAlignment="1">
      <alignment horizontal="center" vertical="center"/>
    </xf>
    <xf numFmtId="0" fontId="8" fillId="2" borderId="0" xfId="2" applyFont="1" applyFill="1" applyAlignment="1">
      <alignment horizontal="center"/>
    </xf>
    <xf numFmtId="0" fontId="8" fillId="4" borderId="0" xfId="2" applyFont="1" applyFill="1" applyAlignment="1">
      <alignment horizontal="center"/>
    </xf>
    <xf numFmtId="0" fontId="8" fillId="3" borderId="0" xfId="2" applyFont="1" applyFill="1" applyAlignment="1">
      <alignment horizontal="center"/>
    </xf>
    <xf numFmtId="0" fontId="8" fillId="3" borderId="0" xfId="2" applyFont="1" applyFill="1"/>
    <xf numFmtId="0" fontId="8" fillId="0" borderId="0" xfId="2" applyFont="1"/>
    <xf numFmtId="0" fontId="4" fillId="0" borderId="24" xfId="2" applyFont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17" fillId="0" borderId="10" xfId="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8" borderId="0" xfId="2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64" fontId="7" fillId="0" borderId="10" xfId="6" applyNumberFormat="1" applyFont="1" applyBorder="1" applyAlignment="1">
      <alignment horizontal="center"/>
    </xf>
    <xf numFmtId="0" fontId="10" fillId="11" borderId="0" xfId="0" applyFont="1" applyFill="1" applyAlignment="1">
      <alignment horizontal="center"/>
    </xf>
    <xf numFmtId="0" fontId="0" fillId="11" borderId="15" xfId="0" applyFill="1" applyBorder="1" applyAlignment="1">
      <alignment horizontal="center"/>
    </xf>
  </cellXfs>
  <cellStyles count="8">
    <cellStyle name="Comma 2" xfId="3" xr:uid="{2A815ED1-19E4-8D4D-830F-B2AD5A710ADB}"/>
    <cellStyle name="Currency" xfId="6" builtinId="4"/>
    <cellStyle name="Normal" xfId="0" builtinId="0"/>
    <cellStyle name="Normal 2" xfId="1" xr:uid="{3E62C837-AD89-044E-92E1-DAE019BC8093}"/>
    <cellStyle name="Normal 3" xfId="2" xr:uid="{FFD8C133-8339-1146-BF10-3EAC4FB6F110}"/>
    <cellStyle name="Normal 4" xfId="5" xr:uid="{A85A2C05-CD55-D646-AE94-D62601647DEB}"/>
    <cellStyle name="Per cent" xfId="7" builtinId="5"/>
    <cellStyle name="Per cent 2" xfId="4" xr:uid="{7EE0ECA4-0472-2E41-9304-1B07B7C53F06}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>
          <bgColor theme="0"/>
        </patternFill>
      </fill>
      <border diagonalUp="0" diagonalDown="0" outline="0">
        <left/>
        <right style="thin">
          <color theme="4"/>
        </right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>
          <bgColor theme="0"/>
        </patternFill>
      </fill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border outline="0">
        <bottom style="thin">
          <color theme="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rgb="FF0070C0"/>
        </top>
        <bottom style="thin">
          <color rgb="FF0070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rgb="FF0070C0"/>
        </top>
        <bottom style="thin">
          <color rgb="FF0070C0"/>
        </bottom>
      </border>
    </dxf>
    <dxf>
      <fill>
        <patternFill>
          <bgColor theme="0"/>
        </patternFill>
      </fill>
      <border diagonalUp="0" diagonalDown="0" outline="0">
        <left/>
        <right/>
        <top style="thin">
          <color rgb="FF0070C0"/>
        </top>
        <bottom style="thin">
          <color rgb="FF0070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rgb="FF0070C0"/>
        </top>
        <bottom style="thin">
          <color rgb="FF0070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Lucida Grande"/>
        <family val="2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Lucida Grande"/>
        <family val="2"/>
        <scheme val="none"/>
      </font>
      <fill>
        <patternFill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 style="thin">
          <color theme="4"/>
        </bottom>
      </border>
    </dxf>
    <dxf>
      <border outline="0">
        <left style="thin">
          <color theme="4"/>
        </left>
        <top style="thin">
          <color theme="4"/>
        </top>
      </border>
    </dxf>
    <dxf>
      <fill>
        <patternFill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0"/>
        </patternFill>
      </fill>
      <alignment horizontal="center" vertical="center" textRotation="0" wrapText="0" indent="0" justifyLastLine="0" shrinkToFit="0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numFmt numFmtId="34" formatCode="_(&quot;$&quot;* #,##0.00_);_(&quot;$&quot;* \(#,##0.00\);_(&quot;$&quot;* &quot;-&quot;??_);_(@_)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Lucida Grande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Lucida Grande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Lucida Grande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6AA83"/>
      <color rgb="FFFBA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Profit</a:t>
            </a:r>
            <a:r>
              <a:rPr lang="zh-CN" altLang="en-US"/>
              <a:t> </a:t>
            </a:r>
            <a:r>
              <a:rPr lang="en-US" altLang="zh-CN"/>
              <a:t>margin</a:t>
            </a:r>
            <a:r>
              <a:rPr lang="zh-CN" altLang="en-US"/>
              <a:t> </a:t>
            </a:r>
            <a:r>
              <a:rPr lang="en-US" altLang="zh-CN"/>
              <a:t>of</a:t>
            </a:r>
            <a:r>
              <a:rPr lang="zh-CN" altLang="en-US"/>
              <a:t> </a:t>
            </a:r>
            <a:r>
              <a:rPr lang="en-US" altLang="zh-CN"/>
              <a:t>20</a:t>
            </a:r>
            <a:r>
              <a:rPr lang="zh-CN" altLang="en-US"/>
              <a:t> </a:t>
            </a:r>
            <a:r>
              <a:rPr lang="en-US" altLang="zh-CN"/>
              <a:t>year</a:t>
            </a:r>
            <a:r>
              <a:rPr lang="zh-CN" altLang="en-US"/>
              <a:t> </a:t>
            </a:r>
            <a:r>
              <a:rPr lang="en-US" altLang="zh-CN"/>
              <a:t>term</a:t>
            </a:r>
            <a:r>
              <a:rPr lang="zh-CN" altLang="en-US"/>
              <a:t> </a:t>
            </a:r>
            <a:r>
              <a:rPr lang="en-US" altLang="zh-CN"/>
              <a:t>insurance</a:t>
            </a:r>
            <a:r>
              <a:rPr lang="zh-CN" altLang="en-US" baseline="0"/>
              <a:t> </a:t>
            </a:r>
            <a:r>
              <a:rPr lang="en-US" altLang="zh-CN" baseline="0"/>
              <a:t>under</a:t>
            </a:r>
            <a:r>
              <a:rPr lang="zh-CN" altLang="en-US" baseline="0"/>
              <a:t> </a:t>
            </a:r>
            <a:r>
              <a:rPr lang="en-US" altLang="zh-CN" baseline="0"/>
              <a:t>different</a:t>
            </a:r>
            <a:r>
              <a:rPr lang="zh-CN" altLang="en-US" baseline="0"/>
              <a:t> </a:t>
            </a:r>
            <a:r>
              <a:rPr lang="en-US" altLang="zh-CN" baseline="0"/>
              <a:t>expense</a:t>
            </a:r>
            <a:r>
              <a:rPr lang="zh-CN" altLang="en-US" baseline="0"/>
              <a:t> </a:t>
            </a:r>
            <a:r>
              <a:rPr lang="en-US" altLang="zh-CN" baseline="0"/>
              <a:t>assumptions</a:t>
            </a:r>
            <a:r>
              <a:rPr lang="zh-CN" altLang="en-US" baseline="0"/>
              <a:t> </a:t>
            </a:r>
            <a:r>
              <a:rPr lang="en-US" altLang="zh-CN" baseline="0"/>
              <a:t>(Age</a:t>
            </a:r>
            <a:r>
              <a:rPr lang="zh-CN" altLang="en-US" baseline="0"/>
              <a:t> </a:t>
            </a:r>
            <a:r>
              <a:rPr lang="en-US" altLang="zh-CN" baseline="0"/>
              <a:t>26-35)</a:t>
            </a:r>
            <a:endParaRPr lang="en-GB"/>
          </a:p>
        </c:rich>
      </c:tx>
      <c:layout>
        <c:manualLayout>
          <c:xMode val="edge"/>
          <c:yMode val="edge"/>
          <c:x val="0.13800000000000001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912499479672155E-2"/>
          <c:y val="0.25244322021523963"/>
          <c:w val="0.85899553723027844"/>
          <c:h val="0.434083499834538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'Sensitivity (expense)'!$B$15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(expense)'!$C$14:$H$14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(expense)'!$C$15:$H$15</c:f>
              <c:numCache>
                <c:formatCode>0.00%</c:formatCode>
                <c:ptCount val="6"/>
                <c:pt idx="0">
                  <c:v>0.12423171067937121</c:v>
                </c:pt>
                <c:pt idx="1">
                  <c:v>0.1554362125830345</c:v>
                </c:pt>
                <c:pt idx="2">
                  <c:v>0.18203377500395926</c:v>
                </c:pt>
                <c:pt idx="3">
                  <c:v>0.19286747190958597</c:v>
                </c:pt>
                <c:pt idx="4">
                  <c:v>0.19874818202587993</c:v>
                </c:pt>
                <c:pt idx="5">
                  <c:v>0.20181618122038703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9-6E42-BE9E-08A1D5A9C71E}"/>
            </c:ext>
          </c:extLst>
        </c:ser>
        <c:ser>
          <c:idx val="1"/>
          <c:order val="1"/>
          <c:tx>
            <c:strRef>
              <c:f>'Sensitivity (expense)'!$B$16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(expense)'!$C$14:$H$14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(expense)'!$C$16:$H$16</c:f>
              <c:numCache>
                <c:formatCode>0.00%</c:formatCode>
                <c:ptCount val="6"/>
                <c:pt idx="0">
                  <c:v>3.2573318500831935E-2</c:v>
                </c:pt>
                <c:pt idx="1">
                  <c:v>9.9200971568703E-2</c:v>
                </c:pt>
                <c:pt idx="2">
                  <c:v>0.15599180509197991</c:v>
                </c:pt>
                <c:pt idx="3">
                  <c:v>0.17912391918406026</c:v>
                </c:pt>
                <c:pt idx="4">
                  <c:v>0.19168029927116881</c:v>
                </c:pt>
                <c:pt idx="5">
                  <c:v>0.19823108394102704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9-6E42-BE9E-08A1D5A9C71E}"/>
            </c:ext>
          </c:extLst>
        </c:ser>
        <c:ser>
          <c:idx val="2"/>
          <c:order val="2"/>
          <c:tx>
            <c:strRef>
              <c:f>'Sensitivity (expense)'!$B$17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(expense)'!$C$14:$H$14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(expense)'!$C$17:$H$17</c:f>
              <c:numCache>
                <c:formatCode>0.00%</c:formatCode>
                <c:ptCount val="6"/>
                <c:pt idx="0">
                  <c:v>-5.9085073677707246E-2</c:v>
                </c:pt>
                <c:pt idx="1">
                  <c:v>4.2965730554371362E-2</c:v>
                </c:pt>
                <c:pt idx="2">
                  <c:v>0.12994983518000069</c:v>
                </c:pt>
                <c:pt idx="3">
                  <c:v>0.16538036645853446</c:v>
                </c:pt>
                <c:pt idx="4">
                  <c:v>0.18461241651645782</c:v>
                </c:pt>
                <c:pt idx="5">
                  <c:v>0.19464598666166688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9-6E42-BE9E-08A1D5A9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25788704"/>
        <c:axId val="54738624"/>
      </c:barChart>
      <c:catAx>
        <c:axId val="1325788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Face</a:t>
                </a:r>
                <a:r>
                  <a:rPr lang="zh-CN" altLang="en-US"/>
                  <a:t> </a:t>
                </a:r>
                <a:r>
                  <a:rPr lang="en-US" altLang="zh-CN"/>
                  <a:t>Value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8624"/>
        <c:crosses val="autoZero"/>
        <c:auto val="1"/>
        <c:lblAlgn val="ctr"/>
        <c:lblOffset val="100"/>
        <c:noMultiLvlLbl val="0"/>
      </c:catAx>
      <c:valAx>
        <c:axId val="5473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Profit</a:t>
                </a:r>
                <a:r>
                  <a:rPr lang="zh-CN" altLang="en-US"/>
                  <a:t> </a:t>
                </a:r>
                <a:r>
                  <a:rPr lang="en-US" altLang="zh-CN"/>
                  <a:t>margin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78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Profit</a:t>
            </a:r>
            <a:r>
              <a:rPr lang="zh-CN" altLang="en-US"/>
              <a:t> </a:t>
            </a:r>
            <a:r>
              <a:rPr lang="en-US" altLang="zh-CN"/>
              <a:t>margin</a:t>
            </a:r>
            <a:r>
              <a:rPr lang="zh-CN" altLang="en-US"/>
              <a:t> </a:t>
            </a:r>
            <a:r>
              <a:rPr lang="en-US" altLang="zh-CN"/>
              <a:t>of</a:t>
            </a:r>
            <a:r>
              <a:rPr lang="zh-CN" altLang="en-US"/>
              <a:t> </a:t>
            </a:r>
            <a:r>
              <a:rPr lang="en-US" altLang="zh-CN"/>
              <a:t>whole</a:t>
            </a:r>
            <a:r>
              <a:rPr lang="zh-CN" altLang="en-US"/>
              <a:t> </a:t>
            </a:r>
            <a:r>
              <a:rPr lang="en-US" altLang="zh-CN"/>
              <a:t>life</a:t>
            </a:r>
            <a:r>
              <a:rPr lang="zh-CN" altLang="en-US"/>
              <a:t> </a:t>
            </a:r>
            <a:r>
              <a:rPr lang="en-US" altLang="zh-CN"/>
              <a:t>insurnace</a:t>
            </a:r>
            <a:r>
              <a:rPr lang="zh-CN" altLang="en-US"/>
              <a:t> </a:t>
            </a:r>
            <a:r>
              <a:rPr lang="en-US" altLang="zh-CN"/>
              <a:t>under</a:t>
            </a:r>
            <a:r>
              <a:rPr lang="zh-CN" altLang="en-US"/>
              <a:t> </a:t>
            </a:r>
            <a:r>
              <a:rPr lang="en-US" altLang="zh-CN"/>
              <a:t>different</a:t>
            </a:r>
            <a:r>
              <a:rPr lang="zh-CN" altLang="en-US"/>
              <a:t> </a:t>
            </a:r>
            <a:r>
              <a:rPr lang="en-US" altLang="zh-CN"/>
              <a:t>expense</a:t>
            </a:r>
            <a:r>
              <a:rPr lang="zh-CN" altLang="en-US"/>
              <a:t> </a:t>
            </a:r>
            <a:r>
              <a:rPr lang="en-US" altLang="zh-CN"/>
              <a:t>assumptions</a:t>
            </a:r>
            <a:r>
              <a:rPr lang="zh-CN" altLang="en-US"/>
              <a:t> </a:t>
            </a:r>
            <a:r>
              <a:rPr lang="en-US" altLang="zh-CN"/>
              <a:t>(Age</a:t>
            </a:r>
            <a:r>
              <a:rPr lang="zh-CN" altLang="en-US"/>
              <a:t> </a:t>
            </a:r>
            <a:r>
              <a:rPr lang="en-US" altLang="zh-CN"/>
              <a:t>26-35)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(expense)'!$R$13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(expense)'!$S$12:$W$12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(expense)'!$S$13:$W$13</c:f>
              <c:numCache>
                <c:formatCode>0.00%</c:formatCode>
                <c:ptCount val="5"/>
                <c:pt idx="0">
                  <c:v>9.3421887348190902E-2</c:v>
                </c:pt>
                <c:pt idx="1">
                  <c:v>9.5091282496422264E-2</c:v>
                </c:pt>
                <c:pt idx="2">
                  <c:v>9.5665931428453366E-2</c:v>
                </c:pt>
                <c:pt idx="3">
                  <c:v>9.5952407041591914E-2</c:v>
                </c:pt>
                <c:pt idx="4">
                  <c:v>9.6098254106177755E-2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4-F842-ACA4-598F826A432F}"/>
            </c:ext>
          </c:extLst>
        </c:ser>
        <c:ser>
          <c:idx val="1"/>
          <c:order val="1"/>
          <c:tx>
            <c:strRef>
              <c:f>'Sensitivity (expense)'!$R$14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(expense)'!$S$12:$W$12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(expense)'!$S$14:$W$14</c:f>
              <c:numCache>
                <c:formatCode>0.00%</c:formatCode>
                <c:ptCount val="5"/>
                <c:pt idx="0">
                  <c:v>8.4318858813866929E-2</c:v>
                </c:pt>
                <c:pt idx="1">
                  <c:v>9.1375030563635579E-2</c:v>
                </c:pt>
                <c:pt idx="2">
                  <c:v>9.3794960295491309E-2</c:v>
                </c:pt>
                <c:pt idx="3">
                  <c:v>9.5013671496528521E-2</c:v>
                </c:pt>
                <c:pt idx="4">
                  <c:v>9.5628070878440052E-2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4-F842-ACA4-598F826A432F}"/>
            </c:ext>
          </c:extLst>
        </c:ser>
        <c:ser>
          <c:idx val="2"/>
          <c:order val="2"/>
          <c:tx>
            <c:strRef>
              <c:f>'Sensitivity (expense)'!$R$15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(expense)'!$S$12:$W$12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(expense)'!$S$15:$W$15</c:f>
              <c:numCache>
                <c:formatCode>0.00%</c:formatCode>
                <c:ptCount val="5"/>
                <c:pt idx="0">
                  <c:v>7.5215830279542734E-2</c:v>
                </c:pt>
                <c:pt idx="1">
                  <c:v>8.7658778630848644E-2</c:v>
                </c:pt>
                <c:pt idx="2">
                  <c:v>9.1923989162529543E-2</c:v>
                </c:pt>
                <c:pt idx="3">
                  <c:v>9.407493595146571E-2</c:v>
                </c:pt>
                <c:pt idx="4">
                  <c:v>9.5157887650702405E-2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4-F842-ACA4-598F826A4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34769455"/>
        <c:axId val="722341167"/>
      </c:barChart>
      <c:catAx>
        <c:axId val="19347694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Face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Value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41167"/>
        <c:crosses val="autoZero"/>
        <c:auto val="1"/>
        <c:lblAlgn val="ctr"/>
        <c:lblOffset val="100"/>
        <c:noMultiLvlLbl val="0"/>
      </c:catAx>
      <c:valAx>
        <c:axId val="722341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Profit</a:t>
                </a:r>
                <a:r>
                  <a:rPr lang="zh-CN" altLang="en-US"/>
                  <a:t> </a:t>
                </a:r>
                <a:r>
                  <a:rPr lang="en-US" altLang="zh-CN"/>
                  <a:t>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7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- 20 year term- expense sensitivity test (Age 36-45)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(expense)'!$B$23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(expense)'!$C$22:$H$22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(expense)'!$C$23:$H$23</c:f>
              <c:numCache>
                <c:formatCode>0.00%</c:formatCode>
                <c:ptCount val="6"/>
                <c:pt idx="0">
                  <c:v>0.12620000000000001</c:v>
                </c:pt>
                <c:pt idx="1">
                  <c:v>0.14280000000000001</c:v>
                </c:pt>
                <c:pt idx="2">
                  <c:v>0.15459999999999999</c:v>
                </c:pt>
                <c:pt idx="3">
                  <c:v>0.15890000000000001</c:v>
                </c:pt>
                <c:pt idx="4">
                  <c:v>0.16109999999999999</c:v>
                </c:pt>
                <c:pt idx="5">
                  <c:v>0.1623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D-40C4-BB9E-D33FD1E33DBD}"/>
            </c:ext>
          </c:extLst>
        </c:ser>
        <c:ser>
          <c:idx val="1"/>
          <c:order val="1"/>
          <c:tx>
            <c:strRef>
              <c:f>'Sensitivity (expense)'!$B$24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(expense)'!$C$22:$H$22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(expense)'!$C$24:$H$24</c:f>
              <c:numCache>
                <c:formatCode>0.00%</c:formatCode>
                <c:ptCount val="6"/>
                <c:pt idx="0">
                  <c:v>7.8299999999999995E-2</c:v>
                </c:pt>
                <c:pt idx="1">
                  <c:v>0.1162</c:v>
                </c:pt>
                <c:pt idx="2">
                  <c:v>0.14319999999999999</c:v>
                </c:pt>
                <c:pt idx="3">
                  <c:v>0.15310000000000001</c:v>
                </c:pt>
                <c:pt idx="4">
                  <c:v>0.15820000000000001</c:v>
                </c:pt>
                <c:pt idx="5">
                  <c:v>0.1608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D-40C4-BB9E-D33FD1E33DBD}"/>
            </c:ext>
          </c:extLst>
        </c:ser>
        <c:ser>
          <c:idx val="2"/>
          <c:order val="2"/>
          <c:tx>
            <c:strRef>
              <c:f>'Sensitivity (expense)'!$B$25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(expense)'!$C$22:$H$22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(expense)'!$C$25:$H$25</c:f>
              <c:numCache>
                <c:formatCode>0.00%</c:formatCode>
                <c:ptCount val="6"/>
                <c:pt idx="0">
                  <c:v>3.0499999999999999E-2</c:v>
                </c:pt>
                <c:pt idx="1">
                  <c:v>8.9700000000000002E-2</c:v>
                </c:pt>
                <c:pt idx="2">
                  <c:v>0.13189999999999999</c:v>
                </c:pt>
                <c:pt idx="3">
                  <c:v>0.14729999999999999</c:v>
                </c:pt>
                <c:pt idx="4">
                  <c:v>0.1552</c:v>
                </c:pt>
                <c:pt idx="5">
                  <c:v>0.1593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3D-40C4-BB9E-D33FD1E33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18599"/>
        <c:axId val="4720647"/>
      </c:barChart>
      <c:catAx>
        <c:axId val="471859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47"/>
        <c:crosses val="autoZero"/>
        <c:auto val="1"/>
        <c:lblAlgn val="ctr"/>
        <c:lblOffset val="100"/>
        <c:noMultiLvlLbl val="0"/>
      </c:catAx>
      <c:valAx>
        <c:axId val="4720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- 20 year term- expense sensitivity test (Age 46-55)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(expense)'!$B$30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(expense)'!$C$29:$H$29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(expense)'!$C$30:$H$30</c:f>
              <c:numCache>
                <c:formatCode>0.00%</c:formatCode>
                <c:ptCount val="6"/>
                <c:pt idx="0">
                  <c:v>0.1288</c:v>
                </c:pt>
                <c:pt idx="1">
                  <c:v>0.13769999999999999</c:v>
                </c:pt>
                <c:pt idx="2">
                  <c:v>0.1421</c:v>
                </c:pt>
                <c:pt idx="3">
                  <c:v>0.14360000000000001</c:v>
                </c:pt>
                <c:pt idx="4">
                  <c:v>0.1444</c:v>
                </c:pt>
                <c:pt idx="5">
                  <c:v>0.1447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A-4814-97CC-478A0A0DD3B1}"/>
            </c:ext>
          </c:extLst>
        </c:ser>
        <c:ser>
          <c:idx val="1"/>
          <c:order val="1"/>
          <c:tx>
            <c:strRef>
              <c:f>'Sensitivity (expense)'!$B$31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(expense)'!$C$29:$H$29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(expense)'!$C$31:$H$31</c:f>
              <c:numCache>
                <c:formatCode>0.00%</c:formatCode>
                <c:ptCount val="6"/>
                <c:pt idx="0">
                  <c:v>0.1081</c:v>
                </c:pt>
                <c:pt idx="1">
                  <c:v>0.13769999999999999</c:v>
                </c:pt>
                <c:pt idx="2">
                  <c:v>0.1421</c:v>
                </c:pt>
                <c:pt idx="3">
                  <c:v>0.14360000000000001</c:v>
                </c:pt>
                <c:pt idx="4">
                  <c:v>0.1444</c:v>
                </c:pt>
                <c:pt idx="5">
                  <c:v>0.1447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1A-4814-97CC-478A0A0DD3B1}"/>
            </c:ext>
          </c:extLst>
        </c:ser>
        <c:ser>
          <c:idx val="2"/>
          <c:order val="2"/>
          <c:tx>
            <c:strRef>
              <c:f>'Sensitivity (expense)'!$B$32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(expense)'!$C$29:$H$29</c:f>
              <c:numCache>
                <c:formatCode>0.00</c:formatCode>
                <c:ptCount val="6"/>
                <c:pt idx="0">
                  <c:v>50000</c:v>
                </c:pt>
                <c:pt idx="1">
                  <c:v>100000</c:v>
                </c:pt>
                <c:pt idx="2">
                  <c:v>250000</c:v>
                </c:pt>
                <c:pt idx="3">
                  <c:v>500000</c:v>
                </c:pt>
                <c:pt idx="4">
                  <c:v>1000000</c:v>
                </c:pt>
                <c:pt idx="5">
                  <c:v>2000000</c:v>
                </c:pt>
              </c:numCache>
            </c:numRef>
          </c:cat>
          <c:val>
            <c:numRef>
              <c:f>'Sensitivity (expense)'!$C$32:$H$32</c:f>
              <c:numCache>
                <c:formatCode>0.00%</c:formatCode>
                <c:ptCount val="6"/>
                <c:pt idx="0">
                  <c:v>8.7300000000000003E-2</c:v>
                </c:pt>
                <c:pt idx="1">
                  <c:v>0.13769999999999999</c:v>
                </c:pt>
                <c:pt idx="2">
                  <c:v>0.1421</c:v>
                </c:pt>
                <c:pt idx="3">
                  <c:v>0.14360000000000001</c:v>
                </c:pt>
                <c:pt idx="4">
                  <c:v>0.1444</c:v>
                </c:pt>
                <c:pt idx="5">
                  <c:v>0.1447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1A-4814-97CC-478A0A0DD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7246983"/>
        <c:axId val="15695879"/>
      </c:barChart>
      <c:catAx>
        <c:axId val="3724698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5879"/>
        <c:crosses val="autoZero"/>
        <c:auto val="1"/>
        <c:lblAlgn val="ctr"/>
        <c:lblOffset val="100"/>
        <c:noMultiLvlLbl val="0"/>
      </c:catAx>
      <c:valAx>
        <c:axId val="15695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46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of whole life insurnace under different expense assumptions (Age 36-45)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(expense)'!$R$22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(expense)'!$S$21:$W$21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(expense)'!$S$22:$W$22</c:f>
              <c:numCache>
                <c:formatCode>0.00%</c:formatCode>
                <c:ptCount val="5"/>
                <c:pt idx="0">
                  <c:v>7.8E-2</c:v>
                </c:pt>
                <c:pt idx="1">
                  <c:v>7.9100000000000004E-2</c:v>
                </c:pt>
                <c:pt idx="2">
                  <c:v>7.9399999999999998E-2</c:v>
                </c:pt>
                <c:pt idx="3">
                  <c:v>7.9600000000000004E-2</c:v>
                </c:pt>
                <c:pt idx="4">
                  <c:v>7.9699999999999993E-2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5D-45A5-9A1F-07B41487EB68}"/>
            </c:ext>
          </c:extLst>
        </c:ser>
        <c:ser>
          <c:idx val="1"/>
          <c:order val="1"/>
          <c:tx>
            <c:strRef>
              <c:f>'Sensitivity (expense)'!$R$23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(expense)'!$S$21:$W$21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(expense)'!$S$23:$W$23</c:f>
              <c:numCache>
                <c:formatCode>0.00%</c:formatCode>
                <c:ptCount val="5"/>
                <c:pt idx="0">
                  <c:v>7.2499999999999995E-2</c:v>
                </c:pt>
                <c:pt idx="1">
                  <c:v>7.6799999999999993E-2</c:v>
                </c:pt>
                <c:pt idx="2">
                  <c:v>7.8299999999999995E-2</c:v>
                </c:pt>
                <c:pt idx="3">
                  <c:v>7.9000000000000001E-2</c:v>
                </c:pt>
                <c:pt idx="4">
                  <c:v>7.9399999999999998E-2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D-45A5-9A1F-07B41487EB68}"/>
            </c:ext>
          </c:extLst>
        </c:ser>
        <c:ser>
          <c:idx val="2"/>
          <c:order val="2"/>
          <c:tx>
            <c:strRef>
              <c:f>'Sensitivity (expense)'!$R$24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(expense)'!$S$21:$W$21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(expense)'!$S$24:$W$24</c:f>
              <c:numCache>
                <c:formatCode>0.00%</c:formatCode>
                <c:ptCount val="5"/>
                <c:pt idx="0">
                  <c:v>6.6900000000000001E-2</c:v>
                </c:pt>
                <c:pt idx="1">
                  <c:v>7.46E-2</c:v>
                </c:pt>
                <c:pt idx="2">
                  <c:v>7.7200000000000005E-2</c:v>
                </c:pt>
                <c:pt idx="3">
                  <c:v>7.85E-2</c:v>
                </c:pt>
                <c:pt idx="4">
                  <c:v>7.9100000000000004E-2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5D-45A5-9A1F-07B41487E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817543"/>
        <c:axId val="1116839943"/>
      </c:barChart>
      <c:catAx>
        <c:axId val="8281754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839943"/>
        <c:crosses val="autoZero"/>
        <c:auto val="1"/>
        <c:lblAlgn val="ctr"/>
        <c:lblOffset val="100"/>
        <c:noMultiLvlLbl val="0"/>
      </c:catAx>
      <c:valAx>
        <c:axId val="1116839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7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 of whole life insurnace under different expense assumptions (Age 46-55)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'Sensitivity (expense)'!$R$30</c:f>
              <c:strCache>
                <c:ptCount val="1"/>
                <c:pt idx="0">
                  <c:v>Assumed Expense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'Sensitivity (expense)'!$S$29:$W$29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(expense)'!$S$30:$W$30</c:f>
              <c:numCache>
                <c:formatCode>0.00%</c:formatCode>
                <c:ptCount val="5"/>
                <c:pt idx="0">
                  <c:v>7.0499999999999993E-2</c:v>
                </c:pt>
                <c:pt idx="1">
                  <c:v>7.1199999999999999E-2</c:v>
                </c:pt>
                <c:pt idx="2">
                  <c:v>7.1400000000000005E-2</c:v>
                </c:pt>
                <c:pt idx="3">
                  <c:v>7.1599999999999997E-2</c:v>
                </c:pt>
                <c:pt idx="4">
                  <c:v>7.1599999999999997E-2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5-4A79-AB39-3393F3F8E6AD}"/>
            </c:ext>
          </c:extLst>
        </c:ser>
        <c:ser>
          <c:idx val="1"/>
          <c:order val="1"/>
          <c:tx>
            <c:strRef>
              <c:f>'Sensitivity (expense)'!$R$31</c:f>
              <c:strCache>
                <c:ptCount val="1"/>
                <c:pt idx="0">
                  <c:v>1.5x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'Sensitivity (expense)'!$S$29:$W$29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(expense)'!$S$31:$W$31</c:f>
              <c:numCache>
                <c:formatCode>0.00%</c:formatCode>
                <c:ptCount val="5"/>
                <c:pt idx="0">
                  <c:v>6.7400000000000002E-2</c:v>
                </c:pt>
                <c:pt idx="1">
                  <c:v>7.0000000000000007E-2</c:v>
                </c:pt>
                <c:pt idx="2">
                  <c:v>7.0800000000000002E-2</c:v>
                </c:pt>
                <c:pt idx="3">
                  <c:v>7.1199999999999999E-2</c:v>
                </c:pt>
                <c:pt idx="4">
                  <c:v>7.1499999999999994E-2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5-4A79-AB39-3393F3F8E6AD}"/>
            </c:ext>
          </c:extLst>
        </c:ser>
        <c:ser>
          <c:idx val="2"/>
          <c:order val="2"/>
          <c:tx>
            <c:strRef>
              <c:f>'Sensitivity (expense)'!$R$32</c:f>
              <c:strCache>
                <c:ptCount val="1"/>
                <c:pt idx="0">
                  <c:v>2x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'Sensitivity (expense)'!$S$29:$W$29</c:f>
              <c:numCache>
                <c:formatCode>0.00</c:formatCode>
                <c:ptCount val="5"/>
                <c:pt idx="0">
                  <c:v>100000</c:v>
                </c:pt>
                <c:pt idx="1">
                  <c:v>250000</c:v>
                </c:pt>
                <c:pt idx="2">
                  <c:v>500000</c:v>
                </c:pt>
                <c:pt idx="3">
                  <c:v>1000000</c:v>
                </c:pt>
                <c:pt idx="4">
                  <c:v>2000000</c:v>
                </c:pt>
              </c:numCache>
            </c:numRef>
          </c:cat>
          <c:val>
            <c:numRef>
              <c:f>'Sensitivity (expense)'!$S$32:$W$32</c:f>
              <c:numCache>
                <c:formatCode>0.00%</c:formatCode>
                <c:ptCount val="5"/>
                <c:pt idx="0">
                  <c:v>6.4299999999999996E-2</c:v>
                </c:pt>
                <c:pt idx="1">
                  <c:v>6.8699999999999997E-2</c:v>
                </c:pt>
                <c:pt idx="2">
                  <c:v>7.0199999999999999E-2</c:v>
                </c:pt>
                <c:pt idx="3">
                  <c:v>7.0900000000000005E-2</c:v>
                </c:pt>
                <c:pt idx="4">
                  <c:v>7.1300000000000002E-2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5-4A79-AB39-3393F3F8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97287"/>
        <c:axId val="70499335"/>
      </c:barChart>
      <c:catAx>
        <c:axId val="7049728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9335"/>
        <c:crosses val="autoZero"/>
        <c:auto val="1"/>
        <c:lblAlgn val="ctr"/>
        <c:lblOffset val="100"/>
        <c:noMultiLvlLbl val="0"/>
      </c:catAx>
      <c:valAx>
        <c:axId val="70499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7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Profit</a:t>
            </a:r>
            <a:r>
              <a:rPr lang="zh-CN" altLang="en-US"/>
              <a:t> </a:t>
            </a:r>
            <a:r>
              <a:rPr lang="en-US" altLang="zh-CN"/>
              <a:t>Margin</a:t>
            </a:r>
            <a:r>
              <a:rPr lang="zh-CN" altLang="en-US"/>
              <a:t> </a:t>
            </a:r>
            <a:r>
              <a:rPr lang="en-US" altLang="zh-CN"/>
              <a:t>comparison</a:t>
            </a:r>
            <a:r>
              <a:rPr lang="zh-CN" altLang="en-US"/>
              <a:t> </a:t>
            </a:r>
            <a:r>
              <a:rPr lang="en-US" altLang="zh-CN"/>
              <a:t>for</a:t>
            </a:r>
            <a:r>
              <a:rPr lang="zh-CN" altLang="en-US"/>
              <a:t> </a:t>
            </a:r>
            <a:r>
              <a:rPr lang="en-US" altLang="zh-CN"/>
              <a:t>Whole</a:t>
            </a:r>
            <a:r>
              <a:rPr lang="zh-CN" altLang="en-US"/>
              <a:t> </a:t>
            </a:r>
            <a:r>
              <a:rPr lang="en-US" altLang="zh-CN"/>
              <a:t>Life</a:t>
            </a:r>
            <a:r>
              <a:rPr lang="zh-CN" altLang="en-US"/>
              <a:t> </a:t>
            </a:r>
            <a:r>
              <a:rPr lang="en-US" altLang="zh-CN"/>
              <a:t>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Sheet3!$D$68</c:f>
              <c:strCache>
                <c:ptCount val="1"/>
                <c:pt idx="0">
                  <c:v>Pre-program (26-35)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Sheet3!$D$69:$D$75</c:f>
              <c:numCache>
                <c:formatCode>0.00%</c:formatCode>
                <c:ptCount val="7"/>
                <c:pt idx="0">
                  <c:v>-0.17522240138412695</c:v>
                </c:pt>
                <c:pt idx="1">
                  <c:v>-7.9791717438246035E-2</c:v>
                </c:pt>
                <c:pt idx="2">
                  <c:v>1.2675495484758726E-2</c:v>
                </c:pt>
                <c:pt idx="3">
                  <c:v>9.9963800303594585E-2</c:v>
                </c:pt>
                <c:pt idx="4">
                  <c:v>0.1805782432253801</c:v>
                </c:pt>
                <c:pt idx="5">
                  <c:v>0.25367485098782938</c:v>
                </c:pt>
                <c:pt idx="6">
                  <c:v>0.3189425921577943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1-2C4F-AF13-4AF2012D09E5}"/>
            </c:ext>
          </c:extLst>
        </c:ser>
        <c:ser>
          <c:idx val="1"/>
          <c:order val="1"/>
          <c:tx>
            <c:strRef>
              <c:f>Sheet3!$E$68</c:f>
              <c:strCache>
                <c:ptCount val="1"/>
                <c:pt idx="0">
                  <c:v>Post-program(26-35)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Sheet3!$E$69:$E$75</c:f>
              <c:numCache>
                <c:formatCode>0.00%</c:formatCode>
                <c:ptCount val="7"/>
                <c:pt idx="0">
                  <c:v>-0.13927588921486794</c:v>
                </c:pt>
                <c:pt idx="1">
                  <c:v>-3.8622021398196288E-2</c:v>
                </c:pt>
                <c:pt idx="2">
                  <c:v>5.7602790609183337E-2</c:v>
                </c:pt>
                <c:pt idx="3">
                  <c:v>0.14731686739633643</c:v>
                </c:pt>
                <c:pt idx="4">
                  <c:v>0.22920752150154322</c:v>
                </c:pt>
                <c:pt idx="5">
                  <c:v>0.30263306495081355</c:v>
                </c:pt>
                <c:pt idx="6">
                  <c:v>0.3674830423309981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1-2C4F-AF13-4AF2012D09E5}"/>
            </c:ext>
          </c:extLst>
        </c:ser>
        <c:ser>
          <c:idx val="2"/>
          <c:order val="2"/>
          <c:tx>
            <c:strRef>
              <c:f>Sheet3!$F$68</c:f>
              <c:strCache>
                <c:ptCount val="1"/>
                <c:pt idx="0">
                  <c:v>Pre-program(36-45)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Sheet3!$F$69:$F$75</c:f>
              <c:numCache>
                <c:formatCode>0.00%</c:formatCode>
                <c:ptCount val="7"/>
                <c:pt idx="0">
                  <c:v>-9.8180687402873348E-2</c:v>
                </c:pt>
                <c:pt idx="1">
                  <c:v>-3.6857974447443577E-2</c:v>
                </c:pt>
                <c:pt idx="2">
                  <c:v>2.4572507441592523E-2</c:v>
                </c:pt>
                <c:pt idx="3">
                  <c:v>8.4676518164206252E-2</c:v>
                </c:pt>
                <c:pt idx="4">
                  <c:v>0.14231463857148749</c:v>
                </c:pt>
                <c:pt idx="5">
                  <c:v>0.19665288322275593</c:v>
                </c:pt>
                <c:pt idx="6">
                  <c:v>0.24714235785802122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1-2C4F-AF13-4AF2012D09E5}"/>
            </c:ext>
          </c:extLst>
        </c:ser>
        <c:ser>
          <c:idx val="3"/>
          <c:order val="3"/>
          <c:tx>
            <c:strRef>
              <c:f>Sheet3!$G$68</c:f>
              <c:strCache>
                <c:ptCount val="1"/>
                <c:pt idx="0">
                  <c:v>Post-program(36-45)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Sheet3!$G$69:$G$75</c:f>
              <c:numCache>
                <c:formatCode>0.00%</c:formatCode>
                <c:ptCount val="7"/>
                <c:pt idx="0">
                  <c:v>-7.6855516516423139E-2</c:v>
                </c:pt>
                <c:pt idx="1">
                  <c:v>-1.160621043988682E-2</c:v>
                </c:pt>
                <c:pt idx="2">
                  <c:v>5.3093123756984655E-2</c:v>
                </c:pt>
                <c:pt idx="3">
                  <c:v>0.11580723840722409</c:v>
                </c:pt>
                <c:pt idx="4">
                  <c:v>0.17542771358654086</c:v>
                </c:pt>
                <c:pt idx="5">
                  <c:v>0.23117406201365687</c:v>
                </c:pt>
                <c:pt idx="6">
                  <c:v>0.28256432935516845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1-2C4F-AF13-4AF2012D09E5}"/>
            </c:ext>
          </c:extLst>
        </c:ser>
        <c:ser>
          <c:idx val="4"/>
          <c:order val="4"/>
          <c:tx>
            <c:strRef>
              <c:f>Sheet3!$H$68</c:f>
              <c:strCache>
                <c:ptCount val="1"/>
                <c:pt idx="0">
                  <c:v>Pre-program(46-55)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Sheet3!$H$69:$H$75</c:f>
              <c:numCache>
                <c:formatCode>0.00%</c:formatCode>
                <c:ptCount val="7"/>
                <c:pt idx="0">
                  <c:v>-3.8617227888713836E-2</c:v>
                </c:pt>
                <c:pt idx="1">
                  <c:v>-2.666159181631619E-3</c:v>
                </c:pt>
                <c:pt idx="2">
                  <c:v>3.4348352059789498E-2</c:v>
                </c:pt>
                <c:pt idx="3">
                  <c:v>7.1680061238935333E-2</c:v>
                </c:pt>
                <c:pt idx="4">
                  <c:v>0.1086677398563472</c:v>
                </c:pt>
                <c:pt idx="5">
                  <c:v>0.14475547700406197</c:v>
                </c:pt>
                <c:pt idx="6">
                  <c:v>0.1795003866508901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1-2C4F-AF13-4AF2012D09E5}"/>
            </c:ext>
          </c:extLst>
        </c:ser>
        <c:ser>
          <c:idx val="5"/>
          <c:order val="5"/>
          <c:tx>
            <c:strRef>
              <c:f>Sheet3!$I$68</c:f>
              <c:strCache>
                <c:ptCount val="1"/>
                <c:pt idx="0">
                  <c:v>Post-program(46-55)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Sheet3!$C$69:$C$75</c:f>
              <c:numCache>
                <c:formatCode>General</c:formatCode>
                <c:ptCount val="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</c:numCache>
            </c:numRef>
          </c:cat>
          <c:val>
            <c:numRef>
              <c:f>Sheet3!$I$69:$I$75</c:f>
              <c:numCache>
                <c:formatCode>0.00%</c:formatCode>
                <c:ptCount val="7"/>
                <c:pt idx="0">
                  <c:v>-2.4175259177506511E-2</c:v>
                </c:pt>
                <c:pt idx="1">
                  <c:v>1.4941946804998385E-2</c:v>
                </c:pt>
                <c:pt idx="2">
                  <c:v>5.4847590081914296E-2</c:v>
                </c:pt>
                <c:pt idx="3">
                  <c:v>9.4760730545362409E-2</c:v>
                </c:pt>
                <c:pt idx="4">
                  <c:v>0.13400228746854617</c:v>
                </c:pt>
                <c:pt idx="5">
                  <c:v>0.17201318948423075</c:v>
                </c:pt>
                <c:pt idx="6">
                  <c:v>0.2083592705641997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1-2C4F-AF13-4AF2012D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349663"/>
        <c:axId val="1858444735"/>
      </c:lineChart>
      <c:catAx>
        <c:axId val="1858349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Interest</a:t>
                </a:r>
                <a:r>
                  <a:rPr lang="zh-CN" altLang="en-US"/>
                  <a:t> </a:t>
                </a:r>
                <a:r>
                  <a:rPr lang="en-US" altLang="zh-CN"/>
                  <a:t>Rate</a:t>
                </a:r>
                <a:r>
                  <a:rPr lang="zh-CN" altLang="en-US"/>
                  <a:t> </a:t>
                </a:r>
                <a:r>
                  <a:rPr lang="en-US" altLang="zh-CN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44735"/>
        <c:crosses val="autoZero"/>
        <c:auto val="1"/>
        <c:lblAlgn val="ctr"/>
        <c:lblOffset val="100"/>
        <c:noMultiLvlLbl val="0"/>
      </c:catAx>
      <c:valAx>
        <c:axId val="185844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[ACTL4001 Pricing copy2.xlsx]Summary!PivotTable1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Economic Value:</a:t>
            </a:r>
            <a:r>
              <a:rPr lang="en-AU" baseline="0"/>
              <a:t> 20-Year Term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Summary!$G$37</c:f>
              <c:strCache>
                <c:ptCount val="1"/>
                <c:pt idx="0">
                  <c:v>Sum of T20 Pre-Program: PV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Summary!$F$38:$F$41</c:f>
              <c:strCache>
                <c:ptCount val="3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</c:strCache>
            </c:strRef>
          </c:cat>
          <c:val>
            <c:numRef>
              <c:f>Summary!$G$38:$G$41</c:f>
              <c:numCache>
                <c:formatCode>_("$"* #,##0.00_);_("$"* \(#,##0.00\);_("$"* "-"??_);_(@_)</c:formatCode>
                <c:ptCount val="3"/>
                <c:pt idx="0">
                  <c:v>127698646.4918161</c:v>
                </c:pt>
                <c:pt idx="1">
                  <c:v>329439659.33489805</c:v>
                </c:pt>
                <c:pt idx="2">
                  <c:v>849480050.69541454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F42-9386-9869DE72EA3E}"/>
            </c:ext>
          </c:extLst>
        </c:ser>
        <c:ser>
          <c:idx val="1"/>
          <c:order val="1"/>
          <c:tx>
            <c:strRef>
              <c:f>Summary!$H$37</c:f>
              <c:strCache>
                <c:ptCount val="1"/>
                <c:pt idx="0">
                  <c:v>Sum of T20 Post-Program: PV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Summary!$F$38:$F$41</c:f>
              <c:strCache>
                <c:ptCount val="3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</c:strCache>
            </c:strRef>
          </c:cat>
          <c:val>
            <c:numRef>
              <c:f>Summary!$H$38:$H$41</c:f>
              <c:numCache>
                <c:formatCode>_("$"* #,##0.00_);_("$"* \(#,##0.00\);_("$"* "-"??_);_(@_)</c:formatCode>
                <c:ptCount val="3"/>
                <c:pt idx="0">
                  <c:v>495574261.61235964</c:v>
                </c:pt>
                <c:pt idx="1">
                  <c:v>1053967673.7889677</c:v>
                </c:pt>
                <c:pt idx="2">
                  <c:v>2445205822.6260705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F42-9386-9869DE72E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905088"/>
        <c:axId val="226907968"/>
      </c:barChart>
      <c:catAx>
        <c:axId val="2269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07968"/>
        <c:crosses val="autoZero"/>
        <c:auto val="1"/>
        <c:lblAlgn val="ctr"/>
        <c:lblOffset val="100"/>
        <c:noMultiLvlLbl val="0"/>
      </c:catAx>
      <c:valAx>
        <c:axId val="2269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Economic</a:t>
            </a:r>
            <a:r>
              <a:rPr lang="en-AU" baseline="0"/>
              <a:t> Value: Single Premium Whole Life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SPWL Pre-Program: PV of Profit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Summary!$J$38:$J$41</c:f>
              <c:strCache>
                <c:ptCount val="4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  <c:pt idx="3">
                  <c:v>55-65</c:v>
                </c:pt>
              </c:strCache>
            </c:strRef>
          </c:cat>
          <c:val>
            <c:numRef>
              <c:f>Summary!$K$38:$K$41</c:f>
              <c:numCache>
                <c:formatCode>General</c:formatCode>
                <c:ptCount val="4"/>
                <c:pt idx="0">
                  <c:v>81161815.220561221</c:v>
                </c:pt>
                <c:pt idx="1">
                  <c:v>2079432992.0716729</c:v>
                </c:pt>
                <c:pt idx="2">
                  <c:v>3189346625.951107</c:v>
                </c:pt>
                <c:pt idx="3">
                  <c:v>2658757556.536294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8-4EDE-A4FB-6BBD15EA64AA}"/>
            </c:ext>
          </c:extLst>
        </c:ser>
        <c:ser>
          <c:idx val="1"/>
          <c:order val="1"/>
          <c:tx>
            <c:v>Sum of SPWL Post-Program: PV of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Summary!$J$38:$J$41</c:f>
              <c:strCache>
                <c:ptCount val="4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  <c:pt idx="3">
                  <c:v>55-65</c:v>
                </c:pt>
              </c:strCache>
            </c:strRef>
          </c:cat>
          <c:val>
            <c:numRef>
              <c:f>Summary!$L$38:$L$41</c:f>
              <c:numCache>
                <c:formatCode>General</c:formatCode>
                <c:ptCount val="4"/>
                <c:pt idx="0">
                  <c:v>149597346.25726613</c:v>
                </c:pt>
                <c:pt idx="1">
                  <c:v>3246426141.3196154</c:v>
                </c:pt>
                <c:pt idx="2">
                  <c:v>4509818362.8344955</c:v>
                </c:pt>
                <c:pt idx="3">
                  <c:v>3782118327.8806796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8-4EDE-A4FB-6BBD15EA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0215264"/>
        <c:axId val="1220216704"/>
      </c:barChart>
      <c:catAx>
        <c:axId val="12202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216704"/>
        <c:crosses val="autoZero"/>
        <c:auto val="1"/>
        <c:lblAlgn val="ctr"/>
        <c:lblOffset val="100"/>
        <c:noMultiLvlLbl val="0"/>
      </c:catAx>
      <c:valAx>
        <c:axId val="12202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21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Mortality Savings: 20-Year Term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Summary!$C$10</c:f>
              <c:strCache>
                <c:ptCount val="1"/>
                <c:pt idx="0">
                  <c:v>Mortality Savings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Summary!$B$11:$B$13</c:f>
              <c:strCache>
                <c:ptCount val="3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</c:strCache>
            </c:strRef>
          </c:cat>
          <c:val>
            <c:numRef>
              <c:f>Summary!$C$11:$C$13</c:f>
              <c:numCache>
                <c:formatCode>_("$"* #,##0.00_);_("$"* \(#,##0.00\);_("$"* "-"??_);_(@_)</c:formatCode>
                <c:ptCount val="3"/>
                <c:pt idx="0">
                  <c:v>12782.544160652749</c:v>
                </c:pt>
                <c:pt idx="1">
                  <c:v>22670.849303056872</c:v>
                </c:pt>
                <c:pt idx="2">
                  <c:v>48353.890429733794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4645-A942-B8A7331462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9345648"/>
        <c:axId val="429339408"/>
      </c:lineChart>
      <c:catAx>
        <c:axId val="429345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39408"/>
        <c:crosses val="autoZero"/>
        <c:auto val="1"/>
        <c:lblAlgn val="ctr"/>
        <c:lblOffset val="100"/>
        <c:noMultiLvlLbl val="0"/>
      </c:catAx>
      <c:valAx>
        <c:axId val="4293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Savings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4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Mortality Savings: Single Premium</a:t>
            </a:r>
            <a:r>
              <a:rPr lang="en-US" baseline="0"/>
              <a:t> Whole Life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Summary!$C$76</c:f>
              <c:strCache>
                <c:ptCount val="1"/>
                <c:pt idx="0">
                  <c:v>Mortality Savings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Summary!$B$77:$B$80</c:f>
              <c:strCache>
                <c:ptCount val="4"/>
                <c:pt idx="0">
                  <c:v>26-35</c:v>
                </c:pt>
                <c:pt idx="1">
                  <c:v>36-45</c:v>
                </c:pt>
                <c:pt idx="2">
                  <c:v>46-55</c:v>
                </c:pt>
                <c:pt idx="3">
                  <c:v>56-65</c:v>
                </c:pt>
              </c:strCache>
            </c:strRef>
          </c:cat>
          <c:val>
            <c:numRef>
              <c:f>Summary!$C$77:$C$80</c:f>
              <c:numCache>
                <c:formatCode>_("$"* #,##0.00_);_("$"* \(#,##0.00\);_("$"* "-"??_);_(@_)</c:formatCode>
                <c:ptCount val="4"/>
                <c:pt idx="0">
                  <c:v>54075.819840216493</c:v>
                </c:pt>
                <c:pt idx="1">
                  <c:v>51471.779886982447</c:v>
                </c:pt>
                <c:pt idx="2">
                  <c:v>57487.53885855808</c:v>
                </c:pt>
                <c:pt idx="3">
                  <c:v>48460.390492972219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1-4DC3-8505-C5CC905D06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9363888"/>
        <c:axId val="429365328"/>
      </c:lineChart>
      <c:catAx>
        <c:axId val="4293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Age</a:t>
                </a:r>
                <a:r>
                  <a:rPr lang="en-AU" baseline="0"/>
                  <a:t> Group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65328"/>
        <c:crosses val="autoZero"/>
        <c:auto val="1"/>
        <c:lblAlgn val="ctr"/>
        <c:lblOffset val="100"/>
        <c:noMultiLvlLbl val="0"/>
      </c:catAx>
      <c:valAx>
        <c:axId val="4293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Savings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3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11</xdr:row>
      <xdr:rowOff>38100</xdr:rowOff>
    </xdr:from>
    <xdr:to>
      <xdr:col>15</xdr:col>
      <xdr:colOff>127000</xdr:colOff>
      <xdr:row>24</xdr:row>
      <xdr:rowOff>139700</xdr:rowOff>
    </xdr:to>
    <xdr:graphicFrame macro="">
      <xdr:nvGraphicFramePr>
        <xdr:cNvPr id="148" name="Chart 1">
          <a:extLst>
            <a:ext uri="{FF2B5EF4-FFF2-40B4-BE49-F238E27FC236}">
              <a16:creationId xmlns:a16="http://schemas.microsoft.com/office/drawing/2014/main" id="{BD5BB4D1-E632-074E-A016-706B24D1D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215358</xdr:colOff>
      <xdr:row>10</xdr:row>
      <xdr:rowOff>33066</xdr:rowOff>
    </xdr:from>
    <xdr:to>
      <xdr:col>29</xdr:col>
      <xdr:colOff>683090</xdr:colOff>
      <xdr:row>23</xdr:row>
      <xdr:rowOff>157511</xdr:rowOff>
    </xdr:to>
    <xdr:graphicFrame macro="">
      <xdr:nvGraphicFramePr>
        <xdr:cNvPr id="298" name="Chart 3">
          <a:extLst>
            <a:ext uri="{FF2B5EF4-FFF2-40B4-BE49-F238E27FC236}">
              <a16:creationId xmlns:a16="http://schemas.microsoft.com/office/drawing/2014/main" id="{4066A3B1-E296-AF4F-8F12-FA958B9DA417}"/>
            </a:ext>
            <a:ext uri="{147F2762-F138-4A5C-976F-8EAC2B608ADB}">
              <a16:predDERef xmlns:a16="http://schemas.microsoft.com/office/drawing/2014/main" pred="{BD5BB4D1-E632-074E-A016-706B24D1D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352425</xdr:colOff>
      <xdr:row>24</xdr:row>
      <xdr:rowOff>123825</xdr:rowOff>
    </xdr:from>
    <xdr:to>
      <xdr:col>14</xdr:col>
      <xdr:colOff>390525</xdr:colOff>
      <xdr:row>36</xdr:row>
      <xdr:rowOff>9525</xdr:rowOff>
    </xdr:to>
    <xdr:graphicFrame macro="">
      <xdr:nvGraphicFramePr>
        <xdr:cNvPr id="292" name="Chart 1">
          <a:extLst>
            <a:ext uri="{FF2B5EF4-FFF2-40B4-BE49-F238E27FC236}">
              <a16:creationId xmlns:a16="http://schemas.microsoft.com/office/drawing/2014/main" id="{190E65B2-F12F-416D-7FA4-EE1FFAB95F61}"/>
            </a:ext>
            <a:ext uri="{147F2762-F138-4A5C-976F-8EAC2B608ADB}">
              <a16:predDERef xmlns:a16="http://schemas.microsoft.com/office/drawing/2014/main" pred="{4066A3B1-E296-AF4F-8F12-FA958B9DA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685800</xdr:colOff>
      <xdr:row>37</xdr:row>
      <xdr:rowOff>123825</xdr:rowOff>
    </xdr:from>
    <xdr:to>
      <xdr:col>15</xdr:col>
      <xdr:colOff>228600</xdr:colOff>
      <xdr:row>51</xdr:row>
      <xdr:rowOff>66675</xdr:rowOff>
    </xdr:to>
    <xdr:graphicFrame macro="">
      <xdr:nvGraphicFramePr>
        <xdr:cNvPr id="296" name="Chart 2">
          <a:extLst>
            <a:ext uri="{FF2B5EF4-FFF2-40B4-BE49-F238E27FC236}">
              <a16:creationId xmlns:a16="http://schemas.microsoft.com/office/drawing/2014/main" id="{26EF5CC5-DD58-4167-1ED1-55E494CFA926}"/>
            </a:ext>
            <a:ext uri="{147F2762-F138-4A5C-976F-8EAC2B608ADB}">
              <a16:predDERef xmlns:a16="http://schemas.microsoft.com/office/drawing/2014/main" pred="{190E65B2-F12F-416D-7FA4-EE1FFAB95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209550</xdr:colOff>
      <xdr:row>24</xdr:row>
      <xdr:rowOff>38100</xdr:rowOff>
    </xdr:from>
    <xdr:to>
      <xdr:col>29</xdr:col>
      <xdr:colOff>590550</xdr:colOff>
      <xdr:row>37</xdr:row>
      <xdr:rowOff>180975</xdr:rowOff>
    </xdr:to>
    <xdr:graphicFrame macro="">
      <xdr:nvGraphicFramePr>
        <xdr:cNvPr id="309" name="Chart 3">
          <a:extLst>
            <a:ext uri="{FF2B5EF4-FFF2-40B4-BE49-F238E27FC236}">
              <a16:creationId xmlns:a16="http://schemas.microsoft.com/office/drawing/2014/main" id="{6ACF3C35-B984-EBBE-8954-8D34773DAFA5}"/>
            </a:ext>
            <a:ext uri="{147F2762-F138-4A5C-976F-8EAC2B608ADB}">
              <a16:predDERef xmlns:a16="http://schemas.microsoft.com/office/drawing/2014/main" pred="{26EF5CC5-DD58-4167-1ED1-55E494CFA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152400</xdr:colOff>
      <xdr:row>37</xdr:row>
      <xdr:rowOff>66675</xdr:rowOff>
    </xdr:from>
    <xdr:to>
      <xdr:col>29</xdr:col>
      <xdr:colOff>533400</xdr:colOff>
      <xdr:row>51</xdr:row>
      <xdr:rowOff>9525</xdr:rowOff>
    </xdr:to>
    <xdr:graphicFrame macro="">
      <xdr:nvGraphicFramePr>
        <xdr:cNvPr id="307" name="Chart 5">
          <a:extLst>
            <a:ext uri="{FF2B5EF4-FFF2-40B4-BE49-F238E27FC236}">
              <a16:creationId xmlns:a16="http://schemas.microsoft.com/office/drawing/2014/main" id="{DDEBB5E3-A10A-5C85-640A-5830BCFDE06F}"/>
            </a:ext>
            <a:ext uri="{147F2762-F138-4A5C-976F-8EAC2B608ADB}">
              <a16:predDERef xmlns:a16="http://schemas.microsoft.com/office/drawing/2014/main" pred="{6ACF3C35-B984-EBBE-8954-8D34773DA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581742</xdr:colOff>
      <xdr:row>65</xdr:row>
      <xdr:rowOff>185174</xdr:rowOff>
    </xdr:from>
    <xdr:to>
      <xdr:col>13</xdr:col>
      <xdr:colOff>73742</xdr:colOff>
      <xdr:row>79</xdr:row>
      <xdr:rowOff>60632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92DEA9-8B73-8A44-A42E-E04121292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626303</xdr:colOff>
      <xdr:row>43</xdr:row>
      <xdr:rowOff>63674</xdr:rowOff>
    </xdr:from>
    <xdr:to>
      <xdr:col>8</xdr:col>
      <xdr:colOff>114823</xdr:colOff>
      <xdr:row>62</xdr:row>
      <xdr:rowOff>104384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4BB20-4C9B-E7BA-A78B-B66A31F73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2335759</xdr:colOff>
      <xdr:row>46</xdr:row>
      <xdr:rowOff>198483</xdr:rowOff>
    </xdr:from>
    <xdr:to>
      <xdr:col>13</xdr:col>
      <xdr:colOff>496540</xdr:colOff>
      <xdr:row>65</xdr:row>
      <xdr:rowOff>187000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33E42-0386-3E15-3A3B-C76BAAC9C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521919</xdr:colOff>
      <xdr:row>16</xdr:row>
      <xdr:rowOff>136742</xdr:rowOff>
    </xdr:from>
    <xdr:to>
      <xdr:col>3</xdr:col>
      <xdr:colOff>1189974</xdr:colOff>
      <xdr:row>30</xdr:row>
      <xdr:rowOff>103339</xdr:rowOff>
    </xdr:to>
    <xdr:graphicFrame macro="">
      <xdr:nvGraphicFramePr>
        <xdr:cNvPr id="75" name="Chart 4">
          <a:extLst>
            <a:ext uri="{FF2B5EF4-FFF2-40B4-BE49-F238E27FC236}">
              <a16:creationId xmlns:a16="http://schemas.microsoft.com/office/drawing/2014/main" id="{B00DB727-B8F7-E84C-1987-C15B7C3C5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344467</xdr:colOff>
      <xdr:row>74</xdr:row>
      <xdr:rowOff>136742</xdr:rowOff>
    </xdr:from>
    <xdr:to>
      <xdr:col>7</xdr:col>
      <xdr:colOff>177453</xdr:colOff>
      <xdr:row>88</xdr:row>
      <xdr:rowOff>103339</xdr:rowOff>
    </xdr:to>
    <xdr:graphicFrame macro="">
      <xdr:nvGraphicFramePr>
        <xdr:cNvPr id="58" name="Chart 5">
          <a:extLst>
            <a:ext uri="{FF2B5EF4-FFF2-40B4-BE49-F238E27FC236}">
              <a16:creationId xmlns:a16="http://schemas.microsoft.com/office/drawing/2014/main" id="{627A0850-136E-96AA-CC4E-0575BCB85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ib Alam" refreshedDate="45374.66787986111" createdVersion="8" refreshedVersion="8" minRefreshableVersion="3" recordCount="23" xr:uid="{76BBD887-8BA0-4DA7-8406-20E358F3AB23}">
  <cacheSource type="worksheet">
    <worksheetSource name="Table1"/>
  </cacheSource>
  <cacheFields count="6">
    <cacheField name="Age Group" numFmtId="0">
      <sharedItems count="8">
        <s v="26-35"/>
        <s v="36-45"/>
        <s v="46-55"/>
        <s v="55-65"/>
        <s v="55-66"/>
        <s v="55-67"/>
        <s v="55-68"/>
        <s v="55-69"/>
      </sharedItems>
    </cacheField>
    <cacheField name="Face Amount" numFmtId="44">
      <sharedItems containsSemiMixedTypes="0" containsString="0" containsNumber="1" containsInteger="1" minValue="50000" maxValue="2000000"/>
    </cacheField>
    <cacheField name="T20 Pre-Program: PV of Profit" numFmtId="0">
      <sharedItems containsString="0" containsBlank="1" containsNumber="1" minValue="2253449.1124863885" maxValue="415408172.44888812"/>
    </cacheField>
    <cacheField name="T20 Post-Program: PV of Profit" numFmtId="0">
      <sharedItems containsString="0" containsBlank="1" containsNumber="1" minValue="5598985.5704546114" maxValue="1202570547.0702314"/>
    </cacheField>
    <cacheField name="SPWL Pre-Program: PV of Profit" numFmtId="44">
      <sharedItems containsString="0" containsBlank="1" containsNumber="1" minValue="2973600.0598998158" maxValue="1623602800.267287"/>
    </cacheField>
    <cacheField name="SPWL Post-Program: PV of Profit" numFmtId="44">
      <sharedItems containsString="0" containsBlank="1" containsNumber="1" minValue="5555600.5897389799" maxValue="2325659196.78706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75.937528819442" createdVersion="8" refreshedVersion="8" minRefreshableVersion="3" recordCount="20" xr:uid="{AEAC4E02-89C7-1D47-A11F-C32DBB3D0557}">
  <cacheSource type="worksheet">
    <worksheetSource ref="F15:H35" sheet="SPWL Premiums + Savings"/>
  </cacheSource>
  <cacheFields count="3">
    <cacheField name="Pre-Program" numFmtId="44">
      <sharedItems containsSemiMixedTypes="0" containsString="0" containsNumber="1" minValue="2973600.0598998158" maxValue="1623602800.267287"/>
    </cacheField>
    <cacheField name="Post-Program" numFmtId="44">
      <sharedItems containsSemiMixedTypes="0" containsString="0" containsNumber="1" minValue="4472925.1668969477" maxValue="2315086410.6921554"/>
    </cacheField>
    <cacheField name="Age Group" numFmtId="0">
      <sharedItems count="4">
        <s v="26-35"/>
        <s v="36-45"/>
        <s v="46-55"/>
        <s v="55-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x v="0"/>
    <n v="50000"/>
    <n v="2253449.1124863885"/>
    <n v="5598985.5704546114"/>
    <m/>
    <m/>
  </r>
  <r>
    <x v="0"/>
    <n v="100000"/>
    <n v="3557373.3962931889"/>
    <n v="11058873.770968571"/>
    <n v="2973600.0598998158"/>
    <n v="5555600.5897389799"/>
  </r>
  <r>
    <x v="0"/>
    <n v="250000"/>
    <n v="14878500.810941381"/>
    <n v="54167579.787717566"/>
    <n v="10000008.641100155"/>
    <n v="19017645.897365119"/>
  </r>
  <r>
    <x v="0"/>
    <n v="500000"/>
    <n v="28093815.538112778"/>
    <n v="108367420.14040959"/>
    <n v="19986444.411482308"/>
    <n v="38237379.848355517"/>
  </r>
  <r>
    <x v="0"/>
    <n v="1000000"/>
    <n v="34973431.064714186"/>
    <n v="139017585.72997209"/>
    <n v="40719380.129966386"/>
    <n v="78140752.705201954"/>
  </r>
  <r>
    <x v="0"/>
    <n v="2000000"/>
    <n v="43942076.569268167"/>
    <n v="177363816.61283717"/>
    <n v="7482381.9781125691"/>
    <n v="14380413.594140109"/>
  </r>
  <r>
    <x v="1"/>
    <n v="50000"/>
    <n v="4951786.7009347435"/>
    <n v="12745911.034817753"/>
    <m/>
    <m/>
  </r>
  <r>
    <x v="1"/>
    <n v="100000"/>
    <n v="9018792.0901069008"/>
    <n v="26003442.863853712"/>
    <n v="48134462.850512072"/>
    <n v="75293685.308293596"/>
  </r>
  <r>
    <x v="1"/>
    <n v="250000"/>
    <n v="27071037.021095511"/>
    <n v="84014880.696126357"/>
    <n v="144729407.31247076"/>
    <n v="229077259.01940966"/>
  </r>
  <r>
    <x v="1"/>
    <n v="500000"/>
    <n v="53252300.750152148"/>
    <n v="169552582.24800411"/>
    <n v="290758555.59120154"/>
    <n v="462039955.66396904"/>
  </r>
  <r>
    <x v="1"/>
    <n v="1000000"/>
    <n v="86419899.156330779"/>
    <n v="278759009.58539724"/>
    <n v="575335057.67207956"/>
    <n v="916085112.01604617"/>
  </r>
  <r>
    <x v="1"/>
    <n v="2000000"/>
    <n v="148725843.61627799"/>
    <n v="482891847.36076856"/>
    <n v="1020475508.645409"/>
    <n v="1626466650.0514901"/>
  </r>
  <r>
    <x v="2"/>
    <n v="50000"/>
    <n v="11744710.5191925"/>
    <n v="30777564.034248438"/>
    <m/>
    <m/>
  </r>
  <r>
    <x v="2"/>
    <n v="100000"/>
    <n v="22196276.138486106"/>
    <n v="61149966.191964947"/>
    <n v="80294112.90429607"/>
    <n v="113624629.57520577"/>
  </r>
  <r>
    <x v="2"/>
    <n v="250000"/>
    <n v="60417066.018499546"/>
    <n v="171695115.51760525"/>
    <n v="211114032.92836022"/>
    <n v="301042350.43618989"/>
  </r>
  <r>
    <x v="2"/>
    <n v="500000"/>
    <n v="119276160.50949903"/>
    <n v="342554831.15126443"/>
    <n v="425463826.66952789"/>
    <n v="608259783.01748013"/>
  </r>
  <r>
    <x v="2"/>
    <n v="1000000"/>
    <n v="220437665.06084925"/>
    <n v="636457798.66075611"/>
    <n v="848871853.18163562"/>
    <n v="1215144314.7665889"/>
  </r>
  <r>
    <x v="2"/>
    <n v="2000000"/>
    <n v="415408172.44888812"/>
    <n v="1202570547.0702314"/>
    <n v="1623602800.267287"/>
    <n v="2325659196.7870688"/>
  </r>
  <r>
    <x v="3"/>
    <n v="100000"/>
    <m/>
    <m/>
    <n v="68863981.101715386"/>
    <n v="98004615.125421152"/>
  </r>
  <r>
    <x v="4"/>
    <n v="250000"/>
    <m/>
    <m/>
    <n v="174274833.12817317"/>
    <n v="249936841.62824103"/>
  </r>
  <r>
    <x v="5"/>
    <n v="500000"/>
    <m/>
    <m/>
    <n v="342668703.48789221"/>
    <n v="492705419.21575749"/>
  </r>
  <r>
    <x v="6"/>
    <n v="1000000"/>
    <m/>
    <m/>
    <n v="694387278.29265153"/>
    <n v="999709714.62308776"/>
  </r>
  <r>
    <x v="7"/>
    <n v="2000000"/>
    <m/>
    <m/>
    <n v="1378562760.525862"/>
    <n v="1985997902.57305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2973600.0598998158"/>
    <n v="4472925.1668969477"/>
    <x v="0"/>
  </r>
  <r>
    <n v="10000008.641100155"/>
    <n v="17531192.849983044"/>
    <x v="0"/>
  </r>
  <r>
    <n v="19986444.411482308"/>
    <n v="36741736.98306074"/>
    <x v="0"/>
  </r>
  <r>
    <n v="40719380.129966386"/>
    <n v="76611796.749973804"/>
    <x v="0"/>
  </r>
  <r>
    <n v="7482381.9781125691"/>
    <n v="14239694.507351601"/>
    <x v="0"/>
  </r>
  <r>
    <n v="48134462.850512072"/>
    <n v="64428761.804589592"/>
    <x v="1"/>
  </r>
  <r>
    <n v="144729407.31247076"/>
    <n v="215824148.06930283"/>
    <x v="1"/>
  </r>
  <r>
    <n v="290758555.59120154"/>
    <n v="448664333.46088344"/>
    <x v="1"/>
  </r>
  <r>
    <n v="575335057.67207956"/>
    <n v="902820010.60287917"/>
    <x v="1"/>
  </r>
  <r>
    <n v="1020475508.645409"/>
    <n v="1614688887.3819606"/>
    <x v="1"/>
  </r>
  <r>
    <n v="80294112.90429607"/>
    <n v="103324444.98295274"/>
    <x v="2"/>
  </r>
  <r>
    <n v="211114032.92836022"/>
    <n v="290105794.78640264"/>
    <x v="2"/>
  </r>
  <r>
    <n v="425463826.66952789"/>
    <n v="597204077.04202664"/>
    <x v="2"/>
  </r>
  <r>
    <n v="848871853.18163562"/>
    <n v="1204097635.3309574"/>
    <x v="2"/>
  </r>
  <r>
    <n v="1623602800.267287"/>
    <n v="2315086410.6921554"/>
    <x v="2"/>
  </r>
  <r>
    <n v="68863981.101715386"/>
    <n v="89246881.465466544"/>
    <x v="3"/>
  </r>
  <r>
    <n v="174274833.12817317"/>
    <n v="241015677.49474669"/>
    <x v="3"/>
  </r>
  <r>
    <n v="342668703.48789221"/>
    <n v="483916327.56426722"/>
    <x v="3"/>
  </r>
  <r>
    <n v="694387278.29265153"/>
    <n v="990795191.0054487"/>
    <x v="3"/>
  </r>
  <r>
    <n v="1378562760.525862"/>
    <n v="1977144250.350750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5DC08-1DEA-45A3-A733-18140156BAA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37:H41" firstHeaderRow="0" firstDataRow="1" firstDataCol="1"/>
  <pivotFields count="6">
    <pivotField axis="axisRow" showAll="0">
      <items count="9"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numFmtId="44"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20 Pre-Program: PV of Profit" fld="2" baseField="0" baseItem="0"/>
    <dataField name="Sum of T20 Post-Program: PV of Profit" fld="3" baseField="0" baseItem="0"/>
  </dataFields>
  <formats count="7">
    <format dxfId="25">
      <pivotArea outline="0" collapsedLevelsAreSubtotals="1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06525-DCE5-624D-B412-DA9B2D172CD0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7:L42" firstHeaderRow="0" firstDataRow="1" firstDataCol="1"/>
  <pivotFields count="3">
    <pivotField dataField="1" numFmtId="44" showAll="0"/>
    <pivotField dataField="1" numFmtId="44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e-Program" fld="0" baseField="0" baseItem="0"/>
    <dataField name="Sum of Post-Program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5E3903-B02B-4F0E-9F13-845793A5721B}" name="Table4" displayName="Table4" ref="A15:G33" totalsRowShown="0" headerRowDxfId="32" headerRowBorderDxfId="31">
  <autoFilter ref="A15:G33" xr:uid="{9A5E3903-B02B-4F0E-9F13-845793A5721B}"/>
  <tableColumns count="7">
    <tableColumn id="1" xr3:uid="{95C259FF-08FB-41E0-A1FA-FF2AACE493F3}" name="Age Group" dataDxfId="30"/>
    <tableColumn id="2" xr3:uid="{CFECEEF1-30C8-4868-9FCB-B29FF5273E79}" name="Face Amount" dataDxfId="29"/>
    <tableColumn id="3" xr3:uid="{C5DCABC1-11F7-433D-932D-CAB2A48DC021}" name="Pre-Program: Policyholder" dataDxfId="28"/>
    <tableColumn id="4" xr3:uid="{7E22CB8D-E7DE-4B84-9F75-A1B65E8C5170}" name="Post-Program: Policy Holder">
      <calculatedColumnFormula>C16*(1+$B$42)</calculatedColumnFormula>
    </tableColumn>
    <tableColumn id="5" xr3:uid="{1D400196-1F8E-4FDB-A564-7DBD939F647F}" name="Column1">
      <calculatedColumnFormula>(D16-C16)/C16</calculatedColumnFormula>
    </tableColumn>
    <tableColumn id="6" xr3:uid="{B3A73E22-F3EB-40AC-AD0A-3EFC9051B77A}" name="Pre-Program: PV of Profit" dataDxfId="27"/>
    <tableColumn id="7" xr3:uid="{CA6AC8F0-6881-4F24-AB3B-B7019A0430B0}" name="Post-Program: PV of Profit" dataDxfId="2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4D1F1C-FBB3-4389-9FB8-A15C29C13D45}" name="Table1" displayName="Table1" ref="F10:K33" totalsRowShown="0" headerRowDxfId="18" dataDxfId="16" headerRowBorderDxfId="17" tableBorderDxfId="15">
  <autoFilter ref="F10:K33" xr:uid="{6B4D1F1C-FBB3-4389-9FB8-A15C29C13D45}"/>
  <tableColumns count="6">
    <tableColumn id="1" xr3:uid="{1377955F-970A-481C-84D8-CD561E88B159}" name="Age Group" dataDxfId="14"/>
    <tableColumn id="2" xr3:uid="{9269A551-3A03-47FA-9EE7-D7FCFABED584}" name="Face Amount" dataDxfId="13" dataCellStyle="Currency"/>
    <tableColumn id="3" xr3:uid="{97F8D30C-F218-412C-962B-85C88160416D}" name="T20 Pre-Program: PV of Profit" dataDxfId="12"/>
    <tableColumn id="4" xr3:uid="{E905F83F-FC73-4D8E-9A80-FDA3B04C138F}" name="T20 Post-Program: PV of Profit" dataDxfId="11"/>
    <tableColumn id="5" xr3:uid="{C7AA2FB2-725B-48AD-832C-6DD1BEA88800}" name="SPWL Pre-Program: PV of Profit" dataDxfId="10" dataCellStyle="Currency">
      <calculatedColumnFormula>'SPWL Premiums + Savings'!F13</calculatedColumnFormula>
    </tableColumn>
    <tableColumn id="6" xr3:uid="{532A5FA3-B072-4055-9B42-765CBA8315E0}" name="SPWL Post-Program: PV of Profit" dataDxfId="9" dataCellStyle="Currency">
      <calculatedColumnFormula>'SPWL Premiums + Savings'!G13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8892F5-9004-44CC-885E-E9C6D47C4BD8}" name="Table2" displayName="Table2" ref="B10:C13" totalsRowShown="0" headerRowDxfId="8" dataDxfId="7">
  <autoFilter ref="B10:C13" xr:uid="{A68892F5-9004-44CC-885E-E9C6D47C4BD8}"/>
  <tableColumns count="2">
    <tableColumn id="1" xr3:uid="{B367E49E-D6A7-4280-BD37-2692D94B45E1}" name="Age Group" dataDxfId="6"/>
    <tableColumn id="2" xr3:uid="{BB82DB23-C64C-4723-95B3-8C947A90A930}" name="Mortality Savings" dataDxfId="5" dataCellStyle="Currency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5335B6-2512-470B-9193-BF0E63BCDDF5}" name="Table3" displayName="Table3" ref="B76:C80" totalsRowShown="0" headerRowDxfId="4" dataDxfId="3" tableBorderDxfId="2">
  <autoFilter ref="B76:C80" xr:uid="{B45335B6-2512-470B-9193-BF0E63BCDDF5}"/>
  <tableColumns count="2">
    <tableColumn id="1" xr3:uid="{24743EF2-3CB0-486D-954F-E99D3D61F231}" name="Age Group " dataDxfId="1"/>
    <tableColumn id="2" xr3:uid="{0D2C2AFA-2D68-4691-800D-21825B788374}" name="Mortality Savings" dataDxfId="0" dataCellStyle="Currenc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AB2E-2399-B548-8C27-2B3C47B365B2}">
  <dimension ref="A1:E124"/>
  <sheetViews>
    <sheetView topLeftCell="A9" workbookViewId="0">
      <selection activeCell="F13" sqref="F13"/>
    </sheetView>
  </sheetViews>
  <sheetFormatPr baseColWidth="10" defaultColWidth="8.6640625" defaultRowHeight="15" x14ac:dyDescent="0.2"/>
  <cols>
    <col min="1" max="1" width="8.1640625" style="117" customWidth="1"/>
    <col min="2" max="2" width="14.1640625" style="117" customWidth="1"/>
    <col min="3" max="3" width="28.1640625" style="117" customWidth="1"/>
    <col min="4" max="4" width="26.6640625" style="117" customWidth="1"/>
    <col min="5" max="5" width="42.1640625" style="117" customWidth="1"/>
    <col min="6" max="16384" width="8.6640625" style="117"/>
  </cols>
  <sheetData>
    <row r="1" spans="1:5" s="115" customFormat="1" ht="29" customHeight="1" thickBot="1" x14ac:dyDescent="0.2">
      <c r="A1" s="215" t="s">
        <v>0</v>
      </c>
      <c r="B1" s="215"/>
      <c r="C1" s="215"/>
    </row>
    <row r="3" spans="1:5" ht="16.5" customHeight="1" x14ac:dyDescent="0.2">
      <c r="A3" s="116" t="s">
        <v>1</v>
      </c>
      <c r="B3" s="116" t="s">
        <v>2</v>
      </c>
      <c r="C3" s="116" t="s">
        <v>3</v>
      </c>
      <c r="D3" s="116" t="s">
        <v>4</v>
      </c>
      <c r="E3" s="116" t="s">
        <v>194</v>
      </c>
    </row>
    <row r="4" spans="1:5" x14ac:dyDescent="0.2">
      <c r="A4" s="5">
        <v>1</v>
      </c>
      <c r="B4" s="118">
        <v>3.5467709367217283E-3</v>
      </c>
      <c r="C4" s="119">
        <f>1-B4</f>
        <v>0.99645322906327827</v>
      </c>
      <c r="D4" s="119">
        <f>B4</f>
        <v>3.5467709367217283E-3</v>
      </c>
    </row>
    <row r="5" spans="1:5" x14ac:dyDescent="0.2">
      <c r="A5" s="5">
        <v>2</v>
      </c>
      <c r="B5" s="118">
        <v>3.3729701321473949E-4</v>
      </c>
      <c r="C5" s="119">
        <f t="shared" ref="C5:C68" si="0">1-B5</f>
        <v>0.99966270298678528</v>
      </c>
      <c r="D5" s="119">
        <f t="shared" ref="D5:D68" si="1">B5</f>
        <v>3.3729701321473949E-4</v>
      </c>
    </row>
    <row r="6" spans="1:5" x14ac:dyDescent="0.2">
      <c r="A6" s="5">
        <v>3</v>
      </c>
      <c r="B6" s="118">
        <v>2.4023107547649304E-4</v>
      </c>
      <c r="C6" s="119">
        <f t="shared" si="0"/>
        <v>0.99975976892452356</v>
      </c>
      <c r="D6" s="119">
        <f t="shared" si="1"/>
        <v>2.4023107547649304E-4</v>
      </c>
    </row>
    <row r="7" spans="1:5" x14ac:dyDescent="0.2">
      <c r="A7" s="5">
        <v>4</v>
      </c>
      <c r="B7" s="118">
        <v>1.8043713926302416E-4</v>
      </c>
      <c r="C7" s="119">
        <f t="shared" si="0"/>
        <v>0.99981956286073692</v>
      </c>
      <c r="D7" s="119">
        <f t="shared" si="1"/>
        <v>1.8043713926302416E-4</v>
      </c>
    </row>
    <row r="8" spans="1:5" x14ac:dyDescent="0.2">
      <c r="A8" s="5">
        <v>5</v>
      </c>
      <c r="B8" s="118">
        <v>1.5766389199491741E-4</v>
      </c>
      <c r="C8" s="119">
        <f t="shared" si="0"/>
        <v>0.9998423361080051</v>
      </c>
      <c r="D8" s="119">
        <f t="shared" si="1"/>
        <v>1.5766389199491741E-4</v>
      </c>
    </row>
    <row r="9" spans="1:5" x14ac:dyDescent="0.2">
      <c r="A9" s="5">
        <v>6</v>
      </c>
      <c r="B9" s="118">
        <v>1.474379697585769E-4</v>
      </c>
      <c r="C9" s="119">
        <f t="shared" si="0"/>
        <v>0.99985256203024142</v>
      </c>
      <c r="D9" s="119">
        <f t="shared" si="1"/>
        <v>1.474379697585769E-4</v>
      </c>
    </row>
    <row r="10" spans="1:5" x14ac:dyDescent="0.2">
      <c r="A10" s="5">
        <v>7</v>
      </c>
      <c r="B10" s="118">
        <v>1.3814060864040663E-4</v>
      </c>
      <c r="C10" s="119">
        <f t="shared" si="0"/>
        <v>0.99986185939135963</v>
      </c>
      <c r="D10" s="119">
        <f t="shared" si="1"/>
        <v>1.3814060864040663E-4</v>
      </c>
    </row>
    <row r="11" spans="1:5" x14ac:dyDescent="0.2">
      <c r="A11" s="5">
        <v>8</v>
      </c>
      <c r="B11" s="118">
        <v>1.2860488919949175E-4</v>
      </c>
      <c r="C11" s="119">
        <f t="shared" si="0"/>
        <v>0.99987139511080048</v>
      </c>
      <c r="D11" s="119">
        <f t="shared" si="1"/>
        <v>1.2860488919949175E-4</v>
      </c>
    </row>
    <row r="12" spans="1:5" x14ac:dyDescent="0.2">
      <c r="A12" s="5">
        <v>9</v>
      </c>
      <c r="B12" s="118">
        <v>1.2627726836086407E-4</v>
      </c>
      <c r="C12" s="119">
        <f t="shared" si="0"/>
        <v>0.9998737227316391</v>
      </c>
      <c r="D12" s="119">
        <f t="shared" si="1"/>
        <v>1.2627726836086407E-4</v>
      </c>
    </row>
    <row r="13" spans="1:5" x14ac:dyDescent="0.2">
      <c r="A13" s="5">
        <v>10</v>
      </c>
      <c r="B13" s="118">
        <v>1.2500360584498095E-4</v>
      </c>
      <c r="C13" s="119">
        <f t="shared" si="0"/>
        <v>0.999874996394155</v>
      </c>
      <c r="D13" s="119">
        <f t="shared" si="1"/>
        <v>1.2500360584498095E-4</v>
      </c>
    </row>
    <row r="14" spans="1:5" x14ac:dyDescent="0.2">
      <c r="A14" s="5">
        <v>11</v>
      </c>
      <c r="B14" s="118">
        <v>1.3696678500635325E-4</v>
      </c>
      <c r="C14" s="119">
        <f t="shared" si="0"/>
        <v>0.9998630332149937</v>
      </c>
      <c r="D14" s="119">
        <f t="shared" si="1"/>
        <v>1.3696678500635325E-4</v>
      </c>
    </row>
    <row r="15" spans="1:5" x14ac:dyDescent="0.2">
      <c r="A15" s="5">
        <v>12</v>
      </c>
      <c r="B15" s="118">
        <v>1.4521640584498093E-4</v>
      </c>
      <c r="C15" s="119">
        <f t="shared" si="0"/>
        <v>0.99985478359415503</v>
      </c>
      <c r="D15" s="119">
        <f t="shared" si="1"/>
        <v>1.4521640584498093E-4</v>
      </c>
    </row>
    <row r="16" spans="1:5" x14ac:dyDescent="0.2">
      <c r="A16" s="5">
        <v>13</v>
      </c>
      <c r="B16" s="118">
        <v>1.6118866836086404E-4</v>
      </c>
      <c r="C16" s="119">
        <f t="shared" si="0"/>
        <v>0.9998388113316391</v>
      </c>
      <c r="D16" s="119">
        <f t="shared" si="1"/>
        <v>1.6118866836086404E-4</v>
      </c>
    </row>
    <row r="17" spans="1:5" x14ac:dyDescent="0.2">
      <c r="A17" s="5">
        <v>14</v>
      </c>
      <c r="B17" s="118">
        <v>1.8100057255400254E-4</v>
      </c>
      <c r="C17" s="119">
        <f t="shared" si="0"/>
        <v>0.99981899942744601</v>
      </c>
      <c r="D17" s="119">
        <f t="shared" si="1"/>
        <v>1.8100057255400254E-4</v>
      </c>
    </row>
    <row r="18" spans="1:5" x14ac:dyDescent="0.2">
      <c r="A18" s="5">
        <v>15</v>
      </c>
      <c r="B18" s="118">
        <v>2.1694796289707801E-4</v>
      </c>
      <c r="C18" s="119">
        <f t="shared" si="0"/>
        <v>0.99978305203710294</v>
      </c>
      <c r="D18" s="119">
        <f t="shared" si="1"/>
        <v>2.1694796289707801E-4</v>
      </c>
    </row>
    <row r="19" spans="1:5" x14ac:dyDescent="0.2">
      <c r="A19" s="5">
        <v>16</v>
      </c>
      <c r="B19" s="118">
        <v>2.6258807827191869E-4</v>
      </c>
      <c r="C19" s="119">
        <f t="shared" si="0"/>
        <v>0.99973741192172805</v>
      </c>
      <c r="D19" s="119">
        <f t="shared" si="1"/>
        <v>2.6258807827191869E-4</v>
      </c>
    </row>
    <row r="20" spans="1:5" x14ac:dyDescent="0.2">
      <c r="A20" s="5">
        <v>17</v>
      </c>
      <c r="B20" s="118">
        <v>3.1455799364675985E-4</v>
      </c>
      <c r="C20" s="119">
        <f t="shared" si="0"/>
        <v>0.99968544200635323</v>
      </c>
      <c r="D20" s="119">
        <f t="shared" si="1"/>
        <v>3.1455799364675985E-4</v>
      </c>
    </row>
    <row r="21" spans="1:5" x14ac:dyDescent="0.2">
      <c r="A21" s="5">
        <v>18</v>
      </c>
      <c r="B21" s="118">
        <v>3.7621994790343078E-4</v>
      </c>
      <c r="C21" s="119">
        <f t="shared" si="0"/>
        <v>0.99962378005209662</v>
      </c>
      <c r="D21" s="119">
        <f t="shared" si="1"/>
        <v>3.7621994790343078E-4</v>
      </c>
    </row>
    <row r="22" spans="1:5" x14ac:dyDescent="0.2">
      <c r="A22" s="5">
        <v>19</v>
      </c>
      <c r="B22" s="118">
        <v>4.2354015349428209E-4</v>
      </c>
      <c r="C22" s="119">
        <f t="shared" si="0"/>
        <v>0.99957645984650567</v>
      </c>
      <c r="D22" s="119">
        <f t="shared" si="1"/>
        <v>4.2354015349428209E-4</v>
      </c>
    </row>
    <row r="23" spans="1:5" x14ac:dyDescent="0.2">
      <c r="A23" s="5">
        <v>20</v>
      </c>
      <c r="B23" s="118">
        <v>4.5942347293519695E-4</v>
      </c>
      <c r="C23" s="119">
        <f t="shared" si="0"/>
        <v>0.99954057652706485</v>
      </c>
      <c r="D23" s="119">
        <f t="shared" si="1"/>
        <v>4.5942347293519695E-4</v>
      </c>
    </row>
    <row r="24" spans="1:5" x14ac:dyDescent="0.2">
      <c r="A24" s="5">
        <v>21</v>
      </c>
      <c r="B24" s="118">
        <v>4.9583377153748407E-4</v>
      </c>
      <c r="C24" s="119">
        <f t="shared" si="0"/>
        <v>0.9995041662284625</v>
      </c>
      <c r="D24" s="119">
        <f t="shared" si="1"/>
        <v>4.9583377153748407E-4</v>
      </c>
    </row>
    <row r="25" spans="1:5" x14ac:dyDescent="0.2">
      <c r="A25" s="5">
        <v>22</v>
      </c>
      <c r="B25" s="118">
        <v>5.2075138958068614E-4</v>
      </c>
      <c r="C25" s="119">
        <f t="shared" si="0"/>
        <v>0.99947924861041937</v>
      </c>
      <c r="D25" s="119">
        <f t="shared" si="1"/>
        <v>5.2075138958068614E-4</v>
      </c>
    </row>
    <row r="26" spans="1:5" x14ac:dyDescent="0.2">
      <c r="A26" s="5">
        <v>23</v>
      </c>
      <c r="B26" s="118">
        <v>5.4044964650571791E-4</v>
      </c>
      <c r="C26" s="119">
        <f t="shared" si="0"/>
        <v>0.99945955035349432</v>
      </c>
      <c r="D26" s="119">
        <f t="shared" si="1"/>
        <v>5.4044964650571791E-4</v>
      </c>
    </row>
    <row r="27" spans="1:5" x14ac:dyDescent="0.2">
      <c r="A27" s="5">
        <v>24</v>
      </c>
      <c r="B27" s="118">
        <v>5.4255756315120713E-4</v>
      </c>
      <c r="C27" s="119">
        <f t="shared" si="0"/>
        <v>0.99945744243684875</v>
      </c>
      <c r="D27" s="119">
        <f t="shared" si="1"/>
        <v>5.4255756315120713E-4</v>
      </c>
    </row>
    <row r="28" spans="1:5" x14ac:dyDescent="0.2">
      <c r="A28" s="5">
        <v>25</v>
      </c>
      <c r="B28" s="118">
        <v>5.4536811867852606E-4</v>
      </c>
      <c r="C28" s="119">
        <f t="shared" si="0"/>
        <v>0.99945463188132144</v>
      </c>
      <c r="D28" s="119">
        <f t="shared" si="1"/>
        <v>5.4536811867852606E-4</v>
      </c>
    </row>
    <row r="29" spans="1:5" x14ac:dyDescent="0.2">
      <c r="A29" s="5">
        <v>26</v>
      </c>
      <c r="B29" s="118">
        <v>5.558572714104193E-4</v>
      </c>
      <c r="C29" s="119">
        <f t="shared" si="0"/>
        <v>0.99944414272858961</v>
      </c>
      <c r="D29" s="119">
        <f t="shared" si="1"/>
        <v>5.558572714104193E-4</v>
      </c>
      <c r="E29" s="119">
        <f>AVERAGE(B29:B38)</f>
        <v>6.5717040569250314E-4</v>
      </c>
    </row>
    <row r="30" spans="1:5" x14ac:dyDescent="0.2">
      <c r="A30" s="5">
        <v>27</v>
      </c>
      <c r="B30" s="118">
        <v>5.6823515476493009E-4</v>
      </c>
      <c r="C30" s="119">
        <f t="shared" si="0"/>
        <v>0.9994317648452351</v>
      </c>
      <c r="D30" s="119">
        <f t="shared" si="1"/>
        <v>5.6823515476493009E-4</v>
      </c>
      <c r="E30" s="119">
        <f t="shared" ref="E30:E93" si="2">AVERAGE(B30:B39)</f>
        <v>6.8892309697585761E-4</v>
      </c>
    </row>
    <row r="31" spans="1:5" x14ac:dyDescent="0.2">
      <c r="A31" s="5">
        <v>28</v>
      </c>
      <c r="B31" s="118">
        <v>5.8293444091486659E-4</v>
      </c>
      <c r="C31" s="119">
        <f t="shared" si="0"/>
        <v>0.99941706555908516</v>
      </c>
      <c r="D31" s="119">
        <f t="shared" si="1"/>
        <v>5.8293444091486659E-4</v>
      </c>
      <c r="E31" s="119">
        <f t="shared" si="2"/>
        <v>7.2708859771283341E-4</v>
      </c>
    </row>
    <row r="32" spans="1:5" x14ac:dyDescent="0.2">
      <c r="A32" s="5">
        <v>29</v>
      </c>
      <c r="B32" s="118">
        <v>5.9880064650571791E-4</v>
      </c>
      <c r="C32" s="119">
        <f t="shared" si="0"/>
        <v>0.99940119935349425</v>
      </c>
      <c r="D32" s="119">
        <f t="shared" si="1"/>
        <v>5.9880064650571791E-4</v>
      </c>
      <c r="E32" s="119">
        <f t="shared" si="2"/>
        <v>7.7268694429479033E-4</v>
      </c>
    </row>
    <row r="33" spans="1:5" x14ac:dyDescent="0.2">
      <c r="A33" s="5">
        <v>30</v>
      </c>
      <c r="B33" s="118">
        <v>6.1932831181702667E-4</v>
      </c>
      <c r="C33" s="119">
        <f t="shared" si="0"/>
        <v>0.99938067168818301</v>
      </c>
      <c r="D33" s="119">
        <f t="shared" si="1"/>
        <v>6.1932831181702667E-4</v>
      </c>
      <c r="E33" s="119">
        <f t="shared" si="2"/>
        <v>8.2584488116899601E-4</v>
      </c>
    </row>
    <row r="34" spans="1:5" x14ac:dyDescent="0.2">
      <c r="A34" s="5">
        <v>31</v>
      </c>
      <c r="B34" s="118">
        <v>6.4993111181702663E-4</v>
      </c>
      <c r="C34" s="119">
        <f t="shared" si="0"/>
        <v>0.99935006888818301</v>
      </c>
      <c r="D34" s="119">
        <f t="shared" si="1"/>
        <v>6.4993111181702663E-4</v>
      </c>
      <c r="E34" s="119">
        <f t="shared" si="2"/>
        <v>8.8649214444726807E-4</v>
      </c>
    </row>
    <row r="35" spans="1:5" x14ac:dyDescent="0.2">
      <c r="A35" s="5">
        <v>32</v>
      </c>
      <c r="B35" s="118">
        <v>6.8674453265565438E-4</v>
      </c>
      <c r="C35" s="119">
        <f t="shared" si="0"/>
        <v>0.9993132554673444</v>
      </c>
      <c r="D35" s="119">
        <f t="shared" si="1"/>
        <v>6.8674453265565438E-4</v>
      </c>
      <c r="E35" s="119">
        <f t="shared" si="2"/>
        <v>9.5520088094027951E-4</v>
      </c>
    </row>
    <row r="36" spans="1:5" x14ac:dyDescent="0.2">
      <c r="A36" s="5">
        <v>33</v>
      </c>
      <c r="B36" s="118">
        <v>7.2349525489199488E-4</v>
      </c>
      <c r="C36" s="119">
        <f t="shared" si="0"/>
        <v>0.99927650474510799</v>
      </c>
      <c r="D36" s="119">
        <f t="shared" si="1"/>
        <v>7.2349525489199488E-4</v>
      </c>
      <c r="E36" s="119">
        <f t="shared" si="2"/>
        <v>1.0312697121728082E-3</v>
      </c>
    </row>
    <row r="37" spans="1:5" x14ac:dyDescent="0.2">
      <c r="A37" s="5">
        <v>34</v>
      </c>
      <c r="B37" s="118">
        <v>7.6924228132147399E-4</v>
      </c>
      <c r="C37" s="119">
        <f t="shared" si="0"/>
        <v>0.99923075771867853</v>
      </c>
      <c r="D37" s="119">
        <f t="shared" si="1"/>
        <v>7.6924228132147399E-4</v>
      </c>
      <c r="E37" s="119">
        <f t="shared" si="2"/>
        <v>1.1162557062007624E-3</v>
      </c>
    </row>
    <row r="38" spans="1:5" x14ac:dyDescent="0.2">
      <c r="A38" s="5">
        <v>35</v>
      </c>
      <c r="B38" s="118">
        <v>8.1713505082592125E-4</v>
      </c>
      <c r="C38" s="119">
        <f t="shared" si="0"/>
        <v>0.99918286494917408</v>
      </c>
      <c r="D38" s="119">
        <f t="shared" si="1"/>
        <v>8.1713505082592125E-4</v>
      </c>
      <c r="E38" s="119">
        <f t="shared" si="2"/>
        <v>1.2102241006607369E-3</v>
      </c>
    </row>
    <row r="39" spans="1:5" x14ac:dyDescent="0.2">
      <c r="A39" s="5">
        <v>36</v>
      </c>
      <c r="B39" s="118">
        <v>8.7338418424396443E-4</v>
      </c>
      <c r="C39" s="119">
        <f t="shared" si="0"/>
        <v>0.99912661581575601</v>
      </c>
      <c r="D39" s="119">
        <f t="shared" si="1"/>
        <v>8.7338418424396443E-4</v>
      </c>
      <c r="E39" s="119">
        <f t="shared" si="2"/>
        <v>1.3141842576365947E-3</v>
      </c>
    </row>
    <row r="40" spans="1:5" x14ac:dyDescent="0.2">
      <c r="A40" s="5">
        <v>37</v>
      </c>
      <c r="B40" s="118">
        <v>9.4989016213468871E-4</v>
      </c>
      <c r="C40" s="119">
        <f t="shared" si="0"/>
        <v>0.99905010983786535</v>
      </c>
      <c r="D40" s="119">
        <f t="shared" si="1"/>
        <v>9.4989016213468871E-4</v>
      </c>
      <c r="E40" s="119">
        <f t="shared" si="2"/>
        <v>1.4282641651842442E-3</v>
      </c>
    </row>
    <row r="41" spans="1:5" x14ac:dyDescent="0.2">
      <c r="A41" s="5">
        <v>38</v>
      </c>
      <c r="B41" s="118">
        <v>1.0389179067344346E-3</v>
      </c>
      <c r="C41" s="119">
        <f t="shared" si="0"/>
        <v>0.99896108209326562</v>
      </c>
      <c r="D41" s="119">
        <f t="shared" si="1"/>
        <v>1.0389179067344346E-3</v>
      </c>
      <c r="E41" s="119">
        <f t="shared" si="2"/>
        <v>1.5531325570520965E-3</v>
      </c>
    </row>
    <row r="42" spans="1:5" x14ac:dyDescent="0.2">
      <c r="A42" s="5">
        <v>39</v>
      </c>
      <c r="B42" s="118">
        <v>1.1303800152477764E-3</v>
      </c>
      <c r="C42" s="119">
        <f t="shared" si="0"/>
        <v>0.99886961998475221</v>
      </c>
      <c r="D42" s="119">
        <f t="shared" si="1"/>
        <v>1.1303800152477764E-3</v>
      </c>
      <c r="E42" s="119">
        <f t="shared" si="2"/>
        <v>1.6902913329606098E-3</v>
      </c>
    </row>
    <row r="43" spans="1:5" x14ac:dyDescent="0.2">
      <c r="A43" s="5">
        <v>40</v>
      </c>
      <c r="B43" s="118">
        <v>1.2258009445997461E-3</v>
      </c>
      <c r="C43" s="119">
        <f t="shared" si="0"/>
        <v>0.99877419905540021</v>
      </c>
      <c r="D43" s="119">
        <f t="shared" si="1"/>
        <v>1.2258009445997461E-3</v>
      </c>
      <c r="E43" s="119">
        <f t="shared" si="2"/>
        <v>1.8407637069377384E-3</v>
      </c>
    </row>
    <row r="44" spans="1:5" x14ac:dyDescent="0.2">
      <c r="A44" s="5">
        <v>41</v>
      </c>
      <c r="B44" s="118">
        <v>1.337018476747141E-3</v>
      </c>
      <c r="C44" s="119">
        <f t="shared" si="0"/>
        <v>0.99866298152325284</v>
      </c>
      <c r="D44" s="119">
        <f t="shared" si="1"/>
        <v>1.337018476747141E-3</v>
      </c>
      <c r="E44" s="119">
        <f t="shared" si="2"/>
        <v>2.0063049989834814E-3</v>
      </c>
    </row>
    <row r="45" spans="1:5" x14ac:dyDescent="0.2">
      <c r="A45" s="5">
        <v>42</v>
      </c>
      <c r="B45" s="118">
        <v>1.4474328449809405E-3</v>
      </c>
      <c r="C45" s="119">
        <f t="shared" si="0"/>
        <v>0.99855256715501906</v>
      </c>
      <c r="D45" s="119">
        <f t="shared" si="1"/>
        <v>1.4474328449809405E-3</v>
      </c>
      <c r="E45" s="119">
        <f t="shared" si="2"/>
        <v>2.1871053257687422E-3</v>
      </c>
    </row>
    <row r="46" spans="1:5" x14ac:dyDescent="0.2">
      <c r="A46" s="5">
        <v>43</v>
      </c>
      <c r="B46" s="118">
        <v>1.5733551951715374E-3</v>
      </c>
      <c r="C46" s="119">
        <f t="shared" si="0"/>
        <v>0.99842664480482846</v>
      </c>
      <c r="D46" s="119">
        <f t="shared" si="1"/>
        <v>1.5733551951715374E-3</v>
      </c>
      <c r="E46" s="119">
        <f t="shared" si="2"/>
        <v>2.3872343293773828E-3</v>
      </c>
    </row>
    <row r="47" spans="1:5" x14ac:dyDescent="0.2">
      <c r="A47" s="5">
        <v>44</v>
      </c>
      <c r="B47" s="118">
        <v>1.7089262259212198E-3</v>
      </c>
      <c r="C47" s="119">
        <f t="shared" si="0"/>
        <v>0.99829107377407877</v>
      </c>
      <c r="D47" s="119">
        <f t="shared" si="1"/>
        <v>1.7089262259212198E-3</v>
      </c>
      <c r="E47" s="119">
        <f t="shared" si="2"/>
        <v>2.6094385895298606E-3</v>
      </c>
    </row>
    <row r="48" spans="1:5" x14ac:dyDescent="0.2">
      <c r="A48" s="5">
        <v>45</v>
      </c>
      <c r="B48" s="118">
        <v>1.8567366205844982E-3</v>
      </c>
      <c r="C48" s="119">
        <f t="shared" si="0"/>
        <v>0.9981432633794155</v>
      </c>
      <c r="D48" s="119">
        <f t="shared" si="1"/>
        <v>1.8567366205844982E-3</v>
      </c>
      <c r="E48" s="119">
        <f t="shared" si="2"/>
        <v>2.8563165760864041E-3</v>
      </c>
    </row>
    <row r="49" spans="1:5" x14ac:dyDescent="0.2">
      <c r="A49" s="5">
        <v>46</v>
      </c>
      <c r="B49" s="118">
        <v>2.0141832597204575E-3</v>
      </c>
      <c r="C49" s="119">
        <f t="shared" si="0"/>
        <v>0.99798581674027953</v>
      </c>
      <c r="D49" s="119">
        <f t="shared" si="1"/>
        <v>2.0141832597204575E-3</v>
      </c>
      <c r="E49" s="119">
        <f t="shared" si="2"/>
        <v>3.1319523698602287E-3</v>
      </c>
    </row>
    <row r="50" spans="1:5" x14ac:dyDescent="0.2">
      <c r="A50" s="5">
        <v>47</v>
      </c>
      <c r="B50" s="118">
        <v>2.1985740808132146E-3</v>
      </c>
      <c r="C50" s="119">
        <f t="shared" si="0"/>
        <v>0.99780142591918675</v>
      </c>
      <c r="D50" s="119">
        <f t="shared" si="1"/>
        <v>2.1985740808132146E-3</v>
      </c>
      <c r="E50" s="119">
        <f t="shared" si="2"/>
        <v>3.4410943641677251E-3</v>
      </c>
    </row>
    <row r="51" spans="1:5" x14ac:dyDescent="0.2">
      <c r="A51" s="5">
        <v>48</v>
      </c>
      <c r="B51" s="118">
        <v>2.4105056658195682E-3</v>
      </c>
      <c r="C51" s="119">
        <f t="shared" si="0"/>
        <v>0.99758949433418043</v>
      </c>
      <c r="D51" s="119">
        <f t="shared" si="1"/>
        <v>2.4105056658195682E-3</v>
      </c>
      <c r="E51" s="119">
        <f t="shared" si="2"/>
        <v>3.7832357534688691E-3</v>
      </c>
    </row>
    <row r="52" spans="1:5" x14ac:dyDescent="0.2">
      <c r="A52" s="5">
        <v>49</v>
      </c>
      <c r="B52" s="118">
        <v>2.63510375501906E-3</v>
      </c>
      <c r="C52" s="119">
        <f t="shared" si="0"/>
        <v>0.99736489624498093</v>
      </c>
      <c r="D52" s="119">
        <f t="shared" si="1"/>
        <v>2.63510375501906E-3</v>
      </c>
      <c r="E52" s="119">
        <f t="shared" si="2"/>
        <v>4.1592141081829735E-3</v>
      </c>
    </row>
    <row r="53" spans="1:5" x14ac:dyDescent="0.2">
      <c r="A53" s="5">
        <v>50</v>
      </c>
      <c r="B53" s="118">
        <v>2.8812138650571792E-3</v>
      </c>
      <c r="C53" s="119">
        <f t="shared" si="0"/>
        <v>0.99711878613494287</v>
      </c>
      <c r="D53" s="119">
        <f t="shared" si="1"/>
        <v>2.8812138650571792E-3</v>
      </c>
      <c r="E53" s="119">
        <f t="shared" si="2"/>
        <v>4.5732759569250322E-3</v>
      </c>
    </row>
    <row r="54" spans="1:5" x14ac:dyDescent="0.2">
      <c r="A54" s="5">
        <v>51</v>
      </c>
      <c r="B54" s="118">
        <v>3.145021744599746E-3</v>
      </c>
      <c r="C54" s="119">
        <f t="shared" si="0"/>
        <v>0.99685497825540026</v>
      </c>
      <c r="D54" s="119">
        <f t="shared" si="1"/>
        <v>3.145021744599746E-3</v>
      </c>
      <c r="E54" s="119">
        <f t="shared" si="2"/>
        <v>5.0352548648284626E-3</v>
      </c>
    </row>
    <row r="55" spans="1:5" x14ac:dyDescent="0.2">
      <c r="A55" s="5">
        <v>52</v>
      </c>
      <c r="B55" s="118">
        <v>3.4487228810673445E-3</v>
      </c>
      <c r="C55" s="119">
        <f t="shared" si="0"/>
        <v>0.99655127711893265</v>
      </c>
      <c r="D55" s="119">
        <f t="shared" si="1"/>
        <v>3.4487228810673445E-3</v>
      </c>
      <c r="E55" s="119">
        <f t="shared" si="2"/>
        <v>5.5481792079796694E-3</v>
      </c>
    </row>
    <row r="56" spans="1:5" x14ac:dyDescent="0.2">
      <c r="A56" s="5">
        <v>53</v>
      </c>
      <c r="B56" s="118">
        <v>3.7953977966963151E-3</v>
      </c>
      <c r="C56" s="119">
        <f t="shared" si="0"/>
        <v>0.99620460220330365</v>
      </c>
      <c r="D56" s="119">
        <f t="shared" si="1"/>
        <v>3.7953977966963151E-3</v>
      </c>
      <c r="E56" s="119">
        <f t="shared" si="2"/>
        <v>6.10765842180432E-3</v>
      </c>
    </row>
    <row r="57" spans="1:5" x14ac:dyDescent="0.2">
      <c r="A57" s="5">
        <v>54</v>
      </c>
      <c r="B57" s="118">
        <v>4.1777060914866583E-3</v>
      </c>
      <c r="C57" s="119">
        <f t="shared" si="0"/>
        <v>0.99582229390851329</v>
      </c>
      <c r="D57" s="119">
        <f t="shared" si="1"/>
        <v>4.1777060914866583E-3</v>
      </c>
      <c r="E57" s="119">
        <f t="shared" si="2"/>
        <v>6.7171775808640404E-3</v>
      </c>
    </row>
    <row r="58" spans="1:5" x14ac:dyDescent="0.2">
      <c r="A58" s="5">
        <v>55</v>
      </c>
      <c r="B58" s="118">
        <v>4.6130945583227447E-3</v>
      </c>
      <c r="C58" s="119">
        <f t="shared" si="0"/>
        <v>0.99538690544167729</v>
      </c>
      <c r="D58" s="119">
        <f t="shared" si="1"/>
        <v>4.6130945583227447E-3</v>
      </c>
      <c r="E58" s="119">
        <f t="shared" si="2"/>
        <v>7.3785880403303677E-3</v>
      </c>
    </row>
    <row r="59" spans="1:5" x14ac:dyDescent="0.2">
      <c r="A59" s="5">
        <v>56</v>
      </c>
      <c r="B59" s="118">
        <v>5.1056032027954256E-3</v>
      </c>
      <c r="C59" s="119">
        <f t="shared" si="0"/>
        <v>0.99489439679720459</v>
      </c>
      <c r="D59" s="119">
        <f t="shared" si="1"/>
        <v>5.1056032027954256E-3</v>
      </c>
      <c r="E59" s="119">
        <f t="shared" si="2"/>
        <v>8.0967593767471424E-3</v>
      </c>
    </row>
    <row r="60" spans="1:5" x14ac:dyDescent="0.2">
      <c r="A60" s="5">
        <v>57</v>
      </c>
      <c r="B60" s="118">
        <v>5.619987973824651E-3</v>
      </c>
      <c r="C60" s="119">
        <f t="shared" si="0"/>
        <v>0.99438001202617532</v>
      </c>
      <c r="D60" s="119">
        <f t="shared" si="1"/>
        <v>5.619987973824651E-3</v>
      </c>
      <c r="E60" s="119">
        <f t="shared" si="2"/>
        <v>8.881445146912326E-3</v>
      </c>
    </row>
    <row r="61" spans="1:5" x14ac:dyDescent="0.2">
      <c r="A61" s="5">
        <v>58</v>
      </c>
      <c r="B61" s="118">
        <v>6.1702892129606099E-3</v>
      </c>
      <c r="C61" s="119">
        <f t="shared" si="0"/>
        <v>0.99382971078703941</v>
      </c>
      <c r="D61" s="119">
        <f t="shared" si="1"/>
        <v>6.1702892129606099E-3</v>
      </c>
      <c r="E61" s="119">
        <f t="shared" si="2"/>
        <v>9.7383085751715382E-3</v>
      </c>
    </row>
    <row r="62" spans="1:5" x14ac:dyDescent="0.2">
      <c r="A62" s="5">
        <v>59</v>
      </c>
      <c r="B62" s="118">
        <v>6.7757222424396444E-3</v>
      </c>
      <c r="C62" s="119">
        <f t="shared" si="0"/>
        <v>0.99322427775756039</v>
      </c>
      <c r="D62" s="119">
        <f t="shared" si="1"/>
        <v>6.7757222424396444E-3</v>
      </c>
      <c r="E62" s="119">
        <f t="shared" si="2"/>
        <v>1.0671629264777636E-2</v>
      </c>
    </row>
    <row r="63" spans="1:5" x14ac:dyDescent="0.2">
      <c r="A63" s="5">
        <v>60</v>
      </c>
      <c r="B63" s="118">
        <v>7.5010029440914869E-3</v>
      </c>
      <c r="C63" s="119">
        <f t="shared" si="0"/>
        <v>0.99249899705590849</v>
      </c>
      <c r="D63" s="119">
        <f t="shared" si="1"/>
        <v>7.5010029440914869E-3</v>
      </c>
      <c r="E63" s="119">
        <f t="shared" si="2"/>
        <v>1.1692399199466328E-2</v>
      </c>
    </row>
    <row r="64" spans="1:5" x14ac:dyDescent="0.2">
      <c r="A64" s="5">
        <v>61</v>
      </c>
      <c r="B64" s="118">
        <v>8.2742651761118172E-3</v>
      </c>
      <c r="C64" s="119">
        <f t="shared" si="0"/>
        <v>0.99172573482388815</v>
      </c>
      <c r="D64" s="119">
        <f t="shared" si="1"/>
        <v>8.2742651761118172E-3</v>
      </c>
      <c r="E64" s="119">
        <f t="shared" si="2"/>
        <v>1.2807475417484119E-2</v>
      </c>
    </row>
    <row r="65" spans="1:5" x14ac:dyDescent="0.2">
      <c r="A65" s="5">
        <v>62</v>
      </c>
      <c r="B65" s="118">
        <v>9.0435150193138511E-3</v>
      </c>
      <c r="C65" s="119">
        <f t="shared" si="0"/>
        <v>0.99095648498068611</v>
      </c>
      <c r="D65" s="119">
        <f t="shared" si="1"/>
        <v>9.0435150193138511E-3</v>
      </c>
      <c r="E65" s="119">
        <f t="shared" si="2"/>
        <v>1.4036297605946635E-2</v>
      </c>
    </row>
    <row r="66" spans="1:5" x14ac:dyDescent="0.2">
      <c r="A66" s="5">
        <v>63</v>
      </c>
      <c r="B66" s="118">
        <v>9.8905893872935201E-3</v>
      </c>
      <c r="C66" s="119">
        <f t="shared" si="0"/>
        <v>0.99010941061270652</v>
      </c>
      <c r="D66" s="119">
        <f t="shared" si="1"/>
        <v>9.8905893872935201E-3</v>
      </c>
      <c r="E66" s="119">
        <f t="shared" si="2"/>
        <v>1.5408521992477765E-2</v>
      </c>
    </row>
    <row r="67" spans="1:5" x14ac:dyDescent="0.2">
      <c r="A67" s="5">
        <v>64</v>
      </c>
      <c r="B67" s="118">
        <v>1.0791810686149936E-2</v>
      </c>
      <c r="C67" s="119">
        <f t="shared" si="0"/>
        <v>0.98920818931385002</v>
      </c>
      <c r="D67" s="119">
        <f t="shared" si="1"/>
        <v>1.0791810686149936E-2</v>
      </c>
      <c r="E67" s="119">
        <f t="shared" si="2"/>
        <v>1.6950197080660735E-2</v>
      </c>
    </row>
    <row r="68" spans="1:5" x14ac:dyDescent="0.2">
      <c r="A68" s="5">
        <v>65</v>
      </c>
      <c r="B68" s="118">
        <v>1.179480792249047E-2</v>
      </c>
      <c r="C68" s="119">
        <f t="shared" si="0"/>
        <v>0.98820519207750956</v>
      </c>
      <c r="D68" s="119">
        <f t="shared" si="1"/>
        <v>1.179480792249047E-2</v>
      </c>
      <c r="E68" s="119">
        <f t="shared" si="2"/>
        <v>1.870443966465057E-2</v>
      </c>
    </row>
    <row r="69" spans="1:5" x14ac:dyDescent="0.2">
      <c r="A69" s="5">
        <v>66</v>
      </c>
      <c r="B69" s="118">
        <v>1.295246090444727E-2</v>
      </c>
      <c r="C69" s="119">
        <f t="shared" ref="C69:C123" si="3">1-B69</f>
        <v>0.98704753909555276</v>
      </c>
      <c r="D69" s="119">
        <f t="shared" ref="D69:D123" si="4">B69</f>
        <v>1.295246090444727E-2</v>
      </c>
      <c r="E69" s="119">
        <f t="shared" si="2"/>
        <v>2.0707442522007624E-2</v>
      </c>
    </row>
    <row r="70" spans="1:5" x14ac:dyDescent="0.2">
      <c r="A70" s="5">
        <v>67</v>
      </c>
      <c r="B70" s="118">
        <v>1.4188622256416773E-2</v>
      </c>
      <c r="C70" s="119">
        <f t="shared" si="3"/>
        <v>0.98581137774358318</v>
      </c>
      <c r="D70" s="119">
        <f t="shared" si="4"/>
        <v>1.4188622256416773E-2</v>
      </c>
      <c r="E70" s="119">
        <f t="shared" si="2"/>
        <v>2.2995587082134689E-2</v>
      </c>
    </row>
    <row r="71" spans="1:5" x14ac:dyDescent="0.2">
      <c r="A71" s="5">
        <v>68</v>
      </c>
      <c r="B71" s="118">
        <v>1.5503496109021601E-2</v>
      </c>
      <c r="C71" s="119">
        <f t="shared" si="3"/>
        <v>0.98449650389097842</v>
      </c>
      <c r="D71" s="119">
        <f t="shared" si="4"/>
        <v>1.5503496109021601E-2</v>
      </c>
      <c r="E71" s="119">
        <f t="shared" si="2"/>
        <v>2.5623223656035577E-2</v>
      </c>
    </row>
    <row r="72" spans="1:5" x14ac:dyDescent="0.2">
      <c r="A72" s="5">
        <v>69</v>
      </c>
      <c r="B72" s="118">
        <v>1.6983421589326558E-2</v>
      </c>
      <c r="C72" s="119">
        <f t="shared" si="3"/>
        <v>0.98301657841067347</v>
      </c>
      <c r="D72" s="119">
        <f t="shared" si="4"/>
        <v>1.6983421589326558E-2</v>
      </c>
      <c r="E72" s="119">
        <f t="shared" si="2"/>
        <v>2.8637207678475218E-2</v>
      </c>
    </row>
    <row r="73" spans="1:5" x14ac:dyDescent="0.2">
      <c r="A73" s="5">
        <v>70</v>
      </c>
      <c r="B73" s="118">
        <v>1.8651765124269377E-2</v>
      </c>
      <c r="C73" s="119">
        <f t="shared" si="3"/>
        <v>0.98134823487573064</v>
      </c>
      <c r="D73" s="119">
        <f t="shared" si="4"/>
        <v>1.8651765124269377E-2</v>
      </c>
      <c r="E73" s="119">
        <f t="shared" si="2"/>
        <v>3.2079455446734434E-2</v>
      </c>
    </row>
    <row r="74" spans="1:5" x14ac:dyDescent="0.2">
      <c r="A74" s="5">
        <v>71</v>
      </c>
      <c r="B74" s="118">
        <v>2.0562487060736975E-2</v>
      </c>
      <c r="C74" s="119">
        <f t="shared" si="3"/>
        <v>0.97943751293926307</v>
      </c>
      <c r="D74" s="119">
        <f t="shared" si="4"/>
        <v>2.0562487060736975E-2</v>
      </c>
      <c r="E74" s="119">
        <f t="shared" si="2"/>
        <v>3.5983846857204578E-2</v>
      </c>
    </row>
    <row r="75" spans="1:5" x14ac:dyDescent="0.2">
      <c r="A75" s="5">
        <v>72</v>
      </c>
      <c r="B75" s="118">
        <v>2.2765758884625162E-2</v>
      </c>
      <c r="C75" s="119">
        <f t="shared" si="3"/>
        <v>0.97723424111537482</v>
      </c>
      <c r="D75" s="119">
        <f t="shared" si="4"/>
        <v>2.2765758884625162E-2</v>
      </c>
      <c r="E75" s="119">
        <f t="shared" si="2"/>
        <v>4.0388565248208386E-2</v>
      </c>
    </row>
    <row r="76" spans="1:5" x14ac:dyDescent="0.2">
      <c r="A76" s="5">
        <v>73</v>
      </c>
      <c r="B76" s="118">
        <v>2.5307340269123256E-2</v>
      </c>
      <c r="C76" s="119">
        <f t="shared" si="3"/>
        <v>0.97469265973087671</v>
      </c>
      <c r="D76" s="119">
        <f t="shared" si="4"/>
        <v>2.5307340269123256E-2</v>
      </c>
      <c r="E76" s="119">
        <f t="shared" si="2"/>
        <v>4.5350819239364668E-2</v>
      </c>
    </row>
    <row r="77" spans="1:5" x14ac:dyDescent="0.2">
      <c r="A77" s="5">
        <v>74</v>
      </c>
      <c r="B77" s="118">
        <v>2.8334236526048284E-2</v>
      </c>
      <c r="C77" s="119">
        <f t="shared" si="3"/>
        <v>0.97166576347395173</v>
      </c>
      <c r="D77" s="119">
        <f t="shared" si="4"/>
        <v>2.8334236526048284E-2</v>
      </c>
      <c r="E77" s="119">
        <f t="shared" si="2"/>
        <v>5.0932973429504445E-2</v>
      </c>
    </row>
    <row r="78" spans="1:5" x14ac:dyDescent="0.2">
      <c r="A78" s="5">
        <v>75</v>
      </c>
      <c r="B78" s="118">
        <v>3.1824836496060993E-2</v>
      </c>
      <c r="C78" s="119">
        <f t="shared" si="3"/>
        <v>0.96817516350393906</v>
      </c>
      <c r="D78" s="119">
        <f t="shared" si="4"/>
        <v>3.1824836496060993E-2</v>
      </c>
      <c r="E78" s="119">
        <f t="shared" si="2"/>
        <v>5.7198201384599745E-2</v>
      </c>
    </row>
    <row r="79" spans="1:5" x14ac:dyDescent="0.2">
      <c r="A79" s="5">
        <v>76</v>
      </c>
      <c r="B79" s="118">
        <v>3.5833906505717918E-2</v>
      </c>
      <c r="C79" s="119">
        <f t="shared" si="3"/>
        <v>0.96416609349428206</v>
      </c>
      <c r="D79" s="119">
        <f t="shared" si="4"/>
        <v>3.5833906505717918E-2</v>
      </c>
      <c r="E79" s="119">
        <f t="shared" si="2"/>
        <v>6.4179283812147395E-2</v>
      </c>
    </row>
    <row r="80" spans="1:5" x14ac:dyDescent="0.2">
      <c r="A80" s="5">
        <v>77</v>
      </c>
      <c r="B80" s="118">
        <v>4.0464987995425666E-2</v>
      </c>
      <c r="C80" s="119">
        <f t="shared" si="3"/>
        <v>0.95953501200457436</v>
      </c>
      <c r="D80" s="119">
        <f t="shared" si="4"/>
        <v>4.0464987995425666E-2</v>
      </c>
      <c r="E80" s="119">
        <f t="shared" si="2"/>
        <v>7.1872235752757294E-2</v>
      </c>
    </row>
    <row r="81" spans="1:5" x14ac:dyDescent="0.2">
      <c r="A81" s="5">
        <v>78</v>
      </c>
      <c r="B81" s="118">
        <v>4.5643336333418043E-2</v>
      </c>
      <c r="C81" s="119">
        <f t="shared" si="3"/>
        <v>0.95435666366658201</v>
      </c>
      <c r="D81" s="119">
        <f t="shared" si="4"/>
        <v>4.5643336333418043E-2</v>
      </c>
      <c r="E81" s="119">
        <f t="shared" si="2"/>
        <v>8.0316702244142307E-2</v>
      </c>
    </row>
    <row r="82" spans="1:5" x14ac:dyDescent="0.2">
      <c r="A82" s="5">
        <v>79</v>
      </c>
      <c r="B82" s="118">
        <v>5.1405899271918687E-2</v>
      </c>
      <c r="C82" s="119">
        <f t="shared" si="3"/>
        <v>0.94859410072808137</v>
      </c>
      <c r="D82" s="119">
        <f t="shared" si="4"/>
        <v>5.1405899271918687E-2</v>
      </c>
      <c r="E82" s="119">
        <f t="shared" si="2"/>
        <v>8.9555495953799233E-2</v>
      </c>
    </row>
    <row r="83" spans="1:5" x14ac:dyDescent="0.2">
      <c r="A83" s="5">
        <v>80</v>
      </c>
      <c r="B83" s="118">
        <v>5.7695679228970773E-2</v>
      </c>
      <c r="C83" s="119">
        <f t="shared" si="3"/>
        <v>0.94230432077102921</v>
      </c>
      <c r="D83" s="119">
        <f t="shared" si="4"/>
        <v>5.7695679228970773E-2</v>
      </c>
      <c r="E83" s="119">
        <f t="shared" si="2"/>
        <v>9.9663854874764937E-2</v>
      </c>
    </row>
    <row r="84" spans="1:5" x14ac:dyDescent="0.2">
      <c r="A84" s="5">
        <v>81</v>
      </c>
      <c r="B84" s="118">
        <v>6.4609670970775093E-2</v>
      </c>
      <c r="C84" s="119">
        <f t="shared" si="3"/>
        <v>0.93539032902922492</v>
      </c>
      <c r="D84" s="119">
        <f t="shared" si="4"/>
        <v>6.4609670970775093E-2</v>
      </c>
      <c r="E84" s="119">
        <f t="shared" si="2"/>
        <v>0.11074206230495554</v>
      </c>
    </row>
    <row r="85" spans="1:5" x14ac:dyDescent="0.2">
      <c r="A85" s="5">
        <v>82</v>
      </c>
      <c r="B85" s="118">
        <v>7.238829879618805E-2</v>
      </c>
      <c r="C85" s="119">
        <f t="shared" si="3"/>
        <v>0.92761170120381198</v>
      </c>
      <c r="D85" s="119">
        <f t="shared" si="4"/>
        <v>7.238829879618805E-2</v>
      </c>
      <c r="E85" s="119">
        <f t="shared" si="2"/>
        <v>0.12271687498876749</v>
      </c>
    </row>
    <row r="86" spans="1:5" x14ac:dyDescent="0.2">
      <c r="A86" s="5">
        <v>83</v>
      </c>
      <c r="B86" s="118">
        <v>8.1128882170520972E-2</v>
      </c>
      <c r="C86" s="119">
        <f t="shared" si="3"/>
        <v>0.91887111782947906</v>
      </c>
      <c r="D86" s="119">
        <f t="shared" si="4"/>
        <v>8.1128882170520972E-2</v>
      </c>
      <c r="E86" s="119">
        <f t="shared" si="2"/>
        <v>0.13562881213537487</v>
      </c>
    </row>
    <row r="87" spans="1:5" x14ac:dyDescent="0.2">
      <c r="A87" s="5">
        <v>84</v>
      </c>
      <c r="B87" s="118">
        <v>9.0986516077001256E-2</v>
      </c>
      <c r="C87" s="119">
        <f t="shared" si="3"/>
        <v>0.90901348392299874</v>
      </c>
      <c r="D87" s="119">
        <f t="shared" si="4"/>
        <v>9.0986516077001256E-2</v>
      </c>
      <c r="E87" s="119">
        <f t="shared" si="2"/>
        <v>0.14946374233110549</v>
      </c>
    </row>
    <row r="88" spans="1:5" x14ac:dyDescent="0.2">
      <c r="A88" s="5">
        <v>85</v>
      </c>
      <c r="B88" s="118">
        <v>0.10163566077153749</v>
      </c>
      <c r="C88" s="119">
        <f t="shared" si="3"/>
        <v>0.89836433922846248</v>
      </c>
      <c r="D88" s="119">
        <f t="shared" si="4"/>
        <v>0.10163566077153749</v>
      </c>
      <c r="E88" s="119">
        <f t="shared" si="2"/>
        <v>0.16416962817288439</v>
      </c>
    </row>
    <row r="89" spans="1:5" x14ac:dyDescent="0.2">
      <c r="A89" s="5">
        <v>86</v>
      </c>
      <c r="B89" s="118">
        <v>0.11276342591181704</v>
      </c>
      <c r="C89" s="119">
        <f t="shared" si="3"/>
        <v>0.88723657408818291</v>
      </c>
      <c r="D89" s="119">
        <f t="shared" si="4"/>
        <v>0.11276342591181704</v>
      </c>
      <c r="E89" s="119">
        <f t="shared" si="2"/>
        <v>0.17980271379435836</v>
      </c>
    </row>
    <row r="90" spans="1:5" x14ac:dyDescent="0.2">
      <c r="A90" s="5">
        <v>87</v>
      </c>
      <c r="B90" s="118">
        <v>0.12490965290927573</v>
      </c>
      <c r="C90" s="119">
        <f t="shared" si="3"/>
        <v>0.87509034709072431</v>
      </c>
      <c r="D90" s="119">
        <f t="shared" si="4"/>
        <v>0.12490965290927573</v>
      </c>
      <c r="E90" s="119">
        <f t="shared" si="2"/>
        <v>0.19637191159883102</v>
      </c>
    </row>
    <row r="91" spans="1:5" x14ac:dyDescent="0.2">
      <c r="A91" s="5">
        <v>88</v>
      </c>
      <c r="B91" s="118">
        <v>0.13803127342998731</v>
      </c>
      <c r="C91" s="119">
        <f t="shared" si="3"/>
        <v>0.86196872657001267</v>
      </c>
      <c r="D91" s="119">
        <f t="shared" si="4"/>
        <v>0.13803127342998731</v>
      </c>
      <c r="E91" s="119">
        <f t="shared" si="2"/>
        <v>0.21389645519453623</v>
      </c>
    </row>
    <row r="92" spans="1:5" x14ac:dyDescent="0.2">
      <c r="A92" s="5">
        <v>89</v>
      </c>
      <c r="B92" s="118">
        <v>0.15248948848157562</v>
      </c>
      <c r="C92" s="119">
        <f t="shared" si="3"/>
        <v>0.84751051151842438</v>
      </c>
      <c r="D92" s="119">
        <f t="shared" si="4"/>
        <v>0.15248948848157562</v>
      </c>
      <c r="E92" s="119">
        <f t="shared" si="2"/>
        <v>0.23240600338714107</v>
      </c>
    </row>
    <row r="93" spans="1:5" x14ac:dyDescent="0.2">
      <c r="A93" s="5">
        <v>90</v>
      </c>
      <c r="B93" s="118">
        <v>0.16847775353087674</v>
      </c>
      <c r="C93" s="119">
        <f t="shared" si="3"/>
        <v>0.83152224646912321</v>
      </c>
      <c r="D93" s="119">
        <f t="shared" si="4"/>
        <v>0.16847775353087674</v>
      </c>
      <c r="E93" s="119">
        <f t="shared" si="2"/>
        <v>0.25180934606172806</v>
      </c>
    </row>
    <row r="94" spans="1:5" x14ac:dyDescent="0.2">
      <c r="A94" s="5">
        <v>91</v>
      </c>
      <c r="B94" s="118">
        <v>0.18435779780889455</v>
      </c>
      <c r="C94" s="119">
        <f t="shared" si="3"/>
        <v>0.81564220219110539</v>
      </c>
      <c r="D94" s="119">
        <f t="shared" si="4"/>
        <v>0.18435779780889455</v>
      </c>
      <c r="E94" s="119">
        <f t="shared" ref="E94:E123" si="5">AVERAGE(B94:B103)</f>
        <v>0.27205891244663277</v>
      </c>
    </row>
    <row r="95" spans="1:5" x14ac:dyDescent="0.2">
      <c r="A95" s="5">
        <v>92</v>
      </c>
      <c r="B95" s="118">
        <v>0.20150767026226174</v>
      </c>
      <c r="C95" s="119">
        <f t="shared" si="3"/>
        <v>0.7984923297377382</v>
      </c>
      <c r="D95" s="119">
        <f t="shared" si="4"/>
        <v>0.20150767026226174</v>
      </c>
      <c r="E95" s="119">
        <f t="shared" si="5"/>
        <v>0.29318193261069381</v>
      </c>
    </row>
    <row r="96" spans="1:5" x14ac:dyDescent="0.2">
      <c r="A96" s="5">
        <v>93</v>
      </c>
      <c r="B96" s="118">
        <v>0.21947818412782719</v>
      </c>
      <c r="C96" s="119">
        <f t="shared" si="3"/>
        <v>0.78052181587217284</v>
      </c>
      <c r="D96" s="119">
        <f t="shared" si="4"/>
        <v>0.21947818412782719</v>
      </c>
      <c r="E96" s="119">
        <f t="shared" si="5"/>
        <v>0.31501121529154763</v>
      </c>
    </row>
    <row r="97" spans="1:5" x14ac:dyDescent="0.2">
      <c r="A97" s="5">
        <v>94</v>
      </c>
      <c r="B97" s="118">
        <v>0.23804537449479032</v>
      </c>
      <c r="C97" s="119">
        <f t="shared" si="3"/>
        <v>0.76195462550520965</v>
      </c>
      <c r="D97" s="119">
        <f t="shared" si="4"/>
        <v>0.23804537449479032</v>
      </c>
      <c r="E97" s="119">
        <f t="shared" si="5"/>
        <v>0.33752251871948663</v>
      </c>
    </row>
    <row r="98" spans="1:5" x14ac:dyDescent="0.2">
      <c r="A98" s="5">
        <v>95</v>
      </c>
      <c r="B98" s="118">
        <v>0.25796651698627704</v>
      </c>
      <c r="C98" s="119">
        <f t="shared" si="3"/>
        <v>0.74203348301372296</v>
      </c>
      <c r="D98" s="119">
        <f t="shared" si="4"/>
        <v>0.25796651698627704</v>
      </c>
      <c r="E98" s="119">
        <f t="shared" si="5"/>
        <v>0.36069956359931388</v>
      </c>
    </row>
    <row r="99" spans="1:5" x14ac:dyDescent="0.2">
      <c r="A99" s="5">
        <v>96</v>
      </c>
      <c r="B99" s="118">
        <v>0.27845540395654383</v>
      </c>
      <c r="C99" s="119">
        <f t="shared" si="3"/>
        <v>0.72154459604345611</v>
      </c>
      <c r="D99" s="119">
        <f t="shared" si="4"/>
        <v>0.27845540395654383</v>
      </c>
      <c r="E99" s="119">
        <f t="shared" si="5"/>
        <v>0.38443413245695046</v>
      </c>
    </row>
    <row r="100" spans="1:5" x14ac:dyDescent="0.2">
      <c r="A100" s="5">
        <v>97</v>
      </c>
      <c r="B100" s="118">
        <v>0.3001550888663278</v>
      </c>
      <c r="C100" s="119">
        <f t="shared" si="3"/>
        <v>0.6998449111336722</v>
      </c>
      <c r="D100" s="119">
        <f t="shared" si="4"/>
        <v>0.3001550888663278</v>
      </c>
      <c r="E100" s="119">
        <f t="shared" si="5"/>
        <v>0.40868041796632271</v>
      </c>
    </row>
    <row r="101" spans="1:5" x14ac:dyDescent="0.2">
      <c r="A101" s="5">
        <v>98</v>
      </c>
      <c r="B101" s="118">
        <v>0.32312675535603558</v>
      </c>
      <c r="C101" s="119">
        <f t="shared" si="3"/>
        <v>0.67687324464396448</v>
      </c>
      <c r="D101" s="119">
        <f t="shared" si="4"/>
        <v>0.32312675535603558</v>
      </c>
      <c r="E101" s="119">
        <f t="shared" si="5"/>
        <v>0.43333088999197972</v>
      </c>
    </row>
    <row r="102" spans="1:5" x14ac:dyDescent="0.2">
      <c r="A102" s="5">
        <v>99</v>
      </c>
      <c r="B102" s="118">
        <v>0.34652291522744605</v>
      </c>
      <c r="C102" s="119">
        <f t="shared" si="3"/>
        <v>0.65347708477255395</v>
      </c>
      <c r="D102" s="119">
        <f t="shared" si="4"/>
        <v>0.34652291522744605</v>
      </c>
      <c r="E102" s="119">
        <f t="shared" si="5"/>
        <v>0.45827674614469649</v>
      </c>
    </row>
    <row r="103" spans="1:5" x14ac:dyDescent="0.2">
      <c r="A103" s="5">
        <v>100</v>
      </c>
      <c r="B103" s="118">
        <v>0.37097341737992373</v>
      </c>
      <c r="C103" s="119">
        <f t="shared" si="3"/>
        <v>0.62902658262007627</v>
      </c>
      <c r="D103" s="119">
        <f t="shared" si="4"/>
        <v>0.37097341737992373</v>
      </c>
      <c r="E103" s="119">
        <f t="shared" si="5"/>
        <v>0.48347902733288439</v>
      </c>
    </row>
    <row r="104" spans="1:5" x14ac:dyDescent="0.2">
      <c r="A104" s="5">
        <v>101</v>
      </c>
      <c r="B104" s="118">
        <v>0.39558799944950446</v>
      </c>
      <c r="C104" s="119">
        <f t="shared" si="3"/>
        <v>0.6044120005504956</v>
      </c>
      <c r="D104" s="119">
        <f t="shared" si="4"/>
        <v>0.39558799944950446</v>
      </c>
      <c r="E104" s="119">
        <f t="shared" si="5"/>
        <v>0.50882090161880567</v>
      </c>
    </row>
    <row r="105" spans="1:5" x14ac:dyDescent="0.2">
      <c r="A105" s="5">
        <v>102</v>
      </c>
      <c r="B105" s="118">
        <v>0.41980049707080053</v>
      </c>
      <c r="C105" s="119">
        <f t="shared" si="3"/>
        <v>0.58019950292919953</v>
      </c>
      <c r="D105" s="119">
        <f t="shared" si="4"/>
        <v>0.41980049707080053</v>
      </c>
      <c r="E105" s="119">
        <f t="shared" si="5"/>
        <v>0.53470201361296066</v>
      </c>
    </row>
    <row r="106" spans="1:5" x14ac:dyDescent="0.2">
      <c r="A106" s="5">
        <v>103</v>
      </c>
      <c r="B106" s="118">
        <v>0.44459121840721733</v>
      </c>
      <c r="C106" s="119">
        <f t="shared" si="3"/>
        <v>0.55540878159278262</v>
      </c>
      <c r="D106" s="119">
        <f t="shared" si="4"/>
        <v>0.44459121840721733</v>
      </c>
      <c r="E106" s="119">
        <f t="shared" si="5"/>
        <v>0.56114625297214749</v>
      </c>
    </row>
    <row r="107" spans="1:5" x14ac:dyDescent="0.2">
      <c r="A107" s="5">
        <v>104</v>
      </c>
      <c r="B107" s="118">
        <v>0.46981582329306226</v>
      </c>
      <c r="C107" s="119">
        <f t="shared" si="3"/>
        <v>0.53018417670693774</v>
      </c>
      <c r="D107" s="119">
        <f t="shared" si="4"/>
        <v>0.46981582329306226</v>
      </c>
      <c r="E107" s="119">
        <f t="shared" si="5"/>
        <v>0.58807578968269392</v>
      </c>
    </row>
    <row r="108" spans="1:5" x14ac:dyDescent="0.2">
      <c r="A108" s="5">
        <v>105</v>
      </c>
      <c r="B108" s="118">
        <v>0.49531220556264299</v>
      </c>
      <c r="C108" s="119">
        <f t="shared" si="3"/>
        <v>0.50468779443735701</v>
      </c>
      <c r="D108" s="119">
        <f t="shared" si="4"/>
        <v>0.49531220556264299</v>
      </c>
      <c r="E108" s="119">
        <f t="shared" si="5"/>
        <v>0.61542359159128346</v>
      </c>
    </row>
    <row r="109" spans="1:5" x14ac:dyDescent="0.2">
      <c r="A109" s="5">
        <v>106</v>
      </c>
      <c r="B109" s="118">
        <v>0.5209182590502669</v>
      </c>
      <c r="C109" s="119">
        <f t="shared" si="3"/>
        <v>0.4790817409497331</v>
      </c>
      <c r="D109" s="119">
        <f t="shared" si="4"/>
        <v>0.5209182590502669</v>
      </c>
      <c r="E109" s="119">
        <f t="shared" si="5"/>
        <v>0.64313518343898357</v>
      </c>
    </row>
    <row r="110" spans="1:5" x14ac:dyDescent="0.2">
      <c r="A110" s="5">
        <v>107</v>
      </c>
      <c r="B110" s="118">
        <v>0.54665980912289713</v>
      </c>
      <c r="C110" s="119">
        <f t="shared" si="3"/>
        <v>0.45334019087710287</v>
      </c>
      <c r="D110" s="119">
        <f t="shared" si="4"/>
        <v>0.54665980912289713</v>
      </c>
      <c r="E110" s="119">
        <f t="shared" si="5"/>
        <v>0.67118473729163919</v>
      </c>
    </row>
    <row r="111" spans="1:5" x14ac:dyDescent="0.2">
      <c r="A111" s="5">
        <v>108</v>
      </c>
      <c r="B111" s="118">
        <v>0.57258531688320202</v>
      </c>
      <c r="C111" s="119">
        <f t="shared" si="3"/>
        <v>0.42741468311679798</v>
      </c>
      <c r="D111" s="119">
        <f t="shared" si="4"/>
        <v>0.57258531688320202</v>
      </c>
      <c r="E111" s="119">
        <f t="shared" si="5"/>
        <v>0.69955870349074967</v>
      </c>
    </row>
    <row r="112" spans="1:5" x14ac:dyDescent="0.2">
      <c r="A112" s="5">
        <v>109</v>
      </c>
      <c r="B112" s="118">
        <v>0.59854572710932663</v>
      </c>
      <c r="C112" s="119">
        <f t="shared" si="3"/>
        <v>0.40145427289067337</v>
      </c>
      <c r="D112" s="119">
        <f t="shared" si="4"/>
        <v>0.59854572710932663</v>
      </c>
      <c r="E112" s="119">
        <f t="shared" si="5"/>
        <v>0.72823868626754762</v>
      </c>
    </row>
    <row r="113" spans="1:5" x14ac:dyDescent="0.2">
      <c r="A113" s="5">
        <v>110</v>
      </c>
      <c r="B113" s="118">
        <v>0.62439216023913602</v>
      </c>
      <c r="C113" s="119">
        <f t="shared" si="3"/>
        <v>0.37560783976086398</v>
      </c>
      <c r="D113" s="119">
        <f t="shared" si="4"/>
        <v>0.62439216023913602</v>
      </c>
      <c r="E113" s="119">
        <f t="shared" si="5"/>
        <v>0.75722119537545107</v>
      </c>
    </row>
    <row r="114" spans="1:5" x14ac:dyDescent="0.2">
      <c r="A114" s="5">
        <v>111</v>
      </c>
      <c r="B114" s="118">
        <v>0.65439911939105466</v>
      </c>
      <c r="C114" s="119">
        <f t="shared" si="3"/>
        <v>0.34560088060894534</v>
      </c>
      <c r="D114" s="119">
        <f t="shared" si="4"/>
        <v>0.65439911939105466</v>
      </c>
      <c r="E114" s="119">
        <f t="shared" si="5"/>
        <v>0.7947819793515376</v>
      </c>
    </row>
    <row r="115" spans="1:5" x14ac:dyDescent="0.2">
      <c r="A115" s="5">
        <v>112</v>
      </c>
      <c r="B115" s="118">
        <v>0.68424289066266841</v>
      </c>
      <c r="C115" s="119">
        <f t="shared" si="3"/>
        <v>0.31575710933733159</v>
      </c>
      <c r="D115" s="119">
        <f t="shared" si="4"/>
        <v>0.68424289066266841</v>
      </c>
      <c r="E115" s="119">
        <f t="shared" si="5"/>
        <v>0.81038007490270236</v>
      </c>
    </row>
    <row r="116" spans="1:5" x14ac:dyDescent="0.2">
      <c r="A116" s="5">
        <v>113</v>
      </c>
      <c r="B116" s="118">
        <v>0.71388658551268114</v>
      </c>
      <c r="C116" s="119">
        <f t="shared" si="3"/>
        <v>0.28611341448731886</v>
      </c>
      <c r="D116" s="119">
        <f t="shared" si="4"/>
        <v>0.71388658551268114</v>
      </c>
      <c r="E116" s="119">
        <f t="shared" si="5"/>
        <v>0.82614722293270659</v>
      </c>
    </row>
    <row r="117" spans="1:5" x14ac:dyDescent="0.2">
      <c r="A117" s="5">
        <v>114</v>
      </c>
      <c r="B117" s="118">
        <v>0.74329384237895813</v>
      </c>
      <c r="C117" s="119">
        <f t="shared" si="3"/>
        <v>0.25670615762104187</v>
      </c>
      <c r="D117" s="119">
        <f t="shared" si="4"/>
        <v>0.74329384237895813</v>
      </c>
      <c r="E117" s="119">
        <f t="shared" si="5"/>
        <v>0.84218445684985288</v>
      </c>
    </row>
    <row r="118" spans="1:5" x14ac:dyDescent="0.2">
      <c r="A118" s="5">
        <v>115</v>
      </c>
      <c r="B118" s="118">
        <v>0.77242812403964423</v>
      </c>
      <c r="C118" s="119">
        <f t="shared" si="3"/>
        <v>0.22757187596035577</v>
      </c>
      <c r="D118" s="119">
        <f t="shared" si="4"/>
        <v>0.77242812403964423</v>
      </c>
      <c r="E118" s="119">
        <f t="shared" si="5"/>
        <v>0.85866622592833552</v>
      </c>
    </row>
    <row r="119" spans="1:5" x14ac:dyDescent="0.2">
      <c r="A119" s="5">
        <v>116</v>
      </c>
      <c r="B119" s="118">
        <v>0.80141379757682352</v>
      </c>
      <c r="C119" s="119">
        <f t="shared" si="3"/>
        <v>0.19858620242317648</v>
      </c>
      <c r="D119" s="119">
        <f t="shared" si="4"/>
        <v>0.80141379757682352</v>
      </c>
      <c r="E119" s="119">
        <f t="shared" si="5"/>
        <v>0.87591384630607383</v>
      </c>
    </row>
    <row r="120" spans="1:5" x14ac:dyDescent="0.2">
      <c r="A120" s="5">
        <v>117</v>
      </c>
      <c r="B120" s="118">
        <v>0.83039947111400259</v>
      </c>
      <c r="C120" s="119">
        <f t="shared" si="3"/>
        <v>0.16960052888599741</v>
      </c>
      <c r="D120" s="119">
        <f t="shared" si="4"/>
        <v>0.83039947111400259</v>
      </c>
      <c r="E120" s="119">
        <f t="shared" si="5"/>
        <v>0.89453885848838632</v>
      </c>
    </row>
    <row r="121" spans="1:5" x14ac:dyDescent="0.2">
      <c r="A121" s="5">
        <v>118</v>
      </c>
      <c r="B121" s="118">
        <v>0.85938514465118176</v>
      </c>
      <c r="C121" s="119">
        <f t="shared" si="3"/>
        <v>0.14061485534881824</v>
      </c>
      <c r="D121" s="119">
        <f t="shared" si="4"/>
        <v>0.85938514465118176</v>
      </c>
      <c r="E121" s="119">
        <f t="shared" si="5"/>
        <v>0.91591865427984764</v>
      </c>
    </row>
    <row r="122" spans="1:5" x14ac:dyDescent="0.2">
      <c r="A122" s="5">
        <v>119</v>
      </c>
      <c r="B122" s="118">
        <v>0.88837081818836094</v>
      </c>
      <c r="C122" s="119">
        <f t="shared" si="3"/>
        <v>0.11162918181163906</v>
      </c>
      <c r="D122" s="119">
        <f t="shared" si="4"/>
        <v>0.88837081818836094</v>
      </c>
      <c r="E122" s="119">
        <f t="shared" si="5"/>
        <v>0.94418540909418047</v>
      </c>
    </row>
    <row r="123" spans="1:5" x14ac:dyDescent="0.2">
      <c r="A123" s="5">
        <v>120</v>
      </c>
      <c r="B123" s="118">
        <v>1</v>
      </c>
      <c r="C123" s="119">
        <f t="shared" si="3"/>
        <v>0</v>
      </c>
      <c r="D123" s="119">
        <f t="shared" si="4"/>
        <v>1</v>
      </c>
      <c r="E123" s="119">
        <f t="shared" si="5"/>
        <v>1</v>
      </c>
    </row>
    <row r="124" spans="1:5" x14ac:dyDescent="0.2">
      <c r="C124" s="119"/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8CFB-B80A-394A-A53A-16E2561941B8}">
  <dimension ref="A1:F31"/>
  <sheetViews>
    <sheetView workbookViewId="0">
      <selection sqref="A1:B2"/>
    </sheetView>
  </sheetViews>
  <sheetFormatPr baseColWidth="10" defaultColWidth="20.1640625" defaultRowHeight="16" x14ac:dyDescent="0.2"/>
  <cols>
    <col min="1" max="5" width="20.1640625" style="79"/>
    <col min="6" max="6" width="27.6640625" style="79" customWidth="1"/>
    <col min="7" max="16384" width="20.1640625" style="79"/>
  </cols>
  <sheetData>
    <row r="1" spans="1:6" x14ac:dyDescent="0.2">
      <c r="A1" s="216" t="s">
        <v>6</v>
      </c>
      <c r="B1" s="216"/>
    </row>
    <row r="2" spans="1:6" s="80" customFormat="1" ht="17" thickBot="1" x14ac:dyDescent="0.25">
      <c r="A2" s="217" t="s">
        <v>7</v>
      </c>
      <c r="B2" s="217"/>
    </row>
    <row r="3" spans="1:6" x14ac:dyDescent="0.2">
      <c r="A3" s="218" t="s">
        <v>7</v>
      </c>
      <c r="B3" s="218"/>
    </row>
    <row r="6" spans="1:6" x14ac:dyDescent="0.2">
      <c r="A6" s="82" t="s">
        <v>8</v>
      </c>
      <c r="B6" s="82" t="s">
        <v>9</v>
      </c>
      <c r="C6" s="82" t="s">
        <v>10</v>
      </c>
      <c r="D6" s="82" t="s">
        <v>11</v>
      </c>
      <c r="E6" s="82" t="s">
        <v>12</v>
      </c>
      <c r="F6" s="82" t="s">
        <v>13</v>
      </c>
    </row>
    <row r="7" spans="1:6" x14ac:dyDescent="0.2">
      <c r="A7" s="79">
        <v>0</v>
      </c>
      <c r="B7" s="79">
        <v>1957</v>
      </c>
      <c r="C7" s="79">
        <v>202</v>
      </c>
      <c r="D7" s="79">
        <f>B7/$B$29</f>
        <v>9.6782489144733586E-3</v>
      </c>
      <c r="E7" s="79">
        <f>C7/$B$29</f>
        <v>9.9898123695637132E-4</v>
      </c>
      <c r="F7" s="79">
        <f>E7*$B$31</f>
        <v>8.0917480193466078E-4</v>
      </c>
    </row>
    <row r="8" spans="1:6" x14ac:dyDescent="0.2">
      <c r="A8" s="79">
        <v>1</v>
      </c>
      <c r="B8" s="79">
        <v>1826</v>
      </c>
      <c r="C8" s="79">
        <v>196</v>
      </c>
      <c r="D8" s="79">
        <f>B8/($B$29-SUM($B$7:B7)-SUM($C$7:C7))</f>
        <v>9.127854954085789E-3</v>
      </c>
      <c r="E8" s="79">
        <f>C8/($B$29-SUM($B$7:B7)-SUM($C$7:C7))</f>
        <v>9.7976975410778459E-4</v>
      </c>
      <c r="F8" s="79">
        <f t="shared" ref="F8:F26" si="0">E8*$B$31</f>
        <v>7.936135008273056E-4</v>
      </c>
    </row>
    <row r="9" spans="1:6" x14ac:dyDescent="0.2">
      <c r="A9" s="79">
        <v>2</v>
      </c>
      <c r="B9" s="79">
        <v>1742</v>
      </c>
      <c r="C9" s="79">
        <v>192</v>
      </c>
      <c r="D9" s="79">
        <f>B9/($B$29-SUM($B$7:B8)-SUM($C$7:C8))</f>
        <v>8.7968690821865932E-3</v>
      </c>
      <c r="E9" s="79">
        <f>C9/($B$29-SUM($B$7:B8)-SUM($C$7:C8))</f>
        <v>9.6957454866809746E-4</v>
      </c>
      <c r="F9" s="79">
        <f t="shared" si="0"/>
        <v>7.8535538442115903E-4</v>
      </c>
    </row>
    <row r="10" spans="1:6" x14ac:dyDescent="0.2">
      <c r="A10" s="79">
        <v>3</v>
      </c>
      <c r="B10" s="79">
        <v>1691</v>
      </c>
      <c r="C10" s="79">
        <v>170</v>
      </c>
      <c r="D10" s="79">
        <f>B10/($B$29-SUM($B$7:B9)-SUM($C$7:C9))</f>
        <v>8.6235472306225164E-3</v>
      </c>
      <c r="E10" s="79">
        <f>C10/($B$29-SUM($B$7:B9)-SUM($C$7:C9))</f>
        <v>8.6694442886210991E-4</v>
      </c>
      <c r="F10" s="79">
        <f t="shared" si="0"/>
        <v>7.022249873783091E-4</v>
      </c>
    </row>
    <row r="11" spans="1:6" x14ac:dyDescent="0.2">
      <c r="A11" s="79">
        <v>4</v>
      </c>
      <c r="B11" s="79">
        <v>1527</v>
      </c>
      <c r="C11" s="79">
        <v>179</v>
      </c>
      <c r="D11" s="79">
        <f>B11/($B$29-SUM($B$7:B10)-SUM($C$7:C10))</f>
        <v>7.8618133141121344E-3</v>
      </c>
      <c r="E11" s="79">
        <f>C11/($B$29-SUM($B$7:B10)-SUM($C$7:C10))</f>
        <v>9.2158780826854755E-4</v>
      </c>
      <c r="F11" s="79">
        <f t="shared" si="0"/>
        <v>7.4648612469752356E-4</v>
      </c>
    </row>
    <row r="12" spans="1:6" x14ac:dyDescent="0.2">
      <c r="A12" s="79">
        <v>5</v>
      </c>
      <c r="B12" s="79">
        <v>1390</v>
      </c>
      <c r="C12" s="79">
        <v>176</v>
      </c>
      <c r="D12" s="79">
        <f>B12/($B$29-SUM($B$7:B11)-SUM($C$7:C11))</f>
        <v>7.2198790800108038E-3</v>
      </c>
      <c r="E12" s="79">
        <f>C12/($B$29-SUM($B$7:B11)-SUM($C$7:C11))</f>
        <v>9.1417173962726728E-4</v>
      </c>
      <c r="F12" s="79">
        <f t="shared" si="0"/>
        <v>7.4047910909808652E-4</v>
      </c>
    </row>
    <row r="13" spans="1:6" x14ac:dyDescent="0.2">
      <c r="A13" s="79">
        <v>6</v>
      </c>
      <c r="B13" s="79">
        <v>1345</v>
      </c>
      <c r="C13" s="79">
        <v>148</v>
      </c>
      <c r="D13" s="79">
        <f>B13/($B$29-SUM($B$7:B12)-SUM($C$7:C12))</f>
        <v>7.0434336346212253E-3</v>
      </c>
      <c r="E13" s="79">
        <f>C13/($B$29-SUM($B$7:B12)-SUM($C$7:C12))</f>
        <v>7.7503953748991926E-4</v>
      </c>
      <c r="F13" s="79">
        <f t="shared" si="0"/>
        <v>6.2778202536683462E-4</v>
      </c>
    </row>
    <row r="14" spans="1:6" x14ac:dyDescent="0.2">
      <c r="A14" s="79">
        <v>7</v>
      </c>
      <c r="B14" s="79">
        <v>1190</v>
      </c>
      <c r="C14" s="79">
        <v>161</v>
      </c>
      <c r="D14" s="79">
        <f>B14/($B$29-SUM($B$7:B13)-SUM($C$7:C13))</f>
        <v>6.2808434275459851E-3</v>
      </c>
      <c r="E14" s="79">
        <f>C14/($B$29-SUM($B$7:B13)-SUM($C$7:C13))</f>
        <v>8.4976116960916264E-4</v>
      </c>
      <c r="F14" s="79">
        <f t="shared" si="0"/>
        <v>6.8830654738342176E-4</v>
      </c>
    </row>
    <row r="15" spans="1:6" x14ac:dyDescent="0.2">
      <c r="A15" s="79">
        <v>8</v>
      </c>
      <c r="B15" s="79">
        <v>1097</v>
      </c>
      <c r="C15" s="79">
        <v>182</v>
      </c>
      <c r="D15" s="79">
        <f>B15/($B$29-SUM($B$7:B14)-SUM($C$7:C14))</f>
        <v>5.8315702180592619E-3</v>
      </c>
      <c r="E15" s="79">
        <f>C15/($B$29-SUM($B$7:B14)-SUM($C$7:C14))</f>
        <v>9.674984318019924E-4</v>
      </c>
      <c r="F15" s="79">
        <f t="shared" si="0"/>
        <v>7.8367372975961388E-4</v>
      </c>
    </row>
    <row r="16" spans="1:6" x14ac:dyDescent="0.2">
      <c r="A16" s="79">
        <v>9</v>
      </c>
      <c r="B16" s="79">
        <v>1007</v>
      </c>
      <c r="C16" s="79">
        <v>141</v>
      </c>
      <c r="D16" s="79">
        <f>B16/($B$29-SUM($B$7:B15)-SUM($C$7:C15))</f>
        <v>5.3897824283458667E-3</v>
      </c>
      <c r="E16" s="79">
        <f>C16/($B$29-SUM($B$7:B15)-SUM($C$7:C15))</f>
        <v>7.5467658629271817E-4</v>
      </c>
      <c r="F16" s="79">
        <f t="shared" si="0"/>
        <v>6.1128803489710179E-4</v>
      </c>
    </row>
    <row r="17" spans="1:6" x14ac:dyDescent="0.2">
      <c r="A17" s="79">
        <v>10</v>
      </c>
      <c r="B17" s="79">
        <v>878</v>
      </c>
      <c r="C17" s="79">
        <v>161</v>
      </c>
      <c r="D17" s="79">
        <f>B17/($B$29-SUM($B$7:B16)-SUM($C$7:C16))</f>
        <v>4.7283870168617079E-3</v>
      </c>
      <c r="E17" s="79">
        <f>C17/($B$29-SUM($B$7:B16)-SUM($C$7:C16))</f>
        <v>8.6705046664548404E-4</v>
      </c>
      <c r="F17" s="79">
        <f t="shared" si="0"/>
        <v>7.0231087798284207E-4</v>
      </c>
    </row>
    <row r="18" spans="1:6" x14ac:dyDescent="0.2">
      <c r="A18" s="79">
        <v>11</v>
      </c>
      <c r="B18" s="79">
        <v>794</v>
      </c>
      <c r="C18" s="79">
        <v>106</v>
      </c>
      <c r="D18" s="79">
        <f>B18/($B$29-SUM($B$7:B17)-SUM($C$7:C17))</f>
        <v>4.3000736536545209E-3</v>
      </c>
      <c r="E18" s="79">
        <f>C18/($B$29-SUM($B$7:B17)-SUM($C$7:C17))</f>
        <v>5.7406524847276983E-4</v>
      </c>
      <c r="F18" s="79">
        <f t="shared" si="0"/>
        <v>4.6499285126294361E-4</v>
      </c>
    </row>
    <row r="19" spans="1:6" x14ac:dyDescent="0.2">
      <c r="A19" s="79">
        <v>12</v>
      </c>
      <c r="B19" s="79">
        <v>671</v>
      </c>
      <c r="C19" s="79">
        <v>132</v>
      </c>
      <c r="D19" s="79">
        <f>B19/($B$29-SUM($B$7:B18)-SUM($C$7:C18))</f>
        <v>3.6517404271066895E-3</v>
      </c>
      <c r="E19" s="79">
        <f>C19/($B$29-SUM($B$7:B18)-SUM($C$7:C18))</f>
        <v>7.183751659882012E-4</v>
      </c>
      <c r="F19" s="79">
        <f t="shared" si="0"/>
        <v>5.8188388445044306E-4</v>
      </c>
    </row>
    <row r="20" spans="1:6" x14ac:dyDescent="0.2">
      <c r="A20" s="79">
        <v>13</v>
      </c>
      <c r="B20" s="79">
        <v>611</v>
      </c>
      <c r="C20" s="79">
        <v>146</v>
      </c>
      <c r="D20" s="79">
        <f>B20/($B$29-SUM($B$7:B19)-SUM($C$7:C19))</f>
        <v>3.3398015797097488E-3</v>
      </c>
      <c r="E20" s="79">
        <f>C20/($B$29-SUM($B$7:B19)-SUM($C$7:C19))</f>
        <v>7.9805405996337701E-4</v>
      </c>
      <c r="F20" s="79">
        <f t="shared" si="0"/>
        <v>6.4642378857033547E-4</v>
      </c>
    </row>
    <row r="21" spans="1:6" x14ac:dyDescent="0.2">
      <c r="A21" s="79">
        <v>14</v>
      </c>
      <c r="B21" s="79">
        <v>509</v>
      </c>
      <c r="C21" s="79">
        <v>115</v>
      </c>
      <c r="D21" s="79">
        <f>B21/($B$29-SUM($B$7:B20)-SUM($C$7:C20))</f>
        <v>2.7938173754583177E-3</v>
      </c>
      <c r="E21" s="79">
        <f>C21/($B$29-SUM($B$7:B20)-SUM($C$7:C20))</f>
        <v>6.3121610643950205E-4</v>
      </c>
      <c r="F21" s="79">
        <f t="shared" si="0"/>
        <v>5.1128504621599674E-4</v>
      </c>
    </row>
    <row r="22" spans="1:6" x14ac:dyDescent="0.2">
      <c r="A22" s="79">
        <v>15</v>
      </c>
      <c r="B22" s="79">
        <v>455</v>
      </c>
      <c r="C22" s="79">
        <v>112</v>
      </c>
      <c r="D22" s="79">
        <f>B22/($B$29-SUM($B$7:B21)-SUM($C$7:C21))</f>
        <v>2.5060033927430548E-3</v>
      </c>
      <c r="E22" s="79">
        <f>C22/($B$29-SUM($B$7:B21)-SUM($C$7:C21))</f>
        <v>6.1686237359829036E-4</v>
      </c>
      <c r="F22" s="79">
        <f t="shared" si="0"/>
        <v>4.9965852261461526E-4</v>
      </c>
    </row>
    <row r="23" spans="1:6" x14ac:dyDescent="0.2">
      <c r="A23" s="79">
        <v>16</v>
      </c>
      <c r="B23" s="79">
        <v>380</v>
      </c>
      <c r="C23" s="79">
        <v>108</v>
      </c>
      <c r="D23" s="79">
        <f>B23/($B$29-SUM($B$7:B22)-SUM($C$7:C22))</f>
        <v>2.0994823118615225E-3</v>
      </c>
      <c r="E23" s="79">
        <f>C23/($B$29-SUM($B$7:B22)-SUM($C$7:C22))</f>
        <v>5.9669497284485376E-4</v>
      </c>
      <c r="F23" s="79">
        <f t="shared" si="0"/>
        <v>4.8332292800433159E-4</v>
      </c>
    </row>
    <row r="24" spans="1:6" x14ac:dyDescent="0.2">
      <c r="A24" s="79">
        <v>17</v>
      </c>
      <c r="B24" s="79">
        <v>320</v>
      </c>
      <c r="C24" s="79">
        <v>99</v>
      </c>
      <c r="D24" s="79">
        <f>B24/($B$29-SUM($B$7:B23)-SUM($C$7:C23))</f>
        <v>1.7727647928912132E-3</v>
      </c>
      <c r="E24" s="79">
        <f>C24/($B$29-SUM($B$7:B23)-SUM($C$7:C23))</f>
        <v>5.484491078007191E-4</v>
      </c>
      <c r="F24" s="79">
        <f t="shared" si="0"/>
        <v>4.4424377731858248E-4</v>
      </c>
    </row>
    <row r="25" spans="1:6" x14ac:dyDescent="0.2">
      <c r="A25" s="79">
        <v>18</v>
      </c>
      <c r="B25" s="79">
        <v>240</v>
      </c>
      <c r="C25" s="79">
        <v>78</v>
      </c>
      <c r="D25" s="79">
        <f>B25/($B$29-SUM($B$7:B24)-SUM($C$7:C24))</f>
        <v>1.3326669998334167E-3</v>
      </c>
      <c r="E25" s="79">
        <f>C25/($B$29-SUM($B$7:B24)-SUM($C$7:C24))</f>
        <v>4.331167749458604E-4</v>
      </c>
      <c r="F25" s="79">
        <f t="shared" si="0"/>
        <v>3.5082458770614695E-4</v>
      </c>
    </row>
    <row r="26" spans="1:6" x14ac:dyDescent="0.2">
      <c r="A26" s="79">
        <v>19</v>
      </c>
      <c r="B26" s="79">
        <v>18436</v>
      </c>
      <c r="C26" s="79">
        <v>66</v>
      </c>
      <c r="D26" s="79">
        <f>B26/($B$29-SUM($B$7:B25)-SUM($C$7:C25))</f>
        <v>0.10255212157621876</v>
      </c>
      <c r="E26" s="79">
        <f>C26/($B$29-SUM($B$7:B25)-SUM($C$7:C25))</f>
        <v>3.671317001535278E-4</v>
      </c>
      <c r="F26" s="79">
        <f t="shared" si="0"/>
        <v>2.9737667712435753E-4</v>
      </c>
    </row>
    <row r="27" spans="1:6" x14ac:dyDescent="0.2">
      <c r="B27" s="83">
        <f>SUM(B7:B26)</f>
        <v>38066</v>
      </c>
      <c r="C27" s="83">
        <f>SUM(C7:C26)</f>
        <v>2870</v>
      </c>
    </row>
    <row r="29" spans="1:6" x14ac:dyDescent="0.2">
      <c r="A29" s="79" t="s">
        <v>14</v>
      </c>
      <c r="B29" s="79">
        <v>202206</v>
      </c>
    </row>
    <row r="30" spans="1:6" x14ac:dyDescent="0.2">
      <c r="A30" s="79" t="s">
        <v>15</v>
      </c>
      <c r="B30" s="79">
        <v>0.1</v>
      </c>
    </row>
    <row r="31" spans="1:6" x14ac:dyDescent="0.2">
      <c r="A31" s="79" t="s">
        <v>16</v>
      </c>
      <c r="B31" s="79">
        <f>(1-B30)^2</f>
        <v>0.81</v>
      </c>
    </row>
  </sheetData>
  <mergeCells count="2">
    <mergeCell ref="A1:B2"/>
    <mergeCell ref="A3:B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48CB-02D8-B84A-985C-B01CA3715EC8}">
  <dimension ref="A1:F31"/>
  <sheetViews>
    <sheetView workbookViewId="0">
      <selection sqref="A1:D2"/>
    </sheetView>
  </sheetViews>
  <sheetFormatPr baseColWidth="10" defaultColWidth="11" defaultRowHeight="16" x14ac:dyDescent="0.2"/>
  <cols>
    <col min="1" max="1" width="23" style="79" customWidth="1"/>
    <col min="2" max="4" width="11" style="79"/>
    <col min="5" max="5" width="16.6640625" style="79" customWidth="1"/>
    <col min="6" max="6" width="33" style="79" customWidth="1"/>
    <col min="7" max="9" width="11" style="79"/>
    <col min="10" max="11" width="21.1640625" style="79" customWidth="1"/>
    <col min="12" max="16384" width="11" style="79"/>
  </cols>
  <sheetData>
    <row r="1" spans="1:6" x14ac:dyDescent="0.2">
      <c r="A1" s="216" t="s">
        <v>6</v>
      </c>
      <c r="B1" s="216"/>
      <c r="C1" s="216"/>
      <c r="D1" s="216"/>
    </row>
    <row r="2" spans="1:6" s="80" customFormat="1" ht="17" thickBot="1" x14ac:dyDescent="0.25">
      <c r="A2" s="217"/>
      <c r="B2" s="217"/>
      <c r="C2" s="217"/>
      <c r="D2" s="217"/>
    </row>
    <row r="3" spans="1:6" x14ac:dyDescent="0.2">
      <c r="A3" s="219" t="s">
        <v>17</v>
      </c>
      <c r="B3" s="219"/>
      <c r="C3" s="219"/>
      <c r="D3" s="219"/>
    </row>
    <row r="5" spans="1:6" x14ac:dyDescent="0.2">
      <c r="A5" s="82" t="s">
        <v>8</v>
      </c>
      <c r="B5" s="82" t="s">
        <v>18</v>
      </c>
      <c r="C5" s="82" t="s">
        <v>19</v>
      </c>
      <c r="D5" s="82" t="s">
        <v>11</v>
      </c>
      <c r="E5" s="82" t="s">
        <v>12</v>
      </c>
      <c r="F5" s="82" t="s">
        <v>13</v>
      </c>
    </row>
    <row r="6" spans="1:6" x14ac:dyDescent="0.2">
      <c r="A6" s="79">
        <v>0</v>
      </c>
      <c r="B6" s="79">
        <v>1937</v>
      </c>
      <c r="C6" s="79">
        <v>350</v>
      </c>
      <c r="D6" s="86">
        <f>B6/$B$29</f>
        <v>9.5511407622175214E-3</v>
      </c>
      <c r="E6" s="86">
        <f>C6/$B$29</f>
        <v>1.7258127345256234E-3</v>
      </c>
      <c r="F6" s="79">
        <f>E6*$B$31</f>
        <v>1.4766485209784868E-3</v>
      </c>
    </row>
    <row r="7" spans="1:6" x14ac:dyDescent="0.2">
      <c r="A7" s="79">
        <v>1</v>
      </c>
      <c r="B7" s="79">
        <v>1921</v>
      </c>
      <c r="C7" s="79">
        <v>312</v>
      </c>
      <c r="D7" s="86">
        <f>B7/($B$29-SUM($B$6:B6)-SUM($C$6:C6))</f>
        <v>9.5802828701948978E-3</v>
      </c>
      <c r="E7" s="86">
        <f>C7/($B$29-SUM($B$6:B6)-SUM($C$6:C6))</f>
        <v>1.5559855572622634E-3</v>
      </c>
      <c r="F7" s="79">
        <f t="shared" ref="F7:F25" si="0">E7*$B$31</f>
        <v>1.3313401424325242E-3</v>
      </c>
    </row>
    <row r="8" spans="1:6" x14ac:dyDescent="0.2">
      <c r="A8" s="79">
        <v>2</v>
      </c>
      <c r="B8" s="79">
        <v>1765</v>
      </c>
      <c r="C8" s="79">
        <v>298</v>
      </c>
      <c r="D8" s="86">
        <f>B8/($B$29-SUM($B$6:B7)-SUM($C$6:C7))</f>
        <v>8.9014186793623263E-3</v>
      </c>
      <c r="E8" s="86">
        <f>C8/($B$29-SUM($B$6:B7)-SUM($C$6:C7))</f>
        <v>1.5029024172521094E-3</v>
      </c>
      <c r="F8" s="79">
        <f t="shared" si="0"/>
        <v>1.2859208807613361E-3</v>
      </c>
    </row>
    <row r="9" spans="1:6" x14ac:dyDescent="0.2">
      <c r="A9" s="79">
        <v>3</v>
      </c>
      <c r="B9" s="79">
        <v>1609</v>
      </c>
      <c r="C9" s="79">
        <v>298</v>
      </c>
      <c r="D9" s="86">
        <f>B9/($B$29-SUM($B$6:B8)-SUM($C$6:C8))</f>
        <v>8.1999796147181735E-3</v>
      </c>
      <c r="E9" s="86">
        <f>C9/($B$29-SUM($B$6:B8)-SUM($C$6:C8))</f>
        <v>1.5187034960758333E-3</v>
      </c>
      <c r="F9" s="79">
        <f t="shared" si="0"/>
        <v>1.2994406788298851E-3</v>
      </c>
    </row>
    <row r="10" spans="1:6" x14ac:dyDescent="0.2">
      <c r="A10" s="79">
        <v>4</v>
      </c>
      <c r="B10" s="79">
        <v>1500</v>
      </c>
      <c r="C10" s="79">
        <v>310</v>
      </c>
      <c r="D10" s="86">
        <f>B10/($B$29-SUM($B$6:B9)-SUM($C$6:C9))</f>
        <v>7.7195040990566764E-3</v>
      </c>
      <c r="E10" s="86">
        <f>C10/($B$29-SUM($B$6:B9)-SUM($C$6:C9))</f>
        <v>1.5953641804717133E-3</v>
      </c>
      <c r="F10" s="79">
        <f t="shared" si="0"/>
        <v>1.3650334769161098E-3</v>
      </c>
    </row>
    <row r="11" spans="1:6" x14ac:dyDescent="0.2">
      <c r="A11" s="79">
        <v>5</v>
      </c>
      <c r="B11" s="79">
        <v>1337</v>
      </c>
      <c r="C11" s="79">
        <v>318</v>
      </c>
      <c r="D11" s="86">
        <f>B11/($B$29-SUM($B$6:B10)-SUM($C$6:C10))</f>
        <v>6.9453463062913307E-3</v>
      </c>
      <c r="E11" s="86">
        <f>C11/($B$29-SUM($B$6:B10)-SUM($C$6:C10))</f>
        <v>1.6519223077042955E-3</v>
      </c>
      <c r="F11" s="79">
        <f t="shared" si="0"/>
        <v>1.413426024529488E-3</v>
      </c>
    </row>
    <row r="12" spans="1:6" x14ac:dyDescent="0.2">
      <c r="A12" s="79">
        <v>6</v>
      </c>
      <c r="B12" s="79">
        <v>1342</v>
      </c>
      <c r="C12" s="79">
        <v>302</v>
      </c>
      <c r="D12" s="86">
        <f>B12/($B$29-SUM($B$6:B11)-SUM($C$6:C11))</f>
        <v>7.0317739771965128E-3</v>
      </c>
      <c r="E12" s="86">
        <f>C12/($B$29-SUM($B$6:B11)-SUM($C$6:C11))</f>
        <v>1.5824111334674716E-3</v>
      </c>
      <c r="F12" s="79">
        <f t="shared" si="0"/>
        <v>1.3539505260731055E-3</v>
      </c>
    </row>
    <row r="13" spans="1:6" x14ac:dyDescent="0.2">
      <c r="A13" s="79">
        <v>7</v>
      </c>
      <c r="B13" s="79">
        <v>1148</v>
      </c>
      <c r="C13" s="79">
        <v>302</v>
      </c>
      <c r="D13" s="86">
        <f>B13/($B$29-SUM($B$6:B12)-SUM($C$6:C12))</f>
        <v>6.0675249994714704E-3</v>
      </c>
      <c r="E13" s="86">
        <f>C13/($B$29-SUM($B$6:B12)-SUM($C$6:C12))</f>
        <v>1.5961607577006829E-3</v>
      </c>
      <c r="F13" s="79">
        <f t="shared" si="0"/>
        <v>1.3657150483076469E-3</v>
      </c>
    </row>
    <row r="14" spans="1:6" x14ac:dyDescent="0.2">
      <c r="A14" s="79">
        <v>8</v>
      </c>
      <c r="B14" s="79">
        <v>1068</v>
      </c>
      <c r="C14" s="79">
        <v>332</v>
      </c>
      <c r="D14" s="86">
        <f>B14/($B$29-SUM($B$6:B13)-SUM($C$6:C13))</f>
        <v>5.6882942573793366E-3</v>
      </c>
      <c r="E14" s="86">
        <f>C14/($B$29-SUM($B$6:B13)-SUM($C$6:C13))</f>
        <v>1.7682712485486327E-3</v>
      </c>
      <c r="F14" s="79">
        <f t="shared" si="0"/>
        <v>1.512977087039424E-3</v>
      </c>
    </row>
    <row r="15" spans="1:6" x14ac:dyDescent="0.2">
      <c r="A15" s="79">
        <v>9</v>
      </c>
      <c r="B15" s="79">
        <v>1008</v>
      </c>
      <c r="C15" s="79">
        <v>314</v>
      </c>
      <c r="D15" s="86">
        <f>B15/($B$29-SUM($B$6:B14)-SUM($C$6:C14))</f>
        <v>5.4090601757944556E-3</v>
      </c>
      <c r="E15" s="86">
        <f>C15/($B$29-SUM($B$6:B14)-SUM($C$6:C14))</f>
        <v>1.6849651738089872E-3</v>
      </c>
      <c r="F15" s="79">
        <f t="shared" si="0"/>
        <v>1.441698326840315E-3</v>
      </c>
    </row>
    <row r="16" spans="1:6" x14ac:dyDescent="0.2">
      <c r="A16" s="79">
        <v>10</v>
      </c>
      <c r="B16" s="79">
        <v>890</v>
      </c>
      <c r="C16" s="79">
        <v>342</v>
      </c>
      <c r="D16" s="86">
        <f>B16/($B$29-SUM($B$6:B15)-SUM($C$6:C15))</f>
        <v>4.8099788144753339E-3</v>
      </c>
      <c r="E16" s="86">
        <f>C16/($B$29-SUM($B$6:B15)-SUM($C$6:C15))</f>
        <v>1.8483289376972631E-3</v>
      </c>
      <c r="F16" s="79">
        <f t="shared" si="0"/>
        <v>1.5814764473172209E-3</v>
      </c>
    </row>
    <row r="17" spans="1:6" x14ac:dyDescent="0.2">
      <c r="A17" s="79">
        <v>11</v>
      </c>
      <c r="B17" s="79">
        <v>783</v>
      </c>
      <c r="C17" s="79">
        <v>324</v>
      </c>
      <c r="D17" s="86">
        <f>B17/($B$29-SUM($B$6:B16)-SUM($C$6:C16))</f>
        <v>4.2600652883569099E-3</v>
      </c>
      <c r="E17" s="86">
        <f>C17/($B$29-SUM($B$6:B16)-SUM($C$6:C16))</f>
        <v>1.76278563656148E-3</v>
      </c>
      <c r="F17" s="79">
        <f t="shared" si="0"/>
        <v>1.5082834602829164E-3</v>
      </c>
    </row>
    <row r="18" spans="1:6" x14ac:dyDescent="0.2">
      <c r="A18" s="79">
        <v>12</v>
      </c>
      <c r="B18" s="79">
        <v>687</v>
      </c>
      <c r="C18" s="79">
        <v>272</v>
      </c>
      <c r="D18" s="86">
        <f>B18/($B$29-SUM($B$6:B17)-SUM($C$6:C17))</f>
        <v>3.7604068026689582E-3</v>
      </c>
      <c r="E18" s="86">
        <f>C18/($B$29-SUM($B$6:B17)-SUM($C$6:C17))</f>
        <v>1.4888364633565598E-3</v>
      </c>
      <c r="F18" s="79">
        <f t="shared" si="0"/>
        <v>1.2738856989594567E-3</v>
      </c>
    </row>
    <row r="19" spans="1:6" x14ac:dyDescent="0.2">
      <c r="A19" s="79">
        <v>13</v>
      </c>
      <c r="B19" s="79">
        <v>625</v>
      </c>
      <c r="C19" s="79">
        <v>281</v>
      </c>
      <c r="D19" s="86">
        <f>B19/($B$29-SUM($B$6:B18)-SUM($C$6:C18))</f>
        <v>3.4390922997347773E-3</v>
      </c>
      <c r="E19" s="86">
        <f>C19/($B$29-SUM($B$6:B18)-SUM($C$6:C18))</f>
        <v>1.5462158979607558E-3</v>
      </c>
      <c r="F19" s="79">
        <f t="shared" si="0"/>
        <v>1.3229809776926717E-3</v>
      </c>
    </row>
    <row r="20" spans="1:6" x14ac:dyDescent="0.2">
      <c r="A20" s="79">
        <v>14</v>
      </c>
      <c r="B20" s="79">
        <v>508</v>
      </c>
      <c r="C20" s="79">
        <v>258</v>
      </c>
      <c r="D20" s="86">
        <f>B20/($B$29-SUM($B$6:B19)-SUM($C$6:C19))</f>
        <v>2.8092994447762513E-3</v>
      </c>
      <c r="E20" s="86">
        <f>C20/($B$29-SUM($B$6:B19)-SUM($C$6:C19))</f>
        <v>1.42677019045723E-3</v>
      </c>
      <c r="F20" s="79">
        <f t="shared" si="0"/>
        <v>1.2207802442099674E-3</v>
      </c>
    </row>
    <row r="21" spans="1:6" x14ac:dyDescent="0.2">
      <c r="A21" s="79">
        <v>15</v>
      </c>
      <c r="B21" s="79">
        <v>417</v>
      </c>
      <c r="C21" s="79">
        <v>248</v>
      </c>
      <c r="D21" s="86">
        <f>B21/($B$29-SUM($B$6:B20)-SUM($C$6:C20))</f>
        <v>2.3158689784629738E-3</v>
      </c>
      <c r="E21" s="86">
        <f>C21/($B$29-SUM($B$6:B20)-SUM($C$6:C20))</f>
        <v>1.377303373282536E-3</v>
      </c>
      <c r="F21" s="79">
        <f t="shared" si="0"/>
        <v>1.1784551987648699E-3</v>
      </c>
    </row>
    <row r="22" spans="1:6" x14ac:dyDescent="0.2">
      <c r="A22" s="79">
        <v>16</v>
      </c>
      <c r="B22" s="79">
        <v>378</v>
      </c>
      <c r="C22" s="79">
        <v>214</v>
      </c>
      <c r="D22" s="86">
        <f>B22/($B$29-SUM($B$6:B21)-SUM($C$6:C21))</f>
        <v>2.1070586464656598E-3</v>
      </c>
      <c r="E22" s="86">
        <f>C22/($B$29-SUM($B$6:B21)-SUM($C$6:C21))</f>
        <v>1.1928850538191831E-3</v>
      </c>
      <c r="F22" s="79">
        <f t="shared" si="0"/>
        <v>1.0206622741740386E-3</v>
      </c>
    </row>
    <row r="23" spans="1:6" x14ac:dyDescent="0.2">
      <c r="A23" s="79">
        <v>17</v>
      </c>
      <c r="B23" s="79">
        <v>314</v>
      </c>
      <c r="C23" s="79">
        <v>196</v>
      </c>
      <c r="D23" s="86">
        <f>B23/($B$29-SUM($B$6:B22)-SUM($C$6:C22))</f>
        <v>1.7561030172534326E-3</v>
      </c>
      <c r="E23" s="86">
        <f>C23/($B$29-SUM($B$6:B22)-SUM($C$6:C22))</f>
        <v>1.0961662145913145E-3</v>
      </c>
      <c r="F23" s="79">
        <f t="shared" si="0"/>
        <v>9.3790721735969359E-4</v>
      </c>
    </row>
    <row r="24" spans="1:6" x14ac:dyDescent="0.2">
      <c r="A24" s="79">
        <v>18</v>
      </c>
      <c r="B24" s="79">
        <v>223</v>
      </c>
      <c r="C24" s="79">
        <v>152</v>
      </c>
      <c r="D24" s="86">
        <f>B24/($B$29-SUM($B$6:B23)-SUM($C$6:C23))</f>
        <v>1.2507361395440141E-3</v>
      </c>
      <c r="E24" s="86">
        <f>C24/($B$29-SUM($B$6:B23)-SUM($C$6:C23))</f>
        <v>8.5251970049636842E-4</v>
      </c>
      <c r="F24" s="79">
        <f t="shared" si="0"/>
        <v>7.294371687372053E-4</v>
      </c>
    </row>
    <row r="25" spans="1:6" x14ac:dyDescent="0.2">
      <c r="A25" s="79">
        <v>19</v>
      </c>
      <c r="B25" s="81">
        <v>17946</v>
      </c>
      <c r="C25" s="81">
        <v>177</v>
      </c>
      <c r="D25" s="86">
        <f>B25/($B$29-SUM($B$6:B24)-SUM($C$6:C24))</f>
        <v>0.10086555755395683</v>
      </c>
      <c r="E25" s="86">
        <f>C25/($B$29-SUM($B$6:B24)-SUM($C$6:C24))</f>
        <v>9.9482913669064754E-4</v>
      </c>
      <c r="F25" s="79">
        <f t="shared" si="0"/>
        <v>8.5120068008093534E-4</v>
      </c>
    </row>
    <row r="26" spans="1:6" x14ac:dyDescent="0.2">
      <c r="B26" s="79">
        <f>SUM(B6:B25)</f>
        <v>37406</v>
      </c>
      <c r="C26" s="79">
        <f>SUM(C6:C25)</f>
        <v>5600</v>
      </c>
    </row>
    <row r="29" spans="1:6" x14ac:dyDescent="0.2">
      <c r="A29" s="79" t="s">
        <v>20</v>
      </c>
      <c r="B29" s="79">
        <v>202803</v>
      </c>
    </row>
    <row r="30" spans="1:6" x14ac:dyDescent="0.2">
      <c r="A30" s="79" t="s">
        <v>15</v>
      </c>
      <c r="B30" s="79">
        <v>7.4999999999999997E-2</v>
      </c>
    </row>
    <row r="31" spans="1:6" x14ac:dyDescent="0.2">
      <c r="A31" s="79" t="s">
        <v>16</v>
      </c>
      <c r="B31" s="79">
        <f>(1-B30)^2</f>
        <v>0.85562500000000008</v>
      </c>
    </row>
  </sheetData>
  <mergeCells count="2">
    <mergeCell ref="A1:D2"/>
    <mergeCell ref="A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50B4D-E343-AC42-99C6-839C3E57FA02}">
  <dimension ref="A1:F32"/>
  <sheetViews>
    <sheetView workbookViewId="0">
      <selection sqref="A1:D2"/>
    </sheetView>
  </sheetViews>
  <sheetFormatPr baseColWidth="10" defaultColWidth="11" defaultRowHeight="16" x14ac:dyDescent="0.2"/>
  <cols>
    <col min="1" max="1" width="22.6640625" style="79" customWidth="1"/>
    <col min="2" max="4" width="11" style="79"/>
    <col min="5" max="5" width="16" style="79" customWidth="1"/>
    <col min="6" max="6" width="31" style="79" customWidth="1"/>
    <col min="7" max="8" width="11" style="79"/>
    <col min="9" max="9" width="20.5" style="79" customWidth="1"/>
    <col min="10" max="16384" width="11" style="79"/>
  </cols>
  <sheetData>
    <row r="1" spans="1:6" x14ac:dyDescent="0.2">
      <c r="A1" s="216" t="s">
        <v>6</v>
      </c>
      <c r="B1" s="216"/>
      <c r="C1" s="216"/>
      <c r="D1" s="216"/>
    </row>
    <row r="2" spans="1:6" s="80" customFormat="1" ht="17" thickBot="1" x14ac:dyDescent="0.25">
      <c r="A2" s="217"/>
      <c r="B2" s="217"/>
      <c r="C2" s="217"/>
      <c r="D2" s="217"/>
    </row>
    <row r="3" spans="1:6" x14ac:dyDescent="0.2">
      <c r="A3" s="219" t="s">
        <v>21</v>
      </c>
      <c r="B3" s="219"/>
      <c r="C3" s="219"/>
      <c r="D3" s="219"/>
    </row>
    <row r="6" spans="1:6" x14ac:dyDescent="0.2">
      <c r="A6" s="82" t="s">
        <v>8</v>
      </c>
      <c r="B6" s="82" t="s">
        <v>18</v>
      </c>
      <c r="C6" s="82" t="s">
        <v>19</v>
      </c>
      <c r="D6" s="82" t="s">
        <v>11</v>
      </c>
      <c r="E6" s="82" t="s">
        <v>12</v>
      </c>
      <c r="F6" s="82" t="s">
        <v>13</v>
      </c>
    </row>
    <row r="7" spans="1:6" x14ac:dyDescent="0.2">
      <c r="A7" s="79">
        <v>0</v>
      </c>
      <c r="B7" s="79">
        <v>2092</v>
      </c>
      <c r="C7" s="79">
        <v>712</v>
      </c>
      <c r="D7" s="86">
        <f>B7/$B$30</f>
        <v>1.0342509096661921E-2</v>
      </c>
      <c r="E7" s="86">
        <f>C7/$B$30</f>
        <v>3.520012656225281E-3</v>
      </c>
      <c r="F7" s="79">
        <f>E7*$B$31</f>
        <v>2.3936086062331912E-4</v>
      </c>
    </row>
    <row r="8" spans="1:6" x14ac:dyDescent="0.2">
      <c r="A8" s="79">
        <v>1</v>
      </c>
      <c r="B8" s="79">
        <v>1895</v>
      </c>
      <c r="C8" s="79">
        <v>641</v>
      </c>
      <c r="D8" s="86">
        <f>B8/($B$30-SUM($B$7:B7)-SUM($C$7:C7))</f>
        <v>9.5002707201155071E-3</v>
      </c>
      <c r="E8" s="86">
        <f>C8/($B$30-SUM($B$7:B7)-SUM($C$7:C7))</f>
        <v>3.2135480377804963E-3</v>
      </c>
      <c r="F8" s="79">
        <f t="shared" ref="F8:F26" si="0">E8*$B$31</f>
        <v>2.1852126656907376E-4</v>
      </c>
    </row>
    <row r="9" spans="1:6" x14ac:dyDescent="0.2">
      <c r="A9" s="79">
        <v>2</v>
      </c>
      <c r="B9" s="79">
        <v>1781</v>
      </c>
      <c r="C9" s="79">
        <v>731</v>
      </c>
      <c r="D9" s="86">
        <f>B9/($B$30-SUM($B$7:B8)-SUM($C$7:C8))</f>
        <v>9.0437308309467227E-3</v>
      </c>
      <c r="E9" s="86">
        <f>C9/($B$30-SUM($B$7:B8)-SUM($C$7:C8))</f>
        <v>3.711941177665387E-3</v>
      </c>
      <c r="F9" s="79">
        <f t="shared" si="0"/>
        <v>2.5241200008124635E-4</v>
      </c>
    </row>
    <row r="10" spans="1:6" x14ac:dyDescent="0.2">
      <c r="A10" s="79">
        <v>3</v>
      </c>
      <c r="B10" s="79">
        <v>1639</v>
      </c>
      <c r="C10" s="79">
        <v>729</v>
      </c>
      <c r="D10" s="86">
        <f>B10/($B$30-SUM($B$7:B9)-SUM($C$7:C9))</f>
        <v>8.4302026540479368E-3</v>
      </c>
      <c r="E10" s="86">
        <f>C10/($B$30-SUM($B$7:B9)-SUM($C$7:C9))</f>
        <v>3.749614237218393E-3</v>
      </c>
      <c r="F10" s="79">
        <f t="shared" si="0"/>
        <v>2.5497376813085073E-4</v>
      </c>
    </row>
    <row r="11" spans="1:6" x14ac:dyDescent="0.2">
      <c r="A11" s="79">
        <v>4</v>
      </c>
      <c r="B11" s="79">
        <v>1440</v>
      </c>
      <c r="C11" s="79">
        <v>703</v>
      </c>
      <c r="D11" s="86">
        <f>B11/($B$30-SUM($B$7:B10)-SUM($C$7:C10))</f>
        <v>7.4979692999812553E-3</v>
      </c>
      <c r="E11" s="86">
        <f>C11/($B$30-SUM($B$7:B10)-SUM($C$7:C10))</f>
        <v>3.6604669568658489E-3</v>
      </c>
      <c r="F11" s="79">
        <f t="shared" si="0"/>
        <v>2.4891175306687773E-4</v>
      </c>
    </row>
    <row r="12" spans="1:6" x14ac:dyDescent="0.2">
      <c r="A12" s="79">
        <v>5</v>
      </c>
      <c r="B12" s="79">
        <v>1342</v>
      </c>
      <c r="C12" s="79">
        <v>666</v>
      </c>
      <c r="D12" s="86">
        <f>B12/($B$30-SUM($B$7:B11)-SUM($C$7:C11))</f>
        <v>7.0665423966215397E-3</v>
      </c>
      <c r="E12" s="86">
        <f>C12/($B$30-SUM($B$7:B11)-SUM($C$7:C11))</f>
        <v>3.5069427989194825E-3</v>
      </c>
      <c r="F12" s="79">
        <f t="shared" si="0"/>
        <v>2.3847211032652484E-4</v>
      </c>
    </row>
    <row r="13" spans="1:6" x14ac:dyDescent="0.2">
      <c r="A13" s="79">
        <v>6</v>
      </c>
      <c r="B13" s="79">
        <v>1249</v>
      </c>
      <c r="C13" s="79">
        <v>692</v>
      </c>
      <c r="D13" s="86">
        <f>B13/($B$30-SUM($B$7:B12)-SUM($C$7:C12))</f>
        <v>6.6471173649953969E-3</v>
      </c>
      <c r="E13" s="86">
        <f>C13/($B$30-SUM($B$7:B12)-SUM($C$7:C12))</f>
        <v>3.6827904055859203E-3</v>
      </c>
      <c r="F13" s="79">
        <f t="shared" si="0"/>
        <v>2.5042974757984258E-4</v>
      </c>
    </row>
    <row r="14" spans="1:6" x14ac:dyDescent="0.2">
      <c r="A14" s="79">
        <v>7</v>
      </c>
      <c r="B14" s="79">
        <v>1171</v>
      </c>
      <c r="C14" s="79">
        <v>686</v>
      </c>
      <c r="D14" s="86">
        <f>B14/($B$30-SUM($B$7:B13)-SUM($C$7:C13))</f>
        <v>6.2970531297053128E-3</v>
      </c>
      <c r="E14" s="86">
        <f>C14/($B$30-SUM($B$7:B13)-SUM($C$7:C13))</f>
        <v>3.6889653688965368E-3</v>
      </c>
      <c r="F14" s="79">
        <f t="shared" si="0"/>
        <v>2.5084964508496454E-4</v>
      </c>
    </row>
    <row r="15" spans="1:6" x14ac:dyDescent="0.2">
      <c r="A15" s="79">
        <v>8</v>
      </c>
      <c r="B15" s="79">
        <v>1037</v>
      </c>
      <c r="C15" s="79">
        <v>670</v>
      </c>
      <c r="D15" s="86">
        <f>B15/($B$30-SUM($B$7:B14)-SUM($C$7:C14))</f>
        <v>5.6327164684986126E-3</v>
      </c>
      <c r="E15" s="86">
        <f>C15/($B$30-SUM($B$7:B14)-SUM($C$7:C14))</f>
        <v>3.6392671493674735E-3</v>
      </c>
      <c r="F15" s="79">
        <f t="shared" si="0"/>
        <v>2.4747016615698819E-4</v>
      </c>
    </row>
    <row r="16" spans="1:6" x14ac:dyDescent="0.2">
      <c r="A16" s="79">
        <v>9</v>
      </c>
      <c r="B16" s="79">
        <v>956</v>
      </c>
      <c r="C16" s="79">
        <v>656</v>
      </c>
      <c r="D16" s="86">
        <f>B16/($B$30-SUM($B$7:B15)-SUM($C$7:C15))</f>
        <v>5.2413430119081558E-3</v>
      </c>
      <c r="E16" s="86">
        <f>C16/($B$30-SUM($B$7:B15)-SUM($C$7:C15))</f>
        <v>3.5965701002214959E-3</v>
      </c>
      <c r="F16" s="79">
        <f t="shared" si="0"/>
        <v>2.4456676681506174E-4</v>
      </c>
    </row>
    <row r="17" spans="1:6" x14ac:dyDescent="0.2">
      <c r="A17" s="79">
        <v>10</v>
      </c>
      <c r="B17" s="79">
        <v>834</v>
      </c>
      <c r="C17" s="79">
        <v>626</v>
      </c>
      <c r="D17" s="86">
        <f>B17/($B$30-SUM($B$7:B16)-SUM($C$7:C16))</f>
        <v>4.6132401097442252E-3</v>
      </c>
      <c r="E17" s="86">
        <f>C17/($B$30-SUM($B$7:B16)-SUM($C$7:C16))</f>
        <v>3.462695813788831E-3</v>
      </c>
      <c r="F17" s="79">
        <f t="shared" si="0"/>
        <v>2.3546331533764054E-4</v>
      </c>
    </row>
    <row r="18" spans="1:6" x14ac:dyDescent="0.2">
      <c r="A18" s="79">
        <v>11</v>
      </c>
      <c r="B18" s="79">
        <v>748</v>
      </c>
      <c r="C18" s="79">
        <v>576</v>
      </c>
      <c r="D18" s="86">
        <f>B18/($B$30-SUM($B$7:B17)-SUM($C$7:C17))</f>
        <v>4.1712208070308491E-3</v>
      </c>
      <c r="E18" s="86">
        <f>C18/($B$30-SUM($B$7:B17)-SUM($C$7:C17))</f>
        <v>3.2120630813499587E-3</v>
      </c>
      <c r="F18" s="79">
        <f t="shared" si="0"/>
        <v>2.184202895317972E-4</v>
      </c>
    </row>
    <row r="19" spans="1:6" x14ac:dyDescent="0.2">
      <c r="A19" s="79">
        <v>12</v>
      </c>
      <c r="B19" s="79">
        <v>661</v>
      </c>
      <c r="C19" s="79">
        <v>574</v>
      </c>
      <c r="D19" s="86">
        <f>B19/($B$30-SUM($B$7:B18)-SUM($C$7:C18))</f>
        <v>3.7134831460674156E-3</v>
      </c>
      <c r="E19" s="86">
        <f>C19/($B$30-SUM($B$7:B18)-SUM($C$7:C18))</f>
        <v>3.2247191011235956E-3</v>
      </c>
      <c r="F19" s="79">
        <f t="shared" si="0"/>
        <v>2.1928089887640452E-4</v>
      </c>
    </row>
    <row r="20" spans="1:6" x14ac:dyDescent="0.2">
      <c r="A20" s="79">
        <v>13</v>
      </c>
      <c r="B20" s="79">
        <v>544</v>
      </c>
      <c r="C20" s="79">
        <v>576</v>
      </c>
      <c r="D20" s="86">
        <f>B20/($B$30-SUM($B$7:B19)-SUM($C$7:C19))</f>
        <v>3.077532316917942E-3</v>
      </c>
      <c r="E20" s="86">
        <f>C20/($B$30-SUM($B$7:B19)-SUM($C$7:C19))</f>
        <v>3.2585636296778206E-3</v>
      </c>
      <c r="F20" s="79">
        <f t="shared" si="0"/>
        <v>2.2158232681809183E-4</v>
      </c>
    </row>
    <row r="21" spans="1:6" x14ac:dyDescent="0.2">
      <c r="A21" s="79">
        <v>14</v>
      </c>
      <c r="B21" s="79">
        <v>546</v>
      </c>
      <c r="C21" s="79">
        <v>581</v>
      </c>
      <c r="D21" s="86">
        <f>B21/($B$30-SUM($B$7:B20)-SUM($C$7:C20))</f>
        <v>3.1085427993965101E-3</v>
      </c>
      <c r="E21" s="86">
        <f>C21/($B$30-SUM($B$7:B20)-SUM($C$7:C20))</f>
        <v>3.3078083634603887E-3</v>
      </c>
      <c r="F21" s="79">
        <f t="shared" si="0"/>
        <v>2.2493096871530646E-4</v>
      </c>
    </row>
    <row r="22" spans="1:6" x14ac:dyDescent="0.2">
      <c r="A22" s="79">
        <v>15</v>
      </c>
      <c r="B22" s="79">
        <v>431</v>
      </c>
      <c r="C22" s="79">
        <v>510</v>
      </c>
      <c r="D22" s="86">
        <f>B22/($B$30-SUM($B$7:B21)-SUM($C$7:C21))</f>
        <v>2.4696592901591813E-3</v>
      </c>
      <c r="E22" s="86">
        <f>C22/($B$30-SUM($B$7:B21)-SUM($C$7:C21))</f>
        <v>2.9223346588890544E-3</v>
      </c>
      <c r="F22" s="79">
        <f t="shared" si="0"/>
        <v>1.9871875680445571E-4</v>
      </c>
    </row>
    <row r="23" spans="1:6" x14ac:dyDescent="0.2">
      <c r="A23" s="79">
        <v>16</v>
      </c>
      <c r="B23" s="79">
        <v>333</v>
      </c>
      <c r="C23" s="79">
        <v>422</v>
      </c>
      <c r="D23" s="86">
        <f>B23/($B$30-SUM($B$7:B22)-SUM($C$7:C22))</f>
        <v>1.9184569384192605E-3</v>
      </c>
      <c r="E23" s="86">
        <f>C23/($B$30-SUM($B$7:B22)-SUM($C$7:C22))</f>
        <v>2.4311976817205047E-3</v>
      </c>
      <c r="F23" s="79">
        <f t="shared" si="0"/>
        <v>1.6532144235699434E-4</v>
      </c>
    </row>
    <row r="24" spans="1:6" x14ac:dyDescent="0.2">
      <c r="A24" s="79">
        <v>17</v>
      </c>
      <c r="B24" s="79">
        <v>237</v>
      </c>
      <c r="C24" s="79">
        <v>356</v>
      </c>
      <c r="D24" s="86">
        <f>B24/($B$30-SUM($B$7:B23)-SUM($C$7:C23))</f>
        <v>1.3713531842010854E-3</v>
      </c>
      <c r="E24" s="86">
        <f>C24/($B$30-SUM($B$7:B23)-SUM($C$7:C23))</f>
        <v>2.0599229264792675E-3</v>
      </c>
      <c r="F24" s="79">
        <f t="shared" si="0"/>
        <v>1.400747590005902E-4</v>
      </c>
    </row>
    <row r="25" spans="1:6" x14ac:dyDescent="0.2">
      <c r="A25" s="79">
        <v>18</v>
      </c>
      <c r="B25" s="79">
        <v>219</v>
      </c>
      <c r="C25" s="79">
        <v>333</v>
      </c>
      <c r="D25" s="86">
        <f>B25/($B$30-SUM($B$7:B24)-SUM($C$7:C24))</f>
        <v>1.2715628610744996E-3</v>
      </c>
      <c r="E25" s="86">
        <f>C25/($B$30-SUM($B$7:B24)-SUM($C$7:C24))</f>
        <v>1.9334722956064309E-3</v>
      </c>
      <c r="F25" s="79">
        <f t="shared" si="0"/>
        <v>1.3147611610123732E-4</v>
      </c>
    </row>
    <row r="26" spans="1:6" x14ac:dyDescent="0.2">
      <c r="A26" s="79">
        <v>19</v>
      </c>
      <c r="B26" s="79">
        <v>16262</v>
      </c>
      <c r="C26" s="79">
        <v>292</v>
      </c>
      <c r="D26" s="86">
        <f>B26/($B$30-SUM($B$7:B25)-SUM($C$7:C25))</f>
        <v>9.4724395230578351E-2</v>
      </c>
      <c r="E26" s="86">
        <f>C26/($B$30-SUM($B$7:B25)-SUM($C$7:C25))</f>
        <v>1.7008684914111966E-3</v>
      </c>
      <c r="F26" s="79">
        <f t="shared" si="0"/>
        <v>1.1565905741596137E-4</v>
      </c>
    </row>
    <row r="27" spans="1:6" x14ac:dyDescent="0.2">
      <c r="B27" s="83">
        <f>SUM(B7:B26)</f>
        <v>35417</v>
      </c>
      <c r="C27" s="83">
        <f>SUM(C7:C26)</f>
        <v>11732</v>
      </c>
    </row>
    <row r="30" spans="1:6" x14ac:dyDescent="0.2">
      <c r="A30" s="79" t="s">
        <v>20</v>
      </c>
      <c r="B30" s="79">
        <v>202272</v>
      </c>
    </row>
    <row r="31" spans="1:6" x14ac:dyDescent="0.2">
      <c r="A31" s="79" t="s">
        <v>15</v>
      </c>
      <c r="B31" s="79">
        <v>6.8000000000000005E-2</v>
      </c>
    </row>
    <row r="32" spans="1:6" x14ac:dyDescent="0.2">
      <c r="A32" s="79" t="s">
        <v>16</v>
      </c>
      <c r="B32" s="79">
        <f>(1-B31)^2</f>
        <v>0.86862399999999984</v>
      </c>
    </row>
  </sheetData>
  <mergeCells count="2">
    <mergeCell ref="A1:D2"/>
    <mergeCell ref="A3:D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CAC7-CF65-FE4C-84A0-AA28ECC24910}">
  <dimension ref="A1:AG35"/>
  <sheetViews>
    <sheetView workbookViewId="0">
      <selection sqref="A1:B2"/>
    </sheetView>
  </sheetViews>
  <sheetFormatPr baseColWidth="10" defaultColWidth="11" defaultRowHeight="15.75" customHeight="1" x14ac:dyDescent="0.2"/>
  <cols>
    <col min="1" max="1" width="24" style="67" customWidth="1"/>
    <col min="2" max="2" width="18" style="67" customWidth="1"/>
    <col min="3" max="3" width="15.5" style="67" customWidth="1"/>
    <col min="4" max="4" width="18.6640625" style="67" customWidth="1"/>
    <col min="5" max="16384" width="11" style="67"/>
  </cols>
  <sheetData>
    <row r="1" spans="1:33" s="19" customFormat="1" ht="17" customHeight="1" x14ac:dyDescent="0.2">
      <c r="A1" s="216" t="s">
        <v>22</v>
      </c>
      <c r="B1" s="216"/>
      <c r="AG1" s="46"/>
    </row>
    <row r="2" spans="1:33" s="20" customFormat="1" ht="17" customHeight="1" thickBot="1" x14ac:dyDescent="0.25">
      <c r="A2" s="217"/>
      <c r="B2" s="217"/>
      <c r="AG2" s="47"/>
    </row>
    <row r="3" spans="1:33" s="19" customFormat="1" ht="17" customHeight="1" x14ac:dyDescent="0.2">
      <c r="A3" s="23"/>
      <c r="B3" s="23"/>
    </row>
    <row r="4" spans="1:33" s="19" customFormat="1" ht="17" customHeight="1" x14ac:dyDescent="0.2">
      <c r="A4" s="23"/>
      <c r="B4" s="23"/>
    </row>
    <row r="5" spans="1:33" s="64" customFormat="1" ht="16" x14ac:dyDescent="0.2">
      <c r="A5" s="70" t="s">
        <v>23</v>
      </c>
      <c r="B5" s="70" t="s">
        <v>24</v>
      </c>
      <c r="C5" s="70" t="s">
        <v>25</v>
      </c>
    </row>
    <row r="6" spans="1:33" ht="16" x14ac:dyDescent="0.2">
      <c r="A6" s="71">
        <v>2004</v>
      </c>
      <c r="B6" s="65">
        <v>4.8519592145688545E-2</v>
      </c>
      <c r="C6" s="69">
        <f t="shared" ref="C6:C25" si="0">1+B6</f>
        <v>1.0485195921456885</v>
      </c>
      <c r="D6" s="66"/>
      <c r="E6" s="66"/>
    </row>
    <row r="7" spans="1:33" ht="16" x14ac:dyDescent="0.2">
      <c r="A7" s="72">
        <v>2005</v>
      </c>
      <c r="B7" s="65">
        <v>4.825143973856439E-2</v>
      </c>
      <c r="C7" s="69">
        <f t="shared" si="0"/>
        <v>1.0482514397385645</v>
      </c>
      <c r="D7" s="66"/>
      <c r="E7" s="66"/>
    </row>
    <row r="8" spans="1:33" ht="16" x14ac:dyDescent="0.2">
      <c r="A8" s="72">
        <v>2006</v>
      </c>
      <c r="B8" s="65">
        <v>5.6922800234602763E-2</v>
      </c>
      <c r="C8" s="69">
        <f t="shared" si="0"/>
        <v>1.0569228002346027</v>
      </c>
      <c r="D8" s="66"/>
      <c r="E8" s="66"/>
    </row>
    <row r="9" spans="1:33" ht="16" x14ac:dyDescent="0.2">
      <c r="A9" s="72">
        <v>2007</v>
      </c>
      <c r="B9" s="65">
        <v>5.0250095182681073E-2</v>
      </c>
      <c r="C9" s="69">
        <f t="shared" si="0"/>
        <v>1.050250095182681</v>
      </c>
      <c r="D9" s="66"/>
      <c r="E9" s="66"/>
    </row>
    <row r="10" spans="1:33" ht="16" x14ac:dyDescent="0.2">
      <c r="A10" s="72">
        <v>2008</v>
      </c>
      <c r="B10" s="65">
        <v>4.2307541438046603E-2</v>
      </c>
      <c r="C10" s="69">
        <f t="shared" si="0"/>
        <v>1.0423075414380465</v>
      </c>
      <c r="D10" s="66"/>
      <c r="E10" s="66"/>
    </row>
    <row r="11" spans="1:33" ht="16" x14ac:dyDescent="0.2">
      <c r="A11" s="72">
        <v>2009</v>
      </c>
      <c r="B11" s="65">
        <v>3.8075498219758891E-2</v>
      </c>
      <c r="C11" s="69">
        <f t="shared" si="0"/>
        <v>1.0380754982197589</v>
      </c>
      <c r="D11" s="66"/>
      <c r="E11" s="66"/>
    </row>
    <row r="12" spans="1:33" ht="16" x14ac:dyDescent="0.2">
      <c r="A12" s="72">
        <v>2010</v>
      </c>
      <c r="B12" s="65">
        <v>3.6411617025032872E-2</v>
      </c>
      <c r="C12" s="69">
        <f t="shared" si="0"/>
        <v>1.0364116170250328</v>
      </c>
      <c r="D12" s="66"/>
      <c r="E12" s="66"/>
    </row>
    <row r="13" spans="1:33" ht="16" x14ac:dyDescent="0.2">
      <c r="A13" s="72">
        <v>2011</v>
      </c>
      <c r="B13" s="65">
        <v>3.1118401250797536E-2</v>
      </c>
      <c r="C13" s="69">
        <f t="shared" si="0"/>
        <v>1.0311184012507975</v>
      </c>
      <c r="D13" s="66"/>
      <c r="E13" s="66"/>
    </row>
    <row r="14" spans="1:33" ht="16" x14ac:dyDescent="0.2">
      <c r="A14" s="72">
        <v>2012</v>
      </c>
      <c r="B14" s="65">
        <v>2.0703178413459009E-2</v>
      </c>
      <c r="C14" s="69">
        <f t="shared" si="0"/>
        <v>1.020703178413459</v>
      </c>
      <c r="D14" s="66"/>
      <c r="E14" s="66"/>
    </row>
    <row r="15" spans="1:33" ht="16" x14ac:dyDescent="0.2">
      <c r="A15" s="72">
        <v>2013</v>
      </c>
      <c r="B15" s="65">
        <v>2.7284830209590279E-2</v>
      </c>
      <c r="C15" s="69">
        <f t="shared" si="0"/>
        <v>1.0272848302095903</v>
      </c>
      <c r="D15" s="66"/>
      <c r="E15" s="66"/>
    </row>
    <row r="16" spans="1:33" ht="16" x14ac:dyDescent="0.2">
      <c r="A16" s="72">
        <v>2014</v>
      </c>
      <c r="B16" s="65">
        <v>2.8809341781802739E-2</v>
      </c>
      <c r="C16" s="69">
        <f t="shared" si="0"/>
        <v>1.0288093417818027</v>
      </c>
      <c r="D16" s="66"/>
      <c r="E16" s="66"/>
    </row>
    <row r="17" spans="1:33" ht="16" x14ac:dyDescent="0.2">
      <c r="A17" s="72">
        <v>2015</v>
      </c>
      <c r="B17" s="65">
        <v>2.4342029867318354E-2</v>
      </c>
      <c r="C17" s="69">
        <f t="shared" si="0"/>
        <v>1.0243420298673183</v>
      </c>
      <c r="D17" s="66"/>
      <c r="E17" s="66"/>
    </row>
    <row r="18" spans="1:33" ht="16" x14ac:dyDescent="0.2">
      <c r="A18" s="72">
        <v>2016</v>
      </c>
      <c r="B18" s="65">
        <v>2.0778523147049185E-2</v>
      </c>
      <c r="C18" s="69">
        <f t="shared" si="0"/>
        <v>1.0207785231470492</v>
      </c>
      <c r="D18" s="66"/>
      <c r="E18" s="66"/>
    </row>
    <row r="19" spans="1:33" ht="16" x14ac:dyDescent="0.2">
      <c r="A19" s="72">
        <v>2017</v>
      </c>
      <c r="B19" s="65">
        <v>2.6743097194220421E-2</v>
      </c>
      <c r="C19" s="69">
        <f t="shared" si="0"/>
        <v>1.0267430971942204</v>
      </c>
      <c r="D19" s="66"/>
      <c r="E19" s="66"/>
    </row>
    <row r="20" spans="1:33" ht="16" x14ac:dyDescent="0.2">
      <c r="A20" s="72">
        <v>2018</v>
      </c>
      <c r="B20" s="65">
        <v>3.240219020201518E-2</v>
      </c>
      <c r="C20" s="69">
        <f t="shared" si="0"/>
        <v>1.0324021902020153</v>
      </c>
      <c r="D20" s="66"/>
      <c r="E20" s="66"/>
    </row>
    <row r="21" spans="1:33" ht="16" x14ac:dyDescent="0.2">
      <c r="A21" s="72">
        <v>2019</v>
      </c>
      <c r="B21" s="65">
        <v>2.3242515674015897E-2</v>
      </c>
      <c r="C21" s="69">
        <f t="shared" si="0"/>
        <v>1.0232425156740159</v>
      </c>
      <c r="D21" s="66"/>
      <c r="E21" s="66"/>
    </row>
    <row r="22" spans="1:33" ht="16" x14ac:dyDescent="0.2">
      <c r="A22" s="72">
        <v>2020</v>
      </c>
      <c r="B22" s="65">
        <v>1.0315537751796923E-2</v>
      </c>
      <c r="C22" s="69">
        <f t="shared" si="0"/>
        <v>1.0103155377517969</v>
      </c>
      <c r="D22" s="66"/>
      <c r="E22" s="66"/>
    </row>
    <row r="23" spans="1:33" ht="16" x14ac:dyDescent="0.2">
      <c r="A23" s="72">
        <v>2021</v>
      </c>
      <c r="B23" s="65">
        <v>1.6621651741338887E-2</v>
      </c>
      <c r="C23" s="69">
        <f t="shared" si="0"/>
        <v>1.0166216517413389</v>
      </c>
      <c r="D23" s="66"/>
      <c r="E23" s="66"/>
    </row>
    <row r="24" spans="1:33" ht="16" x14ac:dyDescent="0.2">
      <c r="A24" s="72">
        <v>2022</v>
      </c>
      <c r="B24" s="65">
        <v>2.9007302841439993E-2</v>
      </c>
      <c r="C24" s="69">
        <f t="shared" si="0"/>
        <v>1.0290073028414399</v>
      </c>
      <c r="D24" s="66"/>
      <c r="E24" s="66"/>
    </row>
    <row r="25" spans="1:33" ht="16" x14ac:dyDescent="0.2">
      <c r="A25" s="72">
        <v>2023</v>
      </c>
      <c r="B25" s="65">
        <v>3.1177650651046069E-2</v>
      </c>
      <c r="C25" s="69">
        <f t="shared" si="0"/>
        <v>1.0311776506510462</v>
      </c>
      <c r="D25" s="66"/>
      <c r="E25" s="66"/>
    </row>
    <row r="26" spans="1:33" ht="16" x14ac:dyDescent="0.2"/>
    <row r="27" spans="1:33" ht="17" thickBot="1" x14ac:dyDescent="0.25">
      <c r="A27" s="68" t="s">
        <v>26</v>
      </c>
      <c r="B27" s="73">
        <f>PRODUCT(C6:C25)^(1/20)-1</f>
        <v>3.2096133711594366E-2</v>
      </c>
      <c r="C27" s="67" t="s">
        <v>27</v>
      </c>
    </row>
    <row r="28" spans="1:33" ht="17" thickTop="1" x14ac:dyDescent="0.2">
      <c r="A28" s="68"/>
      <c r="B28" s="120"/>
    </row>
    <row r="29" spans="1:33" s="19" customFormat="1" ht="16" x14ac:dyDescent="0.2">
      <c r="A29" s="216" t="s">
        <v>28</v>
      </c>
      <c r="B29" s="216"/>
      <c r="AG29" s="46"/>
    </row>
    <row r="30" spans="1:33" s="20" customFormat="1" ht="17" customHeight="1" thickBot="1" x14ac:dyDescent="0.25">
      <c r="A30" s="217"/>
      <c r="B30" s="217"/>
      <c r="AG30" s="47"/>
    </row>
    <row r="31" spans="1:33" s="19" customFormat="1" ht="17" customHeight="1" x14ac:dyDescent="0.2">
      <c r="A31" s="23"/>
      <c r="B31" s="23"/>
    </row>
    <row r="32" spans="1:33" s="19" customFormat="1" ht="17" customHeight="1" x14ac:dyDescent="0.2">
      <c r="A32" s="23"/>
      <c r="B32" s="23"/>
    </row>
    <row r="33" spans="1:3" ht="16" x14ac:dyDescent="0.2">
      <c r="A33" s="131" t="s">
        <v>28</v>
      </c>
      <c r="B33" s="132" t="s">
        <v>29</v>
      </c>
      <c r="C33" s="133" t="s">
        <v>30</v>
      </c>
    </row>
    <row r="34" spans="1:3" ht="16" x14ac:dyDescent="0.2">
      <c r="A34" s="131" t="s">
        <v>5</v>
      </c>
      <c r="B34" s="134">
        <f>B27+0.04</f>
        <v>7.2096133711594373E-2</v>
      </c>
      <c r="C34" s="134">
        <f>B27+0.05</f>
        <v>8.2096133711594368E-2</v>
      </c>
    </row>
    <row r="35" spans="1:3" ht="15.75" customHeight="1" x14ac:dyDescent="0.2">
      <c r="B35" s="79"/>
      <c r="C35" s="79"/>
    </row>
  </sheetData>
  <mergeCells count="2">
    <mergeCell ref="A1:B2"/>
    <mergeCell ref="A29:B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E81F0-B4B7-7941-9501-1F6D4B6C59B6}">
  <dimension ref="A1:BI187"/>
  <sheetViews>
    <sheetView workbookViewId="0">
      <selection activeCell="AI9" sqref="AI9"/>
    </sheetView>
  </sheetViews>
  <sheetFormatPr baseColWidth="10" defaultColWidth="10.6640625" defaultRowHeight="16" x14ac:dyDescent="0.2"/>
  <cols>
    <col min="1" max="1" width="26.1640625" style="19" customWidth="1"/>
    <col min="2" max="2" width="20.6640625" style="19" customWidth="1"/>
    <col min="3" max="3" width="18.1640625" style="19" customWidth="1"/>
    <col min="4" max="4" width="19.1640625" style="19" bestFit="1" customWidth="1"/>
    <col min="5" max="6" width="10.6640625" style="19" customWidth="1"/>
    <col min="7" max="7" width="12.5" style="19" customWidth="1"/>
    <col min="8" max="8" width="10.6640625" style="19" customWidth="1"/>
    <col min="9" max="9" width="17.1640625" style="19" customWidth="1"/>
    <col min="10" max="11" width="11.1640625" style="19" customWidth="1"/>
    <col min="12" max="12" width="5.6640625" style="19" customWidth="1"/>
    <col min="13" max="13" width="14.1640625" style="19" customWidth="1"/>
    <col min="14" max="17" width="10.6640625" style="19" customWidth="1"/>
    <col min="18" max="18" width="7.6640625" style="19" bestFit="1" customWidth="1"/>
    <col min="19" max="19" width="5.6640625" style="19" customWidth="1"/>
    <col min="20" max="22" width="10.6640625" style="19" customWidth="1"/>
    <col min="23" max="23" width="14.6640625" style="19" customWidth="1"/>
    <col min="24" max="24" width="10.6640625" style="19" customWidth="1"/>
    <col min="25" max="25" width="11.1640625" style="19" customWidth="1"/>
    <col min="26" max="31" width="10.6640625" style="19" customWidth="1"/>
    <col min="32" max="32" width="10.6640625" style="19"/>
    <col min="33" max="33" width="10.6640625" style="46"/>
    <col min="34" max="37" width="10.6640625" style="19"/>
    <col min="38" max="38" width="11.1640625" style="19" customWidth="1"/>
    <col min="39" max="39" width="16.5" style="19" customWidth="1"/>
    <col min="40" max="41" width="10.6640625" style="19"/>
    <col min="42" max="42" width="9.5" style="19" bestFit="1" customWidth="1"/>
    <col min="43" max="247" width="10.6640625" style="19"/>
    <col min="248" max="248" width="36" style="19" customWidth="1"/>
    <col min="249" max="250" width="10.6640625" style="19"/>
    <col min="251" max="251" width="19.1640625" style="19" bestFit="1" customWidth="1"/>
    <col min="252" max="252" width="10.6640625" style="19"/>
    <col min="253" max="253" width="10" style="19" customWidth="1"/>
    <col min="254" max="254" width="15.5" style="19" customWidth="1"/>
    <col min="255" max="257" width="10.6640625" style="19"/>
    <col min="258" max="258" width="12.5" style="19" customWidth="1"/>
    <col min="259" max="259" width="10.6640625" style="19"/>
    <col min="260" max="260" width="9.5" style="19" customWidth="1"/>
    <col min="261" max="263" width="11.1640625" style="19" customWidth="1"/>
    <col min="264" max="264" width="5.6640625" style="19" customWidth="1"/>
    <col min="265" max="265" width="14.1640625" style="19" customWidth="1"/>
    <col min="266" max="269" width="10.6640625" style="19"/>
    <col min="270" max="270" width="8.1640625" style="19" customWidth="1"/>
    <col min="271" max="271" width="5.6640625" style="19" customWidth="1"/>
    <col min="272" max="275" width="10.6640625" style="19"/>
    <col min="276" max="276" width="5.6640625" style="19" customWidth="1"/>
    <col min="277" max="277" width="10.6640625" style="19"/>
    <col min="278" max="278" width="11.1640625" style="19" customWidth="1"/>
    <col min="279" max="285" width="10.6640625" style="19"/>
    <col min="286" max="286" width="12.1640625" style="19" customWidth="1"/>
    <col min="287" max="287" width="13.5" style="19" customWidth="1"/>
    <col min="288" max="293" width="10.6640625" style="19"/>
    <col min="294" max="294" width="11.1640625" style="19" customWidth="1"/>
    <col min="295" max="297" width="10.6640625" style="19"/>
    <col min="298" max="298" width="9.5" style="19" bestFit="1" customWidth="1"/>
    <col min="299" max="503" width="10.6640625" style="19"/>
    <col min="504" max="504" width="36" style="19" customWidth="1"/>
    <col min="505" max="506" width="10.6640625" style="19"/>
    <col min="507" max="507" width="19.1640625" style="19" bestFit="1" customWidth="1"/>
    <col min="508" max="508" width="10.6640625" style="19"/>
    <col min="509" max="509" width="10" style="19" customWidth="1"/>
    <col min="510" max="510" width="15.5" style="19" customWidth="1"/>
    <col min="511" max="513" width="10.6640625" style="19"/>
    <col min="514" max="514" width="12.5" style="19" customWidth="1"/>
    <col min="515" max="515" width="10.6640625" style="19"/>
    <col min="516" max="516" width="9.5" style="19" customWidth="1"/>
    <col min="517" max="519" width="11.1640625" style="19" customWidth="1"/>
    <col min="520" max="520" width="5.6640625" style="19" customWidth="1"/>
    <col min="521" max="521" width="14.1640625" style="19" customWidth="1"/>
    <col min="522" max="525" width="10.6640625" style="19"/>
    <col min="526" max="526" width="8.1640625" style="19" customWidth="1"/>
    <col min="527" max="527" width="5.6640625" style="19" customWidth="1"/>
    <col min="528" max="531" width="10.6640625" style="19"/>
    <col min="532" max="532" width="5.6640625" style="19" customWidth="1"/>
    <col min="533" max="533" width="10.6640625" style="19"/>
    <col min="534" max="534" width="11.1640625" style="19" customWidth="1"/>
    <col min="535" max="541" width="10.6640625" style="19"/>
    <col min="542" max="542" width="12.1640625" style="19" customWidth="1"/>
    <col min="543" max="543" width="13.5" style="19" customWidth="1"/>
    <col min="544" max="549" width="10.6640625" style="19"/>
    <col min="550" max="550" width="11.1640625" style="19" customWidth="1"/>
    <col min="551" max="553" width="10.6640625" style="19"/>
    <col min="554" max="554" width="9.5" style="19" bestFit="1" customWidth="1"/>
    <col min="555" max="759" width="10.6640625" style="19"/>
    <col min="760" max="760" width="36" style="19" customWidth="1"/>
    <col min="761" max="762" width="10.6640625" style="19"/>
    <col min="763" max="763" width="19.1640625" style="19" bestFit="1" customWidth="1"/>
    <col min="764" max="764" width="10.6640625" style="19"/>
    <col min="765" max="765" width="10" style="19" customWidth="1"/>
    <col min="766" max="766" width="15.5" style="19" customWidth="1"/>
    <col min="767" max="769" width="10.6640625" style="19"/>
    <col min="770" max="770" width="12.5" style="19" customWidth="1"/>
    <col min="771" max="771" width="10.6640625" style="19"/>
    <col min="772" max="772" width="9.5" style="19" customWidth="1"/>
    <col min="773" max="775" width="11.1640625" style="19" customWidth="1"/>
    <col min="776" max="776" width="5.6640625" style="19" customWidth="1"/>
    <col min="777" max="777" width="14.1640625" style="19" customWidth="1"/>
    <col min="778" max="781" width="10.6640625" style="19"/>
    <col min="782" max="782" width="8.1640625" style="19" customWidth="1"/>
    <col min="783" max="783" width="5.6640625" style="19" customWidth="1"/>
    <col min="784" max="787" width="10.6640625" style="19"/>
    <col min="788" max="788" width="5.6640625" style="19" customWidth="1"/>
    <col min="789" max="789" width="10.6640625" style="19"/>
    <col min="790" max="790" width="11.1640625" style="19" customWidth="1"/>
    <col min="791" max="797" width="10.6640625" style="19"/>
    <col min="798" max="798" width="12.1640625" style="19" customWidth="1"/>
    <col min="799" max="799" width="13.5" style="19" customWidth="1"/>
    <col min="800" max="805" width="10.6640625" style="19"/>
    <col min="806" max="806" width="11.1640625" style="19" customWidth="1"/>
    <col min="807" max="809" width="10.6640625" style="19"/>
    <col min="810" max="810" width="9.5" style="19" bestFit="1" customWidth="1"/>
    <col min="811" max="1015" width="10.6640625" style="19"/>
    <col min="1016" max="1016" width="36" style="19" customWidth="1"/>
    <col min="1017" max="1018" width="10.6640625" style="19"/>
    <col min="1019" max="1019" width="19.1640625" style="19" bestFit="1" customWidth="1"/>
    <col min="1020" max="1020" width="10.6640625" style="19"/>
    <col min="1021" max="1021" width="10" style="19" customWidth="1"/>
    <col min="1022" max="1022" width="15.5" style="19" customWidth="1"/>
    <col min="1023" max="1025" width="10.6640625" style="19"/>
    <col min="1026" max="1026" width="12.5" style="19" customWidth="1"/>
    <col min="1027" max="1027" width="10.6640625" style="19"/>
    <col min="1028" max="1028" width="9.5" style="19" customWidth="1"/>
    <col min="1029" max="1031" width="11.1640625" style="19" customWidth="1"/>
    <col min="1032" max="1032" width="5.6640625" style="19" customWidth="1"/>
    <col min="1033" max="1033" width="14.1640625" style="19" customWidth="1"/>
    <col min="1034" max="1037" width="10.6640625" style="19"/>
    <col min="1038" max="1038" width="8.1640625" style="19" customWidth="1"/>
    <col min="1039" max="1039" width="5.6640625" style="19" customWidth="1"/>
    <col min="1040" max="1043" width="10.6640625" style="19"/>
    <col min="1044" max="1044" width="5.6640625" style="19" customWidth="1"/>
    <col min="1045" max="1045" width="10.6640625" style="19"/>
    <col min="1046" max="1046" width="11.1640625" style="19" customWidth="1"/>
    <col min="1047" max="1053" width="10.6640625" style="19"/>
    <col min="1054" max="1054" width="12.1640625" style="19" customWidth="1"/>
    <col min="1055" max="1055" width="13.5" style="19" customWidth="1"/>
    <col min="1056" max="1061" width="10.6640625" style="19"/>
    <col min="1062" max="1062" width="11.1640625" style="19" customWidth="1"/>
    <col min="1063" max="1065" width="10.6640625" style="19"/>
    <col min="1066" max="1066" width="9.5" style="19" bestFit="1" customWidth="1"/>
    <col min="1067" max="1271" width="10.6640625" style="19"/>
    <col min="1272" max="1272" width="36" style="19" customWidth="1"/>
    <col min="1273" max="1274" width="10.6640625" style="19"/>
    <col min="1275" max="1275" width="19.1640625" style="19" bestFit="1" customWidth="1"/>
    <col min="1276" max="1276" width="10.6640625" style="19"/>
    <col min="1277" max="1277" width="10" style="19" customWidth="1"/>
    <col min="1278" max="1278" width="15.5" style="19" customWidth="1"/>
    <col min="1279" max="1281" width="10.6640625" style="19"/>
    <col min="1282" max="1282" width="12.5" style="19" customWidth="1"/>
    <col min="1283" max="1283" width="10.6640625" style="19"/>
    <col min="1284" max="1284" width="9.5" style="19" customWidth="1"/>
    <col min="1285" max="1287" width="11.1640625" style="19" customWidth="1"/>
    <col min="1288" max="1288" width="5.6640625" style="19" customWidth="1"/>
    <col min="1289" max="1289" width="14.1640625" style="19" customWidth="1"/>
    <col min="1290" max="1293" width="10.6640625" style="19"/>
    <col min="1294" max="1294" width="8.1640625" style="19" customWidth="1"/>
    <col min="1295" max="1295" width="5.6640625" style="19" customWidth="1"/>
    <col min="1296" max="1299" width="10.6640625" style="19"/>
    <col min="1300" max="1300" width="5.6640625" style="19" customWidth="1"/>
    <col min="1301" max="1301" width="10.6640625" style="19"/>
    <col min="1302" max="1302" width="11.1640625" style="19" customWidth="1"/>
    <col min="1303" max="1309" width="10.6640625" style="19"/>
    <col min="1310" max="1310" width="12.1640625" style="19" customWidth="1"/>
    <col min="1311" max="1311" width="13.5" style="19" customWidth="1"/>
    <col min="1312" max="1317" width="10.6640625" style="19"/>
    <col min="1318" max="1318" width="11.1640625" style="19" customWidth="1"/>
    <col min="1319" max="1321" width="10.6640625" style="19"/>
    <col min="1322" max="1322" width="9.5" style="19" bestFit="1" customWidth="1"/>
    <col min="1323" max="1527" width="10.6640625" style="19"/>
    <col min="1528" max="1528" width="36" style="19" customWidth="1"/>
    <col min="1529" max="1530" width="10.6640625" style="19"/>
    <col min="1531" max="1531" width="19.1640625" style="19" bestFit="1" customWidth="1"/>
    <col min="1532" max="1532" width="10.6640625" style="19"/>
    <col min="1533" max="1533" width="10" style="19" customWidth="1"/>
    <col min="1534" max="1534" width="15.5" style="19" customWidth="1"/>
    <col min="1535" max="1537" width="10.6640625" style="19"/>
    <col min="1538" max="1538" width="12.5" style="19" customWidth="1"/>
    <col min="1539" max="1539" width="10.6640625" style="19"/>
    <col min="1540" max="1540" width="9.5" style="19" customWidth="1"/>
    <col min="1541" max="1543" width="11.1640625" style="19" customWidth="1"/>
    <col min="1544" max="1544" width="5.6640625" style="19" customWidth="1"/>
    <col min="1545" max="1545" width="14.1640625" style="19" customWidth="1"/>
    <col min="1546" max="1549" width="10.6640625" style="19"/>
    <col min="1550" max="1550" width="8.1640625" style="19" customWidth="1"/>
    <col min="1551" max="1551" width="5.6640625" style="19" customWidth="1"/>
    <col min="1552" max="1555" width="10.6640625" style="19"/>
    <col min="1556" max="1556" width="5.6640625" style="19" customWidth="1"/>
    <col min="1557" max="1557" width="10.6640625" style="19"/>
    <col min="1558" max="1558" width="11.1640625" style="19" customWidth="1"/>
    <col min="1559" max="1565" width="10.6640625" style="19"/>
    <col min="1566" max="1566" width="12.1640625" style="19" customWidth="1"/>
    <col min="1567" max="1567" width="13.5" style="19" customWidth="1"/>
    <col min="1568" max="1573" width="10.6640625" style="19"/>
    <col min="1574" max="1574" width="11.1640625" style="19" customWidth="1"/>
    <col min="1575" max="1577" width="10.6640625" style="19"/>
    <col min="1578" max="1578" width="9.5" style="19" bestFit="1" customWidth="1"/>
    <col min="1579" max="1783" width="10.6640625" style="19"/>
    <col min="1784" max="1784" width="36" style="19" customWidth="1"/>
    <col min="1785" max="1786" width="10.6640625" style="19"/>
    <col min="1787" max="1787" width="19.1640625" style="19" bestFit="1" customWidth="1"/>
    <col min="1788" max="1788" width="10.6640625" style="19"/>
    <col min="1789" max="1789" width="10" style="19" customWidth="1"/>
    <col min="1790" max="1790" width="15.5" style="19" customWidth="1"/>
    <col min="1791" max="1793" width="10.6640625" style="19"/>
    <col min="1794" max="1794" width="12.5" style="19" customWidth="1"/>
    <col min="1795" max="1795" width="10.6640625" style="19"/>
    <col min="1796" max="1796" width="9.5" style="19" customWidth="1"/>
    <col min="1797" max="1799" width="11.1640625" style="19" customWidth="1"/>
    <col min="1800" max="1800" width="5.6640625" style="19" customWidth="1"/>
    <col min="1801" max="1801" width="14.1640625" style="19" customWidth="1"/>
    <col min="1802" max="1805" width="10.6640625" style="19"/>
    <col min="1806" max="1806" width="8.1640625" style="19" customWidth="1"/>
    <col min="1807" max="1807" width="5.6640625" style="19" customWidth="1"/>
    <col min="1808" max="1811" width="10.6640625" style="19"/>
    <col min="1812" max="1812" width="5.6640625" style="19" customWidth="1"/>
    <col min="1813" max="1813" width="10.6640625" style="19"/>
    <col min="1814" max="1814" width="11.1640625" style="19" customWidth="1"/>
    <col min="1815" max="1821" width="10.6640625" style="19"/>
    <col min="1822" max="1822" width="12.1640625" style="19" customWidth="1"/>
    <col min="1823" max="1823" width="13.5" style="19" customWidth="1"/>
    <col min="1824" max="1829" width="10.6640625" style="19"/>
    <col min="1830" max="1830" width="11.1640625" style="19" customWidth="1"/>
    <col min="1831" max="1833" width="10.6640625" style="19"/>
    <col min="1834" max="1834" width="9.5" style="19" bestFit="1" customWidth="1"/>
    <col min="1835" max="2039" width="10.6640625" style="19"/>
    <col min="2040" max="2040" width="36" style="19" customWidth="1"/>
    <col min="2041" max="2042" width="10.6640625" style="19"/>
    <col min="2043" max="2043" width="19.1640625" style="19" bestFit="1" customWidth="1"/>
    <col min="2044" max="2044" width="10.6640625" style="19"/>
    <col min="2045" max="2045" width="10" style="19" customWidth="1"/>
    <col min="2046" max="2046" width="15.5" style="19" customWidth="1"/>
    <col min="2047" max="2049" width="10.6640625" style="19"/>
    <col min="2050" max="2050" width="12.5" style="19" customWidth="1"/>
    <col min="2051" max="2051" width="10.6640625" style="19"/>
    <col min="2052" max="2052" width="9.5" style="19" customWidth="1"/>
    <col min="2053" max="2055" width="11.1640625" style="19" customWidth="1"/>
    <col min="2056" max="2056" width="5.6640625" style="19" customWidth="1"/>
    <col min="2057" max="2057" width="14.1640625" style="19" customWidth="1"/>
    <col min="2058" max="2061" width="10.6640625" style="19"/>
    <col min="2062" max="2062" width="8.1640625" style="19" customWidth="1"/>
    <col min="2063" max="2063" width="5.6640625" style="19" customWidth="1"/>
    <col min="2064" max="2067" width="10.6640625" style="19"/>
    <col min="2068" max="2068" width="5.6640625" style="19" customWidth="1"/>
    <col min="2069" max="2069" width="10.6640625" style="19"/>
    <col min="2070" max="2070" width="11.1640625" style="19" customWidth="1"/>
    <col min="2071" max="2077" width="10.6640625" style="19"/>
    <col min="2078" max="2078" width="12.1640625" style="19" customWidth="1"/>
    <col min="2079" max="2079" width="13.5" style="19" customWidth="1"/>
    <col min="2080" max="2085" width="10.6640625" style="19"/>
    <col min="2086" max="2086" width="11.1640625" style="19" customWidth="1"/>
    <col min="2087" max="2089" width="10.6640625" style="19"/>
    <col min="2090" max="2090" width="9.5" style="19" bestFit="1" customWidth="1"/>
    <col min="2091" max="2295" width="10.6640625" style="19"/>
    <col min="2296" max="2296" width="36" style="19" customWidth="1"/>
    <col min="2297" max="2298" width="10.6640625" style="19"/>
    <col min="2299" max="2299" width="19.1640625" style="19" bestFit="1" customWidth="1"/>
    <col min="2300" max="2300" width="10.6640625" style="19"/>
    <col min="2301" max="2301" width="10" style="19" customWidth="1"/>
    <col min="2302" max="2302" width="15.5" style="19" customWidth="1"/>
    <col min="2303" max="2305" width="10.6640625" style="19"/>
    <col min="2306" max="2306" width="12.5" style="19" customWidth="1"/>
    <col min="2307" max="2307" width="10.6640625" style="19"/>
    <col min="2308" max="2308" width="9.5" style="19" customWidth="1"/>
    <col min="2309" max="2311" width="11.1640625" style="19" customWidth="1"/>
    <col min="2312" max="2312" width="5.6640625" style="19" customWidth="1"/>
    <col min="2313" max="2313" width="14.1640625" style="19" customWidth="1"/>
    <col min="2314" max="2317" width="10.6640625" style="19"/>
    <col min="2318" max="2318" width="8.1640625" style="19" customWidth="1"/>
    <col min="2319" max="2319" width="5.6640625" style="19" customWidth="1"/>
    <col min="2320" max="2323" width="10.6640625" style="19"/>
    <col min="2324" max="2324" width="5.6640625" style="19" customWidth="1"/>
    <col min="2325" max="2325" width="10.6640625" style="19"/>
    <col min="2326" max="2326" width="11.1640625" style="19" customWidth="1"/>
    <col min="2327" max="2333" width="10.6640625" style="19"/>
    <col min="2334" max="2334" width="12.1640625" style="19" customWidth="1"/>
    <col min="2335" max="2335" width="13.5" style="19" customWidth="1"/>
    <col min="2336" max="2341" width="10.6640625" style="19"/>
    <col min="2342" max="2342" width="11.1640625" style="19" customWidth="1"/>
    <col min="2343" max="2345" width="10.6640625" style="19"/>
    <col min="2346" max="2346" width="9.5" style="19" bestFit="1" customWidth="1"/>
    <col min="2347" max="2551" width="10.6640625" style="19"/>
    <col min="2552" max="2552" width="36" style="19" customWidth="1"/>
    <col min="2553" max="2554" width="10.6640625" style="19"/>
    <col min="2555" max="2555" width="19.1640625" style="19" bestFit="1" customWidth="1"/>
    <col min="2556" max="2556" width="10.6640625" style="19"/>
    <col min="2557" max="2557" width="10" style="19" customWidth="1"/>
    <col min="2558" max="2558" width="15.5" style="19" customWidth="1"/>
    <col min="2559" max="2561" width="10.6640625" style="19"/>
    <col min="2562" max="2562" width="12.5" style="19" customWidth="1"/>
    <col min="2563" max="2563" width="10.6640625" style="19"/>
    <col min="2564" max="2564" width="9.5" style="19" customWidth="1"/>
    <col min="2565" max="2567" width="11.1640625" style="19" customWidth="1"/>
    <col min="2568" max="2568" width="5.6640625" style="19" customWidth="1"/>
    <col min="2569" max="2569" width="14.1640625" style="19" customWidth="1"/>
    <col min="2570" max="2573" width="10.6640625" style="19"/>
    <col min="2574" max="2574" width="8.1640625" style="19" customWidth="1"/>
    <col min="2575" max="2575" width="5.6640625" style="19" customWidth="1"/>
    <col min="2576" max="2579" width="10.6640625" style="19"/>
    <col min="2580" max="2580" width="5.6640625" style="19" customWidth="1"/>
    <col min="2581" max="2581" width="10.6640625" style="19"/>
    <col min="2582" max="2582" width="11.1640625" style="19" customWidth="1"/>
    <col min="2583" max="2589" width="10.6640625" style="19"/>
    <col min="2590" max="2590" width="12.1640625" style="19" customWidth="1"/>
    <col min="2591" max="2591" width="13.5" style="19" customWidth="1"/>
    <col min="2592" max="2597" width="10.6640625" style="19"/>
    <col min="2598" max="2598" width="11.1640625" style="19" customWidth="1"/>
    <col min="2599" max="2601" width="10.6640625" style="19"/>
    <col min="2602" max="2602" width="9.5" style="19" bestFit="1" customWidth="1"/>
    <col min="2603" max="2807" width="10.6640625" style="19"/>
    <col min="2808" max="2808" width="36" style="19" customWidth="1"/>
    <col min="2809" max="2810" width="10.6640625" style="19"/>
    <col min="2811" max="2811" width="19.1640625" style="19" bestFit="1" customWidth="1"/>
    <col min="2812" max="2812" width="10.6640625" style="19"/>
    <col min="2813" max="2813" width="10" style="19" customWidth="1"/>
    <col min="2814" max="2814" width="15.5" style="19" customWidth="1"/>
    <col min="2815" max="2817" width="10.6640625" style="19"/>
    <col min="2818" max="2818" width="12.5" style="19" customWidth="1"/>
    <col min="2819" max="2819" width="10.6640625" style="19"/>
    <col min="2820" max="2820" width="9.5" style="19" customWidth="1"/>
    <col min="2821" max="2823" width="11.1640625" style="19" customWidth="1"/>
    <col min="2824" max="2824" width="5.6640625" style="19" customWidth="1"/>
    <col min="2825" max="2825" width="14.1640625" style="19" customWidth="1"/>
    <col min="2826" max="2829" width="10.6640625" style="19"/>
    <col min="2830" max="2830" width="8.1640625" style="19" customWidth="1"/>
    <col min="2831" max="2831" width="5.6640625" style="19" customWidth="1"/>
    <col min="2832" max="2835" width="10.6640625" style="19"/>
    <col min="2836" max="2836" width="5.6640625" style="19" customWidth="1"/>
    <col min="2837" max="2837" width="10.6640625" style="19"/>
    <col min="2838" max="2838" width="11.1640625" style="19" customWidth="1"/>
    <col min="2839" max="2845" width="10.6640625" style="19"/>
    <col min="2846" max="2846" width="12.1640625" style="19" customWidth="1"/>
    <col min="2847" max="2847" width="13.5" style="19" customWidth="1"/>
    <col min="2848" max="2853" width="10.6640625" style="19"/>
    <col min="2854" max="2854" width="11.1640625" style="19" customWidth="1"/>
    <col min="2855" max="2857" width="10.6640625" style="19"/>
    <col min="2858" max="2858" width="9.5" style="19" bestFit="1" customWidth="1"/>
    <col min="2859" max="3063" width="10.6640625" style="19"/>
    <col min="3064" max="3064" width="36" style="19" customWidth="1"/>
    <col min="3065" max="3066" width="10.6640625" style="19"/>
    <col min="3067" max="3067" width="19.1640625" style="19" bestFit="1" customWidth="1"/>
    <col min="3068" max="3068" width="10.6640625" style="19"/>
    <col min="3069" max="3069" width="10" style="19" customWidth="1"/>
    <col min="3070" max="3070" width="15.5" style="19" customWidth="1"/>
    <col min="3071" max="3073" width="10.6640625" style="19"/>
    <col min="3074" max="3074" width="12.5" style="19" customWidth="1"/>
    <col min="3075" max="3075" width="10.6640625" style="19"/>
    <col min="3076" max="3076" width="9.5" style="19" customWidth="1"/>
    <col min="3077" max="3079" width="11.1640625" style="19" customWidth="1"/>
    <col min="3080" max="3080" width="5.6640625" style="19" customWidth="1"/>
    <col min="3081" max="3081" width="14.1640625" style="19" customWidth="1"/>
    <col min="3082" max="3085" width="10.6640625" style="19"/>
    <col min="3086" max="3086" width="8.1640625" style="19" customWidth="1"/>
    <col min="3087" max="3087" width="5.6640625" style="19" customWidth="1"/>
    <col min="3088" max="3091" width="10.6640625" style="19"/>
    <col min="3092" max="3092" width="5.6640625" style="19" customWidth="1"/>
    <col min="3093" max="3093" width="10.6640625" style="19"/>
    <col min="3094" max="3094" width="11.1640625" style="19" customWidth="1"/>
    <col min="3095" max="3101" width="10.6640625" style="19"/>
    <col min="3102" max="3102" width="12.1640625" style="19" customWidth="1"/>
    <col min="3103" max="3103" width="13.5" style="19" customWidth="1"/>
    <col min="3104" max="3109" width="10.6640625" style="19"/>
    <col min="3110" max="3110" width="11.1640625" style="19" customWidth="1"/>
    <col min="3111" max="3113" width="10.6640625" style="19"/>
    <col min="3114" max="3114" width="9.5" style="19" bestFit="1" customWidth="1"/>
    <col min="3115" max="3319" width="10.6640625" style="19"/>
    <col min="3320" max="3320" width="36" style="19" customWidth="1"/>
    <col min="3321" max="3322" width="10.6640625" style="19"/>
    <col min="3323" max="3323" width="19.1640625" style="19" bestFit="1" customWidth="1"/>
    <col min="3324" max="3324" width="10.6640625" style="19"/>
    <col min="3325" max="3325" width="10" style="19" customWidth="1"/>
    <col min="3326" max="3326" width="15.5" style="19" customWidth="1"/>
    <col min="3327" max="3329" width="10.6640625" style="19"/>
    <col min="3330" max="3330" width="12.5" style="19" customWidth="1"/>
    <col min="3331" max="3331" width="10.6640625" style="19"/>
    <col min="3332" max="3332" width="9.5" style="19" customWidth="1"/>
    <col min="3333" max="3335" width="11.1640625" style="19" customWidth="1"/>
    <col min="3336" max="3336" width="5.6640625" style="19" customWidth="1"/>
    <col min="3337" max="3337" width="14.1640625" style="19" customWidth="1"/>
    <col min="3338" max="3341" width="10.6640625" style="19"/>
    <col min="3342" max="3342" width="8.1640625" style="19" customWidth="1"/>
    <col min="3343" max="3343" width="5.6640625" style="19" customWidth="1"/>
    <col min="3344" max="3347" width="10.6640625" style="19"/>
    <col min="3348" max="3348" width="5.6640625" style="19" customWidth="1"/>
    <col min="3349" max="3349" width="10.6640625" style="19"/>
    <col min="3350" max="3350" width="11.1640625" style="19" customWidth="1"/>
    <col min="3351" max="3357" width="10.6640625" style="19"/>
    <col min="3358" max="3358" width="12.1640625" style="19" customWidth="1"/>
    <col min="3359" max="3359" width="13.5" style="19" customWidth="1"/>
    <col min="3360" max="3365" width="10.6640625" style="19"/>
    <col min="3366" max="3366" width="11.1640625" style="19" customWidth="1"/>
    <col min="3367" max="3369" width="10.6640625" style="19"/>
    <col min="3370" max="3370" width="9.5" style="19" bestFit="1" customWidth="1"/>
    <col min="3371" max="3575" width="10.6640625" style="19"/>
    <col min="3576" max="3576" width="36" style="19" customWidth="1"/>
    <col min="3577" max="3578" width="10.6640625" style="19"/>
    <col min="3579" max="3579" width="19.1640625" style="19" bestFit="1" customWidth="1"/>
    <col min="3580" max="3580" width="10.6640625" style="19"/>
    <col min="3581" max="3581" width="10" style="19" customWidth="1"/>
    <col min="3582" max="3582" width="15.5" style="19" customWidth="1"/>
    <col min="3583" max="3585" width="10.6640625" style="19"/>
    <col min="3586" max="3586" width="12.5" style="19" customWidth="1"/>
    <col min="3587" max="3587" width="10.6640625" style="19"/>
    <col min="3588" max="3588" width="9.5" style="19" customWidth="1"/>
    <col min="3589" max="3591" width="11.1640625" style="19" customWidth="1"/>
    <col min="3592" max="3592" width="5.6640625" style="19" customWidth="1"/>
    <col min="3593" max="3593" width="14.1640625" style="19" customWidth="1"/>
    <col min="3594" max="3597" width="10.6640625" style="19"/>
    <col min="3598" max="3598" width="8.1640625" style="19" customWidth="1"/>
    <col min="3599" max="3599" width="5.6640625" style="19" customWidth="1"/>
    <col min="3600" max="3603" width="10.6640625" style="19"/>
    <col min="3604" max="3604" width="5.6640625" style="19" customWidth="1"/>
    <col min="3605" max="3605" width="10.6640625" style="19"/>
    <col min="3606" max="3606" width="11.1640625" style="19" customWidth="1"/>
    <col min="3607" max="3613" width="10.6640625" style="19"/>
    <col min="3614" max="3614" width="12.1640625" style="19" customWidth="1"/>
    <col min="3615" max="3615" width="13.5" style="19" customWidth="1"/>
    <col min="3616" max="3621" width="10.6640625" style="19"/>
    <col min="3622" max="3622" width="11.1640625" style="19" customWidth="1"/>
    <col min="3623" max="3625" width="10.6640625" style="19"/>
    <col min="3626" max="3626" width="9.5" style="19" bestFit="1" customWidth="1"/>
    <col min="3627" max="3831" width="10.6640625" style="19"/>
    <col min="3832" max="3832" width="36" style="19" customWidth="1"/>
    <col min="3833" max="3834" width="10.6640625" style="19"/>
    <col min="3835" max="3835" width="19.1640625" style="19" bestFit="1" customWidth="1"/>
    <col min="3836" max="3836" width="10.6640625" style="19"/>
    <col min="3837" max="3837" width="10" style="19" customWidth="1"/>
    <col min="3838" max="3838" width="15.5" style="19" customWidth="1"/>
    <col min="3839" max="3841" width="10.6640625" style="19"/>
    <col min="3842" max="3842" width="12.5" style="19" customWidth="1"/>
    <col min="3843" max="3843" width="10.6640625" style="19"/>
    <col min="3844" max="3844" width="9.5" style="19" customWidth="1"/>
    <col min="3845" max="3847" width="11.1640625" style="19" customWidth="1"/>
    <col min="3848" max="3848" width="5.6640625" style="19" customWidth="1"/>
    <col min="3849" max="3849" width="14.1640625" style="19" customWidth="1"/>
    <col min="3850" max="3853" width="10.6640625" style="19"/>
    <col min="3854" max="3854" width="8.1640625" style="19" customWidth="1"/>
    <col min="3855" max="3855" width="5.6640625" style="19" customWidth="1"/>
    <col min="3856" max="3859" width="10.6640625" style="19"/>
    <col min="3860" max="3860" width="5.6640625" style="19" customWidth="1"/>
    <col min="3861" max="3861" width="10.6640625" style="19"/>
    <col min="3862" max="3862" width="11.1640625" style="19" customWidth="1"/>
    <col min="3863" max="3869" width="10.6640625" style="19"/>
    <col min="3870" max="3870" width="12.1640625" style="19" customWidth="1"/>
    <col min="3871" max="3871" width="13.5" style="19" customWidth="1"/>
    <col min="3872" max="3877" width="10.6640625" style="19"/>
    <col min="3878" max="3878" width="11.1640625" style="19" customWidth="1"/>
    <col min="3879" max="3881" width="10.6640625" style="19"/>
    <col min="3882" max="3882" width="9.5" style="19" bestFit="1" customWidth="1"/>
    <col min="3883" max="4087" width="10.6640625" style="19"/>
    <col min="4088" max="4088" width="36" style="19" customWidth="1"/>
    <col min="4089" max="4090" width="10.6640625" style="19"/>
    <col min="4091" max="4091" width="19.1640625" style="19" bestFit="1" customWidth="1"/>
    <col min="4092" max="4092" width="10.6640625" style="19"/>
    <col min="4093" max="4093" width="10" style="19" customWidth="1"/>
    <col min="4094" max="4094" width="15.5" style="19" customWidth="1"/>
    <col min="4095" max="4097" width="10.6640625" style="19"/>
    <col min="4098" max="4098" width="12.5" style="19" customWidth="1"/>
    <col min="4099" max="4099" width="10.6640625" style="19"/>
    <col min="4100" max="4100" width="9.5" style="19" customWidth="1"/>
    <col min="4101" max="4103" width="11.1640625" style="19" customWidth="1"/>
    <col min="4104" max="4104" width="5.6640625" style="19" customWidth="1"/>
    <col min="4105" max="4105" width="14.1640625" style="19" customWidth="1"/>
    <col min="4106" max="4109" width="10.6640625" style="19"/>
    <col min="4110" max="4110" width="8.1640625" style="19" customWidth="1"/>
    <col min="4111" max="4111" width="5.6640625" style="19" customWidth="1"/>
    <col min="4112" max="4115" width="10.6640625" style="19"/>
    <col min="4116" max="4116" width="5.6640625" style="19" customWidth="1"/>
    <col min="4117" max="4117" width="10.6640625" style="19"/>
    <col min="4118" max="4118" width="11.1640625" style="19" customWidth="1"/>
    <col min="4119" max="4125" width="10.6640625" style="19"/>
    <col min="4126" max="4126" width="12.1640625" style="19" customWidth="1"/>
    <col min="4127" max="4127" width="13.5" style="19" customWidth="1"/>
    <col min="4128" max="4133" width="10.6640625" style="19"/>
    <col min="4134" max="4134" width="11.1640625" style="19" customWidth="1"/>
    <col min="4135" max="4137" width="10.6640625" style="19"/>
    <col min="4138" max="4138" width="9.5" style="19" bestFit="1" customWidth="1"/>
    <col min="4139" max="4343" width="10.6640625" style="19"/>
    <col min="4344" max="4344" width="36" style="19" customWidth="1"/>
    <col min="4345" max="4346" width="10.6640625" style="19"/>
    <col min="4347" max="4347" width="19.1640625" style="19" bestFit="1" customWidth="1"/>
    <col min="4348" max="4348" width="10.6640625" style="19"/>
    <col min="4349" max="4349" width="10" style="19" customWidth="1"/>
    <col min="4350" max="4350" width="15.5" style="19" customWidth="1"/>
    <col min="4351" max="4353" width="10.6640625" style="19"/>
    <col min="4354" max="4354" width="12.5" style="19" customWidth="1"/>
    <col min="4355" max="4355" width="10.6640625" style="19"/>
    <col min="4356" max="4356" width="9.5" style="19" customWidth="1"/>
    <col min="4357" max="4359" width="11.1640625" style="19" customWidth="1"/>
    <col min="4360" max="4360" width="5.6640625" style="19" customWidth="1"/>
    <col min="4361" max="4361" width="14.1640625" style="19" customWidth="1"/>
    <col min="4362" max="4365" width="10.6640625" style="19"/>
    <col min="4366" max="4366" width="8.1640625" style="19" customWidth="1"/>
    <col min="4367" max="4367" width="5.6640625" style="19" customWidth="1"/>
    <col min="4368" max="4371" width="10.6640625" style="19"/>
    <col min="4372" max="4372" width="5.6640625" style="19" customWidth="1"/>
    <col min="4373" max="4373" width="10.6640625" style="19"/>
    <col min="4374" max="4374" width="11.1640625" style="19" customWidth="1"/>
    <col min="4375" max="4381" width="10.6640625" style="19"/>
    <col min="4382" max="4382" width="12.1640625" style="19" customWidth="1"/>
    <col min="4383" max="4383" width="13.5" style="19" customWidth="1"/>
    <col min="4384" max="4389" width="10.6640625" style="19"/>
    <col min="4390" max="4390" width="11.1640625" style="19" customWidth="1"/>
    <col min="4391" max="4393" width="10.6640625" style="19"/>
    <col min="4394" max="4394" width="9.5" style="19" bestFit="1" customWidth="1"/>
    <col min="4395" max="4599" width="10.6640625" style="19"/>
    <col min="4600" max="4600" width="36" style="19" customWidth="1"/>
    <col min="4601" max="4602" width="10.6640625" style="19"/>
    <col min="4603" max="4603" width="19.1640625" style="19" bestFit="1" customWidth="1"/>
    <col min="4604" max="4604" width="10.6640625" style="19"/>
    <col min="4605" max="4605" width="10" style="19" customWidth="1"/>
    <col min="4606" max="4606" width="15.5" style="19" customWidth="1"/>
    <col min="4607" max="4609" width="10.6640625" style="19"/>
    <col min="4610" max="4610" width="12.5" style="19" customWidth="1"/>
    <col min="4611" max="4611" width="10.6640625" style="19"/>
    <col min="4612" max="4612" width="9.5" style="19" customWidth="1"/>
    <col min="4613" max="4615" width="11.1640625" style="19" customWidth="1"/>
    <col min="4616" max="4616" width="5.6640625" style="19" customWidth="1"/>
    <col min="4617" max="4617" width="14.1640625" style="19" customWidth="1"/>
    <col min="4618" max="4621" width="10.6640625" style="19"/>
    <col min="4622" max="4622" width="8.1640625" style="19" customWidth="1"/>
    <col min="4623" max="4623" width="5.6640625" style="19" customWidth="1"/>
    <col min="4624" max="4627" width="10.6640625" style="19"/>
    <col min="4628" max="4628" width="5.6640625" style="19" customWidth="1"/>
    <col min="4629" max="4629" width="10.6640625" style="19"/>
    <col min="4630" max="4630" width="11.1640625" style="19" customWidth="1"/>
    <col min="4631" max="4637" width="10.6640625" style="19"/>
    <col min="4638" max="4638" width="12.1640625" style="19" customWidth="1"/>
    <col min="4639" max="4639" width="13.5" style="19" customWidth="1"/>
    <col min="4640" max="4645" width="10.6640625" style="19"/>
    <col min="4646" max="4646" width="11.1640625" style="19" customWidth="1"/>
    <col min="4647" max="4649" width="10.6640625" style="19"/>
    <col min="4650" max="4650" width="9.5" style="19" bestFit="1" customWidth="1"/>
    <col min="4651" max="4855" width="10.6640625" style="19"/>
    <col min="4856" max="4856" width="36" style="19" customWidth="1"/>
    <col min="4857" max="4858" width="10.6640625" style="19"/>
    <col min="4859" max="4859" width="19.1640625" style="19" bestFit="1" customWidth="1"/>
    <col min="4860" max="4860" width="10.6640625" style="19"/>
    <col min="4861" max="4861" width="10" style="19" customWidth="1"/>
    <col min="4862" max="4862" width="15.5" style="19" customWidth="1"/>
    <col min="4863" max="4865" width="10.6640625" style="19"/>
    <col min="4866" max="4866" width="12.5" style="19" customWidth="1"/>
    <col min="4867" max="4867" width="10.6640625" style="19"/>
    <col min="4868" max="4868" width="9.5" style="19" customWidth="1"/>
    <col min="4869" max="4871" width="11.1640625" style="19" customWidth="1"/>
    <col min="4872" max="4872" width="5.6640625" style="19" customWidth="1"/>
    <col min="4873" max="4873" width="14.1640625" style="19" customWidth="1"/>
    <col min="4874" max="4877" width="10.6640625" style="19"/>
    <col min="4878" max="4878" width="8.1640625" style="19" customWidth="1"/>
    <col min="4879" max="4879" width="5.6640625" style="19" customWidth="1"/>
    <col min="4880" max="4883" width="10.6640625" style="19"/>
    <col min="4884" max="4884" width="5.6640625" style="19" customWidth="1"/>
    <col min="4885" max="4885" width="10.6640625" style="19"/>
    <col min="4886" max="4886" width="11.1640625" style="19" customWidth="1"/>
    <col min="4887" max="4893" width="10.6640625" style="19"/>
    <col min="4894" max="4894" width="12.1640625" style="19" customWidth="1"/>
    <col min="4895" max="4895" width="13.5" style="19" customWidth="1"/>
    <col min="4896" max="4901" width="10.6640625" style="19"/>
    <col min="4902" max="4902" width="11.1640625" style="19" customWidth="1"/>
    <col min="4903" max="4905" width="10.6640625" style="19"/>
    <col min="4906" max="4906" width="9.5" style="19" bestFit="1" customWidth="1"/>
    <col min="4907" max="5111" width="10.6640625" style="19"/>
    <col min="5112" max="5112" width="36" style="19" customWidth="1"/>
    <col min="5113" max="5114" width="10.6640625" style="19"/>
    <col min="5115" max="5115" width="19.1640625" style="19" bestFit="1" customWidth="1"/>
    <col min="5116" max="5116" width="10.6640625" style="19"/>
    <col min="5117" max="5117" width="10" style="19" customWidth="1"/>
    <col min="5118" max="5118" width="15.5" style="19" customWidth="1"/>
    <col min="5119" max="5121" width="10.6640625" style="19"/>
    <col min="5122" max="5122" width="12.5" style="19" customWidth="1"/>
    <col min="5123" max="5123" width="10.6640625" style="19"/>
    <col min="5124" max="5124" width="9.5" style="19" customWidth="1"/>
    <col min="5125" max="5127" width="11.1640625" style="19" customWidth="1"/>
    <col min="5128" max="5128" width="5.6640625" style="19" customWidth="1"/>
    <col min="5129" max="5129" width="14.1640625" style="19" customWidth="1"/>
    <col min="5130" max="5133" width="10.6640625" style="19"/>
    <col min="5134" max="5134" width="8.1640625" style="19" customWidth="1"/>
    <col min="5135" max="5135" width="5.6640625" style="19" customWidth="1"/>
    <col min="5136" max="5139" width="10.6640625" style="19"/>
    <col min="5140" max="5140" width="5.6640625" style="19" customWidth="1"/>
    <col min="5141" max="5141" width="10.6640625" style="19"/>
    <col min="5142" max="5142" width="11.1640625" style="19" customWidth="1"/>
    <col min="5143" max="5149" width="10.6640625" style="19"/>
    <col min="5150" max="5150" width="12.1640625" style="19" customWidth="1"/>
    <col min="5151" max="5151" width="13.5" style="19" customWidth="1"/>
    <col min="5152" max="5157" width="10.6640625" style="19"/>
    <col min="5158" max="5158" width="11.1640625" style="19" customWidth="1"/>
    <col min="5159" max="5161" width="10.6640625" style="19"/>
    <col min="5162" max="5162" width="9.5" style="19" bestFit="1" customWidth="1"/>
    <col min="5163" max="5367" width="10.6640625" style="19"/>
    <col min="5368" max="5368" width="36" style="19" customWidth="1"/>
    <col min="5369" max="5370" width="10.6640625" style="19"/>
    <col min="5371" max="5371" width="19.1640625" style="19" bestFit="1" customWidth="1"/>
    <col min="5372" max="5372" width="10.6640625" style="19"/>
    <col min="5373" max="5373" width="10" style="19" customWidth="1"/>
    <col min="5374" max="5374" width="15.5" style="19" customWidth="1"/>
    <col min="5375" max="5377" width="10.6640625" style="19"/>
    <col min="5378" max="5378" width="12.5" style="19" customWidth="1"/>
    <col min="5379" max="5379" width="10.6640625" style="19"/>
    <col min="5380" max="5380" width="9.5" style="19" customWidth="1"/>
    <col min="5381" max="5383" width="11.1640625" style="19" customWidth="1"/>
    <col min="5384" max="5384" width="5.6640625" style="19" customWidth="1"/>
    <col min="5385" max="5385" width="14.1640625" style="19" customWidth="1"/>
    <col min="5386" max="5389" width="10.6640625" style="19"/>
    <col min="5390" max="5390" width="8.1640625" style="19" customWidth="1"/>
    <col min="5391" max="5391" width="5.6640625" style="19" customWidth="1"/>
    <col min="5392" max="5395" width="10.6640625" style="19"/>
    <col min="5396" max="5396" width="5.6640625" style="19" customWidth="1"/>
    <col min="5397" max="5397" width="10.6640625" style="19"/>
    <col min="5398" max="5398" width="11.1640625" style="19" customWidth="1"/>
    <col min="5399" max="5405" width="10.6640625" style="19"/>
    <col min="5406" max="5406" width="12.1640625" style="19" customWidth="1"/>
    <col min="5407" max="5407" width="13.5" style="19" customWidth="1"/>
    <col min="5408" max="5413" width="10.6640625" style="19"/>
    <col min="5414" max="5414" width="11.1640625" style="19" customWidth="1"/>
    <col min="5415" max="5417" width="10.6640625" style="19"/>
    <col min="5418" max="5418" width="9.5" style="19" bestFit="1" customWidth="1"/>
    <col min="5419" max="5623" width="10.6640625" style="19"/>
    <col min="5624" max="5624" width="36" style="19" customWidth="1"/>
    <col min="5625" max="5626" width="10.6640625" style="19"/>
    <col min="5627" max="5627" width="19.1640625" style="19" bestFit="1" customWidth="1"/>
    <col min="5628" max="5628" width="10.6640625" style="19"/>
    <col min="5629" max="5629" width="10" style="19" customWidth="1"/>
    <col min="5630" max="5630" width="15.5" style="19" customWidth="1"/>
    <col min="5631" max="5633" width="10.6640625" style="19"/>
    <col min="5634" max="5634" width="12.5" style="19" customWidth="1"/>
    <col min="5635" max="5635" width="10.6640625" style="19"/>
    <col min="5636" max="5636" width="9.5" style="19" customWidth="1"/>
    <col min="5637" max="5639" width="11.1640625" style="19" customWidth="1"/>
    <col min="5640" max="5640" width="5.6640625" style="19" customWidth="1"/>
    <col min="5641" max="5641" width="14.1640625" style="19" customWidth="1"/>
    <col min="5642" max="5645" width="10.6640625" style="19"/>
    <col min="5646" max="5646" width="8.1640625" style="19" customWidth="1"/>
    <col min="5647" max="5647" width="5.6640625" style="19" customWidth="1"/>
    <col min="5648" max="5651" width="10.6640625" style="19"/>
    <col min="5652" max="5652" width="5.6640625" style="19" customWidth="1"/>
    <col min="5653" max="5653" width="10.6640625" style="19"/>
    <col min="5654" max="5654" width="11.1640625" style="19" customWidth="1"/>
    <col min="5655" max="5661" width="10.6640625" style="19"/>
    <col min="5662" max="5662" width="12.1640625" style="19" customWidth="1"/>
    <col min="5663" max="5663" width="13.5" style="19" customWidth="1"/>
    <col min="5664" max="5669" width="10.6640625" style="19"/>
    <col min="5670" max="5670" width="11.1640625" style="19" customWidth="1"/>
    <col min="5671" max="5673" width="10.6640625" style="19"/>
    <col min="5674" max="5674" width="9.5" style="19" bestFit="1" customWidth="1"/>
    <col min="5675" max="5879" width="10.6640625" style="19"/>
    <col min="5880" max="5880" width="36" style="19" customWidth="1"/>
    <col min="5881" max="5882" width="10.6640625" style="19"/>
    <col min="5883" max="5883" width="19.1640625" style="19" bestFit="1" customWidth="1"/>
    <col min="5884" max="5884" width="10.6640625" style="19"/>
    <col min="5885" max="5885" width="10" style="19" customWidth="1"/>
    <col min="5886" max="5886" width="15.5" style="19" customWidth="1"/>
    <col min="5887" max="5889" width="10.6640625" style="19"/>
    <col min="5890" max="5890" width="12.5" style="19" customWidth="1"/>
    <col min="5891" max="5891" width="10.6640625" style="19"/>
    <col min="5892" max="5892" width="9.5" style="19" customWidth="1"/>
    <col min="5893" max="5895" width="11.1640625" style="19" customWidth="1"/>
    <col min="5896" max="5896" width="5.6640625" style="19" customWidth="1"/>
    <col min="5897" max="5897" width="14.1640625" style="19" customWidth="1"/>
    <col min="5898" max="5901" width="10.6640625" style="19"/>
    <col min="5902" max="5902" width="8.1640625" style="19" customWidth="1"/>
    <col min="5903" max="5903" width="5.6640625" style="19" customWidth="1"/>
    <col min="5904" max="5907" width="10.6640625" style="19"/>
    <col min="5908" max="5908" width="5.6640625" style="19" customWidth="1"/>
    <col min="5909" max="5909" width="10.6640625" style="19"/>
    <col min="5910" max="5910" width="11.1640625" style="19" customWidth="1"/>
    <col min="5911" max="5917" width="10.6640625" style="19"/>
    <col min="5918" max="5918" width="12.1640625" style="19" customWidth="1"/>
    <col min="5919" max="5919" width="13.5" style="19" customWidth="1"/>
    <col min="5920" max="5925" width="10.6640625" style="19"/>
    <col min="5926" max="5926" width="11.1640625" style="19" customWidth="1"/>
    <col min="5927" max="5929" width="10.6640625" style="19"/>
    <col min="5930" max="5930" width="9.5" style="19" bestFit="1" customWidth="1"/>
    <col min="5931" max="6135" width="10.6640625" style="19"/>
    <col min="6136" max="6136" width="36" style="19" customWidth="1"/>
    <col min="6137" max="6138" width="10.6640625" style="19"/>
    <col min="6139" max="6139" width="19.1640625" style="19" bestFit="1" customWidth="1"/>
    <col min="6140" max="6140" width="10.6640625" style="19"/>
    <col min="6141" max="6141" width="10" style="19" customWidth="1"/>
    <col min="6142" max="6142" width="15.5" style="19" customWidth="1"/>
    <col min="6143" max="6145" width="10.6640625" style="19"/>
    <col min="6146" max="6146" width="12.5" style="19" customWidth="1"/>
    <col min="6147" max="6147" width="10.6640625" style="19"/>
    <col min="6148" max="6148" width="9.5" style="19" customWidth="1"/>
    <col min="6149" max="6151" width="11.1640625" style="19" customWidth="1"/>
    <col min="6152" max="6152" width="5.6640625" style="19" customWidth="1"/>
    <col min="6153" max="6153" width="14.1640625" style="19" customWidth="1"/>
    <col min="6154" max="6157" width="10.6640625" style="19"/>
    <col min="6158" max="6158" width="8.1640625" style="19" customWidth="1"/>
    <col min="6159" max="6159" width="5.6640625" style="19" customWidth="1"/>
    <col min="6160" max="6163" width="10.6640625" style="19"/>
    <col min="6164" max="6164" width="5.6640625" style="19" customWidth="1"/>
    <col min="6165" max="6165" width="10.6640625" style="19"/>
    <col min="6166" max="6166" width="11.1640625" style="19" customWidth="1"/>
    <col min="6167" max="6173" width="10.6640625" style="19"/>
    <col min="6174" max="6174" width="12.1640625" style="19" customWidth="1"/>
    <col min="6175" max="6175" width="13.5" style="19" customWidth="1"/>
    <col min="6176" max="6181" width="10.6640625" style="19"/>
    <col min="6182" max="6182" width="11.1640625" style="19" customWidth="1"/>
    <col min="6183" max="6185" width="10.6640625" style="19"/>
    <col min="6186" max="6186" width="9.5" style="19" bestFit="1" customWidth="1"/>
    <col min="6187" max="6391" width="10.6640625" style="19"/>
    <col min="6392" max="6392" width="36" style="19" customWidth="1"/>
    <col min="6393" max="6394" width="10.6640625" style="19"/>
    <col min="6395" max="6395" width="19.1640625" style="19" bestFit="1" customWidth="1"/>
    <col min="6396" max="6396" width="10.6640625" style="19"/>
    <col min="6397" max="6397" width="10" style="19" customWidth="1"/>
    <col min="6398" max="6398" width="15.5" style="19" customWidth="1"/>
    <col min="6399" max="6401" width="10.6640625" style="19"/>
    <col min="6402" max="6402" width="12.5" style="19" customWidth="1"/>
    <col min="6403" max="6403" width="10.6640625" style="19"/>
    <col min="6404" max="6404" width="9.5" style="19" customWidth="1"/>
    <col min="6405" max="6407" width="11.1640625" style="19" customWidth="1"/>
    <col min="6408" max="6408" width="5.6640625" style="19" customWidth="1"/>
    <col min="6409" max="6409" width="14.1640625" style="19" customWidth="1"/>
    <col min="6410" max="6413" width="10.6640625" style="19"/>
    <col min="6414" max="6414" width="8.1640625" style="19" customWidth="1"/>
    <col min="6415" max="6415" width="5.6640625" style="19" customWidth="1"/>
    <col min="6416" max="6419" width="10.6640625" style="19"/>
    <col min="6420" max="6420" width="5.6640625" style="19" customWidth="1"/>
    <col min="6421" max="6421" width="10.6640625" style="19"/>
    <col min="6422" max="6422" width="11.1640625" style="19" customWidth="1"/>
    <col min="6423" max="6429" width="10.6640625" style="19"/>
    <col min="6430" max="6430" width="12.1640625" style="19" customWidth="1"/>
    <col min="6431" max="6431" width="13.5" style="19" customWidth="1"/>
    <col min="6432" max="6437" width="10.6640625" style="19"/>
    <col min="6438" max="6438" width="11.1640625" style="19" customWidth="1"/>
    <col min="6439" max="6441" width="10.6640625" style="19"/>
    <col min="6442" max="6442" width="9.5" style="19" bestFit="1" customWidth="1"/>
    <col min="6443" max="6647" width="10.6640625" style="19"/>
    <col min="6648" max="6648" width="36" style="19" customWidth="1"/>
    <col min="6649" max="6650" width="10.6640625" style="19"/>
    <col min="6651" max="6651" width="19.1640625" style="19" bestFit="1" customWidth="1"/>
    <col min="6652" max="6652" width="10.6640625" style="19"/>
    <col min="6653" max="6653" width="10" style="19" customWidth="1"/>
    <col min="6654" max="6654" width="15.5" style="19" customWidth="1"/>
    <col min="6655" max="6657" width="10.6640625" style="19"/>
    <col min="6658" max="6658" width="12.5" style="19" customWidth="1"/>
    <col min="6659" max="6659" width="10.6640625" style="19"/>
    <col min="6660" max="6660" width="9.5" style="19" customWidth="1"/>
    <col min="6661" max="6663" width="11.1640625" style="19" customWidth="1"/>
    <col min="6664" max="6664" width="5.6640625" style="19" customWidth="1"/>
    <col min="6665" max="6665" width="14.1640625" style="19" customWidth="1"/>
    <col min="6666" max="6669" width="10.6640625" style="19"/>
    <col min="6670" max="6670" width="8.1640625" style="19" customWidth="1"/>
    <col min="6671" max="6671" width="5.6640625" style="19" customWidth="1"/>
    <col min="6672" max="6675" width="10.6640625" style="19"/>
    <col min="6676" max="6676" width="5.6640625" style="19" customWidth="1"/>
    <col min="6677" max="6677" width="10.6640625" style="19"/>
    <col min="6678" max="6678" width="11.1640625" style="19" customWidth="1"/>
    <col min="6679" max="6685" width="10.6640625" style="19"/>
    <col min="6686" max="6686" width="12.1640625" style="19" customWidth="1"/>
    <col min="6687" max="6687" width="13.5" style="19" customWidth="1"/>
    <col min="6688" max="6693" width="10.6640625" style="19"/>
    <col min="6694" max="6694" width="11.1640625" style="19" customWidth="1"/>
    <col min="6695" max="6697" width="10.6640625" style="19"/>
    <col min="6698" max="6698" width="9.5" style="19" bestFit="1" customWidth="1"/>
    <col min="6699" max="6903" width="10.6640625" style="19"/>
    <col min="6904" max="6904" width="36" style="19" customWidth="1"/>
    <col min="6905" max="6906" width="10.6640625" style="19"/>
    <col min="6907" max="6907" width="19.1640625" style="19" bestFit="1" customWidth="1"/>
    <col min="6908" max="6908" width="10.6640625" style="19"/>
    <col min="6909" max="6909" width="10" style="19" customWidth="1"/>
    <col min="6910" max="6910" width="15.5" style="19" customWidth="1"/>
    <col min="6911" max="6913" width="10.6640625" style="19"/>
    <col min="6914" max="6914" width="12.5" style="19" customWidth="1"/>
    <col min="6915" max="6915" width="10.6640625" style="19"/>
    <col min="6916" max="6916" width="9.5" style="19" customWidth="1"/>
    <col min="6917" max="6919" width="11.1640625" style="19" customWidth="1"/>
    <col min="6920" max="6920" width="5.6640625" style="19" customWidth="1"/>
    <col min="6921" max="6921" width="14.1640625" style="19" customWidth="1"/>
    <col min="6922" max="6925" width="10.6640625" style="19"/>
    <col min="6926" max="6926" width="8.1640625" style="19" customWidth="1"/>
    <col min="6927" max="6927" width="5.6640625" style="19" customWidth="1"/>
    <col min="6928" max="6931" width="10.6640625" style="19"/>
    <col min="6932" max="6932" width="5.6640625" style="19" customWidth="1"/>
    <col min="6933" max="6933" width="10.6640625" style="19"/>
    <col min="6934" max="6934" width="11.1640625" style="19" customWidth="1"/>
    <col min="6935" max="6941" width="10.6640625" style="19"/>
    <col min="6942" max="6942" width="12.1640625" style="19" customWidth="1"/>
    <col min="6943" max="6943" width="13.5" style="19" customWidth="1"/>
    <col min="6944" max="6949" width="10.6640625" style="19"/>
    <col min="6950" max="6950" width="11.1640625" style="19" customWidth="1"/>
    <col min="6951" max="6953" width="10.6640625" style="19"/>
    <col min="6954" max="6954" width="9.5" style="19" bestFit="1" customWidth="1"/>
    <col min="6955" max="7159" width="10.6640625" style="19"/>
    <col min="7160" max="7160" width="36" style="19" customWidth="1"/>
    <col min="7161" max="7162" width="10.6640625" style="19"/>
    <col min="7163" max="7163" width="19.1640625" style="19" bestFit="1" customWidth="1"/>
    <col min="7164" max="7164" width="10.6640625" style="19"/>
    <col min="7165" max="7165" width="10" style="19" customWidth="1"/>
    <col min="7166" max="7166" width="15.5" style="19" customWidth="1"/>
    <col min="7167" max="7169" width="10.6640625" style="19"/>
    <col min="7170" max="7170" width="12.5" style="19" customWidth="1"/>
    <col min="7171" max="7171" width="10.6640625" style="19"/>
    <col min="7172" max="7172" width="9.5" style="19" customWidth="1"/>
    <col min="7173" max="7175" width="11.1640625" style="19" customWidth="1"/>
    <col min="7176" max="7176" width="5.6640625" style="19" customWidth="1"/>
    <col min="7177" max="7177" width="14.1640625" style="19" customWidth="1"/>
    <col min="7178" max="7181" width="10.6640625" style="19"/>
    <col min="7182" max="7182" width="8.1640625" style="19" customWidth="1"/>
    <col min="7183" max="7183" width="5.6640625" style="19" customWidth="1"/>
    <col min="7184" max="7187" width="10.6640625" style="19"/>
    <col min="7188" max="7188" width="5.6640625" style="19" customWidth="1"/>
    <col min="7189" max="7189" width="10.6640625" style="19"/>
    <col min="7190" max="7190" width="11.1640625" style="19" customWidth="1"/>
    <col min="7191" max="7197" width="10.6640625" style="19"/>
    <col min="7198" max="7198" width="12.1640625" style="19" customWidth="1"/>
    <col min="7199" max="7199" width="13.5" style="19" customWidth="1"/>
    <col min="7200" max="7205" width="10.6640625" style="19"/>
    <col min="7206" max="7206" width="11.1640625" style="19" customWidth="1"/>
    <col min="7207" max="7209" width="10.6640625" style="19"/>
    <col min="7210" max="7210" width="9.5" style="19" bestFit="1" customWidth="1"/>
    <col min="7211" max="7415" width="10.6640625" style="19"/>
    <col min="7416" max="7416" width="36" style="19" customWidth="1"/>
    <col min="7417" max="7418" width="10.6640625" style="19"/>
    <col min="7419" max="7419" width="19.1640625" style="19" bestFit="1" customWidth="1"/>
    <col min="7420" max="7420" width="10.6640625" style="19"/>
    <col min="7421" max="7421" width="10" style="19" customWidth="1"/>
    <col min="7422" max="7422" width="15.5" style="19" customWidth="1"/>
    <col min="7423" max="7425" width="10.6640625" style="19"/>
    <col min="7426" max="7426" width="12.5" style="19" customWidth="1"/>
    <col min="7427" max="7427" width="10.6640625" style="19"/>
    <col min="7428" max="7428" width="9.5" style="19" customWidth="1"/>
    <col min="7429" max="7431" width="11.1640625" style="19" customWidth="1"/>
    <col min="7432" max="7432" width="5.6640625" style="19" customWidth="1"/>
    <col min="7433" max="7433" width="14.1640625" style="19" customWidth="1"/>
    <col min="7434" max="7437" width="10.6640625" style="19"/>
    <col min="7438" max="7438" width="8.1640625" style="19" customWidth="1"/>
    <col min="7439" max="7439" width="5.6640625" style="19" customWidth="1"/>
    <col min="7440" max="7443" width="10.6640625" style="19"/>
    <col min="7444" max="7444" width="5.6640625" style="19" customWidth="1"/>
    <col min="7445" max="7445" width="10.6640625" style="19"/>
    <col min="7446" max="7446" width="11.1640625" style="19" customWidth="1"/>
    <col min="7447" max="7453" width="10.6640625" style="19"/>
    <col min="7454" max="7454" width="12.1640625" style="19" customWidth="1"/>
    <col min="7455" max="7455" width="13.5" style="19" customWidth="1"/>
    <col min="7456" max="7461" width="10.6640625" style="19"/>
    <col min="7462" max="7462" width="11.1640625" style="19" customWidth="1"/>
    <col min="7463" max="7465" width="10.6640625" style="19"/>
    <col min="7466" max="7466" width="9.5" style="19" bestFit="1" customWidth="1"/>
    <col min="7467" max="7671" width="10.6640625" style="19"/>
    <col min="7672" max="7672" width="36" style="19" customWidth="1"/>
    <col min="7673" max="7674" width="10.6640625" style="19"/>
    <col min="7675" max="7675" width="19.1640625" style="19" bestFit="1" customWidth="1"/>
    <col min="7676" max="7676" width="10.6640625" style="19"/>
    <col min="7677" max="7677" width="10" style="19" customWidth="1"/>
    <col min="7678" max="7678" width="15.5" style="19" customWidth="1"/>
    <col min="7679" max="7681" width="10.6640625" style="19"/>
    <col min="7682" max="7682" width="12.5" style="19" customWidth="1"/>
    <col min="7683" max="7683" width="10.6640625" style="19"/>
    <col min="7684" max="7684" width="9.5" style="19" customWidth="1"/>
    <col min="7685" max="7687" width="11.1640625" style="19" customWidth="1"/>
    <col min="7688" max="7688" width="5.6640625" style="19" customWidth="1"/>
    <col min="7689" max="7689" width="14.1640625" style="19" customWidth="1"/>
    <col min="7690" max="7693" width="10.6640625" style="19"/>
    <col min="7694" max="7694" width="8.1640625" style="19" customWidth="1"/>
    <col min="7695" max="7695" width="5.6640625" style="19" customWidth="1"/>
    <col min="7696" max="7699" width="10.6640625" style="19"/>
    <col min="7700" max="7700" width="5.6640625" style="19" customWidth="1"/>
    <col min="7701" max="7701" width="10.6640625" style="19"/>
    <col min="7702" max="7702" width="11.1640625" style="19" customWidth="1"/>
    <col min="7703" max="7709" width="10.6640625" style="19"/>
    <col min="7710" max="7710" width="12.1640625" style="19" customWidth="1"/>
    <col min="7711" max="7711" width="13.5" style="19" customWidth="1"/>
    <col min="7712" max="7717" width="10.6640625" style="19"/>
    <col min="7718" max="7718" width="11.1640625" style="19" customWidth="1"/>
    <col min="7719" max="7721" width="10.6640625" style="19"/>
    <col min="7722" max="7722" width="9.5" style="19" bestFit="1" customWidth="1"/>
    <col min="7723" max="7927" width="10.6640625" style="19"/>
    <col min="7928" max="7928" width="36" style="19" customWidth="1"/>
    <col min="7929" max="7930" width="10.6640625" style="19"/>
    <col min="7931" max="7931" width="19.1640625" style="19" bestFit="1" customWidth="1"/>
    <col min="7932" max="7932" width="10.6640625" style="19"/>
    <col min="7933" max="7933" width="10" style="19" customWidth="1"/>
    <col min="7934" max="7934" width="15.5" style="19" customWidth="1"/>
    <col min="7935" max="7937" width="10.6640625" style="19"/>
    <col min="7938" max="7938" width="12.5" style="19" customWidth="1"/>
    <col min="7939" max="7939" width="10.6640625" style="19"/>
    <col min="7940" max="7940" width="9.5" style="19" customWidth="1"/>
    <col min="7941" max="7943" width="11.1640625" style="19" customWidth="1"/>
    <col min="7944" max="7944" width="5.6640625" style="19" customWidth="1"/>
    <col min="7945" max="7945" width="14.1640625" style="19" customWidth="1"/>
    <col min="7946" max="7949" width="10.6640625" style="19"/>
    <col min="7950" max="7950" width="8.1640625" style="19" customWidth="1"/>
    <col min="7951" max="7951" width="5.6640625" style="19" customWidth="1"/>
    <col min="7952" max="7955" width="10.6640625" style="19"/>
    <col min="7956" max="7956" width="5.6640625" style="19" customWidth="1"/>
    <col min="7957" max="7957" width="10.6640625" style="19"/>
    <col min="7958" max="7958" width="11.1640625" style="19" customWidth="1"/>
    <col min="7959" max="7965" width="10.6640625" style="19"/>
    <col min="7966" max="7966" width="12.1640625" style="19" customWidth="1"/>
    <col min="7967" max="7967" width="13.5" style="19" customWidth="1"/>
    <col min="7968" max="7973" width="10.6640625" style="19"/>
    <col min="7974" max="7974" width="11.1640625" style="19" customWidth="1"/>
    <col min="7975" max="7977" width="10.6640625" style="19"/>
    <col min="7978" max="7978" width="9.5" style="19" bestFit="1" customWidth="1"/>
    <col min="7979" max="8183" width="10.6640625" style="19"/>
    <col min="8184" max="8184" width="36" style="19" customWidth="1"/>
    <col min="8185" max="8186" width="10.6640625" style="19"/>
    <col min="8187" max="8187" width="19.1640625" style="19" bestFit="1" customWidth="1"/>
    <col min="8188" max="8188" width="10.6640625" style="19"/>
    <col min="8189" max="8189" width="10" style="19" customWidth="1"/>
    <col min="8190" max="8190" width="15.5" style="19" customWidth="1"/>
    <col min="8191" max="8193" width="10.6640625" style="19"/>
    <col min="8194" max="8194" width="12.5" style="19" customWidth="1"/>
    <col min="8195" max="8195" width="10.6640625" style="19"/>
    <col min="8196" max="8196" width="9.5" style="19" customWidth="1"/>
    <col min="8197" max="8199" width="11.1640625" style="19" customWidth="1"/>
    <col min="8200" max="8200" width="5.6640625" style="19" customWidth="1"/>
    <col min="8201" max="8201" width="14.1640625" style="19" customWidth="1"/>
    <col min="8202" max="8205" width="10.6640625" style="19"/>
    <col min="8206" max="8206" width="8.1640625" style="19" customWidth="1"/>
    <col min="8207" max="8207" width="5.6640625" style="19" customWidth="1"/>
    <col min="8208" max="8211" width="10.6640625" style="19"/>
    <col min="8212" max="8212" width="5.6640625" style="19" customWidth="1"/>
    <col min="8213" max="8213" width="10.6640625" style="19"/>
    <col min="8214" max="8214" width="11.1640625" style="19" customWidth="1"/>
    <col min="8215" max="8221" width="10.6640625" style="19"/>
    <col min="8222" max="8222" width="12.1640625" style="19" customWidth="1"/>
    <col min="8223" max="8223" width="13.5" style="19" customWidth="1"/>
    <col min="8224" max="8229" width="10.6640625" style="19"/>
    <col min="8230" max="8230" width="11.1640625" style="19" customWidth="1"/>
    <col min="8231" max="8233" width="10.6640625" style="19"/>
    <col min="8234" max="8234" width="9.5" style="19" bestFit="1" customWidth="1"/>
    <col min="8235" max="8439" width="10.6640625" style="19"/>
    <col min="8440" max="8440" width="36" style="19" customWidth="1"/>
    <col min="8441" max="8442" width="10.6640625" style="19"/>
    <col min="8443" max="8443" width="19.1640625" style="19" bestFit="1" customWidth="1"/>
    <col min="8444" max="8444" width="10.6640625" style="19"/>
    <col min="8445" max="8445" width="10" style="19" customWidth="1"/>
    <col min="8446" max="8446" width="15.5" style="19" customWidth="1"/>
    <col min="8447" max="8449" width="10.6640625" style="19"/>
    <col min="8450" max="8450" width="12.5" style="19" customWidth="1"/>
    <col min="8451" max="8451" width="10.6640625" style="19"/>
    <col min="8452" max="8452" width="9.5" style="19" customWidth="1"/>
    <col min="8453" max="8455" width="11.1640625" style="19" customWidth="1"/>
    <col min="8456" max="8456" width="5.6640625" style="19" customWidth="1"/>
    <col min="8457" max="8457" width="14.1640625" style="19" customWidth="1"/>
    <col min="8458" max="8461" width="10.6640625" style="19"/>
    <col min="8462" max="8462" width="8.1640625" style="19" customWidth="1"/>
    <col min="8463" max="8463" width="5.6640625" style="19" customWidth="1"/>
    <col min="8464" max="8467" width="10.6640625" style="19"/>
    <col min="8468" max="8468" width="5.6640625" style="19" customWidth="1"/>
    <col min="8469" max="8469" width="10.6640625" style="19"/>
    <col min="8470" max="8470" width="11.1640625" style="19" customWidth="1"/>
    <col min="8471" max="8477" width="10.6640625" style="19"/>
    <col min="8478" max="8478" width="12.1640625" style="19" customWidth="1"/>
    <col min="8479" max="8479" width="13.5" style="19" customWidth="1"/>
    <col min="8480" max="8485" width="10.6640625" style="19"/>
    <col min="8486" max="8486" width="11.1640625" style="19" customWidth="1"/>
    <col min="8487" max="8489" width="10.6640625" style="19"/>
    <col min="8490" max="8490" width="9.5" style="19" bestFit="1" customWidth="1"/>
    <col min="8491" max="8695" width="10.6640625" style="19"/>
    <col min="8696" max="8696" width="36" style="19" customWidth="1"/>
    <col min="8697" max="8698" width="10.6640625" style="19"/>
    <col min="8699" max="8699" width="19.1640625" style="19" bestFit="1" customWidth="1"/>
    <col min="8700" max="8700" width="10.6640625" style="19"/>
    <col min="8701" max="8701" width="10" style="19" customWidth="1"/>
    <col min="8702" max="8702" width="15.5" style="19" customWidth="1"/>
    <col min="8703" max="8705" width="10.6640625" style="19"/>
    <col min="8706" max="8706" width="12.5" style="19" customWidth="1"/>
    <col min="8707" max="8707" width="10.6640625" style="19"/>
    <col min="8708" max="8708" width="9.5" style="19" customWidth="1"/>
    <col min="8709" max="8711" width="11.1640625" style="19" customWidth="1"/>
    <col min="8712" max="8712" width="5.6640625" style="19" customWidth="1"/>
    <col min="8713" max="8713" width="14.1640625" style="19" customWidth="1"/>
    <col min="8714" max="8717" width="10.6640625" style="19"/>
    <col min="8718" max="8718" width="8.1640625" style="19" customWidth="1"/>
    <col min="8719" max="8719" width="5.6640625" style="19" customWidth="1"/>
    <col min="8720" max="8723" width="10.6640625" style="19"/>
    <col min="8724" max="8724" width="5.6640625" style="19" customWidth="1"/>
    <col min="8725" max="8725" width="10.6640625" style="19"/>
    <col min="8726" max="8726" width="11.1640625" style="19" customWidth="1"/>
    <col min="8727" max="8733" width="10.6640625" style="19"/>
    <col min="8734" max="8734" width="12.1640625" style="19" customWidth="1"/>
    <col min="8735" max="8735" width="13.5" style="19" customWidth="1"/>
    <col min="8736" max="8741" width="10.6640625" style="19"/>
    <col min="8742" max="8742" width="11.1640625" style="19" customWidth="1"/>
    <col min="8743" max="8745" width="10.6640625" style="19"/>
    <col min="8746" max="8746" width="9.5" style="19" bestFit="1" customWidth="1"/>
    <col min="8747" max="8951" width="10.6640625" style="19"/>
    <col min="8952" max="8952" width="36" style="19" customWidth="1"/>
    <col min="8953" max="8954" width="10.6640625" style="19"/>
    <col min="8955" max="8955" width="19.1640625" style="19" bestFit="1" customWidth="1"/>
    <col min="8956" max="8956" width="10.6640625" style="19"/>
    <col min="8957" max="8957" width="10" style="19" customWidth="1"/>
    <col min="8958" max="8958" width="15.5" style="19" customWidth="1"/>
    <col min="8959" max="8961" width="10.6640625" style="19"/>
    <col min="8962" max="8962" width="12.5" style="19" customWidth="1"/>
    <col min="8963" max="8963" width="10.6640625" style="19"/>
    <col min="8964" max="8964" width="9.5" style="19" customWidth="1"/>
    <col min="8965" max="8967" width="11.1640625" style="19" customWidth="1"/>
    <col min="8968" max="8968" width="5.6640625" style="19" customWidth="1"/>
    <col min="8969" max="8969" width="14.1640625" style="19" customWidth="1"/>
    <col min="8970" max="8973" width="10.6640625" style="19"/>
    <col min="8974" max="8974" width="8.1640625" style="19" customWidth="1"/>
    <col min="8975" max="8975" width="5.6640625" style="19" customWidth="1"/>
    <col min="8976" max="8979" width="10.6640625" style="19"/>
    <col min="8980" max="8980" width="5.6640625" style="19" customWidth="1"/>
    <col min="8981" max="8981" width="10.6640625" style="19"/>
    <col min="8982" max="8982" width="11.1640625" style="19" customWidth="1"/>
    <col min="8983" max="8989" width="10.6640625" style="19"/>
    <col min="8990" max="8990" width="12.1640625" style="19" customWidth="1"/>
    <col min="8991" max="8991" width="13.5" style="19" customWidth="1"/>
    <col min="8992" max="8997" width="10.6640625" style="19"/>
    <col min="8998" max="8998" width="11.1640625" style="19" customWidth="1"/>
    <col min="8999" max="9001" width="10.6640625" style="19"/>
    <col min="9002" max="9002" width="9.5" style="19" bestFit="1" customWidth="1"/>
    <col min="9003" max="9207" width="10.6640625" style="19"/>
    <col min="9208" max="9208" width="36" style="19" customWidth="1"/>
    <col min="9209" max="9210" width="10.6640625" style="19"/>
    <col min="9211" max="9211" width="19.1640625" style="19" bestFit="1" customWidth="1"/>
    <col min="9212" max="9212" width="10.6640625" style="19"/>
    <col min="9213" max="9213" width="10" style="19" customWidth="1"/>
    <col min="9214" max="9214" width="15.5" style="19" customWidth="1"/>
    <col min="9215" max="9217" width="10.6640625" style="19"/>
    <col min="9218" max="9218" width="12.5" style="19" customWidth="1"/>
    <col min="9219" max="9219" width="10.6640625" style="19"/>
    <col min="9220" max="9220" width="9.5" style="19" customWidth="1"/>
    <col min="9221" max="9223" width="11.1640625" style="19" customWidth="1"/>
    <col min="9224" max="9224" width="5.6640625" style="19" customWidth="1"/>
    <col min="9225" max="9225" width="14.1640625" style="19" customWidth="1"/>
    <col min="9226" max="9229" width="10.6640625" style="19"/>
    <col min="9230" max="9230" width="8.1640625" style="19" customWidth="1"/>
    <col min="9231" max="9231" width="5.6640625" style="19" customWidth="1"/>
    <col min="9232" max="9235" width="10.6640625" style="19"/>
    <col min="9236" max="9236" width="5.6640625" style="19" customWidth="1"/>
    <col min="9237" max="9237" width="10.6640625" style="19"/>
    <col min="9238" max="9238" width="11.1640625" style="19" customWidth="1"/>
    <col min="9239" max="9245" width="10.6640625" style="19"/>
    <col min="9246" max="9246" width="12.1640625" style="19" customWidth="1"/>
    <col min="9247" max="9247" width="13.5" style="19" customWidth="1"/>
    <col min="9248" max="9253" width="10.6640625" style="19"/>
    <col min="9254" max="9254" width="11.1640625" style="19" customWidth="1"/>
    <col min="9255" max="9257" width="10.6640625" style="19"/>
    <col min="9258" max="9258" width="9.5" style="19" bestFit="1" customWidth="1"/>
    <col min="9259" max="9463" width="10.6640625" style="19"/>
    <col min="9464" max="9464" width="36" style="19" customWidth="1"/>
    <col min="9465" max="9466" width="10.6640625" style="19"/>
    <col min="9467" max="9467" width="19.1640625" style="19" bestFit="1" customWidth="1"/>
    <col min="9468" max="9468" width="10.6640625" style="19"/>
    <col min="9469" max="9469" width="10" style="19" customWidth="1"/>
    <col min="9470" max="9470" width="15.5" style="19" customWidth="1"/>
    <col min="9471" max="9473" width="10.6640625" style="19"/>
    <col min="9474" max="9474" width="12.5" style="19" customWidth="1"/>
    <col min="9475" max="9475" width="10.6640625" style="19"/>
    <col min="9476" max="9476" width="9.5" style="19" customWidth="1"/>
    <col min="9477" max="9479" width="11.1640625" style="19" customWidth="1"/>
    <col min="9480" max="9480" width="5.6640625" style="19" customWidth="1"/>
    <col min="9481" max="9481" width="14.1640625" style="19" customWidth="1"/>
    <col min="9482" max="9485" width="10.6640625" style="19"/>
    <col min="9486" max="9486" width="8.1640625" style="19" customWidth="1"/>
    <col min="9487" max="9487" width="5.6640625" style="19" customWidth="1"/>
    <col min="9488" max="9491" width="10.6640625" style="19"/>
    <col min="9492" max="9492" width="5.6640625" style="19" customWidth="1"/>
    <col min="9493" max="9493" width="10.6640625" style="19"/>
    <col min="9494" max="9494" width="11.1640625" style="19" customWidth="1"/>
    <col min="9495" max="9501" width="10.6640625" style="19"/>
    <col min="9502" max="9502" width="12.1640625" style="19" customWidth="1"/>
    <col min="9503" max="9503" width="13.5" style="19" customWidth="1"/>
    <col min="9504" max="9509" width="10.6640625" style="19"/>
    <col min="9510" max="9510" width="11.1640625" style="19" customWidth="1"/>
    <col min="9511" max="9513" width="10.6640625" style="19"/>
    <col min="9514" max="9514" width="9.5" style="19" bestFit="1" customWidth="1"/>
    <col min="9515" max="9719" width="10.6640625" style="19"/>
    <col min="9720" max="9720" width="36" style="19" customWidth="1"/>
    <col min="9721" max="9722" width="10.6640625" style="19"/>
    <col min="9723" max="9723" width="19.1640625" style="19" bestFit="1" customWidth="1"/>
    <col min="9724" max="9724" width="10.6640625" style="19"/>
    <col min="9725" max="9725" width="10" style="19" customWidth="1"/>
    <col min="9726" max="9726" width="15.5" style="19" customWidth="1"/>
    <col min="9727" max="9729" width="10.6640625" style="19"/>
    <col min="9730" max="9730" width="12.5" style="19" customWidth="1"/>
    <col min="9731" max="9731" width="10.6640625" style="19"/>
    <col min="9732" max="9732" width="9.5" style="19" customWidth="1"/>
    <col min="9733" max="9735" width="11.1640625" style="19" customWidth="1"/>
    <col min="9736" max="9736" width="5.6640625" style="19" customWidth="1"/>
    <col min="9737" max="9737" width="14.1640625" style="19" customWidth="1"/>
    <col min="9738" max="9741" width="10.6640625" style="19"/>
    <col min="9742" max="9742" width="8.1640625" style="19" customWidth="1"/>
    <col min="9743" max="9743" width="5.6640625" style="19" customWidth="1"/>
    <col min="9744" max="9747" width="10.6640625" style="19"/>
    <col min="9748" max="9748" width="5.6640625" style="19" customWidth="1"/>
    <col min="9749" max="9749" width="10.6640625" style="19"/>
    <col min="9750" max="9750" width="11.1640625" style="19" customWidth="1"/>
    <col min="9751" max="9757" width="10.6640625" style="19"/>
    <col min="9758" max="9758" width="12.1640625" style="19" customWidth="1"/>
    <col min="9759" max="9759" width="13.5" style="19" customWidth="1"/>
    <col min="9760" max="9765" width="10.6640625" style="19"/>
    <col min="9766" max="9766" width="11.1640625" style="19" customWidth="1"/>
    <col min="9767" max="9769" width="10.6640625" style="19"/>
    <col min="9770" max="9770" width="9.5" style="19" bestFit="1" customWidth="1"/>
    <col min="9771" max="9975" width="10.6640625" style="19"/>
    <col min="9976" max="9976" width="36" style="19" customWidth="1"/>
    <col min="9977" max="9978" width="10.6640625" style="19"/>
    <col min="9979" max="9979" width="19.1640625" style="19" bestFit="1" customWidth="1"/>
    <col min="9980" max="9980" width="10.6640625" style="19"/>
    <col min="9981" max="9981" width="10" style="19" customWidth="1"/>
    <col min="9982" max="9982" width="15.5" style="19" customWidth="1"/>
    <col min="9983" max="9985" width="10.6640625" style="19"/>
    <col min="9986" max="9986" width="12.5" style="19" customWidth="1"/>
    <col min="9987" max="9987" width="10.6640625" style="19"/>
    <col min="9988" max="9988" width="9.5" style="19" customWidth="1"/>
    <col min="9989" max="9991" width="11.1640625" style="19" customWidth="1"/>
    <col min="9992" max="9992" width="5.6640625" style="19" customWidth="1"/>
    <col min="9993" max="9993" width="14.1640625" style="19" customWidth="1"/>
    <col min="9994" max="9997" width="10.6640625" style="19"/>
    <col min="9998" max="9998" width="8.1640625" style="19" customWidth="1"/>
    <col min="9999" max="9999" width="5.6640625" style="19" customWidth="1"/>
    <col min="10000" max="10003" width="10.6640625" style="19"/>
    <col min="10004" max="10004" width="5.6640625" style="19" customWidth="1"/>
    <col min="10005" max="10005" width="10.6640625" style="19"/>
    <col min="10006" max="10006" width="11.1640625" style="19" customWidth="1"/>
    <col min="10007" max="10013" width="10.6640625" style="19"/>
    <col min="10014" max="10014" width="12.1640625" style="19" customWidth="1"/>
    <col min="10015" max="10015" width="13.5" style="19" customWidth="1"/>
    <col min="10016" max="10021" width="10.6640625" style="19"/>
    <col min="10022" max="10022" width="11.1640625" style="19" customWidth="1"/>
    <col min="10023" max="10025" width="10.6640625" style="19"/>
    <col min="10026" max="10026" width="9.5" style="19" bestFit="1" customWidth="1"/>
    <col min="10027" max="10231" width="10.6640625" style="19"/>
    <col min="10232" max="10232" width="36" style="19" customWidth="1"/>
    <col min="10233" max="10234" width="10.6640625" style="19"/>
    <col min="10235" max="10235" width="19.1640625" style="19" bestFit="1" customWidth="1"/>
    <col min="10236" max="10236" width="10.6640625" style="19"/>
    <col min="10237" max="10237" width="10" style="19" customWidth="1"/>
    <col min="10238" max="10238" width="15.5" style="19" customWidth="1"/>
    <col min="10239" max="10241" width="10.6640625" style="19"/>
    <col min="10242" max="10242" width="12.5" style="19" customWidth="1"/>
    <col min="10243" max="10243" width="10.6640625" style="19"/>
    <col min="10244" max="10244" width="9.5" style="19" customWidth="1"/>
    <col min="10245" max="10247" width="11.1640625" style="19" customWidth="1"/>
    <col min="10248" max="10248" width="5.6640625" style="19" customWidth="1"/>
    <col min="10249" max="10249" width="14.1640625" style="19" customWidth="1"/>
    <col min="10250" max="10253" width="10.6640625" style="19"/>
    <col min="10254" max="10254" width="8.1640625" style="19" customWidth="1"/>
    <col min="10255" max="10255" width="5.6640625" style="19" customWidth="1"/>
    <col min="10256" max="10259" width="10.6640625" style="19"/>
    <col min="10260" max="10260" width="5.6640625" style="19" customWidth="1"/>
    <col min="10261" max="10261" width="10.6640625" style="19"/>
    <col min="10262" max="10262" width="11.1640625" style="19" customWidth="1"/>
    <col min="10263" max="10269" width="10.6640625" style="19"/>
    <col min="10270" max="10270" width="12.1640625" style="19" customWidth="1"/>
    <col min="10271" max="10271" width="13.5" style="19" customWidth="1"/>
    <col min="10272" max="10277" width="10.6640625" style="19"/>
    <col min="10278" max="10278" width="11.1640625" style="19" customWidth="1"/>
    <col min="10279" max="10281" width="10.6640625" style="19"/>
    <col min="10282" max="10282" width="9.5" style="19" bestFit="1" customWidth="1"/>
    <col min="10283" max="10487" width="10.6640625" style="19"/>
    <col min="10488" max="10488" width="36" style="19" customWidth="1"/>
    <col min="10489" max="10490" width="10.6640625" style="19"/>
    <col min="10491" max="10491" width="19.1640625" style="19" bestFit="1" customWidth="1"/>
    <col min="10492" max="10492" width="10.6640625" style="19"/>
    <col min="10493" max="10493" width="10" style="19" customWidth="1"/>
    <col min="10494" max="10494" width="15.5" style="19" customWidth="1"/>
    <col min="10495" max="10497" width="10.6640625" style="19"/>
    <col min="10498" max="10498" width="12.5" style="19" customWidth="1"/>
    <col min="10499" max="10499" width="10.6640625" style="19"/>
    <col min="10500" max="10500" width="9.5" style="19" customWidth="1"/>
    <col min="10501" max="10503" width="11.1640625" style="19" customWidth="1"/>
    <col min="10504" max="10504" width="5.6640625" style="19" customWidth="1"/>
    <col min="10505" max="10505" width="14.1640625" style="19" customWidth="1"/>
    <col min="10506" max="10509" width="10.6640625" style="19"/>
    <col min="10510" max="10510" width="8.1640625" style="19" customWidth="1"/>
    <col min="10511" max="10511" width="5.6640625" style="19" customWidth="1"/>
    <col min="10512" max="10515" width="10.6640625" style="19"/>
    <col min="10516" max="10516" width="5.6640625" style="19" customWidth="1"/>
    <col min="10517" max="10517" width="10.6640625" style="19"/>
    <col min="10518" max="10518" width="11.1640625" style="19" customWidth="1"/>
    <col min="10519" max="10525" width="10.6640625" style="19"/>
    <col min="10526" max="10526" width="12.1640625" style="19" customWidth="1"/>
    <col min="10527" max="10527" width="13.5" style="19" customWidth="1"/>
    <col min="10528" max="10533" width="10.6640625" style="19"/>
    <col min="10534" max="10534" width="11.1640625" style="19" customWidth="1"/>
    <col min="10535" max="10537" width="10.6640625" style="19"/>
    <col min="10538" max="10538" width="9.5" style="19" bestFit="1" customWidth="1"/>
    <col min="10539" max="10743" width="10.6640625" style="19"/>
    <col min="10744" max="10744" width="36" style="19" customWidth="1"/>
    <col min="10745" max="10746" width="10.6640625" style="19"/>
    <col min="10747" max="10747" width="19.1640625" style="19" bestFit="1" customWidth="1"/>
    <col min="10748" max="10748" width="10.6640625" style="19"/>
    <col min="10749" max="10749" width="10" style="19" customWidth="1"/>
    <col min="10750" max="10750" width="15.5" style="19" customWidth="1"/>
    <col min="10751" max="10753" width="10.6640625" style="19"/>
    <col min="10754" max="10754" width="12.5" style="19" customWidth="1"/>
    <col min="10755" max="10755" width="10.6640625" style="19"/>
    <col min="10756" max="10756" width="9.5" style="19" customWidth="1"/>
    <col min="10757" max="10759" width="11.1640625" style="19" customWidth="1"/>
    <col min="10760" max="10760" width="5.6640625" style="19" customWidth="1"/>
    <col min="10761" max="10761" width="14.1640625" style="19" customWidth="1"/>
    <col min="10762" max="10765" width="10.6640625" style="19"/>
    <col min="10766" max="10766" width="8.1640625" style="19" customWidth="1"/>
    <col min="10767" max="10767" width="5.6640625" style="19" customWidth="1"/>
    <col min="10768" max="10771" width="10.6640625" style="19"/>
    <col min="10772" max="10772" width="5.6640625" style="19" customWidth="1"/>
    <col min="10773" max="10773" width="10.6640625" style="19"/>
    <col min="10774" max="10774" width="11.1640625" style="19" customWidth="1"/>
    <col min="10775" max="10781" width="10.6640625" style="19"/>
    <col min="10782" max="10782" width="12.1640625" style="19" customWidth="1"/>
    <col min="10783" max="10783" width="13.5" style="19" customWidth="1"/>
    <col min="10784" max="10789" width="10.6640625" style="19"/>
    <col min="10790" max="10790" width="11.1640625" style="19" customWidth="1"/>
    <col min="10791" max="10793" width="10.6640625" style="19"/>
    <col min="10794" max="10794" width="9.5" style="19" bestFit="1" customWidth="1"/>
    <col min="10795" max="10999" width="10.6640625" style="19"/>
    <col min="11000" max="11000" width="36" style="19" customWidth="1"/>
    <col min="11001" max="11002" width="10.6640625" style="19"/>
    <col min="11003" max="11003" width="19.1640625" style="19" bestFit="1" customWidth="1"/>
    <col min="11004" max="11004" width="10.6640625" style="19"/>
    <col min="11005" max="11005" width="10" style="19" customWidth="1"/>
    <col min="11006" max="11006" width="15.5" style="19" customWidth="1"/>
    <col min="11007" max="11009" width="10.6640625" style="19"/>
    <col min="11010" max="11010" width="12.5" style="19" customWidth="1"/>
    <col min="11011" max="11011" width="10.6640625" style="19"/>
    <col min="11012" max="11012" width="9.5" style="19" customWidth="1"/>
    <col min="11013" max="11015" width="11.1640625" style="19" customWidth="1"/>
    <col min="11016" max="11016" width="5.6640625" style="19" customWidth="1"/>
    <col min="11017" max="11017" width="14.1640625" style="19" customWidth="1"/>
    <col min="11018" max="11021" width="10.6640625" style="19"/>
    <col min="11022" max="11022" width="8.1640625" style="19" customWidth="1"/>
    <col min="11023" max="11023" width="5.6640625" style="19" customWidth="1"/>
    <col min="11024" max="11027" width="10.6640625" style="19"/>
    <col min="11028" max="11028" width="5.6640625" style="19" customWidth="1"/>
    <col min="11029" max="11029" width="10.6640625" style="19"/>
    <col min="11030" max="11030" width="11.1640625" style="19" customWidth="1"/>
    <col min="11031" max="11037" width="10.6640625" style="19"/>
    <col min="11038" max="11038" width="12.1640625" style="19" customWidth="1"/>
    <col min="11039" max="11039" width="13.5" style="19" customWidth="1"/>
    <col min="11040" max="11045" width="10.6640625" style="19"/>
    <col min="11046" max="11046" width="11.1640625" style="19" customWidth="1"/>
    <col min="11047" max="11049" width="10.6640625" style="19"/>
    <col min="11050" max="11050" width="9.5" style="19" bestFit="1" customWidth="1"/>
    <col min="11051" max="11255" width="10.6640625" style="19"/>
    <col min="11256" max="11256" width="36" style="19" customWidth="1"/>
    <col min="11257" max="11258" width="10.6640625" style="19"/>
    <col min="11259" max="11259" width="19.1640625" style="19" bestFit="1" customWidth="1"/>
    <col min="11260" max="11260" width="10.6640625" style="19"/>
    <col min="11261" max="11261" width="10" style="19" customWidth="1"/>
    <col min="11262" max="11262" width="15.5" style="19" customWidth="1"/>
    <col min="11263" max="11265" width="10.6640625" style="19"/>
    <col min="11266" max="11266" width="12.5" style="19" customWidth="1"/>
    <col min="11267" max="11267" width="10.6640625" style="19"/>
    <col min="11268" max="11268" width="9.5" style="19" customWidth="1"/>
    <col min="11269" max="11271" width="11.1640625" style="19" customWidth="1"/>
    <col min="11272" max="11272" width="5.6640625" style="19" customWidth="1"/>
    <col min="11273" max="11273" width="14.1640625" style="19" customWidth="1"/>
    <col min="11274" max="11277" width="10.6640625" style="19"/>
    <col min="11278" max="11278" width="8.1640625" style="19" customWidth="1"/>
    <col min="11279" max="11279" width="5.6640625" style="19" customWidth="1"/>
    <col min="11280" max="11283" width="10.6640625" style="19"/>
    <col min="11284" max="11284" width="5.6640625" style="19" customWidth="1"/>
    <col min="11285" max="11285" width="10.6640625" style="19"/>
    <col min="11286" max="11286" width="11.1640625" style="19" customWidth="1"/>
    <col min="11287" max="11293" width="10.6640625" style="19"/>
    <col min="11294" max="11294" width="12.1640625" style="19" customWidth="1"/>
    <col min="11295" max="11295" width="13.5" style="19" customWidth="1"/>
    <col min="11296" max="11301" width="10.6640625" style="19"/>
    <col min="11302" max="11302" width="11.1640625" style="19" customWidth="1"/>
    <col min="11303" max="11305" width="10.6640625" style="19"/>
    <col min="11306" max="11306" width="9.5" style="19" bestFit="1" customWidth="1"/>
    <col min="11307" max="11511" width="10.6640625" style="19"/>
    <col min="11512" max="11512" width="36" style="19" customWidth="1"/>
    <col min="11513" max="11514" width="10.6640625" style="19"/>
    <col min="11515" max="11515" width="19.1640625" style="19" bestFit="1" customWidth="1"/>
    <col min="11516" max="11516" width="10.6640625" style="19"/>
    <col min="11517" max="11517" width="10" style="19" customWidth="1"/>
    <col min="11518" max="11518" width="15.5" style="19" customWidth="1"/>
    <col min="11519" max="11521" width="10.6640625" style="19"/>
    <col min="11522" max="11522" width="12.5" style="19" customWidth="1"/>
    <col min="11523" max="11523" width="10.6640625" style="19"/>
    <col min="11524" max="11524" width="9.5" style="19" customWidth="1"/>
    <col min="11525" max="11527" width="11.1640625" style="19" customWidth="1"/>
    <col min="11528" max="11528" width="5.6640625" style="19" customWidth="1"/>
    <col min="11529" max="11529" width="14.1640625" style="19" customWidth="1"/>
    <col min="11530" max="11533" width="10.6640625" style="19"/>
    <col min="11534" max="11534" width="8.1640625" style="19" customWidth="1"/>
    <col min="11535" max="11535" width="5.6640625" style="19" customWidth="1"/>
    <col min="11536" max="11539" width="10.6640625" style="19"/>
    <col min="11540" max="11540" width="5.6640625" style="19" customWidth="1"/>
    <col min="11541" max="11541" width="10.6640625" style="19"/>
    <col min="11542" max="11542" width="11.1640625" style="19" customWidth="1"/>
    <col min="11543" max="11549" width="10.6640625" style="19"/>
    <col min="11550" max="11550" width="12.1640625" style="19" customWidth="1"/>
    <col min="11551" max="11551" width="13.5" style="19" customWidth="1"/>
    <col min="11552" max="11557" width="10.6640625" style="19"/>
    <col min="11558" max="11558" width="11.1640625" style="19" customWidth="1"/>
    <col min="11559" max="11561" width="10.6640625" style="19"/>
    <col min="11562" max="11562" width="9.5" style="19" bestFit="1" customWidth="1"/>
    <col min="11563" max="11767" width="10.6640625" style="19"/>
    <col min="11768" max="11768" width="36" style="19" customWidth="1"/>
    <col min="11769" max="11770" width="10.6640625" style="19"/>
    <col min="11771" max="11771" width="19.1640625" style="19" bestFit="1" customWidth="1"/>
    <col min="11772" max="11772" width="10.6640625" style="19"/>
    <col min="11773" max="11773" width="10" style="19" customWidth="1"/>
    <col min="11774" max="11774" width="15.5" style="19" customWidth="1"/>
    <col min="11775" max="11777" width="10.6640625" style="19"/>
    <col min="11778" max="11778" width="12.5" style="19" customWidth="1"/>
    <col min="11779" max="11779" width="10.6640625" style="19"/>
    <col min="11780" max="11780" width="9.5" style="19" customWidth="1"/>
    <col min="11781" max="11783" width="11.1640625" style="19" customWidth="1"/>
    <col min="11784" max="11784" width="5.6640625" style="19" customWidth="1"/>
    <col min="11785" max="11785" width="14.1640625" style="19" customWidth="1"/>
    <col min="11786" max="11789" width="10.6640625" style="19"/>
    <col min="11790" max="11790" width="8.1640625" style="19" customWidth="1"/>
    <col min="11791" max="11791" width="5.6640625" style="19" customWidth="1"/>
    <col min="11792" max="11795" width="10.6640625" style="19"/>
    <col min="11796" max="11796" width="5.6640625" style="19" customWidth="1"/>
    <col min="11797" max="11797" width="10.6640625" style="19"/>
    <col min="11798" max="11798" width="11.1640625" style="19" customWidth="1"/>
    <col min="11799" max="11805" width="10.6640625" style="19"/>
    <col min="11806" max="11806" width="12.1640625" style="19" customWidth="1"/>
    <col min="11807" max="11807" width="13.5" style="19" customWidth="1"/>
    <col min="11808" max="11813" width="10.6640625" style="19"/>
    <col min="11814" max="11814" width="11.1640625" style="19" customWidth="1"/>
    <col min="11815" max="11817" width="10.6640625" style="19"/>
    <col min="11818" max="11818" width="9.5" style="19" bestFit="1" customWidth="1"/>
    <col min="11819" max="12023" width="10.6640625" style="19"/>
    <col min="12024" max="12024" width="36" style="19" customWidth="1"/>
    <col min="12025" max="12026" width="10.6640625" style="19"/>
    <col min="12027" max="12027" width="19.1640625" style="19" bestFit="1" customWidth="1"/>
    <col min="12028" max="12028" width="10.6640625" style="19"/>
    <col min="12029" max="12029" width="10" style="19" customWidth="1"/>
    <col min="12030" max="12030" width="15.5" style="19" customWidth="1"/>
    <col min="12031" max="12033" width="10.6640625" style="19"/>
    <col min="12034" max="12034" width="12.5" style="19" customWidth="1"/>
    <col min="12035" max="12035" width="10.6640625" style="19"/>
    <col min="12036" max="12036" width="9.5" style="19" customWidth="1"/>
    <col min="12037" max="12039" width="11.1640625" style="19" customWidth="1"/>
    <col min="12040" max="12040" width="5.6640625" style="19" customWidth="1"/>
    <col min="12041" max="12041" width="14.1640625" style="19" customWidth="1"/>
    <col min="12042" max="12045" width="10.6640625" style="19"/>
    <col min="12046" max="12046" width="8.1640625" style="19" customWidth="1"/>
    <col min="12047" max="12047" width="5.6640625" style="19" customWidth="1"/>
    <col min="12048" max="12051" width="10.6640625" style="19"/>
    <col min="12052" max="12052" width="5.6640625" style="19" customWidth="1"/>
    <col min="12053" max="12053" width="10.6640625" style="19"/>
    <col min="12054" max="12054" width="11.1640625" style="19" customWidth="1"/>
    <col min="12055" max="12061" width="10.6640625" style="19"/>
    <col min="12062" max="12062" width="12.1640625" style="19" customWidth="1"/>
    <col min="12063" max="12063" width="13.5" style="19" customWidth="1"/>
    <col min="12064" max="12069" width="10.6640625" style="19"/>
    <col min="12070" max="12070" width="11.1640625" style="19" customWidth="1"/>
    <col min="12071" max="12073" width="10.6640625" style="19"/>
    <col min="12074" max="12074" width="9.5" style="19" bestFit="1" customWidth="1"/>
    <col min="12075" max="12279" width="10.6640625" style="19"/>
    <col min="12280" max="12280" width="36" style="19" customWidth="1"/>
    <col min="12281" max="12282" width="10.6640625" style="19"/>
    <col min="12283" max="12283" width="19.1640625" style="19" bestFit="1" customWidth="1"/>
    <col min="12284" max="12284" width="10.6640625" style="19"/>
    <col min="12285" max="12285" width="10" style="19" customWidth="1"/>
    <col min="12286" max="12286" width="15.5" style="19" customWidth="1"/>
    <col min="12287" max="12289" width="10.6640625" style="19"/>
    <col min="12290" max="12290" width="12.5" style="19" customWidth="1"/>
    <col min="12291" max="12291" width="10.6640625" style="19"/>
    <col min="12292" max="12292" width="9.5" style="19" customWidth="1"/>
    <col min="12293" max="12295" width="11.1640625" style="19" customWidth="1"/>
    <col min="12296" max="12296" width="5.6640625" style="19" customWidth="1"/>
    <col min="12297" max="12297" width="14.1640625" style="19" customWidth="1"/>
    <col min="12298" max="12301" width="10.6640625" style="19"/>
    <col min="12302" max="12302" width="8.1640625" style="19" customWidth="1"/>
    <col min="12303" max="12303" width="5.6640625" style="19" customWidth="1"/>
    <col min="12304" max="12307" width="10.6640625" style="19"/>
    <col min="12308" max="12308" width="5.6640625" style="19" customWidth="1"/>
    <col min="12309" max="12309" width="10.6640625" style="19"/>
    <col min="12310" max="12310" width="11.1640625" style="19" customWidth="1"/>
    <col min="12311" max="12317" width="10.6640625" style="19"/>
    <col min="12318" max="12318" width="12.1640625" style="19" customWidth="1"/>
    <col min="12319" max="12319" width="13.5" style="19" customWidth="1"/>
    <col min="12320" max="12325" width="10.6640625" style="19"/>
    <col min="12326" max="12326" width="11.1640625" style="19" customWidth="1"/>
    <col min="12327" max="12329" width="10.6640625" style="19"/>
    <col min="12330" max="12330" width="9.5" style="19" bestFit="1" customWidth="1"/>
    <col min="12331" max="12535" width="10.6640625" style="19"/>
    <col min="12536" max="12536" width="36" style="19" customWidth="1"/>
    <col min="12537" max="12538" width="10.6640625" style="19"/>
    <col min="12539" max="12539" width="19.1640625" style="19" bestFit="1" customWidth="1"/>
    <col min="12540" max="12540" width="10.6640625" style="19"/>
    <col min="12541" max="12541" width="10" style="19" customWidth="1"/>
    <col min="12542" max="12542" width="15.5" style="19" customWidth="1"/>
    <col min="12543" max="12545" width="10.6640625" style="19"/>
    <col min="12546" max="12546" width="12.5" style="19" customWidth="1"/>
    <col min="12547" max="12547" width="10.6640625" style="19"/>
    <col min="12548" max="12548" width="9.5" style="19" customWidth="1"/>
    <col min="12549" max="12551" width="11.1640625" style="19" customWidth="1"/>
    <col min="12552" max="12552" width="5.6640625" style="19" customWidth="1"/>
    <col min="12553" max="12553" width="14.1640625" style="19" customWidth="1"/>
    <col min="12554" max="12557" width="10.6640625" style="19"/>
    <col min="12558" max="12558" width="8.1640625" style="19" customWidth="1"/>
    <col min="12559" max="12559" width="5.6640625" style="19" customWidth="1"/>
    <col min="12560" max="12563" width="10.6640625" style="19"/>
    <col min="12564" max="12564" width="5.6640625" style="19" customWidth="1"/>
    <col min="12565" max="12565" width="10.6640625" style="19"/>
    <col min="12566" max="12566" width="11.1640625" style="19" customWidth="1"/>
    <col min="12567" max="12573" width="10.6640625" style="19"/>
    <col min="12574" max="12574" width="12.1640625" style="19" customWidth="1"/>
    <col min="12575" max="12575" width="13.5" style="19" customWidth="1"/>
    <col min="12576" max="12581" width="10.6640625" style="19"/>
    <col min="12582" max="12582" width="11.1640625" style="19" customWidth="1"/>
    <col min="12583" max="12585" width="10.6640625" style="19"/>
    <col min="12586" max="12586" width="9.5" style="19" bestFit="1" customWidth="1"/>
    <col min="12587" max="12791" width="10.6640625" style="19"/>
    <col min="12792" max="12792" width="36" style="19" customWidth="1"/>
    <col min="12793" max="12794" width="10.6640625" style="19"/>
    <col min="12795" max="12795" width="19.1640625" style="19" bestFit="1" customWidth="1"/>
    <col min="12796" max="12796" width="10.6640625" style="19"/>
    <col min="12797" max="12797" width="10" style="19" customWidth="1"/>
    <col min="12798" max="12798" width="15.5" style="19" customWidth="1"/>
    <col min="12799" max="12801" width="10.6640625" style="19"/>
    <col min="12802" max="12802" width="12.5" style="19" customWidth="1"/>
    <col min="12803" max="12803" width="10.6640625" style="19"/>
    <col min="12804" max="12804" width="9.5" style="19" customWidth="1"/>
    <col min="12805" max="12807" width="11.1640625" style="19" customWidth="1"/>
    <col min="12808" max="12808" width="5.6640625" style="19" customWidth="1"/>
    <col min="12809" max="12809" width="14.1640625" style="19" customWidth="1"/>
    <col min="12810" max="12813" width="10.6640625" style="19"/>
    <col min="12814" max="12814" width="8.1640625" style="19" customWidth="1"/>
    <col min="12815" max="12815" width="5.6640625" style="19" customWidth="1"/>
    <col min="12816" max="12819" width="10.6640625" style="19"/>
    <col min="12820" max="12820" width="5.6640625" style="19" customWidth="1"/>
    <col min="12821" max="12821" width="10.6640625" style="19"/>
    <col min="12822" max="12822" width="11.1640625" style="19" customWidth="1"/>
    <col min="12823" max="12829" width="10.6640625" style="19"/>
    <col min="12830" max="12830" width="12.1640625" style="19" customWidth="1"/>
    <col min="12831" max="12831" width="13.5" style="19" customWidth="1"/>
    <col min="12832" max="12837" width="10.6640625" style="19"/>
    <col min="12838" max="12838" width="11.1640625" style="19" customWidth="1"/>
    <col min="12839" max="12841" width="10.6640625" style="19"/>
    <col min="12842" max="12842" width="9.5" style="19" bestFit="1" customWidth="1"/>
    <col min="12843" max="13047" width="10.6640625" style="19"/>
    <col min="13048" max="13048" width="36" style="19" customWidth="1"/>
    <col min="13049" max="13050" width="10.6640625" style="19"/>
    <col min="13051" max="13051" width="19.1640625" style="19" bestFit="1" customWidth="1"/>
    <col min="13052" max="13052" width="10.6640625" style="19"/>
    <col min="13053" max="13053" width="10" style="19" customWidth="1"/>
    <col min="13054" max="13054" width="15.5" style="19" customWidth="1"/>
    <col min="13055" max="13057" width="10.6640625" style="19"/>
    <col min="13058" max="13058" width="12.5" style="19" customWidth="1"/>
    <col min="13059" max="13059" width="10.6640625" style="19"/>
    <col min="13060" max="13060" width="9.5" style="19" customWidth="1"/>
    <col min="13061" max="13063" width="11.1640625" style="19" customWidth="1"/>
    <col min="13064" max="13064" width="5.6640625" style="19" customWidth="1"/>
    <col min="13065" max="13065" width="14.1640625" style="19" customWidth="1"/>
    <col min="13066" max="13069" width="10.6640625" style="19"/>
    <col min="13070" max="13070" width="8.1640625" style="19" customWidth="1"/>
    <col min="13071" max="13071" width="5.6640625" style="19" customWidth="1"/>
    <col min="13072" max="13075" width="10.6640625" style="19"/>
    <col min="13076" max="13076" width="5.6640625" style="19" customWidth="1"/>
    <col min="13077" max="13077" width="10.6640625" style="19"/>
    <col min="13078" max="13078" width="11.1640625" style="19" customWidth="1"/>
    <col min="13079" max="13085" width="10.6640625" style="19"/>
    <col min="13086" max="13086" width="12.1640625" style="19" customWidth="1"/>
    <col min="13087" max="13087" width="13.5" style="19" customWidth="1"/>
    <col min="13088" max="13093" width="10.6640625" style="19"/>
    <col min="13094" max="13094" width="11.1640625" style="19" customWidth="1"/>
    <col min="13095" max="13097" width="10.6640625" style="19"/>
    <col min="13098" max="13098" width="9.5" style="19" bestFit="1" customWidth="1"/>
    <col min="13099" max="13303" width="10.6640625" style="19"/>
    <col min="13304" max="13304" width="36" style="19" customWidth="1"/>
    <col min="13305" max="13306" width="10.6640625" style="19"/>
    <col min="13307" max="13307" width="19.1640625" style="19" bestFit="1" customWidth="1"/>
    <col min="13308" max="13308" width="10.6640625" style="19"/>
    <col min="13309" max="13309" width="10" style="19" customWidth="1"/>
    <col min="13310" max="13310" width="15.5" style="19" customWidth="1"/>
    <col min="13311" max="13313" width="10.6640625" style="19"/>
    <col min="13314" max="13314" width="12.5" style="19" customWidth="1"/>
    <col min="13315" max="13315" width="10.6640625" style="19"/>
    <col min="13316" max="13316" width="9.5" style="19" customWidth="1"/>
    <col min="13317" max="13319" width="11.1640625" style="19" customWidth="1"/>
    <col min="13320" max="13320" width="5.6640625" style="19" customWidth="1"/>
    <col min="13321" max="13321" width="14.1640625" style="19" customWidth="1"/>
    <col min="13322" max="13325" width="10.6640625" style="19"/>
    <col min="13326" max="13326" width="8.1640625" style="19" customWidth="1"/>
    <col min="13327" max="13327" width="5.6640625" style="19" customWidth="1"/>
    <col min="13328" max="13331" width="10.6640625" style="19"/>
    <col min="13332" max="13332" width="5.6640625" style="19" customWidth="1"/>
    <col min="13333" max="13333" width="10.6640625" style="19"/>
    <col min="13334" max="13334" width="11.1640625" style="19" customWidth="1"/>
    <col min="13335" max="13341" width="10.6640625" style="19"/>
    <col min="13342" max="13342" width="12.1640625" style="19" customWidth="1"/>
    <col min="13343" max="13343" width="13.5" style="19" customWidth="1"/>
    <col min="13344" max="13349" width="10.6640625" style="19"/>
    <col min="13350" max="13350" width="11.1640625" style="19" customWidth="1"/>
    <col min="13351" max="13353" width="10.6640625" style="19"/>
    <col min="13354" max="13354" width="9.5" style="19" bestFit="1" customWidth="1"/>
    <col min="13355" max="13559" width="10.6640625" style="19"/>
    <col min="13560" max="13560" width="36" style="19" customWidth="1"/>
    <col min="13561" max="13562" width="10.6640625" style="19"/>
    <col min="13563" max="13563" width="19.1640625" style="19" bestFit="1" customWidth="1"/>
    <col min="13564" max="13564" width="10.6640625" style="19"/>
    <col min="13565" max="13565" width="10" style="19" customWidth="1"/>
    <col min="13566" max="13566" width="15.5" style="19" customWidth="1"/>
    <col min="13567" max="13569" width="10.6640625" style="19"/>
    <col min="13570" max="13570" width="12.5" style="19" customWidth="1"/>
    <col min="13571" max="13571" width="10.6640625" style="19"/>
    <col min="13572" max="13572" width="9.5" style="19" customWidth="1"/>
    <col min="13573" max="13575" width="11.1640625" style="19" customWidth="1"/>
    <col min="13576" max="13576" width="5.6640625" style="19" customWidth="1"/>
    <col min="13577" max="13577" width="14.1640625" style="19" customWidth="1"/>
    <col min="13578" max="13581" width="10.6640625" style="19"/>
    <col min="13582" max="13582" width="8.1640625" style="19" customWidth="1"/>
    <col min="13583" max="13583" width="5.6640625" style="19" customWidth="1"/>
    <col min="13584" max="13587" width="10.6640625" style="19"/>
    <col min="13588" max="13588" width="5.6640625" style="19" customWidth="1"/>
    <col min="13589" max="13589" width="10.6640625" style="19"/>
    <col min="13590" max="13590" width="11.1640625" style="19" customWidth="1"/>
    <col min="13591" max="13597" width="10.6640625" style="19"/>
    <col min="13598" max="13598" width="12.1640625" style="19" customWidth="1"/>
    <col min="13599" max="13599" width="13.5" style="19" customWidth="1"/>
    <col min="13600" max="13605" width="10.6640625" style="19"/>
    <col min="13606" max="13606" width="11.1640625" style="19" customWidth="1"/>
    <col min="13607" max="13609" width="10.6640625" style="19"/>
    <col min="13610" max="13610" width="9.5" style="19" bestFit="1" customWidth="1"/>
    <col min="13611" max="13815" width="10.6640625" style="19"/>
    <col min="13816" max="13816" width="36" style="19" customWidth="1"/>
    <col min="13817" max="13818" width="10.6640625" style="19"/>
    <col min="13819" max="13819" width="19.1640625" style="19" bestFit="1" customWidth="1"/>
    <col min="13820" max="13820" width="10.6640625" style="19"/>
    <col min="13821" max="13821" width="10" style="19" customWidth="1"/>
    <col min="13822" max="13822" width="15.5" style="19" customWidth="1"/>
    <col min="13823" max="13825" width="10.6640625" style="19"/>
    <col min="13826" max="13826" width="12.5" style="19" customWidth="1"/>
    <col min="13827" max="13827" width="10.6640625" style="19"/>
    <col min="13828" max="13828" width="9.5" style="19" customWidth="1"/>
    <col min="13829" max="13831" width="11.1640625" style="19" customWidth="1"/>
    <col min="13832" max="13832" width="5.6640625" style="19" customWidth="1"/>
    <col min="13833" max="13833" width="14.1640625" style="19" customWidth="1"/>
    <col min="13834" max="13837" width="10.6640625" style="19"/>
    <col min="13838" max="13838" width="8.1640625" style="19" customWidth="1"/>
    <col min="13839" max="13839" width="5.6640625" style="19" customWidth="1"/>
    <col min="13840" max="13843" width="10.6640625" style="19"/>
    <col min="13844" max="13844" width="5.6640625" style="19" customWidth="1"/>
    <col min="13845" max="13845" width="10.6640625" style="19"/>
    <col min="13846" max="13846" width="11.1640625" style="19" customWidth="1"/>
    <col min="13847" max="13853" width="10.6640625" style="19"/>
    <col min="13854" max="13854" width="12.1640625" style="19" customWidth="1"/>
    <col min="13855" max="13855" width="13.5" style="19" customWidth="1"/>
    <col min="13856" max="13861" width="10.6640625" style="19"/>
    <col min="13862" max="13862" width="11.1640625" style="19" customWidth="1"/>
    <col min="13863" max="13865" width="10.6640625" style="19"/>
    <col min="13866" max="13866" width="9.5" style="19" bestFit="1" customWidth="1"/>
    <col min="13867" max="14071" width="10.6640625" style="19"/>
    <col min="14072" max="14072" width="36" style="19" customWidth="1"/>
    <col min="14073" max="14074" width="10.6640625" style="19"/>
    <col min="14075" max="14075" width="19.1640625" style="19" bestFit="1" customWidth="1"/>
    <col min="14076" max="14076" width="10.6640625" style="19"/>
    <col min="14077" max="14077" width="10" style="19" customWidth="1"/>
    <col min="14078" max="14078" width="15.5" style="19" customWidth="1"/>
    <col min="14079" max="14081" width="10.6640625" style="19"/>
    <col min="14082" max="14082" width="12.5" style="19" customWidth="1"/>
    <col min="14083" max="14083" width="10.6640625" style="19"/>
    <col min="14084" max="14084" width="9.5" style="19" customWidth="1"/>
    <col min="14085" max="14087" width="11.1640625" style="19" customWidth="1"/>
    <col min="14088" max="14088" width="5.6640625" style="19" customWidth="1"/>
    <col min="14089" max="14089" width="14.1640625" style="19" customWidth="1"/>
    <col min="14090" max="14093" width="10.6640625" style="19"/>
    <col min="14094" max="14094" width="8.1640625" style="19" customWidth="1"/>
    <col min="14095" max="14095" width="5.6640625" style="19" customWidth="1"/>
    <col min="14096" max="14099" width="10.6640625" style="19"/>
    <col min="14100" max="14100" width="5.6640625" style="19" customWidth="1"/>
    <col min="14101" max="14101" width="10.6640625" style="19"/>
    <col min="14102" max="14102" width="11.1640625" style="19" customWidth="1"/>
    <col min="14103" max="14109" width="10.6640625" style="19"/>
    <col min="14110" max="14110" width="12.1640625" style="19" customWidth="1"/>
    <col min="14111" max="14111" width="13.5" style="19" customWidth="1"/>
    <col min="14112" max="14117" width="10.6640625" style="19"/>
    <col min="14118" max="14118" width="11.1640625" style="19" customWidth="1"/>
    <col min="14119" max="14121" width="10.6640625" style="19"/>
    <col min="14122" max="14122" width="9.5" style="19" bestFit="1" customWidth="1"/>
    <col min="14123" max="14327" width="10.6640625" style="19"/>
    <col min="14328" max="14328" width="36" style="19" customWidth="1"/>
    <col min="14329" max="14330" width="10.6640625" style="19"/>
    <col min="14331" max="14331" width="19.1640625" style="19" bestFit="1" customWidth="1"/>
    <col min="14332" max="14332" width="10.6640625" style="19"/>
    <col min="14333" max="14333" width="10" style="19" customWidth="1"/>
    <col min="14334" max="14334" width="15.5" style="19" customWidth="1"/>
    <col min="14335" max="14337" width="10.6640625" style="19"/>
    <col min="14338" max="14338" width="12.5" style="19" customWidth="1"/>
    <col min="14339" max="14339" width="10.6640625" style="19"/>
    <col min="14340" max="14340" width="9.5" style="19" customWidth="1"/>
    <col min="14341" max="14343" width="11.1640625" style="19" customWidth="1"/>
    <col min="14344" max="14344" width="5.6640625" style="19" customWidth="1"/>
    <col min="14345" max="14345" width="14.1640625" style="19" customWidth="1"/>
    <col min="14346" max="14349" width="10.6640625" style="19"/>
    <col min="14350" max="14350" width="8.1640625" style="19" customWidth="1"/>
    <col min="14351" max="14351" width="5.6640625" style="19" customWidth="1"/>
    <col min="14352" max="14355" width="10.6640625" style="19"/>
    <col min="14356" max="14356" width="5.6640625" style="19" customWidth="1"/>
    <col min="14357" max="14357" width="10.6640625" style="19"/>
    <col min="14358" max="14358" width="11.1640625" style="19" customWidth="1"/>
    <col min="14359" max="14365" width="10.6640625" style="19"/>
    <col min="14366" max="14366" width="12.1640625" style="19" customWidth="1"/>
    <col min="14367" max="14367" width="13.5" style="19" customWidth="1"/>
    <col min="14368" max="14373" width="10.6640625" style="19"/>
    <col min="14374" max="14374" width="11.1640625" style="19" customWidth="1"/>
    <col min="14375" max="14377" width="10.6640625" style="19"/>
    <col min="14378" max="14378" width="9.5" style="19" bestFit="1" customWidth="1"/>
    <col min="14379" max="14583" width="10.6640625" style="19"/>
    <col min="14584" max="14584" width="36" style="19" customWidth="1"/>
    <col min="14585" max="14586" width="10.6640625" style="19"/>
    <col min="14587" max="14587" width="19.1640625" style="19" bestFit="1" customWidth="1"/>
    <col min="14588" max="14588" width="10.6640625" style="19"/>
    <col min="14589" max="14589" width="10" style="19" customWidth="1"/>
    <col min="14590" max="14590" width="15.5" style="19" customWidth="1"/>
    <col min="14591" max="14593" width="10.6640625" style="19"/>
    <col min="14594" max="14594" width="12.5" style="19" customWidth="1"/>
    <col min="14595" max="14595" width="10.6640625" style="19"/>
    <col min="14596" max="14596" width="9.5" style="19" customWidth="1"/>
    <col min="14597" max="14599" width="11.1640625" style="19" customWidth="1"/>
    <col min="14600" max="14600" width="5.6640625" style="19" customWidth="1"/>
    <col min="14601" max="14601" width="14.1640625" style="19" customWidth="1"/>
    <col min="14602" max="14605" width="10.6640625" style="19"/>
    <col min="14606" max="14606" width="8.1640625" style="19" customWidth="1"/>
    <col min="14607" max="14607" width="5.6640625" style="19" customWidth="1"/>
    <col min="14608" max="14611" width="10.6640625" style="19"/>
    <col min="14612" max="14612" width="5.6640625" style="19" customWidth="1"/>
    <col min="14613" max="14613" width="10.6640625" style="19"/>
    <col min="14614" max="14614" width="11.1640625" style="19" customWidth="1"/>
    <col min="14615" max="14621" width="10.6640625" style="19"/>
    <col min="14622" max="14622" width="12.1640625" style="19" customWidth="1"/>
    <col min="14623" max="14623" width="13.5" style="19" customWidth="1"/>
    <col min="14624" max="14629" width="10.6640625" style="19"/>
    <col min="14630" max="14630" width="11.1640625" style="19" customWidth="1"/>
    <col min="14631" max="14633" width="10.6640625" style="19"/>
    <col min="14634" max="14634" width="9.5" style="19" bestFit="1" customWidth="1"/>
    <col min="14635" max="14839" width="10.6640625" style="19"/>
    <col min="14840" max="14840" width="36" style="19" customWidth="1"/>
    <col min="14841" max="14842" width="10.6640625" style="19"/>
    <col min="14843" max="14843" width="19.1640625" style="19" bestFit="1" customWidth="1"/>
    <col min="14844" max="14844" width="10.6640625" style="19"/>
    <col min="14845" max="14845" width="10" style="19" customWidth="1"/>
    <col min="14846" max="14846" width="15.5" style="19" customWidth="1"/>
    <col min="14847" max="14849" width="10.6640625" style="19"/>
    <col min="14850" max="14850" width="12.5" style="19" customWidth="1"/>
    <col min="14851" max="14851" width="10.6640625" style="19"/>
    <col min="14852" max="14852" width="9.5" style="19" customWidth="1"/>
    <col min="14853" max="14855" width="11.1640625" style="19" customWidth="1"/>
    <col min="14856" max="14856" width="5.6640625" style="19" customWidth="1"/>
    <col min="14857" max="14857" width="14.1640625" style="19" customWidth="1"/>
    <col min="14858" max="14861" width="10.6640625" style="19"/>
    <col min="14862" max="14862" width="8.1640625" style="19" customWidth="1"/>
    <col min="14863" max="14863" width="5.6640625" style="19" customWidth="1"/>
    <col min="14864" max="14867" width="10.6640625" style="19"/>
    <col min="14868" max="14868" width="5.6640625" style="19" customWidth="1"/>
    <col min="14869" max="14869" width="10.6640625" style="19"/>
    <col min="14870" max="14870" width="11.1640625" style="19" customWidth="1"/>
    <col min="14871" max="14877" width="10.6640625" style="19"/>
    <col min="14878" max="14878" width="12.1640625" style="19" customWidth="1"/>
    <col min="14879" max="14879" width="13.5" style="19" customWidth="1"/>
    <col min="14880" max="14885" width="10.6640625" style="19"/>
    <col min="14886" max="14886" width="11.1640625" style="19" customWidth="1"/>
    <col min="14887" max="14889" width="10.6640625" style="19"/>
    <col min="14890" max="14890" width="9.5" style="19" bestFit="1" customWidth="1"/>
    <col min="14891" max="15095" width="10.6640625" style="19"/>
    <col min="15096" max="15096" width="36" style="19" customWidth="1"/>
    <col min="15097" max="15098" width="10.6640625" style="19"/>
    <col min="15099" max="15099" width="19.1640625" style="19" bestFit="1" customWidth="1"/>
    <col min="15100" max="15100" width="10.6640625" style="19"/>
    <col min="15101" max="15101" width="10" style="19" customWidth="1"/>
    <col min="15102" max="15102" width="15.5" style="19" customWidth="1"/>
    <col min="15103" max="15105" width="10.6640625" style="19"/>
    <col min="15106" max="15106" width="12.5" style="19" customWidth="1"/>
    <col min="15107" max="15107" width="10.6640625" style="19"/>
    <col min="15108" max="15108" width="9.5" style="19" customWidth="1"/>
    <col min="15109" max="15111" width="11.1640625" style="19" customWidth="1"/>
    <col min="15112" max="15112" width="5.6640625" style="19" customWidth="1"/>
    <col min="15113" max="15113" width="14.1640625" style="19" customWidth="1"/>
    <col min="15114" max="15117" width="10.6640625" style="19"/>
    <col min="15118" max="15118" width="8.1640625" style="19" customWidth="1"/>
    <col min="15119" max="15119" width="5.6640625" style="19" customWidth="1"/>
    <col min="15120" max="15123" width="10.6640625" style="19"/>
    <col min="15124" max="15124" width="5.6640625" style="19" customWidth="1"/>
    <col min="15125" max="15125" width="10.6640625" style="19"/>
    <col min="15126" max="15126" width="11.1640625" style="19" customWidth="1"/>
    <col min="15127" max="15133" width="10.6640625" style="19"/>
    <col min="15134" max="15134" width="12.1640625" style="19" customWidth="1"/>
    <col min="15135" max="15135" width="13.5" style="19" customWidth="1"/>
    <col min="15136" max="15141" width="10.6640625" style="19"/>
    <col min="15142" max="15142" width="11.1640625" style="19" customWidth="1"/>
    <col min="15143" max="15145" width="10.6640625" style="19"/>
    <col min="15146" max="15146" width="9.5" style="19" bestFit="1" customWidth="1"/>
    <col min="15147" max="15351" width="10.6640625" style="19"/>
    <col min="15352" max="15352" width="36" style="19" customWidth="1"/>
    <col min="15353" max="15354" width="10.6640625" style="19"/>
    <col min="15355" max="15355" width="19.1640625" style="19" bestFit="1" customWidth="1"/>
    <col min="15356" max="15356" width="10.6640625" style="19"/>
    <col min="15357" max="15357" width="10" style="19" customWidth="1"/>
    <col min="15358" max="15358" width="15.5" style="19" customWidth="1"/>
    <col min="15359" max="15361" width="10.6640625" style="19"/>
    <col min="15362" max="15362" width="12.5" style="19" customWidth="1"/>
    <col min="15363" max="15363" width="10.6640625" style="19"/>
    <col min="15364" max="15364" width="9.5" style="19" customWidth="1"/>
    <col min="15365" max="15367" width="11.1640625" style="19" customWidth="1"/>
    <col min="15368" max="15368" width="5.6640625" style="19" customWidth="1"/>
    <col min="15369" max="15369" width="14.1640625" style="19" customWidth="1"/>
    <col min="15370" max="15373" width="10.6640625" style="19"/>
    <col min="15374" max="15374" width="8.1640625" style="19" customWidth="1"/>
    <col min="15375" max="15375" width="5.6640625" style="19" customWidth="1"/>
    <col min="15376" max="15379" width="10.6640625" style="19"/>
    <col min="15380" max="15380" width="5.6640625" style="19" customWidth="1"/>
    <col min="15381" max="15381" width="10.6640625" style="19"/>
    <col min="15382" max="15382" width="11.1640625" style="19" customWidth="1"/>
    <col min="15383" max="15389" width="10.6640625" style="19"/>
    <col min="15390" max="15390" width="12.1640625" style="19" customWidth="1"/>
    <col min="15391" max="15391" width="13.5" style="19" customWidth="1"/>
    <col min="15392" max="15397" width="10.6640625" style="19"/>
    <col min="15398" max="15398" width="11.1640625" style="19" customWidth="1"/>
    <col min="15399" max="15401" width="10.6640625" style="19"/>
    <col min="15402" max="15402" width="9.5" style="19" bestFit="1" customWidth="1"/>
    <col min="15403" max="15607" width="10.6640625" style="19"/>
    <col min="15608" max="15608" width="36" style="19" customWidth="1"/>
    <col min="15609" max="15610" width="10.6640625" style="19"/>
    <col min="15611" max="15611" width="19.1640625" style="19" bestFit="1" customWidth="1"/>
    <col min="15612" max="15612" width="10.6640625" style="19"/>
    <col min="15613" max="15613" width="10" style="19" customWidth="1"/>
    <col min="15614" max="15614" width="15.5" style="19" customWidth="1"/>
    <col min="15615" max="15617" width="10.6640625" style="19"/>
    <col min="15618" max="15618" width="12.5" style="19" customWidth="1"/>
    <col min="15619" max="15619" width="10.6640625" style="19"/>
    <col min="15620" max="15620" width="9.5" style="19" customWidth="1"/>
    <col min="15621" max="15623" width="11.1640625" style="19" customWidth="1"/>
    <col min="15624" max="15624" width="5.6640625" style="19" customWidth="1"/>
    <col min="15625" max="15625" width="14.1640625" style="19" customWidth="1"/>
    <col min="15626" max="15629" width="10.6640625" style="19"/>
    <col min="15630" max="15630" width="8.1640625" style="19" customWidth="1"/>
    <col min="15631" max="15631" width="5.6640625" style="19" customWidth="1"/>
    <col min="15632" max="15635" width="10.6640625" style="19"/>
    <col min="15636" max="15636" width="5.6640625" style="19" customWidth="1"/>
    <col min="15637" max="15637" width="10.6640625" style="19"/>
    <col min="15638" max="15638" width="11.1640625" style="19" customWidth="1"/>
    <col min="15639" max="15645" width="10.6640625" style="19"/>
    <col min="15646" max="15646" width="12.1640625" style="19" customWidth="1"/>
    <col min="15647" max="15647" width="13.5" style="19" customWidth="1"/>
    <col min="15648" max="15653" width="10.6640625" style="19"/>
    <col min="15654" max="15654" width="11.1640625" style="19" customWidth="1"/>
    <col min="15655" max="15657" width="10.6640625" style="19"/>
    <col min="15658" max="15658" width="9.5" style="19" bestFit="1" customWidth="1"/>
    <col min="15659" max="15863" width="10.6640625" style="19"/>
    <col min="15864" max="15864" width="36" style="19" customWidth="1"/>
    <col min="15865" max="15866" width="10.6640625" style="19"/>
    <col min="15867" max="15867" width="19.1640625" style="19" bestFit="1" customWidth="1"/>
    <col min="15868" max="15868" width="10.6640625" style="19"/>
    <col min="15869" max="15869" width="10" style="19" customWidth="1"/>
    <col min="15870" max="15870" width="15.5" style="19" customWidth="1"/>
    <col min="15871" max="15873" width="10.6640625" style="19"/>
    <col min="15874" max="15874" width="12.5" style="19" customWidth="1"/>
    <col min="15875" max="15875" width="10.6640625" style="19"/>
    <col min="15876" max="15876" width="9.5" style="19" customWidth="1"/>
    <col min="15877" max="15879" width="11.1640625" style="19" customWidth="1"/>
    <col min="15880" max="15880" width="5.6640625" style="19" customWidth="1"/>
    <col min="15881" max="15881" width="14.1640625" style="19" customWidth="1"/>
    <col min="15882" max="15885" width="10.6640625" style="19"/>
    <col min="15886" max="15886" width="8.1640625" style="19" customWidth="1"/>
    <col min="15887" max="15887" width="5.6640625" style="19" customWidth="1"/>
    <col min="15888" max="15891" width="10.6640625" style="19"/>
    <col min="15892" max="15892" width="5.6640625" style="19" customWidth="1"/>
    <col min="15893" max="15893" width="10.6640625" style="19"/>
    <col min="15894" max="15894" width="11.1640625" style="19" customWidth="1"/>
    <col min="15895" max="15901" width="10.6640625" style="19"/>
    <col min="15902" max="15902" width="12.1640625" style="19" customWidth="1"/>
    <col min="15903" max="15903" width="13.5" style="19" customWidth="1"/>
    <col min="15904" max="15909" width="10.6640625" style="19"/>
    <col min="15910" max="15910" width="11.1640625" style="19" customWidth="1"/>
    <col min="15911" max="15913" width="10.6640625" style="19"/>
    <col min="15914" max="15914" width="9.5" style="19" bestFit="1" customWidth="1"/>
    <col min="15915" max="16119" width="10.6640625" style="19"/>
    <col min="16120" max="16120" width="36" style="19" customWidth="1"/>
    <col min="16121" max="16122" width="10.6640625" style="19"/>
    <col min="16123" max="16123" width="19.1640625" style="19" bestFit="1" customWidth="1"/>
    <col min="16124" max="16124" width="10.6640625" style="19"/>
    <col min="16125" max="16125" width="10" style="19" customWidth="1"/>
    <col min="16126" max="16126" width="15.5" style="19" customWidth="1"/>
    <col min="16127" max="16129" width="10.6640625" style="19"/>
    <col min="16130" max="16130" width="12.5" style="19" customWidth="1"/>
    <col min="16131" max="16131" width="10.6640625" style="19"/>
    <col min="16132" max="16132" width="9.5" style="19" customWidth="1"/>
    <col min="16133" max="16135" width="11.1640625" style="19" customWidth="1"/>
    <col min="16136" max="16136" width="5.6640625" style="19" customWidth="1"/>
    <col min="16137" max="16137" width="14.1640625" style="19" customWidth="1"/>
    <col min="16138" max="16141" width="10.6640625" style="19"/>
    <col min="16142" max="16142" width="8.1640625" style="19" customWidth="1"/>
    <col min="16143" max="16143" width="5.6640625" style="19" customWidth="1"/>
    <col min="16144" max="16147" width="10.6640625" style="19"/>
    <col min="16148" max="16148" width="5.6640625" style="19" customWidth="1"/>
    <col min="16149" max="16149" width="10.6640625" style="19"/>
    <col min="16150" max="16150" width="11.1640625" style="19" customWidth="1"/>
    <col min="16151" max="16157" width="10.6640625" style="19"/>
    <col min="16158" max="16158" width="12.1640625" style="19" customWidth="1"/>
    <col min="16159" max="16159" width="13.5" style="19" customWidth="1"/>
    <col min="16160" max="16165" width="10.6640625" style="19"/>
    <col min="16166" max="16166" width="11.1640625" style="19" customWidth="1"/>
    <col min="16167" max="16169" width="10.6640625" style="19"/>
    <col min="16170" max="16170" width="9.5" style="19" bestFit="1" customWidth="1"/>
    <col min="16171" max="16384" width="10.6640625" style="19"/>
  </cols>
  <sheetData>
    <row r="1" spans="1:61" ht="17" customHeight="1" x14ac:dyDescent="0.2">
      <c r="A1" s="216" t="s">
        <v>31</v>
      </c>
      <c r="B1" s="216"/>
    </row>
    <row r="2" spans="1:61" s="20" customFormat="1" ht="17" customHeight="1" thickBot="1" x14ac:dyDescent="0.25">
      <c r="A2" s="217"/>
      <c r="B2" s="217"/>
      <c r="AG2" s="47"/>
    </row>
    <row r="3" spans="1:61" x14ac:dyDescent="0.2">
      <c r="A3" s="7"/>
      <c r="B3" s="7"/>
      <c r="X3" s="21"/>
      <c r="Y3" s="21"/>
      <c r="Z3" s="21"/>
      <c r="AA3" s="21"/>
      <c r="AB3" s="21"/>
      <c r="AC3" s="21"/>
      <c r="AD3" s="21"/>
      <c r="AE3" s="21"/>
    </row>
    <row r="4" spans="1:61" x14ac:dyDescent="0.2">
      <c r="A4" s="22" t="s">
        <v>32</v>
      </c>
      <c r="B4" s="23" t="s">
        <v>33</v>
      </c>
      <c r="X4" s="21"/>
      <c r="Y4" s="21"/>
      <c r="Z4" s="21"/>
      <c r="AA4" s="21"/>
      <c r="AB4" s="21"/>
      <c r="AC4" s="21"/>
      <c r="AD4" s="21"/>
      <c r="AE4" s="21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X5" s="223" t="s">
        <v>34</v>
      </c>
      <c r="Y5" s="223"/>
      <c r="Z5" s="223"/>
      <c r="AA5" s="223"/>
      <c r="AB5" s="223"/>
      <c r="AC5" s="223"/>
      <c r="AD5" s="220"/>
      <c r="AE5" s="220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ht="16.25" customHeight="1" x14ac:dyDescent="0.25">
      <c r="E6" s="223" t="s">
        <v>35</v>
      </c>
      <c r="F6" s="223"/>
      <c r="G6" s="223"/>
      <c r="H6" s="223"/>
      <c r="I6" s="223"/>
      <c r="J6" s="223"/>
      <c r="K6" s="223"/>
      <c r="M6" s="225" t="s">
        <v>36</v>
      </c>
      <c r="N6" s="225"/>
      <c r="O6" s="225"/>
      <c r="P6" s="225"/>
      <c r="Q6" s="226"/>
      <c r="R6" s="227"/>
      <c r="T6" s="224" t="s">
        <v>37</v>
      </c>
      <c r="U6" s="224"/>
      <c r="X6" s="21" t="s">
        <v>38</v>
      </c>
      <c r="Y6" s="21" t="s">
        <v>39</v>
      </c>
      <c r="Z6" s="21" t="s">
        <v>40</v>
      </c>
      <c r="AA6" s="21" t="s">
        <v>41</v>
      </c>
      <c r="AB6" s="21"/>
      <c r="AC6" s="21" t="s">
        <v>42</v>
      </c>
      <c r="AD6" s="21" t="s">
        <v>43</v>
      </c>
      <c r="AE6" s="21" t="s">
        <v>44</v>
      </c>
      <c r="AI6" s="223" t="s">
        <v>35</v>
      </c>
      <c r="AJ6" s="223"/>
      <c r="AK6" s="223"/>
      <c r="AL6" s="223"/>
      <c r="AM6" s="223"/>
      <c r="AN6" s="223"/>
      <c r="AO6" s="223"/>
      <c r="AQ6" s="225" t="s">
        <v>36</v>
      </c>
      <c r="AR6" s="225"/>
      <c r="AS6" s="225"/>
      <c r="AT6" s="225"/>
      <c r="AU6" s="226"/>
      <c r="AV6" s="227"/>
      <c r="AX6" s="224" t="s">
        <v>37</v>
      </c>
      <c r="AY6" s="224"/>
      <c r="BB6" s="21" t="s">
        <v>38</v>
      </c>
      <c r="BC6" s="21" t="s">
        <v>39</v>
      </c>
      <c r="BD6" s="21" t="s">
        <v>40</v>
      </c>
      <c r="BE6" s="21" t="s">
        <v>41</v>
      </c>
      <c r="BF6" s="21"/>
      <c r="BG6" s="21" t="s">
        <v>42</v>
      </c>
      <c r="BH6" s="21" t="s">
        <v>43</v>
      </c>
      <c r="BI6" s="21" t="s">
        <v>44</v>
      </c>
    </row>
    <row r="7" spans="1:61" s="25" customFormat="1" ht="51" x14ac:dyDescent="0.2">
      <c r="B7" s="25" t="s">
        <v>186</v>
      </c>
      <c r="E7" s="25" t="s">
        <v>23</v>
      </c>
      <c r="F7" s="25" t="s">
        <v>45</v>
      </c>
      <c r="G7" s="25" t="s">
        <v>46</v>
      </c>
      <c r="H7" s="25" t="s">
        <v>47</v>
      </c>
      <c r="I7" s="26" t="s">
        <v>48</v>
      </c>
      <c r="J7" s="26" t="s">
        <v>49</v>
      </c>
      <c r="K7" s="26" t="s">
        <v>50</v>
      </c>
      <c r="L7" s="26"/>
      <c r="M7" s="26" t="s">
        <v>51</v>
      </c>
      <c r="N7" s="26" t="s">
        <v>52</v>
      </c>
      <c r="O7" s="26" t="s">
        <v>53</v>
      </c>
      <c r="P7" s="26" t="s">
        <v>54</v>
      </c>
      <c r="Q7" s="26" t="s">
        <v>55</v>
      </c>
      <c r="R7" s="26" t="s">
        <v>56</v>
      </c>
      <c r="S7" s="26"/>
      <c r="T7" s="26" t="s">
        <v>57</v>
      </c>
      <c r="U7" s="26" t="s">
        <v>58</v>
      </c>
      <c r="W7" s="26"/>
      <c r="X7" s="26" t="s">
        <v>59</v>
      </c>
      <c r="Y7" s="26" t="s">
        <v>60</v>
      </c>
      <c r="Z7" s="26" t="s">
        <v>61</v>
      </c>
      <c r="AA7" s="26" t="s">
        <v>62</v>
      </c>
      <c r="AB7" s="26" t="s">
        <v>63</v>
      </c>
      <c r="AC7" s="26" t="s">
        <v>64</v>
      </c>
      <c r="AD7" s="26" t="s">
        <v>65</v>
      </c>
      <c r="AE7" s="26" t="s">
        <v>66</v>
      </c>
      <c r="AG7" s="48"/>
      <c r="AI7" s="25" t="s">
        <v>23</v>
      </c>
      <c r="AJ7" s="25" t="s">
        <v>45</v>
      </c>
      <c r="AK7" s="25" t="s">
        <v>46</v>
      </c>
      <c r="AL7" s="25" t="s">
        <v>47</v>
      </c>
      <c r="AM7" s="26" t="s">
        <v>48</v>
      </c>
      <c r="AN7" s="26" t="s">
        <v>49</v>
      </c>
      <c r="AO7" s="26" t="s">
        <v>50</v>
      </c>
      <c r="AP7" s="26"/>
      <c r="AQ7" s="26" t="s">
        <v>51</v>
      </c>
      <c r="AR7" s="26" t="s">
        <v>52</v>
      </c>
      <c r="AS7" s="26" t="s">
        <v>53</v>
      </c>
      <c r="AT7" s="26" t="s">
        <v>54</v>
      </c>
      <c r="AU7" s="26" t="s">
        <v>55</v>
      </c>
      <c r="AV7" s="26" t="s">
        <v>56</v>
      </c>
      <c r="AW7" s="26"/>
      <c r="AX7" s="26" t="s">
        <v>57</v>
      </c>
      <c r="AY7" s="26" t="s">
        <v>58</v>
      </c>
      <c r="BA7" s="26"/>
      <c r="BB7" s="26" t="s">
        <v>59</v>
      </c>
      <c r="BC7" s="26" t="s">
        <v>60</v>
      </c>
      <c r="BD7" s="26" t="s">
        <v>61</v>
      </c>
      <c r="BE7" s="26" t="s">
        <v>62</v>
      </c>
      <c r="BF7" s="26" t="s">
        <v>63</v>
      </c>
      <c r="BG7" s="26" t="s">
        <v>64</v>
      </c>
      <c r="BH7" s="26" t="s">
        <v>65</v>
      </c>
      <c r="BI7" s="26" t="s">
        <v>66</v>
      </c>
    </row>
    <row r="8" spans="1:61" ht="17" thickBot="1" x14ac:dyDescent="0.25">
      <c r="A8" s="221" t="s">
        <v>67</v>
      </c>
      <c r="B8" s="221"/>
      <c r="E8" s="21">
        <v>0</v>
      </c>
      <c r="F8" s="27">
        <f>B12</f>
        <v>113.55143017954499</v>
      </c>
      <c r="G8" s="27">
        <f>F8*B17</f>
        <v>90.841144143636001</v>
      </c>
      <c r="H8" s="28">
        <f>B22</f>
        <v>200</v>
      </c>
      <c r="I8" s="27">
        <f>$B$9</f>
        <v>50000</v>
      </c>
      <c r="J8" s="29">
        <v>0.8</v>
      </c>
      <c r="K8" s="8">
        <f>I8*J8/1000</f>
        <v>40</v>
      </c>
      <c r="M8" s="9"/>
      <c r="N8" s="9"/>
      <c r="O8" s="30">
        <v>1</v>
      </c>
      <c r="P8" s="30"/>
      <c r="Q8" s="30"/>
      <c r="R8" s="30">
        <f>O8-SUM(P8:Q8)</f>
        <v>1</v>
      </c>
      <c r="S8" s="30"/>
      <c r="T8" s="10"/>
      <c r="U8" s="10">
        <f t="shared" ref="U8:U28" si="0">K8*R8</f>
        <v>40</v>
      </c>
      <c r="W8" s="30"/>
      <c r="X8" s="11">
        <f t="shared" ref="X8:X28" si="1">$R8*F8</f>
        <v>113.55143017954499</v>
      </c>
      <c r="Y8" s="11">
        <f t="shared" ref="Y8:Y28" si="2">-$R8*G8</f>
        <v>-90.841144143636001</v>
      </c>
      <c r="Z8" s="11">
        <f t="shared" ref="Z8:Z28" si="3">-$R8*H8</f>
        <v>-200</v>
      </c>
      <c r="AA8" s="11"/>
      <c r="AB8" s="11">
        <f>SUM(X8:AA8)</f>
        <v>-177.28971396409099</v>
      </c>
      <c r="AC8" s="11">
        <f>T8-U8</f>
        <v>-40</v>
      </c>
      <c r="AD8" s="11"/>
      <c r="AE8" s="11">
        <f t="shared" ref="AE8:AE28" si="4">SUM(AB8:AD8)</f>
        <v>-217.28971396409099</v>
      </c>
      <c r="AI8" s="21">
        <v>0</v>
      </c>
      <c r="AJ8" s="27">
        <f>$B$12</f>
        <v>113.55143017954499</v>
      </c>
      <c r="AK8" s="27">
        <f>B17*AJ8</f>
        <v>90.841144143636001</v>
      </c>
      <c r="AL8" s="28">
        <f>C22</f>
        <v>240</v>
      </c>
      <c r="AM8" s="27">
        <f>$B$9</f>
        <v>50000</v>
      </c>
      <c r="AN8" s="29">
        <v>0.8</v>
      </c>
      <c r="AO8" s="8">
        <f>AM8*AN8/1000</f>
        <v>40</v>
      </c>
      <c r="AQ8" s="9"/>
      <c r="AR8" s="9"/>
      <c r="AS8" s="30">
        <v>1</v>
      </c>
      <c r="AT8" s="30"/>
      <c r="AU8" s="30"/>
      <c r="AV8" s="30">
        <f>AS8-SUM(AT8:AU8)</f>
        <v>1</v>
      </c>
      <c r="AW8" s="30"/>
      <c r="AX8" s="10"/>
      <c r="AY8" s="10">
        <f t="shared" ref="AY8:AY28" si="5">AO8*AV8</f>
        <v>40</v>
      </c>
      <c r="BA8" s="30"/>
      <c r="BB8" s="11">
        <f t="shared" ref="BB8:BB28" si="6">$R8*AJ8</f>
        <v>113.55143017954499</v>
      </c>
      <c r="BC8" s="11">
        <f t="shared" ref="BC8:BC28" si="7">-$R8*AK8</f>
        <v>-90.841144143636001</v>
      </c>
      <c r="BD8" s="11">
        <f t="shared" ref="BD8:BD28" si="8">-$R8*AL8</f>
        <v>-240</v>
      </c>
      <c r="BE8" s="11"/>
      <c r="BF8" s="11">
        <f>SUM(BB8:BE8)</f>
        <v>-217.28971396409099</v>
      </c>
      <c r="BG8" s="11">
        <f>AX8-AY8</f>
        <v>-40</v>
      </c>
      <c r="BH8" s="11"/>
      <c r="BI8" s="11">
        <f t="shared" ref="BI8:BI28" si="9">SUM(BF8:BH8)</f>
        <v>-257.28971396409099</v>
      </c>
    </row>
    <row r="9" spans="1:61" x14ac:dyDescent="0.2">
      <c r="A9" s="45" t="s">
        <v>68</v>
      </c>
      <c r="B9" s="24">
        <v>50000</v>
      </c>
      <c r="E9" s="31">
        <f>E8+1</f>
        <v>1</v>
      </c>
      <c r="F9" s="27"/>
      <c r="G9" s="27"/>
      <c r="H9" s="28"/>
      <c r="I9" s="27">
        <f t="shared" ref="I9:I28" si="10">$B$9</f>
        <v>50000</v>
      </c>
      <c r="J9" s="29">
        <v>0.8</v>
      </c>
      <c r="K9" s="8">
        <f t="shared" ref="K9:K28" si="11">I9*J9/1000</f>
        <v>40</v>
      </c>
      <c r="L9" s="32"/>
      <c r="M9" s="9">
        <f>'SPWL Reserve'!E9*1000</f>
        <v>0.65717040569250318</v>
      </c>
      <c r="N9" s="9">
        <f>'Lapse &amp; Death Age 26-35'!D7</f>
        <v>9.6782489144733586E-3</v>
      </c>
      <c r="O9" s="33">
        <f>R8</f>
        <v>1</v>
      </c>
      <c r="P9" s="33">
        <f>O9*M9/1000</f>
        <v>6.5717040569250314E-4</v>
      </c>
      <c r="Q9" s="33">
        <f>MIN(N9*O9,O9-P9)</f>
        <v>9.6782489144733586E-3</v>
      </c>
      <c r="R9" s="30">
        <f>O9-SUM(P9:Q9)</f>
        <v>0.98966458067983409</v>
      </c>
      <c r="S9" s="30"/>
      <c r="T9" s="10">
        <f t="shared" ref="T9:T28" si="12">U8</f>
        <v>40</v>
      </c>
      <c r="U9" s="10">
        <f t="shared" si="0"/>
        <v>39.586583227193366</v>
      </c>
      <c r="W9" s="30"/>
      <c r="X9" s="11">
        <f t="shared" si="1"/>
        <v>0</v>
      </c>
      <c r="Y9" s="11">
        <f t="shared" si="2"/>
        <v>0</v>
      </c>
      <c r="Z9" s="11">
        <f t="shared" si="3"/>
        <v>0</v>
      </c>
      <c r="AA9" s="11">
        <f t="shared" ref="AA9:AA28" si="13">-P9*I9</f>
        <v>-32.858520284625158</v>
      </c>
      <c r="AB9" s="11">
        <f t="shared" ref="AB9:AB28" si="14">SUM(X9:AA9)</f>
        <v>-32.858520284625158</v>
      </c>
      <c r="AC9" s="11">
        <f>-I9*$R8*(J9-J8)/1000</f>
        <v>0</v>
      </c>
      <c r="AD9" s="11">
        <f t="shared" ref="AD9:AD28" si="15">$B$10*SUM(T9,X9:Y9)</f>
        <v>2.8838453484637752</v>
      </c>
      <c r="AE9" s="11">
        <f t="shared" si="4"/>
        <v>-29.974674936161382</v>
      </c>
      <c r="AG9" s="49"/>
      <c r="AI9" s="31">
        <f>AI8+1</f>
        <v>1</v>
      </c>
      <c r="AJ9" s="27"/>
      <c r="AK9" s="27"/>
      <c r="AL9" s="28"/>
      <c r="AM9" s="27">
        <f t="shared" ref="AM9:AM28" si="16">$B$9</f>
        <v>50000</v>
      </c>
      <c r="AN9" s="29">
        <v>0.8</v>
      </c>
      <c r="AO9" s="8">
        <f t="shared" ref="AO9:AO28" si="17">AM9*AN9/1000</f>
        <v>40</v>
      </c>
      <c r="AP9" s="32"/>
      <c r="AQ9" s="9">
        <f>M9*'Lapse &amp; Death Age 26-35'!$B$31</f>
        <v>0.53230802861092763</v>
      </c>
      <c r="AR9" s="9">
        <f>N9</f>
        <v>9.6782489144733586E-3</v>
      </c>
      <c r="AS9" s="33">
        <f>AV8</f>
        <v>1</v>
      </c>
      <c r="AT9" s="33">
        <f>AS9*AQ9/1000</f>
        <v>5.3230802861092765E-4</v>
      </c>
      <c r="AU9" s="33">
        <f>MIN(AR9*AS9,AS9-AT9)</f>
        <v>9.6782489144733586E-3</v>
      </c>
      <c r="AV9" s="30">
        <f>AS9-SUM(AT9:AU9)</f>
        <v>0.98978944305691574</v>
      </c>
      <c r="AW9" s="30"/>
      <c r="AX9" s="10">
        <f t="shared" ref="AX9:AX28" si="18">AY8</f>
        <v>40</v>
      </c>
      <c r="AY9" s="10">
        <f t="shared" si="5"/>
        <v>39.591577722276632</v>
      </c>
      <c r="BA9" s="30"/>
      <c r="BB9" s="11">
        <f t="shared" si="6"/>
        <v>0</v>
      </c>
      <c r="BC9" s="11">
        <f t="shared" si="7"/>
        <v>0</v>
      </c>
      <c r="BD9" s="11">
        <f t="shared" si="8"/>
        <v>0</v>
      </c>
      <c r="BE9" s="11">
        <f t="shared" ref="BE9:BE28" si="19">-AT9*AM9</f>
        <v>-26.615401430546381</v>
      </c>
      <c r="BF9" s="11">
        <f t="shared" ref="BF9:BF28" si="20">SUM(BB9:BE9)</f>
        <v>-26.615401430546381</v>
      </c>
      <c r="BG9" s="11">
        <f>-AM9*$R8*(AN9-AN8)/1000</f>
        <v>0</v>
      </c>
      <c r="BH9" s="11">
        <f t="shared" ref="BH9:BH28" si="21">$B$10*SUM(AX9,BB9:BC9)</f>
        <v>2.8838453484637752</v>
      </c>
      <c r="BI9" s="11">
        <f t="shared" si="9"/>
        <v>-23.731556082082605</v>
      </c>
    </row>
    <row r="10" spans="1:61" x14ac:dyDescent="0.2">
      <c r="A10" s="34" t="s">
        <v>69</v>
      </c>
      <c r="B10" s="121">
        <f>'Discount Rate'!B34</f>
        <v>7.2096133711594373E-2</v>
      </c>
      <c r="E10" s="31">
        <f t="shared" ref="E10:E28" si="22">E9+1</f>
        <v>2</v>
      </c>
      <c r="F10" s="27">
        <f>B12</f>
        <v>113.55143017954499</v>
      </c>
      <c r="G10" s="27">
        <f>F10*0.05</f>
        <v>5.67757150897725</v>
      </c>
      <c r="H10" s="28">
        <f>B23</f>
        <v>25</v>
      </c>
      <c r="I10" s="27">
        <f t="shared" si="10"/>
        <v>50000</v>
      </c>
      <c r="J10" s="29">
        <v>0.7</v>
      </c>
      <c r="K10" s="8">
        <f t="shared" si="11"/>
        <v>35</v>
      </c>
      <c r="L10" s="32"/>
      <c r="M10" s="9">
        <f>'SPWL Reserve'!E10*1000</f>
        <v>0.68892309697585763</v>
      </c>
      <c r="N10" s="9">
        <f>'Lapse &amp; Death Age 26-35'!D8</f>
        <v>9.127854954085789E-3</v>
      </c>
      <c r="O10" s="33">
        <f t="shared" ref="O10:O28" si="23">R9</f>
        <v>0.98966458067983409</v>
      </c>
      <c r="P10" s="33">
        <f t="shared" ref="P10:P28" si="24">O10*M10/1000</f>
        <v>6.8180278788926481E-4</v>
      </c>
      <c r="Q10" s="33">
        <f t="shared" ref="Q10:Q28" si="25">MIN(N10*O10,O10-P10)</f>
        <v>9.033514745641659E-3</v>
      </c>
      <c r="R10" s="30">
        <f t="shared" ref="R10:R28" si="26">O10-SUM(P10:Q10)</f>
        <v>0.97994926314630315</v>
      </c>
      <c r="S10" s="30"/>
      <c r="T10" s="10">
        <f t="shared" si="12"/>
        <v>39.586583227193366</v>
      </c>
      <c r="U10" s="10">
        <f t="shared" si="0"/>
        <v>34.298224210120608</v>
      </c>
      <c r="W10" s="30"/>
      <c r="X10" s="11">
        <f t="shared" si="1"/>
        <v>111.27464033365401</v>
      </c>
      <c r="Y10" s="11">
        <f t="shared" si="2"/>
        <v>-5.5637320166827005</v>
      </c>
      <c r="Z10" s="11">
        <f t="shared" si="3"/>
        <v>-24.49873157865758</v>
      </c>
      <c r="AA10" s="11">
        <f t="shared" si="13"/>
        <v>-34.090139394463243</v>
      </c>
      <c r="AB10" s="11">
        <f t="shared" si="14"/>
        <v>47.122037343850472</v>
      </c>
      <c r="AC10" s="11">
        <f t="shared" ref="AC10:AC28" si="27">-I10*($R9*J10-$R8*J9)/1000</f>
        <v>5.3617396762058123</v>
      </c>
      <c r="AD10" s="11">
        <f t="shared" si="15"/>
        <v>10.475387378327349</v>
      </c>
      <c r="AE10" s="11">
        <f t="shared" si="4"/>
        <v>62.959164398383635</v>
      </c>
      <c r="AG10" s="50"/>
      <c r="AI10" s="31">
        <f t="shared" ref="AI10:AI28" si="28">AI9+1</f>
        <v>2</v>
      </c>
      <c r="AJ10" s="27">
        <f t="shared" ref="AJ10:AJ28" si="29">$B$12</f>
        <v>113.55143017954499</v>
      </c>
      <c r="AK10" s="27">
        <f t="shared" ref="AK10:AK28" si="30">AJ10*$B$18</f>
        <v>5.67757150897725</v>
      </c>
      <c r="AL10" s="28">
        <f>$C$23</f>
        <v>25</v>
      </c>
      <c r="AM10" s="27">
        <f t="shared" si="16"/>
        <v>50000</v>
      </c>
      <c r="AN10" s="29">
        <v>0.7</v>
      </c>
      <c r="AO10" s="8">
        <f t="shared" si="17"/>
        <v>35</v>
      </c>
      <c r="AP10" s="32"/>
      <c r="AQ10" s="9">
        <f>M10*'Lapse &amp; Death Age 26-35'!$B$31</f>
        <v>0.5580277085504447</v>
      </c>
      <c r="AR10" s="9">
        <f t="shared" ref="AR10:AR28" si="31">N10</f>
        <v>9.127854954085789E-3</v>
      </c>
      <c r="AS10" s="33">
        <f t="shared" ref="AS10:AS28" si="32">AV9</f>
        <v>0.98978944305691574</v>
      </c>
      <c r="AT10" s="33">
        <f t="shared" ref="AT10:AT28" si="33">AS10*AQ10/1000</f>
        <v>5.5232993485647148E-4</v>
      </c>
      <c r="AU10" s="33">
        <f t="shared" ref="AU10:AU28" si="34">MIN(AR10*AS10,AS10-AT10)</f>
        <v>9.0346544713088821E-3</v>
      </c>
      <c r="AV10" s="30">
        <f t="shared" ref="AV10:AV28" si="35">AS10-SUM(AT10:AU10)</f>
        <v>0.9802024586507504</v>
      </c>
      <c r="AW10" s="30"/>
      <c r="AX10" s="10">
        <f t="shared" si="18"/>
        <v>39.591577722276632</v>
      </c>
      <c r="AY10" s="10">
        <f t="shared" si="5"/>
        <v>34.307086052776263</v>
      </c>
      <c r="BA10" s="30"/>
      <c r="BB10" s="11">
        <f t="shared" si="6"/>
        <v>111.27464033365401</v>
      </c>
      <c r="BC10" s="11">
        <f t="shared" si="7"/>
        <v>-5.5637320166827005</v>
      </c>
      <c r="BD10" s="11">
        <f t="shared" si="8"/>
        <v>-24.49873157865758</v>
      </c>
      <c r="BE10" s="11">
        <f t="shared" si="19"/>
        <v>-27.616496742823575</v>
      </c>
      <c r="BF10" s="11">
        <f t="shared" si="20"/>
        <v>53.595679995490144</v>
      </c>
      <c r="BG10" s="11">
        <f t="shared" ref="BG10:BG28" si="36">-AM10*($R9*AN10-$R8*AN9)/1000</f>
        <v>5.3617396762058123</v>
      </c>
      <c r="BH10" s="11">
        <f t="shared" si="21"/>
        <v>10.475747462112693</v>
      </c>
      <c r="BI10" s="11">
        <f t="shared" si="9"/>
        <v>69.433167133808652</v>
      </c>
    </row>
    <row r="11" spans="1:61" x14ac:dyDescent="0.2">
      <c r="A11" s="34" t="s">
        <v>70</v>
      </c>
      <c r="B11" s="12">
        <f>'Discount Rate'!B27</f>
        <v>3.2096133711594366E-2</v>
      </c>
      <c r="E11" s="31">
        <f t="shared" si="22"/>
        <v>3</v>
      </c>
      <c r="F11" s="27">
        <f>B12</f>
        <v>113.55143017954499</v>
      </c>
      <c r="G11" s="27">
        <f t="shared" ref="G11:G28" si="37">F11*0.05</f>
        <v>5.67757150897725</v>
      </c>
      <c r="H11" s="28">
        <f>B23</f>
        <v>25</v>
      </c>
      <c r="I11" s="27">
        <f t="shared" si="10"/>
        <v>50000</v>
      </c>
      <c r="J11" s="29">
        <v>0.7</v>
      </c>
      <c r="K11" s="8">
        <f t="shared" si="11"/>
        <v>35</v>
      </c>
      <c r="L11" s="32"/>
      <c r="M11" s="9">
        <f>'SPWL Reserve'!E11*1000</f>
        <v>0.72708859771283341</v>
      </c>
      <c r="N11" s="9">
        <f>'Lapse &amp; Death Age 26-35'!D9</f>
        <v>8.7968690821865932E-3</v>
      </c>
      <c r="O11" s="33">
        <f t="shared" si="23"/>
        <v>0.97994926314630315</v>
      </c>
      <c r="P11" s="33">
        <f t="shared" si="24"/>
        <v>7.1250993557076989E-4</v>
      </c>
      <c r="Q11" s="33">
        <f t="shared" si="25"/>
        <v>8.6204853750832481E-3</v>
      </c>
      <c r="R11" s="30">
        <f t="shared" si="26"/>
        <v>0.97061626783564914</v>
      </c>
      <c r="S11" s="30"/>
      <c r="T11" s="10">
        <f t="shared" si="12"/>
        <v>34.298224210120608</v>
      </c>
      <c r="U11" s="10">
        <f t="shared" si="0"/>
        <v>33.971569374247721</v>
      </c>
      <c r="W11" s="30"/>
      <c r="X11" s="11">
        <f t="shared" si="1"/>
        <v>110.21486536827025</v>
      </c>
      <c r="Y11" s="11">
        <f t="shared" si="2"/>
        <v>-5.5107432684135134</v>
      </c>
      <c r="Z11" s="11">
        <f t="shared" si="3"/>
        <v>-24.26540669589123</v>
      </c>
      <c r="AA11" s="11">
        <f t="shared" si="13"/>
        <v>-35.625496778538498</v>
      </c>
      <c r="AB11" s="11">
        <f t="shared" si="14"/>
        <v>44.813218625427005</v>
      </c>
      <c r="AC11" s="11">
        <f t="shared" si="27"/>
        <v>0.34003611367358078</v>
      </c>
      <c r="AD11" s="11">
        <f t="shared" si="15"/>
        <v>10.021531745789474</v>
      </c>
      <c r="AE11" s="11">
        <f t="shared" si="4"/>
        <v>55.174786484890063</v>
      </c>
      <c r="AI11" s="31">
        <f t="shared" si="28"/>
        <v>3</v>
      </c>
      <c r="AJ11" s="27">
        <f t="shared" si="29"/>
        <v>113.55143017954499</v>
      </c>
      <c r="AK11" s="27">
        <f t="shared" si="30"/>
        <v>5.67757150897725</v>
      </c>
      <c r="AL11" s="28">
        <f>$C$23</f>
        <v>25</v>
      </c>
      <c r="AM11" s="27">
        <f t="shared" si="16"/>
        <v>50000</v>
      </c>
      <c r="AN11" s="29">
        <v>0.7</v>
      </c>
      <c r="AO11" s="8">
        <f t="shared" si="17"/>
        <v>35</v>
      </c>
      <c r="AP11" s="32"/>
      <c r="AQ11" s="9">
        <f>M11*'Lapse &amp; Death Age 26-35'!$B$31</f>
        <v>0.58894176414739507</v>
      </c>
      <c r="AR11" s="9">
        <f t="shared" si="31"/>
        <v>8.7968690821865932E-3</v>
      </c>
      <c r="AS11" s="33">
        <f t="shared" si="32"/>
        <v>0.9802024586507504</v>
      </c>
      <c r="AT11" s="33">
        <f t="shared" si="33"/>
        <v>5.7728216521938703E-4</v>
      </c>
      <c r="AU11" s="33">
        <f t="shared" si="34"/>
        <v>8.6227127027880685E-3</v>
      </c>
      <c r="AV11" s="30">
        <f t="shared" si="35"/>
        <v>0.97100246378274291</v>
      </c>
      <c r="AW11" s="30"/>
      <c r="AX11" s="10">
        <f t="shared" si="18"/>
        <v>34.307086052776263</v>
      </c>
      <c r="AY11" s="10">
        <f t="shared" si="5"/>
        <v>33.985086232396</v>
      </c>
      <c r="BA11" s="30"/>
      <c r="BB11" s="11">
        <f t="shared" si="6"/>
        <v>110.21486536827025</v>
      </c>
      <c r="BC11" s="11">
        <f t="shared" si="7"/>
        <v>-5.5107432684135134</v>
      </c>
      <c r="BD11" s="11">
        <f t="shared" si="8"/>
        <v>-24.26540669589123</v>
      </c>
      <c r="BE11" s="11">
        <f t="shared" si="19"/>
        <v>-28.864108260969353</v>
      </c>
      <c r="BF11" s="11">
        <f t="shared" si="20"/>
        <v>51.57460714299615</v>
      </c>
      <c r="BG11" s="11">
        <f t="shared" si="36"/>
        <v>0.34003611367358078</v>
      </c>
      <c r="BH11" s="11">
        <f t="shared" si="21"/>
        <v>10.022170650382506</v>
      </c>
      <c r="BI11" s="11">
        <f t="shared" si="9"/>
        <v>61.93681390705224</v>
      </c>
    </row>
    <row r="12" spans="1:61" x14ac:dyDescent="0.2">
      <c r="A12" s="45" t="s">
        <v>71</v>
      </c>
      <c r="B12" s="63">
        <v>113.55143017954499</v>
      </c>
      <c r="C12" s="63"/>
      <c r="D12" s="36"/>
      <c r="E12" s="31">
        <f t="shared" si="22"/>
        <v>4</v>
      </c>
      <c r="F12" s="27">
        <f>B12</f>
        <v>113.55143017954499</v>
      </c>
      <c r="G12" s="27">
        <f t="shared" si="37"/>
        <v>5.67757150897725</v>
      </c>
      <c r="H12" s="28">
        <f>B23</f>
        <v>25</v>
      </c>
      <c r="I12" s="27">
        <f t="shared" si="10"/>
        <v>50000</v>
      </c>
      <c r="J12" s="29">
        <v>0.6</v>
      </c>
      <c r="K12" s="8">
        <f t="shared" si="11"/>
        <v>30</v>
      </c>
      <c r="L12" s="32"/>
      <c r="M12" s="9">
        <f>'SPWL Reserve'!E12*1000</f>
        <v>0.77268694429479035</v>
      </c>
      <c r="N12" s="9">
        <f>'Lapse &amp; Death Age 26-35'!D10</f>
        <v>8.6235472306225164E-3</v>
      </c>
      <c r="O12" s="33">
        <f t="shared" si="23"/>
        <v>0.97061626783564914</v>
      </c>
      <c r="P12" s="33">
        <f t="shared" si="24"/>
        <v>7.499825180767415E-4</v>
      </c>
      <c r="Q12" s="33">
        <f t="shared" si="25"/>
        <v>8.3701552284912752E-3</v>
      </c>
      <c r="R12" s="30">
        <f t="shared" si="26"/>
        <v>0.96149613008908108</v>
      </c>
      <c r="S12" s="30"/>
      <c r="T12" s="10">
        <f t="shared" si="12"/>
        <v>33.971569374247721</v>
      </c>
      <c r="U12" s="10">
        <f t="shared" si="0"/>
        <v>28.844883902672432</v>
      </c>
      <c r="W12" s="30"/>
      <c r="X12" s="11">
        <f t="shared" si="1"/>
        <v>109.179260683713</v>
      </c>
      <c r="Y12" s="11">
        <f t="shared" si="2"/>
        <v>-5.4589630341856505</v>
      </c>
      <c r="Z12" s="11">
        <f t="shared" si="3"/>
        <v>-24.037403252227026</v>
      </c>
      <c r="AA12" s="11">
        <f t="shared" si="13"/>
        <v>-37.499125903837076</v>
      </c>
      <c r="AB12" s="11">
        <f t="shared" si="14"/>
        <v>42.183768493463241</v>
      </c>
      <c r="AC12" s="11">
        <f t="shared" si="27"/>
        <v>5.1797361750511364</v>
      </c>
      <c r="AD12" s="11">
        <f t="shared" si="15"/>
        <v>9.9270512559451589</v>
      </c>
      <c r="AE12" s="11">
        <f t="shared" si="4"/>
        <v>57.290555924459539</v>
      </c>
      <c r="AI12" s="31">
        <f t="shared" si="28"/>
        <v>4</v>
      </c>
      <c r="AJ12" s="27">
        <f t="shared" si="29"/>
        <v>113.55143017954499</v>
      </c>
      <c r="AK12" s="27">
        <f t="shared" si="30"/>
        <v>5.67757150897725</v>
      </c>
      <c r="AL12" s="28">
        <f t="shared" ref="AL12:AL28" si="38">$C$23</f>
        <v>25</v>
      </c>
      <c r="AM12" s="27">
        <f t="shared" si="16"/>
        <v>50000</v>
      </c>
      <c r="AN12" s="29">
        <v>0.6</v>
      </c>
      <c r="AO12" s="8">
        <f t="shared" si="17"/>
        <v>30</v>
      </c>
      <c r="AP12" s="32"/>
      <c r="AQ12" s="9">
        <f>M12*'Lapse &amp; Death Age 26-35'!$B$31</f>
        <v>0.62587642487878026</v>
      </c>
      <c r="AR12" s="9">
        <f t="shared" si="31"/>
        <v>8.6235472306225164E-3</v>
      </c>
      <c r="AS12" s="33">
        <f t="shared" si="32"/>
        <v>0.97100246378274291</v>
      </c>
      <c r="AT12" s="33">
        <f t="shared" si="33"/>
        <v>6.0772755058083035E-4</v>
      </c>
      <c r="AU12" s="33">
        <f t="shared" si="34"/>
        <v>8.3734856074813135E-3</v>
      </c>
      <c r="AV12" s="30">
        <f t="shared" si="35"/>
        <v>0.9620212506246808</v>
      </c>
      <c r="AW12" s="30"/>
      <c r="AX12" s="10">
        <f t="shared" si="18"/>
        <v>33.985086232396</v>
      </c>
      <c r="AY12" s="10">
        <f t="shared" si="5"/>
        <v>28.860637518740425</v>
      </c>
      <c r="BA12" s="30"/>
      <c r="BB12" s="11">
        <f t="shared" si="6"/>
        <v>109.179260683713</v>
      </c>
      <c r="BC12" s="11">
        <f t="shared" si="7"/>
        <v>-5.4589630341856505</v>
      </c>
      <c r="BD12" s="11">
        <f t="shared" si="8"/>
        <v>-24.037403252227026</v>
      </c>
      <c r="BE12" s="11">
        <f t="shared" si="19"/>
        <v>-30.386377529041518</v>
      </c>
      <c r="BF12" s="11">
        <f t="shared" si="20"/>
        <v>49.296516868258799</v>
      </c>
      <c r="BG12" s="11">
        <f t="shared" si="36"/>
        <v>5.1797361750511364</v>
      </c>
      <c r="BH12" s="11">
        <f t="shared" si="21"/>
        <v>9.9280257691575784</v>
      </c>
      <c r="BI12" s="11">
        <f t="shared" si="9"/>
        <v>64.40427881246751</v>
      </c>
    </row>
    <row r="13" spans="1:61" x14ac:dyDescent="0.2">
      <c r="D13" s="21"/>
      <c r="E13" s="31">
        <f t="shared" si="22"/>
        <v>5</v>
      </c>
      <c r="F13" s="27">
        <f>B12</f>
        <v>113.55143017954499</v>
      </c>
      <c r="G13" s="27">
        <f t="shared" si="37"/>
        <v>5.67757150897725</v>
      </c>
      <c r="H13" s="28">
        <f>B23</f>
        <v>25</v>
      </c>
      <c r="I13" s="27">
        <f t="shared" si="10"/>
        <v>50000</v>
      </c>
      <c r="J13" s="29">
        <v>0.6</v>
      </c>
      <c r="K13" s="8">
        <f t="shared" si="11"/>
        <v>30</v>
      </c>
      <c r="L13" s="32"/>
      <c r="M13" s="9">
        <f>'SPWL Reserve'!E13*1000</f>
        <v>0.82584488116899601</v>
      </c>
      <c r="N13" s="9">
        <f>'Lapse &amp; Death Age 26-35'!D11</f>
        <v>7.8618133141121344E-3</v>
      </c>
      <c r="O13" s="33">
        <f t="shared" si="23"/>
        <v>0.96149613008908108</v>
      </c>
      <c r="P13" s="33">
        <f t="shared" si="24"/>
        <v>7.9404665729786671E-4</v>
      </c>
      <c r="Q13" s="33">
        <f t="shared" si="25"/>
        <v>7.5591030770016301E-3</v>
      </c>
      <c r="R13" s="30">
        <f t="shared" si="26"/>
        <v>0.95314298035478162</v>
      </c>
      <c r="S13" s="30"/>
      <c r="T13" s="10">
        <f t="shared" si="12"/>
        <v>28.844883902672432</v>
      </c>
      <c r="U13" s="10">
        <f t="shared" si="0"/>
        <v>28.594289410643448</v>
      </c>
      <c r="W13" s="30"/>
      <c r="X13" s="11">
        <f t="shared" si="1"/>
        <v>108.23074858487941</v>
      </c>
      <c r="Y13" s="11">
        <f t="shared" si="2"/>
        <v>-5.4115374292439711</v>
      </c>
      <c r="Z13" s="11">
        <f t="shared" si="3"/>
        <v>-23.82857450886954</v>
      </c>
      <c r="AA13" s="11">
        <f t="shared" si="13"/>
        <v>-39.702332864893336</v>
      </c>
      <c r="AB13" s="11">
        <f t="shared" si="14"/>
        <v>39.288303781872557</v>
      </c>
      <c r="AC13" s="11">
        <f t="shared" si="27"/>
        <v>0.27360413239704284</v>
      </c>
      <c r="AD13" s="11">
        <f t="shared" si="15"/>
        <v>9.4924722023398367</v>
      </c>
      <c r="AE13" s="11">
        <f t="shared" si="4"/>
        <v>49.054380116609437</v>
      </c>
      <c r="AI13" s="31">
        <f t="shared" si="28"/>
        <v>5</v>
      </c>
      <c r="AJ13" s="27">
        <f t="shared" si="29"/>
        <v>113.55143017954499</v>
      </c>
      <c r="AK13" s="27">
        <f t="shared" si="30"/>
        <v>5.67757150897725</v>
      </c>
      <c r="AL13" s="28">
        <f>$C$23</f>
        <v>25</v>
      </c>
      <c r="AM13" s="27">
        <f t="shared" si="16"/>
        <v>50000</v>
      </c>
      <c r="AN13" s="29">
        <v>0.6</v>
      </c>
      <c r="AO13" s="8">
        <f t="shared" si="17"/>
        <v>30</v>
      </c>
      <c r="AP13" s="32"/>
      <c r="AQ13" s="9">
        <f>M13*'Lapse &amp; Death Age 26-35'!$B$31</f>
        <v>0.66893435374688681</v>
      </c>
      <c r="AR13" s="9">
        <f t="shared" si="31"/>
        <v>7.8618133141121344E-3</v>
      </c>
      <c r="AS13" s="33">
        <f t="shared" si="32"/>
        <v>0.9620212506246808</v>
      </c>
      <c r="AT13" s="33">
        <f t="shared" si="33"/>
        <v>6.435290635773927E-4</v>
      </c>
      <c r="AU13" s="33">
        <f t="shared" si="34"/>
        <v>7.5632314766199216E-3</v>
      </c>
      <c r="AV13" s="30">
        <f t="shared" si="35"/>
        <v>0.95381449008448349</v>
      </c>
      <c r="AW13" s="30"/>
      <c r="AX13" s="10">
        <f t="shared" si="18"/>
        <v>28.860637518740425</v>
      </c>
      <c r="AY13" s="10">
        <f t="shared" si="5"/>
        <v>28.614434702534506</v>
      </c>
      <c r="BA13" s="30"/>
      <c r="BB13" s="11">
        <f t="shared" si="6"/>
        <v>108.23074858487941</v>
      </c>
      <c r="BC13" s="11">
        <f t="shared" si="7"/>
        <v>-5.4115374292439711</v>
      </c>
      <c r="BD13" s="11">
        <f t="shared" si="8"/>
        <v>-23.82857450886954</v>
      </c>
      <c r="BE13" s="11">
        <f t="shared" si="19"/>
        <v>-32.176453178869636</v>
      </c>
      <c r="BF13" s="11">
        <f t="shared" si="20"/>
        <v>46.814183467896257</v>
      </c>
      <c r="BG13" s="11">
        <f t="shared" si="36"/>
        <v>0.27360413239704284</v>
      </c>
      <c r="BH13" s="11">
        <f t="shared" si="21"/>
        <v>9.493607977150317</v>
      </c>
      <c r="BI13" s="11">
        <f t="shared" si="9"/>
        <v>56.581395577443615</v>
      </c>
    </row>
    <row r="14" spans="1:61" x14ac:dyDescent="0.2">
      <c r="D14" s="21"/>
      <c r="E14" s="31">
        <f t="shared" si="22"/>
        <v>6</v>
      </c>
      <c r="F14" s="27">
        <f>B12</f>
        <v>113.55143017954499</v>
      </c>
      <c r="G14" s="27">
        <f t="shared" si="37"/>
        <v>5.67757150897725</v>
      </c>
      <c r="H14" s="28">
        <f>B23</f>
        <v>25</v>
      </c>
      <c r="I14" s="27">
        <f t="shared" si="10"/>
        <v>50000</v>
      </c>
      <c r="J14" s="29">
        <v>0.5</v>
      </c>
      <c r="K14" s="8">
        <f t="shared" si="11"/>
        <v>25</v>
      </c>
      <c r="L14" s="32"/>
      <c r="M14" s="9">
        <f>'SPWL Reserve'!E14*1000</f>
        <v>0.88649214444726809</v>
      </c>
      <c r="N14" s="9">
        <f>'Lapse &amp; Death Age 26-35'!D12</f>
        <v>7.2198790800108038E-3</v>
      </c>
      <c r="O14" s="33">
        <f t="shared" si="23"/>
        <v>0.95314298035478162</v>
      </c>
      <c r="P14" s="33">
        <f t="shared" si="24"/>
        <v>8.4495376461957074E-4</v>
      </c>
      <c r="Q14" s="33">
        <f t="shared" si="25"/>
        <v>6.8815770641226367E-3</v>
      </c>
      <c r="R14" s="30">
        <f t="shared" si="26"/>
        <v>0.94541644952603943</v>
      </c>
      <c r="S14" s="30"/>
      <c r="T14" s="10">
        <f t="shared" si="12"/>
        <v>28.594289410643448</v>
      </c>
      <c r="U14" s="10">
        <f t="shared" si="0"/>
        <v>23.635411238150986</v>
      </c>
      <c r="W14" s="30"/>
      <c r="X14" s="11">
        <f t="shared" si="1"/>
        <v>107.35338995894939</v>
      </c>
      <c r="Y14" s="11">
        <f t="shared" si="2"/>
        <v>-5.3676694979474702</v>
      </c>
      <c r="Z14" s="11">
        <f t="shared" si="3"/>
        <v>-23.635411238150986</v>
      </c>
      <c r="AA14" s="11">
        <f t="shared" si="13"/>
        <v>-42.24768823097854</v>
      </c>
      <c r="AB14" s="11">
        <f t="shared" si="14"/>
        <v>36.102620991872399</v>
      </c>
      <c r="AC14" s="11">
        <f t="shared" si="27"/>
        <v>5.0163093938028895</v>
      </c>
      <c r="AD14" s="11">
        <f t="shared" si="15"/>
        <v>9.4143138517674565</v>
      </c>
      <c r="AE14" s="11">
        <f t="shared" si="4"/>
        <v>50.533244237442744</v>
      </c>
      <c r="AI14" s="31">
        <f t="shared" si="28"/>
        <v>6</v>
      </c>
      <c r="AJ14" s="27">
        <f t="shared" si="29"/>
        <v>113.55143017954499</v>
      </c>
      <c r="AK14" s="27">
        <f t="shared" si="30"/>
        <v>5.67757150897725</v>
      </c>
      <c r="AL14" s="28">
        <f t="shared" si="38"/>
        <v>25</v>
      </c>
      <c r="AM14" s="27">
        <f t="shared" si="16"/>
        <v>50000</v>
      </c>
      <c r="AN14" s="29">
        <v>0.5</v>
      </c>
      <c r="AO14" s="8">
        <f t="shared" si="17"/>
        <v>25</v>
      </c>
      <c r="AP14" s="32"/>
      <c r="AQ14" s="9">
        <f>M14*'Lapse &amp; Death Age 26-35'!$B$31</f>
        <v>0.71805863700228723</v>
      </c>
      <c r="AR14" s="9">
        <f t="shared" si="31"/>
        <v>7.2198790800108038E-3</v>
      </c>
      <c r="AS14" s="33">
        <f t="shared" si="32"/>
        <v>0.95381449008448349</v>
      </c>
      <c r="AT14" s="33">
        <f t="shared" si="33"/>
        <v>6.8489473270309591E-4</v>
      </c>
      <c r="AU14" s="33">
        <f t="shared" si="34"/>
        <v>6.8864252831721349E-3</v>
      </c>
      <c r="AV14" s="30">
        <f t="shared" si="35"/>
        <v>0.94624317006860825</v>
      </c>
      <c r="AW14" s="30"/>
      <c r="AX14" s="10">
        <f t="shared" si="18"/>
        <v>28.614434702534506</v>
      </c>
      <c r="AY14" s="10">
        <f t="shared" si="5"/>
        <v>23.656079251715205</v>
      </c>
      <c r="BA14" s="30"/>
      <c r="BB14" s="11">
        <f t="shared" si="6"/>
        <v>107.35338995894939</v>
      </c>
      <c r="BC14" s="11">
        <f t="shared" si="7"/>
        <v>-5.3676694979474702</v>
      </c>
      <c r="BD14" s="11">
        <f t="shared" si="8"/>
        <v>-23.635411238150986</v>
      </c>
      <c r="BE14" s="11">
        <f t="shared" si="19"/>
        <v>-34.244736635154794</v>
      </c>
      <c r="BF14" s="11">
        <f t="shared" si="20"/>
        <v>44.105572587696145</v>
      </c>
      <c r="BG14" s="11">
        <f t="shared" si="36"/>
        <v>5.0163093938028895</v>
      </c>
      <c r="BH14" s="11">
        <f t="shared" si="21"/>
        <v>9.4157662494252943</v>
      </c>
      <c r="BI14" s="11">
        <f t="shared" si="9"/>
        <v>58.537648230924333</v>
      </c>
    </row>
    <row r="15" spans="1:61" x14ac:dyDescent="0.2">
      <c r="A15" s="220" t="s">
        <v>72</v>
      </c>
      <c r="B15" s="220"/>
      <c r="C15" s="38"/>
      <c r="D15" s="21"/>
      <c r="E15" s="31">
        <f t="shared" si="22"/>
        <v>7</v>
      </c>
      <c r="F15" s="27">
        <f>B12</f>
        <v>113.55143017954499</v>
      </c>
      <c r="G15" s="27">
        <f t="shared" si="37"/>
        <v>5.67757150897725</v>
      </c>
      <c r="H15" s="28">
        <f>B23</f>
        <v>25</v>
      </c>
      <c r="I15" s="27">
        <f t="shared" si="10"/>
        <v>50000</v>
      </c>
      <c r="J15" s="29">
        <v>0.5</v>
      </c>
      <c r="K15" s="8">
        <f t="shared" si="11"/>
        <v>25</v>
      </c>
      <c r="L15" s="32"/>
      <c r="M15" s="9">
        <f>'SPWL Reserve'!E15*1000</f>
        <v>0.95520088094027955</v>
      </c>
      <c r="N15" s="9">
        <f>'Lapse &amp; Death Age 26-35'!D13</f>
        <v>7.0434336346212253E-3</v>
      </c>
      <c r="O15" s="33">
        <f t="shared" si="23"/>
        <v>0.94541644952603943</v>
      </c>
      <c r="P15" s="33">
        <f t="shared" si="24"/>
        <v>9.0306262544270419E-4</v>
      </c>
      <c r="Q15" s="33">
        <f t="shared" si="25"/>
        <v>6.658978019315886E-3</v>
      </c>
      <c r="R15" s="30">
        <f t="shared" si="26"/>
        <v>0.9378544088812808</v>
      </c>
      <c r="S15" s="30"/>
      <c r="T15" s="10">
        <f t="shared" si="12"/>
        <v>23.635411238150986</v>
      </c>
      <c r="U15" s="10">
        <f t="shared" si="0"/>
        <v>23.44636022203202</v>
      </c>
      <c r="W15" s="30"/>
      <c r="X15" s="11">
        <f t="shared" si="1"/>
        <v>106.4947094286612</v>
      </c>
      <c r="Y15" s="11">
        <f t="shared" si="2"/>
        <v>-5.3247354714330601</v>
      </c>
      <c r="Z15" s="11">
        <f t="shared" si="3"/>
        <v>-23.44636022203202</v>
      </c>
      <c r="AA15" s="11">
        <f t="shared" si="13"/>
        <v>-45.153131272135212</v>
      </c>
      <c r="AB15" s="11">
        <f t="shared" si="14"/>
        <v>32.570482463060912</v>
      </c>
      <c r="AC15" s="11">
        <f t="shared" si="27"/>
        <v>0.19316327071855488</v>
      </c>
      <c r="AD15" s="11">
        <f t="shared" si="15"/>
        <v>8.9979857389730942</v>
      </c>
      <c r="AE15" s="11">
        <f t="shared" si="4"/>
        <v>41.761631472752562</v>
      </c>
      <c r="AI15" s="31">
        <f t="shared" si="28"/>
        <v>7</v>
      </c>
      <c r="AJ15" s="27">
        <f t="shared" si="29"/>
        <v>113.55143017954499</v>
      </c>
      <c r="AK15" s="27">
        <f t="shared" si="30"/>
        <v>5.67757150897725</v>
      </c>
      <c r="AL15" s="28">
        <f t="shared" si="38"/>
        <v>25</v>
      </c>
      <c r="AM15" s="27">
        <f t="shared" si="16"/>
        <v>50000</v>
      </c>
      <c r="AN15" s="29">
        <v>0.5</v>
      </c>
      <c r="AO15" s="8">
        <f t="shared" si="17"/>
        <v>25</v>
      </c>
      <c r="AP15" s="32"/>
      <c r="AQ15" s="9">
        <f>M15*'Lapse &amp; Death Age 26-35'!$B$31</f>
        <v>0.77371271356162652</v>
      </c>
      <c r="AR15" s="9">
        <f t="shared" si="31"/>
        <v>7.0434336346212253E-3</v>
      </c>
      <c r="AS15" s="33">
        <f t="shared" si="32"/>
        <v>0.94624317006860825</v>
      </c>
      <c r="AT15" s="33">
        <f t="shared" si="33"/>
        <v>7.3212037080293854E-4</v>
      </c>
      <c r="AU15" s="33">
        <f t="shared" si="34"/>
        <v>6.6648009705918476E-3</v>
      </c>
      <c r="AV15" s="30">
        <f t="shared" si="35"/>
        <v>0.93884624872721345</v>
      </c>
      <c r="AW15" s="30"/>
      <c r="AX15" s="10">
        <f t="shared" si="18"/>
        <v>23.656079251715205</v>
      </c>
      <c r="AY15" s="10">
        <f t="shared" si="5"/>
        <v>23.471156218180337</v>
      </c>
      <c r="BA15" s="30"/>
      <c r="BB15" s="11">
        <f t="shared" si="6"/>
        <v>106.4947094286612</v>
      </c>
      <c r="BC15" s="11">
        <f t="shared" si="7"/>
        <v>-5.3247354714330601</v>
      </c>
      <c r="BD15" s="11">
        <f t="shared" si="8"/>
        <v>-23.44636022203202</v>
      </c>
      <c r="BE15" s="11">
        <f t="shared" si="19"/>
        <v>-36.606018540146927</v>
      </c>
      <c r="BF15" s="11">
        <f t="shared" si="20"/>
        <v>41.117595195049198</v>
      </c>
      <c r="BG15" s="11">
        <f t="shared" si="36"/>
        <v>0.19316327071855488</v>
      </c>
      <c r="BH15" s="11">
        <f t="shared" si="21"/>
        <v>8.9994758228425731</v>
      </c>
      <c r="BI15" s="11">
        <f t="shared" si="9"/>
        <v>50.310234288610332</v>
      </c>
    </row>
    <row r="16" spans="1:61" x14ac:dyDescent="0.2">
      <c r="A16" s="37" t="s">
        <v>8</v>
      </c>
      <c r="B16" s="37" t="s">
        <v>73</v>
      </c>
      <c r="C16" s="38"/>
      <c r="D16" s="21"/>
      <c r="E16" s="31">
        <f t="shared" si="22"/>
        <v>8</v>
      </c>
      <c r="F16" s="27">
        <f>B12</f>
        <v>113.55143017954499</v>
      </c>
      <c r="G16" s="27">
        <f t="shared" si="37"/>
        <v>5.67757150897725</v>
      </c>
      <c r="H16" s="28">
        <f>B23</f>
        <v>25</v>
      </c>
      <c r="I16" s="27">
        <f t="shared" si="10"/>
        <v>50000</v>
      </c>
      <c r="J16" s="29">
        <v>0.4</v>
      </c>
      <c r="K16" s="8">
        <f t="shared" si="11"/>
        <v>20</v>
      </c>
      <c r="L16" s="32"/>
      <c r="M16" s="9">
        <f>'SPWL Reserve'!E16*1000</f>
        <v>1.0312697121728083</v>
      </c>
      <c r="N16" s="9">
        <f>'Lapse &amp; Death Age 26-35'!D14</f>
        <v>6.2808434275459851E-3</v>
      </c>
      <c r="O16" s="33">
        <f t="shared" si="23"/>
        <v>0.9378544088812808</v>
      </c>
      <c r="P16" s="33">
        <f t="shared" si="24"/>
        <v>9.6718084630699778E-4</v>
      </c>
      <c r="Q16" s="33">
        <f t="shared" si="25"/>
        <v>5.8905167000170176E-3</v>
      </c>
      <c r="R16" s="30">
        <f t="shared" si="26"/>
        <v>0.93099671133495676</v>
      </c>
      <c r="S16" s="30"/>
      <c r="T16" s="10">
        <f t="shared" si="12"/>
        <v>23.44636022203202</v>
      </c>
      <c r="U16" s="10">
        <f t="shared" si="0"/>
        <v>18.619934226699137</v>
      </c>
      <c r="W16" s="30"/>
      <c r="X16" s="11">
        <f t="shared" si="1"/>
        <v>105.71600806453735</v>
      </c>
      <c r="Y16" s="11">
        <f t="shared" si="2"/>
        <v>-5.2858004032268679</v>
      </c>
      <c r="Z16" s="11">
        <f t="shared" si="3"/>
        <v>-23.274917783373919</v>
      </c>
      <c r="AA16" s="11">
        <f t="shared" si="13"/>
        <v>-48.359042315349889</v>
      </c>
      <c r="AB16" s="11">
        <f t="shared" si="14"/>
        <v>28.796247562586665</v>
      </c>
      <c r="AC16" s="11">
        <f t="shared" si="27"/>
        <v>4.8783230605253696</v>
      </c>
      <c r="AD16" s="11">
        <f t="shared" si="15"/>
        <v>8.9310216018508584</v>
      </c>
      <c r="AE16" s="11">
        <f t="shared" si="4"/>
        <v>42.605592224962891</v>
      </c>
      <c r="AI16" s="31">
        <f t="shared" si="28"/>
        <v>8</v>
      </c>
      <c r="AJ16" s="27">
        <f t="shared" si="29"/>
        <v>113.55143017954499</v>
      </c>
      <c r="AK16" s="27">
        <f t="shared" si="30"/>
        <v>5.67757150897725</v>
      </c>
      <c r="AL16" s="28">
        <f t="shared" si="38"/>
        <v>25</v>
      </c>
      <c r="AM16" s="27">
        <f t="shared" si="16"/>
        <v>50000</v>
      </c>
      <c r="AN16" s="29">
        <v>0.4</v>
      </c>
      <c r="AO16" s="8">
        <f t="shared" si="17"/>
        <v>20</v>
      </c>
      <c r="AP16" s="32"/>
      <c r="AQ16" s="9">
        <f>M16*'Lapse &amp; Death Age 26-35'!$B$31</f>
        <v>0.83532846685997475</v>
      </c>
      <c r="AR16" s="9">
        <f t="shared" si="31"/>
        <v>6.2808434275459851E-3</v>
      </c>
      <c r="AS16" s="33">
        <f t="shared" si="32"/>
        <v>0.93884624872721345</v>
      </c>
      <c r="AT16" s="33">
        <f t="shared" si="33"/>
        <v>7.8424499756654176E-4</v>
      </c>
      <c r="AU16" s="33">
        <f t="shared" si="34"/>
        <v>5.8967462907945217E-3</v>
      </c>
      <c r="AV16" s="30">
        <f t="shared" si="35"/>
        <v>0.93216525743885237</v>
      </c>
      <c r="AW16" s="30"/>
      <c r="AX16" s="10">
        <f t="shared" si="18"/>
        <v>23.471156218180337</v>
      </c>
      <c r="AY16" s="10">
        <f t="shared" si="5"/>
        <v>18.643305148777046</v>
      </c>
      <c r="BA16" s="30"/>
      <c r="BB16" s="11">
        <f t="shared" si="6"/>
        <v>105.71600806453735</v>
      </c>
      <c r="BC16" s="11">
        <f t="shared" si="7"/>
        <v>-5.2858004032268679</v>
      </c>
      <c r="BD16" s="11">
        <f t="shared" si="8"/>
        <v>-23.274917783373919</v>
      </c>
      <c r="BE16" s="11">
        <f t="shared" si="19"/>
        <v>-39.212249878327086</v>
      </c>
      <c r="BF16" s="11">
        <f t="shared" si="20"/>
        <v>37.943039999609468</v>
      </c>
      <c r="BG16" s="11">
        <f t="shared" si="36"/>
        <v>4.8783230605253696</v>
      </c>
      <c r="BH16" s="11">
        <f t="shared" si="21"/>
        <v>8.9328092973046775</v>
      </c>
      <c r="BI16" s="11">
        <f t="shared" si="9"/>
        <v>51.754172357439515</v>
      </c>
    </row>
    <row r="17" spans="1:61" x14ac:dyDescent="0.2">
      <c r="A17" s="21">
        <v>1</v>
      </c>
      <c r="B17" s="38">
        <v>0.8</v>
      </c>
      <c r="D17" s="21"/>
      <c r="E17" s="31">
        <f t="shared" si="22"/>
        <v>9</v>
      </c>
      <c r="F17" s="27">
        <f>B12</f>
        <v>113.55143017954499</v>
      </c>
      <c r="G17" s="27">
        <f t="shared" si="37"/>
        <v>5.67757150897725</v>
      </c>
      <c r="H17" s="28">
        <f>B23</f>
        <v>25</v>
      </c>
      <c r="I17" s="27">
        <f t="shared" si="10"/>
        <v>50000</v>
      </c>
      <c r="J17" s="29">
        <v>0.4</v>
      </c>
      <c r="K17" s="8">
        <f t="shared" si="11"/>
        <v>20</v>
      </c>
      <c r="L17" s="32"/>
      <c r="M17" s="9">
        <f>'SPWL Reserve'!E17*1000</f>
        <v>1.1162557062007623</v>
      </c>
      <c r="N17" s="9">
        <f>'Lapse &amp; Death Age 26-35'!D15</f>
        <v>5.8315702180592619E-3</v>
      </c>
      <c r="O17" s="33">
        <f t="shared" si="23"/>
        <v>0.93099671133495676</v>
      </c>
      <c r="P17" s="33">
        <f t="shared" si="24"/>
        <v>1.0392303914817894E-3</v>
      </c>
      <c r="Q17" s="33">
        <f t="shared" si="25"/>
        <v>5.4291726949320497E-3</v>
      </c>
      <c r="R17" s="30">
        <f t="shared" si="26"/>
        <v>0.92452830824854293</v>
      </c>
      <c r="S17" s="30"/>
      <c r="T17" s="10">
        <f t="shared" si="12"/>
        <v>18.619934226699137</v>
      </c>
      <c r="U17" s="10">
        <f t="shared" si="0"/>
        <v>18.490566164970858</v>
      </c>
      <c r="W17" s="30"/>
      <c r="X17" s="11">
        <f t="shared" si="1"/>
        <v>104.98151164309728</v>
      </c>
      <c r="Y17" s="11">
        <f t="shared" si="2"/>
        <v>-5.2490755821548643</v>
      </c>
      <c r="Z17" s="11">
        <f t="shared" si="3"/>
        <v>-23.113207706213572</v>
      </c>
      <c r="AA17" s="11">
        <f t="shared" si="13"/>
        <v>-51.961519574089472</v>
      </c>
      <c r="AB17" s="11">
        <f t="shared" si="14"/>
        <v>24.657708780639375</v>
      </c>
      <c r="AC17" s="11">
        <f t="shared" si="27"/>
        <v>0.13715395092648019</v>
      </c>
      <c r="AD17" s="11">
        <f t="shared" si="15"/>
        <v>8.5327483133419335</v>
      </c>
      <c r="AE17" s="11">
        <f t="shared" si="4"/>
        <v>33.327611044907783</v>
      </c>
      <c r="AI17" s="31">
        <f t="shared" si="28"/>
        <v>9</v>
      </c>
      <c r="AJ17" s="27">
        <f t="shared" si="29"/>
        <v>113.55143017954499</v>
      </c>
      <c r="AK17" s="27">
        <f t="shared" si="30"/>
        <v>5.67757150897725</v>
      </c>
      <c r="AL17" s="28">
        <f t="shared" si="38"/>
        <v>25</v>
      </c>
      <c r="AM17" s="27">
        <f t="shared" si="16"/>
        <v>50000</v>
      </c>
      <c r="AN17" s="29">
        <v>0.4</v>
      </c>
      <c r="AO17" s="8">
        <f t="shared" si="17"/>
        <v>20</v>
      </c>
      <c r="AP17" s="32"/>
      <c r="AQ17" s="9">
        <f>M17*'Lapse &amp; Death Age 26-35'!$B$31</f>
        <v>0.90416712202261751</v>
      </c>
      <c r="AR17" s="9">
        <f t="shared" si="31"/>
        <v>5.8315702180592619E-3</v>
      </c>
      <c r="AS17" s="33">
        <f t="shared" si="32"/>
        <v>0.93216525743885237</v>
      </c>
      <c r="AT17" s="33">
        <f t="shared" si="33"/>
        <v>8.4283317806795955E-4</v>
      </c>
      <c r="AU17" s="33">
        <f t="shared" si="34"/>
        <v>5.4359871535899565E-3</v>
      </c>
      <c r="AV17" s="30">
        <f t="shared" si="35"/>
        <v>0.92588643710719443</v>
      </c>
      <c r="AW17" s="30"/>
      <c r="AX17" s="10">
        <f t="shared" si="18"/>
        <v>18.643305148777046</v>
      </c>
      <c r="AY17" s="10">
        <f t="shared" si="5"/>
        <v>18.517728742143888</v>
      </c>
      <c r="BA17" s="30"/>
      <c r="BB17" s="11">
        <f t="shared" si="6"/>
        <v>104.98151164309728</v>
      </c>
      <c r="BC17" s="11">
        <f t="shared" si="7"/>
        <v>-5.2490755821548643</v>
      </c>
      <c r="BD17" s="11">
        <f t="shared" si="8"/>
        <v>-23.113207706213572</v>
      </c>
      <c r="BE17" s="11">
        <f t="shared" si="19"/>
        <v>-42.141658903397975</v>
      </c>
      <c r="BF17" s="11">
        <f t="shared" si="20"/>
        <v>34.477569451330872</v>
      </c>
      <c r="BG17" s="11">
        <f t="shared" si="36"/>
        <v>0.13715395092648019</v>
      </c>
      <c r="BH17" s="11">
        <f t="shared" si="21"/>
        <v>8.534433266465026</v>
      </c>
      <c r="BI17" s="11">
        <f t="shared" si="9"/>
        <v>43.149156668722384</v>
      </c>
    </row>
    <row r="18" spans="1:61" x14ac:dyDescent="0.2">
      <c r="A18" s="39" t="s">
        <v>74</v>
      </c>
      <c r="B18" s="38">
        <v>0.05</v>
      </c>
      <c r="D18" s="21"/>
      <c r="E18" s="31">
        <f t="shared" si="22"/>
        <v>10</v>
      </c>
      <c r="F18" s="27">
        <f>B12</f>
        <v>113.55143017954499</v>
      </c>
      <c r="G18" s="27">
        <f t="shared" si="37"/>
        <v>5.67757150897725</v>
      </c>
      <c r="H18" s="28">
        <f>B23</f>
        <v>25</v>
      </c>
      <c r="I18" s="27">
        <f t="shared" si="10"/>
        <v>50000</v>
      </c>
      <c r="J18" s="29">
        <v>0.4</v>
      </c>
      <c r="K18" s="8">
        <f t="shared" si="11"/>
        <v>20</v>
      </c>
      <c r="L18" s="32"/>
      <c r="M18" s="9">
        <f>'SPWL Reserve'!E18*1000</f>
        <v>1.2102241006607368</v>
      </c>
      <c r="N18" s="9">
        <f>'Lapse &amp; Death Age 26-35'!D16</f>
        <v>5.3897824283458667E-3</v>
      </c>
      <c r="O18" s="33">
        <f t="shared" si="23"/>
        <v>0.92452830824854293</v>
      </c>
      <c r="P18" s="33">
        <f t="shared" si="24"/>
        <v>1.1188864403854852E-3</v>
      </c>
      <c r="Q18" s="33">
        <f t="shared" si="25"/>
        <v>4.9830064303063278E-3</v>
      </c>
      <c r="R18" s="30">
        <f t="shared" si="26"/>
        <v>0.91842641537785108</v>
      </c>
      <c r="S18" s="30"/>
      <c r="T18" s="10">
        <f t="shared" si="12"/>
        <v>18.490566164970858</v>
      </c>
      <c r="U18" s="10">
        <f t="shared" si="0"/>
        <v>18.368528307557021</v>
      </c>
      <c r="W18" s="30"/>
      <c r="X18" s="11">
        <f t="shared" si="1"/>
        <v>104.28863298082784</v>
      </c>
      <c r="Y18" s="11">
        <f t="shared" si="2"/>
        <v>-5.2144316490413924</v>
      </c>
      <c r="Z18" s="11">
        <f t="shared" si="3"/>
        <v>-22.960660384446278</v>
      </c>
      <c r="AA18" s="11">
        <f t="shared" si="13"/>
        <v>-55.94432201927426</v>
      </c>
      <c r="AB18" s="11">
        <f t="shared" si="14"/>
        <v>20.169218928065909</v>
      </c>
      <c r="AC18" s="11">
        <f t="shared" si="27"/>
        <v>0.12936806172827719</v>
      </c>
      <c r="AD18" s="11">
        <f t="shared" si="15"/>
        <v>8.47596519721872</v>
      </c>
      <c r="AE18" s="11">
        <f t="shared" si="4"/>
        <v>28.774552187012908</v>
      </c>
      <c r="AI18" s="31">
        <f t="shared" si="28"/>
        <v>10</v>
      </c>
      <c r="AJ18" s="27">
        <f t="shared" si="29"/>
        <v>113.55143017954499</v>
      </c>
      <c r="AK18" s="27">
        <f t="shared" si="30"/>
        <v>5.67757150897725</v>
      </c>
      <c r="AL18" s="28">
        <f t="shared" si="38"/>
        <v>25</v>
      </c>
      <c r="AM18" s="27">
        <f t="shared" si="16"/>
        <v>50000</v>
      </c>
      <c r="AN18" s="29">
        <v>0.4</v>
      </c>
      <c r="AO18" s="8">
        <f t="shared" si="17"/>
        <v>20</v>
      </c>
      <c r="AP18" s="32"/>
      <c r="AQ18" s="9">
        <f>M18*'Lapse &amp; Death Age 26-35'!$B$31</f>
        <v>0.98028152153519688</v>
      </c>
      <c r="AR18" s="9">
        <f t="shared" si="31"/>
        <v>5.3897824283458667E-3</v>
      </c>
      <c r="AS18" s="33">
        <f t="shared" si="32"/>
        <v>0.92588643710719443</v>
      </c>
      <c r="AT18" s="33">
        <f t="shared" si="33"/>
        <v>9.0762936533624299E-4</v>
      </c>
      <c r="AU18" s="33">
        <f t="shared" si="34"/>
        <v>4.9903264493641169E-3</v>
      </c>
      <c r="AV18" s="30">
        <f t="shared" si="35"/>
        <v>0.91998848129249411</v>
      </c>
      <c r="AW18" s="30"/>
      <c r="AX18" s="10">
        <f t="shared" si="18"/>
        <v>18.517728742143888</v>
      </c>
      <c r="AY18" s="10">
        <f t="shared" si="5"/>
        <v>18.399769625849881</v>
      </c>
      <c r="BA18" s="30"/>
      <c r="BB18" s="11">
        <f t="shared" si="6"/>
        <v>104.28863298082784</v>
      </c>
      <c r="BC18" s="11">
        <f t="shared" si="7"/>
        <v>-5.2144316490413924</v>
      </c>
      <c r="BD18" s="11">
        <f t="shared" si="8"/>
        <v>-22.960660384446278</v>
      </c>
      <c r="BE18" s="11">
        <f t="shared" si="19"/>
        <v>-45.381468266812149</v>
      </c>
      <c r="BF18" s="11">
        <f t="shared" si="20"/>
        <v>30.73207268052802</v>
      </c>
      <c r="BG18" s="11">
        <f t="shared" si="36"/>
        <v>0.12936806172827719</v>
      </c>
      <c r="BH18" s="11">
        <f t="shared" si="21"/>
        <v>8.4779235140145381</v>
      </c>
      <c r="BI18" s="11">
        <f t="shared" si="9"/>
        <v>39.339364256270841</v>
      </c>
    </row>
    <row r="19" spans="1:61" x14ac:dyDescent="0.2">
      <c r="D19" s="21"/>
      <c r="E19" s="31">
        <f t="shared" si="22"/>
        <v>11</v>
      </c>
      <c r="F19" s="27">
        <f>B12</f>
        <v>113.55143017954499</v>
      </c>
      <c r="G19" s="27">
        <f t="shared" si="37"/>
        <v>5.67757150897725</v>
      </c>
      <c r="H19" s="28">
        <f>B23</f>
        <v>25</v>
      </c>
      <c r="I19" s="27">
        <f t="shared" si="10"/>
        <v>50000</v>
      </c>
      <c r="J19" s="29">
        <v>0.4</v>
      </c>
      <c r="K19" s="8">
        <f t="shared" si="11"/>
        <v>20</v>
      </c>
      <c r="L19" s="40"/>
      <c r="M19" s="9">
        <f>'SPWL Reserve'!E19*1000</f>
        <v>1.3141842576365947</v>
      </c>
      <c r="N19" s="9">
        <f>'Lapse &amp; Death Age 26-35'!D17</f>
        <v>4.7283870168617079E-3</v>
      </c>
      <c r="O19" s="33">
        <f t="shared" si="23"/>
        <v>0.91842641537785108</v>
      </c>
      <c r="P19" s="33">
        <f t="shared" si="24"/>
        <v>1.2069815368871801E-3</v>
      </c>
      <c r="Q19" s="33">
        <f t="shared" si="25"/>
        <v>4.3426755384154692E-3</v>
      </c>
      <c r="R19" s="30">
        <f t="shared" si="26"/>
        <v>0.91287675830254844</v>
      </c>
      <c r="S19" s="40"/>
      <c r="T19" s="10">
        <f t="shared" si="12"/>
        <v>18.368528307557021</v>
      </c>
      <c r="U19" s="10">
        <f t="shared" si="0"/>
        <v>18.257535166050967</v>
      </c>
      <c r="W19" s="40"/>
      <c r="X19" s="11">
        <f t="shared" si="1"/>
        <v>103.6584614829212</v>
      </c>
      <c r="Y19" s="11">
        <f t="shared" si="2"/>
        <v>-5.1829230741460606</v>
      </c>
      <c r="Z19" s="11">
        <f t="shared" si="3"/>
        <v>-22.82191895756371</v>
      </c>
      <c r="AA19" s="11">
        <f t="shared" si="13"/>
        <v>-60.349076844359004</v>
      </c>
      <c r="AB19" s="11">
        <f t="shared" si="14"/>
        <v>15.304542606852422</v>
      </c>
      <c r="AC19" s="11">
        <f t="shared" si="27"/>
        <v>0.12203785741383699</v>
      </c>
      <c r="AD19" s="11">
        <f t="shared" si="15"/>
        <v>8.4240054573871372</v>
      </c>
      <c r="AE19" s="11">
        <f t="shared" si="4"/>
        <v>23.850585921653398</v>
      </c>
      <c r="AI19" s="31">
        <f t="shared" si="28"/>
        <v>11</v>
      </c>
      <c r="AJ19" s="27">
        <f t="shared" si="29"/>
        <v>113.55143017954499</v>
      </c>
      <c r="AK19" s="27">
        <f t="shared" si="30"/>
        <v>5.67757150897725</v>
      </c>
      <c r="AL19" s="28">
        <f t="shared" si="38"/>
        <v>25</v>
      </c>
      <c r="AM19" s="27">
        <f t="shared" si="16"/>
        <v>50000</v>
      </c>
      <c r="AN19" s="29">
        <v>0.4</v>
      </c>
      <c r="AO19" s="8">
        <f t="shared" si="17"/>
        <v>20</v>
      </c>
      <c r="AP19" s="40"/>
      <c r="AQ19" s="9">
        <f>M19*'Lapse &amp; Death Age 26-35'!$B$31</f>
        <v>1.0644892486856419</v>
      </c>
      <c r="AR19" s="9">
        <f t="shared" si="31"/>
        <v>4.7283870168617079E-3</v>
      </c>
      <c r="AS19" s="33">
        <f t="shared" si="32"/>
        <v>0.91998848129249411</v>
      </c>
      <c r="AT19" s="33">
        <f t="shared" si="33"/>
        <v>9.7931784725049172E-4</v>
      </c>
      <c r="AU19" s="33">
        <f t="shared" si="34"/>
        <v>4.3500615906057498E-3</v>
      </c>
      <c r="AV19" s="30">
        <f t="shared" si="35"/>
        <v>0.91465910185463783</v>
      </c>
      <c r="AW19" s="40"/>
      <c r="AX19" s="10">
        <f t="shared" si="18"/>
        <v>18.399769625849881</v>
      </c>
      <c r="AY19" s="10">
        <f t="shared" si="5"/>
        <v>18.293182037092755</v>
      </c>
      <c r="BA19" s="40"/>
      <c r="BB19" s="11">
        <f t="shared" si="6"/>
        <v>103.6584614829212</v>
      </c>
      <c r="BC19" s="11">
        <f t="shared" si="7"/>
        <v>-5.1829230741460606</v>
      </c>
      <c r="BD19" s="11">
        <f t="shared" si="8"/>
        <v>-22.82191895756371</v>
      </c>
      <c r="BE19" s="11">
        <f t="shared" si="19"/>
        <v>-48.965892362524585</v>
      </c>
      <c r="BF19" s="11">
        <f t="shared" si="20"/>
        <v>26.687727088686842</v>
      </c>
      <c r="BG19" s="11">
        <f t="shared" si="36"/>
        <v>0.12203785741383699</v>
      </c>
      <c r="BH19" s="11">
        <f t="shared" si="21"/>
        <v>8.426257835648105</v>
      </c>
      <c r="BI19" s="11">
        <f t="shared" si="9"/>
        <v>35.236022781748787</v>
      </c>
    </row>
    <row r="20" spans="1:61" x14ac:dyDescent="0.2">
      <c r="A20" s="220" t="s">
        <v>75</v>
      </c>
      <c r="B20" s="220"/>
      <c r="D20" s="21"/>
      <c r="E20" s="31">
        <f t="shared" si="22"/>
        <v>12</v>
      </c>
      <c r="F20" s="27">
        <f>B12</f>
        <v>113.55143017954499</v>
      </c>
      <c r="G20" s="27">
        <f t="shared" si="37"/>
        <v>5.67757150897725</v>
      </c>
      <c r="H20" s="28">
        <f>B23</f>
        <v>25</v>
      </c>
      <c r="I20" s="27">
        <f t="shared" si="10"/>
        <v>50000</v>
      </c>
      <c r="J20" s="29">
        <v>0.4</v>
      </c>
      <c r="K20" s="8">
        <f t="shared" si="11"/>
        <v>20</v>
      </c>
      <c r="L20" s="40"/>
      <c r="M20" s="9">
        <f>'SPWL Reserve'!E20*1000</f>
        <v>1.4282641651842443</v>
      </c>
      <c r="N20" s="9">
        <f>'Lapse &amp; Death Age 26-35'!D18</f>
        <v>4.3000736536545209E-3</v>
      </c>
      <c r="O20" s="33">
        <f t="shared" si="23"/>
        <v>0.91287675830254844</v>
      </c>
      <c r="P20" s="33">
        <f t="shared" si="24"/>
        <v>1.3038291611130886E-3</v>
      </c>
      <c r="Q20" s="33">
        <f t="shared" si="25"/>
        <v>3.9254372974103346E-3</v>
      </c>
      <c r="R20" s="30">
        <f t="shared" si="26"/>
        <v>0.90764749184402505</v>
      </c>
      <c r="S20" s="40"/>
      <c r="T20" s="10">
        <f t="shared" si="12"/>
        <v>18.257535166050967</v>
      </c>
      <c r="U20" s="10">
        <f t="shared" si="0"/>
        <v>18.152949836880502</v>
      </c>
      <c r="X20" s="11">
        <f t="shared" si="1"/>
        <v>103.06467079776594</v>
      </c>
      <c r="Y20" s="11">
        <f t="shared" si="2"/>
        <v>-5.1532335398882978</v>
      </c>
      <c r="Z20" s="11">
        <f t="shared" si="3"/>
        <v>-22.691187296100626</v>
      </c>
      <c r="AA20" s="11">
        <f t="shared" si="13"/>
        <v>-65.191458055654437</v>
      </c>
      <c r="AB20" s="11">
        <f t="shared" si="14"/>
        <v>10.028791906122592</v>
      </c>
      <c r="AC20" s="11">
        <f t="shared" si="27"/>
        <v>0.11099314150605222</v>
      </c>
      <c r="AD20" s="11">
        <f t="shared" si="15"/>
        <v>8.3753337690140768</v>
      </c>
      <c r="AE20" s="11">
        <f t="shared" si="4"/>
        <v>18.515118816642719</v>
      </c>
      <c r="AI20" s="31">
        <f t="shared" si="28"/>
        <v>12</v>
      </c>
      <c r="AJ20" s="27">
        <f t="shared" si="29"/>
        <v>113.55143017954499</v>
      </c>
      <c r="AK20" s="27">
        <f t="shared" si="30"/>
        <v>5.67757150897725</v>
      </c>
      <c r="AL20" s="28">
        <f t="shared" si="38"/>
        <v>25</v>
      </c>
      <c r="AM20" s="27">
        <f t="shared" si="16"/>
        <v>50000</v>
      </c>
      <c r="AN20" s="29">
        <v>0.4</v>
      </c>
      <c r="AO20" s="8">
        <f t="shared" si="17"/>
        <v>20</v>
      </c>
      <c r="AP20" s="40"/>
      <c r="AQ20" s="9">
        <f>M20*'Lapse &amp; Death Age 26-35'!$B$31</f>
        <v>1.1568939737992379</v>
      </c>
      <c r="AR20" s="9">
        <f t="shared" si="31"/>
        <v>4.3000736536545209E-3</v>
      </c>
      <c r="AS20" s="33">
        <f t="shared" si="32"/>
        <v>0.91465910185463783</v>
      </c>
      <c r="AT20" s="33">
        <f t="shared" si="33"/>
        <v>1.0581636030162539E-3</v>
      </c>
      <c r="AU20" s="33">
        <f t="shared" si="34"/>
        <v>3.9331015059604355E-3</v>
      </c>
      <c r="AV20" s="30">
        <f t="shared" si="35"/>
        <v>0.9096678367456611</v>
      </c>
      <c r="AW20" s="40"/>
      <c r="AX20" s="10">
        <f t="shared" si="18"/>
        <v>18.293182037092755</v>
      </c>
      <c r="AY20" s="10">
        <f t="shared" si="5"/>
        <v>18.193356734913223</v>
      </c>
      <c r="BB20" s="11">
        <f t="shared" si="6"/>
        <v>103.06467079776594</v>
      </c>
      <c r="BC20" s="11">
        <f t="shared" si="7"/>
        <v>-5.1532335398882978</v>
      </c>
      <c r="BD20" s="11">
        <f t="shared" si="8"/>
        <v>-22.691187296100626</v>
      </c>
      <c r="BE20" s="11">
        <f t="shared" si="19"/>
        <v>-52.908180150812697</v>
      </c>
      <c r="BF20" s="11">
        <f t="shared" si="20"/>
        <v>22.312069810964331</v>
      </c>
      <c r="BG20" s="11">
        <f t="shared" si="36"/>
        <v>0.11099314150605222</v>
      </c>
      <c r="BH20" s="11">
        <f t="shared" si="21"/>
        <v>8.3779037705951058</v>
      </c>
      <c r="BI20" s="11">
        <f t="shared" si="9"/>
        <v>30.800966723065493</v>
      </c>
    </row>
    <row r="21" spans="1:61" x14ac:dyDescent="0.2">
      <c r="A21" s="37" t="s">
        <v>8</v>
      </c>
      <c r="B21" s="37" t="s">
        <v>76</v>
      </c>
      <c r="C21" s="37" t="s">
        <v>77</v>
      </c>
      <c r="D21" s="21"/>
      <c r="E21" s="31">
        <f t="shared" si="22"/>
        <v>13</v>
      </c>
      <c r="F21" s="27">
        <f>B12</f>
        <v>113.55143017954499</v>
      </c>
      <c r="G21" s="27">
        <f t="shared" si="37"/>
        <v>5.67757150897725</v>
      </c>
      <c r="H21" s="28">
        <f>B23</f>
        <v>25</v>
      </c>
      <c r="I21" s="27">
        <f t="shared" si="10"/>
        <v>50000</v>
      </c>
      <c r="J21" s="29">
        <v>0.3</v>
      </c>
      <c r="K21" s="8">
        <f t="shared" si="11"/>
        <v>15</v>
      </c>
      <c r="L21" s="40"/>
      <c r="M21" s="9">
        <f>'SPWL Reserve'!E21*1000</f>
        <v>1.5531325570520966</v>
      </c>
      <c r="N21" s="9">
        <f>'Lapse &amp; Death Age 26-35'!D19</f>
        <v>3.6517404271066895E-3</v>
      </c>
      <c r="O21" s="33">
        <f t="shared" si="23"/>
        <v>0.90764749184402505</v>
      </c>
      <c r="P21" s="33">
        <f t="shared" si="24"/>
        <v>1.4096968699096326E-3</v>
      </c>
      <c r="Q21" s="33">
        <f t="shared" si="25"/>
        <v>3.3144930395288155E-3</v>
      </c>
      <c r="R21" s="30">
        <f t="shared" si="26"/>
        <v>0.90292330193458659</v>
      </c>
      <c r="S21" s="40"/>
      <c r="T21" s="10">
        <f t="shared" si="12"/>
        <v>18.152949836880502</v>
      </c>
      <c r="U21" s="10">
        <f t="shared" si="0"/>
        <v>13.543849529018798</v>
      </c>
      <c r="X21" s="11">
        <f t="shared" si="1"/>
        <v>102.52823227710944</v>
      </c>
      <c r="Y21" s="11">
        <f t="shared" si="2"/>
        <v>-5.1264116138554723</v>
      </c>
      <c r="Z21" s="11">
        <f t="shared" si="3"/>
        <v>-22.573082548364663</v>
      </c>
      <c r="AA21" s="11">
        <f t="shared" si="13"/>
        <v>-70.484843495481627</v>
      </c>
      <c r="AB21" s="11">
        <f t="shared" si="14"/>
        <v>4.3438946194076777</v>
      </c>
      <c r="AC21" s="11">
        <f t="shared" si="27"/>
        <v>4.6428227883905935</v>
      </c>
      <c r="AD21" s="11">
        <f t="shared" si="15"/>
        <v>8.3310521849902948</v>
      </c>
      <c r="AE21" s="11">
        <f t="shared" si="4"/>
        <v>17.317769592788565</v>
      </c>
      <c r="AI21" s="31">
        <f t="shared" si="28"/>
        <v>13</v>
      </c>
      <c r="AJ21" s="27">
        <f t="shared" si="29"/>
        <v>113.55143017954499</v>
      </c>
      <c r="AK21" s="27">
        <f t="shared" si="30"/>
        <v>5.67757150897725</v>
      </c>
      <c r="AL21" s="28">
        <f t="shared" si="38"/>
        <v>25</v>
      </c>
      <c r="AM21" s="27">
        <f t="shared" si="16"/>
        <v>50000</v>
      </c>
      <c r="AN21" s="29">
        <v>0.3</v>
      </c>
      <c r="AO21" s="8">
        <f t="shared" si="17"/>
        <v>15</v>
      </c>
      <c r="AP21" s="40"/>
      <c r="AQ21" s="9">
        <f>M21*'Lapse &amp; Death Age 26-35'!$B$31</f>
        <v>1.2580373712121984</v>
      </c>
      <c r="AR21" s="9">
        <f t="shared" si="31"/>
        <v>3.6517404271066895E-3</v>
      </c>
      <c r="AS21" s="33">
        <f t="shared" si="32"/>
        <v>0.9096678367456611</v>
      </c>
      <c r="AT21" s="33">
        <f t="shared" si="33"/>
        <v>1.1443961340157987E-3</v>
      </c>
      <c r="AU21" s="33">
        <f t="shared" si="34"/>
        <v>3.3218708146828188E-3</v>
      </c>
      <c r="AV21" s="30">
        <f t="shared" si="35"/>
        <v>0.90520156979696242</v>
      </c>
      <c r="AW21" s="40"/>
      <c r="AX21" s="10">
        <f t="shared" si="18"/>
        <v>18.193356734913223</v>
      </c>
      <c r="AY21" s="10">
        <f t="shared" si="5"/>
        <v>13.578023546954437</v>
      </c>
      <c r="BB21" s="11">
        <f t="shared" si="6"/>
        <v>102.52823227710944</v>
      </c>
      <c r="BC21" s="11">
        <f t="shared" si="7"/>
        <v>-5.1264116138554723</v>
      </c>
      <c r="BD21" s="11">
        <f t="shared" si="8"/>
        <v>-22.573082548364663</v>
      </c>
      <c r="BE21" s="11">
        <f t="shared" si="19"/>
        <v>-57.219806700789931</v>
      </c>
      <c r="BF21" s="11">
        <f t="shared" si="20"/>
        <v>17.608931414099374</v>
      </c>
      <c r="BG21" s="11">
        <f t="shared" si="36"/>
        <v>4.6428227883905935</v>
      </c>
      <c r="BH21" s="11">
        <f t="shared" si="21"/>
        <v>8.3339653661137341</v>
      </c>
      <c r="BI21" s="11">
        <f t="shared" si="9"/>
        <v>30.5857195686037</v>
      </c>
    </row>
    <row r="22" spans="1:61" x14ac:dyDescent="0.2">
      <c r="A22" s="21">
        <v>1</v>
      </c>
      <c r="B22" s="13">
        <f>200</f>
        <v>200</v>
      </c>
      <c r="C22" s="13">
        <f>200 + 0.5*80</f>
        <v>240</v>
      </c>
      <c r="D22" s="21"/>
      <c r="E22" s="31">
        <f t="shared" si="22"/>
        <v>14</v>
      </c>
      <c r="F22" s="27">
        <f>B12</f>
        <v>113.55143017954499</v>
      </c>
      <c r="G22" s="27">
        <f t="shared" si="37"/>
        <v>5.67757150897725</v>
      </c>
      <c r="H22" s="28">
        <f>B23</f>
        <v>25</v>
      </c>
      <c r="I22" s="27">
        <f t="shared" si="10"/>
        <v>50000</v>
      </c>
      <c r="J22" s="29">
        <v>0.3</v>
      </c>
      <c r="K22" s="8">
        <f t="shared" si="11"/>
        <v>15</v>
      </c>
      <c r="L22" s="40"/>
      <c r="M22" s="9">
        <f>'SPWL Reserve'!E22*1000</f>
        <v>1.6902913329606097</v>
      </c>
      <c r="N22" s="9">
        <f>'Lapse &amp; Death Age 26-35'!D20</f>
        <v>3.3398015797097488E-3</v>
      </c>
      <c r="O22" s="33">
        <f t="shared" si="23"/>
        <v>0.90292330193458659</v>
      </c>
      <c r="P22" s="33">
        <f t="shared" si="24"/>
        <v>1.5262034315882073E-3</v>
      </c>
      <c r="Q22" s="33">
        <f t="shared" si="25"/>
        <v>3.0155846701578749E-3</v>
      </c>
      <c r="R22" s="30">
        <f t="shared" si="26"/>
        <v>0.89838151383284048</v>
      </c>
      <c r="S22" s="40"/>
      <c r="T22" s="10">
        <f t="shared" si="12"/>
        <v>13.543849529018798</v>
      </c>
      <c r="U22" s="10">
        <f t="shared" si="0"/>
        <v>13.475722707492608</v>
      </c>
      <c r="X22" s="11">
        <f t="shared" si="1"/>
        <v>102.01250574258373</v>
      </c>
      <c r="Y22" s="11">
        <f t="shared" si="2"/>
        <v>-5.1006252871291862</v>
      </c>
      <c r="Z22" s="11">
        <f t="shared" si="3"/>
        <v>-22.459537845821011</v>
      </c>
      <c r="AA22" s="11">
        <f t="shared" si="13"/>
        <v>-76.310171579410365</v>
      </c>
      <c r="AB22" s="11">
        <f t="shared" si="14"/>
        <v>-1.8578289697768469</v>
      </c>
      <c r="AC22" s="11">
        <f t="shared" si="27"/>
        <v>7.0862848641578546E-2</v>
      </c>
      <c r="AD22" s="11">
        <f t="shared" si="15"/>
        <v>7.9634310781723538</v>
      </c>
      <c r="AE22" s="11">
        <f t="shared" si="4"/>
        <v>6.1764649570370853</v>
      </c>
      <c r="AI22" s="31">
        <f t="shared" si="28"/>
        <v>14</v>
      </c>
      <c r="AJ22" s="27">
        <f t="shared" si="29"/>
        <v>113.55143017954499</v>
      </c>
      <c r="AK22" s="27">
        <f t="shared" si="30"/>
        <v>5.67757150897725</v>
      </c>
      <c r="AL22" s="28">
        <f t="shared" si="38"/>
        <v>25</v>
      </c>
      <c r="AM22" s="27">
        <f t="shared" si="16"/>
        <v>50000</v>
      </c>
      <c r="AN22" s="29">
        <v>0.3</v>
      </c>
      <c r="AO22" s="8">
        <f t="shared" si="17"/>
        <v>15</v>
      </c>
      <c r="AP22" s="40"/>
      <c r="AQ22" s="9">
        <f>M22*'Lapse &amp; Death Age 26-35'!$B$31</f>
        <v>1.369135979698094</v>
      </c>
      <c r="AR22" s="9">
        <f t="shared" si="31"/>
        <v>3.3398015797097488E-3</v>
      </c>
      <c r="AS22" s="33">
        <f t="shared" si="32"/>
        <v>0.90520156979696242</v>
      </c>
      <c r="AT22" s="33">
        <f t="shared" si="33"/>
        <v>1.2393440380882169E-3</v>
      </c>
      <c r="AU22" s="33">
        <f t="shared" si="34"/>
        <v>3.0231936327636396E-3</v>
      </c>
      <c r="AV22" s="30">
        <f t="shared" si="35"/>
        <v>0.90093903212611059</v>
      </c>
      <c r="AW22" s="40"/>
      <c r="AX22" s="10">
        <f t="shared" si="18"/>
        <v>13.578023546954437</v>
      </c>
      <c r="AY22" s="10">
        <f t="shared" si="5"/>
        <v>13.514085481891659</v>
      </c>
      <c r="BB22" s="11">
        <f t="shared" si="6"/>
        <v>102.01250574258373</v>
      </c>
      <c r="BC22" s="11">
        <f t="shared" si="7"/>
        <v>-5.1006252871291862</v>
      </c>
      <c r="BD22" s="11">
        <f t="shared" si="8"/>
        <v>-22.459537845821011</v>
      </c>
      <c r="BE22" s="11">
        <f t="shared" si="19"/>
        <v>-61.967201904410842</v>
      </c>
      <c r="BF22" s="11">
        <f t="shared" si="20"/>
        <v>12.485140705222676</v>
      </c>
      <c r="BG22" s="11">
        <f t="shared" si="36"/>
        <v>7.0862848641578546E-2</v>
      </c>
      <c r="BH22" s="11">
        <f t="shared" si="21"/>
        <v>7.9658948927389037</v>
      </c>
      <c r="BI22" s="11">
        <f t="shared" si="9"/>
        <v>20.52189844660316</v>
      </c>
    </row>
    <row r="23" spans="1:61" x14ac:dyDescent="0.2">
      <c r="A23" s="39" t="s">
        <v>74</v>
      </c>
      <c r="B23" s="13">
        <v>25</v>
      </c>
      <c r="C23" s="13">
        <v>25</v>
      </c>
      <c r="D23" s="21"/>
      <c r="E23" s="31">
        <f t="shared" si="22"/>
        <v>15</v>
      </c>
      <c r="F23" s="27">
        <f>B12</f>
        <v>113.55143017954499</v>
      </c>
      <c r="G23" s="27">
        <f t="shared" si="37"/>
        <v>5.67757150897725</v>
      </c>
      <c r="H23" s="28">
        <f>B23</f>
        <v>25</v>
      </c>
      <c r="I23" s="27">
        <f t="shared" si="10"/>
        <v>50000</v>
      </c>
      <c r="J23" s="29">
        <v>0.3</v>
      </c>
      <c r="K23" s="8">
        <f t="shared" si="11"/>
        <v>15</v>
      </c>
      <c r="L23" s="40"/>
      <c r="M23" s="9">
        <f>'SPWL Reserve'!E23*1000</f>
        <v>1.8407637069377385</v>
      </c>
      <c r="N23" s="9">
        <f>'Lapse &amp; Death Age 26-35'!D21</f>
        <v>2.7938173754583177E-3</v>
      </c>
      <c r="O23" s="33">
        <f t="shared" si="23"/>
        <v>0.89838151383284048</v>
      </c>
      <c r="P23" s="33">
        <f t="shared" si="24"/>
        <v>1.6537080856472766E-3</v>
      </c>
      <c r="Q23" s="33">
        <f t="shared" si="25"/>
        <v>2.5099138831367368E-3</v>
      </c>
      <c r="R23" s="30">
        <f t="shared" si="26"/>
        <v>0.89421789186405642</v>
      </c>
      <c r="S23" s="40"/>
      <c r="T23" s="10">
        <f t="shared" si="12"/>
        <v>13.475722707492608</v>
      </c>
      <c r="U23" s="10">
        <f t="shared" si="0"/>
        <v>13.413268377960847</v>
      </c>
      <c r="X23" s="11">
        <f t="shared" si="1"/>
        <v>101.53972051330132</v>
      </c>
      <c r="Y23" s="11">
        <f t="shared" si="2"/>
        <v>-5.0769860256650663</v>
      </c>
      <c r="Z23" s="11">
        <f t="shared" si="3"/>
        <v>-22.355447296601412</v>
      </c>
      <c r="AA23" s="11">
        <f t="shared" si="13"/>
        <v>-82.685404282363834</v>
      </c>
      <c r="AB23" s="11">
        <f t="shared" si="14"/>
        <v>-8.5781170913289913</v>
      </c>
      <c r="AC23" s="11">
        <f t="shared" si="27"/>
        <v>6.8126821526190429E-2</v>
      </c>
      <c r="AD23" s="11">
        <f t="shared" si="15"/>
        <v>7.9261377099864045</v>
      </c>
      <c r="AE23" s="11">
        <f t="shared" si="4"/>
        <v>-0.58385255981639617</v>
      </c>
      <c r="AI23" s="31">
        <f t="shared" si="28"/>
        <v>15</v>
      </c>
      <c r="AJ23" s="27">
        <f t="shared" si="29"/>
        <v>113.55143017954499</v>
      </c>
      <c r="AK23" s="27">
        <f t="shared" si="30"/>
        <v>5.67757150897725</v>
      </c>
      <c r="AL23" s="28">
        <f t="shared" si="38"/>
        <v>25</v>
      </c>
      <c r="AM23" s="27">
        <f t="shared" si="16"/>
        <v>50000</v>
      </c>
      <c r="AN23" s="29">
        <v>0.3</v>
      </c>
      <c r="AO23" s="8">
        <f t="shared" si="17"/>
        <v>15</v>
      </c>
      <c r="AP23" s="40"/>
      <c r="AQ23" s="9">
        <f>M23*'Lapse &amp; Death Age 26-35'!$B$31</f>
        <v>1.4910186026195682</v>
      </c>
      <c r="AR23" s="9">
        <f t="shared" si="31"/>
        <v>2.7938173754583177E-3</v>
      </c>
      <c r="AS23" s="33">
        <f t="shared" si="32"/>
        <v>0.90093903212611059</v>
      </c>
      <c r="AT23" s="33">
        <f t="shared" si="33"/>
        <v>1.3433168567260996E-3</v>
      </c>
      <c r="AU23" s="33">
        <f t="shared" si="34"/>
        <v>2.5170591221825274E-3</v>
      </c>
      <c r="AV23" s="30">
        <f t="shared" si="35"/>
        <v>0.89707865614720195</v>
      </c>
      <c r="AW23" s="40"/>
      <c r="AX23" s="10">
        <f t="shared" si="18"/>
        <v>13.514085481891659</v>
      </c>
      <c r="AY23" s="10">
        <f t="shared" si="5"/>
        <v>13.45617984220803</v>
      </c>
      <c r="BB23" s="11">
        <f t="shared" si="6"/>
        <v>101.53972051330132</v>
      </c>
      <c r="BC23" s="11">
        <f t="shared" si="7"/>
        <v>-5.0769860256650663</v>
      </c>
      <c r="BD23" s="11">
        <f t="shared" si="8"/>
        <v>-22.355447296601412</v>
      </c>
      <c r="BE23" s="11">
        <f t="shared" si="19"/>
        <v>-67.165842836304975</v>
      </c>
      <c r="BF23" s="11">
        <f t="shared" si="20"/>
        <v>6.9414443547298674</v>
      </c>
      <c r="BG23" s="11">
        <f t="shared" si="36"/>
        <v>6.8126821526190429E-2</v>
      </c>
      <c r="BH23" s="11">
        <f t="shared" si="21"/>
        <v>7.9289035176990268</v>
      </c>
      <c r="BI23" s="11">
        <f t="shared" si="9"/>
        <v>14.938474693955085</v>
      </c>
    </row>
    <row r="24" spans="1:61" x14ac:dyDescent="0.2">
      <c r="D24" s="21"/>
      <c r="E24" s="31">
        <f t="shared" si="22"/>
        <v>16</v>
      </c>
      <c r="F24" s="27">
        <f>B12</f>
        <v>113.55143017954499</v>
      </c>
      <c r="G24" s="27">
        <f t="shared" si="37"/>
        <v>5.67757150897725</v>
      </c>
      <c r="H24" s="28">
        <f>B23</f>
        <v>25</v>
      </c>
      <c r="I24" s="27">
        <f t="shared" si="10"/>
        <v>50000</v>
      </c>
      <c r="J24" s="29">
        <v>0.2</v>
      </c>
      <c r="K24" s="8">
        <f t="shared" si="11"/>
        <v>10</v>
      </c>
      <c r="L24" s="40"/>
      <c r="M24" s="9">
        <f>'SPWL Reserve'!E24*1000</f>
        <v>2.0063049989834814</v>
      </c>
      <c r="N24" s="9">
        <f>'Lapse &amp; Death Age 26-35'!D22</f>
        <v>2.5060033927430548E-3</v>
      </c>
      <c r="O24" s="33">
        <f t="shared" si="23"/>
        <v>0.89421789186405642</v>
      </c>
      <c r="P24" s="33">
        <f t="shared" si="24"/>
        <v>1.7940738266273267E-3</v>
      </c>
      <c r="Q24" s="33">
        <f t="shared" si="25"/>
        <v>2.2409130708628674E-3</v>
      </c>
      <c r="R24" s="30">
        <f t="shared" si="26"/>
        <v>0.89018290496656627</v>
      </c>
      <c r="S24" s="40"/>
      <c r="T24" s="10">
        <f t="shared" si="12"/>
        <v>13.413268377960847</v>
      </c>
      <c r="U24" s="10">
        <f t="shared" si="0"/>
        <v>8.9018290496656629</v>
      </c>
      <c r="X24" s="11">
        <f t="shared" si="1"/>
        <v>101.08154198033559</v>
      </c>
      <c r="Y24" s="11">
        <f t="shared" si="2"/>
        <v>-5.05407709901678</v>
      </c>
      <c r="Z24" s="11">
        <f t="shared" si="3"/>
        <v>-22.254572624164158</v>
      </c>
      <c r="AA24" s="11">
        <f t="shared" si="13"/>
        <v>-89.703691331366329</v>
      </c>
      <c r="AB24" s="11">
        <f t="shared" si="14"/>
        <v>-15.930799074211677</v>
      </c>
      <c r="AC24" s="11">
        <f t="shared" si="27"/>
        <v>4.5335437888520431</v>
      </c>
      <c r="AD24" s="11">
        <f t="shared" si="15"/>
        <v>7.890253738555959</v>
      </c>
      <c r="AE24" s="11">
        <f t="shared" si="4"/>
        <v>-3.507001546803675</v>
      </c>
      <c r="AI24" s="31">
        <f t="shared" si="28"/>
        <v>16</v>
      </c>
      <c r="AJ24" s="27">
        <f t="shared" si="29"/>
        <v>113.55143017954499</v>
      </c>
      <c r="AK24" s="27">
        <f t="shared" si="30"/>
        <v>5.67757150897725</v>
      </c>
      <c r="AL24" s="28">
        <f t="shared" si="38"/>
        <v>25</v>
      </c>
      <c r="AM24" s="27">
        <f t="shared" si="16"/>
        <v>50000</v>
      </c>
      <c r="AN24" s="29">
        <v>0.2</v>
      </c>
      <c r="AO24" s="8">
        <f t="shared" si="17"/>
        <v>10</v>
      </c>
      <c r="AP24" s="40"/>
      <c r="AQ24" s="9">
        <f>M24*'Lapse &amp; Death Age 26-35'!$B$31</f>
        <v>1.62510704917662</v>
      </c>
      <c r="AR24" s="9">
        <f t="shared" si="31"/>
        <v>2.5060033927430548E-3</v>
      </c>
      <c r="AS24" s="33">
        <f t="shared" si="32"/>
        <v>0.89707865614720195</v>
      </c>
      <c r="AT24" s="33">
        <f t="shared" si="33"/>
        <v>1.457848847770707E-3</v>
      </c>
      <c r="AU24" s="33">
        <f t="shared" si="34"/>
        <v>2.2480821558622682E-3</v>
      </c>
      <c r="AV24" s="30">
        <f t="shared" si="35"/>
        <v>0.89337272514356902</v>
      </c>
      <c r="AW24" s="40"/>
      <c r="AX24" s="10">
        <f t="shared" si="18"/>
        <v>13.45617984220803</v>
      </c>
      <c r="AY24" s="10">
        <f t="shared" si="5"/>
        <v>8.9337272514356911</v>
      </c>
      <c r="BB24" s="11">
        <f t="shared" si="6"/>
        <v>101.08154198033559</v>
      </c>
      <c r="BC24" s="11">
        <f t="shared" si="7"/>
        <v>-5.05407709901678</v>
      </c>
      <c r="BD24" s="11">
        <f t="shared" si="8"/>
        <v>-22.254572624164158</v>
      </c>
      <c r="BE24" s="11">
        <f t="shared" si="19"/>
        <v>-72.892442388535358</v>
      </c>
      <c r="BF24" s="11">
        <f t="shared" si="20"/>
        <v>0.88044986861929431</v>
      </c>
      <c r="BG24" s="11">
        <f t="shared" si="36"/>
        <v>4.5335437888520431</v>
      </c>
      <c r="BH24" s="11">
        <f t="shared" si="21"/>
        <v>7.8933474892200843</v>
      </c>
      <c r="BI24" s="11">
        <f t="shared" si="9"/>
        <v>13.307341146691421</v>
      </c>
    </row>
    <row r="25" spans="1:61" x14ac:dyDescent="0.2">
      <c r="A25" s="92"/>
      <c r="B25" s="93" t="s">
        <v>78</v>
      </c>
      <c r="C25" s="93" t="s">
        <v>79</v>
      </c>
      <c r="D25" s="21"/>
      <c r="E25" s="31">
        <f t="shared" si="22"/>
        <v>17</v>
      </c>
      <c r="F25" s="27">
        <f>B12</f>
        <v>113.55143017954499</v>
      </c>
      <c r="G25" s="27">
        <f t="shared" si="37"/>
        <v>5.67757150897725</v>
      </c>
      <c r="H25" s="28">
        <f>B23</f>
        <v>25</v>
      </c>
      <c r="I25" s="27">
        <f t="shared" si="10"/>
        <v>50000</v>
      </c>
      <c r="J25" s="29">
        <v>0.2</v>
      </c>
      <c r="K25" s="8">
        <f t="shared" si="11"/>
        <v>10</v>
      </c>
      <c r="L25" s="40"/>
      <c r="M25" s="9">
        <f>'SPWL Reserve'!E25*1000</f>
        <v>2.1871053257687421</v>
      </c>
      <c r="N25" s="9">
        <f>'Lapse &amp; Death Age 26-35'!D23</f>
        <v>2.0994823118615225E-3</v>
      </c>
      <c r="O25" s="33">
        <f t="shared" si="23"/>
        <v>0.89018290496656627</v>
      </c>
      <c r="P25" s="33">
        <f t="shared" si="24"/>
        <v>1.9469237723606671E-3</v>
      </c>
      <c r="Q25" s="33">
        <f t="shared" si="25"/>
        <v>1.8689232632988124E-3</v>
      </c>
      <c r="R25" s="30">
        <f t="shared" si="26"/>
        <v>0.88636705793090675</v>
      </c>
      <c r="S25" s="40"/>
      <c r="T25" s="10">
        <f t="shared" si="12"/>
        <v>8.9018290496656629</v>
      </c>
      <c r="U25" s="10">
        <f t="shared" si="0"/>
        <v>8.8636705793090673</v>
      </c>
      <c r="W25" s="40"/>
      <c r="X25" s="11">
        <f t="shared" si="1"/>
        <v>100.64824709209007</v>
      </c>
      <c r="Y25" s="11">
        <f t="shared" si="2"/>
        <v>-5.0324123546045039</v>
      </c>
      <c r="Z25" s="11">
        <f t="shared" si="3"/>
        <v>-22.159176448272667</v>
      </c>
      <c r="AA25" s="11">
        <f t="shared" si="13"/>
        <v>-97.346188618033352</v>
      </c>
      <c r="AB25" s="11">
        <f t="shared" si="14"/>
        <v>-23.889530328820456</v>
      </c>
      <c r="AC25" s="11">
        <f t="shared" si="27"/>
        <v>4.0349868974901004E-2</v>
      </c>
      <c r="AD25" s="11">
        <f t="shared" si="15"/>
        <v>7.5353194636219207</v>
      </c>
      <c r="AE25" s="11">
        <f t="shared" si="4"/>
        <v>-16.313860996223635</v>
      </c>
      <c r="AI25" s="31">
        <f t="shared" si="28"/>
        <v>17</v>
      </c>
      <c r="AJ25" s="27">
        <f t="shared" si="29"/>
        <v>113.55143017954499</v>
      </c>
      <c r="AK25" s="27">
        <f t="shared" si="30"/>
        <v>5.67757150897725</v>
      </c>
      <c r="AL25" s="28">
        <f t="shared" si="38"/>
        <v>25</v>
      </c>
      <c r="AM25" s="27">
        <f t="shared" si="16"/>
        <v>50000</v>
      </c>
      <c r="AN25" s="29">
        <v>0.2</v>
      </c>
      <c r="AO25" s="8">
        <f t="shared" si="17"/>
        <v>10</v>
      </c>
      <c r="AP25" s="40"/>
      <c r="AQ25" s="9">
        <f>M25*'Lapse &amp; Death Age 26-35'!$B$31</f>
        <v>1.7715553138726812</v>
      </c>
      <c r="AR25" s="9">
        <f t="shared" si="31"/>
        <v>2.0994823118615225E-3</v>
      </c>
      <c r="AS25" s="33">
        <f t="shared" si="32"/>
        <v>0.89337272514356902</v>
      </c>
      <c r="AT25" s="33">
        <f t="shared" si="33"/>
        <v>1.582659198497008E-3</v>
      </c>
      <c r="AU25" s="33">
        <f t="shared" si="34"/>
        <v>1.8756202343384488E-3</v>
      </c>
      <c r="AV25" s="30">
        <f t="shared" si="35"/>
        <v>0.88991444571073353</v>
      </c>
      <c r="AW25" s="40"/>
      <c r="AX25" s="10">
        <f t="shared" si="18"/>
        <v>8.9337272514356911</v>
      </c>
      <c r="AY25" s="10">
        <f t="shared" si="5"/>
        <v>8.8991444571073348</v>
      </c>
      <c r="BA25" s="40"/>
      <c r="BB25" s="11">
        <f t="shared" si="6"/>
        <v>100.64824709209007</v>
      </c>
      <c r="BC25" s="11">
        <f t="shared" si="7"/>
        <v>-5.0324123546045039</v>
      </c>
      <c r="BD25" s="11">
        <f t="shared" si="8"/>
        <v>-22.159176448272667</v>
      </c>
      <c r="BE25" s="11">
        <f t="shared" si="19"/>
        <v>-79.132959924850397</v>
      </c>
      <c r="BF25" s="11">
        <f t="shared" si="20"/>
        <v>-5.6763016356375005</v>
      </c>
      <c r="BG25" s="11">
        <f t="shared" si="36"/>
        <v>4.0349868974901004E-2</v>
      </c>
      <c r="BH25" s="11">
        <f t="shared" si="21"/>
        <v>7.5376192006418909</v>
      </c>
      <c r="BI25" s="11">
        <f t="shared" si="9"/>
        <v>1.9016674339792914</v>
      </c>
    </row>
    <row r="26" spans="1:61" x14ac:dyDescent="0.2">
      <c r="A26" s="35" t="s">
        <v>80</v>
      </c>
      <c r="B26" s="90">
        <f>AE34</f>
        <v>85.513399836307997</v>
      </c>
      <c r="C26" s="90">
        <f>BI34</f>
        <v>212.46909420365103</v>
      </c>
      <c r="D26" s="21"/>
      <c r="E26" s="31">
        <f t="shared" si="22"/>
        <v>18</v>
      </c>
      <c r="F26" s="27">
        <f>B12</f>
        <v>113.55143017954499</v>
      </c>
      <c r="G26" s="27">
        <f t="shared" si="37"/>
        <v>5.67757150897725</v>
      </c>
      <c r="H26" s="28">
        <f>B23</f>
        <v>25</v>
      </c>
      <c r="I26" s="27">
        <f t="shared" si="10"/>
        <v>50000</v>
      </c>
      <c r="J26" s="29">
        <v>0.2</v>
      </c>
      <c r="K26" s="8">
        <f t="shared" si="11"/>
        <v>10</v>
      </c>
      <c r="L26" s="40"/>
      <c r="M26" s="9">
        <f>'SPWL Reserve'!E26*1000</f>
        <v>2.387234329377383</v>
      </c>
      <c r="N26" s="9">
        <f>'Lapse &amp; Death Age 26-35'!D24</f>
        <v>1.7727647928912132E-3</v>
      </c>
      <c r="O26" s="33">
        <f t="shared" si="23"/>
        <v>0.88636705793090675</v>
      </c>
      <c r="P26" s="33">
        <f t="shared" si="24"/>
        <v>2.1159658691218925E-3</v>
      </c>
      <c r="Q26" s="33">
        <f t="shared" si="25"/>
        <v>1.5713203138784779E-3</v>
      </c>
      <c r="R26" s="30">
        <f t="shared" si="26"/>
        <v>0.88267977174790635</v>
      </c>
      <c r="S26" s="40"/>
      <c r="T26" s="10">
        <f t="shared" si="12"/>
        <v>8.8636705793090673</v>
      </c>
      <c r="U26" s="10">
        <f t="shared" si="0"/>
        <v>8.8267977174790637</v>
      </c>
      <c r="X26" s="11">
        <f t="shared" si="1"/>
        <v>100.2295504725291</v>
      </c>
      <c r="Y26" s="11">
        <f t="shared" si="2"/>
        <v>-5.0114775236264553</v>
      </c>
      <c r="Z26" s="11">
        <f t="shared" si="3"/>
        <v>-22.066994293697658</v>
      </c>
      <c r="AA26" s="11">
        <f t="shared" si="13"/>
        <v>-105.79829345609463</v>
      </c>
      <c r="AB26" s="11">
        <f t="shared" si="14"/>
        <v>-32.647214800889643</v>
      </c>
      <c r="AC26" s="11">
        <f t="shared" si="27"/>
        <v>3.8158470356594587E-2</v>
      </c>
      <c r="AD26" s="11">
        <f t="shared" si="15"/>
        <v>7.5038912983458239</v>
      </c>
      <c r="AE26" s="11">
        <f t="shared" si="4"/>
        <v>-25.105165032187227</v>
      </c>
      <c r="AI26" s="31">
        <f t="shared" si="28"/>
        <v>18</v>
      </c>
      <c r="AJ26" s="27">
        <f t="shared" si="29"/>
        <v>113.55143017954499</v>
      </c>
      <c r="AK26" s="27">
        <f t="shared" si="30"/>
        <v>5.67757150897725</v>
      </c>
      <c r="AL26" s="28">
        <f t="shared" si="38"/>
        <v>25</v>
      </c>
      <c r="AM26" s="27">
        <f t="shared" si="16"/>
        <v>50000</v>
      </c>
      <c r="AN26" s="29">
        <v>0.2</v>
      </c>
      <c r="AO26" s="8">
        <f t="shared" si="17"/>
        <v>10</v>
      </c>
      <c r="AP26" s="40"/>
      <c r="AQ26" s="9">
        <f>M26*'Lapse &amp; Death Age 26-35'!$B$31</f>
        <v>1.9336598067956803</v>
      </c>
      <c r="AR26" s="9">
        <f t="shared" si="31"/>
        <v>1.7727647928912132E-3</v>
      </c>
      <c r="AS26" s="33">
        <f t="shared" si="32"/>
        <v>0.88991444571073353</v>
      </c>
      <c r="AT26" s="33">
        <f t="shared" si="33"/>
        <v>1.7207917951577018E-3</v>
      </c>
      <c r="AU26" s="33">
        <f t="shared" si="34"/>
        <v>1.5776089980412873E-3</v>
      </c>
      <c r="AV26" s="30">
        <f t="shared" si="35"/>
        <v>0.88661604491753454</v>
      </c>
      <c r="AW26" s="40"/>
      <c r="AX26" s="10">
        <f t="shared" si="18"/>
        <v>8.8991444571073348</v>
      </c>
      <c r="AY26" s="10">
        <f t="shared" si="5"/>
        <v>8.8661604491753447</v>
      </c>
      <c r="BB26" s="11">
        <f t="shared" si="6"/>
        <v>100.2295504725291</v>
      </c>
      <c r="BC26" s="11">
        <f t="shared" si="7"/>
        <v>-5.0114775236264553</v>
      </c>
      <c r="BD26" s="11">
        <f t="shared" si="8"/>
        <v>-22.066994293697658</v>
      </c>
      <c r="BE26" s="11">
        <f t="shared" si="19"/>
        <v>-86.039589757885082</v>
      </c>
      <c r="BF26" s="11">
        <f t="shared" si="20"/>
        <v>-12.888511102680098</v>
      </c>
      <c r="BG26" s="11">
        <f t="shared" si="36"/>
        <v>3.8158470356594587E-2</v>
      </c>
      <c r="BH26" s="11">
        <f t="shared" si="21"/>
        <v>7.5064488277828367</v>
      </c>
      <c r="BI26" s="11">
        <f t="shared" si="9"/>
        <v>-5.3439038045406679</v>
      </c>
    </row>
    <row r="27" spans="1:61" x14ac:dyDescent="0.2">
      <c r="A27" s="35" t="s">
        <v>81</v>
      </c>
      <c r="B27" s="222">
        <f>F8+NPV(B11,F9:F28)</f>
        <v>1710.2645777132627</v>
      </c>
      <c r="C27" s="222"/>
      <c r="E27" s="31">
        <f t="shared" si="22"/>
        <v>19</v>
      </c>
      <c r="F27" s="27">
        <f>B12</f>
        <v>113.55143017954499</v>
      </c>
      <c r="G27" s="27">
        <f t="shared" si="37"/>
        <v>5.67757150897725</v>
      </c>
      <c r="H27" s="28">
        <f>B23</f>
        <v>25</v>
      </c>
      <c r="I27" s="27">
        <f t="shared" si="10"/>
        <v>50000</v>
      </c>
      <c r="J27" s="29">
        <v>0.1</v>
      </c>
      <c r="K27" s="8">
        <f t="shared" si="11"/>
        <v>5</v>
      </c>
      <c r="L27" s="40"/>
      <c r="M27" s="9">
        <f>'SPWL Reserve'!E27*1000</f>
        <v>2.6094385895298609</v>
      </c>
      <c r="N27" s="9">
        <f>'Lapse &amp; Death Age 26-35'!D25</f>
        <v>1.3326669998334167E-3</v>
      </c>
      <c r="O27" s="33">
        <f t="shared" si="23"/>
        <v>0.88267977174790635</v>
      </c>
      <c r="P27" s="33">
        <f t="shared" si="24"/>
        <v>2.3032986585963962E-3</v>
      </c>
      <c r="Q27" s="33">
        <f t="shared" si="25"/>
        <v>1.1763182032289274E-3</v>
      </c>
      <c r="R27" s="30">
        <f t="shared" si="26"/>
        <v>0.87920015488608105</v>
      </c>
      <c r="S27" s="40"/>
      <c r="T27" s="10">
        <f t="shared" si="12"/>
        <v>8.8267977174790637</v>
      </c>
      <c r="U27" s="10">
        <f t="shared" si="0"/>
        <v>4.396000774430405</v>
      </c>
      <c r="X27" s="11">
        <f t="shared" si="1"/>
        <v>99.834435001391981</v>
      </c>
      <c r="Y27" s="11">
        <f t="shared" si="2"/>
        <v>-4.9917217500695994</v>
      </c>
      <c r="Z27" s="11">
        <f t="shared" si="3"/>
        <v>-21.980003872152025</v>
      </c>
      <c r="AA27" s="11">
        <f t="shared" si="13"/>
        <v>-115.16493292981981</v>
      </c>
      <c r="AB27" s="11">
        <f t="shared" si="14"/>
        <v>-42.302223550649458</v>
      </c>
      <c r="AC27" s="11">
        <f t="shared" si="27"/>
        <v>4.4502717205695372</v>
      </c>
      <c r="AD27" s="11">
        <f t="shared" si="15"/>
        <v>7.4741709246223085</v>
      </c>
      <c r="AE27" s="11">
        <f t="shared" si="4"/>
        <v>-30.377780905457612</v>
      </c>
      <c r="AI27" s="31">
        <f t="shared" si="28"/>
        <v>19</v>
      </c>
      <c r="AJ27" s="27">
        <f t="shared" si="29"/>
        <v>113.55143017954499</v>
      </c>
      <c r="AK27" s="27">
        <f t="shared" si="30"/>
        <v>5.67757150897725</v>
      </c>
      <c r="AL27" s="28">
        <f t="shared" si="38"/>
        <v>25</v>
      </c>
      <c r="AM27" s="27">
        <f t="shared" si="16"/>
        <v>50000</v>
      </c>
      <c r="AN27" s="29">
        <v>0.1</v>
      </c>
      <c r="AO27" s="8">
        <f t="shared" si="17"/>
        <v>5</v>
      </c>
      <c r="AP27" s="40"/>
      <c r="AQ27" s="9">
        <f>M27*'Lapse &amp; Death Age 26-35'!$B$31</f>
        <v>2.1136452575191873</v>
      </c>
      <c r="AR27" s="9">
        <f t="shared" si="31"/>
        <v>1.3326669998334167E-3</v>
      </c>
      <c r="AS27" s="33">
        <f t="shared" si="32"/>
        <v>0.88661604491753454</v>
      </c>
      <c r="AT27" s="33">
        <f t="shared" si="33"/>
        <v>1.8739917985803657E-3</v>
      </c>
      <c r="AU27" s="33">
        <f t="shared" si="34"/>
        <v>1.1815639445844205E-3</v>
      </c>
      <c r="AV27" s="30">
        <f t="shared" si="35"/>
        <v>0.8835604891743698</v>
      </c>
      <c r="AW27" s="40"/>
      <c r="AX27" s="10">
        <f t="shared" si="18"/>
        <v>8.8661604491753447</v>
      </c>
      <c r="AY27" s="10">
        <f t="shared" si="5"/>
        <v>4.4178024458718488</v>
      </c>
      <c r="BB27" s="11">
        <f t="shared" si="6"/>
        <v>99.834435001391981</v>
      </c>
      <c r="BC27" s="11">
        <f t="shared" si="7"/>
        <v>-4.9917217500695994</v>
      </c>
      <c r="BD27" s="11">
        <f t="shared" si="8"/>
        <v>-21.980003872152025</v>
      </c>
      <c r="BE27" s="11">
        <f t="shared" si="19"/>
        <v>-93.699589929018288</v>
      </c>
      <c r="BF27" s="11">
        <f t="shared" si="20"/>
        <v>-20.836880549847933</v>
      </c>
      <c r="BG27" s="11">
        <f t="shared" si="36"/>
        <v>4.4502717205695372</v>
      </c>
      <c r="BH27" s="11">
        <f t="shared" si="21"/>
        <v>7.4770088253899365</v>
      </c>
      <c r="BI27" s="11">
        <f t="shared" si="9"/>
        <v>-8.9096000038884569</v>
      </c>
    </row>
    <row r="28" spans="1:61" x14ac:dyDescent="0.2">
      <c r="A28" s="34" t="s">
        <v>82</v>
      </c>
      <c r="B28" s="129">
        <f>B26/B27</f>
        <v>5.0000099955671826E-2</v>
      </c>
      <c r="C28" s="130">
        <f>C26/B27</f>
        <v>0.12423171067937121</v>
      </c>
      <c r="E28" s="31">
        <f t="shared" si="22"/>
        <v>20</v>
      </c>
      <c r="F28" s="27">
        <f>B12</f>
        <v>113.55143017954499</v>
      </c>
      <c r="G28" s="27">
        <f t="shared" si="37"/>
        <v>5.67757150897725</v>
      </c>
      <c r="H28" s="28">
        <f>B23</f>
        <v>25</v>
      </c>
      <c r="I28" s="27">
        <f t="shared" si="10"/>
        <v>50000</v>
      </c>
      <c r="J28" s="29">
        <v>0</v>
      </c>
      <c r="K28" s="8">
        <f t="shared" si="11"/>
        <v>0</v>
      </c>
      <c r="L28" s="40"/>
      <c r="M28" s="9">
        <f>'SPWL Reserve'!E28*1000</f>
        <v>2.856316576086404</v>
      </c>
      <c r="N28" s="9">
        <f>'Lapse &amp; Death Age 26-35'!D26</f>
        <v>0.10255212157621876</v>
      </c>
      <c r="O28" s="33">
        <f t="shared" si="23"/>
        <v>0.87920015488608105</v>
      </c>
      <c r="P28" s="33">
        <f t="shared" si="24"/>
        <v>2.5112739760988472E-3</v>
      </c>
      <c r="Q28" s="33">
        <f t="shared" si="25"/>
        <v>9.0163841173707751E-2</v>
      </c>
      <c r="R28" s="30">
        <f t="shared" si="26"/>
        <v>0.78652503973627441</v>
      </c>
      <c r="S28" s="40"/>
      <c r="T28" s="10">
        <f t="shared" si="12"/>
        <v>4.396000774430405</v>
      </c>
      <c r="U28" s="10">
        <f t="shared" si="0"/>
        <v>0</v>
      </c>
      <c r="X28" s="11">
        <f t="shared" si="1"/>
        <v>89.311043134077423</v>
      </c>
      <c r="Y28" s="11">
        <f t="shared" si="2"/>
        <v>-4.465552156703871</v>
      </c>
      <c r="Z28" s="11">
        <f t="shared" si="3"/>
        <v>-19.663125993406862</v>
      </c>
      <c r="AA28" s="11">
        <f t="shared" si="13"/>
        <v>-125.56369880494236</v>
      </c>
      <c r="AB28" s="11">
        <f t="shared" si="14"/>
        <v>-60.381333820975669</v>
      </c>
      <c r="AC28" s="11">
        <f t="shared" si="27"/>
        <v>4.4133988587395319</v>
      </c>
      <c r="AD28" s="11">
        <f t="shared" si="15"/>
        <v>6.4339665219602047</v>
      </c>
      <c r="AE28" s="11">
        <f t="shared" si="4"/>
        <v>-49.533968440275927</v>
      </c>
      <c r="AI28" s="31">
        <f t="shared" si="28"/>
        <v>20</v>
      </c>
      <c r="AJ28" s="27">
        <f t="shared" si="29"/>
        <v>113.55143017954499</v>
      </c>
      <c r="AK28" s="27">
        <f t="shared" si="30"/>
        <v>5.67757150897725</v>
      </c>
      <c r="AL28" s="28">
        <f t="shared" si="38"/>
        <v>25</v>
      </c>
      <c r="AM28" s="27">
        <f t="shared" si="16"/>
        <v>50000</v>
      </c>
      <c r="AN28" s="29">
        <v>0</v>
      </c>
      <c r="AO28" s="8">
        <f t="shared" si="17"/>
        <v>0</v>
      </c>
      <c r="AP28" s="40"/>
      <c r="AQ28" s="9">
        <f>M28*'Lapse &amp; Death Age 26-35'!$B$31</f>
        <v>2.3136164266299875</v>
      </c>
      <c r="AR28" s="9">
        <f t="shared" si="31"/>
        <v>0.10255212157621876</v>
      </c>
      <c r="AS28" s="33">
        <f t="shared" si="32"/>
        <v>0.8835604891743698</v>
      </c>
      <c r="AT28" s="33">
        <f t="shared" si="33"/>
        <v>2.0442200616750494E-3</v>
      </c>
      <c r="AU28" s="33">
        <f t="shared" si="34"/>
        <v>9.0611002705753299E-2</v>
      </c>
      <c r="AV28" s="30">
        <f t="shared" si="35"/>
        <v>0.79090526640694148</v>
      </c>
      <c r="AW28" s="40"/>
      <c r="AX28" s="10">
        <f t="shared" si="18"/>
        <v>4.4178024458718488</v>
      </c>
      <c r="AY28" s="10">
        <f t="shared" si="5"/>
        <v>0</v>
      </c>
      <c r="BB28" s="11">
        <f t="shared" si="6"/>
        <v>89.311043134077423</v>
      </c>
      <c r="BC28" s="11">
        <f t="shared" si="7"/>
        <v>-4.465552156703871</v>
      </c>
      <c r="BD28" s="11">
        <f t="shared" si="8"/>
        <v>-19.663125993406862</v>
      </c>
      <c r="BE28" s="11">
        <f t="shared" si="19"/>
        <v>-102.21100308375247</v>
      </c>
      <c r="BF28" s="11">
        <f t="shared" si="20"/>
        <v>-37.02863809978578</v>
      </c>
      <c r="BG28" s="11">
        <f t="shared" si="36"/>
        <v>4.4133988587395319</v>
      </c>
      <c r="BH28" s="11">
        <f t="shared" si="21"/>
        <v>6.4355383381795832</v>
      </c>
      <c r="BI28" s="11">
        <f t="shared" si="9"/>
        <v>-26.179700902866664</v>
      </c>
    </row>
    <row r="29" spans="1:61" x14ac:dyDescent="0.2">
      <c r="B29" s="31"/>
      <c r="C29" s="14"/>
      <c r="E29" s="31"/>
      <c r="F29" s="40"/>
      <c r="G29" s="40"/>
      <c r="H29" s="40"/>
      <c r="I29" s="40"/>
      <c r="J29" s="40"/>
      <c r="K29" s="40"/>
      <c r="L29" s="40"/>
      <c r="M29" s="15"/>
      <c r="N29" s="40"/>
      <c r="O29" s="33"/>
      <c r="P29" s="40"/>
      <c r="Q29" s="40"/>
      <c r="R29" s="40"/>
      <c r="S29" s="40"/>
      <c r="T29" s="11"/>
      <c r="U29" s="11"/>
      <c r="V29" s="11"/>
      <c r="AI29" s="31"/>
      <c r="AJ29" s="40"/>
      <c r="AK29" s="40"/>
      <c r="AL29" s="40"/>
      <c r="AM29" s="40"/>
      <c r="AN29" s="40"/>
      <c r="AO29" s="40"/>
      <c r="AP29" s="40"/>
      <c r="AQ29" s="15"/>
      <c r="AR29" s="40"/>
      <c r="AS29" s="33"/>
      <c r="AT29" s="40"/>
      <c r="AU29" s="40"/>
      <c r="AV29" s="40"/>
      <c r="AW29" s="40"/>
      <c r="AX29" s="11"/>
      <c r="AY29" s="11"/>
      <c r="AZ29" s="11"/>
    </row>
    <row r="30" spans="1:61" x14ac:dyDescent="0.2">
      <c r="B30" s="41"/>
      <c r="C30" s="16"/>
      <c r="E30" s="31"/>
      <c r="F30" s="40"/>
      <c r="G30" s="40"/>
      <c r="H30" s="40"/>
      <c r="I30" s="40"/>
      <c r="J30" s="40"/>
      <c r="K30" s="40"/>
      <c r="L30" s="40"/>
      <c r="M30" s="15"/>
      <c r="N30" s="40"/>
      <c r="O30" s="40"/>
      <c r="P30" s="40"/>
      <c r="Q30" s="40"/>
      <c r="R30" s="40"/>
      <c r="S30" s="40"/>
      <c r="T30" s="11"/>
      <c r="U30" s="11"/>
      <c r="V30" s="11"/>
      <c r="W30" s="22" t="s">
        <v>83</v>
      </c>
      <c r="X30" s="42">
        <f>SUM(X8:X28)</f>
        <v>2085.1936057202406</v>
      </c>
      <c r="Y30" s="42">
        <f t="shared" ref="Y30:AE30" si="39">SUM(Y8:Y28)</f>
        <v>-189.42325292067076</v>
      </c>
      <c r="Z30" s="42">
        <f t="shared" si="39"/>
        <v>-634.085720546007</v>
      </c>
      <c r="AA30" s="42">
        <f t="shared" si="39"/>
        <v>-1312.0390780357104</v>
      </c>
      <c r="AB30" s="42">
        <f t="shared" si="39"/>
        <v>-50.354445782147664</v>
      </c>
      <c r="AC30" s="42">
        <f t="shared" si="39"/>
        <v>0</v>
      </c>
      <c r="AD30" s="42">
        <f t="shared" si="39"/>
        <v>165.00988478067416</v>
      </c>
      <c r="AE30" s="42">
        <f t="shared" si="39"/>
        <v>114.65543899852652</v>
      </c>
      <c r="AI30" s="31"/>
      <c r="AJ30" s="40"/>
      <c r="AK30" s="40"/>
      <c r="AL30" s="40"/>
      <c r="AM30" s="40"/>
      <c r="AN30" s="40"/>
      <c r="AO30" s="40"/>
      <c r="AP30" s="40"/>
      <c r="AQ30" s="15"/>
      <c r="AR30" s="40"/>
      <c r="AS30" s="40"/>
      <c r="AT30" s="40"/>
      <c r="AU30" s="40"/>
      <c r="AV30" s="40"/>
      <c r="AW30" s="40"/>
      <c r="AX30" s="11"/>
      <c r="AY30" s="11"/>
      <c r="AZ30" s="11"/>
      <c r="BA30" s="22" t="s">
        <v>83</v>
      </c>
      <c r="BB30" s="42">
        <f>SUM(BB8:BB28)</f>
        <v>2085.1936057202406</v>
      </c>
      <c r="BC30" s="42">
        <f t="shared" ref="BC30:BI30" si="40">SUM(BC8:BC28)</f>
        <v>-189.42325292067076</v>
      </c>
      <c r="BD30" s="42">
        <f t="shared" si="40"/>
        <v>-674.085720546007</v>
      </c>
      <c r="BE30" s="42">
        <f t="shared" si="40"/>
        <v>-1065.4474784049739</v>
      </c>
      <c r="BF30" s="42">
        <f t="shared" si="40"/>
        <v>156.23715384858875</v>
      </c>
      <c r="BG30" s="42">
        <f t="shared" si="40"/>
        <v>0</v>
      </c>
      <c r="BH30" s="42">
        <f t="shared" si="40"/>
        <v>165.04669342132817</v>
      </c>
      <c r="BI30" s="42">
        <f t="shared" si="40"/>
        <v>321.28384726991692</v>
      </c>
    </row>
    <row r="31" spans="1:61" x14ac:dyDescent="0.2">
      <c r="B31" s="31"/>
      <c r="C31" s="14"/>
      <c r="E31" s="31"/>
      <c r="V31" s="11"/>
      <c r="W31" s="34"/>
      <c r="AI31" s="31"/>
      <c r="AZ31" s="11"/>
      <c r="BA31" s="34"/>
    </row>
    <row r="32" spans="1:61" x14ac:dyDescent="0.2">
      <c r="C32" s="14"/>
      <c r="V32" s="11"/>
      <c r="W32" s="22" t="str">
        <f>"Present Value at "&amp;TEXT(B10,"0.00%")&amp;" :"</f>
        <v>Present Value at 7.21% :</v>
      </c>
      <c r="X32" s="42">
        <f>X8+NPV($B$10,X9:X28)</f>
        <v>1113.6741641911558</v>
      </c>
      <c r="Y32" s="42">
        <f>Y8+NPV($B$10,Y9:Y28)</f>
        <v>-140.84728084421653</v>
      </c>
      <c r="Z32" s="42">
        <f>Z8+NPV($B$10,Z9:Z28)</f>
        <v>-420.19157584150167</v>
      </c>
      <c r="AA32" s="42">
        <f t="shared" ref="AA32:AE32" si="41">AA8+NPV($B$10,AA9:AA28)</f>
        <v>-578.66671728812344</v>
      </c>
      <c r="AB32" s="42">
        <f t="shared" si="41"/>
        <v>-26.031409782685927</v>
      </c>
      <c r="AC32" s="42">
        <f t="shared" si="41"/>
        <v>-18.762378233782041</v>
      </c>
      <c r="AD32" s="42">
        <f t="shared" si="41"/>
        <v>87.127891721601756</v>
      </c>
      <c r="AE32" s="42">
        <f t="shared" si="41"/>
        <v>42.334103705133714</v>
      </c>
      <c r="AZ32" s="11"/>
      <c r="BA32" s="22" t="str">
        <f>"Present Value at "&amp;TEXT(B10,"0.00%")&amp;" :"</f>
        <v>Present Value at 7.21% :</v>
      </c>
      <c r="BB32" s="42">
        <f>BB8+NPV($B$10,BB9:BB28)</f>
        <v>1113.6741641911558</v>
      </c>
      <c r="BC32" s="42">
        <f t="shared" ref="BC32:BI32" si="42">BC8+NPV($B$10,BC9:BC28)</f>
        <v>-140.84728084421653</v>
      </c>
      <c r="BD32" s="42">
        <f t="shared" si="42"/>
        <v>-460.19157584150167</v>
      </c>
      <c r="BE32" s="42">
        <f t="shared" si="42"/>
        <v>-469.62905248707023</v>
      </c>
      <c r="BF32" s="42">
        <f t="shared" si="42"/>
        <v>43.006255018366971</v>
      </c>
      <c r="BG32" s="42">
        <f t="shared" si="42"/>
        <v>-18.762378233782041</v>
      </c>
      <c r="BH32" s="42">
        <f t="shared" si="42"/>
        <v>87.143876449144884</v>
      </c>
      <c r="BI32" s="42">
        <f t="shared" si="42"/>
        <v>111.38775323372988</v>
      </c>
    </row>
    <row r="33" spans="1:61" x14ac:dyDescent="0.2">
      <c r="B33" s="31"/>
      <c r="C33" s="14"/>
      <c r="V33" s="11"/>
      <c r="AZ33" s="11"/>
    </row>
    <row r="34" spans="1:61" x14ac:dyDescent="0.2">
      <c r="B34" s="31"/>
      <c r="C34" s="14"/>
      <c r="V34" s="11"/>
      <c r="W34" s="22" t="str">
        <f>"Present Value at "&amp;TEXT(B11,"0.00%")&amp;" :"</f>
        <v>Present Value at 3.21% :</v>
      </c>
      <c r="X34" s="42">
        <f>X8+NPV($B$11,X9:X28)</f>
        <v>1537.5781268417584</v>
      </c>
      <c r="Y34" s="42">
        <f t="shared" ref="Y34:AE34" si="43">Y8+NPV($B$11,Y9:Y28)</f>
        <v>-162.04247897674668</v>
      </c>
      <c r="Z34" s="42">
        <f t="shared" si="43"/>
        <v>-513.52020278621205</v>
      </c>
      <c r="AA34" s="42">
        <f t="shared" si="43"/>
        <v>-887.16345737118229</v>
      </c>
      <c r="AB34" s="42">
        <f t="shared" si="43"/>
        <v>-25.148012292382248</v>
      </c>
      <c r="AC34" s="42">
        <f t="shared" si="43"/>
        <v>-10.670266496300908</v>
      </c>
      <c r="AD34" s="42">
        <f t="shared" si="43"/>
        <v>121.33167862499123</v>
      </c>
      <c r="AE34" s="42">
        <f t="shared" si="43"/>
        <v>85.513399836307997</v>
      </c>
      <c r="AZ34" s="11"/>
      <c r="BA34" s="22" t="str">
        <f>"Present Value at "&amp;TEXT(B11,"0.00%")&amp;" :"</f>
        <v>Present Value at 3.21% :</v>
      </c>
      <c r="BB34" s="42">
        <f>BB8+NPV($B$11,BB9:BB28)</f>
        <v>1537.5781268417584</v>
      </c>
      <c r="BC34" s="42">
        <f t="shared" ref="BC34:BI34" si="44">BC8+NPV($B$11,BC9:BC28)</f>
        <v>-162.04247897674668</v>
      </c>
      <c r="BD34" s="42">
        <f t="shared" si="44"/>
        <v>-553.52020278621205</v>
      </c>
      <c r="BE34" s="42">
        <f t="shared" si="44"/>
        <v>-720.23262986951408</v>
      </c>
      <c r="BF34" s="42">
        <f t="shared" si="44"/>
        <v>101.78281520928579</v>
      </c>
      <c r="BG34" s="42">
        <f t="shared" si="44"/>
        <v>-10.670266496300908</v>
      </c>
      <c r="BH34" s="42">
        <f t="shared" si="44"/>
        <v>121.35654549066601</v>
      </c>
      <c r="BI34" s="42">
        <f t="shared" si="44"/>
        <v>212.46909420365103</v>
      </c>
    </row>
    <row r="35" spans="1:61" x14ac:dyDescent="0.2">
      <c r="B35" s="31"/>
      <c r="C35" s="14"/>
    </row>
    <row r="36" spans="1:61" s="20" customFormat="1" ht="17" thickBot="1" x14ac:dyDescent="0.25">
      <c r="B36" s="43"/>
      <c r="C36" s="44"/>
      <c r="AG36" s="47"/>
    </row>
    <row r="37" spans="1:61" ht="17" thickBot="1" x14ac:dyDescent="0.25">
      <c r="A37" s="221" t="s">
        <v>67</v>
      </c>
      <c r="B37" s="221"/>
      <c r="E37" s="21">
        <v>0</v>
      </c>
      <c r="F37" s="27">
        <f>$B$41</f>
        <v>185.07863275945201</v>
      </c>
      <c r="G37" s="27">
        <f>F37*B46</f>
        <v>148.06290620756161</v>
      </c>
      <c r="H37" s="28">
        <f>B51</f>
        <v>200</v>
      </c>
      <c r="I37" s="27">
        <f>$B$38</f>
        <v>100000</v>
      </c>
      <c r="J37" s="29">
        <v>0.8</v>
      </c>
      <c r="K37" s="8">
        <f>I37*J37/1000</f>
        <v>80</v>
      </c>
      <c r="M37" s="9"/>
      <c r="N37" s="9"/>
      <c r="O37" s="30">
        <v>1</v>
      </c>
      <c r="P37" s="30"/>
      <c r="Q37" s="30"/>
      <c r="R37" s="30">
        <f>O37-SUM(P37:Q37)</f>
        <v>1</v>
      </c>
      <c r="S37" s="30"/>
      <c r="T37" s="10"/>
      <c r="U37" s="10">
        <f t="shared" ref="U37:U57" si="45">K37*R37</f>
        <v>80</v>
      </c>
      <c r="W37" s="30"/>
      <c r="X37" s="11">
        <f t="shared" ref="X37:X57" si="46">$R37*F37</f>
        <v>185.07863275945201</v>
      </c>
      <c r="Y37" s="11">
        <f t="shared" ref="Y37:Y57" si="47">-$R37*G37</f>
        <v>-148.06290620756161</v>
      </c>
      <c r="Z37" s="11">
        <f t="shared" ref="Z37:Z57" si="48">-$R37*H37</f>
        <v>-200</v>
      </c>
      <c r="AA37" s="11"/>
      <c r="AB37" s="11">
        <f>SUM(X37:AA37)</f>
        <v>-162.9842734481096</v>
      </c>
      <c r="AC37" s="11">
        <f>T37-U37</f>
        <v>-80</v>
      </c>
      <c r="AD37" s="11"/>
      <c r="AE37" s="11">
        <f t="shared" ref="AE37:AE57" si="49">SUM(AB37:AD37)</f>
        <v>-242.9842734481096</v>
      </c>
      <c r="AI37" s="21">
        <v>0</v>
      </c>
      <c r="AJ37" s="27">
        <f>F37</f>
        <v>185.07863275945201</v>
      </c>
      <c r="AK37" s="27">
        <f>G37</f>
        <v>148.06290620756161</v>
      </c>
      <c r="AL37" s="28">
        <f>C51</f>
        <v>240</v>
      </c>
      <c r="AM37" s="27">
        <f>I37</f>
        <v>100000</v>
      </c>
      <c r="AN37" s="29">
        <v>0.8</v>
      </c>
      <c r="AO37" s="8">
        <f>AM37*AN37/1000</f>
        <v>80</v>
      </c>
      <c r="AQ37" s="9"/>
      <c r="AR37" s="9"/>
      <c r="AS37" s="30">
        <v>1</v>
      </c>
      <c r="AT37" s="30"/>
      <c r="AU37" s="30"/>
      <c r="AV37" s="30">
        <f>AS37-SUM(AT37:AU37)</f>
        <v>1</v>
      </c>
      <c r="AW37" s="30"/>
      <c r="AX37" s="10"/>
      <c r="AY37" s="10">
        <f t="shared" ref="AY37:AY57" si="50">AO37*AV37</f>
        <v>80</v>
      </c>
      <c r="BA37" s="30"/>
      <c r="BB37" s="11">
        <f t="shared" ref="BB37:BB57" si="51">$R37*AJ37</f>
        <v>185.07863275945201</v>
      </c>
      <c r="BC37" s="11">
        <f t="shared" ref="BC37:BC57" si="52">-$R37*AK37</f>
        <v>-148.06290620756161</v>
      </c>
      <c r="BD37" s="11">
        <f t="shared" ref="BD37:BD57" si="53">-$R37*AL37</f>
        <v>-240</v>
      </c>
      <c r="BE37" s="11"/>
      <c r="BF37" s="11">
        <f>SUM(BB37:BE37)</f>
        <v>-202.9842734481096</v>
      </c>
      <c r="BG37" s="11">
        <f>AX37-AY37</f>
        <v>-80</v>
      </c>
      <c r="BH37" s="11"/>
      <c r="BI37" s="11">
        <f t="shared" ref="BI37:BI57" si="54">SUM(BF37:BH37)</f>
        <v>-282.9842734481096</v>
      </c>
    </row>
    <row r="38" spans="1:61" x14ac:dyDescent="0.2">
      <c r="A38" s="45" t="s">
        <v>68</v>
      </c>
      <c r="B38" s="24">
        <v>100000</v>
      </c>
      <c r="E38" s="31">
        <f>E37+1</f>
        <v>1</v>
      </c>
      <c r="F38" s="27"/>
      <c r="G38" s="27"/>
      <c r="H38" s="28"/>
      <c r="I38" s="27">
        <f t="shared" ref="I38:I57" si="55">$B$38</f>
        <v>100000</v>
      </c>
      <c r="J38" s="29">
        <v>0.8</v>
      </c>
      <c r="K38" s="8">
        <f t="shared" ref="K38:K57" si="56">I38*J38/1000</f>
        <v>80</v>
      </c>
      <c r="L38" s="32"/>
      <c r="M38" s="9">
        <f>M9</f>
        <v>0.65717040569250318</v>
      </c>
      <c r="N38" s="9">
        <f>N9</f>
        <v>9.6782489144733586E-3</v>
      </c>
      <c r="O38" s="33">
        <f>R37</f>
        <v>1</v>
      </c>
      <c r="P38" s="33">
        <f>O38*M38/1000</f>
        <v>6.5717040569250314E-4</v>
      </c>
      <c r="Q38" s="33">
        <f>MIN(N38*O38,O38-P38)</f>
        <v>9.6782489144733586E-3</v>
      </c>
      <c r="R38" s="30">
        <f>O38-SUM(P38:Q38)</f>
        <v>0.98966458067983409</v>
      </c>
      <c r="S38" s="30"/>
      <c r="T38" s="10">
        <f t="shared" ref="T38:T57" si="57">U37</f>
        <v>80</v>
      </c>
      <c r="U38" s="10">
        <f t="shared" si="45"/>
        <v>79.173166454386731</v>
      </c>
      <c r="W38" s="30"/>
      <c r="X38" s="11">
        <f t="shared" si="46"/>
        <v>0</v>
      </c>
      <c r="Y38" s="11">
        <f t="shared" si="47"/>
        <v>0</v>
      </c>
      <c r="Z38" s="11">
        <f t="shared" si="48"/>
        <v>0</v>
      </c>
      <c r="AA38" s="11">
        <f t="shared" ref="AA38:AA57" si="58">-P38*I38</f>
        <v>-65.717040569250315</v>
      </c>
      <c r="AB38" s="11">
        <f t="shared" ref="AB38:AB57" si="59">SUM(X38:AA38)</f>
        <v>-65.717040569250315</v>
      </c>
      <c r="AC38" s="11">
        <f>-I38*$R37*(J38-J37)/1000</f>
        <v>0</v>
      </c>
      <c r="AD38" s="11">
        <f t="shared" ref="AD38:AD57" si="60">$B$10*SUM(T38,X38:Y38)</f>
        <v>5.7676906969275503</v>
      </c>
      <c r="AE38" s="11">
        <f t="shared" si="49"/>
        <v>-59.949349872322763</v>
      </c>
      <c r="AG38" s="49"/>
      <c r="AI38" s="31">
        <f>AI37+1</f>
        <v>1</v>
      </c>
      <c r="AJ38" s="27"/>
      <c r="AK38" s="27"/>
      <c r="AL38" s="28"/>
      <c r="AM38" s="27">
        <f t="shared" ref="AM38:AM57" si="61">I38</f>
        <v>100000</v>
      </c>
      <c r="AN38" s="29">
        <v>0.8</v>
      </c>
      <c r="AO38" s="8">
        <f t="shared" ref="AO38:AO57" si="62">AM38*AN38/1000</f>
        <v>80</v>
      </c>
      <c r="AP38" s="32"/>
      <c r="AQ38" s="9">
        <f>AQ9</f>
        <v>0.53230802861092763</v>
      </c>
      <c r="AR38" s="9">
        <f>N38</f>
        <v>9.6782489144733586E-3</v>
      </c>
      <c r="AS38" s="33">
        <f>AV37</f>
        <v>1</v>
      </c>
      <c r="AT38" s="33">
        <f>AS38*AQ38/1000</f>
        <v>5.3230802861092765E-4</v>
      </c>
      <c r="AU38" s="33">
        <f>MIN(AR38*AS38,AS38-AT38)</f>
        <v>9.6782489144733586E-3</v>
      </c>
      <c r="AV38" s="30">
        <f>AS38-SUM(AT38:AU38)</f>
        <v>0.98978944305691574</v>
      </c>
      <c r="AW38" s="30"/>
      <c r="AX38" s="10">
        <f t="shared" ref="AX38:AX57" si="63">AY37</f>
        <v>80</v>
      </c>
      <c r="AY38" s="10">
        <f t="shared" si="50"/>
        <v>79.183155444553265</v>
      </c>
      <c r="BA38" s="30"/>
      <c r="BB38" s="11">
        <f t="shared" si="51"/>
        <v>0</v>
      </c>
      <c r="BC38" s="11">
        <f t="shared" si="52"/>
        <v>0</v>
      </c>
      <c r="BD38" s="11">
        <f t="shared" si="53"/>
        <v>0</v>
      </c>
      <c r="BE38" s="11">
        <f t="shared" ref="BE38:BE57" si="64">-AT38*AM38</f>
        <v>-53.230802861092762</v>
      </c>
      <c r="BF38" s="11">
        <f t="shared" ref="BF38:BF57" si="65">SUM(BB38:BE38)</f>
        <v>-53.230802861092762</v>
      </c>
      <c r="BG38" s="11">
        <f>-AM38*$R37*(AN38-AN37)/1000</f>
        <v>0</v>
      </c>
      <c r="BH38" s="11">
        <f t="shared" ref="BH38:BH57" si="66">$B$10*SUM(AX38,BB38:BC38)</f>
        <v>5.7676906969275503</v>
      </c>
      <c r="BI38" s="11">
        <f t="shared" si="54"/>
        <v>-47.46311216416521</v>
      </c>
    </row>
    <row r="39" spans="1:61" x14ac:dyDescent="0.2">
      <c r="A39" s="34" t="s">
        <v>69</v>
      </c>
      <c r="B39" s="122">
        <f>B10</f>
        <v>7.2096133711594373E-2</v>
      </c>
      <c r="E39" s="31">
        <f t="shared" ref="E39:E57" si="67">E38+1</f>
        <v>2</v>
      </c>
      <c r="F39" s="27">
        <f>$B$41</f>
        <v>185.07863275945201</v>
      </c>
      <c r="G39" s="27">
        <f>F39*$B$47</f>
        <v>9.2539316379726007</v>
      </c>
      <c r="H39" s="28">
        <f>$B$52</f>
        <v>25</v>
      </c>
      <c r="I39" s="27">
        <f t="shared" si="55"/>
        <v>100000</v>
      </c>
      <c r="J39" s="29">
        <v>0.7</v>
      </c>
      <c r="K39" s="8">
        <f t="shared" si="56"/>
        <v>70</v>
      </c>
      <c r="L39" s="32"/>
      <c r="M39" s="9">
        <f t="shared" ref="M39:N57" si="68">M10</f>
        <v>0.68892309697585763</v>
      </c>
      <c r="N39" s="9">
        <f t="shared" si="68"/>
        <v>9.127854954085789E-3</v>
      </c>
      <c r="O39" s="33">
        <f t="shared" ref="O39:O57" si="69">R38</f>
        <v>0.98966458067983409</v>
      </c>
      <c r="P39" s="33">
        <f t="shared" ref="P39:P57" si="70">O39*M39/1000</f>
        <v>6.8180278788926481E-4</v>
      </c>
      <c r="Q39" s="33">
        <f t="shared" ref="Q39:Q57" si="71">MIN(N39*O39,O39-P39)</f>
        <v>9.033514745641659E-3</v>
      </c>
      <c r="R39" s="30">
        <f t="shared" ref="R39:R57" si="72">O39-SUM(P39:Q39)</f>
        <v>0.97994926314630315</v>
      </c>
      <c r="S39" s="30"/>
      <c r="T39" s="10">
        <f t="shared" si="57"/>
        <v>79.173166454386731</v>
      </c>
      <c r="U39" s="10">
        <f t="shared" si="45"/>
        <v>68.596448420241217</v>
      </c>
      <c r="W39" s="30"/>
      <c r="X39" s="11">
        <f t="shared" si="46"/>
        <v>181.36766979675025</v>
      </c>
      <c r="Y39" s="11">
        <f t="shared" si="47"/>
        <v>-9.0683834898375117</v>
      </c>
      <c r="Z39" s="11">
        <f t="shared" si="48"/>
        <v>-24.49873157865758</v>
      </c>
      <c r="AA39" s="11">
        <f t="shared" si="58"/>
        <v>-68.180278788926486</v>
      </c>
      <c r="AB39" s="11">
        <f t="shared" si="59"/>
        <v>79.620275939328664</v>
      </c>
      <c r="AC39" s="11">
        <f t="shared" ref="AC39:AC57" si="73">-I39*($R38*J39-$R37*J38)/1000</f>
        <v>10.723479352411625</v>
      </c>
      <c r="AD39" s="11">
        <f t="shared" si="60"/>
        <v>18.130191579061243</v>
      </c>
      <c r="AE39" s="11">
        <f t="shared" si="49"/>
        <v>108.47394687080154</v>
      </c>
      <c r="AG39" s="50"/>
      <c r="AI39" s="31">
        <f t="shared" ref="AI39:AI57" si="74">AI38+1</f>
        <v>2</v>
      </c>
      <c r="AJ39" s="27">
        <f>F39</f>
        <v>185.07863275945201</v>
      </c>
      <c r="AK39" s="27">
        <f>G39</f>
        <v>9.2539316379726007</v>
      </c>
      <c r="AL39" s="28">
        <f>$C$52</f>
        <v>25</v>
      </c>
      <c r="AM39" s="27">
        <f t="shared" si="61"/>
        <v>100000</v>
      </c>
      <c r="AN39" s="29">
        <v>0.7</v>
      </c>
      <c r="AO39" s="8">
        <f t="shared" si="62"/>
        <v>70</v>
      </c>
      <c r="AP39" s="32"/>
      <c r="AQ39" s="9">
        <f t="shared" ref="AQ39:AQ57" si="75">AQ10</f>
        <v>0.5580277085504447</v>
      </c>
      <c r="AR39" s="9">
        <f t="shared" ref="AR39:AR57" si="76">N39</f>
        <v>9.127854954085789E-3</v>
      </c>
      <c r="AS39" s="33">
        <f t="shared" ref="AS39:AS57" si="77">AV38</f>
        <v>0.98978944305691574</v>
      </c>
      <c r="AT39" s="33">
        <f t="shared" ref="AT39:AT57" si="78">AS39*AQ39/1000</f>
        <v>5.5232993485647148E-4</v>
      </c>
      <c r="AU39" s="33">
        <f t="shared" ref="AU39:AU57" si="79">MIN(AR39*AS39,AS39-AT39)</f>
        <v>9.0346544713088821E-3</v>
      </c>
      <c r="AV39" s="30">
        <f t="shared" ref="AV39:AV57" si="80">AS39-SUM(AT39:AU39)</f>
        <v>0.9802024586507504</v>
      </c>
      <c r="AW39" s="30"/>
      <c r="AX39" s="10">
        <f t="shared" si="63"/>
        <v>79.183155444553265</v>
      </c>
      <c r="AY39" s="10">
        <f t="shared" si="50"/>
        <v>68.614172105552527</v>
      </c>
      <c r="BA39" s="30"/>
      <c r="BB39" s="11">
        <f t="shared" si="51"/>
        <v>181.36766979675025</v>
      </c>
      <c r="BC39" s="11">
        <f t="shared" si="52"/>
        <v>-9.0683834898375117</v>
      </c>
      <c r="BD39" s="11">
        <f t="shared" si="53"/>
        <v>-24.49873157865758</v>
      </c>
      <c r="BE39" s="11">
        <f t="shared" si="64"/>
        <v>-55.23299348564715</v>
      </c>
      <c r="BF39" s="11">
        <f t="shared" si="65"/>
        <v>92.567561242608008</v>
      </c>
      <c r="BG39" s="11">
        <f t="shared" ref="BG39:BG57" si="81">-AM39*($R38*AN39-$R37*AN38)/1000</f>
        <v>10.723479352411625</v>
      </c>
      <c r="BH39" s="11">
        <f t="shared" si="66"/>
        <v>18.130911746631938</v>
      </c>
      <c r="BI39" s="11">
        <f t="shared" si="54"/>
        <v>121.42195234165158</v>
      </c>
    </row>
    <row r="40" spans="1:61" x14ac:dyDescent="0.2">
      <c r="A40" s="34" t="s">
        <v>70</v>
      </c>
      <c r="B40" s="12">
        <f>'Discount Rate'!B27</f>
        <v>3.2096133711594366E-2</v>
      </c>
      <c r="E40" s="31">
        <f t="shared" si="67"/>
        <v>3</v>
      </c>
      <c r="F40" s="27">
        <f t="shared" ref="F40:F57" si="82">$B$41</f>
        <v>185.07863275945201</v>
      </c>
      <c r="G40" s="27">
        <f t="shared" ref="G40:G57" si="83">F40*$B$47</f>
        <v>9.2539316379726007</v>
      </c>
      <c r="H40" s="28">
        <f t="shared" ref="H40:H57" si="84">$B$52</f>
        <v>25</v>
      </c>
      <c r="I40" s="27">
        <f t="shared" si="55"/>
        <v>100000</v>
      </c>
      <c r="J40" s="29">
        <v>0.7</v>
      </c>
      <c r="K40" s="8">
        <f t="shared" si="56"/>
        <v>70</v>
      </c>
      <c r="L40" s="32"/>
      <c r="M40" s="9">
        <f t="shared" si="68"/>
        <v>0.72708859771283341</v>
      </c>
      <c r="N40" s="9">
        <f t="shared" si="68"/>
        <v>8.7968690821865932E-3</v>
      </c>
      <c r="O40" s="33">
        <f t="shared" si="69"/>
        <v>0.97994926314630315</v>
      </c>
      <c r="P40" s="33">
        <f t="shared" si="70"/>
        <v>7.1250993557076989E-4</v>
      </c>
      <c r="Q40" s="33">
        <f t="shared" si="71"/>
        <v>8.6204853750832481E-3</v>
      </c>
      <c r="R40" s="30">
        <f t="shared" si="72"/>
        <v>0.97061626783564914</v>
      </c>
      <c r="S40" s="30"/>
      <c r="T40" s="10">
        <f t="shared" si="57"/>
        <v>68.596448420241217</v>
      </c>
      <c r="U40" s="10">
        <f t="shared" si="45"/>
        <v>67.943138748495443</v>
      </c>
      <c r="W40" s="30"/>
      <c r="X40" s="11">
        <f t="shared" si="46"/>
        <v>179.64033178510402</v>
      </c>
      <c r="Y40" s="11">
        <f t="shared" si="47"/>
        <v>-8.9820165892552009</v>
      </c>
      <c r="Z40" s="11">
        <f t="shared" si="48"/>
        <v>-24.26540669589123</v>
      </c>
      <c r="AA40" s="11">
        <f t="shared" si="58"/>
        <v>-71.250993557076995</v>
      </c>
      <c r="AB40" s="11">
        <f t="shared" si="59"/>
        <v>75.141914942880575</v>
      </c>
      <c r="AC40" s="11">
        <f t="shared" si="73"/>
        <v>0.68007222734716155</v>
      </c>
      <c r="AD40" s="11">
        <f t="shared" si="60"/>
        <v>17.249343428801531</v>
      </c>
      <c r="AE40" s="11">
        <f t="shared" si="49"/>
        <v>93.071330599029267</v>
      </c>
      <c r="AI40" s="31">
        <f t="shared" si="74"/>
        <v>3</v>
      </c>
      <c r="AJ40" s="27">
        <f t="shared" ref="AJ40:AJ57" si="85">F40</f>
        <v>185.07863275945201</v>
      </c>
      <c r="AK40" s="27">
        <f t="shared" ref="AK40:AK57" si="86">G40</f>
        <v>9.2539316379726007</v>
      </c>
      <c r="AL40" s="28">
        <f t="shared" ref="AL40:AL57" si="87">$C$52</f>
        <v>25</v>
      </c>
      <c r="AM40" s="27">
        <f t="shared" si="61"/>
        <v>100000</v>
      </c>
      <c r="AN40" s="29">
        <v>0.7</v>
      </c>
      <c r="AO40" s="8">
        <f t="shared" si="62"/>
        <v>70</v>
      </c>
      <c r="AP40" s="32"/>
      <c r="AQ40" s="9">
        <f t="shared" si="75"/>
        <v>0.58894176414739507</v>
      </c>
      <c r="AR40" s="9">
        <f t="shared" si="76"/>
        <v>8.7968690821865932E-3</v>
      </c>
      <c r="AS40" s="33">
        <f t="shared" si="77"/>
        <v>0.9802024586507504</v>
      </c>
      <c r="AT40" s="33">
        <f t="shared" si="78"/>
        <v>5.7728216521938703E-4</v>
      </c>
      <c r="AU40" s="33">
        <f t="shared" si="79"/>
        <v>8.6227127027880685E-3</v>
      </c>
      <c r="AV40" s="30">
        <f t="shared" si="80"/>
        <v>0.97100246378274291</v>
      </c>
      <c r="AW40" s="30"/>
      <c r="AX40" s="10">
        <f t="shared" si="63"/>
        <v>68.614172105552527</v>
      </c>
      <c r="AY40" s="10">
        <f t="shared" si="50"/>
        <v>67.970172464792</v>
      </c>
      <c r="BA40" s="30"/>
      <c r="BB40" s="11">
        <f t="shared" si="51"/>
        <v>179.64033178510402</v>
      </c>
      <c r="BC40" s="11">
        <f t="shared" si="52"/>
        <v>-8.9820165892552009</v>
      </c>
      <c r="BD40" s="11">
        <f t="shared" si="53"/>
        <v>-24.26540669589123</v>
      </c>
      <c r="BE40" s="11">
        <f t="shared" si="64"/>
        <v>-57.728216521938705</v>
      </c>
      <c r="BF40" s="11">
        <f t="shared" si="65"/>
        <v>88.664691978018865</v>
      </c>
      <c r="BG40" s="11">
        <f t="shared" si="81"/>
        <v>0.68007222734716155</v>
      </c>
      <c r="BH40" s="11">
        <f t="shared" si="66"/>
        <v>17.250621237987598</v>
      </c>
      <c r="BI40" s="11">
        <f t="shared" si="54"/>
        <v>106.59538544335363</v>
      </c>
    </row>
    <row r="41" spans="1:61" x14ac:dyDescent="0.2">
      <c r="A41" s="45" t="s">
        <v>71</v>
      </c>
      <c r="B41" s="63">
        <v>185.07863275945201</v>
      </c>
      <c r="D41" s="36"/>
      <c r="E41" s="31">
        <f t="shared" si="67"/>
        <v>4</v>
      </c>
      <c r="F41" s="27">
        <f t="shared" si="82"/>
        <v>185.07863275945201</v>
      </c>
      <c r="G41" s="27">
        <f t="shared" si="83"/>
        <v>9.2539316379726007</v>
      </c>
      <c r="H41" s="28">
        <f t="shared" si="84"/>
        <v>25</v>
      </c>
      <c r="I41" s="27">
        <f t="shared" si="55"/>
        <v>100000</v>
      </c>
      <c r="J41" s="29">
        <v>0.6</v>
      </c>
      <c r="K41" s="8">
        <f t="shared" si="56"/>
        <v>60</v>
      </c>
      <c r="L41" s="32"/>
      <c r="M41" s="9">
        <f t="shared" si="68"/>
        <v>0.77268694429479035</v>
      </c>
      <c r="N41" s="9">
        <f t="shared" si="68"/>
        <v>8.6235472306225164E-3</v>
      </c>
      <c r="O41" s="33">
        <f t="shared" si="69"/>
        <v>0.97061626783564914</v>
      </c>
      <c r="P41" s="33">
        <f t="shared" si="70"/>
        <v>7.499825180767415E-4</v>
      </c>
      <c r="Q41" s="33">
        <f t="shared" si="71"/>
        <v>8.3701552284912752E-3</v>
      </c>
      <c r="R41" s="30">
        <f t="shared" si="72"/>
        <v>0.96149613008908108</v>
      </c>
      <c r="S41" s="30"/>
      <c r="T41" s="10">
        <f t="shared" si="57"/>
        <v>67.943138748495443</v>
      </c>
      <c r="U41" s="10">
        <f t="shared" si="45"/>
        <v>57.689767805344864</v>
      </c>
      <c r="W41" s="30"/>
      <c r="X41" s="11">
        <f t="shared" si="46"/>
        <v>177.95238916039133</v>
      </c>
      <c r="Y41" s="11">
        <f t="shared" si="47"/>
        <v>-8.897619458019566</v>
      </c>
      <c r="Z41" s="11">
        <f t="shared" si="48"/>
        <v>-24.037403252227026</v>
      </c>
      <c r="AA41" s="11">
        <f t="shared" si="58"/>
        <v>-74.998251807674151</v>
      </c>
      <c r="AB41" s="11">
        <f t="shared" si="59"/>
        <v>70.019114642470598</v>
      </c>
      <c r="AC41" s="11">
        <f t="shared" si="73"/>
        <v>10.359472350102273</v>
      </c>
      <c r="AD41" s="11">
        <f t="shared" si="60"/>
        <v>17.086632897041923</v>
      </c>
      <c r="AE41" s="11">
        <f t="shared" si="49"/>
        <v>97.465219889614801</v>
      </c>
      <c r="AI41" s="31">
        <f t="shared" si="74"/>
        <v>4</v>
      </c>
      <c r="AJ41" s="27">
        <f t="shared" si="85"/>
        <v>185.07863275945201</v>
      </c>
      <c r="AK41" s="27">
        <f t="shared" si="86"/>
        <v>9.2539316379726007</v>
      </c>
      <c r="AL41" s="28">
        <f t="shared" si="87"/>
        <v>25</v>
      </c>
      <c r="AM41" s="27">
        <f t="shared" si="61"/>
        <v>100000</v>
      </c>
      <c r="AN41" s="29">
        <v>0.6</v>
      </c>
      <c r="AO41" s="8">
        <f t="shared" si="62"/>
        <v>60</v>
      </c>
      <c r="AP41" s="32"/>
      <c r="AQ41" s="9">
        <f t="shared" si="75"/>
        <v>0.62587642487878026</v>
      </c>
      <c r="AR41" s="9">
        <f t="shared" si="76"/>
        <v>8.6235472306225164E-3</v>
      </c>
      <c r="AS41" s="33">
        <f t="shared" si="77"/>
        <v>0.97100246378274291</v>
      </c>
      <c r="AT41" s="33">
        <f t="shared" si="78"/>
        <v>6.0772755058083035E-4</v>
      </c>
      <c r="AU41" s="33">
        <f t="shared" si="79"/>
        <v>8.3734856074813135E-3</v>
      </c>
      <c r="AV41" s="30">
        <f t="shared" si="80"/>
        <v>0.9620212506246808</v>
      </c>
      <c r="AW41" s="30"/>
      <c r="AX41" s="10">
        <f t="shared" si="63"/>
        <v>67.970172464792</v>
      </c>
      <c r="AY41" s="10">
        <f t="shared" si="50"/>
        <v>57.721275037480851</v>
      </c>
      <c r="BA41" s="30"/>
      <c r="BB41" s="11">
        <f t="shared" si="51"/>
        <v>177.95238916039133</v>
      </c>
      <c r="BC41" s="11">
        <f t="shared" si="52"/>
        <v>-8.897619458019566</v>
      </c>
      <c r="BD41" s="11">
        <f t="shared" si="53"/>
        <v>-24.037403252227026</v>
      </c>
      <c r="BE41" s="11">
        <f t="shared" si="64"/>
        <v>-60.772755058083035</v>
      </c>
      <c r="BF41" s="11">
        <f t="shared" si="65"/>
        <v>84.244611392061714</v>
      </c>
      <c r="BG41" s="11">
        <f t="shared" si="81"/>
        <v>10.359472350102273</v>
      </c>
      <c r="BH41" s="11">
        <f t="shared" si="66"/>
        <v>17.088581923466762</v>
      </c>
      <c r="BI41" s="11">
        <f t="shared" si="54"/>
        <v>111.69266566563076</v>
      </c>
    </row>
    <row r="42" spans="1:61" x14ac:dyDescent="0.2">
      <c r="D42" s="21"/>
      <c r="E42" s="31">
        <f t="shared" si="67"/>
        <v>5</v>
      </c>
      <c r="F42" s="27">
        <f t="shared" si="82"/>
        <v>185.07863275945201</v>
      </c>
      <c r="G42" s="27">
        <f t="shared" si="83"/>
        <v>9.2539316379726007</v>
      </c>
      <c r="H42" s="28">
        <f t="shared" si="84"/>
        <v>25</v>
      </c>
      <c r="I42" s="27">
        <f t="shared" si="55"/>
        <v>100000</v>
      </c>
      <c r="J42" s="29">
        <v>0.6</v>
      </c>
      <c r="K42" s="8">
        <f t="shared" si="56"/>
        <v>60</v>
      </c>
      <c r="L42" s="32"/>
      <c r="M42" s="9">
        <f t="shared" si="68"/>
        <v>0.82584488116899601</v>
      </c>
      <c r="N42" s="9">
        <f t="shared" si="68"/>
        <v>7.8618133141121344E-3</v>
      </c>
      <c r="O42" s="33">
        <f t="shared" si="69"/>
        <v>0.96149613008908108</v>
      </c>
      <c r="P42" s="33">
        <f t="shared" si="70"/>
        <v>7.9404665729786671E-4</v>
      </c>
      <c r="Q42" s="33">
        <f t="shared" si="71"/>
        <v>7.5591030770016301E-3</v>
      </c>
      <c r="R42" s="30">
        <f t="shared" si="72"/>
        <v>0.95314298035478162</v>
      </c>
      <c r="S42" s="30"/>
      <c r="T42" s="10">
        <f t="shared" si="57"/>
        <v>57.689767805344864</v>
      </c>
      <c r="U42" s="10">
        <f t="shared" si="45"/>
        <v>57.188578821286896</v>
      </c>
      <c r="W42" s="30"/>
      <c r="X42" s="11">
        <f t="shared" si="46"/>
        <v>176.4063996283322</v>
      </c>
      <c r="Y42" s="11">
        <f t="shared" si="47"/>
        <v>-8.8203199814166098</v>
      </c>
      <c r="Z42" s="11">
        <f t="shared" si="48"/>
        <v>-23.82857450886954</v>
      </c>
      <c r="AA42" s="11">
        <f t="shared" si="58"/>
        <v>-79.404665729786672</v>
      </c>
      <c r="AB42" s="11">
        <f t="shared" si="59"/>
        <v>64.352839408259371</v>
      </c>
      <c r="AC42" s="11">
        <f t="shared" si="73"/>
        <v>0.54720826479408569</v>
      </c>
      <c r="AD42" s="11">
        <f t="shared" si="60"/>
        <v>16.241517619910905</v>
      </c>
      <c r="AE42" s="11">
        <f t="shared" si="49"/>
        <v>81.141565292964358</v>
      </c>
      <c r="AI42" s="31">
        <f t="shared" si="74"/>
        <v>5</v>
      </c>
      <c r="AJ42" s="27">
        <f t="shared" si="85"/>
        <v>185.07863275945201</v>
      </c>
      <c r="AK42" s="27">
        <f t="shared" si="86"/>
        <v>9.2539316379726007</v>
      </c>
      <c r="AL42" s="28">
        <f t="shared" si="87"/>
        <v>25</v>
      </c>
      <c r="AM42" s="27">
        <f t="shared" si="61"/>
        <v>100000</v>
      </c>
      <c r="AN42" s="29">
        <v>0.6</v>
      </c>
      <c r="AO42" s="8">
        <f t="shared" si="62"/>
        <v>60</v>
      </c>
      <c r="AP42" s="32"/>
      <c r="AQ42" s="9">
        <f t="shared" si="75"/>
        <v>0.66893435374688681</v>
      </c>
      <c r="AR42" s="9">
        <f t="shared" si="76"/>
        <v>7.8618133141121344E-3</v>
      </c>
      <c r="AS42" s="33">
        <f t="shared" si="77"/>
        <v>0.9620212506246808</v>
      </c>
      <c r="AT42" s="33">
        <f t="shared" si="78"/>
        <v>6.435290635773927E-4</v>
      </c>
      <c r="AU42" s="33">
        <f t="shared" si="79"/>
        <v>7.5632314766199216E-3</v>
      </c>
      <c r="AV42" s="30">
        <f t="shared" si="80"/>
        <v>0.95381449008448349</v>
      </c>
      <c r="AW42" s="30"/>
      <c r="AX42" s="10">
        <f t="shared" si="63"/>
        <v>57.721275037480851</v>
      </c>
      <c r="AY42" s="10">
        <f t="shared" si="50"/>
        <v>57.228869405069013</v>
      </c>
      <c r="BA42" s="30"/>
      <c r="BB42" s="11">
        <f t="shared" si="51"/>
        <v>176.4063996283322</v>
      </c>
      <c r="BC42" s="11">
        <f t="shared" si="52"/>
        <v>-8.8203199814166098</v>
      </c>
      <c r="BD42" s="11">
        <f t="shared" si="53"/>
        <v>-23.82857450886954</v>
      </c>
      <c r="BE42" s="11">
        <f t="shared" si="64"/>
        <v>-64.352906357739272</v>
      </c>
      <c r="BF42" s="11">
        <f t="shared" si="65"/>
        <v>79.40459878030677</v>
      </c>
      <c r="BG42" s="11">
        <f t="shared" si="81"/>
        <v>0.54720826479408569</v>
      </c>
      <c r="BH42" s="11">
        <f t="shared" si="66"/>
        <v>16.243789169531865</v>
      </c>
      <c r="BI42" s="11">
        <f t="shared" si="54"/>
        <v>96.195596214632715</v>
      </c>
    </row>
    <row r="43" spans="1:61" x14ac:dyDescent="0.2">
      <c r="D43" s="21"/>
      <c r="E43" s="31">
        <f t="shared" si="67"/>
        <v>6</v>
      </c>
      <c r="F43" s="27">
        <f t="shared" si="82"/>
        <v>185.07863275945201</v>
      </c>
      <c r="G43" s="27">
        <f t="shared" si="83"/>
        <v>9.2539316379726007</v>
      </c>
      <c r="H43" s="28">
        <f t="shared" si="84"/>
        <v>25</v>
      </c>
      <c r="I43" s="27">
        <f t="shared" si="55"/>
        <v>100000</v>
      </c>
      <c r="J43" s="29">
        <v>0.5</v>
      </c>
      <c r="K43" s="8">
        <f t="shared" si="56"/>
        <v>50</v>
      </c>
      <c r="L43" s="32"/>
      <c r="M43" s="9">
        <f t="shared" si="68"/>
        <v>0.88649214444726809</v>
      </c>
      <c r="N43" s="9">
        <f t="shared" si="68"/>
        <v>7.2198790800108038E-3</v>
      </c>
      <c r="O43" s="33">
        <f t="shared" si="69"/>
        <v>0.95314298035478162</v>
      </c>
      <c r="P43" s="33">
        <f t="shared" si="70"/>
        <v>8.4495376461957074E-4</v>
      </c>
      <c r="Q43" s="33">
        <f t="shared" si="71"/>
        <v>6.8815770641226367E-3</v>
      </c>
      <c r="R43" s="30">
        <f t="shared" si="72"/>
        <v>0.94541644952603943</v>
      </c>
      <c r="S43" s="30"/>
      <c r="T43" s="10">
        <f t="shared" si="57"/>
        <v>57.188578821286896</v>
      </c>
      <c r="U43" s="10">
        <f t="shared" si="45"/>
        <v>47.270822476301973</v>
      </c>
      <c r="W43" s="30"/>
      <c r="X43" s="11">
        <f t="shared" si="46"/>
        <v>174.97638386657485</v>
      </c>
      <c r="Y43" s="11">
        <f t="shared" si="47"/>
        <v>-8.7488191933287425</v>
      </c>
      <c r="Z43" s="11">
        <f t="shared" si="48"/>
        <v>-23.635411238150986</v>
      </c>
      <c r="AA43" s="11">
        <f t="shared" si="58"/>
        <v>-84.495376461957079</v>
      </c>
      <c r="AB43" s="11">
        <f t="shared" si="59"/>
        <v>58.09677697313802</v>
      </c>
      <c r="AC43" s="11">
        <f t="shared" si="73"/>
        <v>10.032618787605779</v>
      </c>
      <c r="AD43" s="11">
        <f t="shared" si="60"/>
        <v>16.107440154710606</v>
      </c>
      <c r="AE43" s="11">
        <f t="shared" si="49"/>
        <v>84.236835915454407</v>
      </c>
      <c r="AI43" s="31">
        <f t="shared" si="74"/>
        <v>6</v>
      </c>
      <c r="AJ43" s="27">
        <f t="shared" si="85"/>
        <v>185.07863275945201</v>
      </c>
      <c r="AK43" s="27">
        <f t="shared" si="86"/>
        <v>9.2539316379726007</v>
      </c>
      <c r="AL43" s="28">
        <f t="shared" si="87"/>
        <v>25</v>
      </c>
      <c r="AM43" s="27">
        <f t="shared" si="61"/>
        <v>100000</v>
      </c>
      <c r="AN43" s="29">
        <v>0.5</v>
      </c>
      <c r="AO43" s="8">
        <f t="shared" si="62"/>
        <v>50</v>
      </c>
      <c r="AP43" s="32"/>
      <c r="AQ43" s="9">
        <f t="shared" si="75"/>
        <v>0.71805863700228723</v>
      </c>
      <c r="AR43" s="9">
        <f t="shared" si="76"/>
        <v>7.2198790800108038E-3</v>
      </c>
      <c r="AS43" s="33">
        <f t="shared" si="77"/>
        <v>0.95381449008448349</v>
      </c>
      <c r="AT43" s="33">
        <f t="shared" si="78"/>
        <v>6.8489473270309591E-4</v>
      </c>
      <c r="AU43" s="33">
        <f t="shared" si="79"/>
        <v>6.8864252831721349E-3</v>
      </c>
      <c r="AV43" s="30">
        <f t="shared" si="80"/>
        <v>0.94624317006860825</v>
      </c>
      <c r="AW43" s="30"/>
      <c r="AX43" s="10">
        <f t="shared" si="63"/>
        <v>57.228869405069013</v>
      </c>
      <c r="AY43" s="10">
        <f t="shared" si="50"/>
        <v>47.31215850343041</v>
      </c>
      <c r="BA43" s="30"/>
      <c r="BB43" s="11">
        <f t="shared" si="51"/>
        <v>174.97638386657485</v>
      </c>
      <c r="BC43" s="11">
        <f t="shared" si="52"/>
        <v>-8.7488191933287425</v>
      </c>
      <c r="BD43" s="11">
        <f t="shared" si="53"/>
        <v>-23.635411238150986</v>
      </c>
      <c r="BE43" s="11">
        <f t="shared" si="64"/>
        <v>-68.489473270309588</v>
      </c>
      <c r="BF43" s="11">
        <f t="shared" si="65"/>
        <v>74.102680164785511</v>
      </c>
      <c r="BG43" s="11">
        <f t="shared" si="81"/>
        <v>10.032618787605779</v>
      </c>
      <c r="BH43" s="11">
        <f t="shared" si="66"/>
        <v>16.110344950026281</v>
      </c>
      <c r="BI43" s="11">
        <f t="shared" si="54"/>
        <v>100.24564390241758</v>
      </c>
    </row>
    <row r="44" spans="1:61" x14ac:dyDescent="0.2">
      <c r="A44" s="220" t="s">
        <v>72</v>
      </c>
      <c r="B44" s="220"/>
      <c r="C44" s="38"/>
      <c r="D44" s="21"/>
      <c r="E44" s="31">
        <f t="shared" si="67"/>
        <v>7</v>
      </c>
      <c r="F44" s="27">
        <f t="shared" si="82"/>
        <v>185.07863275945201</v>
      </c>
      <c r="G44" s="27">
        <f t="shared" si="83"/>
        <v>9.2539316379726007</v>
      </c>
      <c r="H44" s="28">
        <f t="shared" si="84"/>
        <v>25</v>
      </c>
      <c r="I44" s="27">
        <f t="shared" si="55"/>
        <v>100000</v>
      </c>
      <c r="J44" s="29">
        <v>0.5</v>
      </c>
      <c r="K44" s="8">
        <f t="shared" si="56"/>
        <v>50</v>
      </c>
      <c r="L44" s="32"/>
      <c r="M44" s="9">
        <f t="shared" si="68"/>
        <v>0.95520088094027955</v>
      </c>
      <c r="N44" s="9">
        <f t="shared" si="68"/>
        <v>7.0434336346212253E-3</v>
      </c>
      <c r="O44" s="33">
        <f t="shared" si="69"/>
        <v>0.94541644952603943</v>
      </c>
      <c r="P44" s="33">
        <f t="shared" si="70"/>
        <v>9.0306262544270419E-4</v>
      </c>
      <c r="Q44" s="33">
        <f t="shared" si="71"/>
        <v>6.658978019315886E-3</v>
      </c>
      <c r="R44" s="30">
        <f t="shared" si="72"/>
        <v>0.9378544088812808</v>
      </c>
      <c r="S44" s="30"/>
      <c r="T44" s="10">
        <f t="shared" si="57"/>
        <v>47.270822476301973</v>
      </c>
      <c r="U44" s="10">
        <f t="shared" si="45"/>
        <v>46.892720444064039</v>
      </c>
      <c r="W44" s="30"/>
      <c r="X44" s="11">
        <f t="shared" si="46"/>
        <v>173.57681172317152</v>
      </c>
      <c r="Y44" s="11">
        <f t="shared" si="47"/>
        <v>-8.6788405861585751</v>
      </c>
      <c r="Z44" s="11">
        <f t="shared" si="48"/>
        <v>-23.44636022203202</v>
      </c>
      <c r="AA44" s="11">
        <f t="shared" si="58"/>
        <v>-90.306262544270425</v>
      </c>
      <c r="AB44" s="11">
        <f t="shared" si="59"/>
        <v>51.145348370710508</v>
      </c>
      <c r="AC44" s="11">
        <f t="shared" si="73"/>
        <v>0.38632654143710976</v>
      </c>
      <c r="AD44" s="11">
        <f t="shared" si="60"/>
        <v>15.296549713773222</v>
      </c>
      <c r="AE44" s="11">
        <f t="shared" si="49"/>
        <v>66.828224625920839</v>
      </c>
      <c r="AI44" s="31">
        <f t="shared" si="74"/>
        <v>7</v>
      </c>
      <c r="AJ44" s="27">
        <f t="shared" si="85"/>
        <v>185.07863275945201</v>
      </c>
      <c r="AK44" s="27">
        <f t="shared" si="86"/>
        <v>9.2539316379726007</v>
      </c>
      <c r="AL44" s="28">
        <f t="shared" si="87"/>
        <v>25</v>
      </c>
      <c r="AM44" s="27">
        <f t="shared" si="61"/>
        <v>100000</v>
      </c>
      <c r="AN44" s="29">
        <v>0.5</v>
      </c>
      <c r="AO44" s="8">
        <f t="shared" si="62"/>
        <v>50</v>
      </c>
      <c r="AP44" s="32"/>
      <c r="AQ44" s="9">
        <f t="shared" si="75"/>
        <v>0.77371271356162652</v>
      </c>
      <c r="AR44" s="9">
        <f t="shared" si="76"/>
        <v>7.0434336346212253E-3</v>
      </c>
      <c r="AS44" s="33">
        <f t="shared" si="77"/>
        <v>0.94624317006860825</v>
      </c>
      <c r="AT44" s="33">
        <f t="shared" si="78"/>
        <v>7.3212037080293854E-4</v>
      </c>
      <c r="AU44" s="33">
        <f t="shared" si="79"/>
        <v>6.6648009705918476E-3</v>
      </c>
      <c r="AV44" s="30">
        <f t="shared" si="80"/>
        <v>0.93884624872721345</v>
      </c>
      <c r="AW44" s="30"/>
      <c r="AX44" s="10">
        <f t="shared" si="63"/>
        <v>47.31215850343041</v>
      </c>
      <c r="AY44" s="10">
        <f t="shared" si="50"/>
        <v>46.942312436360673</v>
      </c>
      <c r="BA44" s="30"/>
      <c r="BB44" s="11">
        <f t="shared" si="51"/>
        <v>173.57681172317152</v>
      </c>
      <c r="BC44" s="11">
        <f t="shared" si="52"/>
        <v>-8.6788405861585751</v>
      </c>
      <c r="BD44" s="11">
        <f t="shared" si="53"/>
        <v>-23.44636022203202</v>
      </c>
      <c r="BE44" s="11">
        <f t="shared" si="64"/>
        <v>-73.212037080293854</v>
      </c>
      <c r="BF44" s="11">
        <f t="shared" si="65"/>
        <v>68.239573834687079</v>
      </c>
      <c r="BG44" s="11">
        <f t="shared" si="81"/>
        <v>0.38632654143710976</v>
      </c>
      <c r="BH44" s="11">
        <f t="shared" si="66"/>
        <v>15.299529881512182</v>
      </c>
      <c r="BI44" s="11">
        <f t="shared" si="54"/>
        <v>83.925430257636378</v>
      </c>
    </row>
    <row r="45" spans="1:61" x14ac:dyDescent="0.2">
      <c r="A45" s="37" t="s">
        <v>8</v>
      </c>
      <c r="B45" s="37" t="s">
        <v>73</v>
      </c>
      <c r="C45" s="38"/>
      <c r="D45" s="21"/>
      <c r="E45" s="31">
        <f t="shared" si="67"/>
        <v>8</v>
      </c>
      <c r="F45" s="27">
        <f t="shared" si="82"/>
        <v>185.07863275945201</v>
      </c>
      <c r="G45" s="27">
        <f t="shared" si="83"/>
        <v>9.2539316379726007</v>
      </c>
      <c r="H45" s="28">
        <f t="shared" si="84"/>
        <v>25</v>
      </c>
      <c r="I45" s="27">
        <f t="shared" si="55"/>
        <v>100000</v>
      </c>
      <c r="J45" s="29">
        <v>0.4</v>
      </c>
      <c r="K45" s="8">
        <f t="shared" si="56"/>
        <v>40</v>
      </c>
      <c r="L45" s="32"/>
      <c r="M45" s="9">
        <f t="shared" si="68"/>
        <v>1.0312697121728083</v>
      </c>
      <c r="N45" s="9">
        <f t="shared" si="68"/>
        <v>6.2808434275459851E-3</v>
      </c>
      <c r="O45" s="33">
        <f t="shared" si="69"/>
        <v>0.9378544088812808</v>
      </c>
      <c r="P45" s="33">
        <f t="shared" si="70"/>
        <v>9.6718084630699778E-4</v>
      </c>
      <c r="Q45" s="33">
        <f t="shared" si="71"/>
        <v>5.8905167000170176E-3</v>
      </c>
      <c r="R45" s="30">
        <f t="shared" si="72"/>
        <v>0.93099671133495676</v>
      </c>
      <c r="S45" s="30"/>
      <c r="T45" s="10">
        <f t="shared" si="57"/>
        <v>46.892720444064039</v>
      </c>
      <c r="U45" s="10">
        <f t="shared" si="45"/>
        <v>37.239868453398273</v>
      </c>
      <c r="W45" s="30"/>
      <c r="X45" s="11">
        <f t="shared" si="46"/>
        <v>172.30759843742001</v>
      </c>
      <c r="Y45" s="11">
        <f t="shared" si="47"/>
        <v>-8.6153799218710017</v>
      </c>
      <c r="Z45" s="11">
        <f t="shared" si="48"/>
        <v>-23.274917783373919</v>
      </c>
      <c r="AA45" s="11">
        <f t="shared" si="58"/>
        <v>-96.718084630699778</v>
      </c>
      <c r="AB45" s="11">
        <f t="shared" si="59"/>
        <v>43.699216101475301</v>
      </c>
      <c r="AC45" s="11">
        <f t="shared" si="73"/>
        <v>9.7566461210507391</v>
      </c>
      <c r="AD45" s="11">
        <f t="shared" si="60"/>
        <v>15.182359916880202</v>
      </c>
      <c r="AE45" s="11">
        <f t="shared" si="49"/>
        <v>68.638222139406238</v>
      </c>
      <c r="AI45" s="31">
        <f t="shared" si="74"/>
        <v>8</v>
      </c>
      <c r="AJ45" s="27">
        <f t="shared" si="85"/>
        <v>185.07863275945201</v>
      </c>
      <c r="AK45" s="27">
        <f t="shared" si="86"/>
        <v>9.2539316379726007</v>
      </c>
      <c r="AL45" s="28">
        <f t="shared" si="87"/>
        <v>25</v>
      </c>
      <c r="AM45" s="27">
        <f t="shared" si="61"/>
        <v>100000</v>
      </c>
      <c r="AN45" s="29">
        <v>0.4</v>
      </c>
      <c r="AO45" s="8">
        <f t="shared" si="62"/>
        <v>40</v>
      </c>
      <c r="AP45" s="32"/>
      <c r="AQ45" s="9">
        <f t="shared" si="75"/>
        <v>0.83532846685997475</v>
      </c>
      <c r="AR45" s="9">
        <f t="shared" si="76"/>
        <v>6.2808434275459851E-3</v>
      </c>
      <c r="AS45" s="33">
        <f t="shared" si="77"/>
        <v>0.93884624872721345</v>
      </c>
      <c r="AT45" s="33">
        <f t="shared" si="78"/>
        <v>7.8424499756654176E-4</v>
      </c>
      <c r="AU45" s="33">
        <f t="shared" si="79"/>
        <v>5.8967462907945217E-3</v>
      </c>
      <c r="AV45" s="30">
        <f t="shared" si="80"/>
        <v>0.93216525743885237</v>
      </c>
      <c r="AW45" s="30"/>
      <c r="AX45" s="10">
        <f t="shared" si="63"/>
        <v>46.942312436360673</v>
      </c>
      <c r="AY45" s="10">
        <f t="shared" si="50"/>
        <v>37.286610297554091</v>
      </c>
      <c r="BA45" s="30"/>
      <c r="BB45" s="11">
        <f t="shared" si="51"/>
        <v>172.30759843742001</v>
      </c>
      <c r="BC45" s="11">
        <f t="shared" si="52"/>
        <v>-8.6153799218710017</v>
      </c>
      <c r="BD45" s="11">
        <f t="shared" si="53"/>
        <v>-23.274917783373919</v>
      </c>
      <c r="BE45" s="11">
        <f t="shared" si="64"/>
        <v>-78.424499756654171</v>
      </c>
      <c r="BF45" s="11">
        <f t="shared" si="65"/>
        <v>61.992800975520908</v>
      </c>
      <c r="BG45" s="11">
        <f t="shared" si="81"/>
        <v>9.7566461210507391</v>
      </c>
      <c r="BH45" s="11">
        <f t="shared" si="66"/>
        <v>15.185935307787844</v>
      </c>
      <c r="BI45" s="11">
        <f t="shared" si="54"/>
        <v>86.935382404359487</v>
      </c>
    </row>
    <row r="46" spans="1:61" x14ac:dyDescent="0.2">
      <c r="A46" s="21">
        <v>1</v>
      </c>
      <c r="B46" s="38">
        <v>0.8</v>
      </c>
      <c r="D46" s="21"/>
      <c r="E46" s="31">
        <f t="shared" si="67"/>
        <v>9</v>
      </c>
      <c r="F46" s="27">
        <f t="shared" si="82"/>
        <v>185.07863275945201</v>
      </c>
      <c r="G46" s="27">
        <f t="shared" si="83"/>
        <v>9.2539316379726007</v>
      </c>
      <c r="H46" s="28">
        <f t="shared" si="84"/>
        <v>25</v>
      </c>
      <c r="I46" s="27">
        <f t="shared" si="55"/>
        <v>100000</v>
      </c>
      <c r="J46" s="29">
        <v>0.4</v>
      </c>
      <c r="K46" s="8">
        <f t="shared" si="56"/>
        <v>40</v>
      </c>
      <c r="L46" s="32"/>
      <c r="M46" s="9">
        <f t="shared" si="68"/>
        <v>1.1162557062007623</v>
      </c>
      <c r="N46" s="9">
        <f t="shared" si="68"/>
        <v>5.8315702180592619E-3</v>
      </c>
      <c r="O46" s="33">
        <f t="shared" si="69"/>
        <v>0.93099671133495676</v>
      </c>
      <c r="P46" s="33">
        <f t="shared" si="70"/>
        <v>1.0392303914817894E-3</v>
      </c>
      <c r="Q46" s="33">
        <f t="shared" si="71"/>
        <v>5.4291726949320497E-3</v>
      </c>
      <c r="R46" s="30">
        <f t="shared" si="72"/>
        <v>0.92452830824854293</v>
      </c>
      <c r="S46" s="30"/>
      <c r="T46" s="10">
        <f t="shared" si="57"/>
        <v>37.239868453398273</v>
      </c>
      <c r="U46" s="10">
        <f t="shared" si="45"/>
        <v>36.981132329941715</v>
      </c>
      <c r="W46" s="30"/>
      <c r="X46" s="11">
        <f t="shared" si="46"/>
        <v>171.11043523804952</v>
      </c>
      <c r="Y46" s="11">
        <f t="shared" si="47"/>
        <v>-8.5555217619024759</v>
      </c>
      <c r="Z46" s="11">
        <f t="shared" si="48"/>
        <v>-23.113207706213572</v>
      </c>
      <c r="AA46" s="11">
        <f t="shared" si="58"/>
        <v>-103.92303914817894</v>
      </c>
      <c r="AB46" s="11">
        <f t="shared" si="59"/>
        <v>35.518666621754548</v>
      </c>
      <c r="AC46" s="11">
        <f t="shared" si="73"/>
        <v>0.27430790185296039</v>
      </c>
      <c r="AD46" s="11">
        <f t="shared" si="60"/>
        <v>14.404431312871338</v>
      </c>
      <c r="AE46" s="11">
        <f t="shared" si="49"/>
        <v>50.197405836478843</v>
      </c>
      <c r="AI46" s="31">
        <f t="shared" si="74"/>
        <v>9</v>
      </c>
      <c r="AJ46" s="27">
        <f t="shared" si="85"/>
        <v>185.07863275945201</v>
      </c>
      <c r="AK46" s="27">
        <f t="shared" si="86"/>
        <v>9.2539316379726007</v>
      </c>
      <c r="AL46" s="28">
        <f t="shared" si="87"/>
        <v>25</v>
      </c>
      <c r="AM46" s="27">
        <f t="shared" si="61"/>
        <v>100000</v>
      </c>
      <c r="AN46" s="29">
        <v>0.4</v>
      </c>
      <c r="AO46" s="8">
        <f t="shared" si="62"/>
        <v>40</v>
      </c>
      <c r="AP46" s="32"/>
      <c r="AQ46" s="9">
        <f t="shared" si="75"/>
        <v>0.90416712202261751</v>
      </c>
      <c r="AR46" s="9">
        <f t="shared" si="76"/>
        <v>5.8315702180592619E-3</v>
      </c>
      <c r="AS46" s="33">
        <f t="shared" si="77"/>
        <v>0.93216525743885237</v>
      </c>
      <c r="AT46" s="33">
        <f t="shared" si="78"/>
        <v>8.4283317806795955E-4</v>
      </c>
      <c r="AU46" s="33">
        <f t="shared" si="79"/>
        <v>5.4359871535899565E-3</v>
      </c>
      <c r="AV46" s="30">
        <f t="shared" si="80"/>
        <v>0.92588643710719443</v>
      </c>
      <c r="AW46" s="30"/>
      <c r="AX46" s="10">
        <f t="shared" si="63"/>
        <v>37.286610297554091</v>
      </c>
      <c r="AY46" s="10">
        <f t="shared" si="50"/>
        <v>37.035457484287775</v>
      </c>
      <c r="BA46" s="30"/>
      <c r="BB46" s="11">
        <f t="shared" si="51"/>
        <v>171.11043523804952</v>
      </c>
      <c r="BC46" s="11">
        <f t="shared" si="52"/>
        <v>-8.5555217619024759</v>
      </c>
      <c r="BD46" s="11">
        <f t="shared" si="53"/>
        <v>-23.113207706213572</v>
      </c>
      <c r="BE46" s="11">
        <f t="shared" si="64"/>
        <v>-84.283317806795949</v>
      </c>
      <c r="BF46" s="11">
        <f t="shared" si="65"/>
        <v>55.158387963137542</v>
      </c>
      <c r="BG46" s="11">
        <f t="shared" si="81"/>
        <v>0.27430790185296039</v>
      </c>
      <c r="BH46" s="11">
        <f t="shared" si="66"/>
        <v>14.407801219117523</v>
      </c>
      <c r="BI46" s="11">
        <f t="shared" si="54"/>
        <v>69.840497084108023</v>
      </c>
    </row>
    <row r="47" spans="1:61" x14ac:dyDescent="0.2">
      <c r="A47" s="39" t="s">
        <v>74</v>
      </c>
      <c r="B47" s="38">
        <v>0.05</v>
      </c>
      <c r="D47" s="21"/>
      <c r="E47" s="31">
        <f t="shared" si="67"/>
        <v>10</v>
      </c>
      <c r="F47" s="27">
        <f t="shared" si="82"/>
        <v>185.07863275945201</v>
      </c>
      <c r="G47" s="27">
        <f t="shared" si="83"/>
        <v>9.2539316379726007</v>
      </c>
      <c r="H47" s="28">
        <f t="shared" si="84"/>
        <v>25</v>
      </c>
      <c r="I47" s="27">
        <f t="shared" si="55"/>
        <v>100000</v>
      </c>
      <c r="J47" s="29">
        <v>0.4</v>
      </c>
      <c r="K47" s="8">
        <f t="shared" si="56"/>
        <v>40</v>
      </c>
      <c r="L47" s="32"/>
      <c r="M47" s="9">
        <f t="shared" si="68"/>
        <v>1.2102241006607368</v>
      </c>
      <c r="N47" s="9">
        <f t="shared" si="68"/>
        <v>5.3897824283458667E-3</v>
      </c>
      <c r="O47" s="33">
        <f t="shared" si="69"/>
        <v>0.92452830824854293</v>
      </c>
      <c r="P47" s="33">
        <f t="shared" si="70"/>
        <v>1.1188864403854852E-3</v>
      </c>
      <c r="Q47" s="33">
        <f t="shared" si="71"/>
        <v>4.9830064303063278E-3</v>
      </c>
      <c r="R47" s="30">
        <f t="shared" si="72"/>
        <v>0.91842641537785108</v>
      </c>
      <c r="S47" s="30"/>
      <c r="T47" s="10">
        <f t="shared" si="57"/>
        <v>36.981132329941715</v>
      </c>
      <c r="U47" s="10">
        <f t="shared" si="45"/>
        <v>36.737056615114042</v>
      </c>
      <c r="W47" s="30"/>
      <c r="X47" s="11">
        <f t="shared" si="46"/>
        <v>169.98110524829721</v>
      </c>
      <c r="Y47" s="11">
        <f t="shared" si="47"/>
        <v>-8.4990552624148616</v>
      </c>
      <c r="Z47" s="11">
        <f t="shared" si="48"/>
        <v>-22.960660384446278</v>
      </c>
      <c r="AA47" s="11">
        <f t="shared" si="58"/>
        <v>-111.88864403854852</v>
      </c>
      <c r="AB47" s="11">
        <f t="shared" si="59"/>
        <v>26.632745562887564</v>
      </c>
      <c r="AC47" s="11">
        <f t="shared" si="73"/>
        <v>0.25873612345655439</v>
      </c>
      <c r="AD47" s="11">
        <f t="shared" si="60"/>
        <v>14.308428129070185</v>
      </c>
      <c r="AE47" s="11">
        <f t="shared" si="49"/>
        <v>41.199909815414301</v>
      </c>
      <c r="AI47" s="31">
        <f t="shared" si="74"/>
        <v>10</v>
      </c>
      <c r="AJ47" s="27">
        <f t="shared" si="85"/>
        <v>185.07863275945201</v>
      </c>
      <c r="AK47" s="27">
        <f t="shared" si="86"/>
        <v>9.2539316379726007</v>
      </c>
      <c r="AL47" s="28">
        <f t="shared" si="87"/>
        <v>25</v>
      </c>
      <c r="AM47" s="27">
        <f t="shared" si="61"/>
        <v>100000</v>
      </c>
      <c r="AN47" s="29">
        <v>0.4</v>
      </c>
      <c r="AO47" s="8">
        <f t="shared" si="62"/>
        <v>40</v>
      </c>
      <c r="AP47" s="32"/>
      <c r="AQ47" s="9">
        <f t="shared" si="75"/>
        <v>0.98028152153519688</v>
      </c>
      <c r="AR47" s="9">
        <f t="shared" si="76"/>
        <v>5.3897824283458667E-3</v>
      </c>
      <c r="AS47" s="33">
        <f t="shared" si="77"/>
        <v>0.92588643710719443</v>
      </c>
      <c r="AT47" s="33">
        <f t="shared" si="78"/>
        <v>9.0762936533624299E-4</v>
      </c>
      <c r="AU47" s="33">
        <f t="shared" si="79"/>
        <v>4.9903264493641169E-3</v>
      </c>
      <c r="AV47" s="30">
        <f t="shared" si="80"/>
        <v>0.91998848129249411</v>
      </c>
      <c r="AW47" s="30"/>
      <c r="AX47" s="10">
        <f t="shared" si="63"/>
        <v>37.035457484287775</v>
      </c>
      <c r="AY47" s="10">
        <f t="shared" si="50"/>
        <v>36.799539251699763</v>
      </c>
      <c r="BA47" s="30"/>
      <c r="BB47" s="11">
        <f t="shared" si="51"/>
        <v>169.98110524829721</v>
      </c>
      <c r="BC47" s="11">
        <f t="shared" si="52"/>
        <v>-8.4990552624148616</v>
      </c>
      <c r="BD47" s="11">
        <f t="shared" si="53"/>
        <v>-22.960660384446278</v>
      </c>
      <c r="BE47" s="11">
        <f t="shared" si="64"/>
        <v>-90.762936533624298</v>
      </c>
      <c r="BF47" s="11">
        <f t="shared" si="65"/>
        <v>47.758453067811786</v>
      </c>
      <c r="BG47" s="11">
        <f t="shared" si="81"/>
        <v>0.25873612345655439</v>
      </c>
      <c r="BH47" s="11">
        <f t="shared" si="66"/>
        <v>14.312344762661821</v>
      </c>
      <c r="BI47" s="11">
        <f t="shared" si="54"/>
        <v>62.329533953930166</v>
      </c>
    </row>
    <row r="48" spans="1:61" x14ac:dyDescent="0.2">
      <c r="D48" s="21"/>
      <c r="E48" s="31">
        <f t="shared" si="67"/>
        <v>11</v>
      </c>
      <c r="F48" s="27">
        <f t="shared" si="82"/>
        <v>185.07863275945201</v>
      </c>
      <c r="G48" s="27">
        <f t="shared" si="83"/>
        <v>9.2539316379726007</v>
      </c>
      <c r="H48" s="28">
        <f t="shared" si="84"/>
        <v>25</v>
      </c>
      <c r="I48" s="27">
        <f t="shared" si="55"/>
        <v>100000</v>
      </c>
      <c r="J48" s="29">
        <v>0.4</v>
      </c>
      <c r="K48" s="8">
        <f t="shared" si="56"/>
        <v>40</v>
      </c>
      <c r="L48" s="40"/>
      <c r="M48" s="9">
        <f t="shared" si="68"/>
        <v>1.3141842576365947</v>
      </c>
      <c r="N48" s="9">
        <f t="shared" si="68"/>
        <v>4.7283870168617079E-3</v>
      </c>
      <c r="O48" s="33">
        <f t="shared" si="69"/>
        <v>0.91842641537785108</v>
      </c>
      <c r="P48" s="33">
        <f t="shared" si="70"/>
        <v>1.2069815368871801E-3</v>
      </c>
      <c r="Q48" s="33">
        <f t="shared" si="71"/>
        <v>4.3426755384154692E-3</v>
      </c>
      <c r="R48" s="30">
        <f t="shared" si="72"/>
        <v>0.91287675830254844</v>
      </c>
      <c r="S48" s="40"/>
      <c r="T48" s="10">
        <f t="shared" si="57"/>
        <v>36.737056615114042</v>
      </c>
      <c r="U48" s="10">
        <f t="shared" si="45"/>
        <v>36.515070332101935</v>
      </c>
      <c r="W48" s="40"/>
      <c r="X48" s="11">
        <f t="shared" si="46"/>
        <v>168.95398230451639</v>
      </c>
      <c r="Y48" s="11">
        <f t="shared" si="47"/>
        <v>-8.4476991152258201</v>
      </c>
      <c r="Z48" s="11">
        <f t="shared" si="48"/>
        <v>-22.82191895756371</v>
      </c>
      <c r="AA48" s="11">
        <f t="shared" si="58"/>
        <v>-120.69815368871801</v>
      </c>
      <c r="AB48" s="11">
        <f t="shared" si="59"/>
        <v>16.986210543008866</v>
      </c>
      <c r="AC48" s="11">
        <f t="shared" si="73"/>
        <v>0.24407571482767398</v>
      </c>
      <c r="AD48" s="11">
        <f t="shared" si="60"/>
        <v>14.2204822002598</v>
      </c>
      <c r="AE48" s="11">
        <f t="shared" si="49"/>
        <v>31.450768458096341</v>
      </c>
      <c r="AI48" s="31">
        <f t="shared" si="74"/>
        <v>11</v>
      </c>
      <c r="AJ48" s="27">
        <f t="shared" si="85"/>
        <v>185.07863275945201</v>
      </c>
      <c r="AK48" s="27">
        <f t="shared" si="86"/>
        <v>9.2539316379726007</v>
      </c>
      <c r="AL48" s="28">
        <f t="shared" si="87"/>
        <v>25</v>
      </c>
      <c r="AM48" s="27">
        <f t="shared" si="61"/>
        <v>100000</v>
      </c>
      <c r="AN48" s="29">
        <v>0.4</v>
      </c>
      <c r="AO48" s="8">
        <f t="shared" si="62"/>
        <v>40</v>
      </c>
      <c r="AP48" s="40"/>
      <c r="AQ48" s="9">
        <f t="shared" si="75"/>
        <v>1.0644892486856419</v>
      </c>
      <c r="AR48" s="9">
        <f t="shared" si="76"/>
        <v>4.7283870168617079E-3</v>
      </c>
      <c r="AS48" s="33">
        <f t="shared" si="77"/>
        <v>0.91998848129249411</v>
      </c>
      <c r="AT48" s="33">
        <f t="shared" si="78"/>
        <v>9.7931784725049172E-4</v>
      </c>
      <c r="AU48" s="33">
        <f t="shared" si="79"/>
        <v>4.3500615906057498E-3</v>
      </c>
      <c r="AV48" s="30">
        <f t="shared" si="80"/>
        <v>0.91465910185463783</v>
      </c>
      <c r="AW48" s="40"/>
      <c r="AX48" s="10">
        <f t="shared" si="63"/>
        <v>36.799539251699763</v>
      </c>
      <c r="AY48" s="10">
        <f t="shared" si="50"/>
        <v>36.586364074185511</v>
      </c>
      <c r="BA48" s="40"/>
      <c r="BB48" s="11">
        <f t="shared" si="51"/>
        <v>168.95398230451639</v>
      </c>
      <c r="BC48" s="11">
        <f t="shared" si="52"/>
        <v>-8.4476991152258201</v>
      </c>
      <c r="BD48" s="11">
        <f t="shared" si="53"/>
        <v>-22.82191895756371</v>
      </c>
      <c r="BE48" s="11">
        <f t="shared" si="64"/>
        <v>-97.93178472504917</v>
      </c>
      <c r="BF48" s="11">
        <f t="shared" si="65"/>
        <v>39.752579506677705</v>
      </c>
      <c r="BG48" s="11">
        <f t="shared" si="81"/>
        <v>0.24407571482767398</v>
      </c>
      <c r="BH48" s="11">
        <f t="shared" si="66"/>
        <v>14.224986956781738</v>
      </c>
      <c r="BI48" s="11">
        <f t="shared" si="54"/>
        <v>54.221642178287112</v>
      </c>
    </row>
    <row r="49" spans="1:61" x14ac:dyDescent="0.2">
      <c r="A49" s="220" t="s">
        <v>75</v>
      </c>
      <c r="B49" s="220"/>
      <c r="D49" s="21"/>
      <c r="E49" s="31">
        <f t="shared" si="67"/>
        <v>12</v>
      </c>
      <c r="F49" s="27">
        <f t="shared" si="82"/>
        <v>185.07863275945201</v>
      </c>
      <c r="G49" s="27">
        <f t="shared" si="83"/>
        <v>9.2539316379726007</v>
      </c>
      <c r="H49" s="28">
        <f t="shared" si="84"/>
        <v>25</v>
      </c>
      <c r="I49" s="27">
        <f t="shared" si="55"/>
        <v>100000</v>
      </c>
      <c r="J49" s="29">
        <v>0.4</v>
      </c>
      <c r="K49" s="8">
        <f t="shared" si="56"/>
        <v>40</v>
      </c>
      <c r="L49" s="40"/>
      <c r="M49" s="9">
        <f t="shared" si="68"/>
        <v>1.4282641651842443</v>
      </c>
      <c r="N49" s="9">
        <f t="shared" si="68"/>
        <v>4.3000736536545209E-3</v>
      </c>
      <c r="O49" s="33">
        <f t="shared" si="69"/>
        <v>0.91287675830254844</v>
      </c>
      <c r="P49" s="33">
        <f t="shared" si="70"/>
        <v>1.3038291611130886E-3</v>
      </c>
      <c r="Q49" s="33">
        <f t="shared" si="71"/>
        <v>3.9254372974103346E-3</v>
      </c>
      <c r="R49" s="30">
        <f t="shared" si="72"/>
        <v>0.90764749184402505</v>
      </c>
      <c r="S49" s="40"/>
      <c r="T49" s="10">
        <f t="shared" si="57"/>
        <v>36.515070332101935</v>
      </c>
      <c r="U49" s="10">
        <f t="shared" si="45"/>
        <v>36.305899673761004</v>
      </c>
      <c r="X49" s="11">
        <f t="shared" si="46"/>
        <v>167.98615681803801</v>
      </c>
      <c r="Y49" s="11">
        <f t="shared" si="47"/>
        <v>-8.3993078409019013</v>
      </c>
      <c r="Z49" s="11">
        <f t="shared" si="48"/>
        <v>-22.691187296100626</v>
      </c>
      <c r="AA49" s="11">
        <f t="shared" si="58"/>
        <v>-130.38291611130887</v>
      </c>
      <c r="AB49" s="11">
        <f t="shared" si="59"/>
        <v>6.5127455697266043</v>
      </c>
      <c r="AC49" s="11">
        <f t="shared" si="73"/>
        <v>0.22198628301210444</v>
      </c>
      <c r="AD49" s="11">
        <f t="shared" si="60"/>
        <v>14.138190195619117</v>
      </c>
      <c r="AE49" s="11">
        <f t="shared" si="49"/>
        <v>20.872922048357825</v>
      </c>
      <c r="AI49" s="31">
        <f t="shared" si="74"/>
        <v>12</v>
      </c>
      <c r="AJ49" s="27">
        <f t="shared" si="85"/>
        <v>185.07863275945201</v>
      </c>
      <c r="AK49" s="27">
        <f t="shared" si="86"/>
        <v>9.2539316379726007</v>
      </c>
      <c r="AL49" s="28">
        <f t="shared" si="87"/>
        <v>25</v>
      </c>
      <c r="AM49" s="27">
        <f t="shared" si="61"/>
        <v>100000</v>
      </c>
      <c r="AN49" s="29">
        <v>0.4</v>
      </c>
      <c r="AO49" s="8">
        <f t="shared" si="62"/>
        <v>40</v>
      </c>
      <c r="AP49" s="40"/>
      <c r="AQ49" s="9">
        <f t="shared" si="75"/>
        <v>1.1568939737992379</v>
      </c>
      <c r="AR49" s="9">
        <f t="shared" si="76"/>
        <v>4.3000736536545209E-3</v>
      </c>
      <c r="AS49" s="33">
        <f t="shared" si="77"/>
        <v>0.91465910185463783</v>
      </c>
      <c r="AT49" s="33">
        <f t="shared" si="78"/>
        <v>1.0581636030162539E-3</v>
      </c>
      <c r="AU49" s="33">
        <f t="shared" si="79"/>
        <v>3.9331015059604355E-3</v>
      </c>
      <c r="AV49" s="30">
        <f t="shared" si="80"/>
        <v>0.9096678367456611</v>
      </c>
      <c r="AW49" s="40"/>
      <c r="AX49" s="10">
        <f t="shared" si="63"/>
        <v>36.586364074185511</v>
      </c>
      <c r="AY49" s="10">
        <f t="shared" si="50"/>
        <v>36.386713469826446</v>
      </c>
      <c r="BB49" s="11">
        <f t="shared" si="51"/>
        <v>167.98615681803801</v>
      </c>
      <c r="BC49" s="11">
        <f t="shared" si="52"/>
        <v>-8.3993078409019013</v>
      </c>
      <c r="BD49" s="11">
        <f t="shared" si="53"/>
        <v>-22.691187296100626</v>
      </c>
      <c r="BE49" s="11">
        <f t="shared" si="64"/>
        <v>-105.81636030162539</v>
      </c>
      <c r="BF49" s="11">
        <f t="shared" si="65"/>
        <v>31.079301379410083</v>
      </c>
      <c r="BG49" s="11">
        <f t="shared" si="81"/>
        <v>0.22198628301210444</v>
      </c>
      <c r="BH49" s="11">
        <f t="shared" si="66"/>
        <v>14.143330198781172</v>
      </c>
      <c r="BI49" s="11">
        <f t="shared" si="54"/>
        <v>45.444617861203355</v>
      </c>
    </row>
    <row r="50" spans="1:61" x14ac:dyDescent="0.2">
      <c r="A50" s="37" t="s">
        <v>8</v>
      </c>
      <c r="B50" s="37" t="s">
        <v>76</v>
      </c>
      <c r="C50" s="37" t="s">
        <v>77</v>
      </c>
      <c r="D50" s="21"/>
      <c r="E50" s="31">
        <f t="shared" si="67"/>
        <v>13</v>
      </c>
      <c r="F50" s="27">
        <f t="shared" si="82"/>
        <v>185.07863275945201</v>
      </c>
      <c r="G50" s="27">
        <f t="shared" si="83"/>
        <v>9.2539316379726007</v>
      </c>
      <c r="H50" s="28">
        <f t="shared" si="84"/>
        <v>25</v>
      </c>
      <c r="I50" s="27">
        <f t="shared" si="55"/>
        <v>100000</v>
      </c>
      <c r="J50" s="29">
        <v>0.3</v>
      </c>
      <c r="K50" s="8">
        <f t="shared" si="56"/>
        <v>30</v>
      </c>
      <c r="L50" s="40"/>
      <c r="M50" s="9">
        <f t="shared" si="68"/>
        <v>1.5531325570520966</v>
      </c>
      <c r="N50" s="9">
        <f t="shared" si="68"/>
        <v>3.6517404271066895E-3</v>
      </c>
      <c r="O50" s="33">
        <f t="shared" si="69"/>
        <v>0.90764749184402505</v>
      </c>
      <c r="P50" s="33">
        <f t="shared" si="70"/>
        <v>1.4096968699096326E-3</v>
      </c>
      <c r="Q50" s="33">
        <f t="shared" si="71"/>
        <v>3.3144930395288155E-3</v>
      </c>
      <c r="R50" s="30">
        <f t="shared" si="72"/>
        <v>0.90292330193458659</v>
      </c>
      <c r="S50" s="40"/>
      <c r="T50" s="10">
        <f t="shared" si="57"/>
        <v>36.305899673761004</v>
      </c>
      <c r="U50" s="10">
        <f t="shared" si="45"/>
        <v>27.087699058037597</v>
      </c>
      <c r="X50" s="11">
        <f t="shared" si="46"/>
        <v>167.11181020870316</v>
      </c>
      <c r="Y50" s="11">
        <f t="shared" si="47"/>
        <v>-8.3555905104351584</v>
      </c>
      <c r="Z50" s="11">
        <f t="shared" si="48"/>
        <v>-22.573082548364663</v>
      </c>
      <c r="AA50" s="11">
        <f t="shared" si="58"/>
        <v>-140.96968699096325</v>
      </c>
      <c r="AB50" s="11">
        <f t="shared" si="59"/>
        <v>-4.7865498410598946</v>
      </c>
      <c r="AC50" s="11">
        <f t="shared" si="73"/>
        <v>9.285645576781187</v>
      </c>
      <c r="AD50" s="11">
        <f t="shared" si="60"/>
        <v>14.063224640312788</v>
      </c>
      <c r="AE50" s="11">
        <f t="shared" si="49"/>
        <v>18.56232037603408</v>
      </c>
      <c r="AI50" s="31">
        <f t="shared" si="74"/>
        <v>13</v>
      </c>
      <c r="AJ50" s="27">
        <f t="shared" si="85"/>
        <v>185.07863275945201</v>
      </c>
      <c r="AK50" s="27">
        <f t="shared" si="86"/>
        <v>9.2539316379726007</v>
      </c>
      <c r="AL50" s="28">
        <f t="shared" si="87"/>
        <v>25</v>
      </c>
      <c r="AM50" s="27">
        <f t="shared" si="61"/>
        <v>100000</v>
      </c>
      <c r="AN50" s="29">
        <v>0.3</v>
      </c>
      <c r="AO50" s="8">
        <f t="shared" si="62"/>
        <v>30</v>
      </c>
      <c r="AP50" s="40"/>
      <c r="AQ50" s="9">
        <f t="shared" si="75"/>
        <v>1.2580373712121984</v>
      </c>
      <c r="AR50" s="9">
        <f t="shared" si="76"/>
        <v>3.6517404271066895E-3</v>
      </c>
      <c r="AS50" s="33">
        <f t="shared" si="77"/>
        <v>0.9096678367456611</v>
      </c>
      <c r="AT50" s="33">
        <f t="shared" si="78"/>
        <v>1.1443961340157987E-3</v>
      </c>
      <c r="AU50" s="33">
        <f t="shared" si="79"/>
        <v>3.3218708146828188E-3</v>
      </c>
      <c r="AV50" s="30">
        <f t="shared" si="80"/>
        <v>0.90520156979696242</v>
      </c>
      <c r="AW50" s="40"/>
      <c r="AX50" s="10">
        <f t="shared" si="63"/>
        <v>36.386713469826446</v>
      </c>
      <c r="AY50" s="10">
        <f t="shared" si="50"/>
        <v>27.156047093908875</v>
      </c>
      <c r="BB50" s="11">
        <f t="shared" si="51"/>
        <v>167.11181020870316</v>
      </c>
      <c r="BC50" s="11">
        <f t="shared" si="52"/>
        <v>-8.3555905104351584</v>
      </c>
      <c r="BD50" s="11">
        <f t="shared" si="53"/>
        <v>-22.573082548364663</v>
      </c>
      <c r="BE50" s="11">
        <f t="shared" si="64"/>
        <v>-114.43961340157986</v>
      </c>
      <c r="BF50" s="11">
        <f t="shared" si="65"/>
        <v>21.743523748323497</v>
      </c>
      <c r="BG50" s="11">
        <f t="shared" si="81"/>
        <v>9.285645576781187</v>
      </c>
      <c r="BH50" s="11">
        <f t="shared" si="66"/>
        <v>14.069051002559663</v>
      </c>
      <c r="BI50" s="11">
        <f t="shared" si="54"/>
        <v>45.098220327664343</v>
      </c>
    </row>
    <row r="51" spans="1:61" x14ac:dyDescent="0.2">
      <c r="A51" s="21">
        <v>1</v>
      </c>
      <c r="B51" s="13">
        <f>200</f>
        <v>200</v>
      </c>
      <c r="C51" s="13">
        <f>200 + 0.5*80</f>
        <v>240</v>
      </c>
      <c r="D51" s="21"/>
      <c r="E51" s="31">
        <f t="shared" si="67"/>
        <v>14</v>
      </c>
      <c r="F51" s="27">
        <f t="shared" si="82"/>
        <v>185.07863275945201</v>
      </c>
      <c r="G51" s="27">
        <f t="shared" si="83"/>
        <v>9.2539316379726007</v>
      </c>
      <c r="H51" s="28">
        <f t="shared" si="84"/>
        <v>25</v>
      </c>
      <c r="I51" s="27">
        <f t="shared" si="55"/>
        <v>100000</v>
      </c>
      <c r="J51" s="29">
        <v>0.3</v>
      </c>
      <c r="K51" s="8">
        <f t="shared" si="56"/>
        <v>30</v>
      </c>
      <c r="L51" s="40"/>
      <c r="M51" s="9">
        <f t="shared" si="68"/>
        <v>1.6902913329606097</v>
      </c>
      <c r="N51" s="9">
        <f t="shared" si="68"/>
        <v>3.3398015797097488E-3</v>
      </c>
      <c r="O51" s="33">
        <f t="shared" si="69"/>
        <v>0.90292330193458659</v>
      </c>
      <c r="P51" s="33">
        <f t="shared" si="70"/>
        <v>1.5262034315882073E-3</v>
      </c>
      <c r="Q51" s="33">
        <f t="shared" si="71"/>
        <v>3.0155846701578749E-3</v>
      </c>
      <c r="R51" s="30">
        <f t="shared" si="72"/>
        <v>0.89838151383284048</v>
      </c>
      <c r="S51" s="40"/>
      <c r="T51" s="10">
        <f t="shared" si="57"/>
        <v>27.087699058037597</v>
      </c>
      <c r="U51" s="10">
        <f t="shared" si="45"/>
        <v>26.951445414985216</v>
      </c>
      <c r="X51" s="11">
        <f t="shared" si="46"/>
        <v>166.27122227654883</v>
      </c>
      <c r="Y51" s="11">
        <f t="shared" si="47"/>
        <v>-8.3135611138274417</v>
      </c>
      <c r="Z51" s="11">
        <f t="shared" si="48"/>
        <v>-22.459537845821011</v>
      </c>
      <c r="AA51" s="11">
        <f t="shared" si="58"/>
        <v>-152.62034315882073</v>
      </c>
      <c r="AB51" s="11">
        <f t="shared" si="59"/>
        <v>-17.122219841920355</v>
      </c>
      <c r="AC51" s="11">
        <f t="shared" si="73"/>
        <v>0.14172569728315709</v>
      </c>
      <c r="AD51" s="11">
        <f t="shared" si="60"/>
        <v>13.341055033185986</v>
      </c>
      <c r="AE51" s="11">
        <f t="shared" si="49"/>
        <v>-3.6394391114512121</v>
      </c>
      <c r="AI51" s="31">
        <f t="shared" si="74"/>
        <v>14</v>
      </c>
      <c r="AJ51" s="27">
        <f t="shared" si="85"/>
        <v>185.07863275945201</v>
      </c>
      <c r="AK51" s="27">
        <f t="shared" si="86"/>
        <v>9.2539316379726007</v>
      </c>
      <c r="AL51" s="28">
        <f t="shared" si="87"/>
        <v>25</v>
      </c>
      <c r="AM51" s="27">
        <f t="shared" si="61"/>
        <v>100000</v>
      </c>
      <c r="AN51" s="29">
        <v>0.3</v>
      </c>
      <c r="AO51" s="8">
        <f t="shared" si="62"/>
        <v>30</v>
      </c>
      <c r="AP51" s="40"/>
      <c r="AQ51" s="9">
        <f t="shared" si="75"/>
        <v>1.369135979698094</v>
      </c>
      <c r="AR51" s="9">
        <f t="shared" si="76"/>
        <v>3.3398015797097488E-3</v>
      </c>
      <c r="AS51" s="33">
        <f t="shared" si="77"/>
        <v>0.90520156979696242</v>
      </c>
      <c r="AT51" s="33">
        <f t="shared" si="78"/>
        <v>1.2393440380882169E-3</v>
      </c>
      <c r="AU51" s="33">
        <f t="shared" si="79"/>
        <v>3.0231936327636396E-3</v>
      </c>
      <c r="AV51" s="30">
        <f t="shared" si="80"/>
        <v>0.90093903212611059</v>
      </c>
      <c r="AW51" s="40"/>
      <c r="AX51" s="10">
        <f t="shared" si="63"/>
        <v>27.156047093908875</v>
      </c>
      <c r="AY51" s="10">
        <f t="shared" si="50"/>
        <v>27.028170963783317</v>
      </c>
      <c r="BB51" s="11">
        <f t="shared" si="51"/>
        <v>166.27122227654883</v>
      </c>
      <c r="BC51" s="11">
        <f t="shared" si="52"/>
        <v>-8.3135611138274417</v>
      </c>
      <c r="BD51" s="11">
        <f t="shared" si="53"/>
        <v>-22.459537845821011</v>
      </c>
      <c r="BE51" s="11">
        <f t="shared" si="64"/>
        <v>-123.93440380882168</v>
      </c>
      <c r="BF51" s="11">
        <f t="shared" si="65"/>
        <v>11.563719508078691</v>
      </c>
      <c r="BG51" s="11">
        <f t="shared" si="81"/>
        <v>0.14172569728315709</v>
      </c>
      <c r="BH51" s="11">
        <f t="shared" si="66"/>
        <v>13.345982662319088</v>
      </c>
      <c r="BI51" s="11">
        <f t="shared" si="54"/>
        <v>25.051427867680935</v>
      </c>
    </row>
    <row r="52" spans="1:61" x14ac:dyDescent="0.2">
      <c r="A52" s="39" t="s">
        <v>74</v>
      </c>
      <c r="B52" s="13">
        <v>25</v>
      </c>
      <c r="C52" s="13">
        <v>25</v>
      </c>
      <c r="D52" s="21"/>
      <c r="E52" s="31">
        <f t="shared" si="67"/>
        <v>15</v>
      </c>
      <c r="F52" s="27">
        <f t="shared" si="82"/>
        <v>185.07863275945201</v>
      </c>
      <c r="G52" s="27">
        <f t="shared" si="83"/>
        <v>9.2539316379726007</v>
      </c>
      <c r="H52" s="28">
        <f t="shared" si="84"/>
        <v>25</v>
      </c>
      <c r="I52" s="27">
        <f t="shared" si="55"/>
        <v>100000</v>
      </c>
      <c r="J52" s="29">
        <v>0.3</v>
      </c>
      <c r="K52" s="8">
        <f t="shared" si="56"/>
        <v>30</v>
      </c>
      <c r="L52" s="40"/>
      <c r="M52" s="9">
        <f t="shared" si="68"/>
        <v>1.8407637069377385</v>
      </c>
      <c r="N52" s="9">
        <f t="shared" si="68"/>
        <v>2.7938173754583177E-3</v>
      </c>
      <c r="O52" s="33">
        <f t="shared" si="69"/>
        <v>0.89838151383284048</v>
      </c>
      <c r="P52" s="33">
        <f t="shared" si="70"/>
        <v>1.6537080856472766E-3</v>
      </c>
      <c r="Q52" s="33">
        <f t="shared" si="71"/>
        <v>2.5099138831367368E-3</v>
      </c>
      <c r="R52" s="30">
        <f t="shared" si="72"/>
        <v>0.89421789186405642</v>
      </c>
      <c r="S52" s="40"/>
      <c r="T52" s="10">
        <f t="shared" si="57"/>
        <v>26.951445414985216</v>
      </c>
      <c r="U52" s="10">
        <f t="shared" si="45"/>
        <v>26.826536755921694</v>
      </c>
      <c r="X52" s="11">
        <f t="shared" si="46"/>
        <v>165.50062481523906</v>
      </c>
      <c r="Y52" s="11">
        <f t="shared" si="47"/>
        <v>-8.2750312407619528</v>
      </c>
      <c r="Z52" s="11">
        <f t="shared" si="48"/>
        <v>-22.355447296601412</v>
      </c>
      <c r="AA52" s="11">
        <f t="shared" si="58"/>
        <v>-165.37080856472767</v>
      </c>
      <c r="AB52" s="11">
        <f t="shared" si="59"/>
        <v>-30.500662286851991</v>
      </c>
      <c r="AC52" s="11">
        <f t="shared" si="73"/>
        <v>0.13625364305238086</v>
      </c>
      <c r="AD52" s="11">
        <f t="shared" si="60"/>
        <v>13.278452429589805</v>
      </c>
      <c r="AE52" s="11">
        <f t="shared" si="49"/>
        <v>-17.085956214209805</v>
      </c>
      <c r="AI52" s="31">
        <f t="shared" si="74"/>
        <v>15</v>
      </c>
      <c r="AJ52" s="27">
        <f t="shared" si="85"/>
        <v>185.07863275945201</v>
      </c>
      <c r="AK52" s="27">
        <f t="shared" si="86"/>
        <v>9.2539316379726007</v>
      </c>
      <c r="AL52" s="28">
        <f t="shared" si="87"/>
        <v>25</v>
      </c>
      <c r="AM52" s="27">
        <f t="shared" si="61"/>
        <v>100000</v>
      </c>
      <c r="AN52" s="29">
        <v>0.3</v>
      </c>
      <c r="AO52" s="8">
        <f t="shared" si="62"/>
        <v>30</v>
      </c>
      <c r="AP52" s="40"/>
      <c r="AQ52" s="9">
        <f t="shared" si="75"/>
        <v>1.4910186026195682</v>
      </c>
      <c r="AR52" s="9">
        <f t="shared" si="76"/>
        <v>2.7938173754583177E-3</v>
      </c>
      <c r="AS52" s="33">
        <f t="shared" si="77"/>
        <v>0.90093903212611059</v>
      </c>
      <c r="AT52" s="33">
        <f t="shared" si="78"/>
        <v>1.3433168567260996E-3</v>
      </c>
      <c r="AU52" s="33">
        <f t="shared" si="79"/>
        <v>2.5170591221825274E-3</v>
      </c>
      <c r="AV52" s="30">
        <f t="shared" si="80"/>
        <v>0.89707865614720195</v>
      </c>
      <c r="AW52" s="40"/>
      <c r="AX52" s="10">
        <f t="shared" si="63"/>
        <v>27.028170963783317</v>
      </c>
      <c r="AY52" s="10">
        <f t="shared" si="50"/>
        <v>26.91235968441606</v>
      </c>
      <c r="BB52" s="11">
        <f t="shared" si="51"/>
        <v>165.50062481523906</v>
      </c>
      <c r="BC52" s="11">
        <f t="shared" si="52"/>
        <v>-8.2750312407619528</v>
      </c>
      <c r="BD52" s="11">
        <f t="shared" si="53"/>
        <v>-22.355447296601412</v>
      </c>
      <c r="BE52" s="11">
        <f t="shared" si="64"/>
        <v>-134.33168567260995</v>
      </c>
      <c r="BF52" s="11">
        <f t="shared" si="65"/>
        <v>0.53846060526572614</v>
      </c>
      <c r="BG52" s="11">
        <f t="shared" si="81"/>
        <v>0.13625364305238086</v>
      </c>
      <c r="BH52" s="11">
        <f t="shared" si="66"/>
        <v>13.283984045015048</v>
      </c>
      <c r="BI52" s="11">
        <f t="shared" si="54"/>
        <v>13.958698293333155</v>
      </c>
    </row>
    <row r="53" spans="1:61" x14ac:dyDescent="0.2">
      <c r="D53" s="21"/>
      <c r="E53" s="31">
        <f t="shared" si="67"/>
        <v>16</v>
      </c>
      <c r="F53" s="27">
        <f t="shared" si="82"/>
        <v>185.07863275945201</v>
      </c>
      <c r="G53" s="27">
        <f t="shared" si="83"/>
        <v>9.2539316379726007</v>
      </c>
      <c r="H53" s="28">
        <f t="shared" si="84"/>
        <v>25</v>
      </c>
      <c r="I53" s="27">
        <f t="shared" si="55"/>
        <v>100000</v>
      </c>
      <c r="J53" s="29">
        <v>0.2</v>
      </c>
      <c r="K53" s="8">
        <f t="shared" si="56"/>
        <v>20</v>
      </c>
      <c r="L53" s="40"/>
      <c r="M53" s="9">
        <f t="shared" si="68"/>
        <v>2.0063049989834814</v>
      </c>
      <c r="N53" s="9">
        <f t="shared" si="68"/>
        <v>2.5060033927430548E-3</v>
      </c>
      <c r="O53" s="33">
        <f t="shared" si="69"/>
        <v>0.89421789186405642</v>
      </c>
      <c r="P53" s="33">
        <f t="shared" si="70"/>
        <v>1.7940738266273267E-3</v>
      </c>
      <c r="Q53" s="33">
        <f t="shared" si="71"/>
        <v>2.2409130708628674E-3</v>
      </c>
      <c r="R53" s="30">
        <f t="shared" si="72"/>
        <v>0.89018290496656627</v>
      </c>
      <c r="S53" s="40"/>
      <c r="T53" s="10">
        <f t="shared" si="57"/>
        <v>26.826536755921694</v>
      </c>
      <c r="U53" s="10">
        <f t="shared" si="45"/>
        <v>17.803658099331326</v>
      </c>
      <c r="X53" s="11">
        <f t="shared" si="46"/>
        <v>164.75383495704929</v>
      </c>
      <c r="Y53" s="11">
        <f t="shared" si="47"/>
        <v>-8.2376917478524643</v>
      </c>
      <c r="Z53" s="11">
        <f t="shared" si="48"/>
        <v>-22.254572624164158</v>
      </c>
      <c r="AA53" s="11">
        <f t="shared" si="58"/>
        <v>-179.40738266273266</v>
      </c>
      <c r="AB53" s="11">
        <f t="shared" si="59"/>
        <v>-45.145812077699986</v>
      </c>
      <c r="AC53" s="11">
        <f t="shared" si="73"/>
        <v>9.0670875777040862</v>
      </c>
      <c r="AD53" s="11">
        <f t="shared" si="60"/>
        <v>13.21829836980724</v>
      </c>
      <c r="AE53" s="11">
        <f t="shared" si="49"/>
        <v>-22.86042613018866</v>
      </c>
      <c r="AI53" s="31">
        <f t="shared" si="74"/>
        <v>16</v>
      </c>
      <c r="AJ53" s="27">
        <f t="shared" si="85"/>
        <v>185.07863275945201</v>
      </c>
      <c r="AK53" s="27">
        <f t="shared" si="86"/>
        <v>9.2539316379726007</v>
      </c>
      <c r="AL53" s="28">
        <f t="shared" si="87"/>
        <v>25</v>
      </c>
      <c r="AM53" s="27">
        <f t="shared" si="61"/>
        <v>100000</v>
      </c>
      <c r="AN53" s="29">
        <v>0.2</v>
      </c>
      <c r="AO53" s="8">
        <f t="shared" si="62"/>
        <v>20</v>
      </c>
      <c r="AP53" s="40"/>
      <c r="AQ53" s="9">
        <f t="shared" si="75"/>
        <v>1.62510704917662</v>
      </c>
      <c r="AR53" s="9">
        <f t="shared" si="76"/>
        <v>2.5060033927430548E-3</v>
      </c>
      <c r="AS53" s="33">
        <f t="shared" si="77"/>
        <v>0.89707865614720195</v>
      </c>
      <c r="AT53" s="33">
        <f t="shared" si="78"/>
        <v>1.457848847770707E-3</v>
      </c>
      <c r="AU53" s="33">
        <f t="shared" si="79"/>
        <v>2.2480821558622682E-3</v>
      </c>
      <c r="AV53" s="30">
        <f t="shared" si="80"/>
        <v>0.89337272514356902</v>
      </c>
      <c r="AW53" s="40"/>
      <c r="AX53" s="10">
        <f t="shared" si="63"/>
        <v>26.91235968441606</v>
      </c>
      <c r="AY53" s="10">
        <f t="shared" si="50"/>
        <v>17.867454502871382</v>
      </c>
      <c r="BB53" s="11">
        <f t="shared" si="51"/>
        <v>164.75383495704929</v>
      </c>
      <c r="BC53" s="11">
        <f t="shared" si="52"/>
        <v>-8.2376917478524643</v>
      </c>
      <c r="BD53" s="11">
        <f t="shared" si="53"/>
        <v>-22.254572624164158</v>
      </c>
      <c r="BE53" s="11">
        <f t="shared" si="64"/>
        <v>-145.78488477707072</v>
      </c>
      <c r="BF53" s="11">
        <f t="shared" si="65"/>
        <v>-11.523314192038043</v>
      </c>
      <c r="BG53" s="11">
        <f t="shared" si="81"/>
        <v>9.0670875777040862</v>
      </c>
      <c r="BH53" s="11">
        <f t="shared" si="66"/>
        <v>13.22448587113549</v>
      </c>
      <c r="BI53" s="11">
        <f t="shared" si="54"/>
        <v>10.768259256801533</v>
      </c>
    </row>
    <row r="54" spans="1:61" x14ac:dyDescent="0.2">
      <c r="A54" s="92"/>
      <c r="B54" s="93" t="s">
        <v>78</v>
      </c>
      <c r="C54" s="93" t="s">
        <v>79</v>
      </c>
      <c r="D54" s="21"/>
      <c r="E54" s="31">
        <f t="shared" si="67"/>
        <v>17</v>
      </c>
      <c r="F54" s="27">
        <f t="shared" si="82"/>
        <v>185.07863275945201</v>
      </c>
      <c r="G54" s="27">
        <f t="shared" si="83"/>
        <v>9.2539316379726007</v>
      </c>
      <c r="H54" s="28">
        <f t="shared" si="84"/>
        <v>25</v>
      </c>
      <c r="I54" s="27">
        <f t="shared" si="55"/>
        <v>100000</v>
      </c>
      <c r="J54" s="29">
        <v>0.2</v>
      </c>
      <c r="K54" s="8">
        <f t="shared" si="56"/>
        <v>20</v>
      </c>
      <c r="L54" s="40"/>
      <c r="M54" s="9">
        <f t="shared" si="68"/>
        <v>2.1871053257687421</v>
      </c>
      <c r="N54" s="9">
        <f t="shared" si="68"/>
        <v>2.0994823118615225E-3</v>
      </c>
      <c r="O54" s="33">
        <f t="shared" si="69"/>
        <v>0.89018290496656627</v>
      </c>
      <c r="P54" s="33">
        <f t="shared" si="70"/>
        <v>1.9469237723606671E-3</v>
      </c>
      <c r="Q54" s="33">
        <f t="shared" si="71"/>
        <v>1.8689232632988124E-3</v>
      </c>
      <c r="R54" s="30">
        <f t="shared" si="72"/>
        <v>0.88636705793090675</v>
      </c>
      <c r="S54" s="40"/>
      <c r="T54" s="10">
        <f t="shared" si="57"/>
        <v>17.803658099331326</v>
      </c>
      <c r="U54" s="10">
        <f t="shared" si="45"/>
        <v>17.727341158618135</v>
      </c>
      <c r="W54" s="40"/>
      <c r="X54" s="11">
        <f t="shared" si="46"/>
        <v>164.0476032048702</v>
      </c>
      <c r="Y54" s="11">
        <f t="shared" si="47"/>
        <v>-8.2023801602435107</v>
      </c>
      <c r="Z54" s="11">
        <f t="shared" si="48"/>
        <v>-22.159176448272667</v>
      </c>
      <c r="AA54" s="11">
        <f t="shared" si="58"/>
        <v>-194.6923772360667</v>
      </c>
      <c r="AB54" s="11">
        <f t="shared" si="59"/>
        <v>-61.006330639712672</v>
      </c>
      <c r="AC54" s="11">
        <f t="shared" si="73"/>
        <v>8.0699737949802008E-2</v>
      </c>
      <c r="AD54" s="11">
        <f t="shared" si="60"/>
        <v>12.519412953823556</v>
      </c>
      <c r="AE54" s="11">
        <f t="shared" si="49"/>
        <v>-48.406217947939318</v>
      </c>
      <c r="AI54" s="31">
        <f t="shared" si="74"/>
        <v>17</v>
      </c>
      <c r="AJ54" s="27">
        <f t="shared" si="85"/>
        <v>185.07863275945201</v>
      </c>
      <c r="AK54" s="27">
        <f t="shared" si="86"/>
        <v>9.2539316379726007</v>
      </c>
      <c r="AL54" s="28">
        <f t="shared" si="87"/>
        <v>25</v>
      </c>
      <c r="AM54" s="27">
        <f t="shared" si="61"/>
        <v>100000</v>
      </c>
      <c r="AN54" s="29">
        <v>0.2</v>
      </c>
      <c r="AO54" s="8">
        <f t="shared" si="62"/>
        <v>20</v>
      </c>
      <c r="AP54" s="40"/>
      <c r="AQ54" s="9">
        <f t="shared" si="75"/>
        <v>1.7715553138726812</v>
      </c>
      <c r="AR54" s="9">
        <f t="shared" si="76"/>
        <v>2.0994823118615225E-3</v>
      </c>
      <c r="AS54" s="33">
        <f t="shared" si="77"/>
        <v>0.89337272514356902</v>
      </c>
      <c r="AT54" s="33">
        <f t="shared" si="78"/>
        <v>1.582659198497008E-3</v>
      </c>
      <c r="AU54" s="33">
        <f t="shared" si="79"/>
        <v>1.8756202343384488E-3</v>
      </c>
      <c r="AV54" s="30">
        <f t="shared" si="80"/>
        <v>0.88991444571073353</v>
      </c>
      <c r="AW54" s="40"/>
      <c r="AX54" s="10">
        <f t="shared" si="63"/>
        <v>17.867454502871382</v>
      </c>
      <c r="AY54" s="10">
        <f t="shared" si="50"/>
        <v>17.79828891421467</v>
      </c>
      <c r="BA54" s="40"/>
      <c r="BB54" s="11">
        <f t="shared" si="51"/>
        <v>164.0476032048702</v>
      </c>
      <c r="BC54" s="11">
        <f t="shared" si="52"/>
        <v>-8.2023801602435107</v>
      </c>
      <c r="BD54" s="11">
        <f t="shared" si="53"/>
        <v>-22.159176448272667</v>
      </c>
      <c r="BE54" s="11">
        <f t="shared" si="64"/>
        <v>-158.26591984970079</v>
      </c>
      <c r="BF54" s="11">
        <f t="shared" si="65"/>
        <v>-24.579873253346761</v>
      </c>
      <c r="BG54" s="11">
        <f t="shared" si="81"/>
        <v>8.0699737949802008E-2</v>
      </c>
      <c r="BH54" s="11">
        <f t="shared" si="66"/>
        <v>12.5240124278635</v>
      </c>
      <c r="BI54" s="11">
        <f t="shared" si="54"/>
        <v>-11.975161087533458</v>
      </c>
    </row>
    <row r="55" spans="1:61" x14ac:dyDescent="0.2">
      <c r="A55" s="35" t="s">
        <v>80</v>
      </c>
      <c r="B55" s="90">
        <f>AE63</f>
        <v>139.3791245658108</v>
      </c>
      <c r="C55" s="90">
        <f>BI63</f>
        <v>433.29051330049646</v>
      </c>
      <c r="D55" s="21"/>
      <c r="E55" s="31">
        <f t="shared" si="67"/>
        <v>18</v>
      </c>
      <c r="F55" s="27">
        <f t="shared" si="82"/>
        <v>185.07863275945201</v>
      </c>
      <c r="G55" s="27">
        <f t="shared" si="83"/>
        <v>9.2539316379726007</v>
      </c>
      <c r="H55" s="28">
        <f t="shared" si="84"/>
        <v>25</v>
      </c>
      <c r="I55" s="27">
        <f t="shared" si="55"/>
        <v>100000</v>
      </c>
      <c r="J55" s="29">
        <v>0.2</v>
      </c>
      <c r="K55" s="8">
        <f t="shared" si="56"/>
        <v>20</v>
      </c>
      <c r="L55" s="40"/>
      <c r="M55" s="9">
        <f t="shared" si="68"/>
        <v>2.387234329377383</v>
      </c>
      <c r="N55" s="9">
        <f t="shared" si="68"/>
        <v>1.7727647928912132E-3</v>
      </c>
      <c r="O55" s="33">
        <f t="shared" si="69"/>
        <v>0.88636705793090675</v>
      </c>
      <c r="P55" s="33">
        <f t="shared" si="70"/>
        <v>2.1159658691218925E-3</v>
      </c>
      <c r="Q55" s="33">
        <f t="shared" si="71"/>
        <v>1.5713203138784779E-3</v>
      </c>
      <c r="R55" s="30">
        <f t="shared" si="72"/>
        <v>0.88267977174790635</v>
      </c>
      <c r="S55" s="40"/>
      <c r="T55" s="10">
        <f t="shared" si="57"/>
        <v>17.727341158618135</v>
      </c>
      <c r="U55" s="10">
        <f t="shared" si="45"/>
        <v>17.653595434958127</v>
      </c>
      <c r="X55" s="11">
        <f t="shared" si="46"/>
        <v>163.36516531952768</v>
      </c>
      <c r="Y55" s="11">
        <f t="shared" si="47"/>
        <v>-8.1682582659763838</v>
      </c>
      <c r="Z55" s="11">
        <f t="shared" si="48"/>
        <v>-22.066994293697658</v>
      </c>
      <c r="AA55" s="11">
        <f t="shared" si="58"/>
        <v>-211.59658691218925</v>
      </c>
      <c r="AB55" s="11">
        <f t="shared" si="59"/>
        <v>-78.466674152335628</v>
      </c>
      <c r="AC55" s="11">
        <f t="shared" si="73"/>
        <v>7.6316940713189174E-2</v>
      </c>
      <c r="AD55" s="11">
        <f t="shared" si="60"/>
        <v>12.467169721081502</v>
      </c>
      <c r="AE55" s="11">
        <f t="shared" si="49"/>
        <v>-65.92318749054094</v>
      </c>
      <c r="AI55" s="31">
        <f t="shared" si="74"/>
        <v>18</v>
      </c>
      <c r="AJ55" s="27">
        <f t="shared" si="85"/>
        <v>185.07863275945201</v>
      </c>
      <c r="AK55" s="27">
        <f t="shared" si="86"/>
        <v>9.2539316379726007</v>
      </c>
      <c r="AL55" s="28">
        <f t="shared" si="87"/>
        <v>25</v>
      </c>
      <c r="AM55" s="27">
        <f t="shared" si="61"/>
        <v>100000</v>
      </c>
      <c r="AN55" s="29">
        <v>0.2</v>
      </c>
      <c r="AO55" s="8">
        <f t="shared" si="62"/>
        <v>20</v>
      </c>
      <c r="AP55" s="40"/>
      <c r="AQ55" s="9">
        <f t="shared" si="75"/>
        <v>1.9336598067956803</v>
      </c>
      <c r="AR55" s="9">
        <f t="shared" si="76"/>
        <v>1.7727647928912132E-3</v>
      </c>
      <c r="AS55" s="33">
        <f t="shared" si="77"/>
        <v>0.88991444571073353</v>
      </c>
      <c r="AT55" s="33">
        <f t="shared" si="78"/>
        <v>1.7207917951577018E-3</v>
      </c>
      <c r="AU55" s="33">
        <f t="shared" si="79"/>
        <v>1.5776089980412873E-3</v>
      </c>
      <c r="AV55" s="30">
        <f t="shared" si="80"/>
        <v>0.88661604491753454</v>
      </c>
      <c r="AW55" s="40"/>
      <c r="AX55" s="10">
        <f t="shared" si="63"/>
        <v>17.79828891421467</v>
      </c>
      <c r="AY55" s="10">
        <f t="shared" si="50"/>
        <v>17.732320898350689</v>
      </c>
      <c r="BB55" s="11">
        <f t="shared" si="51"/>
        <v>163.36516531952768</v>
      </c>
      <c r="BC55" s="11">
        <f t="shared" si="52"/>
        <v>-8.1682582659763838</v>
      </c>
      <c r="BD55" s="11">
        <f t="shared" si="53"/>
        <v>-22.066994293697658</v>
      </c>
      <c r="BE55" s="11">
        <f t="shared" si="64"/>
        <v>-172.07917951577016</v>
      </c>
      <c r="BF55" s="11">
        <f t="shared" si="65"/>
        <v>-38.94926675591654</v>
      </c>
      <c r="BG55" s="11">
        <f t="shared" si="81"/>
        <v>7.6316940713189174E-2</v>
      </c>
      <c r="BH55" s="11">
        <f t="shared" si="66"/>
        <v>12.472284779955526</v>
      </c>
      <c r="BI55" s="11">
        <f t="shared" si="54"/>
        <v>-26.400665035247822</v>
      </c>
    </row>
    <row r="56" spans="1:61" x14ac:dyDescent="0.2">
      <c r="A56" s="35" t="s">
        <v>81</v>
      </c>
      <c r="B56" s="222">
        <f>F37+NPV(B40,F38:F57)</f>
        <v>2787.5776570986077</v>
      </c>
      <c r="C56" s="222"/>
      <c r="E56" s="31">
        <f t="shared" si="67"/>
        <v>19</v>
      </c>
      <c r="F56" s="27">
        <f t="shared" si="82"/>
        <v>185.07863275945201</v>
      </c>
      <c r="G56" s="27">
        <f t="shared" si="83"/>
        <v>9.2539316379726007</v>
      </c>
      <c r="H56" s="28">
        <f t="shared" si="84"/>
        <v>25</v>
      </c>
      <c r="I56" s="27">
        <f t="shared" si="55"/>
        <v>100000</v>
      </c>
      <c r="J56" s="29">
        <v>0.1</v>
      </c>
      <c r="K56" s="8">
        <f t="shared" si="56"/>
        <v>10</v>
      </c>
      <c r="L56" s="40"/>
      <c r="M56" s="9">
        <f t="shared" si="68"/>
        <v>2.6094385895298609</v>
      </c>
      <c r="N56" s="9">
        <f t="shared" si="68"/>
        <v>1.3326669998334167E-3</v>
      </c>
      <c r="O56" s="33">
        <f t="shared" si="69"/>
        <v>0.88267977174790635</v>
      </c>
      <c r="P56" s="33">
        <f t="shared" si="70"/>
        <v>2.3032986585963962E-3</v>
      </c>
      <c r="Q56" s="33">
        <f t="shared" si="71"/>
        <v>1.1763182032289274E-3</v>
      </c>
      <c r="R56" s="30">
        <f t="shared" si="72"/>
        <v>0.87920015488608105</v>
      </c>
      <c r="S56" s="40"/>
      <c r="T56" s="10">
        <f t="shared" si="57"/>
        <v>17.653595434958127</v>
      </c>
      <c r="U56" s="10">
        <f t="shared" si="45"/>
        <v>8.7920015488608101</v>
      </c>
      <c r="X56" s="11">
        <f t="shared" si="46"/>
        <v>162.72116258821433</v>
      </c>
      <c r="Y56" s="11">
        <f t="shared" si="47"/>
        <v>-8.136058129410717</v>
      </c>
      <c r="Z56" s="11">
        <f t="shared" si="48"/>
        <v>-21.980003872152025</v>
      </c>
      <c r="AA56" s="11">
        <f t="shared" si="58"/>
        <v>-230.32986585963963</v>
      </c>
      <c r="AB56" s="11">
        <f t="shared" si="59"/>
        <v>-97.724765272988037</v>
      </c>
      <c r="AC56" s="11">
        <f t="shared" si="73"/>
        <v>8.9005434411390745</v>
      </c>
      <c r="AD56" s="11">
        <f t="shared" si="60"/>
        <v>12.417744337851822</v>
      </c>
      <c r="AE56" s="11">
        <f t="shared" si="49"/>
        <v>-76.40647749399713</v>
      </c>
      <c r="AI56" s="31">
        <f t="shared" si="74"/>
        <v>19</v>
      </c>
      <c r="AJ56" s="27">
        <f t="shared" si="85"/>
        <v>185.07863275945201</v>
      </c>
      <c r="AK56" s="27">
        <f t="shared" si="86"/>
        <v>9.2539316379726007</v>
      </c>
      <c r="AL56" s="28">
        <f t="shared" si="87"/>
        <v>25</v>
      </c>
      <c r="AM56" s="27">
        <f t="shared" si="61"/>
        <v>100000</v>
      </c>
      <c r="AN56" s="29">
        <v>0.1</v>
      </c>
      <c r="AO56" s="8">
        <f t="shared" si="62"/>
        <v>10</v>
      </c>
      <c r="AP56" s="40"/>
      <c r="AQ56" s="9">
        <f t="shared" si="75"/>
        <v>2.1136452575191873</v>
      </c>
      <c r="AR56" s="9">
        <f t="shared" si="76"/>
        <v>1.3326669998334167E-3</v>
      </c>
      <c r="AS56" s="33">
        <f t="shared" si="77"/>
        <v>0.88661604491753454</v>
      </c>
      <c r="AT56" s="33">
        <f t="shared" si="78"/>
        <v>1.8739917985803657E-3</v>
      </c>
      <c r="AU56" s="33">
        <f t="shared" si="79"/>
        <v>1.1815639445844205E-3</v>
      </c>
      <c r="AV56" s="30">
        <f t="shared" si="80"/>
        <v>0.8835604891743698</v>
      </c>
      <c r="AW56" s="40"/>
      <c r="AX56" s="10">
        <f t="shared" si="63"/>
        <v>17.732320898350689</v>
      </c>
      <c r="AY56" s="10">
        <f t="shared" si="50"/>
        <v>8.8356048917436976</v>
      </c>
      <c r="BB56" s="11">
        <f t="shared" si="51"/>
        <v>162.72116258821433</v>
      </c>
      <c r="BC56" s="11">
        <f t="shared" si="52"/>
        <v>-8.136058129410717</v>
      </c>
      <c r="BD56" s="11">
        <f t="shared" si="53"/>
        <v>-21.980003872152025</v>
      </c>
      <c r="BE56" s="11">
        <f t="shared" si="64"/>
        <v>-187.39917985803658</v>
      </c>
      <c r="BF56" s="11">
        <f t="shared" si="65"/>
        <v>-54.794079271384987</v>
      </c>
      <c r="BG56" s="11">
        <f t="shared" si="81"/>
        <v>8.9005434411390745</v>
      </c>
      <c r="BH56" s="11">
        <f t="shared" si="66"/>
        <v>12.423420139387078</v>
      </c>
      <c r="BI56" s="11">
        <f t="shared" si="54"/>
        <v>-33.470115690858833</v>
      </c>
    </row>
    <row r="57" spans="1:61" x14ac:dyDescent="0.2">
      <c r="A57" s="34" t="s">
        <v>82</v>
      </c>
      <c r="B57" s="129">
        <f>B55/B56</f>
        <v>5.0000086710007809E-2</v>
      </c>
      <c r="C57" s="130">
        <f>C55/B56</f>
        <v>0.1554362125830345</v>
      </c>
      <c r="E57" s="31">
        <f t="shared" si="67"/>
        <v>20</v>
      </c>
      <c r="F57" s="27">
        <f t="shared" si="82"/>
        <v>185.07863275945201</v>
      </c>
      <c r="G57" s="27">
        <f t="shared" si="83"/>
        <v>9.2539316379726007</v>
      </c>
      <c r="H57" s="28">
        <f t="shared" si="84"/>
        <v>25</v>
      </c>
      <c r="I57" s="27">
        <f t="shared" si="55"/>
        <v>100000</v>
      </c>
      <c r="J57" s="29">
        <v>0</v>
      </c>
      <c r="K57" s="8">
        <f t="shared" si="56"/>
        <v>0</v>
      </c>
      <c r="L57" s="40"/>
      <c r="M57" s="9">
        <f t="shared" si="68"/>
        <v>2.856316576086404</v>
      </c>
      <c r="N57" s="9">
        <f t="shared" si="68"/>
        <v>0.10255212157621876</v>
      </c>
      <c r="O57" s="33">
        <f t="shared" si="69"/>
        <v>0.87920015488608105</v>
      </c>
      <c r="P57" s="33">
        <f t="shared" si="70"/>
        <v>2.5112739760988472E-3</v>
      </c>
      <c r="Q57" s="33">
        <f t="shared" si="71"/>
        <v>9.0163841173707751E-2</v>
      </c>
      <c r="R57" s="30">
        <f t="shared" si="72"/>
        <v>0.78652503973627441</v>
      </c>
      <c r="S57" s="40"/>
      <c r="T57" s="10">
        <f t="shared" si="57"/>
        <v>8.7920015488608101</v>
      </c>
      <c r="U57" s="10">
        <f t="shared" si="45"/>
        <v>0</v>
      </c>
      <c r="X57" s="11">
        <f t="shared" si="46"/>
        <v>145.56897898546333</v>
      </c>
      <c r="Y57" s="11">
        <f t="shared" si="47"/>
        <v>-7.2784489492731668</v>
      </c>
      <c r="Z57" s="11">
        <f t="shared" si="48"/>
        <v>-19.663125993406862</v>
      </c>
      <c r="AA57" s="11">
        <f t="shared" si="58"/>
        <v>-251.12739760988472</v>
      </c>
      <c r="AB57" s="11">
        <f t="shared" si="59"/>
        <v>-132.4999935671014</v>
      </c>
      <c r="AC57" s="11">
        <f t="shared" si="73"/>
        <v>8.8267977174790637</v>
      </c>
      <c r="AD57" s="11">
        <f t="shared" si="60"/>
        <v>10.604081863795638</v>
      </c>
      <c r="AE57" s="11">
        <f t="shared" si="49"/>
        <v>-113.06911398582669</v>
      </c>
      <c r="AI57" s="31">
        <f t="shared" si="74"/>
        <v>20</v>
      </c>
      <c r="AJ57" s="27">
        <f t="shared" si="85"/>
        <v>185.07863275945201</v>
      </c>
      <c r="AK57" s="27">
        <f t="shared" si="86"/>
        <v>9.2539316379726007</v>
      </c>
      <c r="AL57" s="28">
        <f t="shared" si="87"/>
        <v>25</v>
      </c>
      <c r="AM57" s="27">
        <f t="shared" si="61"/>
        <v>100000</v>
      </c>
      <c r="AN57" s="29">
        <v>0</v>
      </c>
      <c r="AO57" s="8">
        <f t="shared" si="62"/>
        <v>0</v>
      </c>
      <c r="AP57" s="40"/>
      <c r="AQ57" s="9">
        <f t="shared" si="75"/>
        <v>2.3136164266299875</v>
      </c>
      <c r="AR57" s="9">
        <f t="shared" si="76"/>
        <v>0.10255212157621876</v>
      </c>
      <c r="AS57" s="33">
        <f t="shared" si="77"/>
        <v>0.8835604891743698</v>
      </c>
      <c r="AT57" s="33">
        <f t="shared" si="78"/>
        <v>2.0442200616750494E-3</v>
      </c>
      <c r="AU57" s="33">
        <f t="shared" si="79"/>
        <v>9.0611002705753299E-2</v>
      </c>
      <c r="AV57" s="30">
        <f t="shared" si="80"/>
        <v>0.79090526640694148</v>
      </c>
      <c r="AW57" s="40"/>
      <c r="AX57" s="10">
        <f t="shared" si="63"/>
        <v>8.8356048917436976</v>
      </c>
      <c r="AY57" s="10">
        <f t="shared" si="50"/>
        <v>0</v>
      </c>
      <c r="BB57" s="11">
        <f t="shared" si="51"/>
        <v>145.56897898546333</v>
      </c>
      <c r="BC57" s="11">
        <f t="shared" si="52"/>
        <v>-7.2784489492731668</v>
      </c>
      <c r="BD57" s="11">
        <f t="shared" si="53"/>
        <v>-19.663125993406862</v>
      </c>
      <c r="BE57" s="11">
        <f t="shared" si="64"/>
        <v>-204.42200616750495</v>
      </c>
      <c r="BF57" s="11">
        <f t="shared" si="65"/>
        <v>-85.794602124721635</v>
      </c>
      <c r="BG57" s="11">
        <f t="shared" si="81"/>
        <v>8.8267977174790637</v>
      </c>
      <c r="BH57" s="11">
        <f t="shared" si="66"/>
        <v>10.607225496234395</v>
      </c>
      <c r="BI57" s="11">
        <f t="shared" si="54"/>
        <v>-66.360578911008176</v>
      </c>
    </row>
    <row r="58" spans="1:61" x14ac:dyDescent="0.2">
      <c r="B58" s="31"/>
      <c r="C58" s="14"/>
      <c r="E58" s="31"/>
      <c r="F58" s="40"/>
      <c r="G58" s="40"/>
      <c r="H58" s="40"/>
      <c r="I58" s="40"/>
      <c r="J58" s="40"/>
      <c r="K58" s="40"/>
      <c r="L58" s="40"/>
      <c r="M58" s="15"/>
      <c r="N58" s="40"/>
      <c r="O58" s="33"/>
      <c r="P58" s="40"/>
      <c r="Q58" s="40"/>
      <c r="R58" s="40"/>
      <c r="S58" s="40"/>
      <c r="T58" s="11"/>
      <c r="U58" s="11"/>
      <c r="V58" s="11"/>
      <c r="AI58" s="31"/>
      <c r="AJ58" s="40"/>
      <c r="AK58" s="40"/>
      <c r="AL58" s="40"/>
      <c r="AM58" s="40"/>
      <c r="AN58" s="40"/>
      <c r="AO58" s="40"/>
      <c r="AP58" s="40"/>
      <c r="AQ58" s="15"/>
      <c r="AR58" s="40"/>
      <c r="AS58" s="33"/>
      <c r="AT58" s="40"/>
      <c r="AU58" s="40"/>
      <c r="AV58" s="40"/>
      <c r="AW58" s="40"/>
      <c r="AX58" s="11"/>
      <c r="AY58" s="11"/>
      <c r="AZ58" s="11"/>
    </row>
    <row r="59" spans="1:61" x14ac:dyDescent="0.2">
      <c r="B59" s="41"/>
      <c r="C59" s="16"/>
      <c r="E59" s="31"/>
      <c r="F59" s="40"/>
      <c r="G59" s="40"/>
      <c r="H59" s="40"/>
      <c r="I59" s="40"/>
      <c r="J59" s="40"/>
      <c r="K59" s="40"/>
      <c r="L59" s="40"/>
      <c r="M59" s="15"/>
      <c r="N59" s="40"/>
      <c r="O59" s="40"/>
      <c r="P59" s="40"/>
      <c r="Q59" s="40"/>
      <c r="R59" s="40"/>
      <c r="S59" s="40"/>
      <c r="T59" s="11"/>
      <c r="U59" s="11"/>
      <c r="V59" s="11"/>
      <c r="W59" s="22" t="s">
        <v>83</v>
      </c>
      <c r="X59" s="42">
        <f>SUM(X37:X57)</f>
        <v>3398.6782991217124</v>
      </c>
      <c r="Y59" s="42">
        <f t="shared" ref="Y59:AE59" si="88">SUM(Y37:Y57)</f>
        <v>-308.74288952567474</v>
      </c>
      <c r="Z59" s="42">
        <f t="shared" si="88"/>
        <v>-634.085720546007</v>
      </c>
      <c r="AA59" s="42">
        <f t="shared" si="88"/>
        <v>-2624.0781560714208</v>
      </c>
      <c r="AB59" s="42">
        <f t="shared" si="88"/>
        <v>-168.22846702138932</v>
      </c>
      <c r="AC59" s="42">
        <f t="shared" si="88"/>
        <v>0</v>
      </c>
      <c r="AD59" s="42">
        <f t="shared" si="88"/>
        <v>280.04269719437593</v>
      </c>
      <c r="AE59" s="42">
        <f t="shared" si="88"/>
        <v>111.81423017298665</v>
      </c>
      <c r="AI59" s="31"/>
      <c r="AJ59" s="40"/>
      <c r="AK59" s="40"/>
      <c r="AL59" s="40"/>
      <c r="AM59" s="40"/>
      <c r="AN59" s="40"/>
      <c r="AO59" s="40"/>
      <c r="AP59" s="40"/>
      <c r="AQ59" s="15"/>
      <c r="AR59" s="40"/>
      <c r="AS59" s="40"/>
      <c r="AT59" s="40"/>
      <c r="AU59" s="40"/>
      <c r="AV59" s="40"/>
      <c r="AW59" s="40"/>
      <c r="AX59" s="11"/>
      <c r="AY59" s="11"/>
      <c r="AZ59" s="11"/>
      <c r="BA59" s="22" t="s">
        <v>83</v>
      </c>
      <c r="BB59" s="42">
        <f>SUM(BB37:BB57)</f>
        <v>3398.6782991217124</v>
      </c>
      <c r="BC59" s="42">
        <f t="shared" ref="BC59:BI59" si="89">SUM(BC37:BC57)</f>
        <v>-308.74288952567474</v>
      </c>
      <c r="BD59" s="42">
        <f t="shared" si="89"/>
        <v>-674.085720546007</v>
      </c>
      <c r="BE59" s="42">
        <f t="shared" si="89"/>
        <v>-2130.8949568099479</v>
      </c>
      <c r="BF59" s="42">
        <f t="shared" si="89"/>
        <v>284.95473224008367</v>
      </c>
      <c r="BG59" s="42">
        <f t="shared" si="89"/>
        <v>0</v>
      </c>
      <c r="BH59" s="42">
        <f t="shared" si="89"/>
        <v>280.11631447568408</v>
      </c>
      <c r="BI59" s="42">
        <f t="shared" si="89"/>
        <v>565.07104671576758</v>
      </c>
    </row>
    <row r="60" spans="1:61" x14ac:dyDescent="0.2">
      <c r="B60" s="31"/>
      <c r="C60" s="14"/>
      <c r="E60" s="31"/>
      <c r="V60" s="11"/>
      <c r="W60" s="34"/>
      <c r="AI60" s="31"/>
      <c r="AZ60" s="11"/>
      <c r="BA60" s="34"/>
    </row>
    <row r="61" spans="1:61" x14ac:dyDescent="0.2">
      <c r="C61" s="14"/>
      <c r="V61" s="11"/>
      <c r="W61" s="22" t="str">
        <f>"Present Value at "&amp;TEXT(B39,"0.00%")&amp;" :"</f>
        <v>Present Value at 7.21% :</v>
      </c>
      <c r="X61" s="42">
        <f>X37+NPV($B$10,X38:X57)</f>
        <v>1815.1888648352242</v>
      </c>
      <c r="Y61" s="42">
        <f>Y37+NPV($B$10,Y38:Y57)</f>
        <v>-229.56841781135023</v>
      </c>
      <c r="Z61" s="42">
        <f>Z37+NPV($B$10,Z38:Z57)</f>
        <v>-420.19157584150167</v>
      </c>
      <c r="AA61" s="42">
        <f t="shared" ref="AA61:AE61" si="90">AA37+NPV($B$10,AA38:AA57)</f>
        <v>-1157.3334345762469</v>
      </c>
      <c r="AB61" s="42">
        <f t="shared" si="90"/>
        <v>8.0954366061259293</v>
      </c>
      <c r="AC61" s="42">
        <f t="shared" si="90"/>
        <v>-37.524756467564082</v>
      </c>
      <c r="AD61" s="42">
        <f t="shared" si="90"/>
        <v>148.90472995407569</v>
      </c>
      <c r="AE61" s="42">
        <f t="shared" si="90"/>
        <v>119.47541009263762</v>
      </c>
      <c r="AZ61" s="11"/>
      <c r="BA61" s="22" t="str">
        <f>"Present Value at "&amp;TEXT(B39,"0.00%")&amp;" :"</f>
        <v>Present Value at 7.21% :</v>
      </c>
      <c r="BB61" s="42">
        <f>BB37+NPV($B$10,BB38:BB57)</f>
        <v>1815.1888648352242</v>
      </c>
      <c r="BC61" s="42">
        <f t="shared" ref="BC61:BI61" si="91">BC37+NPV($B$10,BC38:BC57)</f>
        <v>-229.56841781135023</v>
      </c>
      <c r="BD61" s="42">
        <f t="shared" si="91"/>
        <v>-460.19157584150167</v>
      </c>
      <c r="BE61" s="42">
        <f t="shared" si="91"/>
        <v>-939.25810497414045</v>
      </c>
      <c r="BF61" s="42">
        <f t="shared" si="91"/>
        <v>186.17076620823201</v>
      </c>
      <c r="BG61" s="42">
        <f t="shared" si="91"/>
        <v>-37.524756467564082</v>
      </c>
      <c r="BH61" s="42">
        <f t="shared" si="91"/>
        <v>148.93669940916203</v>
      </c>
      <c r="BI61" s="42">
        <f t="shared" si="91"/>
        <v>297.58270914983001</v>
      </c>
    </row>
    <row r="62" spans="1:61" x14ac:dyDescent="0.2">
      <c r="B62" s="31"/>
      <c r="C62" s="14"/>
      <c r="V62" s="11"/>
      <c r="AZ62" s="11"/>
    </row>
    <row r="63" spans="1:61" x14ac:dyDescent="0.2">
      <c r="B63" s="31"/>
      <c r="C63" s="14"/>
      <c r="V63" s="11"/>
      <c r="W63" s="22" t="str">
        <f>"Present Value at "&amp;TEXT(B40,"0.00%")&amp;" :"</f>
        <v>Present Value at 3.21% :</v>
      </c>
      <c r="X63" s="42">
        <f>X37+NPV($B$11,X38:X57)</f>
        <v>2506.1142517249818</v>
      </c>
      <c r="Y63" s="42">
        <f t="shared" ref="Y63:AE63" si="92">Y37+NPV($B$11,Y38:Y57)</f>
        <v>-264.11468715583811</v>
      </c>
      <c r="Z63" s="42">
        <f t="shared" si="92"/>
        <v>-513.52020278621205</v>
      </c>
      <c r="AA63" s="42">
        <f t="shared" si="92"/>
        <v>-1774.3269147423646</v>
      </c>
      <c r="AB63" s="42">
        <f t="shared" si="92"/>
        <v>-45.847552959432264</v>
      </c>
      <c r="AC63" s="42">
        <f t="shared" si="92"/>
        <v>-21.340532992601815</v>
      </c>
      <c r="AD63" s="42">
        <f t="shared" si="92"/>
        <v>206.56721051784484</v>
      </c>
      <c r="AE63" s="42">
        <f t="shared" si="92"/>
        <v>139.3791245658108</v>
      </c>
      <c r="AZ63" s="11"/>
      <c r="BA63" s="22" t="str">
        <f>"Present Value at "&amp;TEXT(B40,"0.00%")&amp;" :"</f>
        <v>Present Value at 3.21% :</v>
      </c>
      <c r="BB63" s="42">
        <f>BB37+NPV($B$11,BB38:BB57)</f>
        <v>2506.1142517249818</v>
      </c>
      <c r="BC63" s="42">
        <f t="shared" ref="BC63:BI63" si="93">BC37+NPV($B$11,BC38:BC57)</f>
        <v>-264.11468715583811</v>
      </c>
      <c r="BD63" s="42">
        <f t="shared" si="93"/>
        <v>-553.52020278621205</v>
      </c>
      <c r="BE63" s="42">
        <f t="shared" si="93"/>
        <v>-1440.4652597390282</v>
      </c>
      <c r="BF63" s="42">
        <f t="shared" si="93"/>
        <v>248.0141020439039</v>
      </c>
      <c r="BG63" s="42">
        <f t="shared" si="93"/>
        <v>-21.340532992601815</v>
      </c>
      <c r="BH63" s="42">
        <f t="shared" si="93"/>
        <v>206.61694424919446</v>
      </c>
      <c r="BI63" s="42">
        <f t="shared" si="93"/>
        <v>433.29051330049646</v>
      </c>
    </row>
    <row r="64" spans="1:61" x14ac:dyDescent="0.2">
      <c r="B64" s="31"/>
      <c r="C64" s="14"/>
    </row>
    <row r="65" spans="1:61" s="20" customFormat="1" ht="17" thickBot="1" x14ac:dyDescent="0.25">
      <c r="B65" s="43"/>
      <c r="C65" s="44"/>
      <c r="AG65" s="47"/>
    </row>
    <row r="66" spans="1:61" ht="17" thickBot="1" x14ac:dyDescent="0.25">
      <c r="A66" s="221" t="s">
        <v>67</v>
      </c>
      <c r="B66" s="221"/>
      <c r="E66" s="21">
        <v>0</v>
      </c>
      <c r="F66" s="27">
        <f>B70</f>
        <v>399.660300469172</v>
      </c>
      <c r="G66" s="27">
        <f>F66*B75</f>
        <v>319.72824037533763</v>
      </c>
      <c r="H66" s="28">
        <f>B80</f>
        <v>200</v>
      </c>
      <c r="I66" s="27">
        <f>B67</f>
        <v>250000</v>
      </c>
      <c r="J66" s="29">
        <v>0.8</v>
      </c>
      <c r="K66" s="8">
        <f>I66*J66/1000</f>
        <v>200</v>
      </c>
      <c r="M66" s="9"/>
      <c r="N66" s="9"/>
      <c r="O66" s="30">
        <v>1</v>
      </c>
      <c r="P66" s="30"/>
      <c r="Q66" s="30"/>
      <c r="R66" s="30">
        <f>O66-SUM(P66:Q66)</f>
        <v>1</v>
      </c>
      <c r="S66" s="30"/>
      <c r="T66" s="10"/>
      <c r="U66" s="10">
        <f t="shared" ref="U66:U86" si="94">K66*R66</f>
        <v>200</v>
      </c>
      <c r="W66" s="30"/>
      <c r="X66" s="11">
        <f t="shared" ref="X66:X86" si="95">$R66*F66</f>
        <v>399.660300469172</v>
      </c>
      <c r="Y66" s="11">
        <f t="shared" ref="Y66:Y86" si="96">-$R66*G66</f>
        <v>-319.72824037533763</v>
      </c>
      <c r="Z66" s="11">
        <f t="shared" ref="Z66:Z86" si="97">-$R66*H66</f>
        <v>-200</v>
      </c>
      <c r="AA66" s="11"/>
      <c r="AB66" s="11">
        <f>SUM(X66:AA66)</f>
        <v>-120.06793990616563</v>
      </c>
      <c r="AC66" s="11">
        <f>T66-U66</f>
        <v>-200</v>
      </c>
      <c r="AD66" s="11"/>
      <c r="AE66" s="11">
        <f t="shared" ref="AE66:AE86" si="98">SUM(AB66:AD66)</f>
        <v>-320.06793990616563</v>
      </c>
      <c r="AI66" s="21">
        <v>0</v>
      </c>
      <c r="AJ66" s="27">
        <f>F66</f>
        <v>399.660300469172</v>
      </c>
      <c r="AK66" s="27">
        <f>G66</f>
        <v>319.72824037533763</v>
      </c>
      <c r="AL66" s="28">
        <f>C80</f>
        <v>240</v>
      </c>
      <c r="AM66" s="27">
        <f>I66</f>
        <v>250000</v>
      </c>
      <c r="AN66" s="29">
        <v>0.8</v>
      </c>
      <c r="AO66" s="8">
        <f>AM66*AN66/1000</f>
        <v>200</v>
      </c>
      <c r="AQ66" s="9"/>
      <c r="AR66" s="9"/>
      <c r="AS66" s="30">
        <v>1</v>
      </c>
      <c r="AT66" s="30"/>
      <c r="AU66" s="30"/>
      <c r="AV66" s="30">
        <f>AS66-SUM(AT66:AU66)</f>
        <v>1</v>
      </c>
      <c r="AW66" s="30"/>
      <c r="AX66" s="10"/>
      <c r="AY66" s="10">
        <f t="shared" ref="AY66:AY86" si="99">AO66*AV66</f>
        <v>200</v>
      </c>
      <c r="BA66" s="30"/>
      <c r="BB66" s="11">
        <f t="shared" ref="BB66:BB86" si="100">$R66*AJ66</f>
        <v>399.660300469172</v>
      </c>
      <c r="BC66" s="11">
        <f t="shared" ref="BC66:BC86" si="101">-$R66*AK66</f>
        <v>-319.72824037533763</v>
      </c>
      <c r="BD66" s="11">
        <f t="shared" ref="BD66:BD86" si="102">-$R66*AL66</f>
        <v>-240</v>
      </c>
      <c r="BE66" s="11"/>
      <c r="BF66" s="11">
        <f>SUM(BB66:BE66)</f>
        <v>-160.06793990616563</v>
      </c>
      <c r="BG66" s="11">
        <f>AX66-AY66</f>
        <v>-200</v>
      </c>
      <c r="BH66" s="11"/>
      <c r="BI66" s="11">
        <f t="shared" ref="BI66:BI86" si="103">SUM(BF66:BH66)</f>
        <v>-360.06793990616563</v>
      </c>
    </row>
    <row r="67" spans="1:61" x14ac:dyDescent="0.2">
      <c r="A67" s="45" t="s">
        <v>68</v>
      </c>
      <c r="B67" s="24">
        <v>250000</v>
      </c>
      <c r="E67" s="31">
        <f>E66+1</f>
        <v>1</v>
      </c>
      <c r="F67" s="27"/>
      <c r="G67" s="27"/>
      <c r="H67" s="28"/>
      <c r="I67" s="27">
        <f>B67</f>
        <v>250000</v>
      </c>
      <c r="J67" s="29">
        <v>0.8</v>
      </c>
      <c r="K67" s="8">
        <f t="shared" ref="K67:K86" si="104">I67*J67/1000</f>
        <v>200</v>
      </c>
      <c r="L67" s="32"/>
      <c r="M67" s="9">
        <f>M9</f>
        <v>0.65717040569250318</v>
      </c>
      <c r="N67" s="9">
        <f>N9</f>
        <v>9.6782489144733586E-3</v>
      </c>
      <c r="O67" s="33">
        <f>R66</f>
        <v>1</v>
      </c>
      <c r="P67" s="33">
        <f>O67*M67/1000</f>
        <v>6.5717040569250314E-4</v>
      </c>
      <c r="Q67" s="33">
        <f>MIN(N67*O67,O67-P67)</f>
        <v>9.6782489144733586E-3</v>
      </c>
      <c r="R67" s="30">
        <f>O67-SUM(P67:Q67)</f>
        <v>0.98966458067983409</v>
      </c>
      <c r="S67" s="30"/>
      <c r="T67" s="10">
        <f t="shared" ref="T67:T86" si="105">U66</f>
        <v>200</v>
      </c>
      <c r="U67" s="10">
        <f t="shared" si="94"/>
        <v>197.93291613596682</v>
      </c>
      <c r="W67" s="30"/>
      <c r="X67" s="11">
        <f t="shared" si="95"/>
        <v>0</v>
      </c>
      <c r="Y67" s="11">
        <f t="shared" si="96"/>
        <v>0</v>
      </c>
      <c r="Z67" s="11">
        <f t="shared" si="97"/>
        <v>0</v>
      </c>
      <c r="AA67" s="11">
        <f t="shared" ref="AA67:AA86" si="106">-P67*I67</f>
        <v>-164.29260142312577</v>
      </c>
      <c r="AB67" s="11">
        <f t="shared" ref="AB67:AB86" si="107">SUM(X67:AA67)</f>
        <v>-164.29260142312577</v>
      </c>
      <c r="AC67" s="11">
        <f>-I67*$R66*(J67-J66)/1000</f>
        <v>0</v>
      </c>
      <c r="AD67" s="11">
        <f t="shared" ref="AD67:AD86" si="108">$B$10*SUM(T67,X67:Y67)</f>
        <v>14.419226742318875</v>
      </c>
      <c r="AE67" s="11">
        <f t="shared" si="98"/>
        <v>-149.8733746808069</v>
      </c>
      <c r="AG67" s="49"/>
      <c r="AI67" s="31">
        <f>AI66+1</f>
        <v>1</v>
      </c>
      <c r="AJ67" s="27"/>
      <c r="AK67" s="27"/>
      <c r="AL67" s="28"/>
      <c r="AM67" s="27">
        <f t="shared" ref="AM67:AM86" si="109">I67</f>
        <v>250000</v>
      </c>
      <c r="AN67" s="29">
        <v>0.8</v>
      </c>
      <c r="AO67" s="8">
        <f t="shared" ref="AO67:AO86" si="110">AM67*AN67/1000</f>
        <v>200</v>
      </c>
      <c r="AP67" s="32"/>
      <c r="AQ67" s="9">
        <f>AQ9</f>
        <v>0.53230802861092763</v>
      </c>
      <c r="AR67" s="9">
        <f>N67</f>
        <v>9.6782489144733586E-3</v>
      </c>
      <c r="AS67" s="33">
        <f>AV66</f>
        <v>1</v>
      </c>
      <c r="AT67" s="33">
        <f>AS67*AQ67/1000</f>
        <v>5.3230802861092765E-4</v>
      </c>
      <c r="AU67" s="33">
        <f>MIN(AR67*AS67,AS67-AT67)</f>
        <v>9.6782489144733586E-3</v>
      </c>
      <c r="AV67" s="30">
        <f>AS67-SUM(AT67:AU67)</f>
        <v>0.98978944305691574</v>
      </c>
      <c r="AW67" s="30"/>
      <c r="AX67" s="10">
        <f t="shared" ref="AX67:AX86" si="111">AY66</f>
        <v>200</v>
      </c>
      <c r="AY67" s="10">
        <f t="shared" si="99"/>
        <v>197.95788861138314</v>
      </c>
      <c r="BA67" s="30"/>
      <c r="BB67" s="11">
        <f t="shared" si="100"/>
        <v>0</v>
      </c>
      <c r="BC67" s="11">
        <f t="shared" si="101"/>
        <v>0</v>
      </c>
      <c r="BD67" s="11">
        <f t="shared" si="102"/>
        <v>0</v>
      </c>
      <c r="BE67" s="11">
        <f t="shared" ref="BE67:BE86" si="112">-AT67*AM67</f>
        <v>-133.07700715273191</v>
      </c>
      <c r="BF67" s="11">
        <f t="shared" ref="BF67:BF86" si="113">SUM(BB67:BE67)</f>
        <v>-133.07700715273191</v>
      </c>
      <c r="BG67" s="11">
        <f>-AM67*$R66*(AN67-AN66)/1000</f>
        <v>0</v>
      </c>
      <c r="BH67" s="11">
        <f t="shared" ref="BH67:BH86" si="114">$B$10*SUM(AX67,BB67:BC67)</f>
        <v>14.419226742318875</v>
      </c>
      <c r="BI67" s="11">
        <f t="shared" si="103"/>
        <v>-118.65778041041304</v>
      </c>
    </row>
    <row r="68" spans="1:61" x14ac:dyDescent="0.2">
      <c r="A68" s="34" t="s">
        <v>69</v>
      </c>
      <c r="B68" s="122">
        <f>B10</f>
        <v>7.2096133711594373E-2</v>
      </c>
      <c r="E68" s="31">
        <f t="shared" ref="E68:E86" si="115">E67+1</f>
        <v>2</v>
      </c>
      <c r="F68" s="27">
        <f>B70</f>
        <v>399.660300469172</v>
      </c>
      <c r="G68" s="27">
        <f>F68*$B$76</f>
        <v>19.983015023458602</v>
      </c>
      <c r="H68" s="28">
        <f>$B$81</f>
        <v>25</v>
      </c>
      <c r="I68" s="27">
        <f>B67</f>
        <v>250000</v>
      </c>
      <c r="J68" s="29">
        <v>0.7</v>
      </c>
      <c r="K68" s="8">
        <f t="shared" si="104"/>
        <v>175</v>
      </c>
      <c r="L68" s="32"/>
      <c r="M68" s="9">
        <f t="shared" ref="M68:M86" si="116">M10</f>
        <v>0.68892309697585763</v>
      </c>
      <c r="N68" s="9">
        <f t="shared" ref="N68:N86" si="117">N10</f>
        <v>9.127854954085789E-3</v>
      </c>
      <c r="O68" s="33">
        <f t="shared" ref="O68:O86" si="118">R67</f>
        <v>0.98966458067983409</v>
      </c>
      <c r="P68" s="33">
        <f t="shared" ref="P68:P86" si="119">O68*M68/1000</f>
        <v>6.8180278788926481E-4</v>
      </c>
      <c r="Q68" s="33">
        <f t="shared" ref="Q68:Q86" si="120">MIN(N68*O68,O68-P68)</f>
        <v>9.033514745641659E-3</v>
      </c>
      <c r="R68" s="30">
        <f t="shared" ref="R68:R86" si="121">O68-SUM(P68:Q68)</f>
        <v>0.97994926314630315</v>
      </c>
      <c r="S68" s="30"/>
      <c r="T68" s="10">
        <f t="shared" si="105"/>
        <v>197.93291613596682</v>
      </c>
      <c r="U68" s="10">
        <f t="shared" si="94"/>
        <v>171.49112105060306</v>
      </c>
      <c r="W68" s="30"/>
      <c r="X68" s="11">
        <f t="shared" si="95"/>
        <v>391.64681695359519</v>
      </c>
      <c r="Y68" s="11">
        <f t="shared" si="96"/>
        <v>-19.582340847679763</v>
      </c>
      <c r="Z68" s="11">
        <f t="shared" si="97"/>
        <v>-24.49873157865758</v>
      </c>
      <c r="AA68" s="11">
        <f t="shared" si="106"/>
        <v>-170.45069697231619</v>
      </c>
      <c r="AB68" s="11">
        <f t="shared" si="107"/>
        <v>177.1150475549417</v>
      </c>
      <c r="AC68" s="11">
        <f t="shared" ref="AC68:AC86" si="122">-I68*($R67*J68-$R66*J67)/1000</f>
        <v>26.80869838102906</v>
      </c>
      <c r="AD68" s="11">
        <f t="shared" si="108"/>
        <v>41.094608206330847</v>
      </c>
      <c r="AE68" s="11">
        <f t="shared" si="98"/>
        <v>245.01835414230163</v>
      </c>
      <c r="AG68" s="50"/>
      <c r="AI68" s="31">
        <f t="shared" ref="AI68:AI86" si="123">AI67+1</f>
        <v>2</v>
      </c>
      <c r="AJ68" s="27">
        <f>F68</f>
        <v>399.660300469172</v>
      </c>
      <c r="AK68" s="27">
        <f>G68</f>
        <v>19.983015023458602</v>
      </c>
      <c r="AL68" s="28">
        <f>$C$81</f>
        <v>25</v>
      </c>
      <c r="AM68" s="27">
        <f t="shared" si="109"/>
        <v>250000</v>
      </c>
      <c r="AN68" s="29">
        <v>0.7</v>
      </c>
      <c r="AO68" s="8">
        <f t="shared" si="110"/>
        <v>175</v>
      </c>
      <c r="AP68" s="32"/>
      <c r="AQ68" s="9">
        <f t="shared" ref="AQ68:AQ86" si="124">AQ10</f>
        <v>0.5580277085504447</v>
      </c>
      <c r="AR68" s="9">
        <f t="shared" ref="AR68:AR86" si="125">N68</f>
        <v>9.127854954085789E-3</v>
      </c>
      <c r="AS68" s="33">
        <f t="shared" ref="AS68:AS86" si="126">AV67</f>
        <v>0.98978944305691574</v>
      </c>
      <c r="AT68" s="33">
        <f t="shared" ref="AT68:AT86" si="127">AS68*AQ68/1000</f>
        <v>5.5232993485647148E-4</v>
      </c>
      <c r="AU68" s="33">
        <f t="shared" ref="AU68:AU86" si="128">MIN(AR68*AS68,AS68-AT68)</f>
        <v>9.0346544713088821E-3</v>
      </c>
      <c r="AV68" s="30">
        <f t="shared" ref="AV68:AV86" si="129">AS68-SUM(AT68:AU68)</f>
        <v>0.9802024586507504</v>
      </c>
      <c r="AW68" s="30"/>
      <c r="AX68" s="10">
        <f t="shared" si="111"/>
        <v>197.95788861138314</v>
      </c>
      <c r="AY68" s="10">
        <f t="shared" si="99"/>
        <v>171.53543026388132</v>
      </c>
      <c r="BA68" s="30"/>
      <c r="BB68" s="11">
        <f t="shared" si="100"/>
        <v>391.64681695359519</v>
      </c>
      <c r="BC68" s="11">
        <f t="shared" si="101"/>
        <v>-19.582340847679763</v>
      </c>
      <c r="BD68" s="11">
        <f t="shared" si="102"/>
        <v>-24.49873157865758</v>
      </c>
      <c r="BE68" s="11">
        <f t="shared" si="112"/>
        <v>-138.08248371411787</v>
      </c>
      <c r="BF68" s="11">
        <f t="shared" si="113"/>
        <v>209.48326081314002</v>
      </c>
      <c r="BG68" s="11">
        <f t="shared" ref="BG68:BG86" si="130">-AM68*($R67*AN68-$R66*AN67)/1000</f>
        <v>26.80869838102906</v>
      </c>
      <c r="BH68" s="11">
        <f t="shared" si="114"/>
        <v>41.096408625257567</v>
      </c>
      <c r="BI68" s="11">
        <f t="shared" si="103"/>
        <v>277.38836781942666</v>
      </c>
    </row>
    <row r="69" spans="1:61" x14ac:dyDescent="0.2">
      <c r="A69" s="34" t="s">
        <v>70</v>
      </c>
      <c r="B69" s="12">
        <f>'Discount Rate'!$B$27</f>
        <v>3.2096133711594366E-2</v>
      </c>
      <c r="E69" s="31">
        <f t="shared" si="115"/>
        <v>3</v>
      </c>
      <c r="F69" s="27">
        <f>B70</f>
        <v>399.660300469172</v>
      </c>
      <c r="G69" s="27">
        <f t="shared" ref="G69:G86" si="131">F69*$B$76</f>
        <v>19.983015023458602</v>
      </c>
      <c r="H69" s="28">
        <f t="shared" ref="H69:H86" si="132">$B$81</f>
        <v>25</v>
      </c>
      <c r="I69" s="27">
        <f>B67</f>
        <v>250000</v>
      </c>
      <c r="J69" s="29">
        <v>0.7</v>
      </c>
      <c r="K69" s="8">
        <f t="shared" si="104"/>
        <v>175</v>
      </c>
      <c r="L69" s="32"/>
      <c r="M69" s="9">
        <f t="shared" si="116"/>
        <v>0.72708859771283341</v>
      </c>
      <c r="N69" s="9">
        <f t="shared" si="117"/>
        <v>8.7968690821865932E-3</v>
      </c>
      <c r="O69" s="33">
        <f t="shared" si="118"/>
        <v>0.97994926314630315</v>
      </c>
      <c r="P69" s="33">
        <f t="shared" si="119"/>
        <v>7.1250993557076989E-4</v>
      </c>
      <c r="Q69" s="33">
        <f t="shared" si="120"/>
        <v>8.6204853750832481E-3</v>
      </c>
      <c r="R69" s="30">
        <f t="shared" si="121"/>
        <v>0.97061626783564914</v>
      </c>
      <c r="S69" s="30"/>
      <c r="T69" s="10">
        <f t="shared" si="105"/>
        <v>171.49112105060306</v>
      </c>
      <c r="U69" s="10">
        <f t="shared" si="94"/>
        <v>169.85784687123859</v>
      </c>
      <c r="W69" s="30"/>
      <c r="X69" s="11">
        <f t="shared" si="95"/>
        <v>387.91678924346184</v>
      </c>
      <c r="Y69" s="11">
        <f t="shared" si="96"/>
        <v>-19.395839462173097</v>
      </c>
      <c r="Z69" s="11">
        <f t="shared" si="97"/>
        <v>-24.26540669589123</v>
      </c>
      <c r="AA69" s="11">
        <f t="shared" si="106"/>
        <v>-178.12748389269248</v>
      </c>
      <c r="AB69" s="11">
        <f t="shared" si="107"/>
        <v>166.12805919270502</v>
      </c>
      <c r="AC69" s="11">
        <f t="shared" si="122"/>
        <v>1.7001805683679039</v>
      </c>
      <c r="AD69" s="11">
        <f t="shared" si="108"/>
        <v>38.932782464571048</v>
      </c>
      <c r="AE69" s="11">
        <f t="shared" si="98"/>
        <v>206.76102222564396</v>
      </c>
      <c r="AI69" s="31">
        <f t="shared" si="123"/>
        <v>3</v>
      </c>
      <c r="AJ69" s="27">
        <f t="shared" ref="AJ69:AJ86" si="133">F69</f>
        <v>399.660300469172</v>
      </c>
      <c r="AK69" s="27">
        <f t="shared" ref="AK69:AK86" si="134">G69</f>
        <v>19.983015023458602</v>
      </c>
      <c r="AL69" s="28">
        <f t="shared" ref="AL69:AL86" si="135">$C$81</f>
        <v>25</v>
      </c>
      <c r="AM69" s="27">
        <f t="shared" si="109"/>
        <v>250000</v>
      </c>
      <c r="AN69" s="29">
        <v>0.7</v>
      </c>
      <c r="AO69" s="8">
        <f t="shared" si="110"/>
        <v>175</v>
      </c>
      <c r="AP69" s="32"/>
      <c r="AQ69" s="9">
        <f t="shared" si="124"/>
        <v>0.58894176414739507</v>
      </c>
      <c r="AR69" s="9">
        <f t="shared" si="125"/>
        <v>8.7968690821865932E-3</v>
      </c>
      <c r="AS69" s="33">
        <f t="shared" si="126"/>
        <v>0.9802024586507504</v>
      </c>
      <c r="AT69" s="33">
        <f t="shared" si="127"/>
        <v>5.7728216521938703E-4</v>
      </c>
      <c r="AU69" s="33">
        <f t="shared" si="128"/>
        <v>8.6227127027880685E-3</v>
      </c>
      <c r="AV69" s="30">
        <f t="shared" si="129"/>
        <v>0.97100246378274291</v>
      </c>
      <c r="AW69" s="30"/>
      <c r="AX69" s="10">
        <f t="shared" si="111"/>
        <v>171.53543026388132</v>
      </c>
      <c r="AY69" s="10">
        <f t="shared" si="99"/>
        <v>169.92543116198001</v>
      </c>
      <c r="BA69" s="30"/>
      <c r="BB69" s="11">
        <f t="shared" si="100"/>
        <v>387.91678924346184</v>
      </c>
      <c r="BC69" s="11">
        <f t="shared" si="101"/>
        <v>-19.395839462173097</v>
      </c>
      <c r="BD69" s="11">
        <f t="shared" si="102"/>
        <v>-24.26540669589123</v>
      </c>
      <c r="BE69" s="11">
        <f t="shared" si="112"/>
        <v>-144.32054130484676</v>
      </c>
      <c r="BF69" s="11">
        <f t="shared" si="113"/>
        <v>199.93500178055075</v>
      </c>
      <c r="BG69" s="11">
        <f t="shared" si="130"/>
        <v>1.7001805683679039</v>
      </c>
      <c r="BH69" s="11">
        <f t="shared" si="114"/>
        <v>38.935976987536215</v>
      </c>
      <c r="BI69" s="11">
        <f t="shared" si="103"/>
        <v>240.57115933645485</v>
      </c>
    </row>
    <row r="70" spans="1:61" x14ac:dyDescent="0.2">
      <c r="A70" s="45" t="s">
        <v>71</v>
      </c>
      <c r="B70" s="63">
        <v>399.660300469172</v>
      </c>
      <c r="D70" s="36"/>
      <c r="E70" s="31">
        <f t="shared" si="115"/>
        <v>4</v>
      </c>
      <c r="F70" s="27">
        <f>B70</f>
        <v>399.660300469172</v>
      </c>
      <c r="G70" s="27">
        <f t="shared" si="131"/>
        <v>19.983015023458602</v>
      </c>
      <c r="H70" s="28">
        <f t="shared" si="132"/>
        <v>25</v>
      </c>
      <c r="I70" s="27">
        <f>B67</f>
        <v>250000</v>
      </c>
      <c r="J70" s="29">
        <v>0.6</v>
      </c>
      <c r="K70" s="8">
        <f t="shared" si="104"/>
        <v>150</v>
      </c>
      <c r="L70" s="32"/>
      <c r="M70" s="9">
        <f t="shared" si="116"/>
        <v>0.77268694429479035</v>
      </c>
      <c r="N70" s="9">
        <f t="shared" si="117"/>
        <v>8.6235472306225164E-3</v>
      </c>
      <c r="O70" s="33">
        <f t="shared" si="118"/>
        <v>0.97061626783564914</v>
      </c>
      <c r="P70" s="33">
        <f t="shared" si="119"/>
        <v>7.499825180767415E-4</v>
      </c>
      <c r="Q70" s="33">
        <f t="shared" si="120"/>
        <v>8.3701552284912752E-3</v>
      </c>
      <c r="R70" s="30">
        <f t="shared" si="121"/>
        <v>0.96149613008908108</v>
      </c>
      <c r="S70" s="30"/>
      <c r="T70" s="10">
        <f t="shared" si="105"/>
        <v>169.85784687123859</v>
      </c>
      <c r="U70" s="10">
        <f t="shared" si="94"/>
        <v>144.22441951336216</v>
      </c>
      <c r="W70" s="30"/>
      <c r="X70" s="11">
        <f t="shared" si="95"/>
        <v>384.27183225134826</v>
      </c>
      <c r="Y70" s="11">
        <f t="shared" si="96"/>
        <v>-19.213591612567413</v>
      </c>
      <c r="Z70" s="11">
        <f t="shared" si="97"/>
        <v>-24.037403252227026</v>
      </c>
      <c r="AA70" s="11">
        <f t="shared" si="106"/>
        <v>-187.49562951918537</v>
      </c>
      <c r="AB70" s="11">
        <f t="shared" si="107"/>
        <v>153.52520786736844</v>
      </c>
      <c r="AC70" s="11">
        <f t="shared" si="122"/>
        <v>25.898680875255678</v>
      </c>
      <c r="AD70" s="11">
        <f t="shared" si="108"/>
        <v>38.565381769605281</v>
      </c>
      <c r="AE70" s="11">
        <f t="shared" si="98"/>
        <v>217.98927051222938</v>
      </c>
      <c r="AI70" s="31">
        <f t="shared" si="123"/>
        <v>4</v>
      </c>
      <c r="AJ70" s="27">
        <f t="shared" si="133"/>
        <v>399.660300469172</v>
      </c>
      <c r="AK70" s="27">
        <f t="shared" si="134"/>
        <v>19.983015023458602</v>
      </c>
      <c r="AL70" s="28">
        <f t="shared" si="135"/>
        <v>25</v>
      </c>
      <c r="AM70" s="27">
        <f t="shared" si="109"/>
        <v>250000</v>
      </c>
      <c r="AN70" s="29">
        <v>0.6</v>
      </c>
      <c r="AO70" s="8">
        <f t="shared" si="110"/>
        <v>150</v>
      </c>
      <c r="AP70" s="32"/>
      <c r="AQ70" s="9">
        <f t="shared" si="124"/>
        <v>0.62587642487878026</v>
      </c>
      <c r="AR70" s="9">
        <f t="shared" si="125"/>
        <v>8.6235472306225164E-3</v>
      </c>
      <c r="AS70" s="33">
        <f t="shared" si="126"/>
        <v>0.97100246378274291</v>
      </c>
      <c r="AT70" s="33">
        <f t="shared" si="127"/>
        <v>6.0772755058083035E-4</v>
      </c>
      <c r="AU70" s="33">
        <f t="shared" si="128"/>
        <v>8.3734856074813135E-3</v>
      </c>
      <c r="AV70" s="30">
        <f t="shared" si="129"/>
        <v>0.9620212506246808</v>
      </c>
      <c r="AW70" s="30"/>
      <c r="AX70" s="10">
        <f t="shared" si="111"/>
        <v>169.92543116198001</v>
      </c>
      <c r="AY70" s="10">
        <f t="shared" si="99"/>
        <v>144.30318759370212</v>
      </c>
      <c r="BA70" s="30"/>
      <c r="BB70" s="11">
        <f t="shared" si="100"/>
        <v>384.27183225134826</v>
      </c>
      <c r="BC70" s="11">
        <f t="shared" si="101"/>
        <v>-19.213591612567413</v>
      </c>
      <c r="BD70" s="11">
        <f t="shared" si="102"/>
        <v>-24.037403252227026</v>
      </c>
      <c r="BE70" s="11">
        <f t="shared" si="112"/>
        <v>-151.93188764520758</v>
      </c>
      <c r="BF70" s="11">
        <f t="shared" si="113"/>
        <v>189.08894974134623</v>
      </c>
      <c r="BG70" s="11">
        <f t="shared" si="130"/>
        <v>25.898680875255678</v>
      </c>
      <c r="BH70" s="11">
        <f t="shared" si="114"/>
        <v>38.570254335667379</v>
      </c>
      <c r="BI70" s="11">
        <f t="shared" si="103"/>
        <v>253.55788495226929</v>
      </c>
    </row>
    <row r="71" spans="1:61" x14ac:dyDescent="0.2">
      <c r="D71" s="21"/>
      <c r="E71" s="31">
        <f t="shared" si="115"/>
        <v>5</v>
      </c>
      <c r="F71" s="27">
        <f>B70</f>
        <v>399.660300469172</v>
      </c>
      <c r="G71" s="27">
        <f t="shared" si="131"/>
        <v>19.983015023458602</v>
      </c>
      <c r="H71" s="28">
        <f t="shared" si="132"/>
        <v>25</v>
      </c>
      <c r="I71" s="27">
        <f>B67</f>
        <v>250000</v>
      </c>
      <c r="J71" s="29">
        <v>0.6</v>
      </c>
      <c r="K71" s="8">
        <f t="shared" si="104"/>
        <v>150</v>
      </c>
      <c r="L71" s="32"/>
      <c r="M71" s="9">
        <f t="shared" si="116"/>
        <v>0.82584488116899601</v>
      </c>
      <c r="N71" s="9">
        <f t="shared" si="117"/>
        <v>7.8618133141121344E-3</v>
      </c>
      <c r="O71" s="33">
        <f t="shared" si="118"/>
        <v>0.96149613008908108</v>
      </c>
      <c r="P71" s="33">
        <f t="shared" si="119"/>
        <v>7.9404665729786671E-4</v>
      </c>
      <c r="Q71" s="33">
        <f t="shared" si="120"/>
        <v>7.5591030770016301E-3</v>
      </c>
      <c r="R71" s="30">
        <f t="shared" si="121"/>
        <v>0.95314298035478162</v>
      </c>
      <c r="S71" s="30"/>
      <c r="T71" s="10">
        <f t="shared" si="105"/>
        <v>144.22441951336216</v>
      </c>
      <c r="U71" s="10">
        <f t="shared" si="94"/>
        <v>142.97144705321725</v>
      </c>
      <c r="W71" s="30"/>
      <c r="X71" s="11">
        <f t="shared" si="95"/>
        <v>380.9334099186741</v>
      </c>
      <c r="Y71" s="11">
        <f t="shared" si="96"/>
        <v>-19.046670495933707</v>
      </c>
      <c r="Z71" s="11">
        <f t="shared" si="97"/>
        <v>-23.82857450886954</v>
      </c>
      <c r="AA71" s="11">
        <f t="shared" si="106"/>
        <v>-198.51166432446666</v>
      </c>
      <c r="AB71" s="11">
        <f t="shared" si="107"/>
        <v>139.54650058940416</v>
      </c>
      <c r="AC71" s="11">
        <f t="shared" si="122"/>
        <v>1.3680206619852142</v>
      </c>
      <c r="AD71" s="11">
        <f t="shared" si="108"/>
        <v>36.488657787587236</v>
      </c>
      <c r="AE71" s="11">
        <f t="shared" si="98"/>
        <v>177.40317903897662</v>
      </c>
      <c r="AI71" s="31">
        <f t="shared" si="123"/>
        <v>5</v>
      </c>
      <c r="AJ71" s="27">
        <f t="shared" si="133"/>
        <v>399.660300469172</v>
      </c>
      <c r="AK71" s="27">
        <f t="shared" si="134"/>
        <v>19.983015023458602</v>
      </c>
      <c r="AL71" s="28">
        <f t="shared" si="135"/>
        <v>25</v>
      </c>
      <c r="AM71" s="27">
        <f t="shared" si="109"/>
        <v>250000</v>
      </c>
      <c r="AN71" s="29">
        <v>0.6</v>
      </c>
      <c r="AO71" s="8">
        <f t="shared" si="110"/>
        <v>150</v>
      </c>
      <c r="AP71" s="32"/>
      <c r="AQ71" s="9">
        <f t="shared" si="124"/>
        <v>0.66893435374688681</v>
      </c>
      <c r="AR71" s="9">
        <f t="shared" si="125"/>
        <v>7.8618133141121344E-3</v>
      </c>
      <c r="AS71" s="33">
        <f t="shared" si="126"/>
        <v>0.9620212506246808</v>
      </c>
      <c r="AT71" s="33">
        <f t="shared" si="127"/>
        <v>6.435290635773927E-4</v>
      </c>
      <c r="AU71" s="33">
        <f t="shared" si="128"/>
        <v>7.5632314766199216E-3</v>
      </c>
      <c r="AV71" s="30">
        <f t="shared" si="129"/>
        <v>0.95381449008448349</v>
      </c>
      <c r="AW71" s="30"/>
      <c r="AX71" s="10">
        <f t="shared" si="111"/>
        <v>144.30318759370212</v>
      </c>
      <c r="AY71" s="10">
        <f t="shared" si="99"/>
        <v>143.07217351267252</v>
      </c>
      <c r="BA71" s="30"/>
      <c r="BB71" s="11">
        <f t="shared" si="100"/>
        <v>380.9334099186741</v>
      </c>
      <c r="BC71" s="11">
        <f t="shared" si="101"/>
        <v>-19.046670495933707</v>
      </c>
      <c r="BD71" s="11">
        <f t="shared" si="102"/>
        <v>-23.82857450886954</v>
      </c>
      <c r="BE71" s="11">
        <f t="shared" si="112"/>
        <v>-160.88226589434817</v>
      </c>
      <c r="BF71" s="11">
        <f t="shared" si="113"/>
        <v>177.17589901952266</v>
      </c>
      <c r="BG71" s="11">
        <f t="shared" si="130"/>
        <v>1.3680206619852142</v>
      </c>
      <c r="BH71" s="11">
        <f t="shared" si="114"/>
        <v>36.494336661639636</v>
      </c>
      <c r="BI71" s="11">
        <f t="shared" si="103"/>
        <v>215.03825634314751</v>
      </c>
    </row>
    <row r="72" spans="1:61" x14ac:dyDescent="0.2">
      <c r="D72" s="21"/>
      <c r="E72" s="31">
        <f t="shared" si="115"/>
        <v>6</v>
      </c>
      <c r="F72" s="27">
        <f>B70</f>
        <v>399.660300469172</v>
      </c>
      <c r="G72" s="27">
        <f t="shared" si="131"/>
        <v>19.983015023458602</v>
      </c>
      <c r="H72" s="28">
        <f t="shared" si="132"/>
        <v>25</v>
      </c>
      <c r="I72" s="27">
        <f>B67</f>
        <v>250000</v>
      </c>
      <c r="J72" s="29">
        <v>0.5</v>
      </c>
      <c r="K72" s="8">
        <f t="shared" si="104"/>
        <v>125</v>
      </c>
      <c r="L72" s="32"/>
      <c r="M72" s="9">
        <f t="shared" si="116"/>
        <v>0.88649214444726809</v>
      </c>
      <c r="N72" s="9">
        <f t="shared" si="117"/>
        <v>7.2198790800108038E-3</v>
      </c>
      <c r="O72" s="33">
        <f t="shared" si="118"/>
        <v>0.95314298035478162</v>
      </c>
      <c r="P72" s="33">
        <f t="shared" si="119"/>
        <v>8.4495376461957074E-4</v>
      </c>
      <c r="Q72" s="33">
        <f t="shared" si="120"/>
        <v>6.8815770641226367E-3</v>
      </c>
      <c r="R72" s="30">
        <f t="shared" si="121"/>
        <v>0.94541644952603943</v>
      </c>
      <c r="S72" s="30"/>
      <c r="T72" s="10">
        <f t="shared" si="105"/>
        <v>142.97144705321725</v>
      </c>
      <c r="U72" s="10">
        <f t="shared" si="94"/>
        <v>118.17705619075493</v>
      </c>
      <c r="W72" s="30"/>
      <c r="X72" s="11">
        <f t="shared" si="95"/>
        <v>377.84542228607472</v>
      </c>
      <c r="Y72" s="11">
        <f t="shared" si="96"/>
        <v>-18.892271114303735</v>
      </c>
      <c r="Z72" s="11">
        <f t="shared" si="97"/>
        <v>-23.635411238150986</v>
      </c>
      <c r="AA72" s="11">
        <f t="shared" si="106"/>
        <v>-211.23844115489268</v>
      </c>
      <c r="AB72" s="11">
        <f t="shared" si="107"/>
        <v>124.07929877872729</v>
      </c>
      <c r="AC72" s="11">
        <f t="shared" si="122"/>
        <v>25.08154696901445</v>
      </c>
      <c r="AD72" s="11">
        <f t="shared" si="108"/>
        <v>36.186822946767037</v>
      </c>
      <c r="AE72" s="11">
        <f t="shared" si="98"/>
        <v>185.3476686945088</v>
      </c>
      <c r="AI72" s="31">
        <f t="shared" si="123"/>
        <v>6</v>
      </c>
      <c r="AJ72" s="27">
        <f t="shared" si="133"/>
        <v>399.660300469172</v>
      </c>
      <c r="AK72" s="27">
        <f t="shared" si="134"/>
        <v>19.983015023458602</v>
      </c>
      <c r="AL72" s="28">
        <f t="shared" si="135"/>
        <v>25</v>
      </c>
      <c r="AM72" s="27">
        <f t="shared" si="109"/>
        <v>250000</v>
      </c>
      <c r="AN72" s="29">
        <v>0.5</v>
      </c>
      <c r="AO72" s="8">
        <f t="shared" si="110"/>
        <v>125</v>
      </c>
      <c r="AP72" s="32"/>
      <c r="AQ72" s="9">
        <f t="shared" si="124"/>
        <v>0.71805863700228723</v>
      </c>
      <c r="AR72" s="9">
        <f t="shared" si="125"/>
        <v>7.2198790800108038E-3</v>
      </c>
      <c r="AS72" s="33">
        <f t="shared" si="126"/>
        <v>0.95381449008448349</v>
      </c>
      <c r="AT72" s="33">
        <f t="shared" si="127"/>
        <v>6.8489473270309591E-4</v>
      </c>
      <c r="AU72" s="33">
        <f t="shared" si="128"/>
        <v>6.8864252831721349E-3</v>
      </c>
      <c r="AV72" s="30">
        <f t="shared" si="129"/>
        <v>0.94624317006860825</v>
      </c>
      <c r="AW72" s="30"/>
      <c r="AX72" s="10">
        <f t="shared" si="111"/>
        <v>143.07217351267252</v>
      </c>
      <c r="AY72" s="10">
        <f t="shared" si="99"/>
        <v>118.28039625857603</v>
      </c>
      <c r="BA72" s="30"/>
      <c r="BB72" s="11">
        <f t="shared" si="100"/>
        <v>377.84542228607472</v>
      </c>
      <c r="BC72" s="11">
        <f t="shared" si="101"/>
        <v>-18.892271114303735</v>
      </c>
      <c r="BD72" s="11">
        <f t="shared" si="102"/>
        <v>-23.635411238150986</v>
      </c>
      <c r="BE72" s="11">
        <f t="shared" si="112"/>
        <v>-171.22368317577397</v>
      </c>
      <c r="BF72" s="11">
        <f t="shared" si="113"/>
        <v>164.094056757846</v>
      </c>
      <c r="BG72" s="11">
        <f t="shared" si="130"/>
        <v>25.08154696901445</v>
      </c>
      <c r="BH72" s="11">
        <f t="shared" si="114"/>
        <v>36.194084935056217</v>
      </c>
      <c r="BI72" s="11">
        <f t="shared" si="103"/>
        <v>225.36968866191668</v>
      </c>
    </row>
    <row r="73" spans="1:61" x14ac:dyDescent="0.2">
      <c r="A73" s="220" t="s">
        <v>72</v>
      </c>
      <c r="B73" s="220"/>
      <c r="C73" s="38"/>
      <c r="D73" s="21"/>
      <c r="E73" s="31">
        <f t="shared" si="115"/>
        <v>7</v>
      </c>
      <c r="F73" s="27">
        <f>B70</f>
        <v>399.660300469172</v>
      </c>
      <c r="G73" s="27">
        <f t="shared" si="131"/>
        <v>19.983015023458602</v>
      </c>
      <c r="H73" s="28">
        <f t="shared" si="132"/>
        <v>25</v>
      </c>
      <c r="I73" s="27">
        <f>B67</f>
        <v>250000</v>
      </c>
      <c r="J73" s="29">
        <v>0.5</v>
      </c>
      <c r="K73" s="8">
        <f t="shared" si="104"/>
        <v>125</v>
      </c>
      <c r="L73" s="32"/>
      <c r="M73" s="9">
        <f t="shared" si="116"/>
        <v>0.95520088094027955</v>
      </c>
      <c r="N73" s="9">
        <f t="shared" si="117"/>
        <v>7.0434336346212253E-3</v>
      </c>
      <c r="O73" s="33">
        <f t="shared" si="118"/>
        <v>0.94541644952603943</v>
      </c>
      <c r="P73" s="33">
        <f t="shared" si="119"/>
        <v>9.0306262544270419E-4</v>
      </c>
      <c r="Q73" s="33">
        <f t="shared" si="120"/>
        <v>6.658978019315886E-3</v>
      </c>
      <c r="R73" s="30">
        <f t="shared" si="121"/>
        <v>0.9378544088812808</v>
      </c>
      <c r="S73" s="30"/>
      <c r="T73" s="10">
        <f t="shared" si="105"/>
        <v>118.17705619075493</v>
      </c>
      <c r="U73" s="10">
        <f t="shared" si="94"/>
        <v>117.23180111016011</v>
      </c>
      <c r="W73" s="30"/>
      <c r="X73" s="11">
        <f t="shared" si="95"/>
        <v>374.82317484983037</v>
      </c>
      <c r="Y73" s="11">
        <f t="shared" si="96"/>
        <v>-18.741158742491521</v>
      </c>
      <c r="Z73" s="11">
        <f t="shared" si="97"/>
        <v>-23.44636022203202</v>
      </c>
      <c r="AA73" s="11">
        <f t="shared" si="106"/>
        <v>-225.76565636067605</v>
      </c>
      <c r="AB73" s="11">
        <f t="shared" si="107"/>
        <v>106.8699995246308</v>
      </c>
      <c r="AC73" s="11">
        <f t="shared" si="122"/>
        <v>0.9658163535927744</v>
      </c>
      <c r="AD73" s="11">
        <f t="shared" si="108"/>
        <v>34.192245490340071</v>
      </c>
      <c r="AE73" s="11">
        <f t="shared" si="98"/>
        <v>142.02806136856364</v>
      </c>
      <c r="AI73" s="31">
        <f t="shared" si="123"/>
        <v>7</v>
      </c>
      <c r="AJ73" s="27">
        <f t="shared" si="133"/>
        <v>399.660300469172</v>
      </c>
      <c r="AK73" s="27">
        <f t="shared" si="134"/>
        <v>19.983015023458602</v>
      </c>
      <c r="AL73" s="28">
        <f t="shared" si="135"/>
        <v>25</v>
      </c>
      <c r="AM73" s="27">
        <f t="shared" si="109"/>
        <v>250000</v>
      </c>
      <c r="AN73" s="29">
        <v>0.5</v>
      </c>
      <c r="AO73" s="8">
        <f t="shared" si="110"/>
        <v>125</v>
      </c>
      <c r="AP73" s="32"/>
      <c r="AQ73" s="9">
        <f t="shared" si="124"/>
        <v>0.77371271356162652</v>
      </c>
      <c r="AR73" s="9">
        <f t="shared" si="125"/>
        <v>7.0434336346212253E-3</v>
      </c>
      <c r="AS73" s="33">
        <f t="shared" si="126"/>
        <v>0.94624317006860825</v>
      </c>
      <c r="AT73" s="33">
        <f t="shared" si="127"/>
        <v>7.3212037080293854E-4</v>
      </c>
      <c r="AU73" s="33">
        <f t="shared" si="128"/>
        <v>6.6648009705918476E-3</v>
      </c>
      <c r="AV73" s="30">
        <f t="shared" si="129"/>
        <v>0.93884624872721345</v>
      </c>
      <c r="AW73" s="30"/>
      <c r="AX73" s="10">
        <f t="shared" si="111"/>
        <v>118.28039625857603</v>
      </c>
      <c r="AY73" s="10">
        <f t="shared" si="99"/>
        <v>117.35578109090169</v>
      </c>
      <c r="BA73" s="30"/>
      <c r="BB73" s="11">
        <f t="shared" si="100"/>
        <v>374.82317484983037</v>
      </c>
      <c r="BC73" s="11">
        <f t="shared" si="101"/>
        <v>-18.741158742491521</v>
      </c>
      <c r="BD73" s="11">
        <f t="shared" si="102"/>
        <v>-23.44636022203202</v>
      </c>
      <c r="BE73" s="11">
        <f t="shared" si="112"/>
        <v>-183.03009270073463</v>
      </c>
      <c r="BF73" s="11">
        <f t="shared" si="113"/>
        <v>149.60556318457222</v>
      </c>
      <c r="BG73" s="11">
        <f t="shared" si="130"/>
        <v>0.9658163535927744</v>
      </c>
      <c r="BH73" s="11">
        <f t="shared" si="114"/>
        <v>34.19969590968747</v>
      </c>
      <c r="BI73" s="11">
        <f t="shared" si="103"/>
        <v>184.77107544785247</v>
      </c>
    </row>
    <row r="74" spans="1:61" x14ac:dyDescent="0.2">
      <c r="A74" s="37" t="s">
        <v>8</v>
      </c>
      <c r="B74" s="37" t="s">
        <v>73</v>
      </c>
      <c r="C74" s="38"/>
      <c r="D74" s="21"/>
      <c r="E74" s="31">
        <f t="shared" si="115"/>
        <v>8</v>
      </c>
      <c r="F74" s="27">
        <f>B70</f>
        <v>399.660300469172</v>
      </c>
      <c r="G74" s="27">
        <f t="shared" si="131"/>
        <v>19.983015023458602</v>
      </c>
      <c r="H74" s="28">
        <f t="shared" si="132"/>
        <v>25</v>
      </c>
      <c r="I74" s="27">
        <f>B67</f>
        <v>250000</v>
      </c>
      <c r="J74" s="29">
        <v>0.4</v>
      </c>
      <c r="K74" s="8">
        <f t="shared" si="104"/>
        <v>100</v>
      </c>
      <c r="L74" s="32"/>
      <c r="M74" s="9">
        <f t="shared" si="116"/>
        <v>1.0312697121728083</v>
      </c>
      <c r="N74" s="9">
        <f t="shared" si="117"/>
        <v>6.2808434275459851E-3</v>
      </c>
      <c r="O74" s="33">
        <f t="shared" si="118"/>
        <v>0.9378544088812808</v>
      </c>
      <c r="P74" s="33">
        <f t="shared" si="119"/>
        <v>9.6718084630699778E-4</v>
      </c>
      <c r="Q74" s="33">
        <f t="shared" si="120"/>
        <v>5.8905167000170176E-3</v>
      </c>
      <c r="R74" s="30">
        <f t="shared" si="121"/>
        <v>0.93099671133495676</v>
      </c>
      <c r="S74" s="30"/>
      <c r="T74" s="10">
        <f t="shared" si="105"/>
        <v>117.23180111016011</v>
      </c>
      <c r="U74" s="10">
        <f t="shared" si="94"/>
        <v>93.099671133495676</v>
      </c>
      <c r="W74" s="30"/>
      <c r="X74" s="11">
        <f t="shared" si="95"/>
        <v>372.08242538793979</v>
      </c>
      <c r="Y74" s="11">
        <f t="shared" si="96"/>
        <v>-18.604121269396991</v>
      </c>
      <c r="Z74" s="11">
        <f t="shared" si="97"/>
        <v>-23.274917783373919</v>
      </c>
      <c r="AA74" s="11">
        <f t="shared" si="106"/>
        <v>-241.79521157674944</v>
      </c>
      <c r="AB74" s="11">
        <f t="shared" si="107"/>
        <v>88.408174758419449</v>
      </c>
      <c r="AC74" s="11">
        <f t="shared" si="122"/>
        <v>24.391615302626843</v>
      </c>
      <c r="AD74" s="11">
        <f t="shared" si="108"/>
        <v>33.93637868596722</v>
      </c>
      <c r="AE74" s="11">
        <f t="shared" si="98"/>
        <v>146.73616874701352</v>
      </c>
      <c r="AI74" s="31">
        <f t="shared" si="123"/>
        <v>8</v>
      </c>
      <c r="AJ74" s="27">
        <f t="shared" si="133"/>
        <v>399.660300469172</v>
      </c>
      <c r="AK74" s="27">
        <f t="shared" si="134"/>
        <v>19.983015023458602</v>
      </c>
      <c r="AL74" s="28">
        <f t="shared" si="135"/>
        <v>25</v>
      </c>
      <c r="AM74" s="27">
        <f t="shared" si="109"/>
        <v>250000</v>
      </c>
      <c r="AN74" s="29">
        <v>0.4</v>
      </c>
      <c r="AO74" s="8">
        <f t="shared" si="110"/>
        <v>100</v>
      </c>
      <c r="AP74" s="32"/>
      <c r="AQ74" s="9">
        <f t="shared" si="124"/>
        <v>0.83532846685997475</v>
      </c>
      <c r="AR74" s="9">
        <f t="shared" si="125"/>
        <v>6.2808434275459851E-3</v>
      </c>
      <c r="AS74" s="33">
        <f t="shared" si="126"/>
        <v>0.93884624872721345</v>
      </c>
      <c r="AT74" s="33">
        <f t="shared" si="127"/>
        <v>7.8424499756654176E-4</v>
      </c>
      <c r="AU74" s="33">
        <f t="shared" si="128"/>
        <v>5.8967462907945217E-3</v>
      </c>
      <c r="AV74" s="30">
        <f t="shared" si="129"/>
        <v>0.93216525743885237</v>
      </c>
      <c r="AW74" s="30"/>
      <c r="AX74" s="10">
        <f t="shared" si="111"/>
        <v>117.35578109090169</v>
      </c>
      <c r="AY74" s="10">
        <f t="shared" si="99"/>
        <v>93.216525743885242</v>
      </c>
      <c r="BA74" s="30"/>
      <c r="BB74" s="11">
        <f t="shared" si="100"/>
        <v>372.08242538793979</v>
      </c>
      <c r="BC74" s="11">
        <f t="shared" si="101"/>
        <v>-18.604121269396991</v>
      </c>
      <c r="BD74" s="11">
        <f t="shared" si="102"/>
        <v>-23.274917783373919</v>
      </c>
      <c r="BE74" s="11">
        <f t="shared" si="112"/>
        <v>-196.06124939163544</v>
      </c>
      <c r="BF74" s="11">
        <f t="shared" si="113"/>
        <v>134.14213694353344</v>
      </c>
      <c r="BG74" s="11">
        <f t="shared" si="130"/>
        <v>24.391615302626843</v>
      </c>
      <c r="BH74" s="11">
        <f t="shared" si="114"/>
        <v>33.945317163236325</v>
      </c>
      <c r="BI74" s="11">
        <f t="shared" si="103"/>
        <v>192.4790694093966</v>
      </c>
    </row>
    <row r="75" spans="1:61" x14ac:dyDescent="0.2">
      <c r="A75" s="21">
        <v>1</v>
      </c>
      <c r="B75" s="38">
        <v>0.8</v>
      </c>
      <c r="D75" s="21"/>
      <c r="E75" s="31">
        <f t="shared" si="115"/>
        <v>9</v>
      </c>
      <c r="F75" s="27">
        <f>B70</f>
        <v>399.660300469172</v>
      </c>
      <c r="G75" s="27">
        <f t="shared" si="131"/>
        <v>19.983015023458602</v>
      </c>
      <c r="H75" s="28">
        <f t="shared" si="132"/>
        <v>25</v>
      </c>
      <c r="I75" s="27">
        <f>B67</f>
        <v>250000</v>
      </c>
      <c r="J75" s="29">
        <v>0.4</v>
      </c>
      <c r="K75" s="8">
        <f t="shared" si="104"/>
        <v>100</v>
      </c>
      <c r="L75" s="32"/>
      <c r="M75" s="9">
        <f t="shared" si="116"/>
        <v>1.1162557062007623</v>
      </c>
      <c r="N75" s="9">
        <f t="shared" si="117"/>
        <v>5.8315702180592619E-3</v>
      </c>
      <c r="O75" s="33">
        <f t="shared" si="118"/>
        <v>0.93099671133495676</v>
      </c>
      <c r="P75" s="33">
        <f t="shared" si="119"/>
        <v>1.0392303914817894E-3</v>
      </c>
      <c r="Q75" s="33">
        <f t="shared" si="120"/>
        <v>5.4291726949320497E-3</v>
      </c>
      <c r="R75" s="30">
        <f t="shared" si="121"/>
        <v>0.92452830824854293</v>
      </c>
      <c r="S75" s="30"/>
      <c r="T75" s="10">
        <f t="shared" si="105"/>
        <v>93.099671133495676</v>
      </c>
      <c r="U75" s="10">
        <f t="shared" si="94"/>
        <v>92.452830824854288</v>
      </c>
      <c r="W75" s="30"/>
      <c r="X75" s="11">
        <f t="shared" si="95"/>
        <v>369.49726146686794</v>
      </c>
      <c r="Y75" s="11">
        <f t="shared" si="96"/>
        <v>-18.4748630733434</v>
      </c>
      <c r="Z75" s="11">
        <f t="shared" si="97"/>
        <v>-23.113207706213572</v>
      </c>
      <c r="AA75" s="11">
        <f t="shared" si="106"/>
        <v>-259.80759787044735</v>
      </c>
      <c r="AB75" s="11">
        <f t="shared" si="107"/>
        <v>68.101592816863615</v>
      </c>
      <c r="AC75" s="11">
        <f t="shared" si="122"/>
        <v>0.68576975463240086</v>
      </c>
      <c r="AD75" s="11">
        <f t="shared" si="108"/>
        <v>32.019484108890062</v>
      </c>
      <c r="AE75" s="11">
        <f t="shared" si="98"/>
        <v>100.80684668038609</v>
      </c>
      <c r="AI75" s="31">
        <f t="shared" si="123"/>
        <v>9</v>
      </c>
      <c r="AJ75" s="27">
        <f t="shared" si="133"/>
        <v>399.660300469172</v>
      </c>
      <c r="AK75" s="27">
        <f t="shared" si="134"/>
        <v>19.983015023458602</v>
      </c>
      <c r="AL75" s="28">
        <f t="shared" si="135"/>
        <v>25</v>
      </c>
      <c r="AM75" s="27">
        <f t="shared" si="109"/>
        <v>250000</v>
      </c>
      <c r="AN75" s="29">
        <v>0.4</v>
      </c>
      <c r="AO75" s="8">
        <f t="shared" si="110"/>
        <v>100</v>
      </c>
      <c r="AP75" s="32"/>
      <c r="AQ75" s="9">
        <f t="shared" si="124"/>
        <v>0.90416712202261751</v>
      </c>
      <c r="AR75" s="9">
        <f t="shared" si="125"/>
        <v>5.8315702180592619E-3</v>
      </c>
      <c r="AS75" s="33">
        <f t="shared" si="126"/>
        <v>0.93216525743885237</v>
      </c>
      <c r="AT75" s="33">
        <f t="shared" si="127"/>
        <v>8.4283317806795955E-4</v>
      </c>
      <c r="AU75" s="33">
        <f t="shared" si="128"/>
        <v>5.4359871535899565E-3</v>
      </c>
      <c r="AV75" s="30">
        <f t="shared" si="129"/>
        <v>0.92588643710719443</v>
      </c>
      <c r="AW75" s="30"/>
      <c r="AX75" s="10">
        <f t="shared" si="111"/>
        <v>93.216525743885242</v>
      </c>
      <c r="AY75" s="10">
        <f t="shared" si="99"/>
        <v>92.588643710719438</v>
      </c>
      <c r="BA75" s="30"/>
      <c r="BB75" s="11">
        <f t="shared" si="100"/>
        <v>369.49726146686794</v>
      </c>
      <c r="BC75" s="11">
        <f t="shared" si="101"/>
        <v>-18.4748630733434</v>
      </c>
      <c r="BD75" s="11">
        <f t="shared" si="102"/>
        <v>-23.113207706213572</v>
      </c>
      <c r="BE75" s="11">
        <f t="shared" si="112"/>
        <v>-210.70829451698989</v>
      </c>
      <c r="BF75" s="11">
        <f t="shared" si="113"/>
        <v>117.20089617032107</v>
      </c>
      <c r="BG75" s="11">
        <f t="shared" si="130"/>
        <v>0.68576975463240086</v>
      </c>
      <c r="BH75" s="11">
        <f t="shared" si="114"/>
        <v>32.027908874505528</v>
      </c>
      <c r="BI75" s="11">
        <f t="shared" si="103"/>
        <v>149.91457479945899</v>
      </c>
    </row>
    <row r="76" spans="1:61" x14ac:dyDescent="0.2">
      <c r="A76" s="39" t="s">
        <v>74</v>
      </c>
      <c r="B76" s="38">
        <v>0.05</v>
      </c>
      <c r="D76" s="21"/>
      <c r="E76" s="31">
        <f t="shared" si="115"/>
        <v>10</v>
      </c>
      <c r="F76" s="27">
        <f>B70</f>
        <v>399.660300469172</v>
      </c>
      <c r="G76" s="27">
        <f t="shared" si="131"/>
        <v>19.983015023458602</v>
      </c>
      <c r="H76" s="28">
        <f t="shared" si="132"/>
        <v>25</v>
      </c>
      <c r="I76" s="27">
        <f>B67</f>
        <v>250000</v>
      </c>
      <c r="J76" s="29">
        <v>0.4</v>
      </c>
      <c r="K76" s="8">
        <f t="shared" si="104"/>
        <v>100</v>
      </c>
      <c r="L76" s="32"/>
      <c r="M76" s="9">
        <f t="shared" si="116"/>
        <v>1.2102241006607368</v>
      </c>
      <c r="N76" s="9">
        <f t="shared" si="117"/>
        <v>5.3897824283458667E-3</v>
      </c>
      <c r="O76" s="33">
        <f t="shared" si="118"/>
        <v>0.92452830824854293</v>
      </c>
      <c r="P76" s="33">
        <f t="shared" si="119"/>
        <v>1.1188864403854852E-3</v>
      </c>
      <c r="Q76" s="33">
        <f t="shared" si="120"/>
        <v>4.9830064303063278E-3</v>
      </c>
      <c r="R76" s="30">
        <f t="shared" si="121"/>
        <v>0.91842641537785108</v>
      </c>
      <c r="S76" s="30"/>
      <c r="T76" s="10">
        <f t="shared" si="105"/>
        <v>92.452830824854288</v>
      </c>
      <c r="U76" s="10">
        <f t="shared" si="94"/>
        <v>91.842641537785113</v>
      </c>
      <c r="W76" s="30"/>
      <c r="X76" s="11">
        <f t="shared" si="95"/>
        <v>367.05857712873654</v>
      </c>
      <c r="Y76" s="11">
        <f t="shared" si="96"/>
        <v>-18.352928856436829</v>
      </c>
      <c r="Z76" s="11">
        <f t="shared" si="97"/>
        <v>-22.960660384446278</v>
      </c>
      <c r="AA76" s="11">
        <f t="shared" si="106"/>
        <v>-279.72161009637131</v>
      </c>
      <c r="AB76" s="11">
        <f t="shared" si="107"/>
        <v>46.023377791482119</v>
      </c>
      <c r="AC76" s="11">
        <f t="shared" si="122"/>
        <v>0.64684030864138597</v>
      </c>
      <c r="AD76" s="11">
        <f t="shared" si="108"/>
        <v>31.805820696992026</v>
      </c>
      <c r="AE76" s="11">
        <f t="shared" si="98"/>
        <v>78.476038797115535</v>
      </c>
      <c r="AI76" s="31">
        <f t="shared" si="123"/>
        <v>10</v>
      </c>
      <c r="AJ76" s="27">
        <f t="shared" si="133"/>
        <v>399.660300469172</v>
      </c>
      <c r="AK76" s="27">
        <f t="shared" si="134"/>
        <v>19.983015023458602</v>
      </c>
      <c r="AL76" s="28">
        <f t="shared" si="135"/>
        <v>25</v>
      </c>
      <c r="AM76" s="27">
        <f t="shared" si="109"/>
        <v>250000</v>
      </c>
      <c r="AN76" s="29">
        <v>0.4</v>
      </c>
      <c r="AO76" s="8">
        <f t="shared" si="110"/>
        <v>100</v>
      </c>
      <c r="AP76" s="32"/>
      <c r="AQ76" s="9">
        <f t="shared" si="124"/>
        <v>0.98028152153519688</v>
      </c>
      <c r="AR76" s="9">
        <f t="shared" si="125"/>
        <v>5.3897824283458667E-3</v>
      </c>
      <c r="AS76" s="33">
        <f t="shared" si="126"/>
        <v>0.92588643710719443</v>
      </c>
      <c r="AT76" s="33">
        <f t="shared" si="127"/>
        <v>9.0762936533624299E-4</v>
      </c>
      <c r="AU76" s="33">
        <f t="shared" si="128"/>
        <v>4.9903264493641169E-3</v>
      </c>
      <c r="AV76" s="30">
        <f t="shared" si="129"/>
        <v>0.91998848129249411</v>
      </c>
      <c r="AW76" s="30"/>
      <c r="AX76" s="10">
        <f t="shared" si="111"/>
        <v>92.588643710719438</v>
      </c>
      <c r="AY76" s="10">
        <f t="shared" si="99"/>
        <v>91.99884812924941</v>
      </c>
      <c r="BA76" s="30"/>
      <c r="BB76" s="11">
        <f t="shared" si="100"/>
        <v>367.05857712873654</v>
      </c>
      <c r="BC76" s="11">
        <f t="shared" si="101"/>
        <v>-18.352928856436829</v>
      </c>
      <c r="BD76" s="11">
        <f t="shared" si="102"/>
        <v>-22.960660384446278</v>
      </c>
      <c r="BE76" s="11">
        <f t="shared" si="112"/>
        <v>-226.90734133406076</v>
      </c>
      <c r="BF76" s="11">
        <f t="shared" si="113"/>
        <v>98.837646553792666</v>
      </c>
      <c r="BG76" s="11">
        <f t="shared" si="130"/>
        <v>0.64684030864138597</v>
      </c>
      <c r="BH76" s="11">
        <f t="shared" si="114"/>
        <v>31.815612280971116</v>
      </c>
      <c r="BI76" s="11">
        <f t="shared" si="103"/>
        <v>131.30009914340516</v>
      </c>
    </row>
    <row r="77" spans="1:61" x14ac:dyDescent="0.2">
      <c r="D77" s="21"/>
      <c r="E77" s="31">
        <f t="shared" si="115"/>
        <v>11</v>
      </c>
      <c r="F77" s="27">
        <f>B70</f>
        <v>399.660300469172</v>
      </c>
      <c r="G77" s="27">
        <f t="shared" si="131"/>
        <v>19.983015023458602</v>
      </c>
      <c r="H77" s="28">
        <f t="shared" si="132"/>
        <v>25</v>
      </c>
      <c r="I77" s="27">
        <f>B67</f>
        <v>250000</v>
      </c>
      <c r="J77" s="29">
        <v>0.4</v>
      </c>
      <c r="K77" s="8">
        <f t="shared" si="104"/>
        <v>100</v>
      </c>
      <c r="L77" s="40"/>
      <c r="M77" s="9">
        <f t="shared" si="116"/>
        <v>1.3141842576365947</v>
      </c>
      <c r="N77" s="9">
        <f t="shared" si="117"/>
        <v>4.7283870168617079E-3</v>
      </c>
      <c r="O77" s="33">
        <f t="shared" si="118"/>
        <v>0.91842641537785108</v>
      </c>
      <c r="P77" s="33">
        <f t="shared" si="119"/>
        <v>1.2069815368871801E-3</v>
      </c>
      <c r="Q77" s="33">
        <f t="shared" si="120"/>
        <v>4.3426755384154692E-3</v>
      </c>
      <c r="R77" s="30">
        <f t="shared" si="121"/>
        <v>0.91287675830254844</v>
      </c>
      <c r="S77" s="40"/>
      <c r="T77" s="10">
        <f t="shared" si="105"/>
        <v>91.842641537785113</v>
      </c>
      <c r="U77" s="10">
        <f t="shared" si="94"/>
        <v>91.287675830254841</v>
      </c>
      <c r="W77" s="40"/>
      <c r="X77" s="11">
        <f t="shared" si="95"/>
        <v>364.84059951452019</v>
      </c>
      <c r="Y77" s="11">
        <f t="shared" si="96"/>
        <v>-18.242029975726012</v>
      </c>
      <c r="Z77" s="11">
        <f t="shared" si="97"/>
        <v>-22.82191895756371</v>
      </c>
      <c r="AA77" s="11">
        <f t="shared" si="106"/>
        <v>-301.74538422179501</v>
      </c>
      <c r="AB77" s="11">
        <f t="shared" si="107"/>
        <v>22.031266359435506</v>
      </c>
      <c r="AC77" s="11">
        <f t="shared" si="122"/>
        <v>0.61018928706918496</v>
      </c>
      <c r="AD77" s="11">
        <f t="shared" si="108"/>
        <v>31.609916178450433</v>
      </c>
      <c r="AE77" s="11">
        <f t="shared" si="98"/>
        <v>54.251371824955129</v>
      </c>
      <c r="AI77" s="31">
        <f t="shared" si="123"/>
        <v>11</v>
      </c>
      <c r="AJ77" s="27">
        <f t="shared" si="133"/>
        <v>399.660300469172</v>
      </c>
      <c r="AK77" s="27">
        <f t="shared" si="134"/>
        <v>19.983015023458602</v>
      </c>
      <c r="AL77" s="28">
        <f t="shared" si="135"/>
        <v>25</v>
      </c>
      <c r="AM77" s="27">
        <f t="shared" si="109"/>
        <v>250000</v>
      </c>
      <c r="AN77" s="29">
        <v>0.4</v>
      </c>
      <c r="AO77" s="8">
        <f t="shared" si="110"/>
        <v>100</v>
      </c>
      <c r="AP77" s="40"/>
      <c r="AQ77" s="9">
        <f t="shared" si="124"/>
        <v>1.0644892486856419</v>
      </c>
      <c r="AR77" s="9">
        <f t="shared" si="125"/>
        <v>4.7283870168617079E-3</v>
      </c>
      <c r="AS77" s="33">
        <f t="shared" si="126"/>
        <v>0.91998848129249411</v>
      </c>
      <c r="AT77" s="33">
        <f t="shared" si="127"/>
        <v>9.7931784725049172E-4</v>
      </c>
      <c r="AU77" s="33">
        <f t="shared" si="128"/>
        <v>4.3500615906057498E-3</v>
      </c>
      <c r="AV77" s="30">
        <f t="shared" si="129"/>
        <v>0.91465910185463783</v>
      </c>
      <c r="AW77" s="40"/>
      <c r="AX77" s="10">
        <f t="shared" si="111"/>
        <v>91.99884812924941</v>
      </c>
      <c r="AY77" s="10">
        <f t="shared" si="99"/>
        <v>91.465910185463784</v>
      </c>
      <c r="BA77" s="40"/>
      <c r="BB77" s="11">
        <f t="shared" si="100"/>
        <v>364.84059951452019</v>
      </c>
      <c r="BC77" s="11">
        <f t="shared" si="101"/>
        <v>-18.242029975726012</v>
      </c>
      <c r="BD77" s="11">
        <f t="shared" si="102"/>
        <v>-22.82191895756371</v>
      </c>
      <c r="BE77" s="11">
        <f t="shared" si="112"/>
        <v>-244.82946181262292</v>
      </c>
      <c r="BF77" s="11">
        <f t="shared" si="113"/>
        <v>78.947188768607589</v>
      </c>
      <c r="BG77" s="11">
        <f t="shared" si="130"/>
        <v>0.61018928706918496</v>
      </c>
      <c r="BH77" s="11">
        <f t="shared" si="114"/>
        <v>31.621178069755274</v>
      </c>
      <c r="BI77" s="11">
        <f t="shared" si="103"/>
        <v>111.17855612543205</v>
      </c>
    </row>
    <row r="78" spans="1:61" x14ac:dyDescent="0.2">
      <c r="A78" s="220" t="s">
        <v>75</v>
      </c>
      <c r="B78" s="220"/>
      <c r="D78" s="21"/>
      <c r="E78" s="31">
        <f t="shared" si="115"/>
        <v>12</v>
      </c>
      <c r="F78" s="27">
        <f>B70</f>
        <v>399.660300469172</v>
      </c>
      <c r="G78" s="27">
        <f t="shared" si="131"/>
        <v>19.983015023458602</v>
      </c>
      <c r="H78" s="28">
        <f t="shared" si="132"/>
        <v>25</v>
      </c>
      <c r="I78" s="27">
        <f>B67</f>
        <v>250000</v>
      </c>
      <c r="J78" s="29">
        <v>0.4</v>
      </c>
      <c r="K78" s="8">
        <f t="shared" si="104"/>
        <v>100</v>
      </c>
      <c r="L78" s="40"/>
      <c r="M78" s="9">
        <f t="shared" si="116"/>
        <v>1.4282641651842443</v>
      </c>
      <c r="N78" s="9">
        <f t="shared" si="117"/>
        <v>4.3000736536545209E-3</v>
      </c>
      <c r="O78" s="33">
        <f t="shared" si="118"/>
        <v>0.91287675830254844</v>
      </c>
      <c r="P78" s="33">
        <f t="shared" si="119"/>
        <v>1.3038291611130886E-3</v>
      </c>
      <c r="Q78" s="33">
        <f t="shared" si="120"/>
        <v>3.9254372974103346E-3</v>
      </c>
      <c r="R78" s="30">
        <f t="shared" si="121"/>
        <v>0.90764749184402505</v>
      </c>
      <c r="S78" s="40"/>
      <c r="T78" s="10">
        <f t="shared" si="105"/>
        <v>91.287675830254841</v>
      </c>
      <c r="U78" s="10">
        <f t="shared" si="94"/>
        <v>90.764749184402504</v>
      </c>
      <c r="X78" s="11">
        <f t="shared" si="95"/>
        <v>362.75066931047337</v>
      </c>
      <c r="Y78" s="11">
        <f t="shared" si="96"/>
        <v>-18.137533465523671</v>
      </c>
      <c r="Z78" s="11">
        <f t="shared" si="97"/>
        <v>-22.691187296100626</v>
      </c>
      <c r="AA78" s="11">
        <f t="shared" si="106"/>
        <v>-325.95729027827218</v>
      </c>
      <c r="AB78" s="11">
        <f t="shared" si="107"/>
        <v>-4.0353417294231235</v>
      </c>
      <c r="AC78" s="11">
        <f t="shared" si="122"/>
        <v>0.55496570753026109</v>
      </c>
      <c r="AD78" s="11">
        <f t="shared" si="108"/>
        <v>31.426763203528061</v>
      </c>
      <c r="AE78" s="11">
        <f t="shared" si="98"/>
        <v>27.946387181635199</v>
      </c>
      <c r="AI78" s="31">
        <f t="shared" si="123"/>
        <v>12</v>
      </c>
      <c r="AJ78" s="27">
        <f t="shared" si="133"/>
        <v>399.660300469172</v>
      </c>
      <c r="AK78" s="27">
        <f t="shared" si="134"/>
        <v>19.983015023458602</v>
      </c>
      <c r="AL78" s="28">
        <f t="shared" si="135"/>
        <v>25</v>
      </c>
      <c r="AM78" s="27">
        <f t="shared" si="109"/>
        <v>250000</v>
      </c>
      <c r="AN78" s="29">
        <v>0.4</v>
      </c>
      <c r="AO78" s="8">
        <f t="shared" si="110"/>
        <v>100</v>
      </c>
      <c r="AP78" s="40"/>
      <c r="AQ78" s="9">
        <f t="shared" si="124"/>
        <v>1.1568939737992379</v>
      </c>
      <c r="AR78" s="9">
        <f t="shared" si="125"/>
        <v>4.3000736536545209E-3</v>
      </c>
      <c r="AS78" s="33">
        <f t="shared" si="126"/>
        <v>0.91465910185463783</v>
      </c>
      <c r="AT78" s="33">
        <f t="shared" si="127"/>
        <v>1.0581636030162539E-3</v>
      </c>
      <c r="AU78" s="33">
        <f t="shared" si="128"/>
        <v>3.9331015059604355E-3</v>
      </c>
      <c r="AV78" s="30">
        <f t="shared" si="129"/>
        <v>0.9096678367456611</v>
      </c>
      <c r="AW78" s="40"/>
      <c r="AX78" s="10">
        <f t="shared" si="111"/>
        <v>91.465910185463784</v>
      </c>
      <c r="AY78" s="10">
        <f t="shared" si="99"/>
        <v>90.966783674566116</v>
      </c>
      <c r="BB78" s="11">
        <f t="shared" si="100"/>
        <v>362.75066931047337</v>
      </c>
      <c r="BC78" s="11">
        <f t="shared" si="101"/>
        <v>-18.137533465523671</v>
      </c>
      <c r="BD78" s="11">
        <f t="shared" si="102"/>
        <v>-22.691187296100626</v>
      </c>
      <c r="BE78" s="11">
        <f t="shared" si="112"/>
        <v>-264.54090075406344</v>
      </c>
      <c r="BF78" s="11">
        <f t="shared" si="113"/>
        <v>57.381047794785616</v>
      </c>
      <c r="BG78" s="11">
        <f t="shared" si="130"/>
        <v>0.55496570753026109</v>
      </c>
      <c r="BH78" s="11">
        <f t="shared" si="114"/>
        <v>31.439613211433205</v>
      </c>
      <c r="BI78" s="11">
        <f t="shared" si="103"/>
        <v>89.375626713749085</v>
      </c>
    </row>
    <row r="79" spans="1:61" x14ac:dyDescent="0.2">
      <c r="A79" s="37" t="s">
        <v>8</v>
      </c>
      <c r="B79" s="37" t="s">
        <v>76</v>
      </c>
      <c r="C79" s="37" t="s">
        <v>77</v>
      </c>
      <c r="D79" s="21"/>
      <c r="E79" s="31">
        <f t="shared" si="115"/>
        <v>13</v>
      </c>
      <c r="F79" s="27">
        <f>B70</f>
        <v>399.660300469172</v>
      </c>
      <c r="G79" s="27">
        <f t="shared" si="131"/>
        <v>19.983015023458602</v>
      </c>
      <c r="H79" s="28">
        <f t="shared" si="132"/>
        <v>25</v>
      </c>
      <c r="I79" s="27">
        <f>B67</f>
        <v>250000</v>
      </c>
      <c r="J79" s="29">
        <v>0.3</v>
      </c>
      <c r="K79" s="8">
        <f t="shared" si="104"/>
        <v>75</v>
      </c>
      <c r="L79" s="40"/>
      <c r="M79" s="9">
        <f t="shared" si="116"/>
        <v>1.5531325570520966</v>
      </c>
      <c r="N79" s="9">
        <f t="shared" si="117"/>
        <v>3.6517404271066895E-3</v>
      </c>
      <c r="O79" s="33">
        <f t="shared" si="118"/>
        <v>0.90764749184402505</v>
      </c>
      <c r="P79" s="33">
        <f t="shared" si="119"/>
        <v>1.4096968699096326E-3</v>
      </c>
      <c r="Q79" s="33">
        <f t="shared" si="120"/>
        <v>3.3144930395288155E-3</v>
      </c>
      <c r="R79" s="30">
        <f t="shared" si="121"/>
        <v>0.90292330193458659</v>
      </c>
      <c r="S79" s="40"/>
      <c r="T79" s="10">
        <f t="shared" si="105"/>
        <v>90.764749184402504</v>
      </c>
      <c r="U79" s="10">
        <f t="shared" si="94"/>
        <v>67.719247645094001</v>
      </c>
      <c r="X79" s="11">
        <f t="shared" si="95"/>
        <v>360.8625981517938</v>
      </c>
      <c r="Y79" s="11">
        <f t="shared" si="96"/>
        <v>-18.043129907589691</v>
      </c>
      <c r="Z79" s="11">
        <f t="shared" si="97"/>
        <v>-22.573082548364663</v>
      </c>
      <c r="AA79" s="11">
        <f t="shared" si="106"/>
        <v>-352.42421747740815</v>
      </c>
      <c r="AB79" s="11">
        <f t="shared" si="107"/>
        <v>-32.177831781568671</v>
      </c>
      <c r="AC79" s="11">
        <f t="shared" si="122"/>
        <v>23.214113941952967</v>
      </c>
      <c r="AD79" s="11">
        <f t="shared" si="108"/>
        <v>31.259745714969831</v>
      </c>
      <c r="AE79" s="11">
        <f t="shared" si="98"/>
        <v>22.296027875354127</v>
      </c>
      <c r="AI79" s="31">
        <f t="shared" si="123"/>
        <v>13</v>
      </c>
      <c r="AJ79" s="27">
        <f t="shared" si="133"/>
        <v>399.660300469172</v>
      </c>
      <c r="AK79" s="27">
        <f t="shared" si="134"/>
        <v>19.983015023458602</v>
      </c>
      <c r="AL79" s="28">
        <f t="shared" si="135"/>
        <v>25</v>
      </c>
      <c r="AM79" s="27">
        <f t="shared" si="109"/>
        <v>250000</v>
      </c>
      <c r="AN79" s="29">
        <v>0.3</v>
      </c>
      <c r="AO79" s="8">
        <f t="shared" si="110"/>
        <v>75</v>
      </c>
      <c r="AP79" s="40"/>
      <c r="AQ79" s="9">
        <f t="shared" si="124"/>
        <v>1.2580373712121984</v>
      </c>
      <c r="AR79" s="9">
        <f t="shared" si="125"/>
        <v>3.6517404271066895E-3</v>
      </c>
      <c r="AS79" s="33">
        <f t="shared" si="126"/>
        <v>0.9096678367456611</v>
      </c>
      <c r="AT79" s="33">
        <f t="shared" si="127"/>
        <v>1.1443961340157987E-3</v>
      </c>
      <c r="AU79" s="33">
        <f t="shared" si="128"/>
        <v>3.3218708146828188E-3</v>
      </c>
      <c r="AV79" s="30">
        <f t="shared" si="129"/>
        <v>0.90520156979696242</v>
      </c>
      <c r="AW79" s="40"/>
      <c r="AX79" s="10">
        <f t="shared" si="111"/>
        <v>90.966783674566116</v>
      </c>
      <c r="AY79" s="10">
        <f t="shared" si="99"/>
        <v>67.890117734772176</v>
      </c>
      <c r="BB79" s="11">
        <f t="shared" si="100"/>
        <v>360.8625981517938</v>
      </c>
      <c r="BC79" s="11">
        <f t="shared" si="101"/>
        <v>-18.043129907589691</v>
      </c>
      <c r="BD79" s="11">
        <f t="shared" si="102"/>
        <v>-22.573082548364663</v>
      </c>
      <c r="BE79" s="11">
        <f t="shared" si="112"/>
        <v>-286.09903350394967</v>
      </c>
      <c r="BF79" s="11">
        <f t="shared" si="113"/>
        <v>34.147352191889809</v>
      </c>
      <c r="BG79" s="11">
        <f t="shared" si="130"/>
        <v>23.214113941952967</v>
      </c>
      <c r="BH79" s="11">
        <f t="shared" si="114"/>
        <v>31.274311620587021</v>
      </c>
      <c r="BI79" s="11">
        <f t="shared" si="103"/>
        <v>88.635777754429796</v>
      </c>
    </row>
    <row r="80" spans="1:61" x14ac:dyDescent="0.2">
      <c r="A80" s="21">
        <v>1</v>
      </c>
      <c r="B80" s="13">
        <f>200</f>
        <v>200</v>
      </c>
      <c r="C80" s="13">
        <f>200 + 0.5*80</f>
        <v>240</v>
      </c>
      <c r="D80" s="21"/>
      <c r="E80" s="31">
        <f t="shared" si="115"/>
        <v>14</v>
      </c>
      <c r="F80" s="27">
        <f>B70</f>
        <v>399.660300469172</v>
      </c>
      <c r="G80" s="27">
        <f t="shared" si="131"/>
        <v>19.983015023458602</v>
      </c>
      <c r="H80" s="28">
        <f t="shared" si="132"/>
        <v>25</v>
      </c>
      <c r="I80" s="27">
        <f>B67</f>
        <v>250000</v>
      </c>
      <c r="J80" s="29">
        <v>0.3</v>
      </c>
      <c r="K80" s="8">
        <f t="shared" si="104"/>
        <v>75</v>
      </c>
      <c r="L80" s="40"/>
      <c r="M80" s="9">
        <f t="shared" si="116"/>
        <v>1.6902913329606097</v>
      </c>
      <c r="N80" s="9">
        <f t="shared" si="117"/>
        <v>3.3398015797097488E-3</v>
      </c>
      <c r="O80" s="33">
        <f t="shared" si="118"/>
        <v>0.90292330193458659</v>
      </c>
      <c r="P80" s="33">
        <f t="shared" si="119"/>
        <v>1.5262034315882073E-3</v>
      </c>
      <c r="Q80" s="33">
        <f t="shared" si="120"/>
        <v>3.0155846701578749E-3</v>
      </c>
      <c r="R80" s="30">
        <f t="shared" si="121"/>
        <v>0.89838151383284048</v>
      </c>
      <c r="S80" s="40"/>
      <c r="T80" s="10">
        <f t="shared" si="105"/>
        <v>67.719247645094001</v>
      </c>
      <c r="U80" s="10">
        <f t="shared" si="94"/>
        <v>67.378613537463039</v>
      </c>
      <c r="X80" s="11">
        <f t="shared" si="95"/>
        <v>359.04742575438263</v>
      </c>
      <c r="Y80" s="11">
        <f t="shared" si="96"/>
        <v>-17.952371287719135</v>
      </c>
      <c r="Z80" s="11">
        <f t="shared" si="97"/>
        <v>-22.459537845821011</v>
      </c>
      <c r="AA80" s="11">
        <f t="shared" si="106"/>
        <v>-381.5508578970518</v>
      </c>
      <c r="AB80" s="11">
        <f t="shared" si="107"/>
        <v>-62.91534127620929</v>
      </c>
      <c r="AC80" s="11">
        <f t="shared" si="122"/>
        <v>0.35431424320789273</v>
      </c>
      <c r="AD80" s="11">
        <f t="shared" si="108"/>
        <v>29.473930588261407</v>
      </c>
      <c r="AE80" s="11">
        <f t="shared" si="98"/>
        <v>-33.087096444739984</v>
      </c>
      <c r="AI80" s="31">
        <f t="shared" si="123"/>
        <v>14</v>
      </c>
      <c r="AJ80" s="27">
        <f t="shared" si="133"/>
        <v>399.660300469172</v>
      </c>
      <c r="AK80" s="27">
        <f t="shared" si="134"/>
        <v>19.983015023458602</v>
      </c>
      <c r="AL80" s="28">
        <f t="shared" si="135"/>
        <v>25</v>
      </c>
      <c r="AM80" s="27">
        <f t="shared" si="109"/>
        <v>250000</v>
      </c>
      <c r="AN80" s="29">
        <v>0.3</v>
      </c>
      <c r="AO80" s="8">
        <f t="shared" si="110"/>
        <v>75</v>
      </c>
      <c r="AP80" s="40"/>
      <c r="AQ80" s="9">
        <f t="shared" si="124"/>
        <v>1.369135979698094</v>
      </c>
      <c r="AR80" s="9">
        <f t="shared" si="125"/>
        <v>3.3398015797097488E-3</v>
      </c>
      <c r="AS80" s="33">
        <f t="shared" si="126"/>
        <v>0.90520156979696242</v>
      </c>
      <c r="AT80" s="33">
        <f t="shared" si="127"/>
        <v>1.2393440380882169E-3</v>
      </c>
      <c r="AU80" s="33">
        <f t="shared" si="128"/>
        <v>3.0231936327636396E-3</v>
      </c>
      <c r="AV80" s="30">
        <f t="shared" si="129"/>
        <v>0.90093903212611059</v>
      </c>
      <c r="AW80" s="40"/>
      <c r="AX80" s="10">
        <f t="shared" si="111"/>
        <v>67.890117734772176</v>
      </c>
      <c r="AY80" s="10">
        <f t="shared" si="99"/>
        <v>67.57042740945829</v>
      </c>
      <c r="BB80" s="11">
        <f t="shared" si="100"/>
        <v>359.04742575438263</v>
      </c>
      <c r="BC80" s="11">
        <f t="shared" si="101"/>
        <v>-17.952371287719135</v>
      </c>
      <c r="BD80" s="11">
        <f t="shared" si="102"/>
        <v>-22.459537845821011</v>
      </c>
      <c r="BE80" s="11">
        <f t="shared" si="112"/>
        <v>-309.83600952205421</v>
      </c>
      <c r="BF80" s="11">
        <f t="shared" si="113"/>
        <v>8.7995070987882968</v>
      </c>
      <c r="BG80" s="11">
        <f t="shared" si="130"/>
        <v>0.35431424320789273</v>
      </c>
      <c r="BH80" s="11">
        <f t="shared" si="114"/>
        <v>29.486249661094156</v>
      </c>
      <c r="BI80" s="11">
        <f t="shared" si="103"/>
        <v>38.640071003090348</v>
      </c>
    </row>
    <row r="81" spans="1:61" x14ac:dyDescent="0.2">
      <c r="A81" s="39" t="s">
        <v>74</v>
      </c>
      <c r="B81" s="13">
        <v>25</v>
      </c>
      <c r="C81" s="13">
        <v>25</v>
      </c>
      <c r="D81" s="21"/>
      <c r="E81" s="31">
        <f t="shared" si="115"/>
        <v>15</v>
      </c>
      <c r="F81" s="27">
        <f>B70</f>
        <v>399.660300469172</v>
      </c>
      <c r="G81" s="27">
        <f t="shared" si="131"/>
        <v>19.983015023458602</v>
      </c>
      <c r="H81" s="28">
        <f t="shared" si="132"/>
        <v>25</v>
      </c>
      <c r="I81" s="27">
        <f>B67</f>
        <v>250000</v>
      </c>
      <c r="J81" s="29">
        <v>0.3</v>
      </c>
      <c r="K81" s="8">
        <f t="shared" si="104"/>
        <v>75</v>
      </c>
      <c r="L81" s="40"/>
      <c r="M81" s="9">
        <f t="shared" si="116"/>
        <v>1.8407637069377385</v>
      </c>
      <c r="N81" s="9">
        <f t="shared" si="117"/>
        <v>2.7938173754583177E-3</v>
      </c>
      <c r="O81" s="33">
        <f t="shared" si="118"/>
        <v>0.89838151383284048</v>
      </c>
      <c r="P81" s="33">
        <f t="shared" si="119"/>
        <v>1.6537080856472766E-3</v>
      </c>
      <c r="Q81" s="33">
        <f t="shared" si="120"/>
        <v>2.5099138831367368E-3</v>
      </c>
      <c r="R81" s="30">
        <f t="shared" si="121"/>
        <v>0.89421789186405642</v>
      </c>
      <c r="S81" s="40"/>
      <c r="T81" s="10">
        <f t="shared" si="105"/>
        <v>67.378613537463039</v>
      </c>
      <c r="U81" s="10">
        <f t="shared" si="94"/>
        <v>67.066341889804235</v>
      </c>
      <c r="X81" s="11">
        <f t="shared" si="95"/>
        <v>357.38339134729836</v>
      </c>
      <c r="Y81" s="11">
        <f t="shared" si="96"/>
        <v>-17.869169567364921</v>
      </c>
      <c r="Z81" s="11">
        <f t="shared" si="97"/>
        <v>-22.355447296601412</v>
      </c>
      <c r="AA81" s="11">
        <f t="shared" si="106"/>
        <v>-413.42702141181917</v>
      </c>
      <c r="AB81" s="11">
        <f t="shared" si="107"/>
        <v>-96.268246928487144</v>
      </c>
      <c r="AC81" s="11">
        <f t="shared" si="122"/>
        <v>0.34063410763095214</v>
      </c>
      <c r="AD81" s="11">
        <f t="shared" si="108"/>
        <v>29.335400261332765</v>
      </c>
      <c r="AE81" s="11">
        <f t="shared" si="98"/>
        <v>-66.592212559523432</v>
      </c>
      <c r="AI81" s="31">
        <f t="shared" si="123"/>
        <v>15</v>
      </c>
      <c r="AJ81" s="27">
        <f t="shared" si="133"/>
        <v>399.660300469172</v>
      </c>
      <c r="AK81" s="27">
        <f t="shared" si="134"/>
        <v>19.983015023458602</v>
      </c>
      <c r="AL81" s="28">
        <f t="shared" si="135"/>
        <v>25</v>
      </c>
      <c r="AM81" s="27">
        <f t="shared" si="109"/>
        <v>250000</v>
      </c>
      <c r="AN81" s="29">
        <v>0.3</v>
      </c>
      <c r="AO81" s="8">
        <f t="shared" si="110"/>
        <v>75</v>
      </c>
      <c r="AP81" s="40"/>
      <c r="AQ81" s="9">
        <f t="shared" si="124"/>
        <v>1.4910186026195682</v>
      </c>
      <c r="AR81" s="9">
        <f t="shared" si="125"/>
        <v>2.7938173754583177E-3</v>
      </c>
      <c r="AS81" s="33">
        <f t="shared" si="126"/>
        <v>0.90093903212611059</v>
      </c>
      <c r="AT81" s="33">
        <f t="shared" si="127"/>
        <v>1.3433168567260996E-3</v>
      </c>
      <c r="AU81" s="33">
        <f t="shared" si="128"/>
        <v>2.5170591221825274E-3</v>
      </c>
      <c r="AV81" s="30">
        <f t="shared" si="129"/>
        <v>0.89707865614720195</v>
      </c>
      <c r="AW81" s="40"/>
      <c r="AX81" s="10">
        <f t="shared" si="111"/>
        <v>67.57042740945829</v>
      </c>
      <c r="AY81" s="10">
        <f t="shared" si="99"/>
        <v>67.28089921104015</v>
      </c>
      <c r="BB81" s="11">
        <f t="shared" si="100"/>
        <v>357.38339134729836</v>
      </c>
      <c r="BC81" s="11">
        <f t="shared" si="101"/>
        <v>-17.869169567364921</v>
      </c>
      <c r="BD81" s="11">
        <f t="shared" si="102"/>
        <v>-22.355447296601412</v>
      </c>
      <c r="BE81" s="11">
        <f t="shared" si="112"/>
        <v>-335.82921418152489</v>
      </c>
      <c r="BF81" s="11">
        <f t="shared" si="113"/>
        <v>-18.670439698192865</v>
      </c>
      <c r="BG81" s="11">
        <f t="shared" si="130"/>
        <v>0.34063410763095214</v>
      </c>
      <c r="BH81" s="11">
        <f t="shared" si="114"/>
        <v>29.349229299895875</v>
      </c>
      <c r="BI81" s="11">
        <f t="shared" si="103"/>
        <v>11.01942370933396</v>
      </c>
    </row>
    <row r="82" spans="1:61" x14ac:dyDescent="0.2">
      <c r="D82" s="21"/>
      <c r="E82" s="31">
        <f t="shared" si="115"/>
        <v>16</v>
      </c>
      <c r="F82" s="27">
        <f>B70</f>
        <v>399.660300469172</v>
      </c>
      <c r="G82" s="27">
        <f t="shared" si="131"/>
        <v>19.983015023458602</v>
      </c>
      <c r="H82" s="28">
        <f t="shared" si="132"/>
        <v>25</v>
      </c>
      <c r="I82" s="27">
        <f>B67</f>
        <v>250000</v>
      </c>
      <c r="J82" s="29">
        <v>0.2</v>
      </c>
      <c r="K82" s="8">
        <f t="shared" si="104"/>
        <v>50</v>
      </c>
      <c r="L82" s="40"/>
      <c r="M82" s="9">
        <f t="shared" si="116"/>
        <v>2.0063049989834814</v>
      </c>
      <c r="N82" s="9">
        <f t="shared" si="117"/>
        <v>2.5060033927430548E-3</v>
      </c>
      <c r="O82" s="33">
        <f t="shared" si="118"/>
        <v>0.89421789186405642</v>
      </c>
      <c r="P82" s="33">
        <f t="shared" si="119"/>
        <v>1.7940738266273267E-3</v>
      </c>
      <c r="Q82" s="33">
        <f t="shared" si="120"/>
        <v>2.2409130708628674E-3</v>
      </c>
      <c r="R82" s="30">
        <f t="shared" si="121"/>
        <v>0.89018290496656627</v>
      </c>
      <c r="S82" s="40"/>
      <c r="T82" s="10">
        <f t="shared" si="105"/>
        <v>67.066341889804235</v>
      </c>
      <c r="U82" s="10">
        <f t="shared" si="94"/>
        <v>44.509145248328316</v>
      </c>
      <c r="X82" s="11">
        <f t="shared" si="95"/>
        <v>355.77076727145828</v>
      </c>
      <c r="Y82" s="11">
        <f t="shared" si="96"/>
        <v>-17.788538363572915</v>
      </c>
      <c r="Z82" s="11">
        <f t="shared" si="97"/>
        <v>-22.254572624164158</v>
      </c>
      <c r="AA82" s="11">
        <f t="shared" si="106"/>
        <v>-448.51845665683169</v>
      </c>
      <c r="AB82" s="11">
        <f t="shared" si="107"/>
        <v>-132.79080037311047</v>
      </c>
      <c r="AC82" s="11">
        <f t="shared" si="122"/>
        <v>22.667718944260216</v>
      </c>
      <c r="AD82" s="11">
        <f t="shared" si="108"/>
        <v>29.202435919920429</v>
      </c>
      <c r="AE82" s="11">
        <f t="shared" si="98"/>
        <v>-80.920645508929823</v>
      </c>
      <c r="AI82" s="31">
        <f t="shared" si="123"/>
        <v>16</v>
      </c>
      <c r="AJ82" s="27">
        <f t="shared" si="133"/>
        <v>399.660300469172</v>
      </c>
      <c r="AK82" s="27">
        <f t="shared" si="134"/>
        <v>19.983015023458602</v>
      </c>
      <c r="AL82" s="28">
        <f t="shared" si="135"/>
        <v>25</v>
      </c>
      <c r="AM82" s="27">
        <f t="shared" si="109"/>
        <v>250000</v>
      </c>
      <c r="AN82" s="29">
        <v>0.2</v>
      </c>
      <c r="AO82" s="8">
        <f t="shared" si="110"/>
        <v>50</v>
      </c>
      <c r="AP82" s="40"/>
      <c r="AQ82" s="9">
        <f t="shared" si="124"/>
        <v>1.62510704917662</v>
      </c>
      <c r="AR82" s="9">
        <f t="shared" si="125"/>
        <v>2.5060033927430548E-3</v>
      </c>
      <c r="AS82" s="33">
        <f t="shared" si="126"/>
        <v>0.89707865614720195</v>
      </c>
      <c r="AT82" s="33">
        <f t="shared" si="127"/>
        <v>1.457848847770707E-3</v>
      </c>
      <c r="AU82" s="33">
        <f t="shared" si="128"/>
        <v>2.2480821558622682E-3</v>
      </c>
      <c r="AV82" s="30">
        <f t="shared" si="129"/>
        <v>0.89337272514356902</v>
      </c>
      <c r="AW82" s="40"/>
      <c r="AX82" s="10">
        <f t="shared" si="111"/>
        <v>67.28089921104015</v>
      </c>
      <c r="AY82" s="10">
        <f t="shared" si="99"/>
        <v>44.668636257178449</v>
      </c>
      <c r="BB82" s="11">
        <f t="shared" si="100"/>
        <v>355.77076727145828</v>
      </c>
      <c r="BC82" s="11">
        <f t="shared" si="101"/>
        <v>-17.788538363572915</v>
      </c>
      <c r="BD82" s="11">
        <f t="shared" si="102"/>
        <v>-22.254572624164158</v>
      </c>
      <c r="BE82" s="11">
        <f t="shared" si="112"/>
        <v>-364.46221194267673</v>
      </c>
      <c r="BF82" s="11">
        <f t="shared" si="113"/>
        <v>-48.734555658955514</v>
      </c>
      <c r="BG82" s="11">
        <f t="shared" si="130"/>
        <v>22.667718944260216</v>
      </c>
      <c r="BH82" s="11">
        <f t="shared" si="114"/>
        <v>29.217904673241055</v>
      </c>
      <c r="BI82" s="11">
        <f t="shared" si="103"/>
        <v>3.1510679585457559</v>
      </c>
    </row>
    <row r="83" spans="1:61" x14ac:dyDescent="0.2">
      <c r="A83" s="92"/>
      <c r="B83" s="93" t="s">
        <v>78</v>
      </c>
      <c r="C83" s="93" t="s">
        <v>79</v>
      </c>
      <c r="D83" s="21"/>
      <c r="E83" s="31">
        <f t="shared" si="115"/>
        <v>17</v>
      </c>
      <c r="F83" s="27">
        <f>B70</f>
        <v>399.660300469172</v>
      </c>
      <c r="G83" s="27">
        <f t="shared" si="131"/>
        <v>19.983015023458602</v>
      </c>
      <c r="H83" s="28">
        <f t="shared" si="132"/>
        <v>25</v>
      </c>
      <c r="I83" s="27">
        <f>B67</f>
        <v>250000</v>
      </c>
      <c r="J83" s="29">
        <v>0.2</v>
      </c>
      <c r="K83" s="8">
        <f t="shared" si="104"/>
        <v>50</v>
      </c>
      <c r="L83" s="40"/>
      <c r="M83" s="9">
        <f t="shared" si="116"/>
        <v>2.1871053257687421</v>
      </c>
      <c r="N83" s="9">
        <f t="shared" si="117"/>
        <v>2.0994823118615225E-3</v>
      </c>
      <c r="O83" s="33">
        <f t="shared" si="118"/>
        <v>0.89018290496656627</v>
      </c>
      <c r="P83" s="33">
        <f t="shared" si="119"/>
        <v>1.9469237723606671E-3</v>
      </c>
      <c r="Q83" s="33">
        <f t="shared" si="120"/>
        <v>1.8689232632988124E-3</v>
      </c>
      <c r="R83" s="30">
        <f t="shared" si="121"/>
        <v>0.88636705793090675</v>
      </c>
      <c r="S83" s="40"/>
      <c r="T83" s="10">
        <f t="shared" si="105"/>
        <v>44.509145248328316</v>
      </c>
      <c r="U83" s="10">
        <f t="shared" si="94"/>
        <v>44.318352896545335</v>
      </c>
      <c r="W83" s="40"/>
      <c r="X83" s="11">
        <f t="shared" si="95"/>
        <v>354.24572469864216</v>
      </c>
      <c r="Y83" s="11">
        <f t="shared" si="96"/>
        <v>-17.712286234932112</v>
      </c>
      <c r="Z83" s="11">
        <f t="shared" si="97"/>
        <v>-22.159176448272667</v>
      </c>
      <c r="AA83" s="11">
        <f t="shared" si="106"/>
        <v>-486.73094309016676</v>
      </c>
      <c r="AB83" s="11">
        <f t="shared" si="107"/>
        <v>-172.35668107472935</v>
      </c>
      <c r="AC83" s="11">
        <f t="shared" si="122"/>
        <v>0.20174934487450502</v>
      </c>
      <c r="AD83" s="11">
        <f t="shared" si="108"/>
        <v>27.471697065114512</v>
      </c>
      <c r="AE83" s="11">
        <f t="shared" si="98"/>
        <v>-144.68323466474033</v>
      </c>
      <c r="AI83" s="31">
        <f t="shared" si="123"/>
        <v>17</v>
      </c>
      <c r="AJ83" s="27">
        <f t="shared" si="133"/>
        <v>399.660300469172</v>
      </c>
      <c r="AK83" s="27">
        <f t="shared" si="134"/>
        <v>19.983015023458602</v>
      </c>
      <c r="AL83" s="28">
        <f t="shared" si="135"/>
        <v>25</v>
      </c>
      <c r="AM83" s="27">
        <f t="shared" si="109"/>
        <v>250000</v>
      </c>
      <c r="AN83" s="29">
        <v>0.2</v>
      </c>
      <c r="AO83" s="8">
        <f t="shared" si="110"/>
        <v>50</v>
      </c>
      <c r="AP83" s="40"/>
      <c r="AQ83" s="9">
        <f t="shared" si="124"/>
        <v>1.7715553138726812</v>
      </c>
      <c r="AR83" s="9">
        <f t="shared" si="125"/>
        <v>2.0994823118615225E-3</v>
      </c>
      <c r="AS83" s="33">
        <f t="shared" si="126"/>
        <v>0.89337272514356902</v>
      </c>
      <c r="AT83" s="33">
        <f t="shared" si="127"/>
        <v>1.582659198497008E-3</v>
      </c>
      <c r="AU83" s="33">
        <f t="shared" si="128"/>
        <v>1.8756202343384488E-3</v>
      </c>
      <c r="AV83" s="30">
        <f t="shared" si="129"/>
        <v>0.88991444571073353</v>
      </c>
      <c r="AW83" s="40"/>
      <c r="AX83" s="10">
        <f t="shared" si="111"/>
        <v>44.668636257178449</v>
      </c>
      <c r="AY83" s="10">
        <f t="shared" si="99"/>
        <v>44.495722285536679</v>
      </c>
      <c r="BA83" s="40"/>
      <c r="BB83" s="11">
        <f t="shared" si="100"/>
        <v>354.24572469864216</v>
      </c>
      <c r="BC83" s="11">
        <f t="shared" si="101"/>
        <v>-17.712286234932112</v>
      </c>
      <c r="BD83" s="11">
        <f t="shared" si="102"/>
        <v>-22.159176448272667</v>
      </c>
      <c r="BE83" s="11">
        <f t="shared" si="112"/>
        <v>-395.664799624252</v>
      </c>
      <c r="BF83" s="11">
        <f t="shared" si="113"/>
        <v>-81.290537608814589</v>
      </c>
      <c r="BG83" s="11">
        <f t="shared" si="130"/>
        <v>0.20174934487450502</v>
      </c>
      <c r="BH83" s="11">
        <f t="shared" si="114"/>
        <v>27.483195750214367</v>
      </c>
      <c r="BI83" s="11">
        <f t="shared" si="103"/>
        <v>-53.605592513725725</v>
      </c>
    </row>
    <row r="84" spans="1:61" x14ac:dyDescent="0.2">
      <c r="A84" s="35" t="s">
        <v>80</v>
      </c>
      <c r="B84" s="90">
        <f>AE92</f>
        <v>300.97707672738159</v>
      </c>
      <c r="C84" s="90">
        <f>BI92</f>
        <v>1095.7555485640969</v>
      </c>
      <c r="D84" s="21"/>
      <c r="E84" s="31">
        <f t="shared" si="115"/>
        <v>18</v>
      </c>
      <c r="F84" s="27">
        <f>B70</f>
        <v>399.660300469172</v>
      </c>
      <c r="G84" s="27">
        <f t="shared" si="131"/>
        <v>19.983015023458602</v>
      </c>
      <c r="H84" s="28">
        <f t="shared" si="132"/>
        <v>25</v>
      </c>
      <c r="I84" s="27">
        <f>B67</f>
        <v>250000</v>
      </c>
      <c r="J84" s="29">
        <v>0.2</v>
      </c>
      <c r="K84" s="8">
        <f t="shared" si="104"/>
        <v>50</v>
      </c>
      <c r="L84" s="40"/>
      <c r="M84" s="9">
        <f t="shared" si="116"/>
        <v>2.387234329377383</v>
      </c>
      <c r="N84" s="9">
        <f t="shared" si="117"/>
        <v>1.7727647928912132E-3</v>
      </c>
      <c r="O84" s="33">
        <f t="shared" si="118"/>
        <v>0.88636705793090675</v>
      </c>
      <c r="P84" s="33">
        <f t="shared" si="119"/>
        <v>2.1159658691218925E-3</v>
      </c>
      <c r="Q84" s="33">
        <f t="shared" si="120"/>
        <v>1.5713203138784779E-3</v>
      </c>
      <c r="R84" s="30">
        <f t="shared" si="121"/>
        <v>0.88267977174790635</v>
      </c>
      <c r="S84" s="40"/>
      <c r="T84" s="10">
        <f t="shared" si="105"/>
        <v>44.318352896545335</v>
      </c>
      <c r="U84" s="10">
        <f t="shared" si="94"/>
        <v>44.133988587395315</v>
      </c>
      <c r="X84" s="11">
        <f t="shared" si="95"/>
        <v>352.7720627948284</v>
      </c>
      <c r="Y84" s="11">
        <f t="shared" si="96"/>
        <v>-17.638603139741424</v>
      </c>
      <c r="Z84" s="11">
        <f t="shared" si="97"/>
        <v>-22.066994293697658</v>
      </c>
      <c r="AA84" s="11">
        <f t="shared" si="106"/>
        <v>-528.9914672804731</v>
      </c>
      <c r="AB84" s="11">
        <f t="shared" si="107"/>
        <v>-215.92500191908374</v>
      </c>
      <c r="AC84" s="11">
        <f t="shared" si="122"/>
        <v>0.19079235178297294</v>
      </c>
      <c r="AD84" s="11">
        <f t="shared" si="108"/>
        <v>27.357008614829329</v>
      </c>
      <c r="AE84" s="11">
        <f t="shared" si="98"/>
        <v>-188.37720095247144</v>
      </c>
      <c r="AI84" s="31">
        <f t="shared" si="123"/>
        <v>18</v>
      </c>
      <c r="AJ84" s="27">
        <f t="shared" si="133"/>
        <v>399.660300469172</v>
      </c>
      <c r="AK84" s="27">
        <f t="shared" si="134"/>
        <v>19.983015023458602</v>
      </c>
      <c r="AL84" s="28">
        <f t="shared" si="135"/>
        <v>25</v>
      </c>
      <c r="AM84" s="27">
        <f t="shared" si="109"/>
        <v>250000</v>
      </c>
      <c r="AN84" s="29">
        <v>0.2</v>
      </c>
      <c r="AO84" s="8">
        <f t="shared" si="110"/>
        <v>50</v>
      </c>
      <c r="AP84" s="40"/>
      <c r="AQ84" s="9">
        <f t="shared" si="124"/>
        <v>1.9336598067956803</v>
      </c>
      <c r="AR84" s="9">
        <f t="shared" si="125"/>
        <v>1.7727647928912132E-3</v>
      </c>
      <c r="AS84" s="33">
        <f t="shared" si="126"/>
        <v>0.88991444571073353</v>
      </c>
      <c r="AT84" s="33">
        <f t="shared" si="127"/>
        <v>1.7207917951577018E-3</v>
      </c>
      <c r="AU84" s="33">
        <f t="shared" si="128"/>
        <v>1.5776089980412873E-3</v>
      </c>
      <c r="AV84" s="30">
        <f t="shared" si="129"/>
        <v>0.88661604491753454</v>
      </c>
      <c r="AW84" s="40"/>
      <c r="AX84" s="10">
        <f t="shared" si="111"/>
        <v>44.495722285536679</v>
      </c>
      <c r="AY84" s="10">
        <f t="shared" si="99"/>
        <v>44.330802245876725</v>
      </c>
      <c r="BB84" s="11">
        <f t="shared" si="100"/>
        <v>352.7720627948284</v>
      </c>
      <c r="BC84" s="11">
        <f t="shared" si="101"/>
        <v>-17.638603139741424</v>
      </c>
      <c r="BD84" s="11">
        <f t="shared" si="102"/>
        <v>-22.066994293697658</v>
      </c>
      <c r="BE84" s="11">
        <f t="shared" si="112"/>
        <v>-430.19794878942542</v>
      </c>
      <c r="BF84" s="11">
        <f t="shared" si="113"/>
        <v>-117.13148342803606</v>
      </c>
      <c r="BG84" s="11">
        <f t="shared" si="130"/>
        <v>0.19079235178297294</v>
      </c>
      <c r="BH84" s="11">
        <f t="shared" si="114"/>
        <v>27.36979626201439</v>
      </c>
      <c r="BI84" s="11">
        <f t="shared" si="103"/>
        <v>-89.570894814238699</v>
      </c>
    </row>
    <row r="85" spans="1:61" x14ac:dyDescent="0.2">
      <c r="A85" s="35" t="s">
        <v>81</v>
      </c>
      <c r="B85" s="222">
        <f>F66+NPV(B69,F67:F86)</f>
        <v>6019.5177984979109</v>
      </c>
      <c r="C85" s="222"/>
      <c r="E85" s="31">
        <f t="shared" si="115"/>
        <v>19</v>
      </c>
      <c r="F85" s="27">
        <f>B70</f>
        <v>399.660300469172</v>
      </c>
      <c r="G85" s="27">
        <f t="shared" si="131"/>
        <v>19.983015023458602</v>
      </c>
      <c r="H85" s="28">
        <f t="shared" si="132"/>
        <v>25</v>
      </c>
      <c r="I85" s="27">
        <f>B67</f>
        <v>250000</v>
      </c>
      <c r="J85" s="29">
        <v>0.1</v>
      </c>
      <c r="K85" s="8">
        <f t="shared" si="104"/>
        <v>25</v>
      </c>
      <c r="L85" s="40"/>
      <c r="M85" s="9">
        <f t="shared" si="116"/>
        <v>2.6094385895298609</v>
      </c>
      <c r="N85" s="9">
        <f t="shared" si="117"/>
        <v>1.3326669998334167E-3</v>
      </c>
      <c r="O85" s="33">
        <f t="shared" si="118"/>
        <v>0.88267977174790635</v>
      </c>
      <c r="P85" s="33">
        <f t="shared" si="119"/>
        <v>2.3032986585963962E-3</v>
      </c>
      <c r="Q85" s="33">
        <f t="shared" si="120"/>
        <v>1.1763182032289274E-3</v>
      </c>
      <c r="R85" s="30">
        <f t="shared" si="121"/>
        <v>0.87920015488608105</v>
      </c>
      <c r="S85" s="40"/>
      <c r="T85" s="10">
        <f t="shared" si="105"/>
        <v>44.133988587395315</v>
      </c>
      <c r="U85" s="10">
        <f t="shared" si="94"/>
        <v>21.980003872152025</v>
      </c>
      <c r="X85" s="11">
        <f t="shared" si="95"/>
        <v>351.38139807431372</v>
      </c>
      <c r="Y85" s="11">
        <f t="shared" si="96"/>
        <v>-17.569069903715686</v>
      </c>
      <c r="Z85" s="11">
        <f t="shared" si="97"/>
        <v>-21.980003872152025</v>
      </c>
      <c r="AA85" s="11">
        <f t="shared" si="106"/>
        <v>-575.82466464909908</v>
      </c>
      <c r="AB85" s="11">
        <f t="shared" si="107"/>
        <v>-263.99234035065308</v>
      </c>
      <c r="AC85" s="11">
        <f t="shared" si="122"/>
        <v>22.251358602847681</v>
      </c>
      <c r="AD85" s="11">
        <f t="shared" si="108"/>
        <v>27.248468188788891</v>
      </c>
      <c r="AE85" s="11">
        <f t="shared" si="98"/>
        <v>-214.49251355901652</v>
      </c>
      <c r="AI85" s="31">
        <f t="shared" si="123"/>
        <v>19</v>
      </c>
      <c r="AJ85" s="27">
        <f t="shared" si="133"/>
        <v>399.660300469172</v>
      </c>
      <c r="AK85" s="27">
        <f t="shared" si="134"/>
        <v>19.983015023458602</v>
      </c>
      <c r="AL85" s="28">
        <f t="shared" si="135"/>
        <v>25</v>
      </c>
      <c r="AM85" s="27">
        <f t="shared" si="109"/>
        <v>250000</v>
      </c>
      <c r="AN85" s="29">
        <v>0.1</v>
      </c>
      <c r="AO85" s="8">
        <f t="shared" si="110"/>
        <v>25</v>
      </c>
      <c r="AP85" s="40"/>
      <c r="AQ85" s="9">
        <f t="shared" si="124"/>
        <v>2.1136452575191873</v>
      </c>
      <c r="AR85" s="9">
        <f t="shared" si="125"/>
        <v>1.3326669998334167E-3</v>
      </c>
      <c r="AS85" s="33">
        <f t="shared" si="126"/>
        <v>0.88661604491753454</v>
      </c>
      <c r="AT85" s="33">
        <f t="shared" si="127"/>
        <v>1.8739917985803657E-3</v>
      </c>
      <c r="AU85" s="33">
        <f t="shared" si="128"/>
        <v>1.1815639445844205E-3</v>
      </c>
      <c r="AV85" s="30">
        <f t="shared" si="129"/>
        <v>0.8835604891743698</v>
      </c>
      <c r="AW85" s="40"/>
      <c r="AX85" s="10">
        <f t="shared" si="111"/>
        <v>44.330802245876725</v>
      </c>
      <c r="AY85" s="10">
        <f t="shared" si="99"/>
        <v>22.089012229359245</v>
      </c>
      <c r="BB85" s="11">
        <f t="shared" si="100"/>
        <v>351.38139807431372</v>
      </c>
      <c r="BC85" s="11">
        <f t="shared" si="101"/>
        <v>-17.569069903715686</v>
      </c>
      <c r="BD85" s="11">
        <f t="shared" si="102"/>
        <v>-21.980003872152025</v>
      </c>
      <c r="BE85" s="11">
        <f t="shared" si="112"/>
        <v>-468.49794964509141</v>
      </c>
      <c r="BF85" s="11">
        <f t="shared" si="113"/>
        <v>-156.66562534664541</v>
      </c>
      <c r="BG85" s="11">
        <f t="shared" si="130"/>
        <v>22.251358602847681</v>
      </c>
      <c r="BH85" s="11">
        <f t="shared" si="114"/>
        <v>27.262657692627034</v>
      </c>
      <c r="BI85" s="11">
        <f t="shared" si="103"/>
        <v>-107.15160905117069</v>
      </c>
    </row>
    <row r="86" spans="1:61" x14ac:dyDescent="0.2">
      <c r="A86" s="34" t="s">
        <v>82</v>
      </c>
      <c r="B86" s="129">
        <f>B84/B85</f>
        <v>5.000019715906253E-2</v>
      </c>
      <c r="C86" s="130">
        <f>C84/B85</f>
        <v>0.18203377500395926</v>
      </c>
      <c r="E86" s="31">
        <f t="shared" si="115"/>
        <v>20</v>
      </c>
      <c r="F86" s="27">
        <f>B70</f>
        <v>399.660300469172</v>
      </c>
      <c r="G86" s="27">
        <f t="shared" si="131"/>
        <v>19.983015023458602</v>
      </c>
      <c r="H86" s="28">
        <f t="shared" si="132"/>
        <v>25</v>
      </c>
      <c r="I86" s="27">
        <f>B67</f>
        <v>250000</v>
      </c>
      <c r="J86" s="29">
        <v>0</v>
      </c>
      <c r="K86" s="8">
        <f t="shared" si="104"/>
        <v>0</v>
      </c>
      <c r="L86" s="40"/>
      <c r="M86" s="9">
        <f t="shared" si="116"/>
        <v>2.856316576086404</v>
      </c>
      <c r="N86" s="9">
        <f t="shared" si="117"/>
        <v>0.10255212157621876</v>
      </c>
      <c r="O86" s="33">
        <f t="shared" si="118"/>
        <v>0.87920015488608105</v>
      </c>
      <c r="P86" s="33">
        <f t="shared" si="119"/>
        <v>2.5112739760988472E-3</v>
      </c>
      <c r="Q86" s="33">
        <f t="shared" si="120"/>
        <v>9.0163841173707751E-2</v>
      </c>
      <c r="R86" s="30">
        <f t="shared" si="121"/>
        <v>0.78652503973627441</v>
      </c>
      <c r="S86" s="40"/>
      <c r="T86" s="10">
        <f t="shared" si="105"/>
        <v>21.980003872152025</v>
      </c>
      <c r="U86" s="10">
        <f t="shared" si="94"/>
        <v>0</v>
      </c>
      <c r="X86" s="11">
        <f t="shared" si="95"/>
        <v>314.34283370752689</v>
      </c>
      <c r="Y86" s="11">
        <f t="shared" si="96"/>
        <v>-15.717141685376346</v>
      </c>
      <c r="Z86" s="11">
        <f t="shared" si="97"/>
        <v>-19.663125993406862</v>
      </c>
      <c r="AA86" s="11">
        <f t="shared" si="106"/>
        <v>-627.81849402471175</v>
      </c>
      <c r="AB86" s="11">
        <f t="shared" si="107"/>
        <v>-348.8559279959681</v>
      </c>
      <c r="AC86" s="11">
        <f t="shared" si="122"/>
        <v>22.066994293697658</v>
      </c>
      <c r="AD86" s="11">
        <f t="shared" si="108"/>
        <v>23.114431119894398</v>
      </c>
      <c r="AE86" s="11">
        <f t="shared" si="98"/>
        <v>-303.67450258237608</v>
      </c>
      <c r="AI86" s="31">
        <f t="shared" si="123"/>
        <v>20</v>
      </c>
      <c r="AJ86" s="27">
        <f t="shared" si="133"/>
        <v>399.660300469172</v>
      </c>
      <c r="AK86" s="27">
        <f t="shared" si="134"/>
        <v>19.983015023458602</v>
      </c>
      <c r="AL86" s="28">
        <f t="shared" si="135"/>
        <v>25</v>
      </c>
      <c r="AM86" s="27">
        <f t="shared" si="109"/>
        <v>250000</v>
      </c>
      <c r="AN86" s="29">
        <v>0</v>
      </c>
      <c r="AO86" s="8">
        <f t="shared" si="110"/>
        <v>0</v>
      </c>
      <c r="AP86" s="40"/>
      <c r="AQ86" s="9">
        <f t="shared" si="124"/>
        <v>2.3136164266299875</v>
      </c>
      <c r="AR86" s="9">
        <f t="shared" si="125"/>
        <v>0.10255212157621876</v>
      </c>
      <c r="AS86" s="33">
        <f t="shared" si="126"/>
        <v>0.8835604891743698</v>
      </c>
      <c r="AT86" s="33">
        <f t="shared" si="127"/>
        <v>2.0442200616750494E-3</v>
      </c>
      <c r="AU86" s="33">
        <f t="shared" si="128"/>
        <v>9.0611002705753299E-2</v>
      </c>
      <c r="AV86" s="30">
        <f t="shared" si="129"/>
        <v>0.79090526640694148</v>
      </c>
      <c r="AW86" s="40"/>
      <c r="AX86" s="10">
        <f t="shared" si="111"/>
        <v>22.089012229359245</v>
      </c>
      <c r="AY86" s="10">
        <f t="shared" si="99"/>
        <v>0</v>
      </c>
      <c r="BB86" s="11">
        <f t="shared" si="100"/>
        <v>314.34283370752689</v>
      </c>
      <c r="BC86" s="11">
        <f t="shared" si="101"/>
        <v>-15.717141685376346</v>
      </c>
      <c r="BD86" s="11">
        <f t="shared" si="102"/>
        <v>-19.663125993406862</v>
      </c>
      <c r="BE86" s="11">
        <f t="shared" si="112"/>
        <v>-511.05501541876237</v>
      </c>
      <c r="BF86" s="11">
        <f t="shared" si="113"/>
        <v>-232.09244939001871</v>
      </c>
      <c r="BG86" s="11">
        <f t="shared" si="130"/>
        <v>22.066994293697658</v>
      </c>
      <c r="BH86" s="11">
        <f t="shared" si="114"/>
        <v>23.122290200991294</v>
      </c>
      <c r="BI86" s="11">
        <f t="shared" si="103"/>
        <v>-186.90316489532975</v>
      </c>
    </row>
    <row r="87" spans="1:61" x14ac:dyDescent="0.2">
      <c r="B87" s="31"/>
      <c r="C87" s="14"/>
      <c r="E87" s="31"/>
      <c r="F87" s="40"/>
      <c r="G87" s="40"/>
      <c r="H87" s="40"/>
      <c r="I87" s="40"/>
      <c r="J87" s="40"/>
      <c r="K87" s="40"/>
      <c r="L87" s="40"/>
      <c r="M87" s="15"/>
      <c r="N87" s="40"/>
      <c r="O87" s="33"/>
      <c r="P87" s="40"/>
      <c r="Q87" s="40"/>
      <c r="R87" s="40"/>
      <c r="S87" s="40"/>
      <c r="T87" s="11"/>
      <c r="U87" s="11"/>
      <c r="V87" s="11"/>
      <c r="AI87" s="31"/>
      <c r="AJ87" s="40"/>
      <c r="AK87" s="40"/>
      <c r="AL87" s="40"/>
      <c r="AM87" s="40"/>
      <c r="AN87" s="40"/>
      <c r="AO87" s="40"/>
      <c r="AP87" s="40"/>
      <c r="AQ87" s="15"/>
      <c r="AR87" s="40"/>
      <c r="AS87" s="33"/>
      <c r="AT87" s="40"/>
      <c r="AU87" s="40"/>
      <c r="AV87" s="40"/>
      <c r="AW87" s="40"/>
      <c r="AX87" s="11"/>
      <c r="AY87" s="11"/>
      <c r="AZ87" s="11"/>
    </row>
    <row r="88" spans="1:61" x14ac:dyDescent="0.2">
      <c r="B88" s="41"/>
      <c r="C88" s="16"/>
      <c r="E88" s="31"/>
      <c r="F88" s="40"/>
      <c r="G88" s="40"/>
      <c r="H88" s="40"/>
      <c r="I88" s="40"/>
      <c r="J88" s="40"/>
      <c r="K88" s="40"/>
      <c r="L88" s="40"/>
      <c r="M88" s="15"/>
      <c r="N88" s="40"/>
      <c r="O88" s="40"/>
      <c r="P88" s="40"/>
      <c r="Q88" s="40"/>
      <c r="R88" s="40"/>
      <c r="S88" s="40"/>
      <c r="T88" s="11"/>
      <c r="U88" s="11"/>
      <c r="V88" s="11"/>
      <c r="W88" s="22" t="s">
        <v>83</v>
      </c>
      <c r="X88" s="42">
        <f>SUM(X66:X86)</f>
        <v>7339.1334805809374</v>
      </c>
      <c r="Y88" s="42">
        <f t="shared" ref="Y88:AE88" si="136">SUM(Y66:Y86)</f>
        <v>-666.70189938092608</v>
      </c>
      <c r="Z88" s="42">
        <f t="shared" si="136"/>
        <v>-634.085720546007</v>
      </c>
      <c r="AA88" s="42">
        <f t="shared" si="136"/>
        <v>-6560.1953901785519</v>
      </c>
      <c r="AB88" s="42">
        <f t="shared" si="136"/>
        <v>-521.84952952454626</v>
      </c>
      <c r="AC88" s="42">
        <f t="shared" si="136"/>
        <v>0</v>
      </c>
      <c r="AD88" s="42">
        <f t="shared" si="136"/>
        <v>625.14120575445986</v>
      </c>
      <c r="AE88" s="42">
        <f t="shared" si="136"/>
        <v>103.29167622991355</v>
      </c>
      <c r="AI88" s="31"/>
      <c r="AJ88" s="40"/>
      <c r="AK88" s="40"/>
      <c r="AL88" s="40"/>
      <c r="AM88" s="40"/>
      <c r="AN88" s="40"/>
      <c r="AO88" s="40"/>
      <c r="AP88" s="40"/>
      <c r="AQ88" s="15"/>
      <c r="AR88" s="40"/>
      <c r="AS88" s="40"/>
      <c r="AT88" s="40"/>
      <c r="AU88" s="40"/>
      <c r="AV88" s="40"/>
      <c r="AW88" s="40"/>
      <c r="AX88" s="11"/>
      <c r="AY88" s="11"/>
      <c r="AZ88" s="11"/>
      <c r="BA88" s="22" t="s">
        <v>83</v>
      </c>
      <c r="BB88" s="42">
        <f>SUM(BB66:BB86)</f>
        <v>7339.1334805809374</v>
      </c>
      <c r="BC88" s="42">
        <f t="shared" ref="BC88:BI88" si="137">SUM(BC66:BC86)</f>
        <v>-666.70189938092608</v>
      </c>
      <c r="BD88" s="42">
        <f t="shared" si="137"/>
        <v>-674.085720546007</v>
      </c>
      <c r="BE88" s="42">
        <f t="shared" si="137"/>
        <v>-5327.2373920248692</v>
      </c>
      <c r="BF88" s="42">
        <f t="shared" si="137"/>
        <v>671.10846862913615</v>
      </c>
      <c r="BG88" s="42">
        <f t="shared" si="137"/>
        <v>0</v>
      </c>
      <c r="BH88" s="42">
        <f t="shared" si="137"/>
        <v>625.32524895772997</v>
      </c>
      <c r="BI88" s="42">
        <f t="shared" si="137"/>
        <v>1296.4337175868657</v>
      </c>
    </row>
    <row r="89" spans="1:61" x14ac:dyDescent="0.2">
      <c r="B89" s="31"/>
      <c r="C89" s="14"/>
      <c r="E89" s="31"/>
      <c r="V89" s="11"/>
      <c r="W89" s="34"/>
      <c r="AI89" s="31"/>
      <c r="AZ89" s="11"/>
      <c r="BA89" s="34"/>
    </row>
    <row r="90" spans="1:61" x14ac:dyDescent="0.2">
      <c r="C90" s="14"/>
      <c r="V90" s="11"/>
      <c r="W90" s="22" t="str">
        <f>"Present Value at "&amp;TEXT(B68,"0.00%")&amp;" :"</f>
        <v>Present Value at 7.21% :</v>
      </c>
      <c r="X90" s="42">
        <f>X66+NPV($B$10,X67:X86)</f>
        <v>3919.7335549329723</v>
      </c>
      <c r="Y90" s="42">
        <f>Y66+NPV($B$10,Y67:Y86)</f>
        <v>-495.73190309852771</v>
      </c>
      <c r="Z90" s="42">
        <f>Z66+NPV($B$10,Z67:Z86)</f>
        <v>-420.19157584150167</v>
      </c>
      <c r="AA90" s="42">
        <f t="shared" ref="AA90:AE90" si="138">AA66+NPV($B$10,AA67:AA86)</f>
        <v>-2893.3335864406158</v>
      </c>
      <c r="AB90" s="42">
        <f t="shared" si="138"/>
        <v>110.47648955232765</v>
      </c>
      <c r="AC90" s="42">
        <f t="shared" si="138"/>
        <v>-93.811891168910194</v>
      </c>
      <c r="AD90" s="42">
        <f t="shared" si="138"/>
        <v>334.23528082831132</v>
      </c>
      <c r="AE90" s="42">
        <f t="shared" si="138"/>
        <v>350.89987921172838</v>
      </c>
      <c r="AZ90" s="11"/>
      <c r="BA90" s="22" t="str">
        <f>"Present Value at "&amp;TEXT(B68,"0.00%")&amp;" :"</f>
        <v>Present Value at 7.21% :</v>
      </c>
      <c r="BB90" s="42">
        <f>BB66+NPV($B$10,BB67:BB86)</f>
        <v>3919.7335549329723</v>
      </c>
      <c r="BC90" s="42">
        <f t="shared" ref="BC90:BI90" si="139">BC66+NPV($B$10,BC67:BC86)</f>
        <v>-495.73190309852771</v>
      </c>
      <c r="BD90" s="42">
        <f t="shared" si="139"/>
        <v>-460.19157584150167</v>
      </c>
      <c r="BE90" s="42">
        <f t="shared" si="139"/>
        <v>-2348.145262435351</v>
      </c>
      <c r="BF90" s="42">
        <f t="shared" si="139"/>
        <v>615.66481355759265</v>
      </c>
      <c r="BG90" s="42">
        <f t="shared" si="139"/>
        <v>-93.811891168910194</v>
      </c>
      <c r="BH90" s="42">
        <f t="shared" si="139"/>
        <v>334.31520446602696</v>
      </c>
      <c r="BI90" s="42">
        <f t="shared" si="139"/>
        <v>856.16812685470893</v>
      </c>
    </row>
    <row r="91" spans="1:61" x14ac:dyDescent="0.2">
      <c r="B91" s="31"/>
      <c r="C91" s="14"/>
      <c r="V91" s="11"/>
      <c r="AZ91" s="11"/>
    </row>
    <row r="92" spans="1:61" x14ac:dyDescent="0.2">
      <c r="B92" s="31"/>
      <c r="C92" s="14"/>
      <c r="V92" s="11"/>
      <c r="W92" s="22" t="str">
        <f>"Present Value at "&amp;TEXT(B69,"0.00%")&amp;" :"</f>
        <v>Present Value at 3.21% :</v>
      </c>
      <c r="X92" s="42">
        <f>X66+NPV($B$11,X67:X86)</f>
        <v>5411.7234384169014</v>
      </c>
      <c r="Y92" s="42">
        <f t="shared" ref="Y92:AE92" si="140">Y66+NPV($B$11,Y67:Y86)</f>
        <v>-570.33139727272419</v>
      </c>
      <c r="Z92" s="42">
        <f t="shared" si="140"/>
        <v>-513.52020278621205</v>
      </c>
      <c r="AA92" s="42">
        <f t="shared" si="140"/>
        <v>-4435.8172868559104</v>
      </c>
      <c r="AB92" s="42">
        <f t="shared" si="140"/>
        <v>-107.94544849794579</v>
      </c>
      <c r="AC92" s="42">
        <f t="shared" si="140"/>
        <v>-53.351332481504585</v>
      </c>
      <c r="AD92" s="42">
        <f t="shared" si="140"/>
        <v>462.27385770683208</v>
      </c>
      <c r="AE92" s="42">
        <f t="shared" si="140"/>
        <v>300.97707672738159</v>
      </c>
      <c r="AZ92" s="11"/>
      <c r="BA92" s="22" t="str">
        <f>"Present Value at "&amp;TEXT(B69,"0.00%")&amp;" :"</f>
        <v>Present Value at 3.21% :</v>
      </c>
      <c r="BB92" s="42">
        <f>BB66+NPV($B$11,BB67:BB86)</f>
        <v>5411.7234384169014</v>
      </c>
      <c r="BC92" s="42">
        <f t="shared" ref="BC92:BI92" si="141">BC66+NPV($B$11,BC67:BC86)</f>
        <v>-570.33139727272419</v>
      </c>
      <c r="BD92" s="42">
        <f t="shared" si="141"/>
        <v>-553.52020278621205</v>
      </c>
      <c r="BE92" s="42">
        <f t="shared" si="141"/>
        <v>-3601.1631493475707</v>
      </c>
      <c r="BF92" s="42">
        <f t="shared" si="141"/>
        <v>686.70868901039478</v>
      </c>
      <c r="BG92" s="42">
        <f t="shared" si="141"/>
        <v>-53.351332481504585</v>
      </c>
      <c r="BH92" s="42">
        <f t="shared" si="141"/>
        <v>462.39819203520597</v>
      </c>
      <c r="BI92" s="42">
        <f t="shared" si="141"/>
        <v>1095.7555485640969</v>
      </c>
    </row>
    <row r="93" spans="1:61" x14ac:dyDescent="0.2">
      <c r="B93" s="31"/>
      <c r="C93" s="14"/>
    </row>
    <row r="94" spans="1:61" s="20" customFormat="1" ht="17" thickBot="1" x14ac:dyDescent="0.25">
      <c r="B94" s="43"/>
      <c r="C94" s="44"/>
      <c r="AG94" s="47"/>
    </row>
    <row r="95" spans="1:61" ht="17" thickBot="1" x14ac:dyDescent="0.25">
      <c r="A95" s="221" t="s">
        <v>67</v>
      </c>
      <c r="B95" s="221"/>
      <c r="E95" s="21">
        <v>0</v>
      </c>
      <c r="F95" s="27">
        <f>B99</f>
        <v>757.29629213705198</v>
      </c>
      <c r="G95" s="27">
        <f>F95*B104</f>
        <v>605.83703370964156</v>
      </c>
      <c r="H95" s="28">
        <f>B109</f>
        <v>200</v>
      </c>
      <c r="I95" s="27">
        <f>B96</f>
        <v>500000</v>
      </c>
      <c r="J95" s="29">
        <v>0.8</v>
      </c>
      <c r="K95" s="8">
        <f>I95*J95/1000</f>
        <v>400</v>
      </c>
      <c r="M95" s="9"/>
      <c r="N95" s="9"/>
      <c r="O95" s="30">
        <v>1</v>
      </c>
      <c r="P95" s="30"/>
      <c r="Q95" s="30"/>
      <c r="R95" s="30">
        <f>O95-SUM(P95:Q95)</f>
        <v>1</v>
      </c>
      <c r="S95" s="30"/>
      <c r="T95" s="10"/>
      <c r="U95" s="10">
        <f t="shared" ref="U95:U115" si="142">K95*R95</f>
        <v>400</v>
      </c>
      <c r="W95" s="30"/>
      <c r="X95" s="11">
        <f t="shared" ref="X95:X115" si="143">$R95*F95</f>
        <v>757.29629213705198</v>
      </c>
      <c r="Y95" s="11">
        <f t="shared" ref="Y95:Y115" si="144">-$R95*G95</f>
        <v>-605.83703370964156</v>
      </c>
      <c r="Z95" s="11">
        <f t="shared" ref="Z95:Z115" si="145">-$R95*H95</f>
        <v>-200</v>
      </c>
      <c r="AA95" s="11"/>
      <c r="AB95" s="11">
        <f>SUM(X95:AA95)</f>
        <v>-48.540741572589582</v>
      </c>
      <c r="AC95" s="11">
        <f>T95-U95</f>
        <v>-400</v>
      </c>
      <c r="AD95" s="11"/>
      <c r="AE95" s="11">
        <f t="shared" ref="AE95:AE115" si="146">SUM(AB95:AD95)</f>
        <v>-448.54074157258958</v>
      </c>
      <c r="AI95" s="21">
        <v>0</v>
      </c>
      <c r="AJ95" s="27">
        <f>F95</f>
        <v>757.29629213705198</v>
      </c>
      <c r="AK95" s="27">
        <f>G95</f>
        <v>605.83703370964156</v>
      </c>
      <c r="AL95" s="28">
        <f>C109</f>
        <v>240</v>
      </c>
      <c r="AM95" s="27">
        <f>I95</f>
        <v>500000</v>
      </c>
      <c r="AN95" s="29">
        <v>0.8</v>
      </c>
      <c r="AO95" s="8">
        <f>AM95*AN95/1000</f>
        <v>400</v>
      </c>
      <c r="AQ95" s="9"/>
      <c r="AR95" s="9"/>
      <c r="AS95" s="30">
        <v>1</v>
      </c>
      <c r="AT95" s="30"/>
      <c r="AU95" s="30"/>
      <c r="AV95" s="30">
        <f>AS95-SUM(AT95:AU95)</f>
        <v>1</v>
      </c>
      <c r="AW95" s="30"/>
      <c r="AX95" s="10"/>
      <c r="AY95" s="10">
        <f t="shared" ref="AY95:AY115" si="147">AO95*AV95</f>
        <v>400</v>
      </c>
      <c r="BA95" s="30"/>
      <c r="BB95" s="11">
        <f t="shared" ref="BB95:BB115" si="148">$R95*AJ95</f>
        <v>757.29629213705198</v>
      </c>
      <c r="BC95" s="11">
        <f t="shared" ref="BC95:BC115" si="149">-$R95*AK95</f>
        <v>-605.83703370964156</v>
      </c>
      <c r="BD95" s="11">
        <f t="shared" ref="BD95:BD115" si="150">-$R95*AL95</f>
        <v>-240</v>
      </c>
      <c r="BE95" s="11"/>
      <c r="BF95" s="11">
        <f>SUM(BB95:BE95)</f>
        <v>-88.540741572589582</v>
      </c>
      <c r="BG95" s="11">
        <f>AX95-AY95</f>
        <v>-400</v>
      </c>
      <c r="BH95" s="11"/>
      <c r="BI95" s="11">
        <f t="shared" ref="BI95:BI115" si="151">SUM(BF95:BH95)</f>
        <v>-488.54074157258958</v>
      </c>
    </row>
    <row r="96" spans="1:61" x14ac:dyDescent="0.2">
      <c r="A96" s="45" t="s">
        <v>68</v>
      </c>
      <c r="B96" s="24">
        <v>500000</v>
      </c>
      <c r="E96" s="31">
        <f>E95+1</f>
        <v>1</v>
      </c>
      <c r="F96" s="27"/>
      <c r="G96" s="27"/>
      <c r="H96" s="28"/>
      <c r="I96" s="27">
        <f>B96</f>
        <v>500000</v>
      </c>
      <c r="J96" s="29">
        <v>0.8</v>
      </c>
      <c r="K96" s="8">
        <f t="shared" ref="K96:K115" si="152">I96*J96/1000</f>
        <v>400</v>
      </c>
      <c r="L96" s="32"/>
      <c r="M96" s="9">
        <f>M9</f>
        <v>0.65717040569250318</v>
      </c>
      <c r="N96" s="9">
        <f>N9</f>
        <v>9.6782489144733586E-3</v>
      </c>
      <c r="O96" s="33">
        <f>R95</f>
        <v>1</v>
      </c>
      <c r="P96" s="33">
        <f>O96*M96/1000</f>
        <v>6.5717040569250314E-4</v>
      </c>
      <c r="Q96" s="33">
        <f>MIN(N96*O96,O96-P96)</f>
        <v>9.6782489144733586E-3</v>
      </c>
      <c r="R96" s="30">
        <f>O96-SUM(P96:Q96)</f>
        <v>0.98966458067983409</v>
      </c>
      <c r="S96" s="30"/>
      <c r="T96" s="10">
        <f t="shared" ref="T96:T115" si="153">U95</f>
        <v>400</v>
      </c>
      <c r="U96" s="10">
        <f t="shared" si="142"/>
        <v>395.86583227193364</v>
      </c>
      <c r="W96" s="30"/>
      <c r="X96" s="11">
        <f t="shared" si="143"/>
        <v>0</v>
      </c>
      <c r="Y96" s="11">
        <f t="shared" si="144"/>
        <v>0</v>
      </c>
      <c r="Z96" s="11">
        <f t="shared" si="145"/>
        <v>0</v>
      </c>
      <c r="AA96" s="11">
        <f t="shared" ref="AA96:AA115" si="154">-P96*I96</f>
        <v>-328.58520284625155</v>
      </c>
      <c r="AB96" s="11">
        <f t="shared" ref="AB96:AB115" si="155">SUM(X96:AA96)</f>
        <v>-328.58520284625155</v>
      </c>
      <c r="AC96" s="11">
        <f>-I96*$R95*(J96-J95)/1000</f>
        <v>0</v>
      </c>
      <c r="AD96" s="11">
        <f t="shared" ref="AD96:AD115" si="156">$B$10*SUM(T96,X96:Y96)</f>
        <v>28.83845348463775</v>
      </c>
      <c r="AE96" s="11">
        <f t="shared" si="146"/>
        <v>-299.74674936161381</v>
      </c>
      <c r="AG96" s="49"/>
      <c r="AI96" s="31">
        <f>AI95+1</f>
        <v>1</v>
      </c>
      <c r="AJ96" s="27"/>
      <c r="AK96" s="27"/>
      <c r="AL96" s="28"/>
      <c r="AM96" s="27">
        <f t="shared" ref="AM96:AM115" si="157">I96</f>
        <v>500000</v>
      </c>
      <c r="AN96" s="29">
        <v>0.8</v>
      </c>
      <c r="AO96" s="8">
        <f t="shared" ref="AO96:AO115" si="158">AM96*AN96/1000</f>
        <v>400</v>
      </c>
      <c r="AP96" s="32"/>
      <c r="AQ96" s="9">
        <f>AQ9</f>
        <v>0.53230802861092763</v>
      </c>
      <c r="AR96" s="9">
        <f>N96</f>
        <v>9.6782489144733586E-3</v>
      </c>
      <c r="AS96" s="33">
        <f>AV95</f>
        <v>1</v>
      </c>
      <c r="AT96" s="33">
        <f>AS96*AQ96/1000</f>
        <v>5.3230802861092765E-4</v>
      </c>
      <c r="AU96" s="33">
        <f>MIN(AR96*AS96,AS96-AT96)</f>
        <v>9.6782489144733586E-3</v>
      </c>
      <c r="AV96" s="30">
        <f>AS96-SUM(AT96:AU96)</f>
        <v>0.98978944305691574</v>
      </c>
      <c r="AW96" s="30"/>
      <c r="AX96" s="10">
        <f t="shared" ref="AX96:AX115" si="159">AY95</f>
        <v>400</v>
      </c>
      <c r="AY96" s="10">
        <f t="shared" si="147"/>
        <v>395.91577722276628</v>
      </c>
      <c r="BA96" s="30"/>
      <c r="BB96" s="11">
        <f t="shared" si="148"/>
        <v>0</v>
      </c>
      <c r="BC96" s="11">
        <f t="shared" si="149"/>
        <v>0</v>
      </c>
      <c r="BD96" s="11">
        <f t="shared" si="150"/>
        <v>0</v>
      </c>
      <c r="BE96" s="11">
        <f t="shared" ref="BE96:BE115" si="160">-AT96*AM96</f>
        <v>-266.15401430546382</v>
      </c>
      <c r="BF96" s="11">
        <f t="shared" ref="BF96:BF115" si="161">SUM(BB96:BE96)</f>
        <v>-266.15401430546382</v>
      </c>
      <c r="BG96" s="11">
        <f>-AM96*$R95*(AN96-AN95)/1000</f>
        <v>0</v>
      </c>
      <c r="BH96" s="11">
        <f t="shared" ref="BH96:BH115" si="162">$B$10*SUM(AX96,BB96:BC96)</f>
        <v>28.83845348463775</v>
      </c>
      <c r="BI96" s="11">
        <f t="shared" si="151"/>
        <v>-237.31556082082608</v>
      </c>
    </row>
    <row r="97" spans="1:61" x14ac:dyDescent="0.2">
      <c r="A97" s="34" t="s">
        <v>69</v>
      </c>
      <c r="B97" s="122">
        <f>B10</f>
        <v>7.2096133711594373E-2</v>
      </c>
      <c r="E97" s="31">
        <f t="shared" ref="E97:E115" si="163">E96+1</f>
        <v>2</v>
      </c>
      <c r="F97" s="27">
        <f>B99</f>
        <v>757.29629213705198</v>
      </c>
      <c r="G97" s="27">
        <f>F97*$B$105</f>
        <v>37.864814606852597</v>
      </c>
      <c r="H97" s="28">
        <f>$B$110</f>
        <v>25</v>
      </c>
      <c r="I97" s="27">
        <f>B96</f>
        <v>500000</v>
      </c>
      <c r="J97" s="29">
        <v>0.7</v>
      </c>
      <c r="K97" s="8">
        <f t="shared" si="152"/>
        <v>350</v>
      </c>
      <c r="L97" s="32"/>
      <c r="M97" s="9">
        <f t="shared" ref="M97:M115" si="164">M10</f>
        <v>0.68892309697585763</v>
      </c>
      <c r="N97" s="9">
        <f t="shared" ref="N97:N115" si="165">N10</f>
        <v>9.127854954085789E-3</v>
      </c>
      <c r="O97" s="33">
        <f t="shared" ref="O97:O115" si="166">R96</f>
        <v>0.98966458067983409</v>
      </c>
      <c r="P97" s="33">
        <f t="shared" ref="P97:P115" si="167">O97*M97/1000</f>
        <v>6.8180278788926481E-4</v>
      </c>
      <c r="Q97" s="33">
        <f t="shared" ref="Q97:Q115" si="168">MIN(N97*O97,O97-P97)</f>
        <v>9.033514745641659E-3</v>
      </c>
      <c r="R97" s="30">
        <f t="shared" ref="R97:R115" si="169">O97-SUM(P97:Q97)</f>
        <v>0.97994926314630315</v>
      </c>
      <c r="S97" s="30"/>
      <c r="T97" s="10">
        <f t="shared" si="153"/>
        <v>395.86583227193364</v>
      </c>
      <c r="U97" s="10">
        <f t="shared" si="142"/>
        <v>342.98224210120611</v>
      </c>
      <c r="W97" s="30"/>
      <c r="X97" s="11">
        <f t="shared" si="143"/>
        <v>742.11194346313164</v>
      </c>
      <c r="Y97" s="11">
        <f t="shared" si="144"/>
        <v>-37.105597173156582</v>
      </c>
      <c r="Z97" s="11">
        <f t="shared" si="145"/>
        <v>-24.49873157865758</v>
      </c>
      <c r="AA97" s="11">
        <f t="shared" si="154"/>
        <v>-340.90139394463239</v>
      </c>
      <c r="AB97" s="11">
        <f t="shared" si="155"/>
        <v>339.606220766685</v>
      </c>
      <c r="AC97" s="11">
        <f t="shared" ref="AC97:AC115" si="170">-I97*($R96*J97-$R95*J96)/1000</f>
        <v>53.617396762058121</v>
      </c>
      <c r="AD97" s="11">
        <f t="shared" si="156"/>
        <v>79.368627784973569</v>
      </c>
      <c r="AE97" s="11">
        <f t="shared" si="146"/>
        <v>472.59224531371672</v>
      </c>
      <c r="AG97" s="50"/>
      <c r="AI97" s="31">
        <f t="shared" ref="AI97:AI115" si="171">AI96+1</f>
        <v>2</v>
      </c>
      <c r="AJ97" s="27">
        <f>F97</f>
        <v>757.29629213705198</v>
      </c>
      <c r="AK97" s="27">
        <f>G97</f>
        <v>37.864814606852597</v>
      </c>
      <c r="AL97" s="28">
        <f>$C$110</f>
        <v>25</v>
      </c>
      <c r="AM97" s="27">
        <f t="shared" si="157"/>
        <v>500000</v>
      </c>
      <c r="AN97" s="29">
        <v>0.7</v>
      </c>
      <c r="AO97" s="8">
        <f t="shared" si="158"/>
        <v>350</v>
      </c>
      <c r="AP97" s="32"/>
      <c r="AQ97" s="9">
        <f t="shared" ref="AQ97:AQ115" si="172">AQ10</f>
        <v>0.5580277085504447</v>
      </c>
      <c r="AR97" s="9">
        <f t="shared" ref="AR97:AR115" si="173">N97</f>
        <v>9.127854954085789E-3</v>
      </c>
      <c r="AS97" s="33">
        <f t="shared" ref="AS97:AS115" si="174">AV96</f>
        <v>0.98978944305691574</v>
      </c>
      <c r="AT97" s="33">
        <f t="shared" ref="AT97:AT115" si="175">AS97*AQ97/1000</f>
        <v>5.5232993485647148E-4</v>
      </c>
      <c r="AU97" s="33">
        <f t="shared" ref="AU97:AU115" si="176">MIN(AR97*AS97,AS97-AT97)</f>
        <v>9.0346544713088821E-3</v>
      </c>
      <c r="AV97" s="30">
        <f t="shared" ref="AV97:AV115" si="177">AS97-SUM(AT97:AU97)</f>
        <v>0.9802024586507504</v>
      </c>
      <c r="AW97" s="30"/>
      <c r="AX97" s="10">
        <f t="shared" si="159"/>
        <v>395.91577722276628</v>
      </c>
      <c r="AY97" s="10">
        <f t="shared" si="147"/>
        <v>343.07086052776265</v>
      </c>
      <c r="BA97" s="30"/>
      <c r="BB97" s="11">
        <f t="shared" si="148"/>
        <v>742.11194346313164</v>
      </c>
      <c r="BC97" s="11">
        <f t="shared" si="149"/>
        <v>-37.105597173156582</v>
      </c>
      <c r="BD97" s="11">
        <f t="shared" si="150"/>
        <v>-24.49873157865758</v>
      </c>
      <c r="BE97" s="11">
        <f t="shared" si="160"/>
        <v>-276.16496742823574</v>
      </c>
      <c r="BF97" s="11">
        <f t="shared" si="161"/>
        <v>404.34264728308165</v>
      </c>
      <c r="BG97" s="11">
        <f t="shared" ref="BG97:BG115" si="178">-AM97*($R96*AN97-$R95*AN96)/1000</f>
        <v>53.617396762058121</v>
      </c>
      <c r="BH97" s="11">
        <f t="shared" si="162"/>
        <v>79.372228622827009</v>
      </c>
      <c r="BI97" s="11">
        <f t="shared" si="151"/>
        <v>537.33227266796678</v>
      </c>
    </row>
    <row r="98" spans="1:61" x14ac:dyDescent="0.2">
      <c r="A98" s="34" t="s">
        <v>70</v>
      </c>
      <c r="B98" s="12">
        <f>'Discount Rate'!$B$27</f>
        <v>3.2096133711594366E-2</v>
      </c>
      <c r="E98" s="31">
        <f t="shared" si="163"/>
        <v>3</v>
      </c>
      <c r="F98" s="27">
        <f>B99</f>
        <v>757.29629213705198</v>
      </c>
      <c r="G98" s="27">
        <f t="shared" ref="G98:G115" si="179">F98*$B$105</f>
        <v>37.864814606852597</v>
      </c>
      <c r="H98" s="28">
        <f t="shared" ref="H98:H115" si="180">$B$110</f>
        <v>25</v>
      </c>
      <c r="I98" s="27">
        <f>B96</f>
        <v>500000</v>
      </c>
      <c r="J98" s="29">
        <v>0.7</v>
      </c>
      <c r="K98" s="8">
        <f t="shared" si="152"/>
        <v>350</v>
      </c>
      <c r="L98" s="32"/>
      <c r="M98" s="9">
        <f t="shared" si="164"/>
        <v>0.72708859771283341</v>
      </c>
      <c r="N98" s="9">
        <f t="shared" si="165"/>
        <v>8.7968690821865932E-3</v>
      </c>
      <c r="O98" s="33">
        <f t="shared" si="166"/>
        <v>0.97994926314630315</v>
      </c>
      <c r="P98" s="33">
        <f t="shared" si="167"/>
        <v>7.1250993557076989E-4</v>
      </c>
      <c r="Q98" s="33">
        <f t="shared" si="168"/>
        <v>8.6204853750832481E-3</v>
      </c>
      <c r="R98" s="30">
        <f t="shared" si="169"/>
        <v>0.97061626783564914</v>
      </c>
      <c r="S98" s="30"/>
      <c r="T98" s="10">
        <f t="shared" si="153"/>
        <v>342.98224210120611</v>
      </c>
      <c r="U98" s="10">
        <f t="shared" si="142"/>
        <v>339.71569374247719</v>
      </c>
      <c r="W98" s="30"/>
      <c r="X98" s="11">
        <f t="shared" si="143"/>
        <v>735.0441007198408</v>
      </c>
      <c r="Y98" s="11">
        <f t="shared" si="144"/>
        <v>-36.752205035992041</v>
      </c>
      <c r="Z98" s="11">
        <f t="shared" si="145"/>
        <v>-24.26540669589123</v>
      </c>
      <c r="AA98" s="11">
        <f t="shared" si="154"/>
        <v>-356.25496778538496</v>
      </c>
      <c r="AB98" s="11">
        <f t="shared" si="155"/>
        <v>317.77152120257261</v>
      </c>
      <c r="AC98" s="11">
        <f t="shared" si="170"/>
        <v>3.4003611367358078</v>
      </c>
      <c r="AD98" s="11">
        <f t="shared" si="156"/>
        <v>75.071839468176449</v>
      </c>
      <c r="AE98" s="11">
        <f t="shared" si="146"/>
        <v>396.24372180748486</v>
      </c>
      <c r="AI98" s="31">
        <f t="shared" si="171"/>
        <v>3</v>
      </c>
      <c r="AJ98" s="27">
        <f t="shared" ref="AJ98:AJ115" si="181">F98</f>
        <v>757.29629213705198</v>
      </c>
      <c r="AK98" s="27">
        <f t="shared" ref="AK98:AK115" si="182">G98</f>
        <v>37.864814606852597</v>
      </c>
      <c r="AL98" s="28">
        <f t="shared" ref="AL98:AL115" si="183">$C$110</f>
        <v>25</v>
      </c>
      <c r="AM98" s="27">
        <f t="shared" si="157"/>
        <v>500000</v>
      </c>
      <c r="AN98" s="29">
        <v>0.7</v>
      </c>
      <c r="AO98" s="8">
        <f t="shared" si="158"/>
        <v>350</v>
      </c>
      <c r="AP98" s="32"/>
      <c r="AQ98" s="9">
        <f t="shared" si="172"/>
        <v>0.58894176414739507</v>
      </c>
      <c r="AR98" s="9">
        <f t="shared" si="173"/>
        <v>8.7968690821865932E-3</v>
      </c>
      <c r="AS98" s="33">
        <f t="shared" si="174"/>
        <v>0.9802024586507504</v>
      </c>
      <c r="AT98" s="33">
        <f t="shared" si="175"/>
        <v>5.7728216521938703E-4</v>
      </c>
      <c r="AU98" s="33">
        <f t="shared" si="176"/>
        <v>8.6227127027880685E-3</v>
      </c>
      <c r="AV98" s="30">
        <f t="shared" si="177"/>
        <v>0.97100246378274291</v>
      </c>
      <c r="AW98" s="30"/>
      <c r="AX98" s="10">
        <f t="shared" si="159"/>
        <v>343.07086052776265</v>
      </c>
      <c r="AY98" s="10">
        <f t="shared" si="147"/>
        <v>339.85086232396003</v>
      </c>
      <c r="BA98" s="30"/>
      <c r="BB98" s="11">
        <f t="shared" si="148"/>
        <v>735.0441007198408</v>
      </c>
      <c r="BC98" s="11">
        <f t="shared" si="149"/>
        <v>-36.752205035992041</v>
      </c>
      <c r="BD98" s="11">
        <f t="shared" si="150"/>
        <v>-24.26540669589123</v>
      </c>
      <c r="BE98" s="11">
        <f t="shared" si="160"/>
        <v>-288.64108260969351</v>
      </c>
      <c r="BF98" s="11">
        <f t="shared" si="161"/>
        <v>385.38540637826407</v>
      </c>
      <c r="BG98" s="11">
        <f t="shared" si="178"/>
        <v>3.4003611367358078</v>
      </c>
      <c r="BH98" s="11">
        <f t="shared" si="162"/>
        <v>75.078228514106783</v>
      </c>
      <c r="BI98" s="11">
        <f t="shared" si="151"/>
        <v>463.86399602910666</v>
      </c>
    </row>
    <row r="99" spans="1:61" x14ac:dyDescent="0.2">
      <c r="A99" s="45" t="s">
        <v>71</v>
      </c>
      <c r="B99" s="63">
        <v>757.29629213705198</v>
      </c>
      <c r="D99" s="36"/>
      <c r="E99" s="31">
        <f t="shared" si="163"/>
        <v>4</v>
      </c>
      <c r="F99" s="27">
        <f>B99</f>
        <v>757.29629213705198</v>
      </c>
      <c r="G99" s="27">
        <f t="shared" si="179"/>
        <v>37.864814606852597</v>
      </c>
      <c r="H99" s="28">
        <f t="shared" si="180"/>
        <v>25</v>
      </c>
      <c r="I99" s="27">
        <f>B96</f>
        <v>500000</v>
      </c>
      <c r="J99" s="29">
        <v>0.6</v>
      </c>
      <c r="K99" s="8">
        <f t="shared" si="152"/>
        <v>300</v>
      </c>
      <c r="L99" s="32"/>
      <c r="M99" s="9">
        <f t="shared" si="164"/>
        <v>0.77268694429479035</v>
      </c>
      <c r="N99" s="9">
        <f t="shared" si="165"/>
        <v>8.6235472306225164E-3</v>
      </c>
      <c r="O99" s="33">
        <f t="shared" si="166"/>
        <v>0.97061626783564914</v>
      </c>
      <c r="P99" s="33">
        <f t="shared" si="167"/>
        <v>7.499825180767415E-4</v>
      </c>
      <c r="Q99" s="33">
        <f t="shared" si="168"/>
        <v>8.3701552284912752E-3</v>
      </c>
      <c r="R99" s="30">
        <f t="shared" si="169"/>
        <v>0.96149613008908108</v>
      </c>
      <c r="S99" s="30"/>
      <c r="T99" s="10">
        <f t="shared" si="153"/>
        <v>339.71569374247719</v>
      </c>
      <c r="U99" s="10">
        <f t="shared" si="142"/>
        <v>288.44883902672433</v>
      </c>
      <c r="W99" s="30"/>
      <c r="X99" s="11">
        <f t="shared" si="143"/>
        <v>728.13745422058571</v>
      </c>
      <c r="Y99" s="11">
        <f t="shared" si="144"/>
        <v>-36.40687271102928</v>
      </c>
      <c r="Z99" s="11">
        <f t="shared" si="145"/>
        <v>-24.037403252227026</v>
      </c>
      <c r="AA99" s="11">
        <f t="shared" si="154"/>
        <v>-374.99125903837074</v>
      </c>
      <c r="AB99" s="11">
        <f t="shared" si="155"/>
        <v>292.70191921895872</v>
      </c>
      <c r="AC99" s="11">
        <f t="shared" si="170"/>
        <v>51.797361750511357</v>
      </c>
      <c r="AD99" s="11">
        <f t="shared" si="156"/>
        <v>74.363288576896579</v>
      </c>
      <c r="AE99" s="11">
        <f t="shared" si="146"/>
        <v>418.86256954636667</v>
      </c>
      <c r="AI99" s="31">
        <f t="shared" si="171"/>
        <v>4</v>
      </c>
      <c r="AJ99" s="27">
        <f t="shared" si="181"/>
        <v>757.29629213705198</v>
      </c>
      <c r="AK99" s="27">
        <f t="shared" si="182"/>
        <v>37.864814606852597</v>
      </c>
      <c r="AL99" s="28">
        <f t="shared" si="183"/>
        <v>25</v>
      </c>
      <c r="AM99" s="27">
        <f t="shared" si="157"/>
        <v>500000</v>
      </c>
      <c r="AN99" s="29">
        <v>0.6</v>
      </c>
      <c r="AO99" s="8">
        <f t="shared" si="158"/>
        <v>300</v>
      </c>
      <c r="AP99" s="32"/>
      <c r="AQ99" s="9">
        <f t="shared" si="172"/>
        <v>0.62587642487878026</v>
      </c>
      <c r="AR99" s="9">
        <f t="shared" si="173"/>
        <v>8.6235472306225164E-3</v>
      </c>
      <c r="AS99" s="33">
        <f t="shared" si="174"/>
        <v>0.97100246378274291</v>
      </c>
      <c r="AT99" s="33">
        <f t="shared" si="175"/>
        <v>6.0772755058083035E-4</v>
      </c>
      <c r="AU99" s="33">
        <f t="shared" si="176"/>
        <v>8.3734856074813135E-3</v>
      </c>
      <c r="AV99" s="30">
        <f t="shared" si="177"/>
        <v>0.9620212506246808</v>
      </c>
      <c r="AW99" s="30"/>
      <c r="AX99" s="10">
        <f t="shared" si="159"/>
        <v>339.85086232396003</v>
      </c>
      <c r="AY99" s="10">
        <f t="shared" si="147"/>
        <v>288.60637518740424</v>
      </c>
      <c r="BA99" s="30"/>
      <c r="BB99" s="11">
        <f t="shared" si="148"/>
        <v>728.13745422058571</v>
      </c>
      <c r="BC99" s="11">
        <f t="shared" si="149"/>
        <v>-36.40687271102928</v>
      </c>
      <c r="BD99" s="11">
        <f t="shared" si="150"/>
        <v>-24.037403252227026</v>
      </c>
      <c r="BE99" s="11">
        <f t="shared" si="160"/>
        <v>-303.86377529041516</v>
      </c>
      <c r="BF99" s="11">
        <f t="shared" si="161"/>
        <v>363.8294029669143</v>
      </c>
      <c r="BG99" s="11">
        <f t="shared" si="178"/>
        <v>51.797361750511357</v>
      </c>
      <c r="BH99" s="11">
        <f t="shared" si="162"/>
        <v>74.373033709020788</v>
      </c>
      <c r="BI99" s="11">
        <f t="shared" si="151"/>
        <v>489.99979842644643</v>
      </c>
    </row>
    <row r="100" spans="1:61" x14ac:dyDescent="0.2">
      <c r="D100" s="21"/>
      <c r="E100" s="31">
        <f t="shared" si="163"/>
        <v>5</v>
      </c>
      <c r="F100" s="27">
        <f>B99</f>
        <v>757.29629213705198</v>
      </c>
      <c r="G100" s="27">
        <f t="shared" si="179"/>
        <v>37.864814606852597</v>
      </c>
      <c r="H100" s="28">
        <f t="shared" si="180"/>
        <v>25</v>
      </c>
      <c r="I100" s="27">
        <f>B96</f>
        <v>500000</v>
      </c>
      <c r="J100" s="29">
        <v>0.6</v>
      </c>
      <c r="K100" s="8">
        <f t="shared" si="152"/>
        <v>300</v>
      </c>
      <c r="L100" s="32"/>
      <c r="M100" s="9">
        <f t="shared" si="164"/>
        <v>0.82584488116899601</v>
      </c>
      <c r="N100" s="9">
        <f t="shared" si="165"/>
        <v>7.8618133141121344E-3</v>
      </c>
      <c r="O100" s="33">
        <f t="shared" si="166"/>
        <v>0.96149613008908108</v>
      </c>
      <c r="P100" s="33">
        <f t="shared" si="167"/>
        <v>7.9404665729786671E-4</v>
      </c>
      <c r="Q100" s="33">
        <f t="shared" si="168"/>
        <v>7.5591030770016301E-3</v>
      </c>
      <c r="R100" s="30">
        <f t="shared" si="169"/>
        <v>0.95314298035478162</v>
      </c>
      <c r="S100" s="30"/>
      <c r="T100" s="10">
        <f t="shared" si="153"/>
        <v>288.44883902672433</v>
      </c>
      <c r="U100" s="10">
        <f t="shared" si="142"/>
        <v>285.94289410643449</v>
      </c>
      <c r="W100" s="30"/>
      <c r="X100" s="11">
        <f t="shared" si="143"/>
        <v>721.8116448991351</v>
      </c>
      <c r="Y100" s="11">
        <f t="shared" si="144"/>
        <v>-36.090582244956757</v>
      </c>
      <c r="Z100" s="11">
        <f t="shared" si="145"/>
        <v>-23.82857450886954</v>
      </c>
      <c r="AA100" s="11">
        <f t="shared" si="154"/>
        <v>-397.02332864893333</v>
      </c>
      <c r="AB100" s="11">
        <f t="shared" si="155"/>
        <v>264.86915949637546</v>
      </c>
      <c r="AC100" s="11">
        <f t="shared" si="170"/>
        <v>2.7360413239704284</v>
      </c>
      <c r="AD100" s="11">
        <f t="shared" si="156"/>
        <v>70.233883489397115</v>
      </c>
      <c r="AE100" s="11">
        <f t="shared" si="146"/>
        <v>337.83908430974299</v>
      </c>
      <c r="AI100" s="31">
        <f t="shared" si="171"/>
        <v>5</v>
      </c>
      <c r="AJ100" s="27">
        <f t="shared" si="181"/>
        <v>757.29629213705198</v>
      </c>
      <c r="AK100" s="27">
        <f t="shared" si="182"/>
        <v>37.864814606852597</v>
      </c>
      <c r="AL100" s="28">
        <f t="shared" si="183"/>
        <v>25</v>
      </c>
      <c r="AM100" s="27">
        <f t="shared" si="157"/>
        <v>500000</v>
      </c>
      <c r="AN100" s="29">
        <v>0.6</v>
      </c>
      <c r="AO100" s="8">
        <f t="shared" si="158"/>
        <v>300</v>
      </c>
      <c r="AP100" s="32"/>
      <c r="AQ100" s="9">
        <f t="shared" si="172"/>
        <v>0.66893435374688681</v>
      </c>
      <c r="AR100" s="9">
        <f t="shared" si="173"/>
        <v>7.8618133141121344E-3</v>
      </c>
      <c r="AS100" s="33">
        <f t="shared" si="174"/>
        <v>0.9620212506246808</v>
      </c>
      <c r="AT100" s="33">
        <f t="shared" si="175"/>
        <v>6.435290635773927E-4</v>
      </c>
      <c r="AU100" s="33">
        <f t="shared" si="176"/>
        <v>7.5632314766199216E-3</v>
      </c>
      <c r="AV100" s="30">
        <f t="shared" si="177"/>
        <v>0.95381449008448349</v>
      </c>
      <c r="AW100" s="30"/>
      <c r="AX100" s="10">
        <f t="shared" si="159"/>
        <v>288.60637518740424</v>
      </c>
      <c r="AY100" s="10">
        <f t="shared" si="147"/>
        <v>286.14434702534504</v>
      </c>
      <c r="BA100" s="30"/>
      <c r="BB100" s="11">
        <f t="shared" si="148"/>
        <v>721.8116448991351</v>
      </c>
      <c r="BC100" s="11">
        <f t="shared" si="149"/>
        <v>-36.090582244956757</v>
      </c>
      <c r="BD100" s="11">
        <f t="shared" si="150"/>
        <v>-23.82857450886954</v>
      </c>
      <c r="BE100" s="11">
        <f t="shared" si="160"/>
        <v>-321.76453178869633</v>
      </c>
      <c r="BF100" s="11">
        <f t="shared" si="161"/>
        <v>340.12795635661246</v>
      </c>
      <c r="BG100" s="11">
        <f t="shared" si="178"/>
        <v>2.7360413239704284</v>
      </c>
      <c r="BH100" s="11">
        <f t="shared" si="162"/>
        <v>70.245241237501901</v>
      </c>
      <c r="BI100" s="11">
        <f t="shared" si="151"/>
        <v>413.10923891808477</v>
      </c>
    </row>
    <row r="101" spans="1:61" x14ac:dyDescent="0.2">
      <c r="D101" s="21"/>
      <c r="E101" s="31">
        <f t="shared" si="163"/>
        <v>6</v>
      </c>
      <c r="F101" s="27">
        <f>B99</f>
        <v>757.29629213705198</v>
      </c>
      <c r="G101" s="27">
        <f t="shared" si="179"/>
        <v>37.864814606852597</v>
      </c>
      <c r="H101" s="28">
        <f t="shared" si="180"/>
        <v>25</v>
      </c>
      <c r="I101" s="27">
        <f>B96</f>
        <v>500000</v>
      </c>
      <c r="J101" s="29">
        <v>0.5</v>
      </c>
      <c r="K101" s="8">
        <f t="shared" si="152"/>
        <v>250</v>
      </c>
      <c r="L101" s="32"/>
      <c r="M101" s="9">
        <f t="shared" si="164"/>
        <v>0.88649214444726809</v>
      </c>
      <c r="N101" s="9">
        <f t="shared" si="165"/>
        <v>7.2198790800108038E-3</v>
      </c>
      <c r="O101" s="33">
        <f t="shared" si="166"/>
        <v>0.95314298035478162</v>
      </c>
      <c r="P101" s="33">
        <f t="shared" si="167"/>
        <v>8.4495376461957074E-4</v>
      </c>
      <c r="Q101" s="33">
        <f t="shared" si="168"/>
        <v>6.8815770641226367E-3</v>
      </c>
      <c r="R101" s="30">
        <f t="shared" si="169"/>
        <v>0.94541644952603943</v>
      </c>
      <c r="S101" s="30"/>
      <c r="T101" s="10">
        <f t="shared" si="153"/>
        <v>285.94289410643449</v>
      </c>
      <c r="U101" s="10">
        <f t="shared" si="142"/>
        <v>236.35411238150985</v>
      </c>
      <c r="W101" s="30"/>
      <c r="X101" s="11">
        <f t="shared" si="143"/>
        <v>715.96037175144602</v>
      </c>
      <c r="Y101" s="11">
        <f t="shared" si="144"/>
        <v>-35.798018587572301</v>
      </c>
      <c r="Z101" s="11">
        <f t="shared" si="145"/>
        <v>-23.635411238150986</v>
      </c>
      <c r="AA101" s="11">
        <f t="shared" si="154"/>
        <v>-422.47688230978537</v>
      </c>
      <c r="AB101" s="11">
        <f t="shared" si="155"/>
        <v>234.05005961593741</v>
      </c>
      <c r="AC101" s="11">
        <f t="shared" si="170"/>
        <v>50.163093938028901</v>
      </c>
      <c r="AD101" s="11">
        <f t="shared" si="156"/>
        <v>69.652453086673091</v>
      </c>
      <c r="AE101" s="11">
        <f t="shared" si="146"/>
        <v>353.86560664063938</v>
      </c>
      <c r="AI101" s="31">
        <f t="shared" si="171"/>
        <v>6</v>
      </c>
      <c r="AJ101" s="27">
        <f t="shared" si="181"/>
        <v>757.29629213705198</v>
      </c>
      <c r="AK101" s="27">
        <f t="shared" si="182"/>
        <v>37.864814606852597</v>
      </c>
      <c r="AL101" s="28">
        <f t="shared" si="183"/>
        <v>25</v>
      </c>
      <c r="AM101" s="27">
        <f t="shared" si="157"/>
        <v>500000</v>
      </c>
      <c r="AN101" s="29">
        <v>0.5</v>
      </c>
      <c r="AO101" s="8">
        <f t="shared" si="158"/>
        <v>250</v>
      </c>
      <c r="AP101" s="32"/>
      <c r="AQ101" s="9">
        <f t="shared" si="172"/>
        <v>0.71805863700228723</v>
      </c>
      <c r="AR101" s="9">
        <f t="shared" si="173"/>
        <v>7.2198790800108038E-3</v>
      </c>
      <c r="AS101" s="33">
        <f t="shared" si="174"/>
        <v>0.95381449008448349</v>
      </c>
      <c r="AT101" s="33">
        <f t="shared" si="175"/>
        <v>6.8489473270309591E-4</v>
      </c>
      <c r="AU101" s="33">
        <f t="shared" si="176"/>
        <v>6.8864252831721349E-3</v>
      </c>
      <c r="AV101" s="30">
        <f t="shared" si="177"/>
        <v>0.94624317006860825</v>
      </c>
      <c r="AW101" s="30"/>
      <c r="AX101" s="10">
        <f t="shared" si="159"/>
        <v>286.14434702534504</v>
      </c>
      <c r="AY101" s="10">
        <f t="shared" si="147"/>
        <v>236.56079251715207</v>
      </c>
      <c r="BA101" s="30"/>
      <c r="BB101" s="11">
        <f t="shared" si="148"/>
        <v>715.96037175144602</v>
      </c>
      <c r="BC101" s="11">
        <f t="shared" si="149"/>
        <v>-35.798018587572301</v>
      </c>
      <c r="BD101" s="11">
        <f t="shared" si="150"/>
        <v>-23.635411238150986</v>
      </c>
      <c r="BE101" s="11">
        <f t="shared" si="160"/>
        <v>-342.44736635154794</v>
      </c>
      <c r="BF101" s="11">
        <f t="shared" si="161"/>
        <v>314.07957557417484</v>
      </c>
      <c r="BG101" s="11">
        <f t="shared" si="178"/>
        <v>50.163093938028901</v>
      </c>
      <c r="BH101" s="11">
        <f t="shared" si="162"/>
        <v>69.666977063251451</v>
      </c>
      <c r="BI101" s="11">
        <f t="shared" si="151"/>
        <v>433.90964657545521</v>
      </c>
    </row>
    <row r="102" spans="1:61" x14ac:dyDescent="0.2">
      <c r="A102" s="220" t="s">
        <v>72</v>
      </c>
      <c r="B102" s="220"/>
      <c r="C102" s="38"/>
      <c r="D102" s="21"/>
      <c r="E102" s="31">
        <f t="shared" si="163"/>
        <v>7</v>
      </c>
      <c r="F102" s="27">
        <f>B99</f>
        <v>757.29629213705198</v>
      </c>
      <c r="G102" s="27">
        <f t="shared" si="179"/>
        <v>37.864814606852597</v>
      </c>
      <c r="H102" s="28">
        <f t="shared" si="180"/>
        <v>25</v>
      </c>
      <c r="I102" s="27">
        <f>B96</f>
        <v>500000</v>
      </c>
      <c r="J102" s="29">
        <v>0.5</v>
      </c>
      <c r="K102" s="8">
        <f t="shared" si="152"/>
        <v>250</v>
      </c>
      <c r="L102" s="32"/>
      <c r="M102" s="9">
        <f t="shared" si="164"/>
        <v>0.95520088094027955</v>
      </c>
      <c r="N102" s="9">
        <f t="shared" si="165"/>
        <v>7.0434336346212253E-3</v>
      </c>
      <c r="O102" s="33">
        <f t="shared" si="166"/>
        <v>0.94541644952603943</v>
      </c>
      <c r="P102" s="33">
        <f t="shared" si="167"/>
        <v>9.0306262544270419E-4</v>
      </c>
      <c r="Q102" s="33">
        <f t="shared" si="168"/>
        <v>6.658978019315886E-3</v>
      </c>
      <c r="R102" s="30">
        <f t="shared" si="169"/>
        <v>0.9378544088812808</v>
      </c>
      <c r="S102" s="30"/>
      <c r="T102" s="10">
        <f t="shared" si="153"/>
        <v>236.35411238150985</v>
      </c>
      <c r="U102" s="10">
        <f t="shared" si="142"/>
        <v>234.46360222032021</v>
      </c>
      <c r="W102" s="30"/>
      <c r="X102" s="11">
        <f t="shared" si="143"/>
        <v>710.2336664101806</v>
      </c>
      <c r="Y102" s="11">
        <f t="shared" si="144"/>
        <v>-35.511683320509029</v>
      </c>
      <c r="Z102" s="11">
        <f t="shared" si="145"/>
        <v>-23.44636022203202</v>
      </c>
      <c r="AA102" s="11">
        <f t="shared" si="154"/>
        <v>-451.53131272135209</v>
      </c>
      <c r="AB102" s="11">
        <f t="shared" si="155"/>
        <v>199.74431014628743</v>
      </c>
      <c r="AC102" s="11">
        <f t="shared" si="170"/>
        <v>1.9316327071855488</v>
      </c>
      <c r="AD102" s="11">
        <f t="shared" si="156"/>
        <v>65.685064000527618</v>
      </c>
      <c r="AE102" s="11">
        <f t="shared" si="146"/>
        <v>267.36100685400061</v>
      </c>
      <c r="AI102" s="31">
        <f t="shared" si="171"/>
        <v>7</v>
      </c>
      <c r="AJ102" s="27">
        <f t="shared" si="181"/>
        <v>757.29629213705198</v>
      </c>
      <c r="AK102" s="27">
        <f t="shared" si="182"/>
        <v>37.864814606852597</v>
      </c>
      <c r="AL102" s="28">
        <f t="shared" si="183"/>
        <v>25</v>
      </c>
      <c r="AM102" s="27">
        <f t="shared" si="157"/>
        <v>500000</v>
      </c>
      <c r="AN102" s="29">
        <v>0.5</v>
      </c>
      <c r="AO102" s="8">
        <f t="shared" si="158"/>
        <v>250</v>
      </c>
      <c r="AP102" s="32"/>
      <c r="AQ102" s="9">
        <f t="shared" si="172"/>
        <v>0.77371271356162652</v>
      </c>
      <c r="AR102" s="9">
        <f t="shared" si="173"/>
        <v>7.0434336346212253E-3</v>
      </c>
      <c r="AS102" s="33">
        <f t="shared" si="174"/>
        <v>0.94624317006860825</v>
      </c>
      <c r="AT102" s="33">
        <f t="shared" si="175"/>
        <v>7.3212037080293854E-4</v>
      </c>
      <c r="AU102" s="33">
        <f t="shared" si="176"/>
        <v>6.6648009705918476E-3</v>
      </c>
      <c r="AV102" s="30">
        <f t="shared" si="177"/>
        <v>0.93884624872721345</v>
      </c>
      <c r="AW102" s="30"/>
      <c r="AX102" s="10">
        <f t="shared" si="159"/>
        <v>236.56079251715207</v>
      </c>
      <c r="AY102" s="10">
        <f t="shared" si="147"/>
        <v>234.71156218180337</v>
      </c>
      <c r="BA102" s="30"/>
      <c r="BB102" s="11">
        <f t="shared" si="148"/>
        <v>710.2336664101806</v>
      </c>
      <c r="BC102" s="11">
        <f t="shared" si="149"/>
        <v>-35.511683320509029</v>
      </c>
      <c r="BD102" s="11">
        <f t="shared" si="150"/>
        <v>-23.44636022203202</v>
      </c>
      <c r="BE102" s="11">
        <f t="shared" si="160"/>
        <v>-366.06018540146925</v>
      </c>
      <c r="BF102" s="11">
        <f t="shared" si="161"/>
        <v>285.21543746617027</v>
      </c>
      <c r="BG102" s="11">
        <f t="shared" si="178"/>
        <v>1.9316327071855488</v>
      </c>
      <c r="BH102" s="11">
        <f t="shared" si="162"/>
        <v>65.699964839222403</v>
      </c>
      <c r="BI102" s="11">
        <f t="shared" si="151"/>
        <v>352.8470350125782</v>
      </c>
    </row>
    <row r="103" spans="1:61" x14ac:dyDescent="0.2">
      <c r="A103" s="37" t="s">
        <v>8</v>
      </c>
      <c r="B103" s="37" t="s">
        <v>73</v>
      </c>
      <c r="C103" s="38"/>
      <c r="D103" s="21"/>
      <c r="E103" s="31">
        <f t="shared" si="163"/>
        <v>8</v>
      </c>
      <c r="F103" s="27">
        <f>B99</f>
        <v>757.29629213705198</v>
      </c>
      <c r="G103" s="27">
        <f t="shared" si="179"/>
        <v>37.864814606852597</v>
      </c>
      <c r="H103" s="28">
        <f t="shared" si="180"/>
        <v>25</v>
      </c>
      <c r="I103" s="27">
        <f>B96</f>
        <v>500000</v>
      </c>
      <c r="J103" s="29">
        <v>0.4</v>
      </c>
      <c r="K103" s="8">
        <f t="shared" si="152"/>
        <v>200</v>
      </c>
      <c r="L103" s="32"/>
      <c r="M103" s="9">
        <f t="shared" si="164"/>
        <v>1.0312697121728083</v>
      </c>
      <c r="N103" s="9">
        <f t="shared" si="165"/>
        <v>6.2808434275459851E-3</v>
      </c>
      <c r="O103" s="33">
        <f t="shared" si="166"/>
        <v>0.9378544088812808</v>
      </c>
      <c r="P103" s="33">
        <f t="shared" si="167"/>
        <v>9.6718084630699778E-4</v>
      </c>
      <c r="Q103" s="33">
        <f t="shared" si="168"/>
        <v>5.8905167000170176E-3</v>
      </c>
      <c r="R103" s="30">
        <f t="shared" si="169"/>
        <v>0.93099671133495676</v>
      </c>
      <c r="S103" s="30"/>
      <c r="T103" s="10">
        <f t="shared" si="153"/>
        <v>234.46360222032021</v>
      </c>
      <c r="U103" s="10">
        <f t="shared" si="142"/>
        <v>186.19934226699135</v>
      </c>
      <c r="W103" s="30"/>
      <c r="X103" s="11">
        <f t="shared" si="143"/>
        <v>705.04035748575211</v>
      </c>
      <c r="Y103" s="11">
        <f t="shared" si="144"/>
        <v>-35.252017874287603</v>
      </c>
      <c r="Z103" s="11">
        <f t="shared" si="145"/>
        <v>-23.274917783373919</v>
      </c>
      <c r="AA103" s="11">
        <f t="shared" si="154"/>
        <v>-483.59042315349888</v>
      </c>
      <c r="AB103" s="11">
        <f t="shared" si="155"/>
        <v>162.92299867459172</v>
      </c>
      <c r="AC103" s="11">
        <f t="shared" si="170"/>
        <v>48.783230605253685</v>
      </c>
      <c r="AD103" s="11">
        <f t="shared" si="156"/>
        <v>65.193068907273215</v>
      </c>
      <c r="AE103" s="11">
        <f t="shared" si="146"/>
        <v>276.89929818711863</v>
      </c>
      <c r="AI103" s="31">
        <f t="shared" si="171"/>
        <v>8</v>
      </c>
      <c r="AJ103" s="27">
        <f t="shared" si="181"/>
        <v>757.29629213705198</v>
      </c>
      <c r="AK103" s="27">
        <f t="shared" si="182"/>
        <v>37.864814606852597</v>
      </c>
      <c r="AL103" s="28">
        <f t="shared" si="183"/>
        <v>25</v>
      </c>
      <c r="AM103" s="27">
        <f t="shared" si="157"/>
        <v>500000</v>
      </c>
      <c r="AN103" s="29">
        <v>0.4</v>
      </c>
      <c r="AO103" s="8">
        <f t="shared" si="158"/>
        <v>200</v>
      </c>
      <c r="AP103" s="32"/>
      <c r="AQ103" s="9">
        <f t="shared" si="172"/>
        <v>0.83532846685997475</v>
      </c>
      <c r="AR103" s="9">
        <f t="shared" si="173"/>
        <v>6.2808434275459851E-3</v>
      </c>
      <c r="AS103" s="33">
        <f t="shared" si="174"/>
        <v>0.93884624872721345</v>
      </c>
      <c r="AT103" s="33">
        <f t="shared" si="175"/>
        <v>7.8424499756654176E-4</v>
      </c>
      <c r="AU103" s="33">
        <f t="shared" si="176"/>
        <v>5.8967462907945217E-3</v>
      </c>
      <c r="AV103" s="30">
        <f t="shared" si="177"/>
        <v>0.93216525743885237</v>
      </c>
      <c r="AW103" s="30"/>
      <c r="AX103" s="10">
        <f t="shared" si="159"/>
        <v>234.71156218180337</v>
      </c>
      <c r="AY103" s="10">
        <f t="shared" si="147"/>
        <v>186.43305148777048</v>
      </c>
      <c r="BA103" s="30"/>
      <c r="BB103" s="11">
        <f t="shared" si="148"/>
        <v>705.04035748575211</v>
      </c>
      <c r="BC103" s="11">
        <f t="shared" si="149"/>
        <v>-35.252017874287603</v>
      </c>
      <c r="BD103" s="11">
        <f t="shared" si="150"/>
        <v>-23.274917783373919</v>
      </c>
      <c r="BE103" s="11">
        <f t="shared" si="160"/>
        <v>-392.12249878327088</v>
      </c>
      <c r="BF103" s="11">
        <f t="shared" si="161"/>
        <v>254.39092304481971</v>
      </c>
      <c r="BG103" s="11">
        <f t="shared" si="178"/>
        <v>48.783230605253685</v>
      </c>
      <c r="BH103" s="11">
        <f t="shared" si="162"/>
        <v>65.210945861811425</v>
      </c>
      <c r="BI103" s="11">
        <f t="shared" si="151"/>
        <v>368.38509951188479</v>
      </c>
    </row>
    <row r="104" spans="1:61" x14ac:dyDescent="0.2">
      <c r="A104" s="21">
        <v>1</v>
      </c>
      <c r="B104" s="38">
        <v>0.8</v>
      </c>
      <c r="D104" s="21"/>
      <c r="E104" s="31">
        <f t="shared" si="163"/>
        <v>9</v>
      </c>
      <c r="F104" s="27">
        <f>B99</f>
        <v>757.29629213705198</v>
      </c>
      <c r="G104" s="27">
        <f t="shared" si="179"/>
        <v>37.864814606852597</v>
      </c>
      <c r="H104" s="28">
        <f t="shared" si="180"/>
        <v>25</v>
      </c>
      <c r="I104" s="27">
        <f>B96</f>
        <v>500000</v>
      </c>
      <c r="J104" s="29">
        <v>0.4</v>
      </c>
      <c r="K104" s="8">
        <f t="shared" si="152"/>
        <v>200</v>
      </c>
      <c r="L104" s="32"/>
      <c r="M104" s="9">
        <f t="shared" si="164"/>
        <v>1.1162557062007623</v>
      </c>
      <c r="N104" s="9">
        <f t="shared" si="165"/>
        <v>5.8315702180592619E-3</v>
      </c>
      <c r="O104" s="33">
        <f t="shared" si="166"/>
        <v>0.93099671133495676</v>
      </c>
      <c r="P104" s="33">
        <f t="shared" si="167"/>
        <v>1.0392303914817894E-3</v>
      </c>
      <c r="Q104" s="33">
        <f t="shared" si="168"/>
        <v>5.4291726949320497E-3</v>
      </c>
      <c r="R104" s="30">
        <f t="shared" si="169"/>
        <v>0.92452830824854293</v>
      </c>
      <c r="S104" s="30"/>
      <c r="T104" s="10">
        <f t="shared" si="153"/>
        <v>186.19934226699135</v>
      </c>
      <c r="U104" s="10">
        <f t="shared" si="142"/>
        <v>184.90566164970858</v>
      </c>
      <c r="W104" s="30"/>
      <c r="X104" s="11">
        <f t="shared" si="143"/>
        <v>700.14185981236301</v>
      </c>
      <c r="Y104" s="11">
        <f t="shared" si="144"/>
        <v>-35.007092990618148</v>
      </c>
      <c r="Z104" s="11">
        <f t="shared" si="145"/>
        <v>-23.113207706213572</v>
      </c>
      <c r="AA104" s="11">
        <f t="shared" si="154"/>
        <v>-519.61519574089471</v>
      </c>
      <c r="AB104" s="11">
        <f t="shared" si="155"/>
        <v>122.40636337463661</v>
      </c>
      <c r="AC104" s="11">
        <f t="shared" si="170"/>
        <v>1.3715395092648017</v>
      </c>
      <c r="AD104" s="11">
        <f t="shared" si="156"/>
        <v>61.377897762102599</v>
      </c>
      <c r="AE104" s="11">
        <f t="shared" si="146"/>
        <v>185.15580064600402</v>
      </c>
      <c r="AI104" s="31">
        <f t="shared" si="171"/>
        <v>9</v>
      </c>
      <c r="AJ104" s="27">
        <f t="shared" si="181"/>
        <v>757.29629213705198</v>
      </c>
      <c r="AK104" s="27">
        <f t="shared" si="182"/>
        <v>37.864814606852597</v>
      </c>
      <c r="AL104" s="28">
        <f t="shared" si="183"/>
        <v>25</v>
      </c>
      <c r="AM104" s="27">
        <f t="shared" si="157"/>
        <v>500000</v>
      </c>
      <c r="AN104" s="29">
        <v>0.4</v>
      </c>
      <c r="AO104" s="8">
        <f t="shared" si="158"/>
        <v>200</v>
      </c>
      <c r="AP104" s="32"/>
      <c r="AQ104" s="9">
        <f t="shared" si="172"/>
        <v>0.90416712202261751</v>
      </c>
      <c r="AR104" s="9">
        <f t="shared" si="173"/>
        <v>5.8315702180592619E-3</v>
      </c>
      <c r="AS104" s="33">
        <f t="shared" si="174"/>
        <v>0.93216525743885237</v>
      </c>
      <c r="AT104" s="33">
        <f t="shared" si="175"/>
        <v>8.4283317806795955E-4</v>
      </c>
      <c r="AU104" s="33">
        <f t="shared" si="176"/>
        <v>5.4359871535899565E-3</v>
      </c>
      <c r="AV104" s="30">
        <f t="shared" si="177"/>
        <v>0.92588643710719443</v>
      </c>
      <c r="AW104" s="30"/>
      <c r="AX104" s="10">
        <f t="shared" si="159"/>
        <v>186.43305148777048</v>
      </c>
      <c r="AY104" s="10">
        <f t="shared" si="147"/>
        <v>185.17728742143888</v>
      </c>
      <c r="BA104" s="30"/>
      <c r="BB104" s="11">
        <f t="shared" si="148"/>
        <v>700.14185981236301</v>
      </c>
      <c r="BC104" s="11">
        <f t="shared" si="149"/>
        <v>-35.007092990618148</v>
      </c>
      <c r="BD104" s="11">
        <f t="shared" si="150"/>
        <v>-23.113207706213572</v>
      </c>
      <c r="BE104" s="11">
        <f t="shared" si="160"/>
        <v>-421.41658903397979</v>
      </c>
      <c r="BF104" s="11">
        <f t="shared" si="161"/>
        <v>220.60497008155153</v>
      </c>
      <c r="BG104" s="11">
        <f t="shared" si="178"/>
        <v>1.3715395092648017</v>
      </c>
      <c r="BH104" s="11">
        <f t="shared" si="162"/>
        <v>61.394747293333523</v>
      </c>
      <c r="BI104" s="11">
        <f t="shared" si="151"/>
        <v>283.37125688414983</v>
      </c>
    </row>
    <row r="105" spans="1:61" x14ac:dyDescent="0.2">
      <c r="A105" s="39" t="s">
        <v>74</v>
      </c>
      <c r="B105" s="38">
        <v>0.05</v>
      </c>
      <c r="D105" s="21"/>
      <c r="E105" s="31">
        <f t="shared" si="163"/>
        <v>10</v>
      </c>
      <c r="F105" s="27">
        <f>B99</f>
        <v>757.29629213705198</v>
      </c>
      <c r="G105" s="27">
        <f t="shared" si="179"/>
        <v>37.864814606852597</v>
      </c>
      <c r="H105" s="28">
        <f t="shared" si="180"/>
        <v>25</v>
      </c>
      <c r="I105" s="27">
        <f>B96</f>
        <v>500000</v>
      </c>
      <c r="J105" s="29">
        <v>0.4</v>
      </c>
      <c r="K105" s="8">
        <f t="shared" si="152"/>
        <v>200</v>
      </c>
      <c r="L105" s="32"/>
      <c r="M105" s="9">
        <f t="shared" si="164"/>
        <v>1.2102241006607368</v>
      </c>
      <c r="N105" s="9">
        <f t="shared" si="165"/>
        <v>5.3897824283458667E-3</v>
      </c>
      <c r="O105" s="33">
        <f t="shared" si="166"/>
        <v>0.92452830824854293</v>
      </c>
      <c r="P105" s="33">
        <f t="shared" si="167"/>
        <v>1.1188864403854852E-3</v>
      </c>
      <c r="Q105" s="33">
        <f t="shared" si="168"/>
        <v>4.9830064303063278E-3</v>
      </c>
      <c r="R105" s="30">
        <f t="shared" si="169"/>
        <v>0.91842641537785108</v>
      </c>
      <c r="S105" s="30"/>
      <c r="T105" s="10">
        <f t="shared" si="153"/>
        <v>184.90566164970858</v>
      </c>
      <c r="U105" s="10">
        <f t="shared" si="142"/>
        <v>183.68528307557023</v>
      </c>
      <c r="W105" s="30"/>
      <c r="X105" s="11">
        <f t="shared" si="143"/>
        <v>695.52091896637057</v>
      </c>
      <c r="Y105" s="11">
        <f t="shared" si="144"/>
        <v>-34.776045948318526</v>
      </c>
      <c r="Z105" s="11">
        <f t="shared" si="145"/>
        <v>-22.960660384446278</v>
      </c>
      <c r="AA105" s="11">
        <f t="shared" si="154"/>
        <v>-559.44322019274261</v>
      </c>
      <c r="AB105" s="11">
        <f t="shared" si="155"/>
        <v>78.340992440863147</v>
      </c>
      <c r="AC105" s="11">
        <f t="shared" si="170"/>
        <v>1.2936806172827719</v>
      </c>
      <c r="AD105" s="11">
        <f t="shared" si="156"/>
        <v>60.968134020688147</v>
      </c>
      <c r="AE105" s="11">
        <f t="shared" si="146"/>
        <v>140.60280707883408</v>
      </c>
      <c r="AI105" s="31">
        <f t="shared" si="171"/>
        <v>10</v>
      </c>
      <c r="AJ105" s="27">
        <f t="shared" si="181"/>
        <v>757.29629213705198</v>
      </c>
      <c r="AK105" s="27">
        <f t="shared" si="182"/>
        <v>37.864814606852597</v>
      </c>
      <c r="AL105" s="28">
        <f t="shared" si="183"/>
        <v>25</v>
      </c>
      <c r="AM105" s="27">
        <f t="shared" si="157"/>
        <v>500000</v>
      </c>
      <c r="AN105" s="29">
        <v>0.4</v>
      </c>
      <c r="AO105" s="8">
        <f t="shared" si="158"/>
        <v>200</v>
      </c>
      <c r="AP105" s="32"/>
      <c r="AQ105" s="9">
        <f t="shared" si="172"/>
        <v>0.98028152153519688</v>
      </c>
      <c r="AR105" s="9">
        <f t="shared" si="173"/>
        <v>5.3897824283458667E-3</v>
      </c>
      <c r="AS105" s="33">
        <f t="shared" si="174"/>
        <v>0.92588643710719443</v>
      </c>
      <c r="AT105" s="33">
        <f t="shared" si="175"/>
        <v>9.0762936533624299E-4</v>
      </c>
      <c r="AU105" s="33">
        <f t="shared" si="176"/>
        <v>4.9903264493641169E-3</v>
      </c>
      <c r="AV105" s="30">
        <f t="shared" si="177"/>
        <v>0.91998848129249411</v>
      </c>
      <c r="AW105" s="30"/>
      <c r="AX105" s="10">
        <f t="shared" si="159"/>
        <v>185.17728742143888</v>
      </c>
      <c r="AY105" s="10">
        <f t="shared" si="147"/>
        <v>183.99769625849882</v>
      </c>
      <c r="BA105" s="30"/>
      <c r="BB105" s="11">
        <f t="shared" si="148"/>
        <v>695.52091896637057</v>
      </c>
      <c r="BC105" s="11">
        <f t="shared" si="149"/>
        <v>-34.776045948318526</v>
      </c>
      <c r="BD105" s="11">
        <f t="shared" si="150"/>
        <v>-22.960660384446278</v>
      </c>
      <c r="BE105" s="11">
        <f t="shared" si="160"/>
        <v>-453.81468266812152</v>
      </c>
      <c r="BF105" s="11">
        <f t="shared" si="161"/>
        <v>183.96952996548424</v>
      </c>
      <c r="BG105" s="11">
        <f t="shared" si="178"/>
        <v>1.2936806172827719</v>
      </c>
      <c r="BH105" s="11">
        <f t="shared" si="162"/>
        <v>60.987717188646329</v>
      </c>
      <c r="BI105" s="11">
        <f t="shared" si="151"/>
        <v>246.25092777141333</v>
      </c>
    </row>
    <row r="106" spans="1:61" x14ac:dyDescent="0.2">
      <c r="D106" s="21"/>
      <c r="E106" s="31">
        <f t="shared" si="163"/>
        <v>11</v>
      </c>
      <c r="F106" s="27">
        <f>B99</f>
        <v>757.29629213705198</v>
      </c>
      <c r="G106" s="27">
        <f t="shared" si="179"/>
        <v>37.864814606852597</v>
      </c>
      <c r="H106" s="28">
        <f t="shared" si="180"/>
        <v>25</v>
      </c>
      <c r="I106" s="27">
        <f>B96</f>
        <v>500000</v>
      </c>
      <c r="J106" s="29">
        <v>0.4</v>
      </c>
      <c r="K106" s="8">
        <f t="shared" si="152"/>
        <v>200</v>
      </c>
      <c r="L106" s="40"/>
      <c r="M106" s="9">
        <f t="shared" si="164"/>
        <v>1.3141842576365947</v>
      </c>
      <c r="N106" s="9">
        <f t="shared" si="165"/>
        <v>4.7283870168617079E-3</v>
      </c>
      <c r="O106" s="33">
        <f t="shared" si="166"/>
        <v>0.91842641537785108</v>
      </c>
      <c r="P106" s="33">
        <f t="shared" si="167"/>
        <v>1.2069815368871801E-3</v>
      </c>
      <c r="Q106" s="33">
        <f t="shared" si="168"/>
        <v>4.3426755384154692E-3</v>
      </c>
      <c r="R106" s="30">
        <f t="shared" si="169"/>
        <v>0.91287675830254844</v>
      </c>
      <c r="S106" s="40"/>
      <c r="T106" s="10">
        <f t="shared" si="153"/>
        <v>183.68528307557023</v>
      </c>
      <c r="U106" s="10">
        <f t="shared" si="142"/>
        <v>182.57535166050968</v>
      </c>
      <c r="W106" s="40"/>
      <c r="X106" s="11">
        <f t="shared" si="143"/>
        <v>691.31818424061169</v>
      </c>
      <c r="Y106" s="11">
        <f t="shared" si="144"/>
        <v>-34.565909212030583</v>
      </c>
      <c r="Z106" s="11">
        <f t="shared" si="145"/>
        <v>-22.82191895756371</v>
      </c>
      <c r="AA106" s="11">
        <f t="shared" si="154"/>
        <v>-603.49076844359001</v>
      </c>
      <c r="AB106" s="11">
        <f t="shared" si="155"/>
        <v>30.439587627427386</v>
      </c>
      <c r="AC106" s="11">
        <f t="shared" si="170"/>
        <v>1.2203785741383699</v>
      </c>
      <c r="AD106" s="11">
        <f t="shared" si="156"/>
        <v>60.592298565322764</v>
      </c>
      <c r="AE106" s="11">
        <f t="shared" si="146"/>
        <v>92.252264766888516</v>
      </c>
      <c r="AI106" s="31">
        <f t="shared" si="171"/>
        <v>11</v>
      </c>
      <c r="AJ106" s="27">
        <f t="shared" si="181"/>
        <v>757.29629213705198</v>
      </c>
      <c r="AK106" s="27">
        <f t="shared" si="182"/>
        <v>37.864814606852597</v>
      </c>
      <c r="AL106" s="28">
        <f t="shared" si="183"/>
        <v>25</v>
      </c>
      <c r="AM106" s="27">
        <f t="shared" si="157"/>
        <v>500000</v>
      </c>
      <c r="AN106" s="29">
        <v>0.4</v>
      </c>
      <c r="AO106" s="8">
        <f t="shared" si="158"/>
        <v>200</v>
      </c>
      <c r="AP106" s="40"/>
      <c r="AQ106" s="9">
        <f t="shared" si="172"/>
        <v>1.0644892486856419</v>
      </c>
      <c r="AR106" s="9">
        <f t="shared" si="173"/>
        <v>4.7283870168617079E-3</v>
      </c>
      <c r="AS106" s="33">
        <f t="shared" si="174"/>
        <v>0.91998848129249411</v>
      </c>
      <c r="AT106" s="33">
        <f t="shared" si="175"/>
        <v>9.7931784725049172E-4</v>
      </c>
      <c r="AU106" s="33">
        <f t="shared" si="176"/>
        <v>4.3500615906057498E-3</v>
      </c>
      <c r="AV106" s="30">
        <f t="shared" si="177"/>
        <v>0.91465910185463783</v>
      </c>
      <c r="AW106" s="40"/>
      <c r="AX106" s="10">
        <f t="shared" si="159"/>
        <v>183.99769625849882</v>
      </c>
      <c r="AY106" s="10">
        <f t="shared" si="147"/>
        <v>182.93182037092757</v>
      </c>
      <c r="BA106" s="40"/>
      <c r="BB106" s="11">
        <f t="shared" si="148"/>
        <v>691.31818424061169</v>
      </c>
      <c r="BC106" s="11">
        <f t="shared" si="149"/>
        <v>-34.565909212030583</v>
      </c>
      <c r="BD106" s="11">
        <f t="shared" si="150"/>
        <v>-22.82191895756371</v>
      </c>
      <c r="BE106" s="11">
        <f t="shared" si="160"/>
        <v>-489.65892362524585</v>
      </c>
      <c r="BF106" s="11">
        <f t="shared" si="161"/>
        <v>144.27143244577155</v>
      </c>
      <c r="BG106" s="11">
        <f t="shared" si="178"/>
        <v>1.2203785741383699</v>
      </c>
      <c r="BH106" s="11">
        <f t="shared" si="162"/>
        <v>60.614822347932453</v>
      </c>
      <c r="BI106" s="11">
        <f t="shared" si="151"/>
        <v>206.10663336784239</v>
      </c>
    </row>
    <row r="107" spans="1:61" x14ac:dyDescent="0.2">
      <c r="A107" s="220" t="s">
        <v>75</v>
      </c>
      <c r="B107" s="220"/>
      <c r="D107" s="21"/>
      <c r="E107" s="31">
        <f t="shared" si="163"/>
        <v>12</v>
      </c>
      <c r="F107" s="27">
        <f>B99</f>
        <v>757.29629213705198</v>
      </c>
      <c r="G107" s="27">
        <f t="shared" si="179"/>
        <v>37.864814606852597</v>
      </c>
      <c r="H107" s="28">
        <f t="shared" si="180"/>
        <v>25</v>
      </c>
      <c r="I107" s="27">
        <f>B96</f>
        <v>500000</v>
      </c>
      <c r="J107" s="29">
        <v>0.4</v>
      </c>
      <c r="K107" s="8">
        <f t="shared" si="152"/>
        <v>200</v>
      </c>
      <c r="L107" s="40"/>
      <c r="M107" s="9">
        <f t="shared" si="164"/>
        <v>1.4282641651842443</v>
      </c>
      <c r="N107" s="9">
        <f t="shared" si="165"/>
        <v>4.3000736536545209E-3</v>
      </c>
      <c r="O107" s="33">
        <f t="shared" si="166"/>
        <v>0.91287675830254844</v>
      </c>
      <c r="P107" s="33">
        <f t="shared" si="167"/>
        <v>1.3038291611130886E-3</v>
      </c>
      <c r="Q107" s="33">
        <f t="shared" si="168"/>
        <v>3.9254372974103346E-3</v>
      </c>
      <c r="R107" s="30">
        <f t="shared" si="169"/>
        <v>0.90764749184402505</v>
      </c>
      <c r="S107" s="40"/>
      <c r="T107" s="10">
        <f t="shared" si="153"/>
        <v>182.57535166050968</v>
      </c>
      <c r="U107" s="10">
        <f t="shared" si="142"/>
        <v>181.52949836880501</v>
      </c>
      <c r="X107" s="11">
        <f t="shared" si="143"/>
        <v>687.35808014097529</v>
      </c>
      <c r="Y107" s="11">
        <f t="shared" si="144"/>
        <v>-34.367904007048764</v>
      </c>
      <c r="Z107" s="11">
        <f t="shared" si="145"/>
        <v>-22.691187296100626</v>
      </c>
      <c r="AA107" s="11">
        <f t="shared" si="154"/>
        <v>-651.91458055654437</v>
      </c>
      <c r="AB107" s="11">
        <f t="shared" si="155"/>
        <v>-21.61559171871852</v>
      </c>
      <c r="AC107" s="11">
        <f t="shared" si="170"/>
        <v>1.1099314150605222</v>
      </c>
      <c r="AD107" s="11">
        <f t="shared" si="156"/>
        <v>60.241044016666599</v>
      </c>
      <c r="AE107" s="11">
        <f t="shared" si="146"/>
        <v>39.735383713008602</v>
      </c>
      <c r="AI107" s="31">
        <f t="shared" si="171"/>
        <v>12</v>
      </c>
      <c r="AJ107" s="27">
        <f t="shared" si="181"/>
        <v>757.29629213705198</v>
      </c>
      <c r="AK107" s="27">
        <f t="shared" si="182"/>
        <v>37.864814606852597</v>
      </c>
      <c r="AL107" s="28">
        <f t="shared" si="183"/>
        <v>25</v>
      </c>
      <c r="AM107" s="27">
        <f t="shared" si="157"/>
        <v>500000</v>
      </c>
      <c r="AN107" s="29">
        <v>0.4</v>
      </c>
      <c r="AO107" s="8">
        <f t="shared" si="158"/>
        <v>200</v>
      </c>
      <c r="AP107" s="40"/>
      <c r="AQ107" s="9">
        <f t="shared" si="172"/>
        <v>1.1568939737992379</v>
      </c>
      <c r="AR107" s="9">
        <f t="shared" si="173"/>
        <v>4.3000736536545209E-3</v>
      </c>
      <c r="AS107" s="33">
        <f t="shared" si="174"/>
        <v>0.91465910185463783</v>
      </c>
      <c r="AT107" s="33">
        <f t="shared" si="175"/>
        <v>1.0581636030162539E-3</v>
      </c>
      <c r="AU107" s="33">
        <f t="shared" si="176"/>
        <v>3.9331015059604355E-3</v>
      </c>
      <c r="AV107" s="30">
        <f t="shared" si="177"/>
        <v>0.9096678367456611</v>
      </c>
      <c r="AW107" s="40"/>
      <c r="AX107" s="10">
        <f t="shared" si="159"/>
        <v>182.93182037092757</v>
      </c>
      <c r="AY107" s="10">
        <f t="shared" si="147"/>
        <v>181.93356734913223</v>
      </c>
      <c r="BB107" s="11">
        <f t="shared" si="148"/>
        <v>687.35808014097529</v>
      </c>
      <c r="BC107" s="11">
        <f t="shared" si="149"/>
        <v>-34.367904007048764</v>
      </c>
      <c r="BD107" s="11">
        <f t="shared" si="150"/>
        <v>-22.691187296100626</v>
      </c>
      <c r="BE107" s="11">
        <f t="shared" si="160"/>
        <v>-529.08180150812689</v>
      </c>
      <c r="BF107" s="11">
        <f t="shared" si="161"/>
        <v>101.21718732969896</v>
      </c>
      <c r="BG107" s="11">
        <f t="shared" si="178"/>
        <v>1.1099314150605222</v>
      </c>
      <c r="BH107" s="11">
        <f t="shared" si="162"/>
        <v>60.266744032476886</v>
      </c>
      <c r="BI107" s="11">
        <f t="shared" si="151"/>
        <v>162.59386277723635</v>
      </c>
    </row>
    <row r="108" spans="1:61" x14ac:dyDescent="0.2">
      <c r="A108" s="37" t="s">
        <v>8</v>
      </c>
      <c r="B108" s="37" t="s">
        <v>76</v>
      </c>
      <c r="C108" s="37" t="s">
        <v>77</v>
      </c>
      <c r="D108" s="21"/>
      <c r="E108" s="31">
        <f t="shared" si="163"/>
        <v>13</v>
      </c>
      <c r="F108" s="27">
        <f>B99</f>
        <v>757.29629213705198</v>
      </c>
      <c r="G108" s="27">
        <f t="shared" si="179"/>
        <v>37.864814606852597</v>
      </c>
      <c r="H108" s="28">
        <f t="shared" si="180"/>
        <v>25</v>
      </c>
      <c r="I108" s="27">
        <f>B96</f>
        <v>500000</v>
      </c>
      <c r="J108" s="29">
        <v>0.3</v>
      </c>
      <c r="K108" s="8">
        <f t="shared" si="152"/>
        <v>150</v>
      </c>
      <c r="L108" s="40"/>
      <c r="M108" s="9">
        <f t="shared" si="164"/>
        <v>1.5531325570520966</v>
      </c>
      <c r="N108" s="9">
        <f t="shared" si="165"/>
        <v>3.6517404271066895E-3</v>
      </c>
      <c r="O108" s="33">
        <f t="shared" si="166"/>
        <v>0.90764749184402505</v>
      </c>
      <c r="P108" s="33">
        <f t="shared" si="167"/>
        <v>1.4096968699096326E-3</v>
      </c>
      <c r="Q108" s="33">
        <f t="shared" si="168"/>
        <v>3.3144930395288155E-3</v>
      </c>
      <c r="R108" s="30">
        <f t="shared" si="169"/>
        <v>0.90292330193458659</v>
      </c>
      <c r="S108" s="40"/>
      <c r="T108" s="10">
        <f t="shared" si="153"/>
        <v>181.52949836880501</v>
      </c>
      <c r="U108" s="10">
        <f t="shared" si="142"/>
        <v>135.438495290188</v>
      </c>
      <c r="X108" s="11">
        <f t="shared" si="143"/>
        <v>683.78046863920622</v>
      </c>
      <c r="Y108" s="11">
        <f t="shared" si="144"/>
        <v>-34.189023431960315</v>
      </c>
      <c r="Z108" s="11">
        <f t="shared" si="145"/>
        <v>-22.573082548364663</v>
      </c>
      <c r="AA108" s="11">
        <f t="shared" si="154"/>
        <v>-704.8484349548163</v>
      </c>
      <c r="AB108" s="11">
        <f t="shared" si="155"/>
        <v>-77.830072295935111</v>
      </c>
      <c r="AC108" s="11">
        <f t="shared" si="170"/>
        <v>46.428227883905933</v>
      </c>
      <c r="AD108" s="11">
        <f t="shared" si="156"/>
        <v>59.920606678565449</v>
      </c>
      <c r="AE108" s="11">
        <f t="shared" si="146"/>
        <v>28.518762266536271</v>
      </c>
      <c r="AI108" s="31">
        <f t="shared" si="171"/>
        <v>13</v>
      </c>
      <c r="AJ108" s="27">
        <f t="shared" si="181"/>
        <v>757.29629213705198</v>
      </c>
      <c r="AK108" s="27">
        <f t="shared" si="182"/>
        <v>37.864814606852597</v>
      </c>
      <c r="AL108" s="28">
        <f t="shared" si="183"/>
        <v>25</v>
      </c>
      <c r="AM108" s="27">
        <f t="shared" si="157"/>
        <v>500000</v>
      </c>
      <c r="AN108" s="29">
        <v>0.3</v>
      </c>
      <c r="AO108" s="8">
        <f t="shared" si="158"/>
        <v>150</v>
      </c>
      <c r="AP108" s="40"/>
      <c r="AQ108" s="9">
        <f t="shared" si="172"/>
        <v>1.2580373712121984</v>
      </c>
      <c r="AR108" s="9">
        <f t="shared" si="173"/>
        <v>3.6517404271066895E-3</v>
      </c>
      <c r="AS108" s="33">
        <f t="shared" si="174"/>
        <v>0.9096678367456611</v>
      </c>
      <c r="AT108" s="33">
        <f t="shared" si="175"/>
        <v>1.1443961340157987E-3</v>
      </c>
      <c r="AU108" s="33">
        <f t="shared" si="176"/>
        <v>3.3218708146828188E-3</v>
      </c>
      <c r="AV108" s="30">
        <f t="shared" si="177"/>
        <v>0.90520156979696242</v>
      </c>
      <c r="AW108" s="40"/>
      <c r="AX108" s="10">
        <f t="shared" si="159"/>
        <v>181.93356734913223</v>
      </c>
      <c r="AY108" s="10">
        <f t="shared" si="147"/>
        <v>135.78023546954435</v>
      </c>
      <c r="BB108" s="11">
        <f t="shared" si="148"/>
        <v>683.78046863920622</v>
      </c>
      <c r="BC108" s="11">
        <f t="shared" si="149"/>
        <v>-34.189023431960315</v>
      </c>
      <c r="BD108" s="11">
        <f t="shared" si="150"/>
        <v>-22.573082548364663</v>
      </c>
      <c r="BE108" s="11">
        <f t="shared" si="160"/>
        <v>-572.19806700789934</v>
      </c>
      <c r="BF108" s="11">
        <f t="shared" si="161"/>
        <v>54.820295650981848</v>
      </c>
      <c r="BG108" s="11">
        <f t="shared" si="178"/>
        <v>46.428227883905933</v>
      </c>
      <c r="BH108" s="11">
        <f t="shared" si="162"/>
        <v>59.949738489799827</v>
      </c>
      <c r="BI108" s="11">
        <f t="shared" si="151"/>
        <v>161.19826202468761</v>
      </c>
    </row>
    <row r="109" spans="1:61" x14ac:dyDescent="0.2">
      <c r="A109" s="21">
        <v>1</v>
      </c>
      <c r="B109" s="13">
        <f>200</f>
        <v>200</v>
      </c>
      <c r="C109" s="13">
        <f>200 + 0.5*80</f>
        <v>240</v>
      </c>
      <c r="D109" s="21"/>
      <c r="E109" s="31">
        <f t="shared" si="163"/>
        <v>14</v>
      </c>
      <c r="F109" s="27">
        <f>B99</f>
        <v>757.29629213705198</v>
      </c>
      <c r="G109" s="27">
        <f t="shared" si="179"/>
        <v>37.864814606852597</v>
      </c>
      <c r="H109" s="28">
        <f t="shared" si="180"/>
        <v>25</v>
      </c>
      <c r="I109" s="27">
        <f>B96</f>
        <v>500000</v>
      </c>
      <c r="J109" s="29">
        <v>0.3</v>
      </c>
      <c r="K109" s="8">
        <f t="shared" si="152"/>
        <v>150</v>
      </c>
      <c r="L109" s="40"/>
      <c r="M109" s="9">
        <f t="shared" si="164"/>
        <v>1.6902913329606097</v>
      </c>
      <c r="N109" s="9">
        <f t="shared" si="165"/>
        <v>3.3398015797097488E-3</v>
      </c>
      <c r="O109" s="33">
        <f t="shared" si="166"/>
        <v>0.90292330193458659</v>
      </c>
      <c r="P109" s="33">
        <f t="shared" si="167"/>
        <v>1.5262034315882073E-3</v>
      </c>
      <c r="Q109" s="33">
        <f t="shared" si="168"/>
        <v>3.0155846701578749E-3</v>
      </c>
      <c r="R109" s="30">
        <f t="shared" si="169"/>
        <v>0.89838151383284048</v>
      </c>
      <c r="S109" s="40"/>
      <c r="T109" s="10">
        <f t="shared" si="153"/>
        <v>135.438495290188</v>
      </c>
      <c r="U109" s="10">
        <f t="shared" si="142"/>
        <v>134.75722707492608</v>
      </c>
      <c r="X109" s="11">
        <f t="shared" si="143"/>
        <v>680.34098935008171</v>
      </c>
      <c r="Y109" s="11">
        <f t="shared" si="144"/>
        <v>-34.017049467504087</v>
      </c>
      <c r="Z109" s="11">
        <f t="shared" si="145"/>
        <v>-22.459537845821011</v>
      </c>
      <c r="AA109" s="11">
        <f t="shared" si="154"/>
        <v>-763.1017157941036</v>
      </c>
      <c r="AB109" s="11">
        <f t="shared" si="155"/>
        <v>-139.23731375734701</v>
      </c>
      <c r="AC109" s="11">
        <f t="shared" si="170"/>
        <v>0.70862848641578546</v>
      </c>
      <c r="AD109" s="11">
        <f t="shared" si="156"/>
        <v>56.362049056917343</v>
      </c>
      <c r="AE109" s="11">
        <f t="shared" si="146"/>
        <v>-82.166636214013877</v>
      </c>
      <c r="AI109" s="31">
        <f t="shared" si="171"/>
        <v>14</v>
      </c>
      <c r="AJ109" s="27">
        <f t="shared" si="181"/>
        <v>757.29629213705198</v>
      </c>
      <c r="AK109" s="27">
        <f t="shared" si="182"/>
        <v>37.864814606852597</v>
      </c>
      <c r="AL109" s="28">
        <f t="shared" si="183"/>
        <v>25</v>
      </c>
      <c r="AM109" s="27">
        <f t="shared" si="157"/>
        <v>500000</v>
      </c>
      <c r="AN109" s="29">
        <v>0.3</v>
      </c>
      <c r="AO109" s="8">
        <f t="shared" si="158"/>
        <v>150</v>
      </c>
      <c r="AP109" s="40"/>
      <c r="AQ109" s="9">
        <f t="shared" si="172"/>
        <v>1.369135979698094</v>
      </c>
      <c r="AR109" s="9">
        <f t="shared" si="173"/>
        <v>3.3398015797097488E-3</v>
      </c>
      <c r="AS109" s="33">
        <f t="shared" si="174"/>
        <v>0.90520156979696242</v>
      </c>
      <c r="AT109" s="33">
        <f t="shared" si="175"/>
        <v>1.2393440380882169E-3</v>
      </c>
      <c r="AU109" s="33">
        <f t="shared" si="176"/>
        <v>3.0231936327636396E-3</v>
      </c>
      <c r="AV109" s="30">
        <f t="shared" si="177"/>
        <v>0.90093903212611059</v>
      </c>
      <c r="AW109" s="40"/>
      <c r="AX109" s="10">
        <f t="shared" si="159"/>
        <v>135.78023546954435</v>
      </c>
      <c r="AY109" s="10">
        <f t="shared" si="147"/>
        <v>135.14085481891658</v>
      </c>
      <c r="BB109" s="11">
        <f t="shared" si="148"/>
        <v>680.34098935008171</v>
      </c>
      <c r="BC109" s="11">
        <f t="shared" si="149"/>
        <v>-34.017049467504087</v>
      </c>
      <c r="BD109" s="11">
        <f t="shared" si="150"/>
        <v>-22.459537845821011</v>
      </c>
      <c r="BE109" s="11">
        <f t="shared" si="160"/>
        <v>-619.67201904410842</v>
      </c>
      <c r="BF109" s="11">
        <f t="shared" si="161"/>
        <v>4.1923829926481631</v>
      </c>
      <c r="BG109" s="11">
        <f t="shared" si="178"/>
        <v>0.70862848641578546</v>
      </c>
      <c r="BH109" s="11">
        <f t="shared" si="162"/>
        <v>56.386687202582834</v>
      </c>
      <c r="BI109" s="11">
        <f t="shared" si="151"/>
        <v>61.287698681646781</v>
      </c>
    </row>
    <row r="110" spans="1:61" x14ac:dyDescent="0.2">
      <c r="A110" s="39" t="s">
        <v>74</v>
      </c>
      <c r="B110" s="13">
        <v>25</v>
      </c>
      <c r="C110" s="13">
        <v>25</v>
      </c>
      <c r="D110" s="21"/>
      <c r="E110" s="31">
        <f t="shared" si="163"/>
        <v>15</v>
      </c>
      <c r="F110" s="27">
        <f>B99</f>
        <v>757.29629213705198</v>
      </c>
      <c r="G110" s="27">
        <f t="shared" si="179"/>
        <v>37.864814606852597</v>
      </c>
      <c r="H110" s="28">
        <f t="shared" si="180"/>
        <v>25</v>
      </c>
      <c r="I110" s="27">
        <f>B96</f>
        <v>500000</v>
      </c>
      <c r="J110" s="29">
        <v>0.3</v>
      </c>
      <c r="K110" s="8">
        <f t="shared" si="152"/>
        <v>150</v>
      </c>
      <c r="L110" s="40"/>
      <c r="M110" s="9">
        <f t="shared" si="164"/>
        <v>1.8407637069377385</v>
      </c>
      <c r="N110" s="9">
        <f t="shared" si="165"/>
        <v>2.7938173754583177E-3</v>
      </c>
      <c r="O110" s="33">
        <f t="shared" si="166"/>
        <v>0.89838151383284048</v>
      </c>
      <c r="P110" s="33">
        <f t="shared" si="167"/>
        <v>1.6537080856472766E-3</v>
      </c>
      <c r="Q110" s="33">
        <f t="shared" si="168"/>
        <v>2.5099138831367368E-3</v>
      </c>
      <c r="R110" s="30">
        <f t="shared" si="169"/>
        <v>0.89421789186405642</v>
      </c>
      <c r="S110" s="40"/>
      <c r="T110" s="10">
        <f t="shared" si="153"/>
        <v>134.75722707492608</v>
      </c>
      <c r="U110" s="10">
        <f t="shared" si="142"/>
        <v>134.13268377960847</v>
      </c>
      <c r="X110" s="11">
        <f t="shared" si="143"/>
        <v>677.18789387126128</v>
      </c>
      <c r="Y110" s="11">
        <f t="shared" si="144"/>
        <v>-33.859394693563061</v>
      </c>
      <c r="Z110" s="11">
        <f t="shared" si="145"/>
        <v>-22.355447296601412</v>
      </c>
      <c r="AA110" s="11">
        <f t="shared" si="154"/>
        <v>-826.85404282363834</v>
      </c>
      <c r="AB110" s="11">
        <f t="shared" si="155"/>
        <v>-205.88099094254153</v>
      </c>
      <c r="AC110" s="11">
        <f t="shared" si="170"/>
        <v>0.68126821526190429</v>
      </c>
      <c r="AD110" s="11">
        <f t="shared" si="156"/>
        <v>56.096972558992213</v>
      </c>
      <c r="AE110" s="11">
        <f t="shared" si="146"/>
        <v>-149.10275016828743</v>
      </c>
      <c r="AI110" s="31">
        <f t="shared" si="171"/>
        <v>15</v>
      </c>
      <c r="AJ110" s="27">
        <f t="shared" si="181"/>
        <v>757.29629213705198</v>
      </c>
      <c r="AK110" s="27">
        <f t="shared" si="182"/>
        <v>37.864814606852597</v>
      </c>
      <c r="AL110" s="28">
        <f t="shared" si="183"/>
        <v>25</v>
      </c>
      <c r="AM110" s="27">
        <f t="shared" si="157"/>
        <v>500000</v>
      </c>
      <c r="AN110" s="29">
        <v>0.3</v>
      </c>
      <c r="AO110" s="8">
        <f t="shared" si="158"/>
        <v>150</v>
      </c>
      <c r="AP110" s="40"/>
      <c r="AQ110" s="9">
        <f t="shared" si="172"/>
        <v>1.4910186026195682</v>
      </c>
      <c r="AR110" s="9">
        <f t="shared" si="173"/>
        <v>2.7938173754583177E-3</v>
      </c>
      <c r="AS110" s="33">
        <f t="shared" si="174"/>
        <v>0.90093903212611059</v>
      </c>
      <c r="AT110" s="33">
        <f t="shared" si="175"/>
        <v>1.3433168567260996E-3</v>
      </c>
      <c r="AU110" s="33">
        <f t="shared" si="176"/>
        <v>2.5170591221825274E-3</v>
      </c>
      <c r="AV110" s="30">
        <f t="shared" si="177"/>
        <v>0.89707865614720195</v>
      </c>
      <c r="AW110" s="40"/>
      <c r="AX110" s="10">
        <f t="shared" si="159"/>
        <v>135.14085481891658</v>
      </c>
      <c r="AY110" s="10">
        <f t="shared" si="147"/>
        <v>134.5617984220803</v>
      </c>
      <c r="BB110" s="11">
        <f t="shared" si="148"/>
        <v>677.18789387126128</v>
      </c>
      <c r="BC110" s="11">
        <f t="shared" si="149"/>
        <v>-33.859394693563061</v>
      </c>
      <c r="BD110" s="11">
        <f t="shared" si="150"/>
        <v>-22.355447296601412</v>
      </c>
      <c r="BE110" s="11">
        <f t="shared" si="160"/>
        <v>-671.65842836304978</v>
      </c>
      <c r="BF110" s="11">
        <f t="shared" si="161"/>
        <v>-50.685376481952972</v>
      </c>
      <c r="BG110" s="11">
        <f t="shared" si="178"/>
        <v>0.68126821526190429</v>
      </c>
      <c r="BH110" s="11">
        <f t="shared" si="162"/>
        <v>56.124630636118432</v>
      </c>
      <c r="BI110" s="11">
        <f t="shared" si="151"/>
        <v>6.1205223694273627</v>
      </c>
    </row>
    <row r="111" spans="1:61" x14ac:dyDescent="0.2">
      <c r="D111" s="21"/>
      <c r="E111" s="31">
        <f t="shared" si="163"/>
        <v>16</v>
      </c>
      <c r="F111" s="27">
        <f>B99</f>
        <v>757.29629213705198</v>
      </c>
      <c r="G111" s="27">
        <f t="shared" si="179"/>
        <v>37.864814606852597</v>
      </c>
      <c r="H111" s="28">
        <f t="shared" si="180"/>
        <v>25</v>
      </c>
      <c r="I111" s="27">
        <f>B96</f>
        <v>500000</v>
      </c>
      <c r="J111" s="29">
        <v>0.2</v>
      </c>
      <c r="K111" s="8">
        <f t="shared" si="152"/>
        <v>100</v>
      </c>
      <c r="L111" s="40"/>
      <c r="M111" s="9">
        <f t="shared" si="164"/>
        <v>2.0063049989834814</v>
      </c>
      <c r="N111" s="9">
        <f t="shared" si="165"/>
        <v>2.5060033927430548E-3</v>
      </c>
      <c r="O111" s="33">
        <f t="shared" si="166"/>
        <v>0.89421789186405642</v>
      </c>
      <c r="P111" s="33">
        <f t="shared" si="167"/>
        <v>1.7940738266273267E-3</v>
      </c>
      <c r="Q111" s="33">
        <f t="shared" si="168"/>
        <v>2.2409130708628674E-3</v>
      </c>
      <c r="R111" s="30">
        <f t="shared" si="169"/>
        <v>0.89018290496656627</v>
      </c>
      <c r="S111" s="40"/>
      <c r="T111" s="10">
        <f t="shared" si="153"/>
        <v>134.13268377960847</v>
      </c>
      <c r="U111" s="10">
        <f t="shared" si="142"/>
        <v>89.018290496656633</v>
      </c>
      <c r="X111" s="11">
        <f t="shared" si="143"/>
        <v>674.13221325497034</v>
      </c>
      <c r="Y111" s="11">
        <f t="shared" si="144"/>
        <v>-33.706610662748517</v>
      </c>
      <c r="Z111" s="11">
        <f t="shared" si="145"/>
        <v>-22.254572624164158</v>
      </c>
      <c r="AA111" s="11">
        <f t="shared" si="154"/>
        <v>-897.03691331366338</v>
      </c>
      <c r="AB111" s="11">
        <f t="shared" si="155"/>
        <v>-278.86588334560577</v>
      </c>
      <c r="AC111" s="11">
        <f t="shared" si="170"/>
        <v>45.335437888520431</v>
      </c>
      <c r="AD111" s="11">
        <f t="shared" si="156"/>
        <v>55.842657781686881</v>
      </c>
      <c r="AE111" s="11">
        <f t="shared" si="146"/>
        <v>-177.68778767539845</v>
      </c>
      <c r="AI111" s="31">
        <f t="shared" si="171"/>
        <v>16</v>
      </c>
      <c r="AJ111" s="27">
        <f t="shared" si="181"/>
        <v>757.29629213705198</v>
      </c>
      <c r="AK111" s="27">
        <f t="shared" si="182"/>
        <v>37.864814606852597</v>
      </c>
      <c r="AL111" s="28">
        <f t="shared" si="183"/>
        <v>25</v>
      </c>
      <c r="AM111" s="27">
        <f t="shared" si="157"/>
        <v>500000</v>
      </c>
      <c r="AN111" s="29">
        <v>0.2</v>
      </c>
      <c r="AO111" s="8">
        <f t="shared" si="158"/>
        <v>100</v>
      </c>
      <c r="AP111" s="40"/>
      <c r="AQ111" s="9">
        <f t="shared" si="172"/>
        <v>1.62510704917662</v>
      </c>
      <c r="AR111" s="9">
        <f t="shared" si="173"/>
        <v>2.5060033927430548E-3</v>
      </c>
      <c r="AS111" s="33">
        <f t="shared" si="174"/>
        <v>0.89707865614720195</v>
      </c>
      <c r="AT111" s="33">
        <f t="shared" si="175"/>
        <v>1.457848847770707E-3</v>
      </c>
      <c r="AU111" s="33">
        <f t="shared" si="176"/>
        <v>2.2480821558622682E-3</v>
      </c>
      <c r="AV111" s="30">
        <f t="shared" si="177"/>
        <v>0.89337272514356902</v>
      </c>
      <c r="AW111" s="40"/>
      <c r="AX111" s="10">
        <f t="shared" si="159"/>
        <v>134.5617984220803</v>
      </c>
      <c r="AY111" s="10">
        <f t="shared" si="147"/>
        <v>89.337272514356897</v>
      </c>
      <c r="BB111" s="11">
        <f t="shared" si="148"/>
        <v>674.13221325497034</v>
      </c>
      <c r="BC111" s="11">
        <f t="shared" si="149"/>
        <v>-33.706610662748517</v>
      </c>
      <c r="BD111" s="11">
        <f t="shared" si="150"/>
        <v>-22.254572624164158</v>
      </c>
      <c r="BE111" s="11">
        <f t="shared" si="160"/>
        <v>-728.92442388535346</v>
      </c>
      <c r="BF111" s="11">
        <f t="shared" si="161"/>
        <v>-110.75339391729585</v>
      </c>
      <c r="BG111" s="11">
        <f t="shared" si="178"/>
        <v>45.335437888520431</v>
      </c>
      <c r="BH111" s="11">
        <f t="shared" si="162"/>
        <v>55.873595288328133</v>
      </c>
      <c r="BI111" s="11">
        <f t="shared" si="151"/>
        <v>-9.5443607404472885</v>
      </c>
    </row>
    <row r="112" spans="1:61" x14ac:dyDescent="0.2">
      <c r="A112" s="92"/>
      <c r="B112" s="93" t="s">
        <v>78</v>
      </c>
      <c r="C112" s="93" t="s">
        <v>79</v>
      </c>
      <c r="D112" s="21"/>
      <c r="E112" s="31">
        <f t="shared" si="163"/>
        <v>17</v>
      </c>
      <c r="F112" s="27">
        <f>B99</f>
        <v>757.29629213705198</v>
      </c>
      <c r="G112" s="27">
        <f t="shared" si="179"/>
        <v>37.864814606852597</v>
      </c>
      <c r="H112" s="28">
        <f t="shared" si="180"/>
        <v>25</v>
      </c>
      <c r="I112" s="27">
        <f>B96</f>
        <v>500000</v>
      </c>
      <c r="J112" s="29">
        <v>0.2</v>
      </c>
      <c r="K112" s="8">
        <f t="shared" si="152"/>
        <v>100</v>
      </c>
      <c r="L112" s="40"/>
      <c r="M112" s="9">
        <f t="shared" si="164"/>
        <v>2.1871053257687421</v>
      </c>
      <c r="N112" s="9">
        <f t="shared" si="165"/>
        <v>2.0994823118615225E-3</v>
      </c>
      <c r="O112" s="33">
        <f t="shared" si="166"/>
        <v>0.89018290496656627</v>
      </c>
      <c r="P112" s="33">
        <f t="shared" si="167"/>
        <v>1.9469237723606671E-3</v>
      </c>
      <c r="Q112" s="33">
        <f t="shared" si="168"/>
        <v>1.8689232632988124E-3</v>
      </c>
      <c r="R112" s="30">
        <f t="shared" si="169"/>
        <v>0.88636705793090675</v>
      </c>
      <c r="S112" s="40"/>
      <c r="T112" s="10">
        <f t="shared" si="153"/>
        <v>89.018290496656633</v>
      </c>
      <c r="U112" s="10">
        <f t="shared" si="142"/>
        <v>88.63670579309067</v>
      </c>
      <c r="W112" s="40"/>
      <c r="X112" s="11">
        <f t="shared" si="143"/>
        <v>671.24248644350325</v>
      </c>
      <c r="Y112" s="11">
        <f t="shared" si="144"/>
        <v>-33.562124322175158</v>
      </c>
      <c r="Z112" s="11">
        <f t="shared" si="145"/>
        <v>-22.159176448272667</v>
      </c>
      <c r="AA112" s="11">
        <f t="shared" si="154"/>
        <v>-973.46188618033352</v>
      </c>
      <c r="AB112" s="11">
        <f t="shared" si="155"/>
        <v>-357.94070050727805</v>
      </c>
      <c r="AC112" s="11">
        <f t="shared" si="170"/>
        <v>0.40349868974901004</v>
      </c>
      <c r="AD112" s="11">
        <f t="shared" si="156"/>
        <v>52.392163227181697</v>
      </c>
      <c r="AE112" s="11">
        <f t="shared" si="146"/>
        <v>-305.14503859034733</v>
      </c>
      <c r="AI112" s="31">
        <f t="shared" si="171"/>
        <v>17</v>
      </c>
      <c r="AJ112" s="27">
        <f t="shared" si="181"/>
        <v>757.29629213705198</v>
      </c>
      <c r="AK112" s="27">
        <f t="shared" si="182"/>
        <v>37.864814606852597</v>
      </c>
      <c r="AL112" s="28">
        <f t="shared" si="183"/>
        <v>25</v>
      </c>
      <c r="AM112" s="27">
        <f t="shared" si="157"/>
        <v>500000</v>
      </c>
      <c r="AN112" s="29">
        <v>0.2</v>
      </c>
      <c r="AO112" s="8">
        <f t="shared" si="158"/>
        <v>100</v>
      </c>
      <c r="AP112" s="40"/>
      <c r="AQ112" s="9">
        <f t="shared" si="172"/>
        <v>1.7715553138726812</v>
      </c>
      <c r="AR112" s="9">
        <f t="shared" si="173"/>
        <v>2.0994823118615225E-3</v>
      </c>
      <c r="AS112" s="33">
        <f t="shared" si="174"/>
        <v>0.89337272514356902</v>
      </c>
      <c r="AT112" s="33">
        <f t="shared" si="175"/>
        <v>1.582659198497008E-3</v>
      </c>
      <c r="AU112" s="33">
        <f t="shared" si="176"/>
        <v>1.8756202343384488E-3</v>
      </c>
      <c r="AV112" s="30">
        <f t="shared" si="177"/>
        <v>0.88991444571073353</v>
      </c>
      <c r="AW112" s="40"/>
      <c r="AX112" s="10">
        <f t="shared" si="159"/>
        <v>89.337272514356897</v>
      </c>
      <c r="AY112" s="10">
        <f t="shared" si="147"/>
        <v>88.991444571073359</v>
      </c>
      <c r="BA112" s="40"/>
      <c r="BB112" s="11">
        <f t="shared" si="148"/>
        <v>671.24248644350325</v>
      </c>
      <c r="BC112" s="11">
        <f t="shared" si="149"/>
        <v>-33.562124322175158</v>
      </c>
      <c r="BD112" s="11">
        <f t="shared" si="150"/>
        <v>-22.159176448272667</v>
      </c>
      <c r="BE112" s="11">
        <f t="shared" si="160"/>
        <v>-791.329599248504</v>
      </c>
      <c r="BF112" s="11">
        <f t="shared" si="161"/>
        <v>-175.80841357544853</v>
      </c>
      <c r="BG112" s="11">
        <f t="shared" si="178"/>
        <v>0.40349868974901004</v>
      </c>
      <c r="BH112" s="11">
        <f t="shared" si="162"/>
        <v>52.415160597381409</v>
      </c>
      <c r="BI112" s="11">
        <f t="shared" si="151"/>
        <v>-122.98975428831812</v>
      </c>
    </row>
    <row r="113" spans="1:61" x14ac:dyDescent="0.2">
      <c r="A113" s="35" t="s">
        <v>80</v>
      </c>
      <c r="B113" s="90">
        <f>AE121</f>
        <v>570.30542494291183</v>
      </c>
      <c r="C113" s="90">
        <f>BI121</f>
        <v>2199.8623686163414</v>
      </c>
      <c r="D113" s="21"/>
      <c r="E113" s="31">
        <f t="shared" si="163"/>
        <v>18</v>
      </c>
      <c r="F113" s="27">
        <f>B99</f>
        <v>757.29629213705198</v>
      </c>
      <c r="G113" s="27">
        <f t="shared" si="179"/>
        <v>37.864814606852597</v>
      </c>
      <c r="H113" s="28">
        <f t="shared" si="180"/>
        <v>25</v>
      </c>
      <c r="I113" s="27">
        <f>B96</f>
        <v>500000</v>
      </c>
      <c r="J113" s="29">
        <v>0.2</v>
      </c>
      <c r="K113" s="8">
        <f t="shared" si="152"/>
        <v>100</v>
      </c>
      <c r="L113" s="40"/>
      <c r="M113" s="9">
        <f t="shared" si="164"/>
        <v>2.387234329377383</v>
      </c>
      <c r="N113" s="9">
        <f t="shared" si="165"/>
        <v>1.7727647928912132E-3</v>
      </c>
      <c r="O113" s="33">
        <f t="shared" si="166"/>
        <v>0.88636705793090675</v>
      </c>
      <c r="P113" s="33">
        <f t="shared" si="167"/>
        <v>2.1159658691218925E-3</v>
      </c>
      <c r="Q113" s="33">
        <f t="shared" si="168"/>
        <v>1.5713203138784779E-3</v>
      </c>
      <c r="R113" s="30">
        <f t="shared" si="169"/>
        <v>0.88267977174790635</v>
      </c>
      <c r="S113" s="40"/>
      <c r="T113" s="10">
        <f t="shared" si="153"/>
        <v>88.63670579309067</v>
      </c>
      <c r="U113" s="10">
        <f t="shared" si="142"/>
        <v>88.26797717479063</v>
      </c>
      <c r="X113" s="11">
        <f t="shared" si="143"/>
        <v>668.45011828906888</v>
      </c>
      <c r="Y113" s="11">
        <f t="shared" si="144"/>
        <v>-33.422505914453438</v>
      </c>
      <c r="Z113" s="11">
        <f t="shared" si="145"/>
        <v>-22.066994293697658</v>
      </c>
      <c r="AA113" s="11">
        <f t="shared" si="154"/>
        <v>-1057.9829345609462</v>
      </c>
      <c r="AB113" s="11">
        <f t="shared" si="155"/>
        <v>-445.02231648002839</v>
      </c>
      <c r="AC113" s="11">
        <f t="shared" si="170"/>
        <v>0.38158470356594587</v>
      </c>
      <c r="AD113" s="11">
        <f t="shared" si="156"/>
        <v>52.173399444928712</v>
      </c>
      <c r="AE113" s="11">
        <f t="shared" si="146"/>
        <v>-392.46733233153378</v>
      </c>
      <c r="AI113" s="31">
        <f t="shared" si="171"/>
        <v>18</v>
      </c>
      <c r="AJ113" s="27">
        <f t="shared" si="181"/>
        <v>757.29629213705198</v>
      </c>
      <c r="AK113" s="27">
        <f t="shared" si="182"/>
        <v>37.864814606852597</v>
      </c>
      <c r="AL113" s="28">
        <f t="shared" si="183"/>
        <v>25</v>
      </c>
      <c r="AM113" s="27">
        <f t="shared" si="157"/>
        <v>500000</v>
      </c>
      <c r="AN113" s="29">
        <v>0.2</v>
      </c>
      <c r="AO113" s="8">
        <f t="shared" si="158"/>
        <v>100</v>
      </c>
      <c r="AP113" s="40"/>
      <c r="AQ113" s="9">
        <f t="shared" si="172"/>
        <v>1.9336598067956803</v>
      </c>
      <c r="AR113" s="9">
        <f t="shared" si="173"/>
        <v>1.7727647928912132E-3</v>
      </c>
      <c r="AS113" s="33">
        <f t="shared" si="174"/>
        <v>0.88991444571073353</v>
      </c>
      <c r="AT113" s="33">
        <f t="shared" si="175"/>
        <v>1.7207917951577018E-3</v>
      </c>
      <c r="AU113" s="33">
        <f t="shared" si="176"/>
        <v>1.5776089980412873E-3</v>
      </c>
      <c r="AV113" s="30">
        <f t="shared" si="177"/>
        <v>0.88661604491753454</v>
      </c>
      <c r="AW113" s="40"/>
      <c r="AX113" s="10">
        <f t="shared" si="159"/>
        <v>88.991444571073359</v>
      </c>
      <c r="AY113" s="10">
        <f t="shared" si="147"/>
        <v>88.661604491753451</v>
      </c>
      <c r="BB113" s="11">
        <f t="shared" si="148"/>
        <v>668.45011828906888</v>
      </c>
      <c r="BC113" s="11">
        <f t="shared" si="149"/>
        <v>-33.422505914453438</v>
      </c>
      <c r="BD113" s="11">
        <f t="shared" si="150"/>
        <v>-22.066994293697658</v>
      </c>
      <c r="BE113" s="11">
        <f t="shared" si="160"/>
        <v>-860.39589757885085</v>
      </c>
      <c r="BF113" s="11">
        <f t="shared" si="161"/>
        <v>-247.43527949793304</v>
      </c>
      <c r="BG113" s="11">
        <f t="shared" si="178"/>
        <v>0.38158470356594587</v>
      </c>
      <c r="BH113" s="11">
        <f t="shared" si="162"/>
        <v>52.198974739298841</v>
      </c>
      <c r="BI113" s="11">
        <f t="shared" si="151"/>
        <v>-194.85472005506824</v>
      </c>
    </row>
    <row r="114" spans="1:61" x14ac:dyDescent="0.2">
      <c r="A114" s="35" t="s">
        <v>81</v>
      </c>
      <c r="B114" s="222">
        <f>F95+NPV(B98,F96:F115)</f>
        <v>11406.082875642251</v>
      </c>
      <c r="C114" s="222"/>
      <c r="E114" s="31">
        <f t="shared" si="163"/>
        <v>19</v>
      </c>
      <c r="F114" s="27">
        <f>B99</f>
        <v>757.29629213705198</v>
      </c>
      <c r="G114" s="27">
        <f t="shared" si="179"/>
        <v>37.864814606852597</v>
      </c>
      <c r="H114" s="28">
        <f t="shared" si="180"/>
        <v>25</v>
      </c>
      <c r="I114" s="27">
        <f>B96</f>
        <v>500000</v>
      </c>
      <c r="J114" s="29">
        <v>0.1</v>
      </c>
      <c r="K114" s="8">
        <f t="shared" si="152"/>
        <v>50</v>
      </c>
      <c r="L114" s="40"/>
      <c r="M114" s="9">
        <f t="shared" si="164"/>
        <v>2.6094385895298609</v>
      </c>
      <c r="N114" s="9">
        <f t="shared" si="165"/>
        <v>1.3326669998334167E-3</v>
      </c>
      <c r="O114" s="33">
        <f t="shared" si="166"/>
        <v>0.88267977174790635</v>
      </c>
      <c r="P114" s="33">
        <f t="shared" si="167"/>
        <v>2.3032986585963962E-3</v>
      </c>
      <c r="Q114" s="33">
        <f t="shared" si="168"/>
        <v>1.1763182032289274E-3</v>
      </c>
      <c r="R114" s="30">
        <f t="shared" si="169"/>
        <v>0.87920015488608105</v>
      </c>
      <c r="S114" s="40"/>
      <c r="T114" s="10">
        <f t="shared" si="153"/>
        <v>88.26797717479063</v>
      </c>
      <c r="U114" s="10">
        <f t="shared" si="142"/>
        <v>43.96000774430405</v>
      </c>
      <c r="X114" s="11">
        <f t="shared" si="143"/>
        <v>665.81501734155097</v>
      </c>
      <c r="Y114" s="11">
        <f t="shared" si="144"/>
        <v>-33.290750867077548</v>
      </c>
      <c r="Z114" s="11">
        <f t="shared" si="145"/>
        <v>-21.980003872152025</v>
      </c>
      <c r="AA114" s="11">
        <f t="shared" si="154"/>
        <v>-1151.6493292981982</v>
      </c>
      <c r="AB114" s="11">
        <f t="shared" si="155"/>
        <v>-541.10506669587676</v>
      </c>
      <c r="AC114" s="11">
        <f t="shared" si="170"/>
        <v>44.502717205695362</v>
      </c>
      <c r="AD114" s="11">
        <f t="shared" si="156"/>
        <v>51.966333976417452</v>
      </c>
      <c r="AE114" s="11">
        <f t="shared" si="146"/>
        <v>-444.63601551376394</v>
      </c>
      <c r="AI114" s="31">
        <f t="shared" si="171"/>
        <v>19</v>
      </c>
      <c r="AJ114" s="27">
        <f t="shared" si="181"/>
        <v>757.29629213705198</v>
      </c>
      <c r="AK114" s="27">
        <f t="shared" si="182"/>
        <v>37.864814606852597</v>
      </c>
      <c r="AL114" s="28">
        <f t="shared" si="183"/>
        <v>25</v>
      </c>
      <c r="AM114" s="27">
        <f t="shared" si="157"/>
        <v>500000</v>
      </c>
      <c r="AN114" s="29">
        <v>0.1</v>
      </c>
      <c r="AO114" s="8">
        <f t="shared" si="158"/>
        <v>50</v>
      </c>
      <c r="AP114" s="40"/>
      <c r="AQ114" s="9">
        <f t="shared" si="172"/>
        <v>2.1136452575191873</v>
      </c>
      <c r="AR114" s="9">
        <f t="shared" si="173"/>
        <v>1.3326669998334167E-3</v>
      </c>
      <c r="AS114" s="33">
        <f t="shared" si="174"/>
        <v>0.88661604491753454</v>
      </c>
      <c r="AT114" s="33">
        <f t="shared" si="175"/>
        <v>1.8739917985803657E-3</v>
      </c>
      <c r="AU114" s="33">
        <f t="shared" si="176"/>
        <v>1.1815639445844205E-3</v>
      </c>
      <c r="AV114" s="30">
        <f t="shared" si="177"/>
        <v>0.8835604891743698</v>
      </c>
      <c r="AW114" s="40"/>
      <c r="AX114" s="10">
        <f t="shared" si="159"/>
        <v>88.661604491753451</v>
      </c>
      <c r="AY114" s="10">
        <f t="shared" si="147"/>
        <v>44.17802445871849</v>
      </c>
      <c r="BB114" s="11">
        <f t="shared" si="148"/>
        <v>665.81501734155097</v>
      </c>
      <c r="BC114" s="11">
        <f t="shared" si="149"/>
        <v>-33.290750867077548</v>
      </c>
      <c r="BD114" s="11">
        <f t="shared" si="150"/>
        <v>-21.980003872152025</v>
      </c>
      <c r="BE114" s="11">
        <f t="shared" si="160"/>
        <v>-936.99589929018282</v>
      </c>
      <c r="BF114" s="11">
        <f t="shared" si="161"/>
        <v>-326.45163668786142</v>
      </c>
      <c r="BG114" s="11">
        <f t="shared" si="178"/>
        <v>44.502717205695362</v>
      </c>
      <c r="BH114" s="11">
        <f t="shared" si="162"/>
        <v>51.994712984093738</v>
      </c>
      <c r="BI114" s="11">
        <f t="shared" si="151"/>
        <v>-229.95420649807232</v>
      </c>
    </row>
    <row r="115" spans="1:61" x14ac:dyDescent="0.2">
      <c r="A115" s="34" t="s">
        <v>82</v>
      </c>
      <c r="B115" s="129">
        <f>B113/B114</f>
        <v>5.0000112322592535E-2</v>
      </c>
      <c r="C115" s="129">
        <f>C113/B114</f>
        <v>0.19286747190958597</v>
      </c>
      <c r="E115" s="31">
        <f t="shared" si="163"/>
        <v>20</v>
      </c>
      <c r="F115" s="27">
        <f>B99</f>
        <v>757.29629213705198</v>
      </c>
      <c r="G115" s="27">
        <f t="shared" si="179"/>
        <v>37.864814606852597</v>
      </c>
      <c r="H115" s="28">
        <f t="shared" si="180"/>
        <v>25</v>
      </c>
      <c r="I115" s="27">
        <f>B96</f>
        <v>500000</v>
      </c>
      <c r="J115" s="29">
        <v>0</v>
      </c>
      <c r="K115" s="8">
        <f t="shared" si="152"/>
        <v>0</v>
      </c>
      <c r="L115" s="40"/>
      <c r="M115" s="9">
        <f t="shared" si="164"/>
        <v>2.856316576086404</v>
      </c>
      <c r="N115" s="9">
        <f t="shared" si="165"/>
        <v>0.10255212157621876</v>
      </c>
      <c r="O115" s="33">
        <f t="shared" si="166"/>
        <v>0.87920015488608105</v>
      </c>
      <c r="P115" s="33">
        <f t="shared" si="167"/>
        <v>2.5112739760988472E-3</v>
      </c>
      <c r="Q115" s="33">
        <f t="shared" si="168"/>
        <v>9.0163841173707751E-2</v>
      </c>
      <c r="R115" s="30">
        <f t="shared" si="169"/>
        <v>0.78652503973627441</v>
      </c>
      <c r="S115" s="40"/>
      <c r="T115" s="10">
        <f t="shared" si="153"/>
        <v>43.96000774430405</v>
      </c>
      <c r="U115" s="10">
        <f t="shared" si="142"/>
        <v>0</v>
      </c>
      <c r="X115" s="11">
        <f t="shared" si="143"/>
        <v>595.63249626522804</v>
      </c>
      <c r="Y115" s="11">
        <f t="shared" si="144"/>
        <v>-29.781624813261402</v>
      </c>
      <c r="Z115" s="11">
        <f t="shared" si="145"/>
        <v>-19.663125993406862</v>
      </c>
      <c r="AA115" s="11">
        <f t="shared" si="154"/>
        <v>-1255.6369880494235</v>
      </c>
      <c r="AB115" s="11">
        <f t="shared" si="155"/>
        <v>-709.44924259086372</v>
      </c>
      <c r="AC115" s="11">
        <f t="shared" si="170"/>
        <v>44.133988587395315</v>
      </c>
      <c r="AD115" s="11">
        <f t="shared" si="156"/>
        <v>43.96500668531926</v>
      </c>
      <c r="AE115" s="11">
        <f t="shared" si="146"/>
        <v>-621.35024731814917</v>
      </c>
      <c r="AI115" s="31">
        <f t="shared" si="171"/>
        <v>20</v>
      </c>
      <c r="AJ115" s="27">
        <f t="shared" si="181"/>
        <v>757.29629213705198</v>
      </c>
      <c r="AK115" s="27">
        <f t="shared" si="182"/>
        <v>37.864814606852597</v>
      </c>
      <c r="AL115" s="28">
        <f t="shared" si="183"/>
        <v>25</v>
      </c>
      <c r="AM115" s="27">
        <f t="shared" si="157"/>
        <v>500000</v>
      </c>
      <c r="AN115" s="29">
        <v>0</v>
      </c>
      <c r="AO115" s="8">
        <f t="shared" si="158"/>
        <v>0</v>
      </c>
      <c r="AP115" s="40"/>
      <c r="AQ115" s="9">
        <f t="shared" si="172"/>
        <v>2.3136164266299875</v>
      </c>
      <c r="AR115" s="9">
        <f t="shared" si="173"/>
        <v>0.10255212157621876</v>
      </c>
      <c r="AS115" s="33">
        <f t="shared" si="174"/>
        <v>0.8835604891743698</v>
      </c>
      <c r="AT115" s="33">
        <f t="shared" si="175"/>
        <v>2.0442200616750494E-3</v>
      </c>
      <c r="AU115" s="33">
        <f t="shared" si="176"/>
        <v>9.0611002705753299E-2</v>
      </c>
      <c r="AV115" s="30">
        <f t="shared" si="177"/>
        <v>0.79090526640694148</v>
      </c>
      <c r="AW115" s="40"/>
      <c r="AX115" s="10">
        <f t="shared" si="159"/>
        <v>44.17802445871849</v>
      </c>
      <c r="AY115" s="10">
        <f t="shared" si="147"/>
        <v>0</v>
      </c>
      <c r="BB115" s="11">
        <f t="shared" si="148"/>
        <v>595.63249626522804</v>
      </c>
      <c r="BC115" s="11">
        <f t="shared" si="149"/>
        <v>-29.781624813261402</v>
      </c>
      <c r="BD115" s="11">
        <f t="shared" si="150"/>
        <v>-19.663125993406862</v>
      </c>
      <c r="BE115" s="11">
        <f t="shared" si="160"/>
        <v>-1022.1100308375247</v>
      </c>
      <c r="BF115" s="11">
        <f t="shared" si="161"/>
        <v>-475.92228537896494</v>
      </c>
      <c r="BG115" s="11">
        <f t="shared" si="178"/>
        <v>44.133988587395315</v>
      </c>
      <c r="BH115" s="11">
        <f t="shared" si="162"/>
        <v>43.980724847513045</v>
      </c>
      <c r="BI115" s="11">
        <f t="shared" si="151"/>
        <v>-387.80757194405658</v>
      </c>
    </row>
    <row r="116" spans="1:61" x14ac:dyDescent="0.2">
      <c r="B116" s="31"/>
      <c r="C116" s="14"/>
      <c r="E116" s="31"/>
      <c r="F116" s="40"/>
      <c r="G116" s="40"/>
      <c r="H116" s="40"/>
      <c r="I116" s="40"/>
      <c r="J116" s="40"/>
      <c r="K116" s="40"/>
      <c r="L116" s="40"/>
      <c r="M116" s="15"/>
      <c r="N116" s="40"/>
      <c r="O116" s="33"/>
      <c r="P116" s="40"/>
      <c r="Q116" s="40"/>
      <c r="R116" s="40"/>
      <c r="S116" s="40"/>
      <c r="T116" s="11"/>
      <c r="U116" s="11"/>
      <c r="V116" s="11"/>
      <c r="AI116" s="31"/>
      <c r="AJ116" s="40"/>
      <c r="AK116" s="40"/>
      <c r="AL116" s="40"/>
      <c r="AM116" s="40"/>
      <c r="AN116" s="40"/>
      <c r="AO116" s="40"/>
      <c r="AP116" s="40"/>
      <c r="AQ116" s="15"/>
      <c r="AR116" s="40"/>
      <c r="AS116" s="33"/>
      <c r="AT116" s="40"/>
      <c r="AU116" s="40"/>
      <c r="AV116" s="40"/>
      <c r="AW116" s="40"/>
      <c r="AX116" s="11"/>
      <c r="AY116" s="11"/>
      <c r="AZ116" s="11"/>
    </row>
    <row r="117" spans="1:61" x14ac:dyDescent="0.2">
      <c r="B117" s="41"/>
      <c r="C117" s="16"/>
      <c r="E117" s="31"/>
      <c r="F117" s="40"/>
      <c r="G117" s="40"/>
      <c r="H117" s="40"/>
      <c r="I117" s="40"/>
      <c r="J117" s="40"/>
      <c r="K117" s="40"/>
      <c r="L117" s="40"/>
      <c r="M117" s="15"/>
      <c r="N117" s="40"/>
      <c r="O117" s="40"/>
      <c r="P117" s="40"/>
      <c r="Q117" s="40"/>
      <c r="R117" s="40"/>
      <c r="S117" s="40"/>
      <c r="T117" s="11"/>
      <c r="U117" s="11"/>
      <c r="V117" s="11"/>
      <c r="W117" s="22" t="s">
        <v>83</v>
      </c>
      <c r="X117" s="42">
        <f>SUM(X95:X115)</f>
        <v>13906.556557702315</v>
      </c>
      <c r="Y117" s="42">
        <f t="shared" ref="Y117:AE117" si="184">SUM(Y95:Y115)</f>
        <v>-1263.3000469879046</v>
      </c>
      <c r="Z117" s="42">
        <f t="shared" si="184"/>
        <v>-634.085720546007</v>
      </c>
      <c r="AA117" s="42">
        <f t="shared" si="184"/>
        <v>-13120.390780357104</v>
      </c>
      <c r="AB117" s="42">
        <f t="shared" si="184"/>
        <v>-1111.2199901887004</v>
      </c>
      <c r="AC117" s="42">
        <f t="shared" si="184"/>
        <v>0</v>
      </c>
      <c r="AD117" s="42">
        <f t="shared" si="184"/>
        <v>1200.3052425733445</v>
      </c>
      <c r="AE117" s="42">
        <f t="shared" si="184"/>
        <v>89.085252384644036</v>
      </c>
      <c r="AI117" s="31"/>
      <c r="AJ117" s="40"/>
      <c r="AK117" s="40"/>
      <c r="AL117" s="40"/>
      <c r="AM117" s="40"/>
      <c r="AN117" s="40"/>
      <c r="AO117" s="40"/>
      <c r="AP117" s="40"/>
      <c r="AQ117" s="15"/>
      <c r="AR117" s="40"/>
      <c r="AS117" s="40"/>
      <c r="AT117" s="40"/>
      <c r="AU117" s="40"/>
      <c r="AV117" s="40"/>
      <c r="AW117" s="40"/>
      <c r="AX117" s="11"/>
      <c r="AY117" s="11"/>
      <c r="AZ117" s="11"/>
      <c r="BA117" s="22" t="s">
        <v>83</v>
      </c>
      <c r="BB117" s="42">
        <f>SUM(BB95:BB115)</f>
        <v>13906.556557702315</v>
      </c>
      <c r="BC117" s="42">
        <f t="shared" ref="BC117:BI117" si="185">SUM(BC95:BC115)</f>
        <v>-1263.3000469879046</v>
      </c>
      <c r="BD117" s="42">
        <f t="shared" si="185"/>
        <v>-674.085720546007</v>
      </c>
      <c r="BE117" s="42">
        <f t="shared" si="185"/>
        <v>-10654.474784049738</v>
      </c>
      <c r="BF117" s="42">
        <f t="shared" si="185"/>
        <v>1314.696006118663</v>
      </c>
      <c r="BG117" s="42">
        <f t="shared" si="185"/>
        <v>0</v>
      </c>
      <c r="BH117" s="42">
        <f t="shared" si="185"/>
        <v>1200.6733289798851</v>
      </c>
      <c r="BI117" s="42">
        <f t="shared" si="185"/>
        <v>2515.3693350985473</v>
      </c>
    </row>
    <row r="118" spans="1:61" x14ac:dyDescent="0.2">
      <c r="B118" s="31"/>
      <c r="C118" s="14"/>
      <c r="E118" s="31"/>
      <c r="V118" s="11"/>
      <c r="W118" s="34"/>
      <c r="AI118" s="31"/>
      <c r="AZ118" s="11"/>
      <c r="BA118" s="34"/>
    </row>
    <row r="119" spans="1:61" x14ac:dyDescent="0.2">
      <c r="C119" s="14"/>
      <c r="V119" s="11"/>
      <c r="W119" s="22" t="str">
        <f>"Present Value at "&amp;TEXT(B97,"0.00%")&amp;" :"</f>
        <v>Present Value at 7.21% :</v>
      </c>
      <c r="X119" s="42">
        <f>X95+NPV($B$10,X96:X115)</f>
        <v>7427.3068499203982</v>
      </c>
      <c r="Y119" s="42">
        <f>Y95+NPV($B$10,Y96:Y115)</f>
        <v>-939.33756159880897</v>
      </c>
      <c r="Z119" s="42">
        <f>Z95+NPV($B$10,Z96:Z115)</f>
        <v>-420.19157584150167</v>
      </c>
      <c r="AA119" s="42">
        <f t="shared" ref="AA119:AE119" si="186">AA95+NPV($B$10,AA96:AA115)</f>
        <v>-5786.6671728812316</v>
      </c>
      <c r="AB119" s="42">
        <f t="shared" si="186"/>
        <v>281.11053959885612</v>
      </c>
      <c r="AC119" s="42">
        <f t="shared" si="186"/>
        <v>-187.62378233782039</v>
      </c>
      <c r="AD119" s="42">
        <f t="shared" si="186"/>
        <v>643.11945918271635</v>
      </c>
      <c r="AE119" s="42">
        <f t="shared" si="186"/>
        <v>736.60621644375249</v>
      </c>
      <c r="AZ119" s="11"/>
      <c r="BA119" s="22" t="str">
        <f>"Present Value at "&amp;TEXT(B97,"0.00%")&amp;" :"</f>
        <v>Present Value at 7.21% :</v>
      </c>
      <c r="BB119" s="42">
        <f>BB95+NPV($B$10,BB96:BB115)</f>
        <v>7427.3068499203982</v>
      </c>
      <c r="BC119" s="42">
        <f t="shared" ref="BC119:BI119" si="187">BC95+NPV($B$10,BC96:BC115)</f>
        <v>-939.33756159880897</v>
      </c>
      <c r="BD119" s="42">
        <f t="shared" si="187"/>
        <v>-460.19157584150167</v>
      </c>
      <c r="BE119" s="42">
        <f t="shared" si="187"/>
        <v>-4696.290524870702</v>
      </c>
      <c r="BF119" s="42">
        <f t="shared" si="187"/>
        <v>1331.4871876093866</v>
      </c>
      <c r="BG119" s="42">
        <f t="shared" si="187"/>
        <v>-187.62378233782039</v>
      </c>
      <c r="BH119" s="42">
        <f t="shared" si="187"/>
        <v>643.27930645814786</v>
      </c>
      <c r="BI119" s="42">
        <f t="shared" si="187"/>
        <v>1787.1427117297139</v>
      </c>
    </row>
    <row r="120" spans="1:61" x14ac:dyDescent="0.2">
      <c r="B120" s="31"/>
      <c r="C120" s="14"/>
      <c r="V120" s="11"/>
      <c r="AZ120" s="11"/>
    </row>
    <row r="121" spans="1:61" x14ac:dyDescent="0.2">
      <c r="B121" s="31"/>
      <c r="C121" s="14"/>
      <c r="V121" s="11"/>
      <c r="W121" s="22" t="str">
        <f>"Present Value at "&amp;TEXT(B98,"0.00%")&amp;" :"</f>
        <v>Present Value at 3.21% :</v>
      </c>
      <c r="X121" s="42">
        <f>X95+NPV($B$11,X96:X115)</f>
        <v>10254.403775339251</v>
      </c>
      <c r="Y121" s="42">
        <f t="shared" ref="Y121:AE121" si="188">Y95+NPV($B$11,Y96:Y115)</f>
        <v>-1080.6924078697514</v>
      </c>
      <c r="Z121" s="42">
        <f t="shared" si="188"/>
        <v>-513.52020278621205</v>
      </c>
      <c r="AA121" s="42">
        <f t="shared" si="188"/>
        <v>-8871.6345737118208</v>
      </c>
      <c r="AB121" s="42">
        <f t="shared" si="188"/>
        <v>-211.44340902853327</v>
      </c>
      <c r="AC121" s="42">
        <f t="shared" si="188"/>
        <v>-106.70266496300917</v>
      </c>
      <c r="AD121" s="42">
        <f t="shared" si="188"/>
        <v>888.45149893445489</v>
      </c>
      <c r="AE121" s="42">
        <f t="shared" si="188"/>
        <v>570.30542494291183</v>
      </c>
      <c r="AZ121" s="11"/>
      <c r="BA121" s="22" t="str">
        <f>"Present Value at "&amp;TEXT(B98,"0.00%")&amp;" :"</f>
        <v>Present Value at 3.21% :</v>
      </c>
      <c r="BB121" s="42">
        <f>BB95+NPV($B$11,BB96:BB115)</f>
        <v>10254.403775339251</v>
      </c>
      <c r="BC121" s="42">
        <f t="shared" ref="BC121:BI121" si="189">BC95+NPV($B$11,BC96:BC115)</f>
        <v>-1080.6924078697514</v>
      </c>
      <c r="BD121" s="42">
        <f t="shared" si="189"/>
        <v>-553.52020278621205</v>
      </c>
      <c r="BE121" s="42">
        <f t="shared" si="189"/>
        <v>-7202.3262986951413</v>
      </c>
      <c r="BF121" s="42">
        <f t="shared" si="189"/>
        <v>1417.8648659881474</v>
      </c>
      <c r="BG121" s="42">
        <f t="shared" si="189"/>
        <v>-106.70266496300917</v>
      </c>
      <c r="BH121" s="42">
        <f t="shared" si="189"/>
        <v>888.70016759120256</v>
      </c>
      <c r="BI121" s="42">
        <f t="shared" si="189"/>
        <v>2199.8623686163414</v>
      </c>
    </row>
    <row r="122" spans="1:61" x14ac:dyDescent="0.2">
      <c r="B122" s="31"/>
      <c r="C122" s="14"/>
    </row>
    <row r="123" spans="1:61" s="20" customFormat="1" ht="17" thickBot="1" x14ac:dyDescent="0.25">
      <c r="B123" s="43"/>
      <c r="C123" s="44"/>
      <c r="AG123" s="47"/>
    </row>
    <row r="124" spans="1:61" ht="17" thickBot="1" x14ac:dyDescent="0.25">
      <c r="A124" s="221" t="s">
        <v>67</v>
      </c>
      <c r="B124" s="221"/>
      <c r="E124" s="21">
        <v>0</v>
      </c>
      <c r="F124" s="27">
        <f>B128</f>
        <v>1472.5685019171401</v>
      </c>
      <c r="G124" s="27">
        <f>F124*B133</f>
        <v>1178.0548015337122</v>
      </c>
      <c r="H124" s="28">
        <f>B138</f>
        <v>200</v>
      </c>
      <c r="I124" s="27">
        <f>B125</f>
        <v>1000000</v>
      </c>
      <c r="J124" s="29">
        <v>0.8</v>
      </c>
      <c r="K124" s="8">
        <f>I124*J124/1000</f>
        <v>800</v>
      </c>
      <c r="M124" s="9"/>
      <c r="N124" s="9"/>
      <c r="O124" s="30">
        <v>1</v>
      </c>
      <c r="P124" s="30"/>
      <c r="Q124" s="30"/>
      <c r="R124" s="30">
        <f>O124-SUM(P124:Q124)</f>
        <v>1</v>
      </c>
      <c r="S124" s="30"/>
      <c r="T124" s="10"/>
      <c r="U124" s="10">
        <f t="shared" ref="U124:U144" si="190">K124*R124</f>
        <v>800</v>
      </c>
      <c r="W124" s="30"/>
      <c r="X124" s="11">
        <f t="shared" ref="X124:X144" si="191">$R124*F124</f>
        <v>1472.5685019171401</v>
      </c>
      <c r="Y124" s="11">
        <f t="shared" ref="Y124:Y144" si="192">-$R124*G124</f>
        <v>-1178.0548015337122</v>
      </c>
      <c r="Z124" s="11">
        <f t="shared" ref="Z124:Z144" si="193">-$R124*H124</f>
        <v>-200</v>
      </c>
      <c r="AA124" s="11"/>
      <c r="AB124" s="11">
        <f>SUM(X124:AA124)</f>
        <v>94.513700383427931</v>
      </c>
      <c r="AC124" s="11">
        <f>T124-U124</f>
        <v>-800</v>
      </c>
      <c r="AD124" s="11"/>
      <c r="AE124" s="11">
        <f t="shared" ref="AE124:AE144" si="194">SUM(AB124:AD124)</f>
        <v>-705.48629961657207</v>
      </c>
      <c r="AI124" s="21">
        <v>0</v>
      </c>
      <c r="AJ124" s="27">
        <f>F124</f>
        <v>1472.5685019171401</v>
      </c>
      <c r="AK124" s="27">
        <f>G124</f>
        <v>1178.0548015337122</v>
      </c>
      <c r="AL124" s="28">
        <f>C138</f>
        <v>240</v>
      </c>
      <c r="AM124" s="27">
        <f>I124</f>
        <v>1000000</v>
      </c>
      <c r="AN124" s="29">
        <v>0.8</v>
      </c>
      <c r="AO124" s="8">
        <f>AM124*AN124/1000</f>
        <v>800</v>
      </c>
      <c r="AQ124" s="9"/>
      <c r="AR124" s="9"/>
      <c r="AS124" s="30">
        <v>1</v>
      </c>
      <c r="AT124" s="30"/>
      <c r="AU124" s="30"/>
      <c r="AV124" s="30">
        <f>AS124-SUM(AT124:AU124)</f>
        <v>1</v>
      </c>
      <c r="AW124" s="30"/>
      <c r="AX124" s="10"/>
      <c r="AY124" s="10">
        <f t="shared" ref="AY124:AY144" si="195">AO124*AV124</f>
        <v>800</v>
      </c>
      <c r="BA124" s="30"/>
      <c r="BB124" s="11">
        <f t="shared" ref="BB124:BB144" si="196">$R124*AJ124</f>
        <v>1472.5685019171401</v>
      </c>
      <c r="BC124" s="11">
        <f t="shared" ref="BC124:BC144" si="197">-$R124*AK124</f>
        <v>-1178.0548015337122</v>
      </c>
      <c r="BD124" s="11">
        <f t="shared" ref="BD124:BD144" si="198">-$R124*AL124</f>
        <v>-240</v>
      </c>
      <c r="BE124" s="11"/>
      <c r="BF124" s="11">
        <f>SUM(BB124:BE124)</f>
        <v>54.513700383427931</v>
      </c>
      <c r="BG124" s="11">
        <f>AX124-AY124</f>
        <v>-800</v>
      </c>
      <c r="BH124" s="11"/>
      <c r="BI124" s="11">
        <f t="shared" ref="BI124:BI144" si="199">SUM(BF124:BH124)</f>
        <v>-745.48629961657207</v>
      </c>
    </row>
    <row r="125" spans="1:61" x14ac:dyDescent="0.2">
      <c r="A125" s="45" t="s">
        <v>68</v>
      </c>
      <c r="B125" s="24">
        <v>1000000</v>
      </c>
      <c r="E125" s="31">
        <f>E124+1</f>
        <v>1</v>
      </c>
      <c r="F125" s="27"/>
      <c r="G125" s="27"/>
      <c r="H125" s="28"/>
      <c r="I125" s="27">
        <f>B125</f>
        <v>1000000</v>
      </c>
      <c r="J125" s="29">
        <v>0.8</v>
      </c>
      <c r="K125" s="8">
        <f t="shared" ref="K125:K144" si="200">I125*J125/1000</f>
        <v>800</v>
      </c>
      <c r="L125" s="32"/>
      <c r="M125" s="9">
        <f>M9</f>
        <v>0.65717040569250318</v>
      </c>
      <c r="N125" s="9">
        <f>N9</f>
        <v>9.6782489144733586E-3</v>
      </c>
      <c r="O125" s="33">
        <f>R124</f>
        <v>1</v>
      </c>
      <c r="P125" s="33">
        <f>O125*M125/1000</f>
        <v>6.5717040569250314E-4</v>
      </c>
      <c r="Q125" s="33">
        <f>MIN(N125*O125,O125-P125)</f>
        <v>9.6782489144733586E-3</v>
      </c>
      <c r="R125" s="30">
        <f>O125-SUM(P125:Q125)</f>
        <v>0.98966458067983409</v>
      </c>
      <c r="S125" s="30"/>
      <c r="T125" s="10">
        <f t="shared" ref="T125:T144" si="201">U124</f>
        <v>800</v>
      </c>
      <c r="U125" s="10">
        <f t="shared" si="190"/>
        <v>791.73166454386728</v>
      </c>
      <c r="W125" s="30"/>
      <c r="X125" s="11">
        <f t="shared" si="191"/>
        <v>0</v>
      </c>
      <c r="Y125" s="11">
        <f t="shared" si="192"/>
        <v>0</v>
      </c>
      <c r="Z125" s="11">
        <f t="shared" si="193"/>
        <v>0</v>
      </c>
      <c r="AA125" s="11">
        <f t="shared" ref="AA125:AA144" si="202">-P125*I125</f>
        <v>-657.1704056925031</v>
      </c>
      <c r="AB125" s="11">
        <f t="shared" ref="AB125:AB144" si="203">SUM(X125:AA125)</f>
        <v>-657.1704056925031</v>
      </c>
      <c r="AC125" s="11">
        <f>-I125*$R124*(J125-J124)/1000</f>
        <v>0</v>
      </c>
      <c r="AD125" s="11">
        <f t="shared" ref="AD125:AD144" si="204">$B$10*SUM(T125,X125:Y125)</f>
        <v>57.6769069692755</v>
      </c>
      <c r="AE125" s="11">
        <f t="shared" si="194"/>
        <v>-599.49349872322762</v>
      </c>
      <c r="AG125" s="49"/>
      <c r="AI125" s="31">
        <f>AI124+1</f>
        <v>1</v>
      </c>
      <c r="AJ125" s="27"/>
      <c r="AK125" s="27"/>
      <c r="AL125" s="28"/>
      <c r="AM125" s="27">
        <f t="shared" ref="AM125:AM144" si="205">I125</f>
        <v>1000000</v>
      </c>
      <c r="AN125" s="29">
        <v>0.8</v>
      </c>
      <c r="AO125" s="8">
        <f t="shared" ref="AO125:AO144" si="206">AM125*AN125/1000</f>
        <v>800</v>
      </c>
      <c r="AP125" s="32"/>
      <c r="AQ125" s="9">
        <f>AQ9</f>
        <v>0.53230802861092763</v>
      </c>
      <c r="AR125" s="9">
        <f>N125</f>
        <v>9.6782489144733586E-3</v>
      </c>
      <c r="AS125" s="33">
        <f>AV124</f>
        <v>1</v>
      </c>
      <c r="AT125" s="33">
        <f>AS125*AQ125/1000</f>
        <v>5.3230802861092765E-4</v>
      </c>
      <c r="AU125" s="33">
        <f>MIN(AR125*AS125,AS125-AT125)</f>
        <v>9.6782489144733586E-3</v>
      </c>
      <c r="AV125" s="30">
        <f>AS125-SUM(AT125:AU125)</f>
        <v>0.98978944305691574</v>
      </c>
      <c r="AW125" s="30"/>
      <c r="AX125" s="10">
        <f t="shared" ref="AX125:AX144" si="207">AY124</f>
        <v>800</v>
      </c>
      <c r="AY125" s="10">
        <f t="shared" si="195"/>
        <v>791.83155444553256</v>
      </c>
      <c r="BA125" s="30"/>
      <c r="BB125" s="11">
        <f t="shared" si="196"/>
        <v>0</v>
      </c>
      <c r="BC125" s="11">
        <f t="shared" si="197"/>
        <v>0</v>
      </c>
      <c r="BD125" s="11">
        <f t="shared" si="198"/>
        <v>0</v>
      </c>
      <c r="BE125" s="11">
        <f t="shared" ref="BE125:BE144" si="208">-AT125*AM125</f>
        <v>-532.30802861092764</v>
      </c>
      <c r="BF125" s="11">
        <f t="shared" ref="BF125:BF144" si="209">SUM(BB125:BE125)</f>
        <v>-532.30802861092764</v>
      </c>
      <c r="BG125" s="11">
        <f>-AM125*$R124*(AN125-AN124)/1000</f>
        <v>0</v>
      </c>
      <c r="BH125" s="11">
        <f t="shared" ref="BH125:BH144" si="210">$B$10*SUM(AX125,BB125:BC125)</f>
        <v>57.6769069692755</v>
      </c>
      <c r="BI125" s="11">
        <f t="shared" si="199"/>
        <v>-474.63112164165216</v>
      </c>
    </row>
    <row r="126" spans="1:61" x14ac:dyDescent="0.2">
      <c r="A126" s="34" t="s">
        <v>69</v>
      </c>
      <c r="B126" s="122">
        <f>B10</f>
        <v>7.2096133711594373E-2</v>
      </c>
      <c r="E126" s="31">
        <f t="shared" ref="E126:E144" si="211">E125+1</f>
        <v>2</v>
      </c>
      <c r="F126" s="27">
        <f>B128</f>
        <v>1472.5685019171401</v>
      </c>
      <c r="G126" s="27">
        <f>F126*$B$134</f>
        <v>73.628425095857011</v>
      </c>
      <c r="H126" s="28">
        <f>$B$139</f>
        <v>25</v>
      </c>
      <c r="I126" s="27">
        <f>B125</f>
        <v>1000000</v>
      </c>
      <c r="J126" s="29">
        <v>0.7</v>
      </c>
      <c r="K126" s="8">
        <f t="shared" si="200"/>
        <v>700</v>
      </c>
      <c r="L126" s="32"/>
      <c r="M126" s="9">
        <f t="shared" ref="M126:M144" si="212">M10</f>
        <v>0.68892309697585763</v>
      </c>
      <c r="N126" s="9">
        <f t="shared" ref="N126:N144" si="213">N10</f>
        <v>9.127854954085789E-3</v>
      </c>
      <c r="O126" s="33">
        <f t="shared" ref="O126:O144" si="214">R125</f>
        <v>0.98966458067983409</v>
      </c>
      <c r="P126" s="33">
        <f t="shared" ref="P126:P144" si="215">O126*M126/1000</f>
        <v>6.8180278788926481E-4</v>
      </c>
      <c r="Q126" s="33">
        <f t="shared" ref="Q126:Q144" si="216">MIN(N126*O126,O126-P126)</f>
        <v>9.033514745641659E-3</v>
      </c>
      <c r="R126" s="30">
        <f t="shared" ref="R126:R144" si="217">O126-SUM(P126:Q126)</f>
        <v>0.97994926314630315</v>
      </c>
      <c r="S126" s="30"/>
      <c r="T126" s="10">
        <f t="shared" si="201"/>
        <v>791.73166454386728</v>
      </c>
      <c r="U126" s="10">
        <f t="shared" si="190"/>
        <v>685.96448420241222</v>
      </c>
      <c r="W126" s="30"/>
      <c r="X126" s="11">
        <f t="shared" si="191"/>
        <v>1443.0424183861569</v>
      </c>
      <c r="Y126" s="11">
        <f t="shared" si="192"/>
        <v>-72.152120919307848</v>
      </c>
      <c r="Z126" s="11">
        <f t="shared" si="193"/>
        <v>-24.49873157865758</v>
      </c>
      <c r="AA126" s="11">
        <f t="shared" si="202"/>
        <v>-681.80278788926478</v>
      </c>
      <c r="AB126" s="11">
        <f t="shared" si="203"/>
        <v>664.58877799892673</v>
      </c>
      <c r="AC126" s="11">
        <f t="shared" ref="AC126:AC144" si="218">-I126*($R125*J126-$R124*J125)/1000</f>
        <v>107.23479352411624</v>
      </c>
      <c r="AD126" s="11">
        <f t="shared" si="204"/>
        <v>155.91668214075517</v>
      </c>
      <c r="AE126" s="11">
        <f t="shared" si="194"/>
        <v>927.74025366379817</v>
      </c>
      <c r="AG126" s="50"/>
      <c r="AI126" s="31">
        <f t="shared" ref="AI126:AI144" si="219">AI125+1</f>
        <v>2</v>
      </c>
      <c r="AJ126" s="27">
        <f>F126</f>
        <v>1472.5685019171401</v>
      </c>
      <c r="AK126" s="27">
        <f>G126</f>
        <v>73.628425095857011</v>
      </c>
      <c r="AL126" s="28">
        <f>$C$139</f>
        <v>25</v>
      </c>
      <c r="AM126" s="27">
        <f t="shared" si="205"/>
        <v>1000000</v>
      </c>
      <c r="AN126" s="29">
        <v>0.7</v>
      </c>
      <c r="AO126" s="8">
        <f t="shared" si="206"/>
        <v>700</v>
      </c>
      <c r="AP126" s="32"/>
      <c r="AQ126" s="9">
        <f t="shared" ref="AQ126:AQ144" si="220">AQ10</f>
        <v>0.5580277085504447</v>
      </c>
      <c r="AR126" s="9">
        <f t="shared" ref="AR126:AR144" si="221">N126</f>
        <v>9.127854954085789E-3</v>
      </c>
      <c r="AS126" s="33">
        <f t="shared" ref="AS126:AS144" si="222">AV125</f>
        <v>0.98978944305691574</v>
      </c>
      <c r="AT126" s="33">
        <f t="shared" ref="AT126:AT144" si="223">AS126*AQ126/1000</f>
        <v>5.5232993485647148E-4</v>
      </c>
      <c r="AU126" s="33">
        <f t="shared" ref="AU126:AU144" si="224">MIN(AR126*AS126,AS126-AT126)</f>
        <v>9.0346544713088821E-3</v>
      </c>
      <c r="AV126" s="30">
        <f t="shared" ref="AV126:AV144" si="225">AS126-SUM(AT126:AU126)</f>
        <v>0.9802024586507504</v>
      </c>
      <c r="AW126" s="30"/>
      <c r="AX126" s="10">
        <f t="shared" si="207"/>
        <v>791.83155444553256</v>
      </c>
      <c r="AY126" s="10">
        <f t="shared" si="195"/>
        <v>686.1417210555253</v>
      </c>
      <c r="BA126" s="30"/>
      <c r="BB126" s="11">
        <f t="shared" si="196"/>
        <v>1443.0424183861569</v>
      </c>
      <c r="BC126" s="11">
        <f t="shared" si="197"/>
        <v>-72.152120919307848</v>
      </c>
      <c r="BD126" s="11">
        <f t="shared" si="198"/>
        <v>-24.49873157865758</v>
      </c>
      <c r="BE126" s="11">
        <f t="shared" si="208"/>
        <v>-552.32993485647148</v>
      </c>
      <c r="BF126" s="11">
        <f t="shared" si="209"/>
        <v>794.06163103172003</v>
      </c>
      <c r="BG126" s="11">
        <f t="shared" ref="BG126:BG144" si="226">-AM126*($R125*AN126-$R124*AN125)/1000</f>
        <v>107.23479352411624</v>
      </c>
      <c r="BH126" s="11">
        <f t="shared" si="210"/>
        <v>155.92388381646208</v>
      </c>
      <c r="BI126" s="11">
        <f t="shared" si="199"/>
        <v>1057.2203083722984</v>
      </c>
    </row>
    <row r="127" spans="1:61" x14ac:dyDescent="0.2">
      <c r="A127" s="34" t="s">
        <v>70</v>
      </c>
      <c r="B127" s="12">
        <f>'Discount Rate'!$B$27</f>
        <v>3.2096133711594366E-2</v>
      </c>
      <c r="E127" s="31">
        <f t="shared" si="211"/>
        <v>3</v>
      </c>
      <c r="F127" s="27">
        <f>B128</f>
        <v>1472.5685019171401</v>
      </c>
      <c r="G127" s="27">
        <f t="shared" ref="G127:G144" si="227">F127*$B$134</f>
        <v>73.628425095857011</v>
      </c>
      <c r="H127" s="28">
        <f t="shared" ref="H127:H144" si="228">$B$139</f>
        <v>25</v>
      </c>
      <c r="I127" s="27">
        <f>B125</f>
        <v>1000000</v>
      </c>
      <c r="J127" s="29">
        <v>0.7</v>
      </c>
      <c r="K127" s="8">
        <f t="shared" si="200"/>
        <v>700</v>
      </c>
      <c r="L127" s="32"/>
      <c r="M127" s="9">
        <f t="shared" si="212"/>
        <v>0.72708859771283341</v>
      </c>
      <c r="N127" s="9">
        <f t="shared" si="213"/>
        <v>8.7968690821865932E-3</v>
      </c>
      <c r="O127" s="33">
        <f t="shared" si="214"/>
        <v>0.97994926314630315</v>
      </c>
      <c r="P127" s="33">
        <f t="shared" si="215"/>
        <v>7.1250993557076989E-4</v>
      </c>
      <c r="Q127" s="33">
        <f t="shared" si="216"/>
        <v>8.6204853750832481E-3</v>
      </c>
      <c r="R127" s="30">
        <f t="shared" si="217"/>
        <v>0.97061626783564914</v>
      </c>
      <c r="S127" s="30"/>
      <c r="T127" s="10">
        <f t="shared" si="201"/>
        <v>685.96448420241222</v>
      </c>
      <c r="U127" s="10">
        <f t="shared" si="190"/>
        <v>679.43138748495437</v>
      </c>
      <c r="W127" s="30"/>
      <c r="X127" s="11">
        <f t="shared" si="191"/>
        <v>1429.2989434631475</v>
      </c>
      <c r="Y127" s="11">
        <f t="shared" si="192"/>
        <v>-71.464947173157384</v>
      </c>
      <c r="Z127" s="11">
        <f t="shared" si="193"/>
        <v>-24.26540669589123</v>
      </c>
      <c r="AA127" s="11">
        <f t="shared" si="202"/>
        <v>-712.50993557076993</v>
      </c>
      <c r="AB127" s="11">
        <f t="shared" si="203"/>
        <v>621.05865402332881</v>
      </c>
      <c r="AC127" s="11">
        <f t="shared" si="218"/>
        <v>6.8007222734716155</v>
      </c>
      <c r="AD127" s="11">
        <f t="shared" si="204"/>
        <v>147.34996852913366</v>
      </c>
      <c r="AE127" s="11">
        <f t="shared" si="194"/>
        <v>775.20934482593407</v>
      </c>
      <c r="AI127" s="31">
        <f t="shared" si="219"/>
        <v>3</v>
      </c>
      <c r="AJ127" s="27">
        <f t="shared" ref="AJ127:AJ144" si="229">F127</f>
        <v>1472.5685019171401</v>
      </c>
      <c r="AK127" s="27">
        <f t="shared" ref="AK127:AK144" si="230">G127</f>
        <v>73.628425095857011</v>
      </c>
      <c r="AL127" s="28">
        <f t="shared" ref="AL127:AL144" si="231">$C$139</f>
        <v>25</v>
      </c>
      <c r="AM127" s="27">
        <f t="shared" si="205"/>
        <v>1000000</v>
      </c>
      <c r="AN127" s="29">
        <v>0.7</v>
      </c>
      <c r="AO127" s="8">
        <f t="shared" si="206"/>
        <v>700</v>
      </c>
      <c r="AP127" s="32"/>
      <c r="AQ127" s="9">
        <f t="shared" si="220"/>
        <v>0.58894176414739507</v>
      </c>
      <c r="AR127" s="9">
        <f t="shared" si="221"/>
        <v>8.7968690821865932E-3</v>
      </c>
      <c r="AS127" s="33">
        <f t="shared" si="222"/>
        <v>0.9802024586507504</v>
      </c>
      <c r="AT127" s="33">
        <f t="shared" si="223"/>
        <v>5.7728216521938703E-4</v>
      </c>
      <c r="AU127" s="33">
        <f t="shared" si="224"/>
        <v>8.6227127027880685E-3</v>
      </c>
      <c r="AV127" s="30">
        <f t="shared" si="225"/>
        <v>0.97100246378274291</v>
      </c>
      <c r="AW127" s="30"/>
      <c r="AX127" s="10">
        <f t="shared" si="207"/>
        <v>686.1417210555253</v>
      </c>
      <c r="AY127" s="10">
        <f t="shared" si="195"/>
        <v>679.70172464792006</v>
      </c>
      <c r="BA127" s="30"/>
      <c r="BB127" s="11">
        <f t="shared" si="196"/>
        <v>1429.2989434631475</v>
      </c>
      <c r="BC127" s="11">
        <f t="shared" si="197"/>
        <v>-71.464947173157384</v>
      </c>
      <c r="BD127" s="11">
        <f t="shared" si="198"/>
        <v>-24.26540669589123</v>
      </c>
      <c r="BE127" s="11">
        <f t="shared" si="208"/>
        <v>-577.28216521938702</v>
      </c>
      <c r="BF127" s="11">
        <f t="shared" si="209"/>
        <v>756.28642437471171</v>
      </c>
      <c r="BG127" s="11">
        <f t="shared" si="226"/>
        <v>6.8007222734716155</v>
      </c>
      <c r="BH127" s="11">
        <f t="shared" si="210"/>
        <v>147.3627466209943</v>
      </c>
      <c r="BI127" s="11">
        <f t="shared" si="199"/>
        <v>910.44989326917766</v>
      </c>
    </row>
    <row r="128" spans="1:61" x14ac:dyDescent="0.2">
      <c r="A128" s="45" t="s">
        <v>71</v>
      </c>
      <c r="B128" s="63">
        <v>1472.5685019171401</v>
      </c>
      <c r="D128" s="36"/>
      <c r="E128" s="31">
        <f t="shared" si="211"/>
        <v>4</v>
      </c>
      <c r="F128" s="27">
        <f>B128</f>
        <v>1472.5685019171401</v>
      </c>
      <c r="G128" s="27">
        <f t="shared" si="227"/>
        <v>73.628425095857011</v>
      </c>
      <c r="H128" s="28">
        <f t="shared" si="228"/>
        <v>25</v>
      </c>
      <c r="I128" s="27">
        <f>B125</f>
        <v>1000000</v>
      </c>
      <c r="J128" s="29">
        <v>0.6</v>
      </c>
      <c r="K128" s="8">
        <f t="shared" si="200"/>
        <v>600</v>
      </c>
      <c r="L128" s="32"/>
      <c r="M128" s="9">
        <f t="shared" si="212"/>
        <v>0.77268694429479035</v>
      </c>
      <c r="N128" s="9">
        <f t="shared" si="213"/>
        <v>8.6235472306225164E-3</v>
      </c>
      <c r="O128" s="33">
        <f t="shared" si="214"/>
        <v>0.97061626783564914</v>
      </c>
      <c r="P128" s="33">
        <f t="shared" si="215"/>
        <v>7.499825180767415E-4</v>
      </c>
      <c r="Q128" s="33">
        <f t="shared" si="216"/>
        <v>8.3701552284912752E-3</v>
      </c>
      <c r="R128" s="30">
        <f t="shared" si="217"/>
        <v>0.96149613008908108</v>
      </c>
      <c r="S128" s="30"/>
      <c r="T128" s="10">
        <f t="shared" si="201"/>
        <v>679.43138748495437</v>
      </c>
      <c r="U128" s="10">
        <f t="shared" si="190"/>
        <v>576.89767805344866</v>
      </c>
      <c r="W128" s="30"/>
      <c r="X128" s="11">
        <f t="shared" si="191"/>
        <v>1415.8689158844059</v>
      </c>
      <c r="Y128" s="11">
        <f t="shared" si="192"/>
        <v>-70.79344579422029</v>
      </c>
      <c r="Z128" s="11">
        <f t="shared" si="193"/>
        <v>-24.037403252227026</v>
      </c>
      <c r="AA128" s="11">
        <f t="shared" si="202"/>
        <v>-749.98251807674148</v>
      </c>
      <c r="AB128" s="11">
        <f t="shared" si="203"/>
        <v>571.05554876121698</v>
      </c>
      <c r="AC128" s="11">
        <f t="shared" si="218"/>
        <v>103.59472350102271</v>
      </c>
      <c r="AD128" s="11">
        <f t="shared" si="204"/>
        <v>145.95911710377703</v>
      </c>
      <c r="AE128" s="11">
        <f t="shared" si="194"/>
        <v>820.60938936601679</v>
      </c>
      <c r="AI128" s="31">
        <f t="shared" si="219"/>
        <v>4</v>
      </c>
      <c r="AJ128" s="27">
        <f t="shared" si="229"/>
        <v>1472.5685019171401</v>
      </c>
      <c r="AK128" s="27">
        <f t="shared" si="230"/>
        <v>73.628425095857011</v>
      </c>
      <c r="AL128" s="28">
        <f t="shared" si="231"/>
        <v>25</v>
      </c>
      <c r="AM128" s="27">
        <f t="shared" si="205"/>
        <v>1000000</v>
      </c>
      <c r="AN128" s="29">
        <v>0.6</v>
      </c>
      <c r="AO128" s="8">
        <f t="shared" si="206"/>
        <v>600</v>
      </c>
      <c r="AP128" s="32"/>
      <c r="AQ128" s="9">
        <f t="shared" si="220"/>
        <v>0.62587642487878026</v>
      </c>
      <c r="AR128" s="9">
        <f t="shared" si="221"/>
        <v>8.6235472306225164E-3</v>
      </c>
      <c r="AS128" s="33">
        <f t="shared" si="222"/>
        <v>0.97100246378274291</v>
      </c>
      <c r="AT128" s="33">
        <f t="shared" si="223"/>
        <v>6.0772755058083035E-4</v>
      </c>
      <c r="AU128" s="33">
        <f t="shared" si="224"/>
        <v>8.3734856074813135E-3</v>
      </c>
      <c r="AV128" s="30">
        <f t="shared" si="225"/>
        <v>0.9620212506246808</v>
      </c>
      <c r="AW128" s="30"/>
      <c r="AX128" s="10">
        <f t="shared" si="207"/>
        <v>679.70172464792006</v>
      </c>
      <c r="AY128" s="10">
        <f t="shared" si="195"/>
        <v>577.21275037480848</v>
      </c>
      <c r="BA128" s="30"/>
      <c r="BB128" s="11">
        <f t="shared" si="196"/>
        <v>1415.8689158844059</v>
      </c>
      <c r="BC128" s="11">
        <f t="shared" si="197"/>
        <v>-70.79344579422029</v>
      </c>
      <c r="BD128" s="11">
        <f t="shared" si="198"/>
        <v>-24.037403252227026</v>
      </c>
      <c r="BE128" s="11">
        <f t="shared" si="208"/>
        <v>-607.72755058083033</v>
      </c>
      <c r="BF128" s="11">
        <f t="shared" si="209"/>
        <v>713.31051625712814</v>
      </c>
      <c r="BG128" s="11">
        <f t="shared" si="226"/>
        <v>103.59472350102271</v>
      </c>
      <c r="BH128" s="11">
        <f t="shared" si="210"/>
        <v>145.97860736802542</v>
      </c>
      <c r="BI128" s="11">
        <f t="shared" si="199"/>
        <v>962.88384712617631</v>
      </c>
    </row>
    <row r="129" spans="1:61" x14ac:dyDescent="0.2">
      <c r="D129" s="21"/>
      <c r="E129" s="31">
        <f t="shared" si="211"/>
        <v>5</v>
      </c>
      <c r="F129" s="27">
        <f>B128</f>
        <v>1472.5685019171401</v>
      </c>
      <c r="G129" s="27">
        <f t="shared" si="227"/>
        <v>73.628425095857011</v>
      </c>
      <c r="H129" s="28">
        <f t="shared" si="228"/>
        <v>25</v>
      </c>
      <c r="I129" s="27">
        <f>B125</f>
        <v>1000000</v>
      </c>
      <c r="J129" s="29">
        <v>0.6</v>
      </c>
      <c r="K129" s="8">
        <f t="shared" si="200"/>
        <v>600</v>
      </c>
      <c r="L129" s="32"/>
      <c r="M129" s="9">
        <f t="shared" si="212"/>
        <v>0.82584488116899601</v>
      </c>
      <c r="N129" s="9">
        <f t="shared" si="213"/>
        <v>7.8618133141121344E-3</v>
      </c>
      <c r="O129" s="33">
        <f t="shared" si="214"/>
        <v>0.96149613008908108</v>
      </c>
      <c r="P129" s="33">
        <f t="shared" si="215"/>
        <v>7.9404665729786671E-4</v>
      </c>
      <c r="Q129" s="33">
        <f t="shared" si="216"/>
        <v>7.5591030770016301E-3</v>
      </c>
      <c r="R129" s="30">
        <f t="shared" si="217"/>
        <v>0.95314298035478162</v>
      </c>
      <c r="S129" s="30"/>
      <c r="T129" s="10">
        <f t="shared" si="201"/>
        <v>576.89767805344866</v>
      </c>
      <c r="U129" s="10">
        <f t="shared" si="190"/>
        <v>571.88578821286899</v>
      </c>
      <c r="W129" s="30"/>
      <c r="X129" s="11">
        <f t="shared" si="191"/>
        <v>1403.5683306938788</v>
      </c>
      <c r="Y129" s="11">
        <f t="shared" si="192"/>
        <v>-70.178416534693952</v>
      </c>
      <c r="Z129" s="11">
        <f t="shared" si="193"/>
        <v>-23.82857450886954</v>
      </c>
      <c r="AA129" s="11">
        <f t="shared" si="202"/>
        <v>-794.04665729786666</v>
      </c>
      <c r="AB129" s="11">
        <f t="shared" si="203"/>
        <v>515.51468235244874</v>
      </c>
      <c r="AC129" s="11">
        <f t="shared" si="218"/>
        <v>5.4720826479408569</v>
      </c>
      <c r="AD129" s="11">
        <f t="shared" si="204"/>
        <v>137.72434967576169</v>
      </c>
      <c r="AE129" s="11">
        <f t="shared" si="194"/>
        <v>658.71111467615128</v>
      </c>
      <c r="AI129" s="31">
        <f t="shared" si="219"/>
        <v>5</v>
      </c>
      <c r="AJ129" s="27">
        <f t="shared" si="229"/>
        <v>1472.5685019171401</v>
      </c>
      <c r="AK129" s="27">
        <f t="shared" si="230"/>
        <v>73.628425095857011</v>
      </c>
      <c r="AL129" s="28">
        <f t="shared" si="231"/>
        <v>25</v>
      </c>
      <c r="AM129" s="27">
        <f t="shared" si="205"/>
        <v>1000000</v>
      </c>
      <c r="AN129" s="29">
        <v>0.6</v>
      </c>
      <c r="AO129" s="8">
        <f t="shared" si="206"/>
        <v>600</v>
      </c>
      <c r="AP129" s="32"/>
      <c r="AQ129" s="9">
        <f t="shared" si="220"/>
        <v>0.66893435374688681</v>
      </c>
      <c r="AR129" s="9">
        <f t="shared" si="221"/>
        <v>7.8618133141121344E-3</v>
      </c>
      <c r="AS129" s="33">
        <f t="shared" si="222"/>
        <v>0.9620212506246808</v>
      </c>
      <c r="AT129" s="33">
        <f t="shared" si="223"/>
        <v>6.435290635773927E-4</v>
      </c>
      <c r="AU129" s="33">
        <f t="shared" si="224"/>
        <v>7.5632314766199216E-3</v>
      </c>
      <c r="AV129" s="30">
        <f t="shared" si="225"/>
        <v>0.95381449008448349</v>
      </c>
      <c r="AW129" s="30"/>
      <c r="AX129" s="10">
        <f t="shared" si="207"/>
        <v>577.21275037480848</v>
      </c>
      <c r="AY129" s="10">
        <f t="shared" si="195"/>
        <v>572.28869405069008</v>
      </c>
      <c r="BA129" s="30"/>
      <c r="BB129" s="11">
        <f t="shared" si="196"/>
        <v>1403.5683306938788</v>
      </c>
      <c r="BC129" s="11">
        <f t="shared" si="197"/>
        <v>-70.178416534693952</v>
      </c>
      <c r="BD129" s="11">
        <f t="shared" si="198"/>
        <v>-23.82857450886954</v>
      </c>
      <c r="BE129" s="11">
        <f t="shared" si="208"/>
        <v>-643.52906357739266</v>
      </c>
      <c r="BF129" s="11">
        <f t="shared" si="209"/>
        <v>666.03227607292274</v>
      </c>
      <c r="BG129" s="11">
        <f t="shared" si="226"/>
        <v>5.4720826479408569</v>
      </c>
      <c r="BH129" s="11">
        <f t="shared" si="210"/>
        <v>137.74706517197129</v>
      </c>
      <c r="BI129" s="11">
        <f t="shared" si="199"/>
        <v>809.25142389283485</v>
      </c>
    </row>
    <row r="130" spans="1:61" x14ac:dyDescent="0.2">
      <c r="D130" s="21"/>
      <c r="E130" s="31">
        <f t="shared" si="211"/>
        <v>6</v>
      </c>
      <c r="F130" s="27">
        <f>B128</f>
        <v>1472.5685019171401</v>
      </c>
      <c r="G130" s="27">
        <f t="shared" si="227"/>
        <v>73.628425095857011</v>
      </c>
      <c r="H130" s="28">
        <f t="shared" si="228"/>
        <v>25</v>
      </c>
      <c r="I130" s="27">
        <f>B125</f>
        <v>1000000</v>
      </c>
      <c r="J130" s="29">
        <v>0.5</v>
      </c>
      <c r="K130" s="8">
        <f t="shared" si="200"/>
        <v>500</v>
      </c>
      <c r="L130" s="32"/>
      <c r="M130" s="9">
        <f t="shared" si="212"/>
        <v>0.88649214444726809</v>
      </c>
      <c r="N130" s="9">
        <f t="shared" si="213"/>
        <v>7.2198790800108038E-3</v>
      </c>
      <c r="O130" s="33">
        <f t="shared" si="214"/>
        <v>0.95314298035478162</v>
      </c>
      <c r="P130" s="33">
        <f t="shared" si="215"/>
        <v>8.4495376461957074E-4</v>
      </c>
      <c r="Q130" s="33">
        <f t="shared" si="216"/>
        <v>6.8815770641226367E-3</v>
      </c>
      <c r="R130" s="30">
        <f t="shared" si="217"/>
        <v>0.94541644952603943</v>
      </c>
      <c r="S130" s="30"/>
      <c r="T130" s="10">
        <f t="shared" si="201"/>
        <v>571.88578821286899</v>
      </c>
      <c r="U130" s="10">
        <f t="shared" si="190"/>
        <v>472.7082247630197</v>
      </c>
      <c r="W130" s="30"/>
      <c r="X130" s="11">
        <f t="shared" si="191"/>
        <v>1392.1904847663814</v>
      </c>
      <c r="Y130" s="11">
        <f t="shared" si="192"/>
        <v>-69.609524238319068</v>
      </c>
      <c r="Z130" s="11">
        <f t="shared" si="193"/>
        <v>-23.635411238150986</v>
      </c>
      <c r="AA130" s="11">
        <f t="shared" si="202"/>
        <v>-844.95376461957073</v>
      </c>
      <c r="AB130" s="11">
        <f t="shared" si="203"/>
        <v>453.99178467034073</v>
      </c>
      <c r="AC130" s="11">
        <f t="shared" si="218"/>
        <v>100.3261878760578</v>
      </c>
      <c r="AD130" s="11">
        <f t="shared" si="204"/>
        <v>136.58372802939567</v>
      </c>
      <c r="AE130" s="11">
        <f t="shared" si="194"/>
        <v>690.90170057579417</v>
      </c>
      <c r="AI130" s="31">
        <f t="shared" si="219"/>
        <v>6</v>
      </c>
      <c r="AJ130" s="27">
        <f t="shared" si="229"/>
        <v>1472.5685019171401</v>
      </c>
      <c r="AK130" s="27">
        <f t="shared" si="230"/>
        <v>73.628425095857011</v>
      </c>
      <c r="AL130" s="28">
        <f t="shared" si="231"/>
        <v>25</v>
      </c>
      <c r="AM130" s="27">
        <f t="shared" si="205"/>
        <v>1000000</v>
      </c>
      <c r="AN130" s="29">
        <v>0.5</v>
      </c>
      <c r="AO130" s="8">
        <f t="shared" si="206"/>
        <v>500</v>
      </c>
      <c r="AP130" s="32"/>
      <c r="AQ130" s="9">
        <f t="shared" si="220"/>
        <v>0.71805863700228723</v>
      </c>
      <c r="AR130" s="9">
        <f t="shared" si="221"/>
        <v>7.2198790800108038E-3</v>
      </c>
      <c r="AS130" s="33">
        <f t="shared" si="222"/>
        <v>0.95381449008448349</v>
      </c>
      <c r="AT130" s="33">
        <f t="shared" si="223"/>
        <v>6.8489473270309591E-4</v>
      </c>
      <c r="AU130" s="33">
        <f t="shared" si="224"/>
        <v>6.8864252831721349E-3</v>
      </c>
      <c r="AV130" s="30">
        <f t="shared" si="225"/>
        <v>0.94624317006860825</v>
      </c>
      <c r="AW130" s="30"/>
      <c r="AX130" s="10">
        <f t="shared" si="207"/>
        <v>572.28869405069008</v>
      </c>
      <c r="AY130" s="10">
        <f t="shared" si="195"/>
        <v>473.12158503430413</v>
      </c>
      <c r="BA130" s="30"/>
      <c r="BB130" s="11">
        <f t="shared" si="196"/>
        <v>1392.1904847663814</v>
      </c>
      <c r="BC130" s="11">
        <f t="shared" si="197"/>
        <v>-69.609524238319068</v>
      </c>
      <c r="BD130" s="11">
        <f t="shared" si="198"/>
        <v>-23.635411238150986</v>
      </c>
      <c r="BE130" s="11">
        <f t="shared" si="208"/>
        <v>-684.89473270309588</v>
      </c>
      <c r="BF130" s="11">
        <f t="shared" si="209"/>
        <v>614.05081658681559</v>
      </c>
      <c r="BG130" s="11">
        <f t="shared" si="226"/>
        <v>100.3261878760578</v>
      </c>
      <c r="BH130" s="11">
        <f t="shared" si="210"/>
        <v>136.61277598255239</v>
      </c>
      <c r="BI130" s="11">
        <f t="shared" si="199"/>
        <v>850.98978044542582</v>
      </c>
    </row>
    <row r="131" spans="1:61" x14ac:dyDescent="0.2">
      <c r="A131" s="220" t="s">
        <v>72</v>
      </c>
      <c r="B131" s="220"/>
      <c r="C131" s="38"/>
      <c r="D131" s="21"/>
      <c r="E131" s="31">
        <f t="shared" si="211"/>
        <v>7</v>
      </c>
      <c r="F131" s="27">
        <f>B128</f>
        <v>1472.5685019171401</v>
      </c>
      <c r="G131" s="27">
        <f t="shared" si="227"/>
        <v>73.628425095857011</v>
      </c>
      <c r="H131" s="28">
        <f t="shared" si="228"/>
        <v>25</v>
      </c>
      <c r="I131" s="27">
        <f>B125</f>
        <v>1000000</v>
      </c>
      <c r="J131" s="29">
        <v>0.5</v>
      </c>
      <c r="K131" s="8">
        <f t="shared" si="200"/>
        <v>500</v>
      </c>
      <c r="L131" s="32"/>
      <c r="M131" s="9">
        <f t="shared" si="212"/>
        <v>0.95520088094027955</v>
      </c>
      <c r="N131" s="9">
        <f t="shared" si="213"/>
        <v>7.0434336346212253E-3</v>
      </c>
      <c r="O131" s="33">
        <f t="shared" si="214"/>
        <v>0.94541644952603943</v>
      </c>
      <c r="P131" s="33">
        <f t="shared" si="215"/>
        <v>9.0306262544270419E-4</v>
      </c>
      <c r="Q131" s="33">
        <f t="shared" si="216"/>
        <v>6.658978019315886E-3</v>
      </c>
      <c r="R131" s="30">
        <f t="shared" si="217"/>
        <v>0.9378544088812808</v>
      </c>
      <c r="S131" s="30"/>
      <c r="T131" s="10">
        <f t="shared" si="201"/>
        <v>472.7082247630197</v>
      </c>
      <c r="U131" s="10">
        <f t="shared" si="190"/>
        <v>468.92720444064042</v>
      </c>
      <c r="W131" s="30"/>
      <c r="X131" s="11">
        <f t="shared" si="191"/>
        <v>1381.0548619026927</v>
      </c>
      <c r="Y131" s="11">
        <f t="shared" si="192"/>
        <v>-69.052743095134645</v>
      </c>
      <c r="Z131" s="11">
        <f t="shared" si="193"/>
        <v>-23.44636022203202</v>
      </c>
      <c r="AA131" s="11">
        <f t="shared" si="202"/>
        <v>-903.06262544270419</v>
      </c>
      <c r="AB131" s="11">
        <f t="shared" si="203"/>
        <v>385.49313314282165</v>
      </c>
      <c r="AC131" s="11">
        <f t="shared" si="218"/>
        <v>3.8632654143710976</v>
      </c>
      <c r="AD131" s="11">
        <f t="shared" si="204"/>
        <v>128.67071556652991</v>
      </c>
      <c r="AE131" s="11">
        <f t="shared" si="194"/>
        <v>518.02711412372264</v>
      </c>
      <c r="AI131" s="31">
        <f t="shared" si="219"/>
        <v>7</v>
      </c>
      <c r="AJ131" s="27">
        <f t="shared" si="229"/>
        <v>1472.5685019171401</v>
      </c>
      <c r="AK131" s="27">
        <f t="shared" si="230"/>
        <v>73.628425095857011</v>
      </c>
      <c r="AL131" s="28">
        <f t="shared" si="231"/>
        <v>25</v>
      </c>
      <c r="AM131" s="27">
        <f t="shared" si="205"/>
        <v>1000000</v>
      </c>
      <c r="AN131" s="29">
        <v>0.5</v>
      </c>
      <c r="AO131" s="8">
        <f t="shared" si="206"/>
        <v>500</v>
      </c>
      <c r="AP131" s="32"/>
      <c r="AQ131" s="9">
        <f t="shared" si="220"/>
        <v>0.77371271356162652</v>
      </c>
      <c r="AR131" s="9">
        <f t="shared" si="221"/>
        <v>7.0434336346212253E-3</v>
      </c>
      <c r="AS131" s="33">
        <f t="shared" si="222"/>
        <v>0.94624317006860825</v>
      </c>
      <c r="AT131" s="33">
        <f t="shared" si="223"/>
        <v>7.3212037080293854E-4</v>
      </c>
      <c r="AU131" s="33">
        <f t="shared" si="224"/>
        <v>6.6648009705918476E-3</v>
      </c>
      <c r="AV131" s="30">
        <f t="shared" si="225"/>
        <v>0.93884624872721345</v>
      </c>
      <c r="AW131" s="30"/>
      <c r="AX131" s="10">
        <f t="shared" si="207"/>
        <v>473.12158503430413</v>
      </c>
      <c r="AY131" s="10">
        <f t="shared" si="195"/>
        <v>469.42312436360675</v>
      </c>
      <c r="BA131" s="30"/>
      <c r="BB131" s="11">
        <f t="shared" si="196"/>
        <v>1381.0548619026927</v>
      </c>
      <c r="BC131" s="11">
        <f t="shared" si="197"/>
        <v>-69.052743095134645</v>
      </c>
      <c r="BD131" s="11">
        <f t="shared" si="198"/>
        <v>-23.44636022203202</v>
      </c>
      <c r="BE131" s="11">
        <f t="shared" si="208"/>
        <v>-732.12037080293851</v>
      </c>
      <c r="BF131" s="11">
        <f t="shared" si="209"/>
        <v>556.43538778258733</v>
      </c>
      <c r="BG131" s="11">
        <f t="shared" si="226"/>
        <v>3.8632654143710976</v>
      </c>
      <c r="BH131" s="11">
        <f t="shared" si="210"/>
        <v>128.70051724391948</v>
      </c>
      <c r="BI131" s="11">
        <f t="shared" si="199"/>
        <v>688.99917044087783</v>
      </c>
    </row>
    <row r="132" spans="1:61" x14ac:dyDescent="0.2">
      <c r="A132" s="37" t="s">
        <v>8</v>
      </c>
      <c r="B132" s="37" t="s">
        <v>73</v>
      </c>
      <c r="C132" s="38"/>
      <c r="D132" s="21"/>
      <c r="E132" s="31">
        <f t="shared" si="211"/>
        <v>8</v>
      </c>
      <c r="F132" s="27">
        <f>B128</f>
        <v>1472.5685019171401</v>
      </c>
      <c r="G132" s="27">
        <f t="shared" si="227"/>
        <v>73.628425095857011</v>
      </c>
      <c r="H132" s="28">
        <f t="shared" si="228"/>
        <v>25</v>
      </c>
      <c r="I132" s="27">
        <f>B125</f>
        <v>1000000</v>
      </c>
      <c r="J132" s="29">
        <v>0.4</v>
      </c>
      <c r="K132" s="8">
        <f t="shared" si="200"/>
        <v>400</v>
      </c>
      <c r="L132" s="32"/>
      <c r="M132" s="9">
        <f t="shared" si="212"/>
        <v>1.0312697121728083</v>
      </c>
      <c r="N132" s="9">
        <f t="shared" si="213"/>
        <v>6.2808434275459851E-3</v>
      </c>
      <c r="O132" s="33">
        <f t="shared" si="214"/>
        <v>0.9378544088812808</v>
      </c>
      <c r="P132" s="33">
        <f t="shared" si="215"/>
        <v>9.6718084630699778E-4</v>
      </c>
      <c r="Q132" s="33">
        <f t="shared" si="216"/>
        <v>5.8905167000170176E-3</v>
      </c>
      <c r="R132" s="30">
        <f t="shared" si="217"/>
        <v>0.93099671133495676</v>
      </c>
      <c r="S132" s="30"/>
      <c r="T132" s="10">
        <f t="shared" si="201"/>
        <v>468.92720444064042</v>
      </c>
      <c r="U132" s="10">
        <f t="shared" si="190"/>
        <v>372.3986845339827</v>
      </c>
      <c r="W132" s="30"/>
      <c r="X132" s="11">
        <f t="shared" si="191"/>
        <v>1370.9564325003014</v>
      </c>
      <c r="Y132" s="11">
        <f t="shared" si="192"/>
        <v>-68.547821625015075</v>
      </c>
      <c r="Z132" s="11">
        <f t="shared" si="193"/>
        <v>-23.274917783373919</v>
      </c>
      <c r="AA132" s="11">
        <f t="shared" si="202"/>
        <v>-967.18084630699775</v>
      </c>
      <c r="AB132" s="11">
        <f t="shared" si="203"/>
        <v>311.95284678491464</v>
      </c>
      <c r="AC132" s="11">
        <f t="shared" si="218"/>
        <v>97.56646121050737</v>
      </c>
      <c r="AD132" s="11">
        <f t="shared" si="204"/>
        <v>127.70646378915309</v>
      </c>
      <c r="AE132" s="11">
        <f t="shared" si="194"/>
        <v>537.22577178457516</v>
      </c>
      <c r="AI132" s="31">
        <f t="shared" si="219"/>
        <v>8</v>
      </c>
      <c r="AJ132" s="27">
        <f t="shared" si="229"/>
        <v>1472.5685019171401</v>
      </c>
      <c r="AK132" s="27">
        <f t="shared" si="230"/>
        <v>73.628425095857011</v>
      </c>
      <c r="AL132" s="28">
        <f t="shared" si="231"/>
        <v>25</v>
      </c>
      <c r="AM132" s="27">
        <f t="shared" si="205"/>
        <v>1000000</v>
      </c>
      <c r="AN132" s="29">
        <v>0.4</v>
      </c>
      <c r="AO132" s="8">
        <f t="shared" si="206"/>
        <v>400</v>
      </c>
      <c r="AP132" s="32"/>
      <c r="AQ132" s="9">
        <f t="shared" si="220"/>
        <v>0.83532846685997475</v>
      </c>
      <c r="AR132" s="9">
        <f t="shared" si="221"/>
        <v>6.2808434275459851E-3</v>
      </c>
      <c r="AS132" s="33">
        <f t="shared" si="222"/>
        <v>0.93884624872721345</v>
      </c>
      <c r="AT132" s="33">
        <f t="shared" si="223"/>
        <v>7.8424499756654176E-4</v>
      </c>
      <c r="AU132" s="33">
        <f t="shared" si="224"/>
        <v>5.8967462907945217E-3</v>
      </c>
      <c r="AV132" s="30">
        <f t="shared" si="225"/>
        <v>0.93216525743885237</v>
      </c>
      <c r="AW132" s="30"/>
      <c r="AX132" s="10">
        <f t="shared" si="207"/>
        <v>469.42312436360675</v>
      </c>
      <c r="AY132" s="10">
        <f t="shared" si="195"/>
        <v>372.86610297554097</v>
      </c>
      <c r="BA132" s="30"/>
      <c r="BB132" s="11">
        <f t="shared" si="196"/>
        <v>1370.9564325003014</v>
      </c>
      <c r="BC132" s="11">
        <f t="shared" si="197"/>
        <v>-68.547821625015075</v>
      </c>
      <c r="BD132" s="11">
        <f t="shared" si="198"/>
        <v>-23.274917783373919</v>
      </c>
      <c r="BE132" s="11">
        <f t="shared" si="208"/>
        <v>-784.24499756654177</v>
      </c>
      <c r="BF132" s="11">
        <f t="shared" si="209"/>
        <v>494.88869552537062</v>
      </c>
      <c r="BG132" s="11">
        <f t="shared" si="226"/>
        <v>97.56646121050737</v>
      </c>
      <c r="BH132" s="11">
        <f t="shared" si="210"/>
        <v>127.74221769822951</v>
      </c>
      <c r="BI132" s="11">
        <f t="shared" si="199"/>
        <v>720.19737443410747</v>
      </c>
    </row>
    <row r="133" spans="1:61" x14ac:dyDescent="0.2">
      <c r="A133" s="21">
        <v>1</v>
      </c>
      <c r="B133" s="38">
        <v>0.8</v>
      </c>
      <c r="D133" s="21"/>
      <c r="E133" s="31">
        <f t="shared" si="211"/>
        <v>9</v>
      </c>
      <c r="F133" s="27">
        <f>B128</f>
        <v>1472.5685019171401</v>
      </c>
      <c r="G133" s="27">
        <f t="shared" si="227"/>
        <v>73.628425095857011</v>
      </c>
      <c r="H133" s="28">
        <f t="shared" si="228"/>
        <v>25</v>
      </c>
      <c r="I133" s="27">
        <f>B125</f>
        <v>1000000</v>
      </c>
      <c r="J133" s="29">
        <v>0.4</v>
      </c>
      <c r="K133" s="8">
        <f t="shared" si="200"/>
        <v>400</v>
      </c>
      <c r="L133" s="32"/>
      <c r="M133" s="9">
        <f t="shared" si="212"/>
        <v>1.1162557062007623</v>
      </c>
      <c r="N133" s="9">
        <f t="shared" si="213"/>
        <v>5.8315702180592619E-3</v>
      </c>
      <c r="O133" s="33">
        <f t="shared" si="214"/>
        <v>0.93099671133495676</v>
      </c>
      <c r="P133" s="33">
        <f t="shared" si="215"/>
        <v>1.0392303914817894E-3</v>
      </c>
      <c r="Q133" s="33">
        <f t="shared" si="216"/>
        <v>5.4291726949320497E-3</v>
      </c>
      <c r="R133" s="30">
        <f t="shared" si="217"/>
        <v>0.92452830824854293</v>
      </c>
      <c r="S133" s="30"/>
      <c r="T133" s="10">
        <f t="shared" si="201"/>
        <v>372.3986845339827</v>
      </c>
      <c r="U133" s="10">
        <f t="shared" si="190"/>
        <v>369.81132329941715</v>
      </c>
      <c r="W133" s="30"/>
      <c r="X133" s="11">
        <f t="shared" si="191"/>
        <v>1361.4312658575448</v>
      </c>
      <c r="Y133" s="11">
        <f t="shared" si="192"/>
        <v>-68.071563292877244</v>
      </c>
      <c r="Z133" s="11">
        <f t="shared" si="193"/>
        <v>-23.113207706213572</v>
      </c>
      <c r="AA133" s="11">
        <f t="shared" si="202"/>
        <v>-1039.2303914817894</v>
      </c>
      <c r="AB133" s="11">
        <f t="shared" si="203"/>
        <v>231.01610337666443</v>
      </c>
      <c r="AC133" s="11">
        <f t="shared" si="218"/>
        <v>2.7430790185296035</v>
      </c>
      <c r="AD133" s="11">
        <f t="shared" si="204"/>
        <v>120.09473940747407</v>
      </c>
      <c r="AE133" s="11">
        <f t="shared" si="194"/>
        <v>353.85392180266808</v>
      </c>
      <c r="AI133" s="31">
        <f t="shared" si="219"/>
        <v>9</v>
      </c>
      <c r="AJ133" s="27">
        <f t="shared" si="229"/>
        <v>1472.5685019171401</v>
      </c>
      <c r="AK133" s="27">
        <f t="shared" si="230"/>
        <v>73.628425095857011</v>
      </c>
      <c r="AL133" s="28">
        <f t="shared" si="231"/>
        <v>25</v>
      </c>
      <c r="AM133" s="27">
        <f t="shared" si="205"/>
        <v>1000000</v>
      </c>
      <c r="AN133" s="29">
        <v>0.4</v>
      </c>
      <c r="AO133" s="8">
        <f t="shared" si="206"/>
        <v>400</v>
      </c>
      <c r="AP133" s="32"/>
      <c r="AQ133" s="9">
        <f t="shared" si="220"/>
        <v>0.90416712202261751</v>
      </c>
      <c r="AR133" s="9">
        <f t="shared" si="221"/>
        <v>5.8315702180592619E-3</v>
      </c>
      <c r="AS133" s="33">
        <f t="shared" si="222"/>
        <v>0.93216525743885237</v>
      </c>
      <c r="AT133" s="33">
        <f t="shared" si="223"/>
        <v>8.4283317806795955E-4</v>
      </c>
      <c r="AU133" s="33">
        <f t="shared" si="224"/>
        <v>5.4359871535899565E-3</v>
      </c>
      <c r="AV133" s="30">
        <f t="shared" si="225"/>
        <v>0.92588643710719443</v>
      </c>
      <c r="AW133" s="30"/>
      <c r="AX133" s="10">
        <f t="shared" si="207"/>
        <v>372.86610297554097</v>
      </c>
      <c r="AY133" s="10">
        <f t="shared" si="195"/>
        <v>370.35457484287775</v>
      </c>
      <c r="BA133" s="30"/>
      <c r="BB133" s="11">
        <f t="shared" si="196"/>
        <v>1361.4312658575448</v>
      </c>
      <c r="BC133" s="11">
        <f t="shared" si="197"/>
        <v>-68.071563292877244</v>
      </c>
      <c r="BD133" s="11">
        <f t="shared" si="198"/>
        <v>-23.113207706213572</v>
      </c>
      <c r="BE133" s="11">
        <f t="shared" si="208"/>
        <v>-842.83317806795958</v>
      </c>
      <c r="BF133" s="11">
        <f t="shared" si="209"/>
        <v>427.41331679049426</v>
      </c>
      <c r="BG133" s="11">
        <f t="shared" si="226"/>
        <v>2.7430790185296035</v>
      </c>
      <c r="BH133" s="11">
        <f t="shared" si="210"/>
        <v>120.12843846993592</v>
      </c>
      <c r="BI133" s="11">
        <f t="shared" si="199"/>
        <v>550.28483427895981</v>
      </c>
    </row>
    <row r="134" spans="1:61" x14ac:dyDescent="0.2">
      <c r="A134" s="39" t="s">
        <v>74</v>
      </c>
      <c r="B134" s="38">
        <v>0.05</v>
      </c>
      <c r="D134" s="21"/>
      <c r="E134" s="31">
        <f t="shared" si="211"/>
        <v>10</v>
      </c>
      <c r="F134" s="27">
        <f>B128</f>
        <v>1472.5685019171401</v>
      </c>
      <c r="G134" s="27">
        <f t="shared" si="227"/>
        <v>73.628425095857011</v>
      </c>
      <c r="H134" s="28">
        <f t="shared" si="228"/>
        <v>25</v>
      </c>
      <c r="I134" s="27">
        <f>B125</f>
        <v>1000000</v>
      </c>
      <c r="J134" s="29">
        <v>0.4</v>
      </c>
      <c r="K134" s="8">
        <f t="shared" si="200"/>
        <v>400</v>
      </c>
      <c r="L134" s="32"/>
      <c r="M134" s="9">
        <f t="shared" si="212"/>
        <v>1.2102241006607368</v>
      </c>
      <c r="N134" s="9">
        <f t="shared" si="213"/>
        <v>5.3897824283458667E-3</v>
      </c>
      <c r="O134" s="33">
        <f t="shared" si="214"/>
        <v>0.92452830824854293</v>
      </c>
      <c r="P134" s="33">
        <f t="shared" si="215"/>
        <v>1.1188864403854852E-3</v>
      </c>
      <c r="Q134" s="33">
        <f t="shared" si="216"/>
        <v>4.9830064303063278E-3</v>
      </c>
      <c r="R134" s="30">
        <f t="shared" si="217"/>
        <v>0.91842641537785108</v>
      </c>
      <c r="S134" s="30"/>
      <c r="T134" s="10">
        <f t="shared" si="201"/>
        <v>369.81132329941715</v>
      </c>
      <c r="U134" s="10">
        <f t="shared" si="190"/>
        <v>367.37056615114045</v>
      </c>
      <c r="W134" s="30"/>
      <c r="X134" s="11">
        <f t="shared" si="191"/>
        <v>1352.4458106140912</v>
      </c>
      <c r="Y134" s="11">
        <f t="shared" si="192"/>
        <v>-67.622290530704561</v>
      </c>
      <c r="Z134" s="11">
        <f t="shared" si="193"/>
        <v>-22.960660384446278</v>
      </c>
      <c r="AA134" s="11">
        <f t="shared" si="202"/>
        <v>-1118.8864403854852</v>
      </c>
      <c r="AB134" s="11">
        <f t="shared" si="203"/>
        <v>142.97641931345515</v>
      </c>
      <c r="AC134" s="11">
        <f t="shared" si="218"/>
        <v>2.5873612345655439</v>
      </c>
      <c r="AD134" s="11">
        <f t="shared" si="204"/>
        <v>119.29277491238965</v>
      </c>
      <c r="AE134" s="11">
        <f t="shared" si="194"/>
        <v>264.85655546041033</v>
      </c>
      <c r="AI134" s="31">
        <f t="shared" si="219"/>
        <v>10</v>
      </c>
      <c r="AJ134" s="27">
        <f t="shared" si="229"/>
        <v>1472.5685019171401</v>
      </c>
      <c r="AK134" s="27">
        <f t="shared" si="230"/>
        <v>73.628425095857011</v>
      </c>
      <c r="AL134" s="28">
        <f t="shared" si="231"/>
        <v>25</v>
      </c>
      <c r="AM134" s="27">
        <f t="shared" si="205"/>
        <v>1000000</v>
      </c>
      <c r="AN134" s="29">
        <v>0.4</v>
      </c>
      <c r="AO134" s="8">
        <f t="shared" si="206"/>
        <v>400</v>
      </c>
      <c r="AP134" s="32"/>
      <c r="AQ134" s="9">
        <f t="shared" si="220"/>
        <v>0.98028152153519688</v>
      </c>
      <c r="AR134" s="9">
        <f t="shared" si="221"/>
        <v>5.3897824283458667E-3</v>
      </c>
      <c r="AS134" s="33">
        <f t="shared" si="222"/>
        <v>0.92588643710719443</v>
      </c>
      <c r="AT134" s="33">
        <f t="shared" si="223"/>
        <v>9.0762936533624299E-4</v>
      </c>
      <c r="AU134" s="33">
        <f t="shared" si="224"/>
        <v>4.9903264493641169E-3</v>
      </c>
      <c r="AV134" s="30">
        <f t="shared" si="225"/>
        <v>0.91998848129249411</v>
      </c>
      <c r="AW134" s="30"/>
      <c r="AX134" s="10">
        <f t="shared" si="207"/>
        <v>370.35457484287775</v>
      </c>
      <c r="AY134" s="10">
        <f t="shared" si="195"/>
        <v>367.99539251699764</v>
      </c>
      <c r="BA134" s="30"/>
      <c r="BB134" s="11">
        <f t="shared" si="196"/>
        <v>1352.4458106140912</v>
      </c>
      <c r="BC134" s="11">
        <f t="shared" si="197"/>
        <v>-67.622290530704561</v>
      </c>
      <c r="BD134" s="11">
        <f t="shared" si="198"/>
        <v>-22.960660384446278</v>
      </c>
      <c r="BE134" s="11">
        <f t="shared" si="208"/>
        <v>-907.62936533624304</v>
      </c>
      <c r="BF134" s="11">
        <f t="shared" si="209"/>
        <v>354.23349436269734</v>
      </c>
      <c r="BG134" s="11">
        <f t="shared" si="226"/>
        <v>2.5873612345655439</v>
      </c>
      <c r="BH134" s="11">
        <f t="shared" si="210"/>
        <v>119.33194124830601</v>
      </c>
      <c r="BI134" s="11">
        <f t="shared" si="199"/>
        <v>476.1527968455689</v>
      </c>
    </row>
    <row r="135" spans="1:61" x14ac:dyDescent="0.2">
      <c r="D135" s="21"/>
      <c r="E135" s="31">
        <f t="shared" si="211"/>
        <v>11</v>
      </c>
      <c r="F135" s="27">
        <f>B128</f>
        <v>1472.5685019171401</v>
      </c>
      <c r="G135" s="27">
        <f t="shared" si="227"/>
        <v>73.628425095857011</v>
      </c>
      <c r="H135" s="28">
        <f t="shared" si="228"/>
        <v>25</v>
      </c>
      <c r="I135" s="27">
        <f>B125</f>
        <v>1000000</v>
      </c>
      <c r="J135" s="29">
        <v>0.4</v>
      </c>
      <c r="K135" s="8">
        <f t="shared" si="200"/>
        <v>400</v>
      </c>
      <c r="L135" s="40"/>
      <c r="M135" s="9">
        <f t="shared" si="212"/>
        <v>1.3141842576365947</v>
      </c>
      <c r="N135" s="9">
        <f t="shared" si="213"/>
        <v>4.7283870168617079E-3</v>
      </c>
      <c r="O135" s="33">
        <f t="shared" si="214"/>
        <v>0.91842641537785108</v>
      </c>
      <c r="P135" s="33">
        <f t="shared" si="215"/>
        <v>1.2069815368871801E-3</v>
      </c>
      <c r="Q135" s="33">
        <f t="shared" si="216"/>
        <v>4.3426755384154692E-3</v>
      </c>
      <c r="R135" s="30">
        <f t="shared" si="217"/>
        <v>0.91287675830254844</v>
      </c>
      <c r="S135" s="40"/>
      <c r="T135" s="10">
        <f t="shared" si="201"/>
        <v>367.37056615114045</v>
      </c>
      <c r="U135" s="10">
        <f t="shared" si="190"/>
        <v>365.15070332101936</v>
      </c>
      <c r="W135" s="40"/>
      <c r="X135" s="11">
        <f t="shared" si="191"/>
        <v>1344.273560408559</v>
      </c>
      <c r="Y135" s="11">
        <f t="shared" si="192"/>
        <v>-67.213678020427949</v>
      </c>
      <c r="Z135" s="11">
        <f t="shared" si="193"/>
        <v>-22.82191895756371</v>
      </c>
      <c r="AA135" s="11">
        <f t="shared" si="202"/>
        <v>-1206.98153688718</v>
      </c>
      <c r="AB135" s="11">
        <f t="shared" si="203"/>
        <v>47.256426543387306</v>
      </c>
      <c r="AC135" s="11">
        <f t="shared" si="218"/>
        <v>2.4407571482767398</v>
      </c>
      <c r="AD135" s="11">
        <f t="shared" si="204"/>
        <v>118.55707749730443</v>
      </c>
      <c r="AE135" s="11">
        <f t="shared" si="194"/>
        <v>168.25426118896848</v>
      </c>
      <c r="AI135" s="31">
        <f t="shared" si="219"/>
        <v>11</v>
      </c>
      <c r="AJ135" s="27">
        <f t="shared" si="229"/>
        <v>1472.5685019171401</v>
      </c>
      <c r="AK135" s="27">
        <f t="shared" si="230"/>
        <v>73.628425095857011</v>
      </c>
      <c r="AL135" s="28">
        <f t="shared" si="231"/>
        <v>25</v>
      </c>
      <c r="AM135" s="27">
        <f t="shared" si="205"/>
        <v>1000000</v>
      </c>
      <c r="AN135" s="29">
        <v>0.4</v>
      </c>
      <c r="AO135" s="8">
        <f t="shared" si="206"/>
        <v>400</v>
      </c>
      <c r="AP135" s="40"/>
      <c r="AQ135" s="9">
        <f t="shared" si="220"/>
        <v>1.0644892486856419</v>
      </c>
      <c r="AR135" s="9">
        <f t="shared" si="221"/>
        <v>4.7283870168617079E-3</v>
      </c>
      <c r="AS135" s="33">
        <f t="shared" si="222"/>
        <v>0.91998848129249411</v>
      </c>
      <c r="AT135" s="33">
        <f t="shared" si="223"/>
        <v>9.7931784725049172E-4</v>
      </c>
      <c r="AU135" s="33">
        <f t="shared" si="224"/>
        <v>4.3500615906057498E-3</v>
      </c>
      <c r="AV135" s="30">
        <f t="shared" si="225"/>
        <v>0.91465910185463783</v>
      </c>
      <c r="AW135" s="40"/>
      <c r="AX135" s="10">
        <f t="shared" si="207"/>
        <v>367.99539251699764</v>
      </c>
      <c r="AY135" s="10">
        <f t="shared" si="195"/>
        <v>365.86364074185514</v>
      </c>
      <c r="BA135" s="40"/>
      <c r="BB135" s="11">
        <f t="shared" si="196"/>
        <v>1344.273560408559</v>
      </c>
      <c r="BC135" s="11">
        <f t="shared" si="197"/>
        <v>-67.213678020427949</v>
      </c>
      <c r="BD135" s="11">
        <f t="shared" si="198"/>
        <v>-22.82191895756371</v>
      </c>
      <c r="BE135" s="11">
        <f t="shared" si="208"/>
        <v>-979.3178472504917</v>
      </c>
      <c r="BF135" s="11">
        <f t="shared" si="209"/>
        <v>274.92011618007564</v>
      </c>
      <c r="BG135" s="11">
        <f t="shared" si="226"/>
        <v>2.4407571482767398</v>
      </c>
      <c r="BH135" s="11">
        <f t="shared" si="210"/>
        <v>118.6021250625238</v>
      </c>
      <c r="BI135" s="11">
        <f t="shared" si="199"/>
        <v>395.96299839087618</v>
      </c>
    </row>
    <row r="136" spans="1:61" x14ac:dyDescent="0.2">
      <c r="A136" s="220" t="s">
        <v>75</v>
      </c>
      <c r="B136" s="220"/>
      <c r="D136" s="21"/>
      <c r="E136" s="31">
        <f t="shared" si="211"/>
        <v>12</v>
      </c>
      <c r="F136" s="27">
        <f>B128</f>
        <v>1472.5685019171401</v>
      </c>
      <c r="G136" s="27">
        <f t="shared" si="227"/>
        <v>73.628425095857011</v>
      </c>
      <c r="H136" s="28">
        <f t="shared" si="228"/>
        <v>25</v>
      </c>
      <c r="I136" s="27">
        <f>B125</f>
        <v>1000000</v>
      </c>
      <c r="J136" s="29">
        <v>0.4</v>
      </c>
      <c r="K136" s="8">
        <f t="shared" si="200"/>
        <v>400</v>
      </c>
      <c r="L136" s="40"/>
      <c r="M136" s="9">
        <f t="shared" si="212"/>
        <v>1.4282641651842443</v>
      </c>
      <c r="N136" s="9">
        <f t="shared" si="213"/>
        <v>4.3000736536545209E-3</v>
      </c>
      <c r="O136" s="33">
        <f t="shared" si="214"/>
        <v>0.91287675830254844</v>
      </c>
      <c r="P136" s="33">
        <f t="shared" si="215"/>
        <v>1.3038291611130886E-3</v>
      </c>
      <c r="Q136" s="33">
        <f t="shared" si="216"/>
        <v>3.9254372974103346E-3</v>
      </c>
      <c r="R136" s="30">
        <f t="shared" si="217"/>
        <v>0.90764749184402505</v>
      </c>
      <c r="S136" s="40"/>
      <c r="T136" s="10">
        <f t="shared" si="201"/>
        <v>365.15070332101936</v>
      </c>
      <c r="U136" s="10">
        <f t="shared" si="190"/>
        <v>363.05899673761002</v>
      </c>
      <c r="X136" s="11">
        <f t="shared" si="191"/>
        <v>1336.5731073336055</v>
      </c>
      <c r="Y136" s="11">
        <f t="shared" si="192"/>
        <v>-66.82865536668028</v>
      </c>
      <c r="Z136" s="11">
        <f t="shared" si="193"/>
        <v>-22.691187296100626</v>
      </c>
      <c r="AA136" s="11">
        <f t="shared" si="202"/>
        <v>-1303.8291611130887</v>
      </c>
      <c r="AB136" s="11">
        <f t="shared" si="203"/>
        <v>-56.775896442264184</v>
      </c>
      <c r="AC136" s="11">
        <f t="shared" si="218"/>
        <v>2.2198628301210444</v>
      </c>
      <c r="AD136" s="11">
        <f t="shared" si="204"/>
        <v>117.86961972007749</v>
      </c>
      <c r="AE136" s="11">
        <f t="shared" si="194"/>
        <v>63.313586107934356</v>
      </c>
      <c r="AI136" s="31">
        <f t="shared" si="219"/>
        <v>12</v>
      </c>
      <c r="AJ136" s="27">
        <f t="shared" si="229"/>
        <v>1472.5685019171401</v>
      </c>
      <c r="AK136" s="27">
        <f t="shared" si="230"/>
        <v>73.628425095857011</v>
      </c>
      <c r="AL136" s="28">
        <f t="shared" si="231"/>
        <v>25</v>
      </c>
      <c r="AM136" s="27">
        <f t="shared" si="205"/>
        <v>1000000</v>
      </c>
      <c r="AN136" s="29">
        <v>0.4</v>
      </c>
      <c r="AO136" s="8">
        <f t="shared" si="206"/>
        <v>400</v>
      </c>
      <c r="AP136" s="40"/>
      <c r="AQ136" s="9">
        <f t="shared" si="220"/>
        <v>1.1568939737992379</v>
      </c>
      <c r="AR136" s="9">
        <f t="shared" si="221"/>
        <v>4.3000736536545209E-3</v>
      </c>
      <c r="AS136" s="33">
        <f t="shared" si="222"/>
        <v>0.91465910185463783</v>
      </c>
      <c r="AT136" s="33">
        <f t="shared" si="223"/>
        <v>1.0581636030162539E-3</v>
      </c>
      <c r="AU136" s="33">
        <f t="shared" si="224"/>
        <v>3.9331015059604355E-3</v>
      </c>
      <c r="AV136" s="30">
        <f t="shared" si="225"/>
        <v>0.9096678367456611</v>
      </c>
      <c r="AW136" s="40"/>
      <c r="AX136" s="10">
        <f t="shared" si="207"/>
        <v>365.86364074185514</v>
      </c>
      <c r="AY136" s="10">
        <f t="shared" si="195"/>
        <v>363.86713469826446</v>
      </c>
      <c r="BB136" s="11">
        <f t="shared" si="196"/>
        <v>1336.5731073336055</v>
      </c>
      <c r="BC136" s="11">
        <f t="shared" si="197"/>
        <v>-66.82865536668028</v>
      </c>
      <c r="BD136" s="11">
        <f t="shared" si="198"/>
        <v>-22.691187296100626</v>
      </c>
      <c r="BE136" s="11">
        <f t="shared" si="208"/>
        <v>-1058.1636030162538</v>
      </c>
      <c r="BF136" s="11">
        <f t="shared" si="209"/>
        <v>188.88966165457077</v>
      </c>
      <c r="BG136" s="11">
        <f t="shared" si="226"/>
        <v>2.2198628301210444</v>
      </c>
      <c r="BH136" s="11">
        <f t="shared" si="210"/>
        <v>117.92101975169807</v>
      </c>
      <c r="BI136" s="11">
        <f t="shared" si="199"/>
        <v>309.03054423638986</v>
      </c>
    </row>
    <row r="137" spans="1:61" x14ac:dyDescent="0.2">
      <c r="A137" s="37" t="s">
        <v>8</v>
      </c>
      <c r="B137" s="37" t="s">
        <v>76</v>
      </c>
      <c r="C137" s="37" t="s">
        <v>77</v>
      </c>
      <c r="D137" s="21"/>
      <c r="E137" s="31">
        <f t="shared" si="211"/>
        <v>13</v>
      </c>
      <c r="F137" s="27">
        <f>B128</f>
        <v>1472.5685019171401</v>
      </c>
      <c r="G137" s="27">
        <f t="shared" si="227"/>
        <v>73.628425095857011</v>
      </c>
      <c r="H137" s="28">
        <f t="shared" si="228"/>
        <v>25</v>
      </c>
      <c r="I137" s="27">
        <f>B125</f>
        <v>1000000</v>
      </c>
      <c r="J137" s="29">
        <v>0.3</v>
      </c>
      <c r="K137" s="8">
        <f t="shared" si="200"/>
        <v>300</v>
      </c>
      <c r="L137" s="40"/>
      <c r="M137" s="9">
        <f t="shared" si="212"/>
        <v>1.5531325570520966</v>
      </c>
      <c r="N137" s="9">
        <f t="shared" si="213"/>
        <v>3.6517404271066895E-3</v>
      </c>
      <c r="O137" s="33">
        <f t="shared" si="214"/>
        <v>0.90764749184402505</v>
      </c>
      <c r="P137" s="33">
        <f t="shared" si="215"/>
        <v>1.4096968699096326E-3</v>
      </c>
      <c r="Q137" s="33">
        <f t="shared" si="216"/>
        <v>3.3144930395288155E-3</v>
      </c>
      <c r="R137" s="30">
        <f t="shared" si="217"/>
        <v>0.90292330193458659</v>
      </c>
      <c r="S137" s="40"/>
      <c r="T137" s="10">
        <f t="shared" si="201"/>
        <v>363.05899673761002</v>
      </c>
      <c r="U137" s="10">
        <f t="shared" si="190"/>
        <v>270.876990580376</v>
      </c>
      <c r="X137" s="11">
        <f t="shared" si="191"/>
        <v>1329.6164140758917</v>
      </c>
      <c r="Y137" s="11">
        <f t="shared" si="192"/>
        <v>-66.480820703794592</v>
      </c>
      <c r="Z137" s="11">
        <f t="shared" si="193"/>
        <v>-22.573082548364663</v>
      </c>
      <c r="AA137" s="11">
        <f t="shared" si="202"/>
        <v>-1409.6968699096326</v>
      </c>
      <c r="AB137" s="11">
        <f t="shared" si="203"/>
        <v>-169.13435908590009</v>
      </c>
      <c r="AC137" s="11">
        <f t="shared" si="218"/>
        <v>92.856455767811866</v>
      </c>
      <c r="AD137" s="11">
        <f t="shared" si="204"/>
        <v>117.24234260962085</v>
      </c>
      <c r="AE137" s="11">
        <f t="shared" si="194"/>
        <v>40.964439291532628</v>
      </c>
      <c r="AI137" s="31">
        <f t="shared" si="219"/>
        <v>13</v>
      </c>
      <c r="AJ137" s="27">
        <f t="shared" si="229"/>
        <v>1472.5685019171401</v>
      </c>
      <c r="AK137" s="27">
        <f t="shared" si="230"/>
        <v>73.628425095857011</v>
      </c>
      <c r="AL137" s="28">
        <f t="shared" si="231"/>
        <v>25</v>
      </c>
      <c r="AM137" s="27">
        <f t="shared" si="205"/>
        <v>1000000</v>
      </c>
      <c r="AN137" s="29">
        <v>0.3</v>
      </c>
      <c r="AO137" s="8">
        <f t="shared" si="206"/>
        <v>300</v>
      </c>
      <c r="AP137" s="40"/>
      <c r="AQ137" s="9">
        <f t="shared" si="220"/>
        <v>1.2580373712121984</v>
      </c>
      <c r="AR137" s="9">
        <f t="shared" si="221"/>
        <v>3.6517404271066895E-3</v>
      </c>
      <c r="AS137" s="33">
        <f t="shared" si="222"/>
        <v>0.9096678367456611</v>
      </c>
      <c r="AT137" s="33">
        <f t="shared" si="223"/>
        <v>1.1443961340157987E-3</v>
      </c>
      <c r="AU137" s="33">
        <f t="shared" si="224"/>
        <v>3.3218708146828188E-3</v>
      </c>
      <c r="AV137" s="30">
        <f t="shared" si="225"/>
        <v>0.90520156979696242</v>
      </c>
      <c r="AW137" s="40"/>
      <c r="AX137" s="10">
        <f t="shared" si="207"/>
        <v>363.86713469826446</v>
      </c>
      <c r="AY137" s="10">
        <f t="shared" si="195"/>
        <v>271.5604709390887</v>
      </c>
      <c r="BB137" s="11">
        <f t="shared" si="196"/>
        <v>1329.6164140758917</v>
      </c>
      <c r="BC137" s="11">
        <f t="shared" si="197"/>
        <v>-66.480820703794592</v>
      </c>
      <c r="BD137" s="11">
        <f t="shared" si="198"/>
        <v>-22.573082548364663</v>
      </c>
      <c r="BE137" s="11">
        <f t="shared" si="208"/>
        <v>-1144.3961340157987</v>
      </c>
      <c r="BF137" s="11">
        <f t="shared" si="209"/>
        <v>96.16637680793383</v>
      </c>
      <c r="BG137" s="11">
        <f t="shared" si="226"/>
        <v>92.856455767811866</v>
      </c>
      <c r="BH137" s="11">
        <f t="shared" si="210"/>
        <v>117.30060623208961</v>
      </c>
      <c r="BI137" s="11">
        <f t="shared" si="199"/>
        <v>306.32343880783532</v>
      </c>
    </row>
    <row r="138" spans="1:61" x14ac:dyDescent="0.2">
      <c r="A138" s="21">
        <v>1</v>
      </c>
      <c r="B138" s="13">
        <f>200</f>
        <v>200</v>
      </c>
      <c r="C138" s="13">
        <f>200 + 0.5*80</f>
        <v>240</v>
      </c>
      <c r="D138" s="21"/>
      <c r="E138" s="31">
        <f t="shared" si="211"/>
        <v>14</v>
      </c>
      <c r="F138" s="27">
        <f>B128</f>
        <v>1472.5685019171401</v>
      </c>
      <c r="G138" s="27">
        <f t="shared" si="227"/>
        <v>73.628425095857011</v>
      </c>
      <c r="H138" s="28">
        <f t="shared" si="228"/>
        <v>25</v>
      </c>
      <c r="I138" s="27">
        <f>B125</f>
        <v>1000000</v>
      </c>
      <c r="J138" s="29">
        <v>0.3</v>
      </c>
      <c r="K138" s="8">
        <f t="shared" si="200"/>
        <v>300</v>
      </c>
      <c r="L138" s="40"/>
      <c r="M138" s="9">
        <f t="shared" si="212"/>
        <v>1.6902913329606097</v>
      </c>
      <c r="N138" s="9">
        <f t="shared" si="213"/>
        <v>3.3398015797097488E-3</v>
      </c>
      <c r="O138" s="33">
        <f t="shared" si="214"/>
        <v>0.90292330193458659</v>
      </c>
      <c r="P138" s="33">
        <f t="shared" si="215"/>
        <v>1.5262034315882073E-3</v>
      </c>
      <c r="Q138" s="33">
        <f t="shared" si="216"/>
        <v>3.0155846701578749E-3</v>
      </c>
      <c r="R138" s="30">
        <f t="shared" si="217"/>
        <v>0.89838151383284048</v>
      </c>
      <c r="S138" s="40"/>
      <c r="T138" s="10">
        <f t="shared" si="201"/>
        <v>270.876990580376</v>
      </c>
      <c r="U138" s="10">
        <f t="shared" si="190"/>
        <v>269.51445414985216</v>
      </c>
      <c r="X138" s="11">
        <f t="shared" si="191"/>
        <v>1322.9283199748784</v>
      </c>
      <c r="Y138" s="11">
        <f t="shared" si="192"/>
        <v>-66.146415998743919</v>
      </c>
      <c r="Z138" s="11">
        <f t="shared" si="193"/>
        <v>-22.459537845821011</v>
      </c>
      <c r="AA138" s="11">
        <f t="shared" si="202"/>
        <v>-1526.2034315882072</v>
      </c>
      <c r="AB138" s="11">
        <f t="shared" si="203"/>
        <v>-291.88106545789378</v>
      </c>
      <c r="AC138" s="11">
        <f t="shared" si="218"/>
        <v>1.4172569728315709</v>
      </c>
      <c r="AD138" s="11">
        <f t="shared" si="204"/>
        <v>110.13829992765262</v>
      </c>
      <c r="AE138" s="11">
        <f t="shared" si="194"/>
        <v>-180.32550855740959</v>
      </c>
      <c r="AI138" s="31">
        <f t="shared" si="219"/>
        <v>14</v>
      </c>
      <c r="AJ138" s="27">
        <f t="shared" si="229"/>
        <v>1472.5685019171401</v>
      </c>
      <c r="AK138" s="27">
        <f t="shared" si="230"/>
        <v>73.628425095857011</v>
      </c>
      <c r="AL138" s="28">
        <f t="shared" si="231"/>
        <v>25</v>
      </c>
      <c r="AM138" s="27">
        <f t="shared" si="205"/>
        <v>1000000</v>
      </c>
      <c r="AN138" s="29">
        <v>0.3</v>
      </c>
      <c r="AO138" s="8">
        <f t="shared" si="206"/>
        <v>300</v>
      </c>
      <c r="AP138" s="40"/>
      <c r="AQ138" s="9">
        <f t="shared" si="220"/>
        <v>1.369135979698094</v>
      </c>
      <c r="AR138" s="9">
        <f t="shared" si="221"/>
        <v>3.3398015797097488E-3</v>
      </c>
      <c r="AS138" s="33">
        <f t="shared" si="222"/>
        <v>0.90520156979696242</v>
      </c>
      <c r="AT138" s="33">
        <f t="shared" si="223"/>
        <v>1.2393440380882169E-3</v>
      </c>
      <c r="AU138" s="33">
        <f t="shared" si="224"/>
        <v>3.0231936327636396E-3</v>
      </c>
      <c r="AV138" s="30">
        <f t="shared" si="225"/>
        <v>0.90093903212611059</v>
      </c>
      <c r="AW138" s="40"/>
      <c r="AX138" s="10">
        <f t="shared" si="207"/>
        <v>271.5604709390887</v>
      </c>
      <c r="AY138" s="10">
        <f t="shared" si="195"/>
        <v>270.28170963783316</v>
      </c>
      <c r="BB138" s="11">
        <f t="shared" si="196"/>
        <v>1322.9283199748784</v>
      </c>
      <c r="BC138" s="11">
        <f t="shared" si="197"/>
        <v>-66.146415998743919</v>
      </c>
      <c r="BD138" s="11">
        <f t="shared" si="198"/>
        <v>-22.459537845821011</v>
      </c>
      <c r="BE138" s="11">
        <f t="shared" si="208"/>
        <v>-1239.3440380882168</v>
      </c>
      <c r="BF138" s="11">
        <f t="shared" si="209"/>
        <v>-5.0216719579034361</v>
      </c>
      <c r="BG138" s="11">
        <f t="shared" si="226"/>
        <v>1.4172569728315709</v>
      </c>
      <c r="BH138" s="11">
        <f t="shared" si="210"/>
        <v>110.18757621898361</v>
      </c>
      <c r="BI138" s="11">
        <f t="shared" si="199"/>
        <v>106.58316123391174</v>
      </c>
    </row>
    <row r="139" spans="1:61" x14ac:dyDescent="0.2">
      <c r="A139" s="39" t="s">
        <v>74</v>
      </c>
      <c r="B139" s="13">
        <v>25</v>
      </c>
      <c r="C139" s="13">
        <v>25</v>
      </c>
      <c r="D139" s="21"/>
      <c r="E139" s="31">
        <f t="shared" si="211"/>
        <v>15</v>
      </c>
      <c r="F139" s="27">
        <f>B128</f>
        <v>1472.5685019171401</v>
      </c>
      <c r="G139" s="27">
        <f t="shared" si="227"/>
        <v>73.628425095857011</v>
      </c>
      <c r="H139" s="28">
        <f t="shared" si="228"/>
        <v>25</v>
      </c>
      <c r="I139" s="27">
        <f>B125</f>
        <v>1000000</v>
      </c>
      <c r="J139" s="29">
        <v>0.3</v>
      </c>
      <c r="K139" s="8">
        <f t="shared" si="200"/>
        <v>300</v>
      </c>
      <c r="L139" s="40"/>
      <c r="M139" s="9">
        <f t="shared" si="212"/>
        <v>1.8407637069377385</v>
      </c>
      <c r="N139" s="9">
        <f t="shared" si="213"/>
        <v>2.7938173754583177E-3</v>
      </c>
      <c r="O139" s="33">
        <f t="shared" si="214"/>
        <v>0.89838151383284048</v>
      </c>
      <c r="P139" s="33">
        <f t="shared" si="215"/>
        <v>1.6537080856472766E-3</v>
      </c>
      <c r="Q139" s="33">
        <f t="shared" si="216"/>
        <v>2.5099138831367368E-3</v>
      </c>
      <c r="R139" s="30">
        <f t="shared" si="217"/>
        <v>0.89421789186405642</v>
      </c>
      <c r="S139" s="40"/>
      <c r="T139" s="10">
        <f t="shared" si="201"/>
        <v>269.51445414985216</v>
      </c>
      <c r="U139" s="10">
        <f t="shared" si="190"/>
        <v>268.26536755921694</v>
      </c>
      <c r="X139" s="11">
        <f t="shared" si="191"/>
        <v>1316.7971014097568</v>
      </c>
      <c r="Y139" s="11">
        <f t="shared" si="192"/>
        <v>-65.839855070487843</v>
      </c>
      <c r="Z139" s="11">
        <f t="shared" si="193"/>
        <v>-22.355447296601412</v>
      </c>
      <c r="AA139" s="11">
        <f t="shared" si="202"/>
        <v>-1653.7080856472767</v>
      </c>
      <c r="AB139" s="11">
        <f t="shared" si="203"/>
        <v>-425.10628660460907</v>
      </c>
      <c r="AC139" s="11">
        <f t="shared" si="218"/>
        <v>1.3625364305238086</v>
      </c>
      <c r="AD139" s="11">
        <f t="shared" si="204"/>
        <v>109.62013102315895</v>
      </c>
      <c r="AE139" s="11">
        <f t="shared" si="194"/>
        <v>-314.12361915092634</v>
      </c>
      <c r="AI139" s="31">
        <f t="shared" si="219"/>
        <v>15</v>
      </c>
      <c r="AJ139" s="27">
        <f t="shared" si="229"/>
        <v>1472.5685019171401</v>
      </c>
      <c r="AK139" s="27">
        <f t="shared" si="230"/>
        <v>73.628425095857011</v>
      </c>
      <c r="AL139" s="28">
        <f t="shared" si="231"/>
        <v>25</v>
      </c>
      <c r="AM139" s="27">
        <f t="shared" si="205"/>
        <v>1000000</v>
      </c>
      <c r="AN139" s="29">
        <v>0.3</v>
      </c>
      <c r="AO139" s="8">
        <f t="shared" si="206"/>
        <v>300</v>
      </c>
      <c r="AP139" s="40"/>
      <c r="AQ139" s="9">
        <f t="shared" si="220"/>
        <v>1.4910186026195682</v>
      </c>
      <c r="AR139" s="9">
        <f t="shared" si="221"/>
        <v>2.7938173754583177E-3</v>
      </c>
      <c r="AS139" s="33">
        <f t="shared" si="222"/>
        <v>0.90093903212611059</v>
      </c>
      <c r="AT139" s="33">
        <f t="shared" si="223"/>
        <v>1.3433168567260996E-3</v>
      </c>
      <c r="AU139" s="33">
        <f t="shared" si="224"/>
        <v>2.5170591221825274E-3</v>
      </c>
      <c r="AV139" s="30">
        <f t="shared" si="225"/>
        <v>0.89707865614720195</v>
      </c>
      <c r="AW139" s="40"/>
      <c r="AX139" s="10">
        <f t="shared" si="207"/>
        <v>270.28170963783316</v>
      </c>
      <c r="AY139" s="10">
        <f t="shared" si="195"/>
        <v>269.1235968441606</v>
      </c>
      <c r="BB139" s="11">
        <f t="shared" si="196"/>
        <v>1316.7971014097568</v>
      </c>
      <c r="BC139" s="11">
        <f t="shared" si="197"/>
        <v>-65.839855070487843</v>
      </c>
      <c r="BD139" s="11">
        <f t="shared" si="198"/>
        <v>-22.355447296601412</v>
      </c>
      <c r="BE139" s="11">
        <f t="shared" si="208"/>
        <v>-1343.3168567260996</v>
      </c>
      <c r="BF139" s="11">
        <f t="shared" si="209"/>
        <v>-114.71505768343195</v>
      </c>
      <c r="BG139" s="11">
        <f t="shared" si="226"/>
        <v>1.3625364305238086</v>
      </c>
      <c r="BH139" s="11">
        <f t="shared" si="210"/>
        <v>109.67544717741139</v>
      </c>
      <c r="BI139" s="11">
        <f t="shared" si="199"/>
        <v>-3.6770740754967619</v>
      </c>
    </row>
    <row r="140" spans="1:61" x14ac:dyDescent="0.2">
      <c r="D140" s="21"/>
      <c r="E140" s="31">
        <f t="shared" si="211"/>
        <v>16</v>
      </c>
      <c r="F140" s="27">
        <f>B128</f>
        <v>1472.5685019171401</v>
      </c>
      <c r="G140" s="27">
        <f t="shared" si="227"/>
        <v>73.628425095857011</v>
      </c>
      <c r="H140" s="28">
        <f t="shared" si="228"/>
        <v>25</v>
      </c>
      <c r="I140" s="27">
        <f>B125</f>
        <v>1000000</v>
      </c>
      <c r="J140" s="29">
        <v>0.2</v>
      </c>
      <c r="K140" s="8">
        <f t="shared" si="200"/>
        <v>200</v>
      </c>
      <c r="L140" s="40"/>
      <c r="M140" s="9">
        <f t="shared" si="212"/>
        <v>2.0063049989834814</v>
      </c>
      <c r="N140" s="9">
        <f t="shared" si="213"/>
        <v>2.5060033927430548E-3</v>
      </c>
      <c r="O140" s="33">
        <f t="shared" si="214"/>
        <v>0.89421789186405642</v>
      </c>
      <c r="P140" s="33">
        <f t="shared" si="215"/>
        <v>1.7940738266273267E-3</v>
      </c>
      <c r="Q140" s="33">
        <f t="shared" si="216"/>
        <v>2.2409130708628674E-3</v>
      </c>
      <c r="R140" s="30">
        <f t="shared" si="217"/>
        <v>0.89018290496656627</v>
      </c>
      <c r="S140" s="40"/>
      <c r="T140" s="10">
        <f t="shared" si="201"/>
        <v>268.26536755921694</v>
      </c>
      <c r="U140" s="10">
        <f t="shared" si="190"/>
        <v>178.03658099331327</v>
      </c>
      <c r="X140" s="11">
        <f t="shared" si="191"/>
        <v>1310.8553067988644</v>
      </c>
      <c r="Y140" s="11">
        <f t="shared" si="192"/>
        <v>-65.54276533994323</v>
      </c>
      <c r="Z140" s="11">
        <f t="shared" si="193"/>
        <v>-22.254572624164158</v>
      </c>
      <c r="AA140" s="11">
        <f t="shared" si="202"/>
        <v>-1794.0738266273268</v>
      </c>
      <c r="AB140" s="11">
        <f t="shared" si="203"/>
        <v>-571.0158577925697</v>
      </c>
      <c r="AC140" s="11">
        <f t="shared" si="218"/>
        <v>90.670875777040862</v>
      </c>
      <c r="AD140" s="11">
        <f t="shared" si="204"/>
        <v>109.12311531148711</v>
      </c>
      <c r="AE140" s="11">
        <f t="shared" si="194"/>
        <v>-371.22186670404176</v>
      </c>
      <c r="AI140" s="31">
        <f t="shared" si="219"/>
        <v>16</v>
      </c>
      <c r="AJ140" s="27">
        <f t="shared" si="229"/>
        <v>1472.5685019171401</v>
      </c>
      <c r="AK140" s="27">
        <f t="shared" si="230"/>
        <v>73.628425095857011</v>
      </c>
      <c r="AL140" s="28">
        <f t="shared" si="231"/>
        <v>25</v>
      </c>
      <c r="AM140" s="27">
        <f t="shared" si="205"/>
        <v>1000000</v>
      </c>
      <c r="AN140" s="29">
        <v>0.2</v>
      </c>
      <c r="AO140" s="8">
        <f t="shared" si="206"/>
        <v>200</v>
      </c>
      <c r="AP140" s="40"/>
      <c r="AQ140" s="9">
        <f t="shared" si="220"/>
        <v>1.62510704917662</v>
      </c>
      <c r="AR140" s="9">
        <f t="shared" si="221"/>
        <v>2.5060033927430548E-3</v>
      </c>
      <c r="AS140" s="33">
        <f t="shared" si="222"/>
        <v>0.89707865614720195</v>
      </c>
      <c r="AT140" s="33">
        <f t="shared" si="223"/>
        <v>1.457848847770707E-3</v>
      </c>
      <c r="AU140" s="33">
        <f t="shared" si="224"/>
        <v>2.2480821558622682E-3</v>
      </c>
      <c r="AV140" s="30">
        <f t="shared" si="225"/>
        <v>0.89337272514356902</v>
      </c>
      <c r="AW140" s="40"/>
      <c r="AX140" s="10">
        <f t="shared" si="207"/>
        <v>269.1235968441606</v>
      </c>
      <c r="AY140" s="10">
        <f t="shared" si="195"/>
        <v>178.67454502871379</v>
      </c>
      <c r="BB140" s="11">
        <f t="shared" si="196"/>
        <v>1310.8553067988644</v>
      </c>
      <c r="BC140" s="11">
        <f t="shared" si="197"/>
        <v>-65.54276533994323</v>
      </c>
      <c r="BD140" s="11">
        <f t="shared" si="198"/>
        <v>-22.254572624164158</v>
      </c>
      <c r="BE140" s="11">
        <f t="shared" si="208"/>
        <v>-1457.8488477707069</v>
      </c>
      <c r="BF140" s="11">
        <f t="shared" si="209"/>
        <v>-234.79087893594988</v>
      </c>
      <c r="BG140" s="11">
        <f t="shared" si="226"/>
        <v>90.670875777040862</v>
      </c>
      <c r="BH140" s="11">
        <f t="shared" si="210"/>
        <v>109.18499032476961</v>
      </c>
      <c r="BI140" s="11">
        <f t="shared" si="199"/>
        <v>-34.9350128341394</v>
      </c>
    </row>
    <row r="141" spans="1:61" x14ac:dyDescent="0.2">
      <c r="A141" s="92"/>
      <c r="B141" s="93" t="s">
        <v>78</v>
      </c>
      <c r="C141" s="93" t="s">
        <v>79</v>
      </c>
      <c r="D141" s="21"/>
      <c r="E141" s="31">
        <f t="shared" si="211"/>
        <v>17</v>
      </c>
      <c r="F141" s="27">
        <f>B128</f>
        <v>1472.5685019171401</v>
      </c>
      <c r="G141" s="27">
        <f t="shared" si="227"/>
        <v>73.628425095857011</v>
      </c>
      <c r="H141" s="28">
        <f t="shared" si="228"/>
        <v>25</v>
      </c>
      <c r="I141" s="27">
        <f>B125</f>
        <v>1000000</v>
      </c>
      <c r="J141" s="29">
        <v>0.2</v>
      </c>
      <c r="K141" s="8">
        <f t="shared" si="200"/>
        <v>200</v>
      </c>
      <c r="L141" s="40"/>
      <c r="M141" s="9">
        <f t="shared" si="212"/>
        <v>2.1871053257687421</v>
      </c>
      <c r="N141" s="9">
        <f t="shared" si="213"/>
        <v>2.0994823118615225E-3</v>
      </c>
      <c r="O141" s="33">
        <f t="shared" si="214"/>
        <v>0.89018290496656627</v>
      </c>
      <c r="P141" s="33">
        <f t="shared" si="215"/>
        <v>1.9469237723606671E-3</v>
      </c>
      <c r="Q141" s="33">
        <f t="shared" si="216"/>
        <v>1.8689232632988124E-3</v>
      </c>
      <c r="R141" s="30">
        <f t="shared" si="217"/>
        <v>0.88636705793090675</v>
      </c>
      <c r="S141" s="40"/>
      <c r="T141" s="10">
        <f t="shared" si="201"/>
        <v>178.03658099331327</v>
      </c>
      <c r="U141" s="10">
        <f t="shared" si="190"/>
        <v>177.27341158618134</v>
      </c>
      <c r="W141" s="40"/>
      <c r="X141" s="11">
        <f t="shared" si="191"/>
        <v>1305.2362106460182</v>
      </c>
      <c r="Y141" s="11">
        <f t="shared" si="192"/>
        <v>-65.261810532300913</v>
      </c>
      <c r="Z141" s="11">
        <f t="shared" si="193"/>
        <v>-22.159176448272667</v>
      </c>
      <c r="AA141" s="11">
        <f t="shared" si="202"/>
        <v>-1946.923772360667</v>
      </c>
      <c r="AB141" s="11">
        <f t="shared" si="203"/>
        <v>-729.10854869522245</v>
      </c>
      <c r="AC141" s="11">
        <f t="shared" si="218"/>
        <v>0.80699737949802008</v>
      </c>
      <c r="AD141" s="11">
        <f t="shared" si="204"/>
        <v>102.2331092984016</v>
      </c>
      <c r="AE141" s="11">
        <f t="shared" si="194"/>
        <v>-626.06844201732281</v>
      </c>
      <c r="AI141" s="31">
        <f t="shared" si="219"/>
        <v>17</v>
      </c>
      <c r="AJ141" s="27">
        <f t="shared" si="229"/>
        <v>1472.5685019171401</v>
      </c>
      <c r="AK141" s="27">
        <f t="shared" si="230"/>
        <v>73.628425095857011</v>
      </c>
      <c r="AL141" s="28">
        <f t="shared" si="231"/>
        <v>25</v>
      </c>
      <c r="AM141" s="27">
        <f t="shared" si="205"/>
        <v>1000000</v>
      </c>
      <c r="AN141" s="29">
        <v>0.2</v>
      </c>
      <c r="AO141" s="8">
        <f t="shared" si="206"/>
        <v>200</v>
      </c>
      <c r="AP141" s="40"/>
      <c r="AQ141" s="9">
        <f t="shared" si="220"/>
        <v>1.7715553138726812</v>
      </c>
      <c r="AR141" s="9">
        <f t="shared" si="221"/>
        <v>2.0994823118615225E-3</v>
      </c>
      <c r="AS141" s="33">
        <f t="shared" si="222"/>
        <v>0.89337272514356902</v>
      </c>
      <c r="AT141" s="33">
        <f t="shared" si="223"/>
        <v>1.582659198497008E-3</v>
      </c>
      <c r="AU141" s="33">
        <f t="shared" si="224"/>
        <v>1.8756202343384488E-3</v>
      </c>
      <c r="AV141" s="30">
        <f t="shared" si="225"/>
        <v>0.88991444571073353</v>
      </c>
      <c r="AW141" s="40"/>
      <c r="AX141" s="10">
        <f t="shared" si="207"/>
        <v>178.67454502871379</v>
      </c>
      <c r="AY141" s="10">
        <f t="shared" si="195"/>
        <v>177.98288914214672</v>
      </c>
      <c r="BA141" s="40"/>
      <c r="BB141" s="11">
        <f t="shared" si="196"/>
        <v>1305.2362106460182</v>
      </c>
      <c r="BC141" s="11">
        <f t="shared" si="197"/>
        <v>-65.261810532300913</v>
      </c>
      <c r="BD141" s="11">
        <f t="shared" si="198"/>
        <v>-22.159176448272667</v>
      </c>
      <c r="BE141" s="11">
        <f t="shared" si="208"/>
        <v>-1582.659198497008</v>
      </c>
      <c r="BF141" s="11">
        <f t="shared" si="209"/>
        <v>-364.8439748315634</v>
      </c>
      <c r="BG141" s="11">
        <f t="shared" si="226"/>
        <v>0.80699737949802008</v>
      </c>
      <c r="BH141" s="11">
        <f t="shared" si="210"/>
        <v>102.27910403880102</v>
      </c>
      <c r="BI141" s="11">
        <f t="shared" si="199"/>
        <v>-261.75787341326441</v>
      </c>
    </row>
    <row r="142" spans="1:61" x14ac:dyDescent="0.2">
      <c r="A142" s="35" t="s">
        <v>80</v>
      </c>
      <c r="B142" s="90">
        <f>AE150</f>
        <v>1108.9650589692801</v>
      </c>
      <c r="C142" s="90">
        <f>BI150</f>
        <v>4408.07894631614</v>
      </c>
      <c r="D142" s="21"/>
      <c r="E142" s="31">
        <f t="shared" si="211"/>
        <v>18</v>
      </c>
      <c r="F142" s="27">
        <f>B128</f>
        <v>1472.5685019171401</v>
      </c>
      <c r="G142" s="27">
        <f t="shared" si="227"/>
        <v>73.628425095857011</v>
      </c>
      <c r="H142" s="28">
        <f t="shared" si="228"/>
        <v>25</v>
      </c>
      <c r="I142" s="27">
        <f>B125</f>
        <v>1000000</v>
      </c>
      <c r="J142" s="29">
        <v>0.2</v>
      </c>
      <c r="K142" s="8">
        <f t="shared" si="200"/>
        <v>200</v>
      </c>
      <c r="L142" s="40"/>
      <c r="M142" s="9">
        <f t="shared" si="212"/>
        <v>2.387234329377383</v>
      </c>
      <c r="N142" s="9">
        <f t="shared" si="213"/>
        <v>1.7727647928912132E-3</v>
      </c>
      <c r="O142" s="33">
        <f t="shared" si="214"/>
        <v>0.88636705793090675</v>
      </c>
      <c r="P142" s="33">
        <f t="shared" si="215"/>
        <v>2.1159658691218925E-3</v>
      </c>
      <c r="Q142" s="33">
        <f t="shared" si="216"/>
        <v>1.5713203138784779E-3</v>
      </c>
      <c r="R142" s="30">
        <f t="shared" si="217"/>
        <v>0.88267977174790635</v>
      </c>
      <c r="S142" s="40"/>
      <c r="T142" s="10">
        <f t="shared" si="201"/>
        <v>177.27341158618134</v>
      </c>
      <c r="U142" s="10">
        <f t="shared" si="190"/>
        <v>176.53595434958126</v>
      </c>
      <c r="X142" s="11">
        <f t="shared" si="191"/>
        <v>1299.8064291553776</v>
      </c>
      <c r="Y142" s="11">
        <f t="shared" si="192"/>
        <v>-64.990321457768886</v>
      </c>
      <c r="Z142" s="11">
        <f t="shared" si="193"/>
        <v>-22.066994293697658</v>
      </c>
      <c r="AA142" s="11">
        <f t="shared" si="202"/>
        <v>-2115.9658691218924</v>
      </c>
      <c r="AB142" s="11">
        <f t="shared" si="203"/>
        <v>-903.21675571798141</v>
      </c>
      <c r="AC142" s="11">
        <f t="shared" si="218"/>
        <v>0.76316940713189174</v>
      </c>
      <c r="AD142" s="11">
        <f t="shared" si="204"/>
        <v>101.80619479502515</v>
      </c>
      <c r="AE142" s="11">
        <f t="shared" si="194"/>
        <v>-800.64739151582444</v>
      </c>
      <c r="AI142" s="31">
        <f t="shared" si="219"/>
        <v>18</v>
      </c>
      <c r="AJ142" s="27">
        <f t="shared" si="229"/>
        <v>1472.5685019171401</v>
      </c>
      <c r="AK142" s="27">
        <f t="shared" si="230"/>
        <v>73.628425095857011</v>
      </c>
      <c r="AL142" s="28">
        <f t="shared" si="231"/>
        <v>25</v>
      </c>
      <c r="AM142" s="27">
        <f t="shared" si="205"/>
        <v>1000000</v>
      </c>
      <c r="AN142" s="29">
        <v>0.2</v>
      </c>
      <c r="AO142" s="8">
        <f t="shared" si="206"/>
        <v>200</v>
      </c>
      <c r="AP142" s="40"/>
      <c r="AQ142" s="9">
        <f t="shared" si="220"/>
        <v>1.9336598067956803</v>
      </c>
      <c r="AR142" s="9">
        <f t="shared" si="221"/>
        <v>1.7727647928912132E-3</v>
      </c>
      <c r="AS142" s="33">
        <f t="shared" si="222"/>
        <v>0.88991444571073353</v>
      </c>
      <c r="AT142" s="33">
        <f t="shared" si="223"/>
        <v>1.7207917951577018E-3</v>
      </c>
      <c r="AU142" s="33">
        <f t="shared" si="224"/>
        <v>1.5776089980412873E-3</v>
      </c>
      <c r="AV142" s="30">
        <f t="shared" si="225"/>
        <v>0.88661604491753454</v>
      </c>
      <c r="AW142" s="40"/>
      <c r="AX142" s="10">
        <f t="shared" si="207"/>
        <v>177.98288914214672</v>
      </c>
      <c r="AY142" s="10">
        <f t="shared" si="195"/>
        <v>177.3232089835069</v>
      </c>
      <c r="BB142" s="11">
        <f t="shared" si="196"/>
        <v>1299.8064291553776</v>
      </c>
      <c r="BC142" s="11">
        <f t="shared" si="197"/>
        <v>-64.990321457768886</v>
      </c>
      <c r="BD142" s="11">
        <f t="shared" si="198"/>
        <v>-22.066994293697658</v>
      </c>
      <c r="BE142" s="11">
        <f t="shared" si="208"/>
        <v>-1720.7917951577017</v>
      </c>
      <c r="BF142" s="11">
        <f t="shared" si="209"/>
        <v>-508.0426817537907</v>
      </c>
      <c r="BG142" s="11">
        <f t="shared" si="226"/>
        <v>0.76316940713189174</v>
      </c>
      <c r="BH142" s="11">
        <f t="shared" si="210"/>
        <v>101.85734538376539</v>
      </c>
      <c r="BI142" s="11">
        <f t="shared" si="199"/>
        <v>-405.42216696289341</v>
      </c>
    </row>
    <row r="143" spans="1:61" x14ac:dyDescent="0.2">
      <c r="A143" s="35" t="s">
        <v>81</v>
      </c>
      <c r="B143" s="222">
        <f>F124+NPV(B127,F125:F144)</f>
        <v>22179.216440541546</v>
      </c>
      <c r="C143" s="222"/>
      <c r="E143" s="31">
        <f t="shared" si="211"/>
        <v>19</v>
      </c>
      <c r="F143" s="27">
        <f>B128</f>
        <v>1472.5685019171401</v>
      </c>
      <c r="G143" s="27">
        <f t="shared" si="227"/>
        <v>73.628425095857011</v>
      </c>
      <c r="H143" s="28">
        <f t="shared" si="228"/>
        <v>25</v>
      </c>
      <c r="I143" s="27">
        <f>B125</f>
        <v>1000000</v>
      </c>
      <c r="J143" s="29">
        <v>0.1</v>
      </c>
      <c r="K143" s="8">
        <f t="shared" si="200"/>
        <v>100</v>
      </c>
      <c r="L143" s="40"/>
      <c r="M143" s="9">
        <f t="shared" si="212"/>
        <v>2.6094385895298609</v>
      </c>
      <c r="N143" s="9">
        <f t="shared" si="213"/>
        <v>1.3326669998334167E-3</v>
      </c>
      <c r="O143" s="33">
        <f t="shared" si="214"/>
        <v>0.88267977174790635</v>
      </c>
      <c r="P143" s="33">
        <f t="shared" si="215"/>
        <v>2.3032986585963962E-3</v>
      </c>
      <c r="Q143" s="33">
        <f t="shared" si="216"/>
        <v>1.1763182032289274E-3</v>
      </c>
      <c r="R143" s="30">
        <f t="shared" si="217"/>
        <v>0.87920015488608105</v>
      </c>
      <c r="S143" s="40"/>
      <c r="T143" s="10">
        <f t="shared" si="201"/>
        <v>176.53595434958126</v>
      </c>
      <c r="U143" s="10">
        <f t="shared" si="190"/>
        <v>87.920015488608101</v>
      </c>
      <c r="X143" s="11">
        <f t="shared" si="191"/>
        <v>1294.6824549659138</v>
      </c>
      <c r="Y143" s="11">
        <f t="shared" si="192"/>
        <v>-64.734122748295704</v>
      </c>
      <c r="Z143" s="11">
        <f t="shared" si="193"/>
        <v>-21.980003872152025</v>
      </c>
      <c r="AA143" s="11">
        <f t="shared" si="202"/>
        <v>-2303.2986585963963</v>
      </c>
      <c r="AB143" s="11">
        <f t="shared" si="203"/>
        <v>-1095.3303302509303</v>
      </c>
      <c r="AC143" s="11">
        <f t="shared" si="218"/>
        <v>89.005434411390723</v>
      </c>
      <c r="AD143" s="11">
        <f t="shared" si="204"/>
        <v>101.40207918760522</v>
      </c>
      <c r="AE143" s="11">
        <f t="shared" si="194"/>
        <v>-904.92281665193434</v>
      </c>
      <c r="AI143" s="31">
        <f t="shared" si="219"/>
        <v>19</v>
      </c>
      <c r="AJ143" s="27">
        <f t="shared" si="229"/>
        <v>1472.5685019171401</v>
      </c>
      <c r="AK143" s="27">
        <f t="shared" si="230"/>
        <v>73.628425095857011</v>
      </c>
      <c r="AL143" s="28">
        <f t="shared" si="231"/>
        <v>25</v>
      </c>
      <c r="AM143" s="27">
        <f t="shared" si="205"/>
        <v>1000000</v>
      </c>
      <c r="AN143" s="29">
        <v>0.1</v>
      </c>
      <c r="AO143" s="8">
        <f t="shared" si="206"/>
        <v>100</v>
      </c>
      <c r="AP143" s="40"/>
      <c r="AQ143" s="9">
        <f t="shared" si="220"/>
        <v>2.1136452575191873</v>
      </c>
      <c r="AR143" s="9">
        <f t="shared" si="221"/>
        <v>1.3326669998334167E-3</v>
      </c>
      <c r="AS143" s="33">
        <f t="shared" si="222"/>
        <v>0.88661604491753454</v>
      </c>
      <c r="AT143" s="33">
        <f t="shared" si="223"/>
        <v>1.8739917985803657E-3</v>
      </c>
      <c r="AU143" s="33">
        <f t="shared" si="224"/>
        <v>1.1815639445844205E-3</v>
      </c>
      <c r="AV143" s="30">
        <f t="shared" si="225"/>
        <v>0.8835604891743698</v>
      </c>
      <c r="AW143" s="40"/>
      <c r="AX143" s="10">
        <f t="shared" si="207"/>
        <v>177.3232089835069</v>
      </c>
      <c r="AY143" s="10">
        <f t="shared" si="195"/>
        <v>88.356048917436979</v>
      </c>
      <c r="BB143" s="11">
        <f t="shared" si="196"/>
        <v>1294.6824549659138</v>
      </c>
      <c r="BC143" s="11">
        <f t="shared" si="197"/>
        <v>-64.734122748295704</v>
      </c>
      <c r="BD143" s="11">
        <f t="shared" si="198"/>
        <v>-21.980003872152025</v>
      </c>
      <c r="BE143" s="11">
        <f t="shared" si="208"/>
        <v>-1873.9917985803656</v>
      </c>
      <c r="BF143" s="11">
        <f t="shared" si="209"/>
        <v>-666.02347023489961</v>
      </c>
      <c r="BG143" s="11">
        <f t="shared" si="226"/>
        <v>89.005434411390723</v>
      </c>
      <c r="BH143" s="11">
        <f t="shared" si="210"/>
        <v>101.4588372029578</v>
      </c>
      <c r="BI143" s="11">
        <f t="shared" si="199"/>
        <v>-475.55919862055106</v>
      </c>
    </row>
    <row r="144" spans="1:61" x14ac:dyDescent="0.2">
      <c r="A144" s="34" t="s">
        <v>82</v>
      </c>
      <c r="B144" s="129">
        <f>B142/B143</f>
        <v>5.0000191032095936E-2</v>
      </c>
      <c r="C144" s="129">
        <f>C142/B143</f>
        <v>0.19874818202587993</v>
      </c>
      <c r="E144" s="31">
        <f t="shared" si="211"/>
        <v>20</v>
      </c>
      <c r="F144" s="27">
        <f>B128</f>
        <v>1472.5685019171401</v>
      </c>
      <c r="G144" s="27">
        <f t="shared" si="227"/>
        <v>73.628425095857011</v>
      </c>
      <c r="H144" s="28">
        <f t="shared" si="228"/>
        <v>25</v>
      </c>
      <c r="I144" s="27">
        <f>B125</f>
        <v>1000000</v>
      </c>
      <c r="J144" s="29">
        <v>0</v>
      </c>
      <c r="K144" s="8">
        <f t="shared" si="200"/>
        <v>0</v>
      </c>
      <c r="L144" s="40"/>
      <c r="M144" s="9">
        <f t="shared" si="212"/>
        <v>2.856316576086404</v>
      </c>
      <c r="N144" s="9">
        <f t="shared" si="213"/>
        <v>0.10255212157621876</v>
      </c>
      <c r="O144" s="33">
        <f t="shared" si="214"/>
        <v>0.87920015488608105</v>
      </c>
      <c r="P144" s="33">
        <f t="shared" si="215"/>
        <v>2.5112739760988472E-3</v>
      </c>
      <c r="Q144" s="33">
        <f t="shared" si="216"/>
        <v>9.0163841173707751E-2</v>
      </c>
      <c r="R144" s="30">
        <f t="shared" si="217"/>
        <v>0.78652503973627441</v>
      </c>
      <c r="S144" s="40"/>
      <c r="T144" s="10">
        <f t="shared" si="201"/>
        <v>87.920015488608101</v>
      </c>
      <c r="U144" s="10">
        <f t="shared" si="190"/>
        <v>0</v>
      </c>
      <c r="X144" s="11">
        <f t="shared" si="191"/>
        <v>1158.2119994847646</v>
      </c>
      <c r="Y144" s="11">
        <f t="shared" si="192"/>
        <v>-57.910599974238238</v>
      </c>
      <c r="Z144" s="11">
        <f t="shared" si="193"/>
        <v>-19.663125993406862</v>
      </c>
      <c r="AA144" s="11">
        <f t="shared" si="202"/>
        <v>-2511.273976098847</v>
      </c>
      <c r="AB144" s="11">
        <f t="shared" si="203"/>
        <v>-1430.6357025817274</v>
      </c>
      <c r="AC144" s="11">
        <f t="shared" si="218"/>
        <v>88.26797717479063</v>
      </c>
      <c r="AD144" s="11">
        <f t="shared" si="204"/>
        <v>85.666170014757469</v>
      </c>
      <c r="AE144" s="11">
        <f t="shared" si="194"/>
        <v>-1256.7015553921794</v>
      </c>
      <c r="AI144" s="31">
        <f t="shared" si="219"/>
        <v>20</v>
      </c>
      <c r="AJ144" s="27">
        <f t="shared" si="229"/>
        <v>1472.5685019171401</v>
      </c>
      <c r="AK144" s="27">
        <f t="shared" si="230"/>
        <v>73.628425095857011</v>
      </c>
      <c r="AL144" s="28">
        <f t="shared" si="231"/>
        <v>25</v>
      </c>
      <c r="AM144" s="27">
        <f t="shared" si="205"/>
        <v>1000000</v>
      </c>
      <c r="AN144" s="29">
        <v>0</v>
      </c>
      <c r="AO144" s="8">
        <f t="shared" si="206"/>
        <v>0</v>
      </c>
      <c r="AP144" s="40"/>
      <c r="AQ144" s="9">
        <f t="shared" si="220"/>
        <v>2.3136164266299875</v>
      </c>
      <c r="AR144" s="9">
        <f t="shared" si="221"/>
        <v>0.10255212157621876</v>
      </c>
      <c r="AS144" s="33">
        <f t="shared" si="222"/>
        <v>0.8835604891743698</v>
      </c>
      <c r="AT144" s="33">
        <f t="shared" si="223"/>
        <v>2.0442200616750494E-3</v>
      </c>
      <c r="AU144" s="33">
        <f t="shared" si="224"/>
        <v>9.0611002705753299E-2</v>
      </c>
      <c r="AV144" s="30">
        <f t="shared" si="225"/>
        <v>0.79090526640694148</v>
      </c>
      <c r="AW144" s="40"/>
      <c r="AX144" s="10">
        <f t="shared" si="207"/>
        <v>88.356048917436979</v>
      </c>
      <c r="AY144" s="10">
        <f t="shared" si="195"/>
        <v>0</v>
      </c>
      <c r="BB144" s="11">
        <f t="shared" si="196"/>
        <v>1158.2119994847646</v>
      </c>
      <c r="BC144" s="11">
        <f t="shared" si="197"/>
        <v>-57.910599974238238</v>
      </c>
      <c r="BD144" s="11">
        <f t="shared" si="198"/>
        <v>-19.663125993406862</v>
      </c>
      <c r="BE144" s="11">
        <f t="shared" si="208"/>
        <v>-2044.2200616750495</v>
      </c>
      <c r="BF144" s="11">
        <f t="shared" si="209"/>
        <v>-963.58178815792985</v>
      </c>
      <c r="BG144" s="11">
        <f t="shared" si="226"/>
        <v>88.26797717479063</v>
      </c>
      <c r="BH144" s="11">
        <f t="shared" si="210"/>
        <v>85.69760633914504</v>
      </c>
      <c r="BI144" s="11">
        <f t="shared" si="199"/>
        <v>-789.61620464399414</v>
      </c>
    </row>
    <row r="145" spans="1:61" x14ac:dyDescent="0.2">
      <c r="B145" s="31"/>
      <c r="C145" s="14"/>
      <c r="E145" s="31"/>
      <c r="F145" s="40"/>
      <c r="G145" s="40"/>
      <c r="H145" s="40"/>
      <c r="I145" s="40"/>
      <c r="J145" s="40"/>
      <c r="K145" s="40"/>
      <c r="L145" s="40"/>
      <c r="M145" s="15"/>
      <c r="N145" s="40"/>
      <c r="O145" s="33"/>
      <c r="P145" s="40"/>
      <c r="Q145" s="40"/>
      <c r="R145" s="40"/>
      <c r="S145" s="40"/>
      <c r="T145" s="11"/>
      <c r="U145" s="11"/>
      <c r="V145" s="11"/>
      <c r="AI145" s="31"/>
      <c r="AJ145" s="40"/>
      <c r="AK145" s="40"/>
      <c r="AL145" s="40"/>
      <c r="AM145" s="40"/>
      <c r="AN145" s="40"/>
      <c r="AO145" s="40"/>
      <c r="AP145" s="40"/>
      <c r="AQ145" s="15"/>
      <c r="AR145" s="40"/>
      <c r="AS145" s="33"/>
      <c r="AT145" s="40"/>
      <c r="AU145" s="40"/>
      <c r="AV145" s="40"/>
      <c r="AW145" s="40"/>
      <c r="AX145" s="11"/>
      <c r="AY145" s="11"/>
      <c r="AZ145" s="11"/>
    </row>
    <row r="146" spans="1:61" x14ac:dyDescent="0.2">
      <c r="B146" s="41"/>
      <c r="C146" s="16"/>
      <c r="E146" s="31"/>
      <c r="F146" s="40"/>
      <c r="G146" s="40"/>
      <c r="H146" s="40"/>
      <c r="I146" s="40"/>
      <c r="J146" s="40"/>
      <c r="K146" s="40"/>
      <c r="L146" s="40"/>
      <c r="M146" s="15"/>
      <c r="N146" s="40"/>
      <c r="O146" s="40"/>
      <c r="P146" s="40"/>
      <c r="Q146" s="40"/>
      <c r="R146" s="40"/>
      <c r="S146" s="40"/>
      <c r="T146" s="11"/>
      <c r="U146" s="11"/>
      <c r="V146" s="11"/>
      <c r="W146" s="22" t="s">
        <v>83</v>
      </c>
      <c r="X146" s="42">
        <f>SUM(X124:X144)</f>
        <v>27041.406870239371</v>
      </c>
      <c r="Y146" s="42">
        <f t="shared" ref="Y146:AE146" si="232">SUM(Y124:Y144)</f>
        <v>-2456.4967199498242</v>
      </c>
      <c r="Z146" s="42">
        <f t="shared" si="232"/>
        <v>-634.085720546007</v>
      </c>
      <c r="AA146" s="42">
        <f t="shared" si="232"/>
        <v>-26240.781560714207</v>
      </c>
      <c r="AB146" s="42">
        <f t="shared" si="232"/>
        <v>-2289.9571309706689</v>
      </c>
      <c r="AC146" s="42">
        <f t="shared" si="232"/>
        <v>0</v>
      </c>
      <c r="AD146" s="42">
        <f t="shared" si="232"/>
        <v>2350.6335855087359</v>
      </c>
      <c r="AE146" s="42">
        <f t="shared" si="232"/>
        <v>60.676454538067674</v>
      </c>
      <c r="AI146" s="31"/>
      <c r="AJ146" s="40"/>
      <c r="AK146" s="40"/>
      <c r="AL146" s="40"/>
      <c r="AM146" s="40"/>
      <c r="AN146" s="40"/>
      <c r="AO146" s="40"/>
      <c r="AP146" s="40"/>
      <c r="AQ146" s="15"/>
      <c r="AR146" s="40"/>
      <c r="AS146" s="40"/>
      <c r="AT146" s="40"/>
      <c r="AU146" s="40"/>
      <c r="AV146" s="40"/>
      <c r="AW146" s="40"/>
      <c r="AX146" s="11"/>
      <c r="AY146" s="11"/>
      <c r="AZ146" s="11"/>
      <c r="BA146" s="22" t="s">
        <v>83</v>
      </c>
      <c r="BB146" s="42">
        <f>SUM(BB124:BB144)</f>
        <v>27041.406870239371</v>
      </c>
      <c r="BC146" s="42">
        <f t="shared" ref="BC146:BI146" si="233">SUM(BC124:BC144)</f>
        <v>-2456.4967199498242</v>
      </c>
      <c r="BD146" s="42">
        <f t="shared" si="233"/>
        <v>-674.085720546007</v>
      </c>
      <c r="BE146" s="42">
        <f t="shared" si="233"/>
        <v>-21308.949568099477</v>
      </c>
      <c r="BF146" s="42">
        <f t="shared" si="233"/>
        <v>2601.8748616440589</v>
      </c>
      <c r="BG146" s="42">
        <f t="shared" si="233"/>
        <v>0</v>
      </c>
      <c r="BH146" s="42">
        <f t="shared" si="233"/>
        <v>2351.3697583218172</v>
      </c>
      <c r="BI146" s="42">
        <f t="shared" si="233"/>
        <v>4953.2446199658762</v>
      </c>
    </row>
    <row r="147" spans="1:61" x14ac:dyDescent="0.2">
      <c r="B147" s="31"/>
      <c r="C147" s="14"/>
      <c r="E147" s="31"/>
      <c r="V147" s="11"/>
      <c r="W147" s="34"/>
      <c r="AI147" s="31"/>
      <c r="AZ147" s="11"/>
      <c r="BA147" s="34"/>
    </row>
    <row r="148" spans="1:61" x14ac:dyDescent="0.2">
      <c r="C148" s="14"/>
      <c r="V148" s="11"/>
      <c r="W148" s="22" t="str">
        <f>"Present Value at "&amp;TEXT(B126,"0.00%")&amp;" :"</f>
        <v>Present Value at 7.21% :</v>
      </c>
      <c r="X148" s="42">
        <f>X124+NPV($B$10,X125:X144)</f>
        <v>14442.455660784919</v>
      </c>
      <c r="Y148" s="42">
        <f>Y124+NPV($B$10,Y125:Y144)</f>
        <v>-1826.5491594771011</v>
      </c>
      <c r="Z148" s="42">
        <f>Z124+NPV($B$10,Z125:Z144)</f>
        <v>-420.19157584150167</v>
      </c>
      <c r="AA148" s="42">
        <f t="shared" ref="AA148:AE148" si="234">AA124+NPV($B$10,AA125:AA144)</f>
        <v>-11573.334345762463</v>
      </c>
      <c r="AB148" s="42">
        <f t="shared" si="234"/>
        <v>622.38057970384989</v>
      </c>
      <c r="AC148" s="42">
        <f t="shared" si="234"/>
        <v>-375.24756467564077</v>
      </c>
      <c r="AD148" s="42">
        <f t="shared" si="234"/>
        <v>1260.8879524937347</v>
      </c>
      <c r="AE148" s="42">
        <f t="shared" si="234"/>
        <v>1508.0209675219439</v>
      </c>
      <c r="AZ148" s="11"/>
      <c r="BA148" s="22" t="str">
        <f>"Present Value at "&amp;TEXT(B126,"0.00%")&amp;" :"</f>
        <v>Present Value at 7.21% :</v>
      </c>
      <c r="BB148" s="42">
        <f>BB124+NPV($B$10,BB125:BB144)</f>
        <v>14442.455660784919</v>
      </c>
      <c r="BC148" s="42">
        <f t="shared" ref="BC148:BI148" si="235">BC124+NPV($B$10,BC125:BC144)</f>
        <v>-1826.5491594771011</v>
      </c>
      <c r="BD148" s="42">
        <f t="shared" si="235"/>
        <v>-460.19157584150167</v>
      </c>
      <c r="BE148" s="42">
        <f t="shared" si="235"/>
        <v>-9392.5810497414041</v>
      </c>
      <c r="BF148" s="42">
        <f t="shared" si="235"/>
        <v>2763.1338757249096</v>
      </c>
      <c r="BG148" s="42">
        <f t="shared" si="235"/>
        <v>-375.24756467564077</v>
      </c>
      <c r="BH148" s="42">
        <f t="shared" si="235"/>
        <v>1261.2076470445975</v>
      </c>
      <c r="BI148" s="42">
        <f t="shared" si="235"/>
        <v>3649.0939580938657</v>
      </c>
    </row>
    <row r="149" spans="1:61" x14ac:dyDescent="0.2">
      <c r="B149" s="31"/>
      <c r="C149" s="14"/>
      <c r="V149" s="11"/>
      <c r="AZ149" s="11"/>
    </row>
    <row r="150" spans="1:61" x14ac:dyDescent="0.2">
      <c r="B150" s="31"/>
      <c r="C150" s="14"/>
      <c r="V150" s="11"/>
      <c r="W150" s="22" t="str">
        <f>"Present Value at "&amp;TEXT(B127,"0.00%")&amp;" :"</f>
        <v>Present Value at 3.21% :</v>
      </c>
      <c r="X150" s="42">
        <f>X124+NPV($B$11,X125:X144)</f>
        <v>19939.767515423147</v>
      </c>
      <c r="Y150" s="42">
        <f t="shared" ref="Y150:AE150" si="236">Y124+NPV($B$11,Y125:Y144)</f>
        <v>-2101.4147522090129</v>
      </c>
      <c r="Z150" s="42">
        <f t="shared" si="236"/>
        <v>-513.52020278621205</v>
      </c>
      <c r="AA150" s="42">
        <f t="shared" si="236"/>
        <v>-17743.269147423642</v>
      </c>
      <c r="AB150" s="42">
        <f t="shared" si="236"/>
        <v>-418.43658699572097</v>
      </c>
      <c r="AC150" s="42">
        <f t="shared" si="236"/>
        <v>-213.40532992601834</v>
      </c>
      <c r="AD150" s="42">
        <f t="shared" si="236"/>
        <v>1740.806975891019</v>
      </c>
      <c r="AE150" s="42">
        <f t="shared" si="236"/>
        <v>1108.9650589692801</v>
      </c>
      <c r="AZ150" s="11"/>
      <c r="BA150" s="22" t="str">
        <f>"Present Value at "&amp;TEXT(B127,"0.00%")&amp;" :"</f>
        <v>Present Value at 3.21% :</v>
      </c>
      <c r="BB150" s="42">
        <f>BB124+NPV($B$11,BB125:BB144)</f>
        <v>19939.767515423147</v>
      </c>
      <c r="BC150" s="42">
        <f t="shared" ref="BC150:BI150" si="237">BC124+NPV($B$11,BC125:BC144)</f>
        <v>-2101.4147522090129</v>
      </c>
      <c r="BD150" s="42">
        <f t="shared" si="237"/>
        <v>-553.52020278621205</v>
      </c>
      <c r="BE150" s="42">
        <f t="shared" si="237"/>
        <v>-14404.652597390283</v>
      </c>
      <c r="BF150" s="42">
        <f t="shared" si="237"/>
        <v>2880.1799630376431</v>
      </c>
      <c r="BG150" s="42">
        <f t="shared" si="237"/>
        <v>-213.40532992601834</v>
      </c>
      <c r="BH150" s="42">
        <f t="shared" si="237"/>
        <v>1741.304313204515</v>
      </c>
      <c r="BI150" s="42">
        <f t="shared" si="237"/>
        <v>4408.07894631614</v>
      </c>
    </row>
    <row r="151" spans="1:61" x14ac:dyDescent="0.2">
      <c r="B151" s="31"/>
      <c r="C151" s="14"/>
    </row>
    <row r="152" spans="1:61" s="20" customFormat="1" ht="17" thickBot="1" x14ac:dyDescent="0.25">
      <c r="B152" s="43"/>
      <c r="C152" s="44"/>
      <c r="AG152" s="47"/>
    </row>
    <row r="153" spans="1:61" ht="17" thickBot="1" x14ac:dyDescent="0.25">
      <c r="A153" s="221" t="s">
        <v>67</v>
      </c>
      <c r="B153" s="221"/>
      <c r="E153" s="21">
        <v>0</v>
      </c>
      <c r="F153" s="27">
        <f>B157</f>
        <v>2903.1127215851998</v>
      </c>
      <c r="G153" s="27">
        <f>F153*B162</f>
        <v>2322.4901772681601</v>
      </c>
      <c r="H153" s="28">
        <f>B167</f>
        <v>200</v>
      </c>
      <c r="I153" s="27">
        <f>B154</f>
        <v>2000000</v>
      </c>
      <c r="J153" s="29">
        <v>0.8</v>
      </c>
      <c r="K153" s="8">
        <f>I153*J153/1000</f>
        <v>1600</v>
      </c>
      <c r="M153" s="9"/>
      <c r="N153" s="9"/>
      <c r="O153" s="30">
        <v>1</v>
      </c>
      <c r="P153" s="30"/>
      <c r="Q153" s="30"/>
      <c r="R153" s="30">
        <f>O153-SUM(P153:Q153)</f>
        <v>1</v>
      </c>
      <c r="S153" s="30"/>
      <c r="T153" s="10"/>
      <c r="U153" s="10">
        <f t="shared" ref="U153:U173" si="238">K153*R153</f>
        <v>1600</v>
      </c>
      <c r="W153" s="30"/>
      <c r="X153" s="11">
        <f t="shared" ref="X153:X173" si="239">$R153*F153</f>
        <v>2903.1127215851998</v>
      </c>
      <c r="Y153" s="11">
        <f t="shared" ref="Y153:Y173" si="240">-$R153*G153</f>
        <v>-2322.4901772681601</v>
      </c>
      <c r="Z153" s="11">
        <f t="shared" ref="Z153:Z173" si="241">-$R153*H153</f>
        <v>-200</v>
      </c>
      <c r="AA153" s="11"/>
      <c r="AB153" s="11">
        <f>SUM(X153:AA153)</f>
        <v>380.62254431703968</v>
      </c>
      <c r="AC153" s="11">
        <f>T153-U153</f>
        <v>-1600</v>
      </c>
      <c r="AD153" s="11"/>
      <c r="AE153" s="11">
        <f t="shared" ref="AE153:AE173" si="242">SUM(AB153:AD153)</f>
        <v>-1219.3774556829603</v>
      </c>
      <c r="AI153" s="21">
        <v>0</v>
      </c>
      <c r="AJ153" s="27">
        <f>F153</f>
        <v>2903.1127215851998</v>
      </c>
      <c r="AK153" s="27">
        <f>G153</f>
        <v>2322.4901772681601</v>
      </c>
      <c r="AL153" s="28">
        <f>C167</f>
        <v>240</v>
      </c>
      <c r="AM153" s="27">
        <f>I153</f>
        <v>2000000</v>
      </c>
      <c r="AN153" s="29">
        <v>0.8</v>
      </c>
      <c r="AO153" s="8">
        <f>AM153*AN153/1000</f>
        <v>1600</v>
      </c>
      <c r="AQ153" s="9"/>
      <c r="AR153" s="9"/>
      <c r="AS153" s="30">
        <v>1</v>
      </c>
      <c r="AT153" s="30"/>
      <c r="AU153" s="30"/>
      <c r="AV153" s="30">
        <f>AS153-SUM(AT153:AU153)</f>
        <v>1</v>
      </c>
      <c r="AW153" s="30"/>
      <c r="AX153" s="10"/>
      <c r="AY153" s="10">
        <f t="shared" ref="AY153:AY173" si="243">AO153*AV153</f>
        <v>1600</v>
      </c>
      <c r="BA153" s="30"/>
      <c r="BB153" s="11">
        <f t="shared" ref="BB153:BB173" si="244">$R153*AJ153</f>
        <v>2903.1127215851998</v>
      </c>
      <c r="BC153" s="11">
        <f t="shared" ref="BC153:BC173" si="245">-$R153*AK153</f>
        <v>-2322.4901772681601</v>
      </c>
      <c r="BD153" s="11">
        <f t="shared" ref="BD153:BD173" si="246">-$R153*AL153</f>
        <v>-240</v>
      </c>
      <c r="BE153" s="11"/>
      <c r="BF153" s="11">
        <f>SUM(BB153:BE153)</f>
        <v>340.62254431703968</v>
      </c>
      <c r="BG153" s="11">
        <f>AX153-AY153</f>
        <v>-1600</v>
      </c>
      <c r="BH153" s="11"/>
      <c r="BI153" s="11">
        <f t="shared" ref="BI153:BI173" si="247">SUM(BF153:BH153)</f>
        <v>-1259.3774556829603</v>
      </c>
    </row>
    <row r="154" spans="1:61" x14ac:dyDescent="0.2">
      <c r="A154" s="45" t="s">
        <v>68</v>
      </c>
      <c r="B154" s="24">
        <v>2000000</v>
      </c>
      <c r="E154" s="31">
        <f>E153+1</f>
        <v>1</v>
      </c>
      <c r="F154" s="27"/>
      <c r="G154" s="27"/>
      <c r="H154" s="28"/>
      <c r="I154" s="27">
        <f>B154</f>
        <v>2000000</v>
      </c>
      <c r="J154" s="29">
        <v>0.8</v>
      </c>
      <c r="K154" s="8">
        <f t="shared" ref="K154:K173" si="248">I154*J154/1000</f>
        <v>1600</v>
      </c>
      <c r="L154" s="32"/>
      <c r="M154" s="9">
        <f>M9</f>
        <v>0.65717040569250318</v>
      </c>
      <c r="N154" s="9">
        <f>N9</f>
        <v>9.6782489144733586E-3</v>
      </c>
      <c r="O154" s="33">
        <f>R153</f>
        <v>1</v>
      </c>
      <c r="P154" s="33">
        <f>O154*M154/1000</f>
        <v>6.5717040569250314E-4</v>
      </c>
      <c r="Q154" s="33">
        <f>MIN(N154*O154,O154-P154)</f>
        <v>9.6782489144733586E-3</v>
      </c>
      <c r="R154" s="30">
        <f>O154-SUM(P154:Q154)</f>
        <v>0.98966458067983409</v>
      </c>
      <c r="S154" s="30"/>
      <c r="T154" s="10">
        <f t="shared" ref="T154:T173" si="249">U153</f>
        <v>1600</v>
      </c>
      <c r="U154" s="10">
        <f t="shared" si="238"/>
        <v>1583.4633290877346</v>
      </c>
      <c r="W154" s="30"/>
      <c r="X154" s="11">
        <f t="shared" si="239"/>
        <v>0</v>
      </c>
      <c r="Y154" s="11">
        <f t="shared" si="240"/>
        <v>0</v>
      </c>
      <c r="Z154" s="11">
        <f t="shared" si="241"/>
        <v>0</v>
      </c>
      <c r="AA154" s="11">
        <f t="shared" ref="AA154:AA173" si="250">-P154*I154</f>
        <v>-1314.3408113850062</v>
      </c>
      <c r="AB154" s="11">
        <f t="shared" ref="AB154:AB173" si="251">SUM(X154:AA154)</f>
        <v>-1314.3408113850062</v>
      </c>
      <c r="AC154" s="11">
        <f>-I154*$R153*(J154-J153)/1000</f>
        <v>0</v>
      </c>
      <c r="AD154" s="11">
        <f t="shared" ref="AD154:AD173" si="252">$B$10*SUM(T154,X154:Y154)</f>
        <v>115.353813938551</v>
      </c>
      <c r="AE154" s="11">
        <f t="shared" si="242"/>
        <v>-1198.9869974464552</v>
      </c>
      <c r="AG154" s="49"/>
      <c r="AI154" s="31">
        <f>AI153+1</f>
        <v>1</v>
      </c>
      <c r="AJ154" s="27"/>
      <c r="AK154" s="27"/>
      <c r="AL154" s="28"/>
      <c r="AM154" s="27">
        <f t="shared" ref="AM154:AM173" si="253">I154</f>
        <v>2000000</v>
      </c>
      <c r="AN154" s="29">
        <v>0.8</v>
      </c>
      <c r="AO154" s="8">
        <f t="shared" ref="AO154:AO173" si="254">AM154*AN154/1000</f>
        <v>1600</v>
      </c>
      <c r="AP154" s="32"/>
      <c r="AQ154" s="9">
        <f>AQ9</f>
        <v>0.53230802861092763</v>
      </c>
      <c r="AR154" s="9">
        <f>N154</f>
        <v>9.6782489144733586E-3</v>
      </c>
      <c r="AS154" s="33">
        <f>AV153</f>
        <v>1</v>
      </c>
      <c r="AT154" s="33">
        <f>AS154*AQ154/1000</f>
        <v>5.3230802861092765E-4</v>
      </c>
      <c r="AU154" s="33">
        <f>MIN(AR154*AS154,AS154-AT154)</f>
        <v>9.6782489144733586E-3</v>
      </c>
      <c r="AV154" s="30">
        <f>AS154-SUM(AT154:AU154)</f>
        <v>0.98978944305691574</v>
      </c>
      <c r="AW154" s="30"/>
      <c r="AX154" s="10">
        <f t="shared" ref="AX154:AX173" si="255">AY153</f>
        <v>1600</v>
      </c>
      <c r="AY154" s="10">
        <f t="shared" si="243"/>
        <v>1583.6631088910651</v>
      </c>
      <c r="BA154" s="30"/>
      <c r="BB154" s="11">
        <f t="shared" si="244"/>
        <v>0</v>
      </c>
      <c r="BC154" s="11">
        <f t="shared" si="245"/>
        <v>0</v>
      </c>
      <c r="BD154" s="11">
        <f t="shared" si="246"/>
        <v>0</v>
      </c>
      <c r="BE154" s="11">
        <f t="shared" ref="BE154:BE173" si="256">-AT154*AM154</f>
        <v>-1064.6160572218553</v>
      </c>
      <c r="BF154" s="11">
        <f t="shared" ref="BF154:BF173" si="257">SUM(BB154:BE154)</f>
        <v>-1064.6160572218553</v>
      </c>
      <c r="BG154" s="11">
        <f>-AM154*$R153*(AN154-AN153)/1000</f>
        <v>0</v>
      </c>
      <c r="BH154" s="11">
        <f t="shared" ref="BH154:BH173" si="258">$B$10*SUM(AX154,BB154:BC154)</f>
        <v>115.353813938551</v>
      </c>
      <c r="BI154" s="11">
        <f t="shared" si="247"/>
        <v>-949.26224328330431</v>
      </c>
    </row>
    <row r="155" spans="1:61" x14ac:dyDescent="0.2">
      <c r="A155" s="34" t="s">
        <v>69</v>
      </c>
      <c r="B155" s="122">
        <f>B10</f>
        <v>7.2096133711594373E-2</v>
      </c>
      <c r="E155" s="31">
        <f t="shared" ref="E155:E173" si="259">E154+1</f>
        <v>2</v>
      </c>
      <c r="F155" s="27">
        <f>B157</f>
        <v>2903.1127215851998</v>
      </c>
      <c r="G155" s="27">
        <f>F155*$B$163</f>
        <v>145.15563607926001</v>
      </c>
      <c r="H155" s="28">
        <f>$B$168</f>
        <v>25</v>
      </c>
      <c r="I155" s="27">
        <f>B154</f>
        <v>2000000</v>
      </c>
      <c r="J155" s="29">
        <v>0.7</v>
      </c>
      <c r="K155" s="8">
        <f t="shared" si="248"/>
        <v>1400</v>
      </c>
      <c r="L155" s="32"/>
      <c r="M155" s="9">
        <f t="shared" ref="M155:M173" si="260">M10</f>
        <v>0.68892309697585763</v>
      </c>
      <c r="N155" s="9">
        <f t="shared" ref="N155:N173" si="261">N10</f>
        <v>9.127854954085789E-3</v>
      </c>
      <c r="O155" s="33">
        <f t="shared" ref="O155:O173" si="262">R154</f>
        <v>0.98966458067983409</v>
      </c>
      <c r="P155" s="33">
        <f t="shared" ref="P155:P173" si="263">O155*M155/1000</f>
        <v>6.8180278788926481E-4</v>
      </c>
      <c r="Q155" s="33">
        <f t="shared" ref="Q155:Q173" si="264">MIN(N155*O155,O155-P155)</f>
        <v>9.033514745641659E-3</v>
      </c>
      <c r="R155" s="30">
        <f t="shared" ref="R155:R173" si="265">O155-SUM(P155:Q155)</f>
        <v>0.97994926314630315</v>
      </c>
      <c r="S155" s="30"/>
      <c r="T155" s="10">
        <f t="shared" si="249"/>
        <v>1583.4633290877346</v>
      </c>
      <c r="U155" s="10">
        <f t="shared" si="238"/>
        <v>1371.9289684048244</v>
      </c>
      <c r="W155" s="30"/>
      <c r="X155" s="11">
        <f t="shared" si="239"/>
        <v>2844.9031723480753</v>
      </c>
      <c r="Y155" s="11">
        <f t="shared" si="240"/>
        <v>-142.24515861740377</v>
      </c>
      <c r="Z155" s="11">
        <f t="shared" si="241"/>
        <v>-24.49873157865758</v>
      </c>
      <c r="AA155" s="11">
        <f t="shared" si="250"/>
        <v>-1363.6055757785296</v>
      </c>
      <c r="AB155" s="11">
        <f t="shared" si="251"/>
        <v>1314.5537063734844</v>
      </c>
      <c r="AC155" s="11">
        <f t="shared" ref="AC155:AC173" si="266">-I155*($R154*J155-$R153*J154)/1000</f>
        <v>214.46958704823248</v>
      </c>
      <c r="AD155" s="11">
        <f t="shared" si="252"/>
        <v>309.01277743595426</v>
      </c>
      <c r="AE155" s="11">
        <f t="shared" si="242"/>
        <v>1838.0360708576713</v>
      </c>
      <c r="AG155" s="50"/>
      <c r="AI155" s="31">
        <f t="shared" ref="AI155:AI173" si="267">AI154+1</f>
        <v>2</v>
      </c>
      <c r="AJ155" s="27">
        <f>F155</f>
        <v>2903.1127215851998</v>
      </c>
      <c r="AK155" s="27">
        <f>G155</f>
        <v>145.15563607926001</v>
      </c>
      <c r="AL155" s="28">
        <f>$C$168</f>
        <v>25</v>
      </c>
      <c r="AM155" s="27">
        <f t="shared" si="253"/>
        <v>2000000</v>
      </c>
      <c r="AN155" s="29">
        <v>0.7</v>
      </c>
      <c r="AO155" s="8">
        <f t="shared" si="254"/>
        <v>1400</v>
      </c>
      <c r="AP155" s="32"/>
      <c r="AQ155" s="9">
        <f t="shared" ref="AQ155:AQ173" si="268">AQ10</f>
        <v>0.5580277085504447</v>
      </c>
      <c r="AR155" s="9">
        <f t="shared" ref="AR155:AR173" si="269">N155</f>
        <v>9.127854954085789E-3</v>
      </c>
      <c r="AS155" s="33">
        <f t="shared" ref="AS155:AS173" si="270">AV154</f>
        <v>0.98978944305691574</v>
      </c>
      <c r="AT155" s="33">
        <f t="shared" ref="AT155:AT173" si="271">AS155*AQ155/1000</f>
        <v>5.5232993485647148E-4</v>
      </c>
      <c r="AU155" s="33">
        <f t="shared" ref="AU155:AU173" si="272">MIN(AR155*AS155,AS155-AT155)</f>
        <v>9.0346544713088821E-3</v>
      </c>
      <c r="AV155" s="30">
        <f t="shared" ref="AV155:AV173" si="273">AS155-SUM(AT155:AU155)</f>
        <v>0.9802024586507504</v>
      </c>
      <c r="AW155" s="30"/>
      <c r="AX155" s="10">
        <f t="shared" si="255"/>
        <v>1583.6631088910651</v>
      </c>
      <c r="AY155" s="10">
        <f t="shared" si="243"/>
        <v>1372.2834421110506</v>
      </c>
      <c r="BA155" s="30"/>
      <c r="BB155" s="11">
        <f t="shared" si="244"/>
        <v>2844.9031723480753</v>
      </c>
      <c r="BC155" s="11">
        <f t="shared" si="245"/>
        <v>-142.24515861740377</v>
      </c>
      <c r="BD155" s="11">
        <f t="shared" si="246"/>
        <v>-24.49873157865758</v>
      </c>
      <c r="BE155" s="11">
        <f t="shared" si="256"/>
        <v>-1104.659869712943</v>
      </c>
      <c r="BF155" s="11">
        <f t="shared" si="257"/>
        <v>1573.499412439071</v>
      </c>
      <c r="BG155" s="11">
        <f t="shared" ref="BG155:BG173" si="274">-AM155*($R154*AN155-$R153*AN154)/1000</f>
        <v>214.46958704823248</v>
      </c>
      <c r="BH155" s="11">
        <f t="shared" si="258"/>
        <v>309.02718078736802</v>
      </c>
      <c r="BI155" s="11">
        <f t="shared" si="247"/>
        <v>2096.9961802746711</v>
      </c>
    </row>
    <row r="156" spans="1:61" x14ac:dyDescent="0.2">
      <c r="A156" s="34" t="s">
        <v>70</v>
      </c>
      <c r="B156" s="12">
        <f>'Discount Rate'!$B$27</f>
        <v>3.2096133711594366E-2</v>
      </c>
      <c r="E156" s="31">
        <f t="shared" si="259"/>
        <v>3</v>
      </c>
      <c r="F156" s="27">
        <f>B157</f>
        <v>2903.1127215851998</v>
      </c>
      <c r="G156" s="27">
        <f t="shared" ref="G156:G173" si="275">F156*$B$163</f>
        <v>145.15563607926001</v>
      </c>
      <c r="H156" s="28">
        <f t="shared" ref="H156:H173" si="276">$B$168</f>
        <v>25</v>
      </c>
      <c r="I156" s="27">
        <f>B154</f>
        <v>2000000</v>
      </c>
      <c r="J156" s="29">
        <v>0.7</v>
      </c>
      <c r="K156" s="8">
        <f t="shared" si="248"/>
        <v>1400</v>
      </c>
      <c r="L156" s="32"/>
      <c r="M156" s="9">
        <f t="shared" si="260"/>
        <v>0.72708859771283341</v>
      </c>
      <c r="N156" s="9">
        <f t="shared" si="261"/>
        <v>8.7968690821865932E-3</v>
      </c>
      <c r="O156" s="33">
        <f t="shared" si="262"/>
        <v>0.97994926314630315</v>
      </c>
      <c r="P156" s="33">
        <f t="shared" si="263"/>
        <v>7.1250993557076989E-4</v>
      </c>
      <c r="Q156" s="33">
        <f t="shared" si="264"/>
        <v>8.6204853750832481E-3</v>
      </c>
      <c r="R156" s="30">
        <f t="shared" si="265"/>
        <v>0.97061626783564914</v>
      </c>
      <c r="S156" s="30"/>
      <c r="T156" s="10">
        <f t="shared" si="249"/>
        <v>1371.9289684048244</v>
      </c>
      <c r="U156" s="10">
        <f t="shared" si="238"/>
        <v>1358.8627749699087</v>
      </c>
      <c r="W156" s="30"/>
      <c r="X156" s="11">
        <f t="shared" si="239"/>
        <v>2817.8084349312207</v>
      </c>
      <c r="Y156" s="11">
        <f t="shared" si="240"/>
        <v>-140.89042174656103</v>
      </c>
      <c r="Z156" s="11">
        <f t="shared" si="241"/>
        <v>-24.26540669589123</v>
      </c>
      <c r="AA156" s="11">
        <f t="shared" si="250"/>
        <v>-1425.0198711415399</v>
      </c>
      <c r="AB156" s="11">
        <f t="shared" si="251"/>
        <v>1227.6327353472286</v>
      </c>
      <c r="AC156" s="11">
        <f t="shared" si="266"/>
        <v>13.601444546943231</v>
      </c>
      <c r="AD156" s="11">
        <f t="shared" si="252"/>
        <v>291.90621336246068</v>
      </c>
      <c r="AE156" s="11">
        <f t="shared" si="242"/>
        <v>1533.1403932566325</v>
      </c>
      <c r="AI156" s="31">
        <f t="shared" si="267"/>
        <v>3</v>
      </c>
      <c r="AJ156" s="27">
        <f t="shared" ref="AJ156:AJ173" si="277">F156</f>
        <v>2903.1127215851998</v>
      </c>
      <c r="AK156" s="27">
        <f t="shared" ref="AK156:AK173" si="278">G156</f>
        <v>145.15563607926001</v>
      </c>
      <c r="AL156" s="28">
        <f t="shared" ref="AL156:AL173" si="279">$C$168</f>
        <v>25</v>
      </c>
      <c r="AM156" s="27">
        <f t="shared" si="253"/>
        <v>2000000</v>
      </c>
      <c r="AN156" s="29">
        <v>0.7</v>
      </c>
      <c r="AO156" s="8">
        <f t="shared" si="254"/>
        <v>1400</v>
      </c>
      <c r="AP156" s="32"/>
      <c r="AQ156" s="9">
        <f t="shared" si="268"/>
        <v>0.58894176414739507</v>
      </c>
      <c r="AR156" s="9">
        <f t="shared" si="269"/>
        <v>8.7968690821865932E-3</v>
      </c>
      <c r="AS156" s="33">
        <f t="shared" si="270"/>
        <v>0.9802024586507504</v>
      </c>
      <c r="AT156" s="33">
        <f t="shared" si="271"/>
        <v>5.7728216521938703E-4</v>
      </c>
      <c r="AU156" s="33">
        <f t="shared" si="272"/>
        <v>8.6227127027880685E-3</v>
      </c>
      <c r="AV156" s="30">
        <f t="shared" si="273"/>
        <v>0.97100246378274291</v>
      </c>
      <c r="AW156" s="30"/>
      <c r="AX156" s="10">
        <f t="shared" si="255"/>
        <v>1372.2834421110506</v>
      </c>
      <c r="AY156" s="10">
        <f t="shared" si="243"/>
        <v>1359.4034492958401</v>
      </c>
      <c r="BA156" s="30"/>
      <c r="BB156" s="11">
        <f t="shared" si="244"/>
        <v>2817.8084349312207</v>
      </c>
      <c r="BC156" s="11">
        <f t="shared" si="245"/>
        <v>-140.89042174656103</v>
      </c>
      <c r="BD156" s="11">
        <f t="shared" si="246"/>
        <v>-24.26540669589123</v>
      </c>
      <c r="BE156" s="11">
        <f t="shared" si="256"/>
        <v>-1154.564330438774</v>
      </c>
      <c r="BF156" s="11">
        <f t="shared" si="257"/>
        <v>1498.0882760499944</v>
      </c>
      <c r="BG156" s="11">
        <f t="shared" si="274"/>
        <v>13.601444546943231</v>
      </c>
      <c r="BH156" s="11">
        <f t="shared" si="258"/>
        <v>291.93176954618207</v>
      </c>
      <c r="BI156" s="11">
        <f t="shared" si="247"/>
        <v>1803.6214901431197</v>
      </c>
    </row>
    <row r="157" spans="1:61" x14ac:dyDescent="0.2">
      <c r="A157" s="45" t="s">
        <v>71</v>
      </c>
      <c r="B157" s="63">
        <v>2903.1127215851998</v>
      </c>
      <c r="D157" s="36"/>
      <c r="E157" s="31">
        <f t="shared" si="259"/>
        <v>4</v>
      </c>
      <c r="F157" s="27">
        <f>B157</f>
        <v>2903.1127215851998</v>
      </c>
      <c r="G157" s="27">
        <f t="shared" si="275"/>
        <v>145.15563607926001</v>
      </c>
      <c r="H157" s="28">
        <f t="shared" si="276"/>
        <v>25</v>
      </c>
      <c r="I157" s="27">
        <f>B154</f>
        <v>2000000</v>
      </c>
      <c r="J157" s="29">
        <v>0.6</v>
      </c>
      <c r="K157" s="8">
        <f t="shared" si="248"/>
        <v>1200</v>
      </c>
      <c r="L157" s="32"/>
      <c r="M157" s="9">
        <f t="shared" si="260"/>
        <v>0.77268694429479035</v>
      </c>
      <c r="N157" s="9">
        <f t="shared" si="261"/>
        <v>8.6235472306225164E-3</v>
      </c>
      <c r="O157" s="33">
        <f t="shared" si="262"/>
        <v>0.97061626783564914</v>
      </c>
      <c r="P157" s="33">
        <f t="shared" si="263"/>
        <v>7.499825180767415E-4</v>
      </c>
      <c r="Q157" s="33">
        <f t="shared" si="264"/>
        <v>8.3701552284912752E-3</v>
      </c>
      <c r="R157" s="30">
        <f t="shared" si="265"/>
        <v>0.96149613008908108</v>
      </c>
      <c r="S157" s="30"/>
      <c r="T157" s="10">
        <f t="shared" si="249"/>
        <v>1358.8627749699087</v>
      </c>
      <c r="U157" s="10">
        <f t="shared" si="238"/>
        <v>1153.7953561068973</v>
      </c>
      <c r="W157" s="30"/>
      <c r="X157" s="11">
        <f t="shared" si="239"/>
        <v>2791.3316470165496</v>
      </c>
      <c r="Y157" s="11">
        <f t="shared" si="240"/>
        <v>-139.5665823508275</v>
      </c>
      <c r="Z157" s="11">
        <f t="shared" si="241"/>
        <v>-24.037403252227026</v>
      </c>
      <c r="AA157" s="11">
        <f t="shared" si="250"/>
        <v>-1499.965036153483</v>
      </c>
      <c r="AB157" s="11">
        <f t="shared" si="251"/>
        <v>1127.7626252600119</v>
      </c>
      <c r="AC157" s="11">
        <f t="shared" si="266"/>
        <v>207.18944700204543</v>
      </c>
      <c r="AD157" s="11">
        <f t="shared" si="252"/>
        <v>289.15076099381332</v>
      </c>
      <c r="AE157" s="11">
        <f t="shared" si="242"/>
        <v>1624.1028332558706</v>
      </c>
      <c r="AI157" s="31">
        <f t="shared" si="267"/>
        <v>4</v>
      </c>
      <c r="AJ157" s="27">
        <f t="shared" si="277"/>
        <v>2903.1127215851998</v>
      </c>
      <c r="AK157" s="27">
        <f t="shared" si="278"/>
        <v>145.15563607926001</v>
      </c>
      <c r="AL157" s="28">
        <f t="shared" si="279"/>
        <v>25</v>
      </c>
      <c r="AM157" s="27">
        <f t="shared" si="253"/>
        <v>2000000</v>
      </c>
      <c r="AN157" s="29">
        <v>0.6</v>
      </c>
      <c r="AO157" s="8">
        <f t="shared" si="254"/>
        <v>1200</v>
      </c>
      <c r="AP157" s="32"/>
      <c r="AQ157" s="9">
        <f t="shared" si="268"/>
        <v>0.62587642487878026</v>
      </c>
      <c r="AR157" s="9">
        <f t="shared" si="269"/>
        <v>8.6235472306225164E-3</v>
      </c>
      <c r="AS157" s="33">
        <f t="shared" si="270"/>
        <v>0.97100246378274291</v>
      </c>
      <c r="AT157" s="33">
        <f t="shared" si="271"/>
        <v>6.0772755058083035E-4</v>
      </c>
      <c r="AU157" s="33">
        <f t="shared" si="272"/>
        <v>8.3734856074813135E-3</v>
      </c>
      <c r="AV157" s="30">
        <f t="shared" si="273"/>
        <v>0.9620212506246808</v>
      </c>
      <c r="AW157" s="30"/>
      <c r="AX157" s="10">
        <f t="shared" si="255"/>
        <v>1359.4034492958401</v>
      </c>
      <c r="AY157" s="10">
        <f t="shared" si="243"/>
        <v>1154.425500749617</v>
      </c>
      <c r="BA157" s="30"/>
      <c r="BB157" s="11">
        <f t="shared" si="244"/>
        <v>2791.3316470165496</v>
      </c>
      <c r="BC157" s="11">
        <f t="shared" si="245"/>
        <v>-139.5665823508275</v>
      </c>
      <c r="BD157" s="11">
        <f t="shared" si="246"/>
        <v>-24.037403252227026</v>
      </c>
      <c r="BE157" s="11">
        <f t="shared" si="256"/>
        <v>-1215.4551011616607</v>
      </c>
      <c r="BF157" s="11">
        <f t="shared" si="257"/>
        <v>1412.2725602518342</v>
      </c>
      <c r="BG157" s="11">
        <f t="shared" si="274"/>
        <v>207.18944700204543</v>
      </c>
      <c r="BH157" s="11">
        <f t="shared" si="258"/>
        <v>289.1897415223101</v>
      </c>
      <c r="BI157" s="11">
        <f t="shared" si="247"/>
        <v>1908.6517487761898</v>
      </c>
    </row>
    <row r="158" spans="1:61" x14ac:dyDescent="0.2">
      <c r="D158" s="21"/>
      <c r="E158" s="31">
        <f t="shared" si="259"/>
        <v>5</v>
      </c>
      <c r="F158" s="27">
        <f>B157</f>
        <v>2903.1127215851998</v>
      </c>
      <c r="G158" s="27">
        <f t="shared" si="275"/>
        <v>145.15563607926001</v>
      </c>
      <c r="H158" s="28">
        <f t="shared" si="276"/>
        <v>25</v>
      </c>
      <c r="I158" s="27">
        <f>B154</f>
        <v>2000000</v>
      </c>
      <c r="J158" s="29">
        <v>0.6</v>
      </c>
      <c r="K158" s="8">
        <f t="shared" si="248"/>
        <v>1200</v>
      </c>
      <c r="L158" s="32"/>
      <c r="M158" s="9">
        <f t="shared" si="260"/>
        <v>0.82584488116899601</v>
      </c>
      <c r="N158" s="9">
        <f t="shared" si="261"/>
        <v>7.8618133141121344E-3</v>
      </c>
      <c r="O158" s="33">
        <f t="shared" si="262"/>
        <v>0.96149613008908108</v>
      </c>
      <c r="P158" s="33">
        <f t="shared" si="263"/>
        <v>7.9404665729786671E-4</v>
      </c>
      <c r="Q158" s="33">
        <f t="shared" si="264"/>
        <v>7.5591030770016301E-3</v>
      </c>
      <c r="R158" s="30">
        <f t="shared" si="265"/>
        <v>0.95314298035478162</v>
      </c>
      <c r="S158" s="30"/>
      <c r="T158" s="10">
        <f t="shared" si="249"/>
        <v>1153.7953561068973</v>
      </c>
      <c r="U158" s="10">
        <f t="shared" si="238"/>
        <v>1143.771576425738</v>
      </c>
      <c r="W158" s="30"/>
      <c r="X158" s="11">
        <f t="shared" si="239"/>
        <v>2767.0815117575985</v>
      </c>
      <c r="Y158" s="11">
        <f t="shared" si="240"/>
        <v>-138.35407558787995</v>
      </c>
      <c r="Z158" s="11">
        <f t="shared" si="241"/>
        <v>-23.82857450886954</v>
      </c>
      <c r="AA158" s="11">
        <f t="shared" si="250"/>
        <v>-1588.0933145957333</v>
      </c>
      <c r="AB158" s="11">
        <f t="shared" si="251"/>
        <v>1016.8055470651157</v>
      </c>
      <c r="AC158" s="11">
        <f t="shared" si="266"/>
        <v>10.944165295881714</v>
      </c>
      <c r="AD158" s="11">
        <f t="shared" si="252"/>
        <v>272.70526899912818</v>
      </c>
      <c r="AE158" s="11">
        <f t="shared" si="242"/>
        <v>1300.4549813601257</v>
      </c>
      <c r="AI158" s="31">
        <f t="shared" si="267"/>
        <v>5</v>
      </c>
      <c r="AJ158" s="27">
        <f t="shared" si="277"/>
        <v>2903.1127215851998</v>
      </c>
      <c r="AK158" s="27">
        <f t="shared" si="278"/>
        <v>145.15563607926001</v>
      </c>
      <c r="AL158" s="28">
        <f t="shared" si="279"/>
        <v>25</v>
      </c>
      <c r="AM158" s="27">
        <f t="shared" si="253"/>
        <v>2000000</v>
      </c>
      <c r="AN158" s="29">
        <v>0.6</v>
      </c>
      <c r="AO158" s="8">
        <f t="shared" si="254"/>
        <v>1200</v>
      </c>
      <c r="AP158" s="32"/>
      <c r="AQ158" s="9">
        <f t="shared" si="268"/>
        <v>0.66893435374688681</v>
      </c>
      <c r="AR158" s="9">
        <f t="shared" si="269"/>
        <v>7.8618133141121344E-3</v>
      </c>
      <c r="AS158" s="33">
        <f t="shared" si="270"/>
        <v>0.9620212506246808</v>
      </c>
      <c r="AT158" s="33">
        <f t="shared" si="271"/>
        <v>6.435290635773927E-4</v>
      </c>
      <c r="AU158" s="33">
        <f t="shared" si="272"/>
        <v>7.5632314766199216E-3</v>
      </c>
      <c r="AV158" s="30">
        <f t="shared" si="273"/>
        <v>0.95381449008448349</v>
      </c>
      <c r="AW158" s="30"/>
      <c r="AX158" s="10">
        <f t="shared" si="255"/>
        <v>1154.425500749617</v>
      </c>
      <c r="AY158" s="10">
        <f t="shared" si="243"/>
        <v>1144.5773881013802</v>
      </c>
      <c r="BA158" s="30"/>
      <c r="BB158" s="11">
        <f t="shared" si="244"/>
        <v>2767.0815117575985</v>
      </c>
      <c r="BC158" s="11">
        <f t="shared" si="245"/>
        <v>-138.35407558787995</v>
      </c>
      <c r="BD158" s="11">
        <f t="shared" si="246"/>
        <v>-23.82857450886954</v>
      </c>
      <c r="BE158" s="11">
        <f t="shared" si="256"/>
        <v>-1287.0581271547853</v>
      </c>
      <c r="BF158" s="11">
        <f t="shared" si="257"/>
        <v>1317.8407345060637</v>
      </c>
      <c r="BG158" s="11">
        <f t="shared" si="274"/>
        <v>10.944165295881714</v>
      </c>
      <c r="BH158" s="11">
        <f t="shared" si="258"/>
        <v>272.75069999154738</v>
      </c>
      <c r="BI158" s="11">
        <f t="shared" si="247"/>
        <v>1601.5355997934928</v>
      </c>
    </row>
    <row r="159" spans="1:61" x14ac:dyDescent="0.2">
      <c r="D159" s="21"/>
      <c r="E159" s="31">
        <f t="shared" si="259"/>
        <v>6</v>
      </c>
      <c r="F159" s="27">
        <f>B157</f>
        <v>2903.1127215851998</v>
      </c>
      <c r="G159" s="27">
        <f t="shared" si="275"/>
        <v>145.15563607926001</v>
      </c>
      <c r="H159" s="28">
        <f t="shared" si="276"/>
        <v>25</v>
      </c>
      <c r="I159" s="27">
        <f>B154</f>
        <v>2000000</v>
      </c>
      <c r="J159" s="29">
        <v>0.5</v>
      </c>
      <c r="K159" s="8">
        <f t="shared" si="248"/>
        <v>1000</v>
      </c>
      <c r="L159" s="32"/>
      <c r="M159" s="9">
        <f t="shared" si="260"/>
        <v>0.88649214444726809</v>
      </c>
      <c r="N159" s="9">
        <f t="shared" si="261"/>
        <v>7.2198790800108038E-3</v>
      </c>
      <c r="O159" s="33">
        <f t="shared" si="262"/>
        <v>0.95314298035478162</v>
      </c>
      <c r="P159" s="33">
        <f t="shared" si="263"/>
        <v>8.4495376461957074E-4</v>
      </c>
      <c r="Q159" s="33">
        <f t="shared" si="264"/>
        <v>6.8815770641226367E-3</v>
      </c>
      <c r="R159" s="30">
        <f t="shared" si="265"/>
        <v>0.94541644952603943</v>
      </c>
      <c r="S159" s="30"/>
      <c r="T159" s="10">
        <f t="shared" si="249"/>
        <v>1143.771576425738</v>
      </c>
      <c r="U159" s="10">
        <f t="shared" si="238"/>
        <v>945.4164495260394</v>
      </c>
      <c r="W159" s="30"/>
      <c r="X159" s="11">
        <f t="shared" si="239"/>
        <v>2744.6505218149568</v>
      </c>
      <c r="Y159" s="11">
        <f t="shared" si="240"/>
        <v>-137.23252609074785</v>
      </c>
      <c r="Z159" s="11">
        <f t="shared" si="241"/>
        <v>-23.635411238150986</v>
      </c>
      <c r="AA159" s="11">
        <f t="shared" si="250"/>
        <v>-1689.9075292391415</v>
      </c>
      <c r="AB159" s="11">
        <f t="shared" si="251"/>
        <v>893.87505524691665</v>
      </c>
      <c r="AC159" s="11">
        <f t="shared" si="266"/>
        <v>200.6523757521156</v>
      </c>
      <c r="AD159" s="11">
        <f t="shared" si="252"/>
        <v>270.44626497126109</v>
      </c>
      <c r="AE159" s="11">
        <f t="shared" si="242"/>
        <v>1364.9736959702934</v>
      </c>
      <c r="AI159" s="31">
        <f t="shared" si="267"/>
        <v>6</v>
      </c>
      <c r="AJ159" s="27">
        <f t="shared" si="277"/>
        <v>2903.1127215851998</v>
      </c>
      <c r="AK159" s="27">
        <f t="shared" si="278"/>
        <v>145.15563607926001</v>
      </c>
      <c r="AL159" s="28">
        <f t="shared" si="279"/>
        <v>25</v>
      </c>
      <c r="AM159" s="27">
        <f t="shared" si="253"/>
        <v>2000000</v>
      </c>
      <c r="AN159" s="29">
        <v>0.5</v>
      </c>
      <c r="AO159" s="8">
        <f t="shared" si="254"/>
        <v>1000</v>
      </c>
      <c r="AP159" s="32"/>
      <c r="AQ159" s="9">
        <f t="shared" si="268"/>
        <v>0.71805863700228723</v>
      </c>
      <c r="AR159" s="9">
        <f t="shared" si="269"/>
        <v>7.2198790800108038E-3</v>
      </c>
      <c r="AS159" s="33">
        <f t="shared" si="270"/>
        <v>0.95381449008448349</v>
      </c>
      <c r="AT159" s="33">
        <f t="shared" si="271"/>
        <v>6.8489473270309591E-4</v>
      </c>
      <c r="AU159" s="33">
        <f t="shared" si="272"/>
        <v>6.8864252831721349E-3</v>
      </c>
      <c r="AV159" s="30">
        <f t="shared" si="273"/>
        <v>0.94624317006860825</v>
      </c>
      <c r="AW159" s="30"/>
      <c r="AX159" s="10">
        <f t="shared" si="255"/>
        <v>1144.5773881013802</v>
      </c>
      <c r="AY159" s="10">
        <f t="shared" si="243"/>
        <v>946.24317006860826</v>
      </c>
      <c r="BA159" s="30"/>
      <c r="BB159" s="11">
        <f t="shared" si="244"/>
        <v>2744.6505218149568</v>
      </c>
      <c r="BC159" s="11">
        <f t="shared" si="245"/>
        <v>-137.23252609074785</v>
      </c>
      <c r="BD159" s="11">
        <f t="shared" si="246"/>
        <v>-23.635411238150986</v>
      </c>
      <c r="BE159" s="11">
        <f t="shared" si="256"/>
        <v>-1369.7894654061918</v>
      </c>
      <c r="BF159" s="11">
        <f t="shared" si="257"/>
        <v>1213.9931190798663</v>
      </c>
      <c r="BG159" s="11">
        <f t="shared" si="274"/>
        <v>200.6523757521156</v>
      </c>
      <c r="BH159" s="11">
        <f t="shared" si="258"/>
        <v>270.50436087757453</v>
      </c>
      <c r="BI159" s="11">
        <f t="shared" si="247"/>
        <v>1685.1498557095565</v>
      </c>
    </row>
    <row r="160" spans="1:61" x14ac:dyDescent="0.2">
      <c r="A160" s="220" t="s">
        <v>72</v>
      </c>
      <c r="B160" s="220"/>
      <c r="C160" s="38"/>
      <c r="D160" s="21"/>
      <c r="E160" s="31">
        <f t="shared" si="259"/>
        <v>7</v>
      </c>
      <c r="F160" s="27">
        <f>B157</f>
        <v>2903.1127215851998</v>
      </c>
      <c r="G160" s="27">
        <f t="shared" si="275"/>
        <v>145.15563607926001</v>
      </c>
      <c r="H160" s="28">
        <f t="shared" si="276"/>
        <v>25</v>
      </c>
      <c r="I160" s="27">
        <f>B154</f>
        <v>2000000</v>
      </c>
      <c r="J160" s="29">
        <v>0.5</v>
      </c>
      <c r="K160" s="8">
        <f t="shared" si="248"/>
        <v>1000</v>
      </c>
      <c r="L160" s="32"/>
      <c r="M160" s="9">
        <f t="shared" si="260"/>
        <v>0.95520088094027955</v>
      </c>
      <c r="N160" s="9">
        <f t="shared" si="261"/>
        <v>7.0434336346212253E-3</v>
      </c>
      <c r="O160" s="33">
        <f t="shared" si="262"/>
        <v>0.94541644952603943</v>
      </c>
      <c r="P160" s="33">
        <f t="shared" si="263"/>
        <v>9.0306262544270419E-4</v>
      </c>
      <c r="Q160" s="33">
        <f t="shared" si="264"/>
        <v>6.658978019315886E-3</v>
      </c>
      <c r="R160" s="30">
        <f t="shared" si="265"/>
        <v>0.9378544088812808</v>
      </c>
      <c r="S160" s="30"/>
      <c r="T160" s="10">
        <f t="shared" si="249"/>
        <v>945.4164495260394</v>
      </c>
      <c r="U160" s="10">
        <f t="shared" si="238"/>
        <v>937.85440888128085</v>
      </c>
      <c r="W160" s="30"/>
      <c r="X160" s="11">
        <f t="shared" si="239"/>
        <v>2722.6970654180141</v>
      </c>
      <c r="Y160" s="11">
        <f t="shared" si="240"/>
        <v>-136.13485327090072</v>
      </c>
      <c r="Z160" s="11">
        <f t="shared" si="241"/>
        <v>-23.44636022203202</v>
      </c>
      <c r="AA160" s="11">
        <f t="shared" si="250"/>
        <v>-1806.1252508854084</v>
      </c>
      <c r="AB160" s="11">
        <f t="shared" si="251"/>
        <v>756.99060103967281</v>
      </c>
      <c r="AC160" s="11">
        <f t="shared" si="266"/>
        <v>7.7265308287421952</v>
      </c>
      <c r="AD160" s="11">
        <f t="shared" si="252"/>
        <v>254.64200585848576</v>
      </c>
      <c r="AE160" s="11">
        <f t="shared" si="242"/>
        <v>1019.3591377269007</v>
      </c>
      <c r="AI160" s="31">
        <f t="shared" si="267"/>
        <v>7</v>
      </c>
      <c r="AJ160" s="27">
        <f t="shared" si="277"/>
        <v>2903.1127215851998</v>
      </c>
      <c r="AK160" s="27">
        <f t="shared" si="278"/>
        <v>145.15563607926001</v>
      </c>
      <c r="AL160" s="28">
        <f t="shared" si="279"/>
        <v>25</v>
      </c>
      <c r="AM160" s="27">
        <f t="shared" si="253"/>
        <v>2000000</v>
      </c>
      <c r="AN160" s="29">
        <v>0.5</v>
      </c>
      <c r="AO160" s="8">
        <f t="shared" si="254"/>
        <v>1000</v>
      </c>
      <c r="AP160" s="32"/>
      <c r="AQ160" s="9">
        <f t="shared" si="268"/>
        <v>0.77371271356162652</v>
      </c>
      <c r="AR160" s="9">
        <f t="shared" si="269"/>
        <v>7.0434336346212253E-3</v>
      </c>
      <c r="AS160" s="33">
        <f t="shared" si="270"/>
        <v>0.94624317006860825</v>
      </c>
      <c r="AT160" s="33">
        <f t="shared" si="271"/>
        <v>7.3212037080293854E-4</v>
      </c>
      <c r="AU160" s="33">
        <f t="shared" si="272"/>
        <v>6.6648009705918476E-3</v>
      </c>
      <c r="AV160" s="30">
        <f t="shared" si="273"/>
        <v>0.93884624872721345</v>
      </c>
      <c r="AW160" s="30"/>
      <c r="AX160" s="10">
        <f t="shared" si="255"/>
        <v>946.24317006860826</v>
      </c>
      <c r="AY160" s="10">
        <f t="shared" si="243"/>
        <v>938.84624872721349</v>
      </c>
      <c r="BA160" s="30"/>
      <c r="BB160" s="11">
        <f t="shared" si="244"/>
        <v>2722.6970654180141</v>
      </c>
      <c r="BC160" s="11">
        <f t="shared" si="245"/>
        <v>-136.13485327090072</v>
      </c>
      <c r="BD160" s="11">
        <f t="shared" si="246"/>
        <v>-23.44636022203202</v>
      </c>
      <c r="BE160" s="11">
        <f t="shared" si="256"/>
        <v>-1464.240741605877</v>
      </c>
      <c r="BF160" s="11">
        <f t="shared" si="257"/>
        <v>1098.8751103192042</v>
      </c>
      <c r="BG160" s="11">
        <f t="shared" si="274"/>
        <v>7.7265308287421952</v>
      </c>
      <c r="BH160" s="11">
        <f t="shared" si="258"/>
        <v>254.70160921326493</v>
      </c>
      <c r="BI160" s="11">
        <f t="shared" si="247"/>
        <v>1361.3032503612112</v>
      </c>
    </row>
    <row r="161" spans="1:61" x14ac:dyDescent="0.2">
      <c r="A161" s="37" t="s">
        <v>8</v>
      </c>
      <c r="B161" s="37" t="s">
        <v>73</v>
      </c>
      <c r="C161" s="38"/>
      <c r="D161" s="21"/>
      <c r="E161" s="31">
        <f t="shared" si="259"/>
        <v>8</v>
      </c>
      <c r="F161" s="27">
        <f>B157</f>
        <v>2903.1127215851998</v>
      </c>
      <c r="G161" s="27">
        <f t="shared" si="275"/>
        <v>145.15563607926001</v>
      </c>
      <c r="H161" s="28">
        <f t="shared" si="276"/>
        <v>25</v>
      </c>
      <c r="I161" s="27">
        <f>B154</f>
        <v>2000000</v>
      </c>
      <c r="J161" s="29">
        <v>0.4</v>
      </c>
      <c r="K161" s="8">
        <f t="shared" si="248"/>
        <v>800</v>
      </c>
      <c r="L161" s="32"/>
      <c r="M161" s="9">
        <f t="shared" si="260"/>
        <v>1.0312697121728083</v>
      </c>
      <c r="N161" s="9">
        <f t="shared" si="261"/>
        <v>6.2808434275459851E-3</v>
      </c>
      <c r="O161" s="33">
        <f t="shared" si="262"/>
        <v>0.9378544088812808</v>
      </c>
      <c r="P161" s="33">
        <f t="shared" si="263"/>
        <v>9.6718084630699778E-4</v>
      </c>
      <c r="Q161" s="33">
        <f t="shared" si="264"/>
        <v>5.8905167000170176E-3</v>
      </c>
      <c r="R161" s="30">
        <f t="shared" si="265"/>
        <v>0.93099671133495676</v>
      </c>
      <c r="S161" s="30"/>
      <c r="T161" s="10">
        <f t="shared" si="249"/>
        <v>937.85440888128085</v>
      </c>
      <c r="U161" s="10">
        <f t="shared" si="238"/>
        <v>744.79736906796541</v>
      </c>
      <c r="W161" s="30"/>
      <c r="X161" s="11">
        <f t="shared" si="239"/>
        <v>2702.788396430497</v>
      </c>
      <c r="Y161" s="11">
        <f t="shared" si="240"/>
        <v>-135.13941982152485</v>
      </c>
      <c r="Z161" s="11">
        <f t="shared" si="241"/>
        <v>-23.274917783373919</v>
      </c>
      <c r="AA161" s="11">
        <f t="shared" si="250"/>
        <v>-1934.3616926139955</v>
      </c>
      <c r="AB161" s="11">
        <f t="shared" si="251"/>
        <v>610.01236621160274</v>
      </c>
      <c r="AC161" s="11">
        <f t="shared" si="266"/>
        <v>195.13292242101474</v>
      </c>
      <c r="AD161" s="11">
        <f t="shared" si="252"/>
        <v>252.73324080675204</v>
      </c>
      <c r="AE161" s="11">
        <f t="shared" si="242"/>
        <v>1057.8785294393695</v>
      </c>
      <c r="AI161" s="31">
        <f t="shared" si="267"/>
        <v>8</v>
      </c>
      <c r="AJ161" s="27">
        <f t="shared" si="277"/>
        <v>2903.1127215851998</v>
      </c>
      <c r="AK161" s="27">
        <f t="shared" si="278"/>
        <v>145.15563607926001</v>
      </c>
      <c r="AL161" s="28">
        <f t="shared" si="279"/>
        <v>25</v>
      </c>
      <c r="AM161" s="27">
        <f t="shared" si="253"/>
        <v>2000000</v>
      </c>
      <c r="AN161" s="29">
        <v>0.4</v>
      </c>
      <c r="AO161" s="8">
        <f t="shared" si="254"/>
        <v>800</v>
      </c>
      <c r="AP161" s="32"/>
      <c r="AQ161" s="9">
        <f t="shared" si="268"/>
        <v>0.83532846685997475</v>
      </c>
      <c r="AR161" s="9">
        <f t="shared" si="269"/>
        <v>6.2808434275459851E-3</v>
      </c>
      <c r="AS161" s="33">
        <f t="shared" si="270"/>
        <v>0.93884624872721345</v>
      </c>
      <c r="AT161" s="33">
        <f t="shared" si="271"/>
        <v>7.8424499756654176E-4</v>
      </c>
      <c r="AU161" s="33">
        <f t="shared" si="272"/>
        <v>5.8967462907945217E-3</v>
      </c>
      <c r="AV161" s="30">
        <f t="shared" si="273"/>
        <v>0.93216525743885237</v>
      </c>
      <c r="AW161" s="30"/>
      <c r="AX161" s="10">
        <f t="shared" si="255"/>
        <v>938.84624872721349</v>
      </c>
      <c r="AY161" s="10">
        <f t="shared" si="243"/>
        <v>745.73220595108194</v>
      </c>
      <c r="BA161" s="30"/>
      <c r="BB161" s="11">
        <f t="shared" si="244"/>
        <v>2702.788396430497</v>
      </c>
      <c r="BC161" s="11">
        <f t="shared" si="245"/>
        <v>-135.13941982152485</v>
      </c>
      <c r="BD161" s="11">
        <f t="shared" si="246"/>
        <v>-23.274917783373919</v>
      </c>
      <c r="BE161" s="11">
        <f t="shared" si="256"/>
        <v>-1568.4899951330835</v>
      </c>
      <c r="BF161" s="11">
        <f t="shared" si="257"/>
        <v>975.8840636925147</v>
      </c>
      <c r="BG161" s="11">
        <f t="shared" si="274"/>
        <v>195.13292242101474</v>
      </c>
      <c r="BH161" s="11">
        <f t="shared" si="258"/>
        <v>252.8047486249049</v>
      </c>
      <c r="BI161" s="11">
        <f t="shared" si="247"/>
        <v>1423.8217347384343</v>
      </c>
    </row>
    <row r="162" spans="1:61" x14ac:dyDescent="0.2">
      <c r="A162" s="21">
        <v>1</v>
      </c>
      <c r="B162" s="38">
        <v>0.8</v>
      </c>
      <c r="D162" s="21"/>
      <c r="E162" s="31">
        <f t="shared" si="259"/>
        <v>9</v>
      </c>
      <c r="F162" s="27">
        <f>B157</f>
        <v>2903.1127215851998</v>
      </c>
      <c r="G162" s="27">
        <f t="shared" si="275"/>
        <v>145.15563607926001</v>
      </c>
      <c r="H162" s="28">
        <f t="shared" si="276"/>
        <v>25</v>
      </c>
      <c r="I162" s="27">
        <f>B154</f>
        <v>2000000</v>
      </c>
      <c r="J162" s="29">
        <v>0.4</v>
      </c>
      <c r="K162" s="8">
        <f t="shared" si="248"/>
        <v>800</v>
      </c>
      <c r="L162" s="32"/>
      <c r="M162" s="9">
        <f t="shared" si="260"/>
        <v>1.1162557062007623</v>
      </c>
      <c r="N162" s="9">
        <f t="shared" si="261"/>
        <v>5.8315702180592619E-3</v>
      </c>
      <c r="O162" s="33">
        <f t="shared" si="262"/>
        <v>0.93099671133495676</v>
      </c>
      <c r="P162" s="33">
        <f t="shared" si="263"/>
        <v>1.0392303914817894E-3</v>
      </c>
      <c r="Q162" s="33">
        <f t="shared" si="264"/>
        <v>5.4291726949320497E-3</v>
      </c>
      <c r="R162" s="30">
        <f t="shared" si="265"/>
        <v>0.92452830824854293</v>
      </c>
      <c r="S162" s="30"/>
      <c r="T162" s="10">
        <f t="shared" si="249"/>
        <v>744.79736906796541</v>
      </c>
      <c r="U162" s="10">
        <f t="shared" si="238"/>
        <v>739.62264659883431</v>
      </c>
      <c r="W162" s="30"/>
      <c r="X162" s="11">
        <f t="shared" si="239"/>
        <v>2684.009893141988</v>
      </c>
      <c r="Y162" s="11">
        <f t="shared" si="240"/>
        <v>-134.20049465709943</v>
      </c>
      <c r="Z162" s="11">
        <f t="shared" si="241"/>
        <v>-23.113207706213572</v>
      </c>
      <c r="AA162" s="11">
        <f t="shared" si="250"/>
        <v>-2078.4607829635788</v>
      </c>
      <c r="AB162" s="11">
        <f t="shared" si="251"/>
        <v>448.2354078150961</v>
      </c>
      <c r="AC162" s="11">
        <f t="shared" si="266"/>
        <v>5.4861580370592069</v>
      </c>
      <c r="AD162" s="11">
        <f t="shared" si="252"/>
        <v>237.52841004061426</v>
      </c>
      <c r="AE162" s="11">
        <f t="shared" si="242"/>
        <v>691.24997589276961</v>
      </c>
      <c r="AI162" s="31">
        <f t="shared" si="267"/>
        <v>9</v>
      </c>
      <c r="AJ162" s="27">
        <f t="shared" si="277"/>
        <v>2903.1127215851998</v>
      </c>
      <c r="AK162" s="27">
        <f t="shared" si="278"/>
        <v>145.15563607926001</v>
      </c>
      <c r="AL162" s="28">
        <f t="shared" si="279"/>
        <v>25</v>
      </c>
      <c r="AM162" s="27">
        <f t="shared" si="253"/>
        <v>2000000</v>
      </c>
      <c r="AN162" s="29">
        <v>0.4</v>
      </c>
      <c r="AO162" s="8">
        <f t="shared" si="254"/>
        <v>800</v>
      </c>
      <c r="AP162" s="32"/>
      <c r="AQ162" s="9">
        <f t="shared" si="268"/>
        <v>0.90416712202261751</v>
      </c>
      <c r="AR162" s="9">
        <f t="shared" si="269"/>
        <v>5.8315702180592619E-3</v>
      </c>
      <c r="AS162" s="33">
        <f t="shared" si="270"/>
        <v>0.93216525743885237</v>
      </c>
      <c r="AT162" s="33">
        <f t="shared" si="271"/>
        <v>8.4283317806795955E-4</v>
      </c>
      <c r="AU162" s="33">
        <f t="shared" si="272"/>
        <v>5.4359871535899565E-3</v>
      </c>
      <c r="AV162" s="30">
        <f t="shared" si="273"/>
        <v>0.92588643710719443</v>
      </c>
      <c r="AW162" s="30"/>
      <c r="AX162" s="10">
        <f t="shared" si="255"/>
        <v>745.73220595108194</v>
      </c>
      <c r="AY162" s="10">
        <f t="shared" si="243"/>
        <v>740.70914968575551</v>
      </c>
      <c r="BA162" s="30"/>
      <c r="BB162" s="11">
        <f t="shared" si="244"/>
        <v>2684.009893141988</v>
      </c>
      <c r="BC162" s="11">
        <f t="shared" si="245"/>
        <v>-134.20049465709943</v>
      </c>
      <c r="BD162" s="11">
        <f t="shared" si="246"/>
        <v>-23.113207706213572</v>
      </c>
      <c r="BE162" s="11">
        <f t="shared" si="256"/>
        <v>-1685.6663561359192</v>
      </c>
      <c r="BF162" s="11">
        <f t="shared" si="257"/>
        <v>841.02983464275576</v>
      </c>
      <c r="BG162" s="11">
        <f t="shared" si="274"/>
        <v>5.4861580370592069</v>
      </c>
      <c r="BH162" s="11">
        <f t="shared" si="258"/>
        <v>237.59580816553796</v>
      </c>
      <c r="BI162" s="11">
        <f t="shared" si="247"/>
        <v>1084.1118008453529</v>
      </c>
    </row>
    <row r="163" spans="1:61" x14ac:dyDescent="0.2">
      <c r="A163" s="39" t="s">
        <v>74</v>
      </c>
      <c r="B163" s="38">
        <v>0.05</v>
      </c>
      <c r="D163" s="21"/>
      <c r="E163" s="31">
        <f t="shared" si="259"/>
        <v>10</v>
      </c>
      <c r="F163" s="27">
        <f>B157</f>
        <v>2903.1127215851998</v>
      </c>
      <c r="G163" s="27">
        <f t="shared" si="275"/>
        <v>145.15563607926001</v>
      </c>
      <c r="H163" s="28">
        <f t="shared" si="276"/>
        <v>25</v>
      </c>
      <c r="I163" s="27">
        <f>B154</f>
        <v>2000000</v>
      </c>
      <c r="J163" s="29">
        <v>0.4</v>
      </c>
      <c r="K163" s="8">
        <f t="shared" si="248"/>
        <v>800</v>
      </c>
      <c r="L163" s="32"/>
      <c r="M163" s="9">
        <f t="shared" si="260"/>
        <v>1.2102241006607368</v>
      </c>
      <c r="N163" s="9">
        <f t="shared" si="261"/>
        <v>5.3897824283458667E-3</v>
      </c>
      <c r="O163" s="33">
        <f t="shared" si="262"/>
        <v>0.92452830824854293</v>
      </c>
      <c r="P163" s="33">
        <f t="shared" si="263"/>
        <v>1.1188864403854852E-3</v>
      </c>
      <c r="Q163" s="33">
        <f t="shared" si="264"/>
        <v>4.9830064303063278E-3</v>
      </c>
      <c r="R163" s="30">
        <f t="shared" si="265"/>
        <v>0.91842641537785108</v>
      </c>
      <c r="S163" s="30"/>
      <c r="T163" s="10">
        <f t="shared" si="249"/>
        <v>739.62264659883431</v>
      </c>
      <c r="U163" s="10">
        <f t="shared" si="238"/>
        <v>734.7411323022809</v>
      </c>
      <c r="W163" s="30"/>
      <c r="X163" s="11">
        <f t="shared" si="239"/>
        <v>2666.2954103233324</v>
      </c>
      <c r="Y163" s="11">
        <f t="shared" si="240"/>
        <v>-133.31477051616665</v>
      </c>
      <c r="Z163" s="11">
        <f t="shared" si="241"/>
        <v>-22.960660384446278</v>
      </c>
      <c r="AA163" s="11">
        <f t="shared" si="250"/>
        <v>-2237.7728807709705</v>
      </c>
      <c r="AB163" s="11">
        <f t="shared" si="251"/>
        <v>272.24709865174873</v>
      </c>
      <c r="AC163" s="11">
        <f t="shared" si="266"/>
        <v>5.1747224691310878</v>
      </c>
      <c r="AD163" s="11">
        <f t="shared" si="252"/>
        <v>235.94204412173013</v>
      </c>
      <c r="AE163" s="11">
        <f t="shared" si="242"/>
        <v>513.36386524261002</v>
      </c>
      <c r="AI163" s="31">
        <f t="shared" si="267"/>
        <v>10</v>
      </c>
      <c r="AJ163" s="27">
        <f t="shared" si="277"/>
        <v>2903.1127215851998</v>
      </c>
      <c r="AK163" s="27">
        <f t="shared" si="278"/>
        <v>145.15563607926001</v>
      </c>
      <c r="AL163" s="28">
        <f t="shared" si="279"/>
        <v>25</v>
      </c>
      <c r="AM163" s="27">
        <f t="shared" si="253"/>
        <v>2000000</v>
      </c>
      <c r="AN163" s="29">
        <v>0.4</v>
      </c>
      <c r="AO163" s="8">
        <f t="shared" si="254"/>
        <v>800</v>
      </c>
      <c r="AP163" s="32"/>
      <c r="AQ163" s="9">
        <f t="shared" si="268"/>
        <v>0.98028152153519688</v>
      </c>
      <c r="AR163" s="9">
        <f t="shared" si="269"/>
        <v>5.3897824283458667E-3</v>
      </c>
      <c r="AS163" s="33">
        <f t="shared" si="270"/>
        <v>0.92588643710719443</v>
      </c>
      <c r="AT163" s="33">
        <f t="shared" si="271"/>
        <v>9.0762936533624299E-4</v>
      </c>
      <c r="AU163" s="33">
        <f t="shared" si="272"/>
        <v>4.9903264493641169E-3</v>
      </c>
      <c r="AV163" s="30">
        <f t="shared" si="273"/>
        <v>0.91998848129249411</v>
      </c>
      <c r="AW163" s="30"/>
      <c r="AX163" s="10">
        <f t="shared" si="255"/>
        <v>740.70914968575551</v>
      </c>
      <c r="AY163" s="10">
        <f t="shared" si="243"/>
        <v>735.99078503399528</v>
      </c>
      <c r="BA163" s="30"/>
      <c r="BB163" s="11">
        <f t="shared" si="244"/>
        <v>2666.2954103233324</v>
      </c>
      <c r="BC163" s="11">
        <f t="shared" si="245"/>
        <v>-133.31477051616665</v>
      </c>
      <c r="BD163" s="11">
        <f t="shared" si="246"/>
        <v>-22.960660384446278</v>
      </c>
      <c r="BE163" s="11">
        <f t="shared" si="256"/>
        <v>-1815.2587306724861</v>
      </c>
      <c r="BF163" s="11">
        <f t="shared" si="257"/>
        <v>694.76124875023311</v>
      </c>
      <c r="BG163" s="11">
        <f t="shared" si="274"/>
        <v>5.1747224691310878</v>
      </c>
      <c r="BH163" s="11">
        <f t="shared" si="258"/>
        <v>236.02037679356289</v>
      </c>
      <c r="BI163" s="11">
        <f t="shared" si="247"/>
        <v>935.95634801292704</v>
      </c>
    </row>
    <row r="164" spans="1:61" x14ac:dyDescent="0.2">
      <c r="D164" s="21"/>
      <c r="E164" s="31">
        <f t="shared" si="259"/>
        <v>11</v>
      </c>
      <c r="F164" s="27">
        <f>B157</f>
        <v>2903.1127215851998</v>
      </c>
      <c r="G164" s="27">
        <f t="shared" si="275"/>
        <v>145.15563607926001</v>
      </c>
      <c r="H164" s="28">
        <f t="shared" si="276"/>
        <v>25</v>
      </c>
      <c r="I164" s="27">
        <f>B154</f>
        <v>2000000</v>
      </c>
      <c r="J164" s="29">
        <v>0.4</v>
      </c>
      <c r="K164" s="8">
        <f t="shared" si="248"/>
        <v>800</v>
      </c>
      <c r="L164" s="40"/>
      <c r="M164" s="9">
        <f t="shared" si="260"/>
        <v>1.3141842576365947</v>
      </c>
      <c r="N164" s="9">
        <f t="shared" si="261"/>
        <v>4.7283870168617079E-3</v>
      </c>
      <c r="O164" s="33">
        <f t="shared" si="262"/>
        <v>0.91842641537785108</v>
      </c>
      <c r="P164" s="33">
        <f t="shared" si="263"/>
        <v>1.2069815368871801E-3</v>
      </c>
      <c r="Q164" s="33">
        <f t="shared" si="264"/>
        <v>4.3426755384154692E-3</v>
      </c>
      <c r="R164" s="30">
        <f t="shared" si="265"/>
        <v>0.91287675830254844</v>
      </c>
      <c r="S164" s="40"/>
      <c r="T164" s="10">
        <f t="shared" si="249"/>
        <v>734.7411323022809</v>
      </c>
      <c r="U164" s="10">
        <f t="shared" si="238"/>
        <v>730.30140664203873</v>
      </c>
      <c r="W164" s="40"/>
      <c r="X164" s="11">
        <f t="shared" si="239"/>
        <v>2650.1841302675862</v>
      </c>
      <c r="Y164" s="11">
        <f t="shared" si="240"/>
        <v>-132.50920651337933</v>
      </c>
      <c r="Z164" s="11">
        <f t="shared" si="241"/>
        <v>-22.82191895756371</v>
      </c>
      <c r="AA164" s="11">
        <f t="shared" si="250"/>
        <v>-2413.9630737743601</v>
      </c>
      <c r="AB164" s="11">
        <f t="shared" si="251"/>
        <v>80.889931022282781</v>
      </c>
      <c r="AC164" s="11">
        <f t="shared" si="266"/>
        <v>4.8815142965534797</v>
      </c>
      <c r="AD164" s="11">
        <f t="shared" si="252"/>
        <v>234.48662286318498</v>
      </c>
      <c r="AE164" s="11">
        <f t="shared" si="242"/>
        <v>320.25806818202125</v>
      </c>
      <c r="AI164" s="31">
        <f t="shared" si="267"/>
        <v>11</v>
      </c>
      <c r="AJ164" s="27">
        <f t="shared" si="277"/>
        <v>2903.1127215851998</v>
      </c>
      <c r="AK164" s="27">
        <f t="shared" si="278"/>
        <v>145.15563607926001</v>
      </c>
      <c r="AL164" s="28">
        <f t="shared" si="279"/>
        <v>25</v>
      </c>
      <c r="AM164" s="27">
        <f t="shared" si="253"/>
        <v>2000000</v>
      </c>
      <c r="AN164" s="29">
        <v>0.4</v>
      </c>
      <c r="AO164" s="8">
        <f t="shared" si="254"/>
        <v>800</v>
      </c>
      <c r="AP164" s="40"/>
      <c r="AQ164" s="9">
        <f t="shared" si="268"/>
        <v>1.0644892486856419</v>
      </c>
      <c r="AR164" s="9">
        <f t="shared" si="269"/>
        <v>4.7283870168617079E-3</v>
      </c>
      <c r="AS164" s="33">
        <f t="shared" si="270"/>
        <v>0.91998848129249411</v>
      </c>
      <c r="AT164" s="33">
        <f t="shared" si="271"/>
        <v>9.7931784725049172E-4</v>
      </c>
      <c r="AU164" s="33">
        <f t="shared" si="272"/>
        <v>4.3500615906057498E-3</v>
      </c>
      <c r="AV164" s="30">
        <f t="shared" si="273"/>
        <v>0.91465910185463783</v>
      </c>
      <c r="AW164" s="40"/>
      <c r="AX164" s="10">
        <f t="shared" si="255"/>
        <v>735.99078503399528</v>
      </c>
      <c r="AY164" s="10">
        <f t="shared" si="243"/>
        <v>731.72728148371027</v>
      </c>
      <c r="BA164" s="40"/>
      <c r="BB164" s="11">
        <f t="shared" si="244"/>
        <v>2650.1841302675862</v>
      </c>
      <c r="BC164" s="11">
        <f t="shared" si="245"/>
        <v>-132.50920651337933</v>
      </c>
      <c r="BD164" s="11">
        <f t="shared" si="246"/>
        <v>-22.82191895756371</v>
      </c>
      <c r="BE164" s="11">
        <f t="shared" si="256"/>
        <v>-1958.6356945009834</v>
      </c>
      <c r="BF164" s="11">
        <f t="shared" si="257"/>
        <v>536.21731029565944</v>
      </c>
      <c r="BG164" s="11">
        <f t="shared" si="274"/>
        <v>4.8815142965534797</v>
      </c>
      <c r="BH164" s="11">
        <f t="shared" si="258"/>
        <v>234.5767179936237</v>
      </c>
      <c r="BI164" s="11">
        <f t="shared" si="247"/>
        <v>775.67554258583664</v>
      </c>
    </row>
    <row r="165" spans="1:61" x14ac:dyDescent="0.2">
      <c r="A165" s="220" t="s">
        <v>75</v>
      </c>
      <c r="B165" s="220"/>
      <c r="D165" s="21"/>
      <c r="E165" s="31">
        <f t="shared" si="259"/>
        <v>12</v>
      </c>
      <c r="F165" s="27">
        <f>B157</f>
        <v>2903.1127215851998</v>
      </c>
      <c r="G165" s="27">
        <f t="shared" si="275"/>
        <v>145.15563607926001</v>
      </c>
      <c r="H165" s="28">
        <f t="shared" si="276"/>
        <v>25</v>
      </c>
      <c r="I165" s="27">
        <f>B154</f>
        <v>2000000</v>
      </c>
      <c r="J165" s="29">
        <v>0.4</v>
      </c>
      <c r="K165" s="8">
        <f t="shared" si="248"/>
        <v>800</v>
      </c>
      <c r="L165" s="40"/>
      <c r="M165" s="9">
        <f t="shared" si="260"/>
        <v>1.4282641651842443</v>
      </c>
      <c r="N165" s="9">
        <f t="shared" si="261"/>
        <v>4.3000736536545209E-3</v>
      </c>
      <c r="O165" s="33">
        <f t="shared" si="262"/>
        <v>0.91287675830254844</v>
      </c>
      <c r="P165" s="33">
        <f t="shared" si="263"/>
        <v>1.3038291611130886E-3</v>
      </c>
      <c r="Q165" s="33">
        <f t="shared" si="264"/>
        <v>3.9254372974103346E-3</v>
      </c>
      <c r="R165" s="30">
        <f t="shared" si="265"/>
        <v>0.90764749184402505</v>
      </c>
      <c r="S165" s="40"/>
      <c r="T165" s="10">
        <f t="shared" si="249"/>
        <v>730.30140664203873</v>
      </c>
      <c r="U165" s="10">
        <f t="shared" si="238"/>
        <v>726.11799347522003</v>
      </c>
      <c r="X165" s="11">
        <f t="shared" si="239"/>
        <v>2635.0029802872878</v>
      </c>
      <c r="Y165" s="11">
        <f t="shared" si="240"/>
        <v>-131.75014901436441</v>
      </c>
      <c r="Z165" s="11">
        <f t="shared" si="241"/>
        <v>-22.691187296100626</v>
      </c>
      <c r="AA165" s="11">
        <f t="shared" si="250"/>
        <v>-2607.6583222261775</v>
      </c>
      <c r="AB165" s="11">
        <f t="shared" si="251"/>
        <v>-127.09667824935468</v>
      </c>
      <c r="AC165" s="11">
        <f t="shared" si="266"/>
        <v>4.4397256602420887</v>
      </c>
      <c r="AD165" s="11">
        <f t="shared" si="252"/>
        <v>233.12675870040974</v>
      </c>
      <c r="AE165" s="11">
        <f t="shared" si="242"/>
        <v>110.46980611129715</v>
      </c>
      <c r="AI165" s="31">
        <f t="shared" si="267"/>
        <v>12</v>
      </c>
      <c r="AJ165" s="27">
        <f t="shared" si="277"/>
        <v>2903.1127215851998</v>
      </c>
      <c r="AK165" s="27">
        <f t="shared" si="278"/>
        <v>145.15563607926001</v>
      </c>
      <c r="AL165" s="28">
        <f t="shared" si="279"/>
        <v>25</v>
      </c>
      <c r="AM165" s="27">
        <f t="shared" si="253"/>
        <v>2000000</v>
      </c>
      <c r="AN165" s="29">
        <v>0.4</v>
      </c>
      <c r="AO165" s="8">
        <f t="shared" si="254"/>
        <v>800</v>
      </c>
      <c r="AP165" s="40"/>
      <c r="AQ165" s="9">
        <f t="shared" si="268"/>
        <v>1.1568939737992379</v>
      </c>
      <c r="AR165" s="9">
        <f t="shared" si="269"/>
        <v>4.3000736536545209E-3</v>
      </c>
      <c r="AS165" s="33">
        <f t="shared" si="270"/>
        <v>0.91465910185463783</v>
      </c>
      <c r="AT165" s="33">
        <f t="shared" si="271"/>
        <v>1.0581636030162539E-3</v>
      </c>
      <c r="AU165" s="33">
        <f t="shared" si="272"/>
        <v>3.9331015059604355E-3</v>
      </c>
      <c r="AV165" s="30">
        <f t="shared" si="273"/>
        <v>0.9096678367456611</v>
      </c>
      <c r="AW165" s="40"/>
      <c r="AX165" s="10">
        <f t="shared" si="255"/>
        <v>731.72728148371027</v>
      </c>
      <c r="AY165" s="10">
        <f t="shared" si="243"/>
        <v>727.73426939652893</v>
      </c>
      <c r="BB165" s="11">
        <f t="shared" si="244"/>
        <v>2635.0029802872878</v>
      </c>
      <c r="BC165" s="11">
        <f t="shared" si="245"/>
        <v>-131.75014901436441</v>
      </c>
      <c r="BD165" s="11">
        <f t="shared" si="246"/>
        <v>-22.691187296100626</v>
      </c>
      <c r="BE165" s="11">
        <f t="shared" si="256"/>
        <v>-2116.3272060325075</v>
      </c>
      <c r="BF165" s="11">
        <f t="shared" si="257"/>
        <v>364.23443794431523</v>
      </c>
      <c r="BG165" s="11">
        <f t="shared" si="274"/>
        <v>4.4397256602420887</v>
      </c>
      <c r="BH165" s="11">
        <f t="shared" si="258"/>
        <v>233.22955876365089</v>
      </c>
      <c r="BI165" s="11">
        <f t="shared" si="247"/>
        <v>601.90372236820815</v>
      </c>
    </row>
    <row r="166" spans="1:61" x14ac:dyDescent="0.2">
      <c r="A166" s="37" t="s">
        <v>8</v>
      </c>
      <c r="B166" s="37" t="s">
        <v>76</v>
      </c>
      <c r="C166" s="37" t="s">
        <v>77</v>
      </c>
      <c r="D166" s="21"/>
      <c r="E166" s="31">
        <f t="shared" si="259"/>
        <v>13</v>
      </c>
      <c r="F166" s="27">
        <f>B157</f>
        <v>2903.1127215851998</v>
      </c>
      <c r="G166" s="27">
        <f t="shared" si="275"/>
        <v>145.15563607926001</v>
      </c>
      <c r="H166" s="28">
        <f t="shared" si="276"/>
        <v>25</v>
      </c>
      <c r="I166" s="27">
        <f>B154</f>
        <v>2000000</v>
      </c>
      <c r="J166" s="29">
        <v>0.3</v>
      </c>
      <c r="K166" s="8">
        <f t="shared" si="248"/>
        <v>600</v>
      </c>
      <c r="L166" s="40"/>
      <c r="M166" s="9">
        <f t="shared" si="260"/>
        <v>1.5531325570520966</v>
      </c>
      <c r="N166" s="9">
        <f t="shared" si="261"/>
        <v>3.6517404271066895E-3</v>
      </c>
      <c r="O166" s="33">
        <f t="shared" si="262"/>
        <v>0.90764749184402505</v>
      </c>
      <c r="P166" s="33">
        <f t="shared" si="263"/>
        <v>1.4096968699096326E-3</v>
      </c>
      <c r="Q166" s="33">
        <f t="shared" si="264"/>
        <v>3.3144930395288155E-3</v>
      </c>
      <c r="R166" s="30">
        <f t="shared" si="265"/>
        <v>0.90292330193458659</v>
      </c>
      <c r="S166" s="40"/>
      <c r="T166" s="10">
        <f t="shared" si="249"/>
        <v>726.11799347522003</v>
      </c>
      <c r="U166" s="10">
        <f t="shared" si="238"/>
        <v>541.75398116075201</v>
      </c>
      <c r="X166" s="11">
        <f t="shared" si="239"/>
        <v>2621.2881244620125</v>
      </c>
      <c r="Y166" s="11">
        <f t="shared" si="240"/>
        <v>-131.06440622310066</v>
      </c>
      <c r="Z166" s="11">
        <f t="shared" si="241"/>
        <v>-22.573082548364663</v>
      </c>
      <c r="AA166" s="11">
        <f t="shared" si="250"/>
        <v>-2819.3937398192652</v>
      </c>
      <c r="AB166" s="11">
        <f t="shared" si="251"/>
        <v>-351.74310412871819</v>
      </c>
      <c r="AC166" s="11">
        <f t="shared" si="266"/>
        <v>185.71291153562373</v>
      </c>
      <c r="AD166" s="11">
        <f t="shared" si="252"/>
        <v>231.88580210992035</v>
      </c>
      <c r="AE166" s="11">
        <f t="shared" si="242"/>
        <v>65.855609516825893</v>
      </c>
      <c r="AI166" s="31">
        <f t="shared" si="267"/>
        <v>13</v>
      </c>
      <c r="AJ166" s="27">
        <f t="shared" si="277"/>
        <v>2903.1127215851998</v>
      </c>
      <c r="AK166" s="27">
        <f t="shared" si="278"/>
        <v>145.15563607926001</v>
      </c>
      <c r="AL166" s="28">
        <f t="shared" si="279"/>
        <v>25</v>
      </c>
      <c r="AM166" s="27">
        <f t="shared" si="253"/>
        <v>2000000</v>
      </c>
      <c r="AN166" s="29">
        <v>0.3</v>
      </c>
      <c r="AO166" s="8">
        <f t="shared" si="254"/>
        <v>600</v>
      </c>
      <c r="AP166" s="40"/>
      <c r="AQ166" s="9">
        <f t="shared" si="268"/>
        <v>1.2580373712121984</v>
      </c>
      <c r="AR166" s="9">
        <f t="shared" si="269"/>
        <v>3.6517404271066895E-3</v>
      </c>
      <c r="AS166" s="33">
        <f t="shared" si="270"/>
        <v>0.9096678367456611</v>
      </c>
      <c r="AT166" s="33">
        <f t="shared" si="271"/>
        <v>1.1443961340157987E-3</v>
      </c>
      <c r="AU166" s="33">
        <f t="shared" si="272"/>
        <v>3.3218708146828188E-3</v>
      </c>
      <c r="AV166" s="30">
        <f t="shared" si="273"/>
        <v>0.90520156979696242</v>
      </c>
      <c r="AW166" s="40"/>
      <c r="AX166" s="10">
        <f t="shared" si="255"/>
        <v>727.73426939652893</v>
      </c>
      <c r="AY166" s="10">
        <f t="shared" si="243"/>
        <v>543.1209418781774</v>
      </c>
      <c r="BB166" s="11">
        <f t="shared" si="244"/>
        <v>2621.2881244620125</v>
      </c>
      <c r="BC166" s="11">
        <f t="shared" si="245"/>
        <v>-131.06440622310066</v>
      </c>
      <c r="BD166" s="11">
        <f t="shared" si="246"/>
        <v>-22.573082548364663</v>
      </c>
      <c r="BE166" s="11">
        <f t="shared" si="256"/>
        <v>-2288.7922680315974</v>
      </c>
      <c r="BF166" s="11">
        <f t="shared" si="257"/>
        <v>178.85836765894965</v>
      </c>
      <c r="BG166" s="11">
        <f t="shared" si="274"/>
        <v>185.71291153562373</v>
      </c>
      <c r="BH166" s="11">
        <f t="shared" si="258"/>
        <v>232.00232935485786</v>
      </c>
      <c r="BI166" s="11">
        <f t="shared" si="247"/>
        <v>596.57360854943124</v>
      </c>
    </row>
    <row r="167" spans="1:61" x14ac:dyDescent="0.2">
      <c r="A167" s="21">
        <v>1</v>
      </c>
      <c r="B167" s="13">
        <f>200</f>
        <v>200</v>
      </c>
      <c r="C167" s="13">
        <f>200 + 0.5*80</f>
        <v>240</v>
      </c>
      <c r="D167" s="21"/>
      <c r="E167" s="31">
        <f t="shared" si="259"/>
        <v>14</v>
      </c>
      <c r="F167" s="27">
        <f>B157</f>
        <v>2903.1127215851998</v>
      </c>
      <c r="G167" s="27">
        <f t="shared" si="275"/>
        <v>145.15563607926001</v>
      </c>
      <c r="H167" s="28">
        <f t="shared" si="276"/>
        <v>25</v>
      </c>
      <c r="I167" s="27">
        <f>B154</f>
        <v>2000000</v>
      </c>
      <c r="J167" s="29">
        <v>0.3</v>
      </c>
      <c r="K167" s="8">
        <f t="shared" si="248"/>
        <v>600</v>
      </c>
      <c r="L167" s="40"/>
      <c r="M167" s="9">
        <f t="shared" si="260"/>
        <v>1.6902913329606097</v>
      </c>
      <c r="N167" s="9">
        <f t="shared" si="261"/>
        <v>3.3398015797097488E-3</v>
      </c>
      <c r="O167" s="33">
        <f t="shared" si="262"/>
        <v>0.90292330193458659</v>
      </c>
      <c r="P167" s="33">
        <f t="shared" si="263"/>
        <v>1.5262034315882073E-3</v>
      </c>
      <c r="Q167" s="33">
        <f t="shared" si="264"/>
        <v>3.0155846701578749E-3</v>
      </c>
      <c r="R167" s="30">
        <f t="shared" si="265"/>
        <v>0.89838151383284048</v>
      </c>
      <c r="S167" s="40"/>
      <c r="T167" s="10">
        <f t="shared" si="249"/>
        <v>541.75398116075201</v>
      </c>
      <c r="U167" s="10">
        <f t="shared" si="238"/>
        <v>539.02890829970431</v>
      </c>
      <c r="X167" s="11">
        <f t="shared" si="239"/>
        <v>2608.1028016450891</v>
      </c>
      <c r="Y167" s="11">
        <f t="shared" si="240"/>
        <v>-130.40514008225449</v>
      </c>
      <c r="Z167" s="11">
        <f t="shared" si="241"/>
        <v>-22.459537845821011</v>
      </c>
      <c r="AA167" s="11">
        <f t="shared" si="250"/>
        <v>-3052.4068631764144</v>
      </c>
      <c r="AB167" s="11">
        <f t="shared" si="251"/>
        <v>-597.16873945940097</v>
      </c>
      <c r="AC167" s="11">
        <f t="shared" si="266"/>
        <v>2.8345139456631419</v>
      </c>
      <c r="AD167" s="11">
        <f t="shared" si="252"/>
        <v>217.69078936949299</v>
      </c>
      <c r="AE167" s="11">
        <f t="shared" si="242"/>
        <v>-376.64343614424479</v>
      </c>
      <c r="AI167" s="31">
        <f t="shared" si="267"/>
        <v>14</v>
      </c>
      <c r="AJ167" s="27">
        <f t="shared" si="277"/>
        <v>2903.1127215851998</v>
      </c>
      <c r="AK167" s="27">
        <f t="shared" si="278"/>
        <v>145.15563607926001</v>
      </c>
      <c r="AL167" s="28">
        <f t="shared" si="279"/>
        <v>25</v>
      </c>
      <c r="AM167" s="27">
        <f t="shared" si="253"/>
        <v>2000000</v>
      </c>
      <c r="AN167" s="29">
        <v>0.3</v>
      </c>
      <c r="AO167" s="8">
        <f t="shared" si="254"/>
        <v>600</v>
      </c>
      <c r="AP167" s="40"/>
      <c r="AQ167" s="9">
        <f t="shared" si="268"/>
        <v>1.369135979698094</v>
      </c>
      <c r="AR167" s="9">
        <f t="shared" si="269"/>
        <v>3.3398015797097488E-3</v>
      </c>
      <c r="AS167" s="33">
        <f t="shared" si="270"/>
        <v>0.90520156979696242</v>
      </c>
      <c r="AT167" s="33">
        <f t="shared" si="271"/>
        <v>1.2393440380882169E-3</v>
      </c>
      <c r="AU167" s="33">
        <f t="shared" si="272"/>
        <v>3.0231936327636396E-3</v>
      </c>
      <c r="AV167" s="30">
        <f t="shared" si="273"/>
        <v>0.90093903212611059</v>
      </c>
      <c r="AW167" s="40"/>
      <c r="AX167" s="10">
        <f t="shared" si="255"/>
        <v>543.1209418781774</v>
      </c>
      <c r="AY167" s="10">
        <f t="shared" si="243"/>
        <v>540.56341927566632</v>
      </c>
      <c r="BB167" s="11">
        <f t="shared" si="244"/>
        <v>2608.1028016450891</v>
      </c>
      <c r="BC167" s="11">
        <f t="shared" si="245"/>
        <v>-130.40514008225449</v>
      </c>
      <c r="BD167" s="11">
        <f t="shared" si="246"/>
        <v>-22.459537845821011</v>
      </c>
      <c r="BE167" s="11">
        <f t="shared" si="256"/>
        <v>-2478.6880761764337</v>
      </c>
      <c r="BF167" s="11">
        <f t="shared" si="257"/>
        <v>-23.449952459420274</v>
      </c>
      <c r="BG167" s="11">
        <f t="shared" si="274"/>
        <v>2.8345139456631419</v>
      </c>
      <c r="BH167" s="11">
        <f t="shared" si="258"/>
        <v>217.78934195215498</v>
      </c>
      <c r="BI167" s="11">
        <f t="shared" si="247"/>
        <v>197.17390343839784</v>
      </c>
    </row>
    <row r="168" spans="1:61" x14ac:dyDescent="0.2">
      <c r="A168" s="39" t="s">
        <v>74</v>
      </c>
      <c r="B168" s="13">
        <v>25</v>
      </c>
      <c r="C168" s="13">
        <v>25</v>
      </c>
      <c r="D168" s="21"/>
      <c r="E168" s="31">
        <f t="shared" si="259"/>
        <v>15</v>
      </c>
      <c r="F168" s="27">
        <f>B157</f>
        <v>2903.1127215851998</v>
      </c>
      <c r="G168" s="27">
        <f t="shared" si="275"/>
        <v>145.15563607926001</v>
      </c>
      <c r="H168" s="28">
        <f t="shared" si="276"/>
        <v>25</v>
      </c>
      <c r="I168" s="27">
        <f>B154</f>
        <v>2000000</v>
      </c>
      <c r="J168" s="29">
        <v>0.3</v>
      </c>
      <c r="K168" s="8">
        <f t="shared" si="248"/>
        <v>600</v>
      </c>
      <c r="L168" s="40"/>
      <c r="M168" s="9">
        <f t="shared" si="260"/>
        <v>1.8407637069377385</v>
      </c>
      <c r="N168" s="9">
        <f t="shared" si="261"/>
        <v>2.7938173754583177E-3</v>
      </c>
      <c r="O168" s="33">
        <f t="shared" si="262"/>
        <v>0.89838151383284048</v>
      </c>
      <c r="P168" s="33">
        <f t="shared" si="263"/>
        <v>1.6537080856472766E-3</v>
      </c>
      <c r="Q168" s="33">
        <f t="shared" si="264"/>
        <v>2.5099138831367368E-3</v>
      </c>
      <c r="R168" s="30">
        <f t="shared" si="265"/>
        <v>0.89421789186405642</v>
      </c>
      <c r="S168" s="40"/>
      <c r="T168" s="10">
        <f t="shared" si="249"/>
        <v>539.02890829970431</v>
      </c>
      <c r="U168" s="10">
        <f t="shared" si="238"/>
        <v>536.53073511843388</v>
      </c>
      <c r="X168" s="11">
        <f t="shared" si="239"/>
        <v>2596.0153377396409</v>
      </c>
      <c r="Y168" s="11">
        <f t="shared" si="240"/>
        <v>-129.80076688698205</v>
      </c>
      <c r="Z168" s="11">
        <f t="shared" si="241"/>
        <v>-22.355447296601412</v>
      </c>
      <c r="AA168" s="11">
        <f t="shared" si="250"/>
        <v>-3307.4161712945534</v>
      </c>
      <c r="AB168" s="11">
        <f t="shared" si="251"/>
        <v>-863.55704773849629</v>
      </c>
      <c r="AC168" s="11">
        <f t="shared" si="266"/>
        <v>2.7250728610476171</v>
      </c>
      <c r="AD168" s="11">
        <f t="shared" si="252"/>
        <v>216.66643570886583</v>
      </c>
      <c r="AE168" s="11">
        <f t="shared" si="242"/>
        <v>-644.16553916858288</v>
      </c>
      <c r="AI168" s="31">
        <f t="shared" si="267"/>
        <v>15</v>
      </c>
      <c r="AJ168" s="27">
        <f t="shared" si="277"/>
        <v>2903.1127215851998</v>
      </c>
      <c r="AK168" s="27">
        <f t="shared" si="278"/>
        <v>145.15563607926001</v>
      </c>
      <c r="AL168" s="28">
        <f t="shared" si="279"/>
        <v>25</v>
      </c>
      <c r="AM168" s="27">
        <f t="shared" si="253"/>
        <v>2000000</v>
      </c>
      <c r="AN168" s="29">
        <v>0.3</v>
      </c>
      <c r="AO168" s="8">
        <f t="shared" si="254"/>
        <v>600</v>
      </c>
      <c r="AP168" s="40"/>
      <c r="AQ168" s="9">
        <f t="shared" si="268"/>
        <v>1.4910186026195682</v>
      </c>
      <c r="AR168" s="9">
        <f t="shared" si="269"/>
        <v>2.7938173754583177E-3</v>
      </c>
      <c r="AS168" s="33">
        <f t="shared" si="270"/>
        <v>0.90093903212611059</v>
      </c>
      <c r="AT168" s="33">
        <f t="shared" si="271"/>
        <v>1.3433168567260996E-3</v>
      </c>
      <c r="AU168" s="33">
        <f t="shared" si="272"/>
        <v>2.5170591221825274E-3</v>
      </c>
      <c r="AV168" s="30">
        <f t="shared" si="273"/>
        <v>0.89707865614720195</v>
      </c>
      <c r="AW168" s="40"/>
      <c r="AX168" s="10">
        <f t="shared" si="255"/>
        <v>540.56341927566632</v>
      </c>
      <c r="AY168" s="10">
        <f t="shared" si="243"/>
        <v>538.2471936883212</v>
      </c>
      <c r="BB168" s="11">
        <f t="shared" si="244"/>
        <v>2596.0153377396409</v>
      </c>
      <c r="BC168" s="11">
        <f t="shared" si="245"/>
        <v>-129.80076688698205</v>
      </c>
      <c r="BD168" s="11">
        <f t="shared" si="246"/>
        <v>-22.355447296601412</v>
      </c>
      <c r="BE168" s="11">
        <f t="shared" si="256"/>
        <v>-2686.6337134521991</v>
      </c>
      <c r="BF168" s="11">
        <f t="shared" si="257"/>
        <v>-242.77458989614206</v>
      </c>
      <c r="BG168" s="11">
        <f t="shared" si="274"/>
        <v>2.7250728610476171</v>
      </c>
      <c r="BH168" s="11">
        <f t="shared" si="258"/>
        <v>216.77706801737068</v>
      </c>
      <c r="BI168" s="11">
        <f t="shared" si="247"/>
        <v>-23.272449017723773</v>
      </c>
    </row>
    <row r="169" spans="1:61" x14ac:dyDescent="0.2">
      <c r="D169" s="21"/>
      <c r="E169" s="31">
        <f t="shared" si="259"/>
        <v>16</v>
      </c>
      <c r="F169" s="27">
        <f>B157</f>
        <v>2903.1127215851998</v>
      </c>
      <c r="G169" s="27">
        <f t="shared" si="275"/>
        <v>145.15563607926001</v>
      </c>
      <c r="H169" s="28">
        <f t="shared" si="276"/>
        <v>25</v>
      </c>
      <c r="I169" s="27">
        <f>B154</f>
        <v>2000000</v>
      </c>
      <c r="J169" s="29">
        <v>0.2</v>
      </c>
      <c r="K169" s="8">
        <f t="shared" si="248"/>
        <v>400</v>
      </c>
      <c r="L169" s="40"/>
      <c r="M169" s="9">
        <f t="shared" si="260"/>
        <v>2.0063049989834814</v>
      </c>
      <c r="N169" s="9">
        <f t="shared" si="261"/>
        <v>2.5060033927430548E-3</v>
      </c>
      <c r="O169" s="33">
        <f t="shared" si="262"/>
        <v>0.89421789186405642</v>
      </c>
      <c r="P169" s="33">
        <f t="shared" si="263"/>
        <v>1.7940738266273267E-3</v>
      </c>
      <c r="Q169" s="33">
        <f t="shared" si="264"/>
        <v>2.2409130708628674E-3</v>
      </c>
      <c r="R169" s="30">
        <f t="shared" si="265"/>
        <v>0.89018290496656627</v>
      </c>
      <c r="S169" s="40"/>
      <c r="T169" s="10">
        <f t="shared" si="249"/>
        <v>536.53073511843388</v>
      </c>
      <c r="U169" s="10">
        <f t="shared" si="238"/>
        <v>356.07316198662653</v>
      </c>
      <c r="X169" s="11">
        <f t="shared" si="239"/>
        <v>2584.3013159461075</v>
      </c>
      <c r="Y169" s="11">
        <f t="shared" si="240"/>
        <v>-129.21506579730539</v>
      </c>
      <c r="Z169" s="11">
        <f t="shared" si="241"/>
        <v>-22.254572624164158</v>
      </c>
      <c r="AA169" s="11">
        <f t="shared" si="250"/>
        <v>-3588.1476532546535</v>
      </c>
      <c r="AB169" s="11">
        <f t="shared" si="251"/>
        <v>-1155.3159757300155</v>
      </c>
      <c r="AC169" s="11">
        <f t="shared" si="266"/>
        <v>181.34175155408172</v>
      </c>
      <c r="AD169" s="11">
        <f t="shared" si="252"/>
        <v>215.6840181837035</v>
      </c>
      <c r="AE169" s="11">
        <f t="shared" si="242"/>
        <v>-758.2902059922302</v>
      </c>
      <c r="AI169" s="31">
        <f t="shared" si="267"/>
        <v>16</v>
      </c>
      <c r="AJ169" s="27">
        <f t="shared" si="277"/>
        <v>2903.1127215851998</v>
      </c>
      <c r="AK169" s="27">
        <f t="shared" si="278"/>
        <v>145.15563607926001</v>
      </c>
      <c r="AL169" s="28">
        <f t="shared" si="279"/>
        <v>25</v>
      </c>
      <c r="AM169" s="27">
        <f t="shared" si="253"/>
        <v>2000000</v>
      </c>
      <c r="AN169" s="29">
        <v>0.2</v>
      </c>
      <c r="AO169" s="8">
        <f t="shared" si="254"/>
        <v>400</v>
      </c>
      <c r="AP169" s="40"/>
      <c r="AQ169" s="9">
        <f t="shared" si="268"/>
        <v>1.62510704917662</v>
      </c>
      <c r="AR169" s="9">
        <f t="shared" si="269"/>
        <v>2.5060033927430548E-3</v>
      </c>
      <c r="AS169" s="33">
        <f t="shared" si="270"/>
        <v>0.89707865614720195</v>
      </c>
      <c r="AT169" s="33">
        <f t="shared" si="271"/>
        <v>1.457848847770707E-3</v>
      </c>
      <c r="AU169" s="33">
        <f t="shared" si="272"/>
        <v>2.2480821558622682E-3</v>
      </c>
      <c r="AV169" s="30">
        <f t="shared" si="273"/>
        <v>0.89337272514356902</v>
      </c>
      <c r="AW169" s="40"/>
      <c r="AX169" s="10">
        <f t="shared" si="255"/>
        <v>538.2471936883212</v>
      </c>
      <c r="AY169" s="10">
        <f t="shared" si="243"/>
        <v>357.34909005742759</v>
      </c>
      <c r="BB169" s="11">
        <f t="shared" si="244"/>
        <v>2584.3013159461075</v>
      </c>
      <c r="BC169" s="11">
        <f t="shared" si="245"/>
        <v>-129.21506579730539</v>
      </c>
      <c r="BD169" s="11">
        <f t="shared" si="246"/>
        <v>-22.254572624164158</v>
      </c>
      <c r="BE169" s="11">
        <f t="shared" si="256"/>
        <v>-2915.6976955414139</v>
      </c>
      <c r="BF169" s="11">
        <f t="shared" si="257"/>
        <v>-482.8660180167758</v>
      </c>
      <c r="BG169" s="11">
        <f t="shared" si="274"/>
        <v>181.34175155408172</v>
      </c>
      <c r="BH169" s="11">
        <f t="shared" si="258"/>
        <v>215.80776821026853</v>
      </c>
      <c r="BI169" s="11">
        <f t="shared" si="247"/>
        <v>-85.716498252425538</v>
      </c>
    </row>
    <row r="170" spans="1:61" x14ac:dyDescent="0.2">
      <c r="A170" s="92"/>
      <c r="B170" s="93" t="s">
        <v>78</v>
      </c>
      <c r="C170" s="93" t="s">
        <v>79</v>
      </c>
      <c r="D170" s="21"/>
      <c r="E170" s="31">
        <f t="shared" si="259"/>
        <v>17</v>
      </c>
      <c r="F170" s="27">
        <f>B157</f>
        <v>2903.1127215851998</v>
      </c>
      <c r="G170" s="27">
        <f t="shared" si="275"/>
        <v>145.15563607926001</v>
      </c>
      <c r="H170" s="28">
        <f t="shared" si="276"/>
        <v>25</v>
      </c>
      <c r="I170" s="27">
        <f>B154</f>
        <v>2000000</v>
      </c>
      <c r="J170" s="29">
        <v>0.2</v>
      </c>
      <c r="K170" s="8">
        <f t="shared" si="248"/>
        <v>400</v>
      </c>
      <c r="L170" s="40"/>
      <c r="M170" s="9">
        <f t="shared" si="260"/>
        <v>2.1871053257687421</v>
      </c>
      <c r="N170" s="9">
        <f t="shared" si="261"/>
        <v>2.0994823118615225E-3</v>
      </c>
      <c r="O170" s="33">
        <f t="shared" si="262"/>
        <v>0.89018290496656627</v>
      </c>
      <c r="P170" s="33">
        <f t="shared" si="263"/>
        <v>1.9469237723606671E-3</v>
      </c>
      <c r="Q170" s="33">
        <f t="shared" si="264"/>
        <v>1.8689232632988124E-3</v>
      </c>
      <c r="R170" s="30">
        <f t="shared" si="265"/>
        <v>0.88636705793090675</v>
      </c>
      <c r="S170" s="40"/>
      <c r="T170" s="10">
        <f t="shared" si="249"/>
        <v>356.07316198662653</v>
      </c>
      <c r="U170" s="10">
        <f t="shared" si="238"/>
        <v>354.54682317236268</v>
      </c>
      <c r="W170" s="40"/>
      <c r="X170" s="11">
        <f t="shared" si="239"/>
        <v>2573.2234818732613</v>
      </c>
      <c r="Y170" s="11">
        <f t="shared" si="240"/>
        <v>-128.66117409366308</v>
      </c>
      <c r="Z170" s="11">
        <f t="shared" si="241"/>
        <v>-22.159176448272667</v>
      </c>
      <c r="AA170" s="11">
        <f t="shared" si="250"/>
        <v>-3893.8475447213341</v>
      </c>
      <c r="AB170" s="11">
        <f t="shared" si="251"/>
        <v>-1471.4444133900088</v>
      </c>
      <c r="AC170" s="11">
        <f t="shared" si="266"/>
        <v>1.6139947589960402</v>
      </c>
      <c r="AD170" s="11">
        <f t="shared" si="252"/>
        <v>201.91498930569963</v>
      </c>
      <c r="AE170" s="11">
        <f t="shared" si="242"/>
        <v>-1267.915429325313</v>
      </c>
      <c r="AI170" s="31">
        <f t="shared" si="267"/>
        <v>17</v>
      </c>
      <c r="AJ170" s="27">
        <f t="shared" si="277"/>
        <v>2903.1127215851998</v>
      </c>
      <c r="AK170" s="27">
        <f t="shared" si="278"/>
        <v>145.15563607926001</v>
      </c>
      <c r="AL170" s="28">
        <f t="shared" si="279"/>
        <v>25</v>
      </c>
      <c r="AM170" s="27">
        <f t="shared" si="253"/>
        <v>2000000</v>
      </c>
      <c r="AN170" s="29">
        <v>0.2</v>
      </c>
      <c r="AO170" s="8">
        <f t="shared" si="254"/>
        <v>400</v>
      </c>
      <c r="AP170" s="40"/>
      <c r="AQ170" s="9">
        <f t="shared" si="268"/>
        <v>1.7715553138726812</v>
      </c>
      <c r="AR170" s="9">
        <f t="shared" si="269"/>
        <v>2.0994823118615225E-3</v>
      </c>
      <c r="AS170" s="33">
        <f t="shared" si="270"/>
        <v>0.89337272514356902</v>
      </c>
      <c r="AT170" s="33">
        <f t="shared" si="271"/>
        <v>1.582659198497008E-3</v>
      </c>
      <c r="AU170" s="33">
        <f t="shared" si="272"/>
        <v>1.8756202343384488E-3</v>
      </c>
      <c r="AV170" s="30">
        <f t="shared" si="273"/>
        <v>0.88991444571073353</v>
      </c>
      <c r="AW170" s="40"/>
      <c r="AX170" s="10">
        <f t="shared" si="255"/>
        <v>357.34909005742759</v>
      </c>
      <c r="AY170" s="10">
        <f t="shared" si="243"/>
        <v>355.96577828429344</v>
      </c>
      <c r="BA170" s="40"/>
      <c r="BB170" s="11">
        <f t="shared" si="244"/>
        <v>2573.2234818732613</v>
      </c>
      <c r="BC170" s="11">
        <f t="shared" si="245"/>
        <v>-128.66117409366308</v>
      </c>
      <c r="BD170" s="11">
        <f t="shared" si="246"/>
        <v>-22.159176448272667</v>
      </c>
      <c r="BE170" s="11">
        <f t="shared" si="256"/>
        <v>-3165.318396994016</v>
      </c>
      <c r="BF170" s="11">
        <f t="shared" si="257"/>
        <v>-742.91526566269067</v>
      </c>
      <c r="BG170" s="11">
        <f t="shared" si="274"/>
        <v>1.6139947589960402</v>
      </c>
      <c r="BH170" s="11">
        <f t="shared" si="258"/>
        <v>202.00697878649848</v>
      </c>
      <c r="BI170" s="11">
        <f t="shared" si="247"/>
        <v>-539.29429211719616</v>
      </c>
    </row>
    <row r="171" spans="1:61" x14ac:dyDescent="0.2">
      <c r="A171" s="35" t="s">
        <v>80</v>
      </c>
      <c r="B171" s="90">
        <f>AE179</f>
        <v>2186.281733880699</v>
      </c>
      <c r="C171" s="90">
        <f>BI179</f>
        <v>8824.5095085744142</v>
      </c>
      <c r="D171" s="21"/>
      <c r="E171" s="31">
        <f t="shared" si="259"/>
        <v>18</v>
      </c>
      <c r="F171" s="27">
        <f>B157</f>
        <v>2903.1127215851998</v>
      </c>
      <c r="G171" s="27">
        <f t="shared" si="275"/>
        <v>145.15563607926001</v>
      </c>
      <c r="H171" s="28">
        <f t="shared" si="276"/>
        <v>25</v>
      </c>
      <c r="I171" s="27">
        <f>B154</f>
        <v>2000000</v>
      </c>
      <c r="J171" s="29">
        <v>0.2</v>
      </c>
      <c r="K171" s="8">
        <f t="shared" si="248"/>
        <v>400</v>
      </c>
      <c r="L171" s="40"/>
      <c r="M171" s="9">
        <f t="shared" si="260"/>
        <v>2.387234329377383</v>
      </c>
      <c r="N171" s="9">
        <f t="shared" si="261"/>
        <v>1.7727647928912132E-3</v>
      </c>
      <c r="O171" s="33">
        <f t="shared" si="262"/>
        <v>0.88636705793090675</v>
      </c>
      <c r="P171" s="33">
        <f t="shared" si="263"/>
        <v>2.1159658691218925E-3</v>
      </c>
      <c r="Q171" s="33">
        <f t="shared" si="264"/>
        <v>1.5713203138784779E-3</v>
      </c>
      <c r="R171" s="30">
        <f t="shared" si="265"/>
        <v>0.88267977174790635</v>
      </c>
      <c r="S171" s="40"/>
      <c r="T171" s="10">
        <f t="shared" si="249"/>
        <v>354.54682317236268</v>
      </c>
      <c r="U171" s="10">
        <f t="shared" si="238"/>
        <v>353.07190869916252</v>
      </c>
      <c r="X171" s="11">
        <f t="shared" si="239"/>
        <v>2562.5188744472675</v>
      </c>
      <c r="Y171" s="11">
        <f t="shared" si="240"/>
        <v>-128.12594372236339</v>
      </c>
      <c r="Z171" s="11">
        <f t="shared" si="241"/>
        <v>-22.066994293697658</v>
      </c>
      <c r="AA171" s="11">
        <f t="shared" si="250"/>
        <v>-4231.9317382437848</v>
      </c>
      <c r="AB171" s="11">
        <f t="shared" si="251"/>
        <v>-1819.6058018125782</v>
      </c>
      <c r="AC171" s="11">
        <f t="shared" si="266"/>
        <v>1.5263388142637835</v>
      </c>
      <c r="AD171" s="11">
        <f t="shared" si="252"/>
        <v>201.07177341055845</v>
      </c>
      <c r="AE171" s="11">
        <f t="shared" si="242"/>
        <v>-1617.007689587756</v>
      </c>
      <c r="AI171" s="31">
        <f t="shared" si="267"/>
        <v>18</v>
      </c>
      <c r="AJ171" s="27">
        <f t="shared" si="277"/>
        <v>2903.1127215851998</v>
      </c>
      <c r="AK171" s="27">
        <f t="shared" si="278"/>
        <v>145.15563607926001</v>
      </c>
      <c r="AL171" s="28">
        <f t="shared" si="279"/>
        <v>25</v>
      </c>
      <c r="AM171" s="27">
        <f t="shared" si="253"/>
        <v>2000000</v>
      </c>
      <c r="AN171" s="29">
        <v>0.2</v>
      </c>
      <c r="AO171" s="8">
        <f t="shared" si="254"/>
        <v>400</v>
      </c>
      <c r="AP171" s="40"/>
      <c r="AQ171" s="9">
        <f t="shared" si="268"/>
        <v>1.9336598067956803</v>
      </c>
      <c r="AR171" s="9">
        <f t="shared" si="269"/>
        <v>1.7727647928912132E-3</v>
      </c>
      <c r="AS171" s="33">
        <f t="shared" si="270"/>
        <v>0.88991444571073353</v>
      </c>
      <c r="AT171" s="33">
        <f t="shared" si="271"/>
        <v>1.7207917951577018E-3</v>
      </c>
      <c r="AU171" s="33">
        <f t="shared" si="272"/>
        <v>1.5776089980412873E-3</v>
      </c>
      <c r="AV171" s="30">
        <f t="shared" si="273"/>
        <v>0.88661604491753454</v>
      </c>
      <c r="AW171" s="40"/>
      <c r="AX171" s="10">
        <f t="shared" si="255"/>
        <v>355.96577828429344</v>
      </c>
      <c r="AY171" s="10">
        <f t="shared" si="243"/>
        <v>354.6464179670138</v>
      </c>
      <c r="BB171" s="11">
        <f t="shared" si="244"/>
        <v>2562.5188744472675</v>
      </c>
      <c r="BC171" s="11">
        <f t="shared" si="245"/>
        <v>-128.12594372236339</v>
      </c>
      <c r="BD171" s="11">
        <f t="shared" si="246"/>
        <v>-22.066994293697658</v>
      </c>
      <c r="BE171" s="11">
        <f t="shared" si="256"/>
        <v>-3441.5835903154034</v>
      </c>
      <c r="BF171" s="11">
        <f t="shared" si="257"/>
        <v>-1029.2576538841968</v>
      </c>
      <c r="BG171" s="11">
        <f t="shared" si="274"/>
        <v>1.5263388142637835</v>
      </c>
      <c r="BH171" s="11">
        <f t="shared" si="258"/>
        <v>201.17407458803893</v>
      </c>
      <c r="BI171" s="11">
        <f t="shared" si="247"/>
        <v>-826.55724048189415</v>
      </c>
    </row>
    <row r="172" spans="1:61" x14ac:dyDescent="0.2">
      <c r="A172" s="35" t="s">
        <v>81</v>
      </c>
      <c r="B172" s="222">
        <f>F153+NPV(B156,F154:F173)</f>
        <v>43725.48055964792</v>
      </c>
      <c r="C172" s="222"/>
      <c r="E172" s="31">
        <f t="shared" si="259"/>
        <v>19</v>
      </c>
      <c r="F172" s="27">
        <f>B157</f>
        <v>2903.1127215851998</v>
      </c>
      <c r="G172" s="27">
        <f t="shared" si="275"/>
        <v>145.15563607926001</v>
      </c>
      <c r="H172" s="28">
        <f t="shared" si="276"/>
        <v>25</v>
      </c>
      <c r="I172" s="27">
        <f>B154</f>
        <v>2000000</v>
      </c>
      <c r="J172" s="29">
        <v>0.1</v>
      </c>
      <c r="K172" s="8">
        <f t="shared" si="248"/>
        <v>200</v>
      </c>
      <c r="L172" s="40"/>
      <c r="M172" s="9">
        <f t="shared" si="260"/>
        <v>2.6094385895298609</v>
      </c>
      <c r="N172" s="9">
        <f t="shared" si="261"/>
        <v>1.3326669998334167E-3</v>
      </c>
      <c r="O172" s="33">
        <f t="shared" si="262"/>
        <v>0.88267977174790635</v>
      </c>
      <c r="P172" s="33">
        <f t="shared" si="263"/>
        <v>2.3032986585963962E-3</v>
      </c>
      <c r="Q172" s="33">
        <f t="shared" si="264"/>
        <v>1.1763182032289274E-3</v>
      </c>
      <c r="R172" s="30">
        <f t="shared" si="265"/>
        <v>0.87920015488608105</v>
      </c>
      <c r="S172" s="40"/>
      <c r="T172" s="10">
        <f t="shared" si="249"/>
        <v>353.07190869916252</v>
      </c>
      <c r="U172" s="10">
        <f t="shared" si="238"/>
        <v>175.8400309772162</v>
      </c>
      <c r="X172" s="11">
        <f t="shared" si="239"/>
        <v>2552.41715446946</v>
      </c>
      <c r="Y172" s="11">
        <f t="shared" si="240"/>
        <v>-127.62085772347301</v>
      </c>
      <c r="Z172" s="11">
        <f t="shared" si="241"/>
        <v>-21.980003872152025</v>
      </c>
      <c r="AA172" s="11">
        <f t="shared" si="250"/>
        <v>-4606.5973171927926</v>
      </c>
      <c r="AB172" s="11">
        <f t="shared" si="251"/>
        <v>-2203.7810243189574</v>
      </c>
      <c r="AC172" s="11">
        <f t="shared" si="266"/>
        <v>178.01086882278145</v>
      </c>
      <c r="AD172" s="11">
        <f t="shared" si="252"/>
        <v>200.27355757296021</v>
      </c>
      <c r="AE172" s="11">
        <f t="shared" si="242"/>
        <v>-1825.4965979232156</v>
      </c>
      <c r="AI172" s="31">
        <f t="shared" si="267"/>
        <v>19</v>
      </c>
      <c r="AJ172" s="27">
        <f t="shared" si="277"/>
        <v>2903.1127215851998</v>
      </c>
      <c r="AK172" s="27">
        <f t="shared" si="278"/>
        <v>145.15563607926001</v>
      </c>
      <c r="AL172" s="28">
        <f t="shared" si="279"/>
        <v>25</v>
      </c>
      <c r="AM172" s="27">
        <f t="shared" si="253"/>
        <v>2000000</v>
      </c>
      <c r="AN172" s="29">
        <v>0.1</v>
      </c>
      <c r="AO172" s="8">
        <f t="shared" si="254"/>
        <v>200</v>
      </c>
      <c r="AP172" s="40"/>
      <c r="AQ172" s="9">
        <f t="shared" si="268"/>
        <v>2.1136452575191873</v>
      </c>
      <c r="AR172" s="9">
        <f t="shared" si="269"/>
        <v>1.3326669998334167E-3</v>
      </c>
      <c r="AS172" s="33">
        <f t="shared" si="270"/>
        <v>0.88661604491753454</v>
      </c>
      <c r="AT172" s="33">
        <f t="shared" si="271"/>
        <v>1.8739917985803657E-3</v>
      </c>
      <c r="AU172" s="33">
        <f t="shared" si="272"/>
        <v>1.1815639445844205E-3</v>
      </c>
      <c r="AV172" s="30">
        <f t="shared" si="273"/>
        <v>0.8835604891743698</v>
      </c>
      <c r="AW172" s="40"/>
      <c r="AX172" s="10">
        <f t="shared" si="255"/>
        <v>354.6464179670138</v>
      </c>
      <c r="AY172" s="10">
        <f t="shared" si="243"/>
        <v>176.71209783487396</v>
      </c>
      <c r="BB172" s="11">
        <f t="shared" si="244"/>
        <v>2552.41715446946</v>
      </c>
      <c r="BC172" s="11">
        <f t="shared" si="245"/>
        <v>-127.62085772347301</v>
      </c>
      <c r="BD172" s="11">
        <f t="shared" si="246"/>
        <v>-21.980003872152025</v>
      </c>
      <c r="BE172" s="11">
        <f t="shared" si="256"/>
        <v>-3747.9835971607313</v>
      </c>
      <c r="BF172" s="11">
        <f t="shared" si="257"/>
        <v>-1345.1673042868961</v>
      </c>
      <c r="BG172" s="11">
        <f t="shared" si="274"/>
        <v>178.01086882278145</v>
      </c>
      <c r="BH172" s="11">
        <f t="shared" si="258"/>
        <v>200.38707360366536</v>
      </c>
      <c r="BI172" s="11">
        <f t="shared" si="247"/>
        <v>-966.76936186044918</v>
      </c>
    </row>
    <row r="173" spans="1:61" x14ac:dyDescent="0.2">
      <c r="A173" s="34" t="s">
        <v>82</v>
      </c>
      <c r="B173" s="129">
        <f>B171/B172</f>
        <v>5.0000176233587476E-2</v>
      </c>
      <c r="C173" s="129">
        <f>C171/B172</f>
        <v>0.20181618122038703</v>
      </c>
      <c r="E173" s="31">
        <f t="shared" si="259"/>
        <v>20</v>
      </c>
      <c r="F173" s="27">
        <f>B157</f>
        <v>2903.1127215851998</v>
      </c>
      <c r="G173" s="27">
        <f t="shared" si="275"/>
        <v>145.15563607926001</v>
      </c>
      <c r="H173" s="28">
        <f t="shared" si="276"/>
        <v>25</v>
      </c>
      <c r="I173" s="27">
        <f>B154</f>
        <v>2000000</v>
      </c>
      <c r="J173" s="29">
        <v>0</v>
      </c>
      <c r="K173" s="8">
        <f t="shared" si="248"/>
        <v>0</v>
      </c>
      <c r="L173" s="40"/>
      <c r="M173" s="9">
        <f t="shared" si="260"/>
        <v>2.856316576086404</v>
      </c>
      <c r="N173" s="9">
        <f t="shared" si="261"/>
        <v>0.10255212157621876</v>
      </c>
      <c r="O173" s="33">
        <f t="shared" si="262"/>
        <v>0.87920015488608105</v>
      </c>
      <c r="P173" s="33">
        <f t="shared" si="263"/>
        <v>2.5112739760988472E-3</v>
      </c>
      <c r="Q173" s="33">
        <f t="shared" si="264"/>
        <v>9.0163841173707751E-2</v>
      </c>
      <c r="R173" s="30">
        <f t="shared" si="265"/>
        <v>0.78652503973627441</v>
      </c>
      <c r="S173" s="40"/>
      <c r="T173" s="10">
        <f t="shared" si="249"/>
        <v>175.8400309772162</v>
      </c>
      <c r="U173" s="10">
        <f t="shared" si="238"/>
        <v>0</v>
      </c>
      <c r="X173" s="11">
        <f t="shared" si="239"/>
        <v>2283.3708487036829</v>
      </c>
      <c r="Y173" s="11">
        <f t="shared" si="240"/>
        <v>-114.16854243518416</v>
      </c>
      <c r="Z173" s="11">
        <f t="shared" si="241"/>
        <v>-19.663125993406862</v>
      </c>
      <c r="AA173" s="11">
        <f t="shared" si="250"/>
        <v>-5022.547952197694</v>
      </c>
      <c r="AB173" s="11">
        <f t="shared" si="251"/>
        <v>-2873.0087719226021</v>
      </c>
      <c r="AC173" s="11">
        <f t="shared" si="266"/>
        <v>176.53595434958126</v>
      </c>
      <c r="AD173" s="11">
        <f t="shared" si="252"/>
        <v>169.06848590541685</v>
      </c>
      <c r="AE173" s="11">
        <f t="shared" si="242"/>
        <v>-2527.4043316676043</v>
      </c>
      <c r="AI173" s="31">
        <f t="shared" si="267"/>
        <v>20</v>
      </c>
      <c r="AJ173" s="27">
        <f t="shared" si="277"/>
        <v>2903.1127215851998</v>
      </c>
      <c r="AK173" s="27">
        <f t="shared" si="278"/>
        <v>145.15563607926001</v>
      </c>
      <c r="AL173" s="28">
        <f t="shared" si="279"/>
        <v>25</v>
      </c>
      <c r="AM173" s="27">
        <f t="shared" si="253"/>
        <v>2000000</v>
      </c>
      <c r="AN173" s="29">
        <v>0</v>
      </c>
      <c r="AO173" s="8">
        <f t="shared" si="254"/>
        <v>0</v>
      </c>
      <c r="AP173" s="40"/>
      <c r="AQ173" s="9">
        <f t="shared" si="268"/>
        <v>2.3136164266299875</v>
      </c>
      <c r="AR173" s="9">
        <f t="shared" si="269"/>
        <v>0.10255212157621876</v>
      </c>
      <c r="AS173" s="33">
        <f t="shared" si="270"/>
        <v>0.8835604891743698</v>
      </c>
      <c r="AT173" s="33">
        <f t="shared" si="271"/>
        <v>2.0442200616750494E-3</v>
      </c>
      <c r="AU173" s="33">
        <f t="shared" si="272"/>
        <v>9.0611002705753299E-2</v>
      </c>
      <c r="AV173" s="30">
        <f t="shared" si="273"/>
        <v>0.79090526640694148</v>
      </c>
      <c r="AW173" s="40"/>
      <c r="AX173" s="10">
        <f t="shared" si="255"/>
        <v>176.71209783487396</v>
      </c>
      <c r="AY173" s="10">
        <f t="shared" si="243"/>
        <v>0</v>
      </c>
      <c r="BB173" s="11">
        <f t="shared" si="244"/>
        <v>2283.3708487036829</v>
      </c>
      <c r="BC173" s="11">
        <f t="shared" si="245"/>
        <v>-114.16854243518416</v>
      </c>
      <c r="BD173" s="11">
        <f t="shared" si="246"/>
        <v>-19.663125993406862</v>
      </c>
      <c r="BE173" s="11">
        <f t="shared" si="256"/>
        <v>-4088.4401233500989</v>
      </c>
      <c r="BF173" s="11">
        <f t="shared" si="257"/>
        <v>-1938.900943075007</v>
      </c>
      <c r="BG173" s="11">
        <f t="shared" si="274"/>
        <v>176.53595434958126</v>
      </c>
      <c r="BH173" s="11">
        <f t="shared" si="258"/>
        <v>169.13135855419199</v>
      </c>
      <c r="BI173" s="11">
        <f t="shared" si="247"/>
        <v>-1593.2336301712337</v>
      </c>
    </row>
    <row r="174" spans="1:61" x14ac:dyDescent="0.2">
      <c r="B174" s="31"/>
      <c r="C174" s="14"/>
      <c r="E174" s="31"/>
      <c r="F174" s="40"/>
      <c r="G174" s="40"/>
      <c r="H174" s="40"/>
      <c r="I174" s="40"/>
      <c r="J174" s="40"/>
      <c r="K174" s="40"/>
      <c r="L174" s="40"/>
      <c r="M174" s="15"/>
      <c r="N174" s="40"/>
      <c r="O174" s="33"/>
      <c r="P174" s="40"/>
      <c r="Q174" s="40"/>
      <c r="R174" s="40"/>
      <c r="S174" s="40"/>
      <c r="T174" s="11"/>
      <c r="U174" s="11"/>
      <c r="V174" s="11"/>
      <c r="AI174" s="31"/>
      <c r="AJ174" s="40"/>
      <c r="AK174" s="40"/>
      <c r="AL174" s="40"/>
      <c r="AM174" s="40"/>
      <c r="AN174" s="40"/>
      <c r="AO174" s="40"/>
      <c r="AP174" s="40"/>
      <c r="AQ174" s="15"/>
      <c r="AR174" s="40"/>
      <c r="AS174" s="33"/>
      <c r="AT174" s="40"/>
      <c r="AU174" s="40"/>
      <c r="AV174" s="40"/>
      <c r="AW174" s="40"/>
      <c r="AX174" s="11"/>
      <c r="AY174" s="11"/>
      <c r="AZ174" s="11"/>
    </row>
    <row r="175" spans="1:61" x14ac:dyDescent="0.2">
      <c r="B175" s="41"/>
      <c r="C175" s="16"/>
      <c r="E175" s="31"/>
      <c r="F175" s="40"/>
      <c r="G175" s="40"/>
      <c r="H175" s="40"/>
      <c r="I175" s="40"/>
      <c r="J175" s="40"/>
      <c r="K175" s="40"/>
      <c r="L175" s="40"/>
      <c r="M175" s="15"/>
      <c r="N175" s="40"/>
      <c r="O175" s="40"/>
      <c r="P175" s="40"/>
      <c r="Q175" s="40"/>
      <c r="R175" s="40"/>
      <c r="S175" s="40"/>
      <c r="T175" s="11"/>
      <c r="U175" s="11"/>
      <c r="V175" s="11"/>
      <c r="W175" s="22" t="s">
        <v>83</v>
      </c>
      <c r="X175" s="42">
        <f>SUM(X153:X173)</f>
        <v>53311.103824608828</v>
      </c>
      <c r="Y175" s="42">
        <f t="shared" ref="Y175:AE175" si="280">SUM(Y153:Y173)</f>
        <v>-4842.8897324193431</v>
      </c>
      <c r="Z175" s="42">
        <f t="shared" si="280"/>
        <v>-634.085720546007</v>
      </c>
      <c r="AA175" s="42">
        <f t="shared" si="280"/>
        <v>-52481.563121428415</v>
      </c>
      <c r="AB175" s="42">
        <f t="shared" si="280"/>
        <v>-4647.4347497849376</v>
      </c>
      <c r="AC175" s="42">
        <f t="shared" si="280"/>
        <v>0</v>
      </c>
      <c r="AD175" s="42">
        <f t="shared" si="280"/>
        <v>4651.2900336589637</v>
      </c>
      <c r="AE175" s="42">
        <f t="shared" si="280"/>
        <v>3.855283874027009</v>
      </c>
      <c r="AI175" s="31"/>
      <c r="AJ175" s="40"/>
      <c r="AK175" s="40"/>
      <c r="AL175" s="40"/>
      <c r="AM175" s="40"/>
      <c r="AN175" s="40"/>
      <c r="AO175" s="40"/>
      <c r="AP175" s="40"/>
      <c r="AQ175" s="15"/>
      <c r="AR175" s="40"/>
      <c r="AS175" s="40"/>
      <c r="AT175" s="40"/>
      <c r="AU175" s="40"/>
      <c r="AV175" s="40"/>
      <c r="AW175" s="40"/>
      <c r="AX175" s="11"/>
      <c r="AY175" s="11"/>
      <c r="AZ175" s="11"/>
      <c r="BA175" s="22" t="s">
        <v>83</v>
      </c>
      <c r="BB175" s="42">
        <f>SUM(BB153:BB173)</f>
        <v>53311.103824608828</v>
      </c>
      <c r="BC175" s="42">
        <f t="shared" ref="BC175:BI175" si="281">SUM(BC153:BC173)</f>
        <v>-4842.8897324193431</v>
      </c>
      <c r="BD175" s="42">
        <f t="shared" si="281"/>
        <v>-674.085720546007</v>
      </c>
      <c r="BE175" s="42">
        <f t="shared" si="281"/>
        <v>-42617.899136198954</v>
      </c>
      <c r="BF175" s="42">
        <f t="shared" si="281"/>
        <v>5176.2292354445162</v>
      </c>
      <c r="BG175" s="42">
        <f t="shared" si="281"/>
        <v>0</v>
      </c>
      <c r="BH175" s="42">
        <f t="shared" si="281"/>
        <v>4652.7623792851255</v>
      </c>
      <c r="BI175" s="42">
        <f t="shared" si="281"/>
        <v>9828.9916147296408</v>
      </c>
    </row>
    <row r="176" spans="1:61" x14ac:dyDescent="0.2">
      <c r="B176" s="31"/>
      <c r="C176" s="14"/>
      <c r="E176" s="31"/>
      <c r="V176" s="11"/>
      <c r="W176" s="34"/>
      <c r="AI176" s="31"/>
      <c r="AZ176" s="11"/>
      <c r="BA176" s="34"/>
    </row>
    <row r="177" spans="1:61" x14ac:dyDescent="0.2">
      <c r="C177" s="14"/>
      <c r="V177" s="11"/>
      <c r="W177" s="22" t="str">
        <f>"Present Value at "&amp;TEXT(B155,"0.00%")&amp;" :"</f>
        <v>Present Value at 7.21% :</v>
      </c>
      <c r="X177" s="42">
        <f>X153+NPV($B$10,X154:X173)</f>
        <v>28472.751322039436</v>
      </c>
      <c r="Y177" s="42">
        <f>Y153+NPV($B$10,Y154:Y173)</f>
        <v>-3600.9721072908719</v>
      </c>
      <c r="Z177" s="42">
        <f>Z153+NPV($B$10,Z154:Z173)</f>
        <v>-420.19157584150167</v>
      </c>
      <c r="AA177" s="42">
        <f t="shared" ref="AA177:AE177" si="282">AA153+NPV($B$10,AA154:AA173)</f>
        <v>-23146.668691524927</v>
      </c>
      <c r="AB177" s="42">
        <f t="shared" si="282"/>
        <v>1304.9189473821282</v>
      </c>
      <c r="AC177" s="42">
        <f t="shared" si="282"/>
        <v>-750.49512935128155</v>
      </c>
      <c r="AD177" s="42">
        <f t="shared" si="282"/>
        <v>2496.4248185311453</v>
      </c>
      <c r="AE177" s="42">
        <f t="shared" si="282"/>
        <v>3050.8486365619929</v>
      </c>
      <c r="AZ177" s="11"/>
      <c r="BA177" s="22" t="str">
        <f>"Present Value at "&amp;TEXT(B155,"0.00%")&amp;" :"</f>
        <v>Present Value at 7.21% :</v>
      </c>
      <c r="BB177" s="42">
        <f>BB153+NPV($B$10,BB154:BB173)</f>
        <v>28472.751322039436</v>
      </c>
      <c r="BC177" s="42">
        <f t="shared" ref="BC177:BI177" si="283">BC153+NPV($B$10,BC154:BC173)</f>
        <v>-3600.9721072908719</v>
      </c>
      <c r="BD177" s="42">
        <f t="shared" si="283"/>
        <v>-460.19157584150167</v>
      </c>
      <c r="BE177" s="42">
        <f t="shared" si="283"/>
        <v>-18785.162099482808</v>
      </c>
      <c r="BF177" s="42">
        <f t="shared" si="283"/>
        <v>5626.4255394242473</v>
      </c>
      <c r="BG177" s="42">
        <f t="shared" si="283"/>
        <v>-750.49512935128155</v>
      </c>
      <c r="BH177" s="42">
        <f t="shared" si="283"/>
        <v>2497.0642076328709</v>
      </c>
      <c r="BI177" s="42">
        <f t="shared" si="283"/>
        <v>7372.9946177058364</v>
      </c>
    </row>
    <row r="178" spans="1:61" x14ac:dyDescent="0.2">
      <c r="B178" s="31"/>
      <c r="C178" s="14"/>
      <c r="V178" s="11"/>
      <c r="AZ178" s="11"/>
    </row>
    <row r="179" spans="1:61" x14ac:dyDescent="0.2">
      <c r="B179" s="31"/>
      <c r="C179" s="14"/>
      <c r="V179" s="11"/>
      <c r="W179" s="22" t="str">
        <f>"Present Value at "&amp;TEXT(B156,"0.00%")&amp;" :"</f>
        <v>Present Value at 3.21% :</v>
      </c>
      <c r="X179" s="42">
        <f>X153+NPV($B$11,X154:X173)</f>
        <v>39310.492288890156</v>
      </c>
      <c r="Y179" s="42">
        <f t="shared" ref="Y179:AE179" si="284">Y153+NPV($B$11,Y154:Y173)</f>
        <v>-4142.8591556334077</v>
      </c>
      <c r="Z179" s="42">
        <f t="shared" si="284"/>
        <v>-513.52020278621205</v>
      </c>
      <c r="AA179" s="42">
        <f t="shared" si="284"/>
        <v>-35486.538294847283</v>
      </c>
      <c r="AB179" s="42">
        <f t="shared" si="284"/>
        <v>-832.42536437675903</v>
      </c>
      <c r="AC179" s="42">
        <f t="shared" si="284"/>
        <v>-426.81065985203668</v>
      </c>
      <c r="AD179" s="42">
        <f t="shared" si="284"/>
        <v>3445.5177581094949</v>
      </c>
      <c r="AE179" s="42">
        <f t="shared" si="284"/>
        <v>2186.281733880699</v>
      </c>
      <c r="AZ179" s="11"/>
      <c r="BA179" s="22" t="str">
        <f>"Present Value at "&amp;TEXT(B156,"0.00%")&amp;" :"</f>
        <v>Present Value at 3.21% :</v>
      </c>
      <c r="BB179" s="42">
        <f>BB153+NPV($B$11,BB154:BB173)</f>
        <v>39310.492288890156</v>
      </c>
      <c r="BC179" s="42">
        <f t="shared" ref="BC179:BI179" si="285">BC153+NPV($B$11,BC154:BC173)</f>
        <v>-4142.8591556334077</v>
      </c>
      <c r="BD179" s="42">
        <f t="shared" si="285"/>
        <v>-553.52020278621205</v>
      </c>
      <c r="BE179" s="42">
        <f t="shared" si="285"/>
        <v>-28809.305194780565</v>
      </c>
      <c r="BF179" s="42">
        <f t="shared" si="285"/>
        <v>5804.8077356899639</v>
      </c>
      <c r="BG179" s="42">
        <f t="shared" si="285"/>
        <v>-426.81065985203668</v>
      </c>
      <c r="BH179" s="42">
        <f t="shared" si="285"/>
        <v>3446.5124327364856</v>
      </c>
      <c r="BI179" s="42">
        <f t="shared" si="285"/>
        <v>8824.5095085744142</v>
      </c>
    </row>
    <row r="180" spans="1:61" x14ac:dyDescent="0.2">
      <c r="B180" s="31"/>
      <c r="C180" s="14"/>
    </row>
    <row r="181" spans="1:61" s="20" customFormat="1" ht="17" thickBot="1" x14ac:dyDescent="0.25">
      <c r="B181" s="43"/>
      <c r="C181" s="44"/>
      <c r="AG181" s="47"/>
    </row>
    <row r="183" spans="1:61" x14ac:dyDescent="0.2">
      <c r="A183" s="87" t="s">
        <v>84</v>
      </c>
    </row>
    <row r="184" spans="1:61" x14ac:dyDescent="0.2">
      <c r="A184" s="35" t="s">
        <v>85</v>
      </c>
      <c r="B184" s="17">
        <f>B26+B55+B84+B113+B142+B171</f>
        <v>4391.4218189223911</v>
      </c>
      <c r="C184" s="19" t="s">
        <v>86</v>
      </c>
    </row>
    <row r="185" spans="1:61" x14ac:dyDescent="0.2">
      <c r="A185" s="35" t="s">
        <v>85</v>
      </c>
      <c r="B185" s="17">
        <f>C171+C142+C113+C84+C55+C26</f>
        <v>17173.965979575139</v>
      </c>
      <c r="C185" s="19" t="s">
        <v>87</v>
      </c>
    </row>
    <row r="186" spans="1:61" ht="17" thickBot="1" x14ac:dyDescent="0.25">
      <c r="A186" s="35" t="s">
        <v>88</v>
      </c>
      <c r="B186" s="88">
        <f>B185-B184</f>
        <v>12782.544160652749</v>
      </c>
    </row>
    <row r="187" spans="1:61" ht="17" thickTop="1" x14ac:dyDescent="0.2"/>
  </sheetData>
  <mergeCells count="33">
    <mergeCell ref="BB5:BI5"/>
    <mergeCell ref="AI6:AO6"/>
    <mergeCell ref="AQ6:AV6"/>
    <mergeCell ref="AX6:AY6"/>
    <mergeCell ref="A8:B8"/>
    <mergeCell ref="X5:AE5"/>
    <mergeCell ref="M6:R6"/>
    <mergeCell ref="A131:B131"/>
    <mergeCell ref="E6:K6"/>
    <mergeCell ref="B114:C114"/>
    <mergeCell ref="T6:U6"/>
    <mergeCell ref="A102:B102"/>
    <mergeCell ref="A37:B37"/>
    <mergeCell ref="A44:B44"/>
    <mergeCell ref="B27:C27"/>
    <mergeCell ref="B56:C56"/>
    <mergeCell ref="B85:C85"/>
    <mergeCell ref="A136:B136"/>
    <mergeCell ref="A49:B49"/>
    <mergeCell ref="A66:B66"/>
    <mergeCell ref="B172:C172"/>
    <mergeCell ref="A1:B2"/>
    <mergeCell ref="A20:B20"/>
    <mergeCell ref="A15:B15"/>
    <mergeCell ref="A160:B160"/>
    <mergeCell ref="A165:B165"/>
    <mergeCell ref="B143:C143"/>
    <mergeCell ref="A73:B73"/>
    <mergeCell ref="A78:B78"/>
    <mergeCell ref="A95:B95"/>
    <mergeCell ref="A153:B153"/>
    <mergeCell ref="A107:B107"/>
    <mergeCell ref="A124:B124"/>
  </mergeCell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F9AD-77DE-E84E-A320-1C8CEBD2BF1D}">
  <dimension ref="A1:R34"/>
  <sheetViews>
    <sheetView workbookViewId="0"/>
  </sheetViews>
  <sheetFormatPr baseColWidth="10" defaultColWidth="11.1640625" defaultRowHeight="16" x14ac:dyDescent="0.2"/>
  <cols>
    <col min="2" max="3" width="25" customWidth="1"/>
  </cols>
  <sheetData>
    <row r="1" spans="1:18" x14ac:dyDescent="0.2">
      <c r="A1" t="s">
        <v>152</v>
      </c>
    </row>
    <row r="3" spans="1:18" x14ac:dyDescent="0.2">
      <c r="A3" t="s">
        <v>94</v>
      </c>
      <c r="H3" t="s">
        <v>95</v>
      </c>
      <c r="N3" t="s">
        <v>96</v>
      </c>
    </row>
    <row r="4" spans="1:18" x14ac:dyDescent="0.2">
      <c r="A4" t="s">
        <v>153</v>
      </c>
      <c r="B4" t="s">
        <v>157</v>
      </c>
      <c r="C4" t="s">
        <v>158</v>
      </c>
      <c r="D4" t="s">
        <v>159</v>
      </c>
      <c r="E4" t="s">
        <v>160</v>
      </c>
      <c r="F4" t="s">
        <v>161</v>
      </c>
    </row>
    <row r="5" spans="1:18" x14ac:dyDescent="0.2">
      <c r="A5" s="140">
        <v>50000</v>
      </c>
      <c r="B5" s="141">
        <v>5.0000099955671826E-2</v>
      </c>
      <c r="C5" s="141">
        <v>0.12423171067937121</v>
      </c>
      <c r="D5" s="140">
        <v>85.513399836307997</v>
      </c>
      <c r="E5" s="140">
        <v>212.46909420365103</v>
      </c>
      <c r="F5" s="140">
        <v>126.95569436734303</v>
      </c>
      <c r="H5" s="141">
        <v>5.0000264352519017E-2</v>
      </c>
      <c r="I5" s="141">
        <v>0.12870080228501657</v>
      </c>
      <c r="J5" s="140">
        <v>161.59074210072913</v>
      </c>
      <c r="K5" s="140">
        <v>415.9349639347916</v>
      </c>
      <c r="L5" s="140">
        <v>254.34422183406247</v>
      </c>
      <c r="N5" s="141">
        <v>5.0000110233753746E-2</v>
      </c>
      <c r="O5" s="141">
        <v>0.13102763085766045</v>
      </c>
      <c r="P5" s="140">
        <v>359.88081872812933</v>
      </c>
      <c r="Q5" s="140">
        <v>943.08454218625513</v>
      </c>
      <c r="R5" s="140">
        <v>583.20372345812575</v>
      </c>
    </row>
    <row r="6" spans="1:18" x14ac:dyDescent="0.2">
      <c r="A6" s="140">
        <v>100000</v>
      </c>
      <c r="B6" s="141">
        <v>5.0000086710007809E-2</v>
      </c>
      <c r="C6" s="141">
        <v>0.1554362125830345</v>
      </c>
      <c r="D6" s="140">
        <v>139.3791245658108</v>
      </c>
      <c r="E6" s="140">
        <v>433.29051330049646</v>
      </c>
      <c r="F6" s="140">
        <v>293.91138873468566</v>
      </c>
      <c r="H6" s="141">
        <v>5.0000026876465091E-2</v>
      </c>
      <c r="I6" s="141">
        <v>0.14416263609175836</v>
      </c>
      <c r="J6" s="140">
        <v>291.35170699747698</v>
      </c>
      <c r="K6" s="140">
        <v>840.04015066560203</v>
      </c>
      <c r="L6" s="140">
        <v>548.68844366812505</v>
      </c>
      <c r="N6" s="141">
        <v>5.000046278279538E-2</v>
      </c>
      <c r="O6" s="141">
        <v>0.13774953013172764</v>
      </c>
      <c r="P6" s="140">
        <v>687.42531941175343</v>
      </c>
      <c r="Q6" s="140">
        <v>1893.8327663280047</v>
      </c>
      <c r="R6" s="140">
        <v>1206.4074469162513</v>
      </c>
    </row>
    <row r="7" spans="1:18" x14ac:dyDescent="0.2">
      <c r="A7" s="140">
        <v>250000</v>
      </c>
      <c r="B7" s="141">
        <v>5.000019715906253E-2</v>
      </c>
      <c r="C7" s="141">
        <v>0.18203377500395926</v>
      </c>
      <c r="D7" s="140">
        <v>300.97707672738159</v>
      </c>
      <c r="E7" s="140">
        <v>1095.7555485640969</v>
      </c>
      <c r="F7" s="140">
        <v>794.77847183671531</v>
      </c>
      <c r="H7" s="141">
        <v>5.0000130680841449E-2</v>
      </c>
      <c r="I7" s="141">
        <v>0.1551752528234556</v>
      </c>
      <c r="J7" s="140">
        <v>680.6385492946348</v>
      </c>
      <c r="K7" s="140">
        <v>2112.3596584649476</v>
      </c>
      <c r="L7" s="140">
        <v>1431.721109170313</v>
      </c>
      <c r="N7" s="141">
        <v>5.0001481942468437E-2</v>
      </c>
      <c r="O7" s="141">
        <v>0.14209578160473507</v>
      </c>
      <c r="P7" s="140">
        <v>1670.0869642442378</v>
      </c>
      <c r="Q7" s="140">
        <v>4746.1055815348645</v>
      </c>
      <c r="R7" s="140">
        <v>3076.0186172906269</v>
      </c>
    </row>
    <row r="8" spans="1:18" x14ac:dyDescent="0.2">
      <c r="A8" s="140">
        <v>500000</v>
      </c>
      <c r="B8" s="141">
        <v>5.0000112322592535E-2</v>
      </c>
      <c r="C8" s="141">
        <v>0.19286747190958597</v>
      </c>
      <c r="D8" s="140">
        <v>570.30542494291183</v>
      </c>
      <c r="E8" s="140">
        <v>2199.8623686163414</v>
      </c>
      <c r="F8" s="140">
        <v>1629.5569436734295</v>
      </c>
      <c r="H8" s="141">
        <v>5.0000039067457064E-2</v>
      </c>
      <c r="I8" s="141">
        <v>0.15919754859350771</v>
      </c>
      <c r="J8" s="140">
        <v>1329.4462939422845</v>
      </c>
      <c r="K8" s="140">
        <v>4232.888512282907</v>
      </c>
      <c r="L8" s="140">
        <v>2903.4422183406223</v>
      </c>
      <c r="N8" s="141">
        <v>5.0001113591224673E-2</v>
      </c>
      <c r="O8" s="141">
        <v>0.14360055647711006</v>
      </c>
      <c r="P8" s="140">
        <v>3307.8055550486433</v>
      </c>
      <c r="Q8" s="140">
        <v>9499.8427896298963</v>
      </c>
      <c r="R8" s="140">
        <v>6192.037234581253</v>
      </c>
    </row>
    <row r="9" spans="1:18" x14ac:dyDescent="0.2">
      <c r="A9" s="140">
        <v>1000000</v>
      </c>
      <c r="B9" s="141">
        <v>5.0000191032095936E-2</v>
      </c>
      <c r="C9" s="141">
        <v>0.19874818202587993</v>
      </c>
      <c r="D9" s="140">
        <v>1108.9650589692801</v>
      </c>
      <c r="E9" s="140">
        <v>4408.07894631614</v>
      </c>
      <c r="F9" s="140">
        <v>3299.1138873468599</v>
      </c>
      <c r="H9" s="141">
        <v>5.000003229280145E-2</v>
      </c>
      <c r="I9" s="141">
        <v>0.16128182996332704</v>
      </c>
      <c r="J9" s="140">
        <v>2627.0640550927401</v>
      </c>
      <c r="K9" s="140">
        <v>8473.9484917739919</v>
      </c>
      <c r="L9" s="140">
        <v>5846.8844366812518</v>
      </c>
      <c r="N9" s="141">
        <v>5.000045426292675E-2</v>
      </c>
      <c r="O9" s="141">
        <v>0.14436361881911497</v>
      </c>
      <c r="P9" s="140">
        <v>6583.1764987561373</v>
      </c>
      <c r="Q9" s="140">
        <v>19007.250967918655</v>
      </c>
      <c r="R9" s="140">
        <v>12424.074469162519</v>
      </c>
    </row>
    <row r="10" spans="1:18" x14ac:dyDescent="0.2">
      <c r="A10" s="140">
        <v>2000000</v>
      </c>
      <c r="B10" s="141">
        <v>5.0000176233587476E-2</v>
      </c>
      <c r="C10" s="141">
        <v>0.20181618122038703</v>
      </c>
      <c r="D10" s="140">
        <v>2186.281733880699</v>
      </c>
      <c r="E10" s="140">
        <v>8824.5095085744142</v>
      </c>
      <c r="F10" s="140">
        <v>6638.2277746937152</v>
      </c>
      <c r="H10" s="141">
        <v>5.0000020601304054E-2</v>
      </c>
      <c r="I10" s="141">
        <v>0.16234301806036339</v>
      </c>
      <c r="J10" s="140">
        <v>5222.2986627437058</v>
      </c>
      <c r="K10" s="140">
        <v>16956.067536106202</v>
      </c>
      <c r="L10" s="140">
        <v>11733.768873362496</v>
      </c>
      <c r="N10" s="141">
        <v>5.0001094441520365E-2</v>
      </c>
      <c r="O10" s="141">
        <v>0.14474882172436759</v>
      </c>
      <c r="P10" s="140">
        <v>13134.190351868221</v>
      </c>
      <c r="Q10" s="140">
        <v>38022.339290193231</v>
      </c>
      <c r="R10" s="140">
        <v>24888.148938325008</v>
      </c>
    </row>
    <row r="12" spans="1:18" x14ac:dyDescent="0.2">
      <c r="A12" t="s">
        <v>154</v>
      </c>
    </row>
    <row r="13" spans="1:18" x14ac:dyDescent="0.2">
      <c r="A13" s="140">
        <v>50000</v>
      </c>
      <c r="B13" s="141">
        <v>-2.3647218764134028E-2</v>
      </c>
      <c r="C13" s="141">
        <v>1.7847519305891734E-3</v>
      </c>
      <c r="D13" s="140">
        <v>-20.56350966716721</v>
      </c>
      <c r="E13" s="140">
        <v>1.5520118430937941</v>
      </c>
      <c r="F13" s="140">
        <v>22.115521510261004</v>
      </c>
      <c r="H13" s="141">
        <v>8.2652963592050946E-2</v>
      </c>
      <c r="I13" s="141">
        <v>0.12308676259484076</v>
      </c>
      <c r="J13" s="140">
        <v>135.8177322588466</v>
      </c>
      <c r="K13" s="140">
        <v>202.25971629070625</v>
      </c>
      <c r="L13" s="140">
        <v>66.441984031859647</v>
      </c>
      <c r="N13" s="141">
        <v>0.13987359989244849</v>
      </c>
      <c r="O13" s="141">
        <v>0.19189992997250366</v>
      </c>
      <c r="P13" s="140">
        <v>511.89084218276491</v>
      </c>
      <c r="Q13" s="140">
        <v>702.28990205421792</v>
      </c>
      <c r="R13" s="140">
        <v>190.39905987145301</v>
      </c>
    </row>
    <row r="14" spans="1:18" x14ac:dyDescent="0.2">
      <c r="A14" s="140">
        <v>100000</v>
      </c>
      <c r="B14" s="141">
        <v>3.7160673075794647E-2</v>
      </c>
      <c r="C14" s="141">
        <v>9.6588703081665755E-2</v>
      </c>
      <c r="D14" s="140">
        <v>52.670133137672281</v>
      </c>
      <c r="E14" s="140">
        <v>136.90117615819435</v>
      </c>
      <c r="F14" s="140">
        <v>84.231043020522065</v>
      </c>
      <c r="H14" s="141">
        <v>0.12315254490459372</v>
      </c>
      <c r="I14" s="141">
        <v>0.18150424625477077</v>
      </c>
      <c r="J14" s="140">
        <v>364.8754046172628</v>
      </c>
      <c r="K14" s="140">
        <v>537.75937268098198</v>
      </c>
      <c r="L14" s="140">
        <v>172.88396806371918</v>
      </c>
      <c r="N14" s="141">
        <v>0.15957586948384198</v>
      </c>
      <c r="O14" s="141">
        <v>0.2197719786064069</v>
      </c>
      <c r="P14" s="140">
        <v>1115.507743173529</v>
      </c>
      <c r="Q14" s="140">
        <v>1536.3058629164339</v>
      </c>
      <c r="R14" s="140">
        <v>420.79811974290487</v>
      </c>
    </row>
    <row r="15" spans="1:18" x14ac:dyDescent="0.2">
      <c r="A15" s="140">
        <v>250000</v>
      </c>
      <c r="B15" s="141">
        <v>8.8990970917307094E-2</v>
      </c>
      <c r="C15" s="141">
        <v>0.17739585924074028</v>
      </c>
      <c r="D15" s="140">
        <v>272.37140910555468</v>
      </c>
      <c r="E15" s="140">
        <v>542.94901665685938</v>
      </c>
      <c r="F15" s="140">
        <v>270.57760755130471</v>
      </c>
      <c r="H15" s="141">
        <v>0.1519977600063358</v>
      </c>
      <c r="I15" s="141">
        <v>0.22311110210444732</v>
      </c>
      <c r="J15" s="140">
        <v>1052.0501935331968</v>
      </c>
      <c r="K15" s="140">
        <v>1544.2601136924945</v>
      </c>
      <c r="L15" s="140">
        <v>492.20992015929778</v>
      </c>
      <c r="N15" s="141">
        <v>0.17231351427629429</v>
      </c>
      <c r="O15" s="141">
        <v>0.23779113224661</v>
      </c>
      <c r="P15" s="140">
        <v>2926.3712369291952</v>
      </c>
      <c r="Q15" s="140">
        <v>4038.3665362864594</v>
      </c>
      <c r="R15" s="140">
        <v>1111.9952993572642</v>
      </c>
    </row>
    <row r="16" spans="1:18" x14ac:dyDescent="0.2">
      <c r="A16" s="140">
        <v>500000</v>
      </c>
      <c r="B16" s="141">
        <v>0.11010254949452163</v>
      </c>
      <c r="C16" s="141">
        <v>0.2103104001076001</v>
      </c>
      <c r="D16" s="140">
        <v>638.53950008267418</v>
      </c>
      <c r="E16" s="140">
        <v>1219.6947151852837</v>
      </c>
      <c r="F16" s="140">
        <v>581.15521510260953</v>
      </c>
      <c r="H16" s="141">
        <v>0.16253350894222146</v>
      </c>
      <c r="I16" s="141">
        <v>0.23830810979147785</v>
      </c>
      <c r="J16" s="140">
        <v>2197.3398660092789</v>
      </c>
      <c r="K16" s="140">
        <v>3221.7597063278749</v>
      </c>
      <c r="L16" s="140">
        <v>1024.419840318596</v>
      </c>
      <c r="N16" s="141">
        <v>0.17672492374790832</v>
      </c>
      <c r="O16" s="141">
        <v>0.24403195789650103</v>
      </c>
      <c r="P16" s="140">
        <v>5944.4539636154959</v>
      </c>
      <c r="Q16" s="140">
        <v>8208.4445623300198</v>
      </c>
      <c r="R16" s="140">
        <v>2263.9905987145239</v>
      </c>
    </row>
    <row r="17" spans="1:18" x14ac:dyDescent="0.2">
      <c r="A17" s="140">
        <v>1000000</v>
      </c>
      <c r="B17" s="141">
        <v>0.12156216314706313</v>
      </c>
      <c r="C17" s="141">
        <v>0.22817672978484943</v>
      </c>
      <c r="D17" s="140">
        <v>1370.8769943845764</v>
      </c>
      <c r="E17" s="140">
        <v>2573.1874245897966</v>
      </c>
      <c r="F17" s="140">
        <v>1202.3104302052202</v>
      </c>
      <c r="H17" s="141">
        <v>0.16799288251745301</v>
      </c>
      <c r="I17" s="141">
        <v>0.24618281928813046</v>
      </c>
      <c r="J17" s="140">
        <v>4487.9202306590705</v>
      </c>
      <c r="K17" s="140">
        <v>6576.7599112962571</v>
      </c>
      <c r="L17" s="140">
        <v>2088.8396806371866</v>
      </c>
      <c r="N17" s="141">
        <v>0.17896279854936306</v>
      </c>
      <c r="O17" s="141">
        <v>0.24719806457134116</v>
      </c>
      <c r="P17" s="140">
        <v>11980.589312122893</v>
      </c>
      <c r="Q17" s="140">
        <v>16548.570509551944</v>
      </c>
      <c r="R17" s="140">
        <v>4567.9811974290515</v>
      </c>
    </row>
    <row r="18" spans="1:18" x14ac:dyDescent="0.2">
      <c r="A18" s="140">
        <v>2000000</v>
      </c>
      <c r="B18" s="141">
        <v>0.12754075252633559</v>
      </c>
      <c r="C18" s="141">
        <v>0.23749779561012271</v>
      </c>
      <c r="D18" s="140">
        <v>2835.5508245228357</v>
      </c>
      <c r="E18" s="140">
        <v>5280.1716849332761</v>
      </c>
      <c r="F18" s="140">
        <v>2444.6208604104404</v>
      </c>
      <c r="H18" s="141">
        <v>0.17077247291906492</v>
      </c>
      <c r="I18" s="141">
        <v>0.25019215946600637</v>
      </c>
      <c r="J18" s="140">
        <v>9069.0805494279139</v>
      </c>
      <c r="K18" s="140">
        <v>13286.759910702296</v>
      </c>
      <c r="L18" s="140">
        <v>4217.6793612743822</v>
      </c>
      <c r="N18" s="141">
        <v>0.18009070163089103</v>
      </c>
      <c r="O18" s="141">
        <v>0.24879342609026933</v>
      </c>
      <c r="P18" s="140">
        <v>24052.983616475613</v>
      </c>
      <c r="Q18" s="140">
        <v>33228.946011333705</v>
      </c>
      <c r="R18" s="140">
        <v>9175.962394858092</v>
      </c>
    </row>
    <row r="20" spans="1:18" x14ac:dyDescent="0.2">
      <c r="A20" t="s">
        <v>155</v>
      </c>
    </row>
    <row r="21" spans="1:18" x14ac:dyDescent="0.2">
      <c r="A21" s="140">
        <v>50000</v>
      </c>
      <c r="B21" s="141">
        <v>8.8235438161807928E-3</v>
      </c>
      <c r="C21" s="141">
        <v>4.8282793438408023E-2</v>
      </c>
      <c r="D21" s="140">
        <v>9.1407213401976151</v>
      </c>
      <c r="E21" s="140">
        <v>50.01840185090623</v>
      </c>
      <c r="F21" s="140">
        <v>40.877680510708615</v>
      </c>
      <c r="H21" s="141">
        <v>8.4302444090569917E-2</v>
      </c>
      <c r="I21" s="141">
        <v>0.13530501921464283</v>
      </c>
      <c r="J21" s="140">
        <v>165.02831398097584</v>
      </c>
      <c r="K21" s="140">
        <v>264.86965395886767</v>
      </c>
      <c r="L21" s="140">
        <v>99.841339977891835</v>
      </c>
      <c r="N21" s="141">
        <v>0.12406306549611425</v>
      </c>
      <c r="O21" s="141">
        <v>0.18392450353200329</v>
      </c>
      <c r="P21" s="140">
        <v>540.88429049201511</v>
      </c>
      <c r="Q21" s="140">
        <v>801.86535935725033</v>
      </c>
      <c r="R21" s="140">
        <v>260.98106886523522</v>
      </c>
    </row>
    <row r="22" spans="1:18" x14ac:dyDescent="0.2">
      <c r="A22" s="140">
        <v>100000</v>
      </c>
      <c r="B22" s="141">
        <v>5.1918907198865591E-2</v>
      </c>
      <c r="C22" s="141">
        <v>0.12402749594375312</v>
      </c>
      <c r="D22" s="140">
        <v>87.665081231859915</v>
      </c>
      <c r="E22" s="140">
        <v>209.42044225327726</v>
      </c>
      <c r="F22" s="140">
        <v>121.75536102141734</v>
      </c>
      <c r="H22" s="141">
        <v>0.11301699744887951</v>
      </c>
      <c r="I22" s="141">
        <v>0.18092410008220997</v>
      </c>
      <c r="J22" s="140">
        <v>398.9010836667303</v>
      </c>
      <c r="K22" s="140">
        <v>638.58376362251386</v>
      </c>
      <c r="L22" s="140">
        <v>239.68267995578356</v>
      </c>
      <c r="N22" s="141">
        <v>0.1379913189260035</v>
      </c>
      <c r="O22" s="141">
        <v>0.20547230713507447</v>
      </c>
      <c r="P22" s="140">
        <v>1149.1517630365711</v>
      </c>
      <c r="Q22" s="140">
        <v>1711.1139007670408</v>
      </c>
      <c r="R22" s="140">
        <v>561.96213773046975</v>
      </c>
    </row>
    <row r="23" spans="1:18" x14ac:dyDescent="0.2">
      <c r="A23" s="140">
        <v>250000</v>
      </c>
      <c r="B23" s="141">
        <v>8.8651764040846376E-2</v>
      </c>
      <c r="C23" s="141">
        <v>0.18858931933051332</v>
      </c>
      <c r="D23" s="140">
        <v>323.23859222657677</v>
      </c>
      <c r="E23" s="140">
        <v>687.62699478011962</v>
      </c>
      <c r="F23" s="140">
        <v>364.38840255354285</v>
      </c>
      <c r="H23" s="141">
        <v>0.13346858047519053</v>
      </c>
      <c r="I23" s="141">
        <v>0.21341556502931447</v>
      </c>
      <c r="J23" s="140">
        <v>1100.5215889589472</v>
      </c>
      <c r="K23" s="140">
        <v>1759.7282888484051</v>
      </c>
      <c r="L23" s="140">
        <v>659.20669988945792</v>
      </c>
      <c r="N23" s="141">
        <v>0.14699624772303665</v>
      </c>
      <c r="O23" s="141">
        <v>0.2194030272340862</v>
      </c>
      <c r="P23" s="140">
        <v>2973.9699837431594</v>
      </c>
      <c r="Q23" s="140">
        <v>4438.8753280693327</v>
      </c>
      <c r="R23" s="140">
        <v>1464.9053443261732</v>
      </c>
    </row>
    <row r="24" spans="1:18" x14ac:dyDescent="0.2">
      <c r="A24" s="140">
        <v>500000</v>
      </c>
      <c r="B24" s="141">
        <v>0.10361379875502651</v>
      </c>
      <c r="C24" s="141">
        <v>0.21488675517071917</v>
      </c>
      <c r="D24" s="140">
        <v>715.86023898133874</v>
      </c>
      <c r="E24" s="140">
        <v>1484.6370440884248</v>
      </c>
      <c r="F24" s="140">
        <v>768.77680510708603</v>
      </c>
      <c r="H24" s="141">
        <v>0.14093850925814394</v>
      </c>
      <c r="I24" s="141">
        <v>0.22528312830349978</v>
      </c>
      <c r="J24" s="140">
        <v>2269.8870620089597</v>
      </c>
      <c r="K24" s="140">
        <v>3628.3004617878764</v>
      </c>
      <c r="L24" s="140">
        <v>1358.4133997789168</v>
      </c>
      <c r="N24" s="141">
        <v>0.15011470811712094</v>
      </c>
      <c r="O24" s="141">
        <v>0.22422770049524199</v>
      </c>
      <c r="P24" s="140">
        <v>6015.3051494080673</v>
      </c>
      <c r="Q24" s="140">
        <v>8985.1158380604102</v>
      </c>
      <c r="R24" s="140">
        <v>2969.8106886523428</v>
      </c>
    </row>
    <row r="25" spans="1:18" x14ac:dyDescent="0.2">
      <c r="A25" s="140">
        <v>1000000</v>
      </c>
      <c r="B25" s="141">
        <v>0.11173540234673159</v>
      </c>
      <c r="C25" s="141">
        <v>0.2291612775780896</v>
      </c>
      <c r="D25" s="140">
        <v>1501.1051611369871</v>
      </c>
      <c r="E25" s="140">
        <v>3078.6587713511585</v>
      </c>
      <c r="F25" s="140">
        <v>1577.5536102141714</v>
      </c>
      <c r="H25" s="141">
        <v>0.14480925936670483</v>
      </c>
      <c r="I25" s="141">
        <v>0.23143261084806824</v>
      </c>
      <c r="J25" s="140">
        <v>4608.6192720463105</v>
      </c>
      <c r="K25" s="140">
        <v>7365.4460716041422</v>
      </c>
      <c r="L25" s="140">
        <v>2756.8267995578317</v>
      </c>
      <c r="N25" s="141">
        <v>0.15169654653807826</v>
      </c>
      <c r="O25" s="141">
        <v>0.22667526531608898</v>
      </c>
      <c r="P25" s="140">
        <v>12097.938286035554</v>
      </c>
      <c r="Q25" s="140">
        <v>18077.559663340246</v>
      </c>
      <c r="R25" s="140">
        <v>5979.6213773046911</v>
      </c>
    </row>
    <row r="26" spans="1:18" x14ac:dyDescent="0.2">
      <c r="A26" s="140">
        <v>2000000</v>
      </c>
      <c r="B26" s="141">
        <v>0.11597250455448289</v>
      </c>
      <c r="C26" s="141">
        <v>0.23660844759101568</v>
      </c>
      <c r="D26" s="140">
        <v>3071.5935677725265</v>
      </c>
      <c r="E26" s="140">
        <v>6266.7007882008675</v>
      </c>
      <c r="F26" s="140">
        <v>3195.107220428341</v>
      </c>
      <c r="H26" s="141">
        <v>0.14678001428143481</v>
      </c>
      <c r="I26" s="141">
        <v>0.23456356505361636</v>
      </c>
      <c r="J26" s="140">
        <v>9286.0831832592521</v>
      </c>
      <c r="K26" s="140">
        <v>14839.736782374923</v>
      </c>
      <c r="L26" s="140">
        <v>5553.6535991156707</v>
      </c>
      <c r="N26" s="141">
        <v>0.15249407698719236</v>
      </c>
      <c r="O26" s="141">
        <v>0.22790876208370975</v>
      </c>
      <c r="P26" s="140">
        <v>24263.357276736962</v>
      </c>
      <c r="Q26" s="140">
        <v>36262.600031346337</v>
      </c>
      <c r="R26" s="140">
        <v>11999.242754609375</v>
      </c>
    </row>
    <row r="28" spans="1:18" x14ac:dyDescent="0.2">
      <c r="A28" t="s">
        <v>156</v>
      </c>
    </row>
    <row r="29" spans="1:18" x14ac:dyDescent="0.2">
      <c r="A29" s="140">
        <v>50000</v>
      </c>
      <c r="B29" s="141">
        <v>1.6096972656015673E-2</v>
      </c>
      <c r="C29" s="141">
        <v>9.0321634951060145E-2</v>
      </c>
      <c r="D29" s="140">
        <v>27.530082142002584</v>
      </c>
      <c r="E29" s="140">
        <v>154.47389285794634</v>
      </c>
      <c r="F29" s="140">
        <v>126.94381071594375</v>
      </c>
      <c r="H29" s="141">
        <v>1.9604005475338134E-2</v>
      </c>
      <c r="I29" s="141">
        <v>9.8298326860931137E-2</v>
      </c>
      <c r="J29" s="140">
        <v>63.356180890812652</v>
      </c>
      <c r="K29" s="140">
        <v>317.68031210254304</v>
      </c>
      <c r="L29" s="140">
        <v>254.32413121173039</v>
      </c>
      <c r="N29" s="141">
        <v>2.2512146708681402E-2</v>
      </c>
      <c r="O29" s="141">
        <v>0.10353353556618473</v>
      </c>
      <c r="P29" s="140">
        <v>162.03343854587723</v>
      </c>
      <c r="Q29" s="140">
        <v>745.19302799903437</v>
      </c>
      <c r="R29" s="140">
        <v>583.1595894531572</v>
      </c>
    </row>
    <row r="30" spans="1:18" x14ac:dyDescent="0.2">
      <c r="A30" s="140">
        <v>100000</v>
      </c>
      <c r="B30" s="141">
        <v>1.4587042219188991E-2</v>
      </c>
      <c r="C30" s="141">
        <v>0.12001464194309192</v>
      </c>
      <c r="D30" s="140">
        <v>40.662512973365324</v>
      </c>
      <c r="E30" s="140">
        <v>334.55013440525244</v>
      </c>
      <c r="F30" s="140">
        <v>293.88762143188711</v>
      </c>
      <c r="H30" s="141">
        <v>1.9221877691810378E-2</v>
      </c>
      <c r="I30" s="141">
        <v>0.11337759124366702</v>
      </c>
      <c r="J30" s="140">
        <v>112.00647733734996</v>
      </c>
      <c r="K30" s="140">
        <v>660.65473976081068</v>
      </c>
      <c r="L30" s="140">
        <v>548.64826242346066</v>
      </c>
      <c r="N30" s="141">
        <v>2.2440035485678408E-2</v>
      </c>
      <c r="O30" s="141">
        <v>0.11018268258615441</v>
      </c>
      <c r="P30" s="140">
        <v>308.51411572657344</v>
      </c>
      <c r="Q30" s="140">
        <v>1514.8332946328883</v>
      </c>
      <c r="R30" s="140">
        <v>1206.3191789063148</v>
      </c>
    </row>
    <row r="31" spans="1:18" x14ac:dyDescent="0.2">
      <c r="A31" s="140">
        <v>250000</v>
      </c>
      <c r="B31" s="141">
        <v>1.3300161492026058E-2</v>
      </c>
      <c r="C31" s="141">
        <v>0.14532386840390341</v>
      </c>
      <c r="D31" s="140">
        <v>80.060558824147392</v>
      </c>
      <c r="E31" s="140">
        <v>874.77961240386469</v>
      </c>
      <c r="F31" s="140">
        <v>794.7190535797173</v>
      </c>
      <c r="H31" s="141">
        <v>1.894998923285204E-2</v>
      </c>
      <c r="I31" s="141">
        <v>0.12411773202747665</v>
      </c>
      <c r="J31" s="140">
        <v>257.96118940024138</v>
      </c>
      <c r="K31" s="140">
        <v>1689.5818454588934</v>
      </c>
      <c r="L31" s="140">
        <v>1431.620656058652</v>
      </c>
      <c r="N31" s="141">
        <v>2.239421017101453E-2</v>
      </c>
      <c r="O31" s="141">
        <v>0.11448190309453114</v>
      </c>
      <c r="P31" s="140">
        <v>747.98340025581126</v>
      </c>
      <c r="Q31" s="140">
        <v>3823.7813475215926</v>
      </c>
      <c r="R31" s="140">
        <v>3075.7979472657812</v>
      </c>
    </row>
    <row r="32" spans="1:18" x14ac:dyDescent="0.2">
      <c r="A32" s="140">
        <v>500000</v>
      </c>
      <c r="B32" s="141">
        <v>1.2775853713573985E-2</v>
      </c>
      <c r="C32" s="141">
        <v>0.15563279460422</v>
      </c>
      <c r="D32" s="140">
        <v>145.72244626410668</v>
      </c>
      <c r="E32" s="140">
        <v>1775.1605534235414</v>
      </c>
      <c r="F32" s="140">
        <v>1629.4381071594348</v>
      </c>
      <c r="H32" s="141">
        <v>1.8850550538399773E-2</v>
      </c>
      <c r="I32" s="141">
        <v>0.12804050404728709</v>
      </c>
      <c r="J32" s="140">
        <v>501.21549941664625</v>
      </c>
      <c r="K32" s="140">
        <v>3404.4568115339516</v>
      </c>
      <c r="L32" s="140">
        <v>2903.2413121173054</v>
      </c>
      <c r="N32" s="141">
        <v>2.2377614757645423E-2</v>
      </c>
      <c r="O32" s="141">
        <v>0.11597038630400089</v>
      </c>
      <c r="P32" s="140">
        <v>1480.3829972512626</v>
      </c>
      <c r="Q32" s="140">
        <v>7671.9788917828291</v>
      </c>
      <c r="R32" s="140">
        <v>6191.595894531567</v>
      </c>
    </row>
    <row r="33" spans="1:18" x14ac:dyDescent="0.2">
      <c r="A33" s="140">
        <v>1000000</v>
      </c>
      <c r="B33" s="141">
        <v>1.2491382034690964E-2</v>
      </c>
      <c r="C33" s="141">
        <v>0.16122865700391983</v>
      </c>
      <c r="D33" s="140">
        <v>277.04906578890314</v>
      </c>
      <c r="E33" s="140">
        <v>3575.9252801077728</v>
      </c>
      <c r="F33" s="140">
        <v>3298.8762143188696</v>
      </c>
      <c r="H33" s="141">
        <v>1.8799064976129397E-2</v>
      </c>
      <c r="I33" s="141">
        <v>0.13007321508462891</v>
      </c>
      <c r="J33" s="140">
        <v>987.72631943384954</v>
      </c>
      <c r="K33" s="140">
        <v>6834.2089436684582</v>
      </c>
      <c r="L33" s="140">
        <v>5846.4826242346089</v>
      </c>
      <c r="N33" s="141">
        <v>2.2368721279990497E-2</v>
      </c>
      <c r="O33" s="141">
        <v>0.11672518171607096</v>
      </c>
      <c r="P33" s="140">
        <v>2945.1180475943165</v>
      </c>
      <c r="Q33" s="140">
        <v>15368.309836657449</v>
      </c>
      <c r="R33" s="140">
        <v>12423.191789063132</v>
      </c>
    </row>
    <row r="34" spans="1:18" x14ac:dyDescent="0.2">
      <c r="A34" s="140">
        <v>2000000</v>
      </c>
      <c r="B34" s="141">
        <v>1.2342912801433382E-2</v>
      </c>
      <c r="C34" s="141">
        <v>0.16414804664285298</v>
      </c>
      <c r="D34" s="140">
        <v>539.69979374850482</v>
      </c>
      <c r="E34" s="140">
        <v>7177.4522223862486</v>
      </c>
      <c r="F34" s="140">
        <v>6637.7524286377438</v>
      </c>
      <c r="H34" s="141">
        <v>1.8772843227261016E-2</v>
      </c>
      <c r="I34" s="141">
        <v>0.13110814651488079</v>
      </c>
      <c r="J34" s="140">
        <v>1960.7470737535159</v>
      </c>
      <c r="K34" s="140">
        <v>13693.712322222733</v>
      </c>
      <c r="L34" s="140">
        <v>11732.965248469216</v>
      </c>
      <c r="N34" s="141">
        <v>2.2365216094157238E-2</v>
      </c>
      <c r="O34" s="141">
        <v>0.11710622275398509</v>
      </c>
      <c r="P34" s="140">
        <v>5874.8515151980728</v>
      </c>
      <c r="Q34" s="140">
        <v>30761.235093324358</v>
      </c>
      <c r="R34" s="140">
        <v>24886.383578126286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CE85E-65BB-A644-A791-7FB889459E84}">
  <dimension ref="A1:BI197"/>
  <sheetViews>
    <sheetView workbookViewId="0">
      <pane ySplit="17" topLeftCell="A18" activePane="bottomLeft" state="frozen"/>
      <selection pane="bottomLeft" activeCell="D5" sqref="D5"/>
    </sheetView>
  </sheetViews>
  <sheetFormatPr baseColWidth="10" defaultColWidth="10.6640625" defaultRowHeight="16" x14ac:dyDescent="0.2"/>
  <cols>
    <col min="1" max="1" width="26.1640625" style="19" customWidth="1"/>
    <col min="2" max="2" width="20.6640625" style="19" customWidth="1"/>
    <col min="3" max="3" width="18.1640625" style="19" customWidth="1"/>
    <col min="4" max="4" width="28.1640625" style="19" customWidth="1"/>
    <col min="5" max="5" width="15.33203125" style="19" customWidth="1"/>
    <col min="6" max="6" width="22.83203125" style="19" customWidth="1"/>
    <col min="7" max="7" width="12.5" style="19" customWidth="1"/>
    <col min="8" max="8" width="10.6640625" style="19" customWidth="1"/>
    <col min="9" max="9" width="17.1640625" style="19" customWidth="1"/>
    <col min="10" max="11" width="11.1640625" style="19" customWidth="1"/>
    <col min="12" max="12" width="5.6640625" style="19" customWidth="1"/>
    <col min="13" max="13" width="14.1640625" style="19" customWidth="1"/>
    <col min="14" max="17" width="10.6640625" style="19" customWidth="1"/>
    <col min="18" max="18" width="7.6640625" style="19" bestFit="1" customWidth="1"/>
    <col min="19" max="19" width="5.6640625" style="19" customWidth="1"/>
    <col min="20" max="22" width="10.6640625" style="19" customWidth="1"/>
    <col min="23" max="23" width="14.6640625" style="19" customWidth="1"/>
    <col min="24" max="24" width="10.6640625" style="19" customWidth="1"/>
    <col min="25" max="25" width="11.1640625" style="19" customWidth="1"/>
    <col min="26" max="31" width="10.6640625" style="19" customWidth="1"/>
    <col min="32" max="32" width="10.6640625" style="19"/>
    <col min="33" max="33" width="10.6640625" style="46"/>
    <col min="34" max="37" width="10.6640625" style="19"/>
    <col min="38" max="38" width="11.1640625" style="19" customWidth="1"/>
    <col min="39" max="39" width="16.5" style="19" customWidth="1"/>
    <col min="40" max="41" width="10.6640625" style="19"/>
    <col min="42" max="42" width="9.5" style="19" bestFit="1" customWidth="1"/>
    <col min="43" max="247" width="10.6640625" style="19"/>
    <col min="248" max="248" width="36" style="19" customWidth="1"/>
    <col min="249" max="250" width="10.6640625" style="19"/>
    <col min="251" max="251" width="19.1640625" style="19" bestFit="1" customWidth="1"/>
    <col min="252" max="252" width="10.6640625" style="19"/>
    <col min="253" max="253" width="10" style="19" customWidth="1"/>
    <col min="254" max="254" width="15.5" style="19" customWidth="1"/>
    <col min="255" max="257" width="10.6640625" style="19"/>
    <col min="258" max="258" width="12.5" style="19" customWidth="1"/>
    <col min="259" max="259" width="10.6640625" style="19"/>
    <col min="260" max="260" width="9.5" style="19" customWidth="1"/>
    <col min="261" max="263" width="11.1640625" style="19" customWidth="1"/>
    <col min="264" max="264" width="5.6640625" style="19" customWidth="1"/>
    <col min="265" max="265" width="14.1640625" style="19" customWidth="1"/>
    <col min="266" max="269" width="10.6640625" style="19"/>
    <col min="270" max="270" width="8.1640625" style="19" customWidth="1"/>
    <col min="271" max="271" width="5.6640625" style="19" customWidth="1"/>
    <col min="272" max="275" width="10.6640625" style="19"/>
    <col min="276" max="276" width="5.6640625" style="19" customWidth="1"/>
    <col min="277" max="277" width="10.6640625" style="19"/>
    <col min="278" max="278" width="11.1640625" style="19" customWidth="1"/>
    <col min="279" max="285" width="10.6640625" style="19"/>
    <col min="286" max="286" width="12.1640625" style="19" customWidth="1"/>
    <col min="287" max="287" width="13.5" style="19" customWidth="1"/>
    <col min="288" max="293" width="10.6640625" style="19"/>
    <col min="294" max="294" width="11.1640625" style="19" customWidth="1"/>
    <col min="295" max="297" width="10.6640625" style="19"/>
    <col min="298" max="298" width="9.5" style="19" bestFit="1" customWidth="1"/>
    <col min="299" max="503" width="10.6640625" style="19"/>
    <col min="504" max="504" width="36" style="19" customWidth="1"/>
    <col min="505" max="506" width="10.6640625" style="19"/>
    <col min="507" max="507" width="19.1640625" style="19" bestFit="1" customWidth="1"/>
    <col min="508" max="508" width="10.6640625" style="19"/>
    <col min="509" max="509" width="10" style="19" customWidth="1"/>
    <col min="510" max="510" width="15.5" style="19" customWidth="1"/>
    <col min="511" max="513" width="10.6640625" style="19"/>
    <col min="514" max="514" width="12.5" style="19" customWidth="1"/>
    <col min="515" max="515" width="10.6640625" style="19"/>
    <col min="516" max="516" width="9.5" style="19" customWidth="1"/>
    <col min="517" max="519" width="11.1640625" style="19" customWidth="1"/>
    <col min="520" max="520" width="5.6640625" style="19" customWidth="1"/>
    <col min="521" max="521" width="14.1640625" style="19" customWidth="1"/>
    <col min="522" max="525" width="10.6640625" style="19"/>
    <col min="526" max="526" width="8.1640625" style="19" customWidth="1"/>
    <col min="527" max="527" width="5.6640625" style="19" customWidth="1"/>
    <col min="528" max="531" width="10.6640625" style="19"/>
    <col min="532" max="532" width="5.6640625" style="19" customWidth="1"/>
    <col min="533" max="533" width="10.6640625" style="19"/>
    <col min="534" max="534" width="11.1640625" style="19" customWidth="1"/>
    <col min="535" max="541" width="10.6640625" style="19"/>
    <col min="542" max="542" width="12.1640625" style="19" customWidth="1"/>
    <col min="543" max="543" width="13.5" style="19" customWidth="1"/>
    <col min="544" max="549" width="10.6640625" style="19"/>
    <col min="550" max="550" width="11.1640625" style="19" customWidth="1"/>
    <col min="551" max="553" width="10.6640625" style="19"/>
    <col min="554" max="554" width="9.5" style="19" bestFit="1" customWidth="1"/>
    <col min="555" max="759" width="10.6640625" style="19"/>
    <col min="760" max="760" width="36" style="19" customWidth="1"/>
    <col min="761" max="762" width="10.6640625" style="19"/>
    <col min="763" max="763" width="19.1640625" style="19" bestFit="1" customWidth="1"/>
    <col min="764" max="764" width="10.6640625" style="19"/>
    <col min="765" max="765" width="10" style="19" customWidth="1"/>
    <col min="766" max="766" width="15.5" style="19" customWidth="1"/>
    <col min="767" max="769" width="10.6640625" style="19"/>
    <col min="770" max="770" width="12.5" style="19" customWidth="1"/>
    <col min="771" max="771" width="10.6640625" style="19"/>
    <col min="772" max="772" width="9.5" style="19" customWidth="1"/>
    <col min="773" max="775" width="11.1640625" style="19" customWidth="1"/>
    <col min="776" max="776" width="5.6640625" style="19" customWidth="1"/>
    <col min="777" max="777" width="14.1640625" style="19" customWidth="1"/>
    <col min="778" max="781" width="10.6640625" style="19"/>
    <col min="782" max="782" width="8.1640625" style="19" customWidth="1"/>
    <col min="783" max="783" width="5.6640625" style="19" customWidth="1"/>
    <col min="784" max="787" width="10.6640625" style="19"/>
    <col min="788" max="788" width="5.6640625" style="19" customWidth="1"/>
    <col min="789" max="789" width="10.6640625" style="19"/>
    <col min="790" max="790" width="11.1640625" style="19" customWidth="1"/>
    <col min="791" max="797" width="10.6640625" style="19"/>
    <col min="798" max="798" width="12.1640625" style="19" customWidth="1"/>
    <col min="799" max="799" width="13.5" style="19" customWidth="1"/>
    <col min="800" max="805" width="10.6640625" style="19"/>
    <col min="806" max="806" width="11.1640625" style="19" customWidth="1"/>
    <col min="807" max="809" width="10.6640625" style="19"/>
    <col min="810" max="810" width="9.5" style="19" bestFit="1" customWidth="1"/>
    <col min="811" max="1015" width="10.6640625" style="19"/>
    <col min="1016" max="1016" width="36" style="19" customWidth="1"/>
    <col min="1017" max="1018" width="10.6640625" style="19"/>
    <col min="1019" max="1019" width="19.1640625" style="19" bestFit="1" customWidth="1"/>
    <col min="1020" max="1020" width="10.6640625" style="19"/>
    <col min="1021" max="1021" width="10" style="19" customWidth="1"/>
    <col min="1022" max="1022" width="15.5" style="19" customWidth="1"/>
    <col min="1023" max="1025" width="10.6640625" style="19"/>
    <col min="1026" max="1026" width="12.5" style="19" customWidth="1"/>
    <col min="1027" max="1027" width="10.6640625" style="19"/>
    <col min="1028" max="1028" width="9.5" style="19" customWidth="1"/>
    <col min="1029" max="1031" width="11.1640625" style="19" customWidth="1"/>
    <col min="1032" max="1032" width="5.6640625" style="19" customWidth="1"/>
    <col min="1033" max="1033" width="14.1640625" style="19" customWidth="1"/>
    <col min="1034" max="1037" width="10.6640625" style="19"/>
    <col min="1038" max="1038" width="8.1640625" style="19" customWidth="1"/>
    <col min="1039" max="1039" width="5.6640625" style="19" customWidth="1"/>
    <col min="1040" max="1043" width="10.6640625" style="19"/>
    <col min="1044" max="1044" width="5.6640625" style="19" customWidth="1"/>
    <col min="1045" max="1045" width="10.6640625" style="19"/>
    <col min="1046" max="1046" width="11.1640625" style="19" customWidth="1"/>
    <col min="1047" max="1053" width="10.6640625" style="19"/>
    <col min="1054" max="1054" width="12.1640625" style="19" customWidth="1"/>
    <col min="1055" max="1055" width="13.5" style="19" customWidth="1"/>
    <col min="1056" max="1061" width="10.6640625" style="19"/>
    <col min="1062" max="1062" width="11.1640625" style="19" customWidth="1"/>
    <col min="1063" max="1065" width="10.6640625" style="19"/>
    <col min="1066" max="1066" width="9.5" style="19" bestFit="1" customWidth="1"/>
    <col min="1067" max="1271" width="10.6640625" style="19"/>
    <col min="1272" max="1272" width="36" style="19" customWidth="1"/>
    <col min="1273" max="1274" width="10.6640625" style="19"/>
    <col min="1275" max="1275" width="19.1640625" style="19" bestFit="1" customWidth="1"/>
    <col min="1276" max="1276" width="10.6640625" style="19"/>
    <col min="1277" max="1277" width="10" style="19" customWidth="1"/>
    <col min="1278" max="1278" width="15.5" style="19" customWidth="1"/>
    <col min="1279" max="1281" width="10.6640625" style="19"/>
    <col min="1282" max="1282" width="12.5" style="19" customWidth="1"/>
    <col min="1283" max="1283" width="10.6640625" style="19"/>
    <col min="1284" max="1284" width="9.5" style="19" customWidth="1"/>
    <col min="1285" max="1287" width="11.1640625" style="19" customWidth="1"/>
    <col min="1288" max="1288" width="5.6640625" style="19" customWidth="1"/>
    <col min="1289" max="1289" width="14.1640625" style="19" customWidth="1"/>
    <col min="1290" max="1293" width="10.6640625" style="19"/>
    <col min="1294" max="1294" width="8.1640625" style="19" customWidth="1"/>
    <col min="1295" max="1295" width="5.6640625" style="19" customWidth="1"/>
    <col min="1296" max="1299" width="10.6640625" style="19"/>
    <col min="1300" max="1300" width="5.6640625" style="19" customWidth="1"/>
    <col min="1301" max="1301" width="10.6640625" style="19"/>
    <col min="1302" max="1302" width="11.1640625" style="19" customWidth="1"/>
    <col min="1303" max="1309" width="10.6640625" style="19"/>
    <col min="1310" max="1310" width="12.1640625" style="19" customWidth="1"/>
    <col min="1311" max="1311" width="13.5" style="19" customWidth="1"/>
    <col min="1312" max="1317" width="10.6640625" style="19"/>
    <col min="1318" max="1318" width="11.1640625" style="19" customWidth="1"/>
    <col min="1319" max="1321" width="10.6640625" style="19"/>
    <col min="1322" max="1322" width="9.5" style="19" bestFit="1" customWidth="1"/>
    <col min="1323" max="1527" width="10.6640625" style="19"/>
    <col min="1528" max="1528" width="36" style="19" customWidth="1"/>
    <col min="1529" max="1530" width="10.6640625" style="19"/>
    <col min="1531" max="1531" width="19.1640625" style="19" bestFit="1" customWidth="1"/>
    <col min="1532" max="1532" width="10.6640625" style="19"/>
    <col min="1533" max="1533" width="10" style="19" customWidth="1"/>
    <col min="1534" max="1534" width="15.5" style="19" customWidth="1"/>
    <col min="1535" max="1537" width="10.6640625" style="19"/>
    <col min="1538" max="1538" width="12.5" style="19" customWidth="1"/>
    <col min="1539" max="1539" width="10.6640625" style="19"/>
    <col min="1540" max="1540" width="9.5" style="19" customWidth="1"/>
    <col min="1541" max="1543" width="11.1640625" style="19" customWidth="1"/>
    <col min="1544" max="1544" width="5.6640625" style="19" customWidth="1"/>
    <col min="1545" max="1545" width="14.1640625" style="19" customWidth="1"/>
    <col min="1546" max="1549" width="10.6640625" style="19"/>
    <col min="1550" max="1550" width="8.1640625" style="19" customWidth="1"/>
    <col min="1551" max="1551" width="5.6640625" style="19" customWidth="1"/>
    <col min="1552" max="1555" width="10.6640625" style="19"/>
    <col min="1556" max="1556" width="5.6640625" style="19" customWidth="1"/>
    <col min="1557" max="1557" width="10.6640625" style="19"/>
    <col min="1558" max="1558" width="11.1640625" style="19" customWidth="1"/>
    <col min="1559" max="1565" width="10.6640625" style="19"/>
    <col min="1566" max="1566" width="12.1640625" style="19" customWidth="1"/>
    <col min="1567" max="1567" width="13.5" style="19" customWidth="1"/>
    <col min="1568" max="1573" width="10.6640625" style="19"/>
    <col min="1574" max="1574" width="11.1640625" style="19" customWidth="1"/>
    <col min="1575" max="1577" width="10.6640625" style="19"/>
    <col min="1578" max="1578" width="9.5" style="19" bestFit="1" customWidth="1"/>
    <col min="1579" max="1783" width="10.6640625" style="19"/>
    <col min="1784" max="1784" width="36" style="19" customWidth="1"/>
    <col min="1785" max="1786" width="10.6640625" style="19"/>
    <col min="1787" max="1787" width="19.1640625" style="19" bestFit="1" customWidth="1"/>
    <col min="1788" max="1788" width="10.6640625" style="19"/>
    <col min="1789" max="1789" width="10" style="19" customWidth="1"/>
    <col min="1790" max="1790" width="15.5" style="19" customWidth="1"/>
    <col min="1791" max="1793" width="10.6640625" style="19"/>
    <col min="1794" max="1794" width="12.5" style="19" customWidth="1"/>
    <col min="1795" max="1795" width="10.6640625" style="19"/>
    <col min="1796" max="1796" width="9.5" style="19" customWidth="1"/>
    <col min="1797" max="1799" width="11.1640625" style="19" customWidth="1"/>
    <col min="1800" max="1800" width="5.6640625" style="19" customWidth="1"/>
    <col min="1801" max="1801" width="14.1640625" style="19" customWidth="1"/>
    <col min="1802" max="1805" width="10.6640625" style="19"/>
    <col min="1806" max="1806" width="8.1640625" style="19" customWidth="1"/>
    <col min="1807" max="1807" width="5.6640625" style="19" customWidth="1"/>
    <col min="1808" max="1811" width="10.6640625" style="19"/>
    <col min="1812" max="1812" width="5.6640625" style="19" customWidth="1"/>
    <col min="1813" max="1813" width="10.6640625" style="19"/>
    <col min="1814" max="1814" width="11.1640625" style="19" customWidth="1"/>
    <col min="1815" max="1821" width="10.6640625" style="19"/>
    <col min="1822" max="1822" width="12.1640625" style="19" customWidth="1"/>
    <col min="1823" max="1823" width="13.5" style="19" customWidth="1"/>
    <col min="1824" max="1829" width="10.6640625" style="19"/>
    <col min="1830" max="1830" width="11.1640625" style="19" customWidth="1"/>
    <col min="1831" max="1833" width="10.6640625" style="19"/>
    <col min="1834" max="1834" width="9.5" style="19" bestFit="1" customWidth="1"/>
    <col min="1835" max="2039" width="10.6640625" style="19"/>
    <col min="2040" max="2040" width="36" style="19" customWidth="1"/>
    <col min="2041" max="2042" width="10.6640625" style="19"/>
    <col min="2043" max="2043" width="19.1640625" style="19" bestFit="1" customWidth="1"/>
    <col min="2044" max="2044" width="10.6640625" style="19"/>
    <col min="2045" max="2045" width="10" style="19" customWidth="1"/>
    <col min="2046" max="2046" width="15.5" style="19" customWidth="1"/>
    <col min="2047" max="2049" width="10.6640625" style="19"/>
    <col min="2050" max="2050" width="12.5" style="19" customWidth="1"/>
    <col min="2051" max="2051" width="10.6640625" style="19"/>
    <col min="2052" max="2052" width="9.5" style="19" customWidth="1"/>
    <col min="2053" max="2055" width="11.1640625" style="19" customWidth="1"/>
    <col min="2056" max="2056" width="5.6640625" style="19" customWidth="1"/>
    <col min="2057" max="2057" width="14.1640625" style="19" customWidth="1"/>
    <col min="2058" max="2061" width="10.6640625" style="19"/>
    <col min="2062" max="2062" width="8.1640625" style="19" customWidth="1"/>
    <col min="2063" max="2063" width="5.6640625" style="19" customWidth="1"/>
    <col min="2064" max="2067" width="10.6640625" style="19"/>
    <col min="2068" max="2068" width="5.6640625" style="19" customWidth="1"/>
    <col min="2069" max="2069" width="10.6640625" style="19"/>
    <col min="2070" max="2070" width="11.1640625" style="19" customWidth="1"/>
    <col min="2071" max="2077" width="10.6640625" style="19"/>
    <col min="2078" max="2078" width="12.1640625" style="19" customWidth="1"/>
    <col min="2079" max="2079" width="13.5" style="19" customWidth="1"/>
    <col min="2080" max="2085" width="10.6640625" style="19"/>
    <col min="2086" max="2086" width="11.1640625" style="19" customWidth="1"/>
    <col min="2087" max="2089" width="10.6640625" style="19"/>
    <col min="2090" max="2090" width="9.5" style="19" bestFit="1" customWidth="1"/>
    <col min="2091" max="2295" width="10.6640625" style="19"/>
    <col min="2296" max="2296" width="36" style="19" customWidth="1"/>
    <col min="2297" max="2298" width="10.6640625" style="19"/>
    <col min="2299" max="2299" width="19.1640625" style="19" bestFit="1" customWidth="1"/>
    <col min="2300" max="2300" width="10.6640625" style="19"/>
    <col min="2301" max="2301" width="10" style="19" customWidth="1"/>
    <col min="2302" max="2302" width="15.5" style="19" customWidth="1"/>
    <col min="2303" max="2305" width="10.6640625" style="19"/>
    <col min="2306" max="2306" width="12.5" style="19" customWidth="1"/>
    <col min="2307" max="2307" width="10.6640625" style="19"/>
    <col min="2308" max="2308" width="9.5" style="19" customWidth="1"/>
    <col min="2309" max="2311" width="11.1640625" style="19" customWidth="1"/>
    <col min="2312" max="2312" width="5.6640625" style="19" customWidth="1"/>
    <col min="2313" max="2313" width="14.1640625" style="19" customWidth="1"/>
    <col min="2314" max="2317" width="10.6640625" style="19"/>
    <col min="2318" max="2318" width="8.1640625" style="19" customWidth="1"/>
    <col min="2319" max="2319" width="5.6640625" style="19" customWidth="1"/>
    <col min="2320" max="2323" width="10.6640625" style="19"/>
    <col min="2324" max="2324" width="5.6640625" style="19" customWidth="1"/>
    <col min="2325" max="2325" width="10.6640625" style="19"/>
    <col min="2326" max="2326" width="11.1640625" style="19" customWidth="1"/>
    <col min="2327" max="2333" width="10.6640625" style="19"/>
    <col min="2334" max="2334" width="12.1640625" style="19" customWidth="1"/>
    <col min="2335" max="2335" width="13.5" style="19" customWidth="1"/>
    <col min="2336" max="2341" width="10.6640625" style="19"/>
    <col min="2342" max="2342" width="11.1640625" style="19" customWidth="1"/>
    <col min="2343" max="2345" width="10.6640625" style="19"/>
    <col min="2346" max="2346" width="9.5" style="19" bestFit="1" customWidth="1"/>
    <col min="2347" max="2551" width="10.6640625" style="19"/>
    <col min="2552" max="2552" width="36" style="19" customWidth="1"/>
    <col min="2553" max="2554" width="10.6640625" style="19"/>
    <col min="2555" max="2555" width="19.1640625" style="19" bestFit="1" customWidth="1"/>
    <col min="2556" max="2556" width="10.6640625" style="19"/>
    <col min="2557" max="2557" width="10" style="19" customWidth="1"/>
    <col min="2558" max="2558" width="15.5" style="19" customWidth="1"/>
    <col min="2559" max="2561" width="10.6640625" style="19"/>
    <col min="2562" max="2562" width="12.5" style="19" customWidth="1"/>
    <col min="2563" max="2563" width="10.6640625" style="19"/>
    <col min="2564" max="2564" width="9.5" style="19" customWidth="1"/>
    <col min="2565" max="2567" width="11.1640625" style="19" customWidth="1"/>
    <col min="2568" max="2568" width="5.6640625" style="19" customWidth="1"/>
    <col min="2569" max="2569" width="14.1640625" style="19" customWidth="1"/>
    <col min="2570" max="2573" width="10.6640625" style="19"/>
    <col min="2574" max="2574" width="8.1640625" style="19" customWidth="1"/>
    <col min="2575" max="2575" width="5.6640625" style="19" customWidth="1"/>
    <col min="2576" max="2579" width="10.6640625" style="19"/>
    <col min="2580" max="2580" width="5.6640625" style="19" customWidth="1"/>
    <col min="2581" max="2581" width="10.6640625" style="19"/>
    <col min="2582" max="2582" width="11.1640625" style="19" customWidth="1"/>
    <col min="2583" max="2589" width="10.6640625" style="19"/>
    <col min="2590" max="2590" width="12.1640625" style="19" customWidth="1"/>
    <col min="2591" max="2591" width="13.5" style="19" customWidth="1"/>
    <col min="2592" max="2597" width="10.6640625" style="19"/>
    <col min="2598" max="2598" width="11.1640625" style="19" customWidth="1"/>
    <col min="2599" max="2601" width="10.6640625" style="19"/>
    <col min="2602" max="2602" width="9.5" style="19" bestFit="1" customWidth="1"/>
    <col min="2603" max="2807" width="10.6640625" style="19"/>
    <col min="2808" max="2808" width="36" style="19" customWidth="1"/>
    <col min="2809" max="2810" width="10.6640625" style="19"/>
    <col min="2811" max="2811" width="19.1640625" style="19" bestFit="1" customWidth="1"/>
    <col min="2812" max="2812" width="10.6640625" style="19"/>
    <col min="2813" max="2813" width="10" style="19" customWidth="1"/>
    <col min="2814" max="2814" width="15.5" style="19" customWidth="1"/>
    <col min="2815" max="2817" width="10.6640625" style="19"/>
    <col min="2818" max="2818" width="12.5" style="19" customWidth="1"/>
    <col min="2819" max="2819" width="10.6640625" style="19"/>
    <col min="2820" max="2820" width="9.5" style="19" customWidth="1"/>
    <col min="2821" max="2823" width="11.1640625" style="19" customWidth="1"/>
    <col min="2824" max="2824" width="5.6640625" style="19" customWidth="1"/>
    <col min="2825" max="2825" width="14.1640625" style="19" customWidth="1"/>
    <col min="2826" max="2829" width="10.6640625" style="19"/>
    <col min="2830" max="2830" width="8.1640625" style="19" customWidth="1"/>
    <col min="2831" max="2831" width="5.6640625" style="19" customWidth="1"/>
    <col min="2832" max="2835" width="10.6640625" style="19"/>
    <col min="2836" max="2836" width="5.6640625" style="19" customWidth="1"/>
    <col min="2837" max="2837" width="10.6640625" style="19"/>
    <col min="2838" max="2838" width="11.1640625" style="19" customWidth="1"/>
    <col min="2839" max="2845" width="10.6640625" style="19"/>
    <col min="2846" max="2846" width="12.1640625" style="19" customWidth="1"/>
    <col min="2847" max="2847" width="13.5" style="19" customWidth="1"/>
    <col min="2848" max="2853" width="10.6640625" style="19"/>
    <col min="2854" max="2854" width="11.1640625" style="19" customWidth="1"/>
    <col min="2855" max="2857" width="10.6640625" style="19"/>
    <col min="2858" max="2858" width="9.5" style="19" bestFit="1" customWidth="1"/>
    <col min="2859" max="3063" width="10.6640625" style="19"/>
    <col min="3064" max="3064" width="36" style="19" customWidth="1"/>
    <col min="3065" max="3066" width="10.6640625" style="19"/>
    <col min="3067" max="3067" width="19.1640625" style="19" bestFit="1" customWidth="1"/>
    <col min="3068" max="3068" width="10.6640625" style="19"/>
    <col min="3069" max="3069" width="10" style="19" customWidth="1"/>
    <col min="3070" max="3070" width="15.5" style="19" customWidth="1"/>
    <col min="3071" max="3073" width="10.6640625" style="19"/>
    <col min="3074" max="3074" width="12.5" style="19" customWidth="1"/>
    <col min="3075" max="3075" width="10.6640625" style="19"/>
    <col min="3076" max="3076" width="9.5" style="19" customWidth="1"/>
    <col min="3077" max="3079" width="11.1640625" style="19" customWidth="1"/>
    <col min="3080" max="3080" width="5.6640625" style="19" customWidth="1"/>
    <col min="3081" max="3081" width="14.1640625" style="19" customWidth="1"/>
    <col min="3082" max="3085" width="10.6640625" style="19"/>
    <col min="3086" max="3086" width="8.1640625" style="19" customWidth="1"/>
    <col min="3087" max="3087" width="5.6640625" style="19" customWidth="1"/>
    <col min="3088" max="3091" width="10.6640625" style="19"/>
    <col min="3092" max="3092" width="5.6640625" style="19" customWidth="1"/>
    <col min="3093" max="3093" width="10.6640625" style="19"/>
    <col min="3094" max="3094" width="11.1640625" style="19" customWidth="1"/>
    <col min="3095" max="3101" width="10.6640625" style="19"/>
    <col min="3102" max="3102" width="12.1640625" style="19" customWidth="1"/>
    <col min="3103" max="3103" width="13.5" style="19" customWidth="1"/>
    <col min="3104" max="3109" width="10.6640625" style="19"/>
    <col min="3110" max="3110" width="11.1640625" style="19" customWidth="1"/>
    <col min="3111" max="3113" width="10.6640625" style="19"/>
    <col min="3114" max="3114" width="9.5" style="19" bestFit="1" customWidth="1"/>
    <col min="3115" max="3319" width="10.6640625" style="19"/>
    <col min="3320" max="3320" width="36" style="19" customWidth="1"/>
    <col min="3321" max="3322" width="10.6640625" style="19"/>
    <col min="3323" max="3323" width="19.1640625" style="19" bestFit="1" customWidth="1"/>
    <col min="3324" max="3324" width="10.6640625" style="19"/>
    <col min="3325" max="3325" width="10" style="19" customWidth="1"/>
    <col min="3326" max="3326" width="15.5" style="19" customWidth="1"/>
    <col min="3327" max="3329" width="10.6640625" style="19"/>
    <col min="3330" max="3330" width="12.5" style="19" customWidth="1"/>
    <col min="3331" max="3331" width="10.6640625" style="19"/>
    <col min="3332" max="3332" width="9.5" style="19" customWidth="1"/>
    <col min="3333" max="3335" width="11.1640625" style="19" customWidth="1"/>
    <col min="3336" max="3336" width="5.6640625" style="19" customWidth="1"/>
    <col min="3337" max="3337" width="14.1640625" style="19" customWidth="1"/>
    <col min="3338" max="3341" width="10.6640625" style="19"/>
    <col min="3342" max="3342" width="8.1640625" style="19" customWidth="1"/>
    <col min="3343" max="3343" width="5.6640625" style="19" customWidth="1"/>
    <col min="3344" max="3347" width="10.6640625" style="19"/>
    <col min="3348" max="3348" width="5.6640625" style="19" customWidth="1"/>
    <col min="3349" max="3349" width="10.6640625" style="19"/>
    <col min="3350" max="3350" width="11.1640625" style="19" customWidth="1"/>
    <col min="3351" max="3357" width="10.6640625" style="19"/>
    <col min="3358" max="3358" width="12.1640625" style="19" customWidth="1"/>
    <col min="3359" max="3359" width="13.5" style="19" customWidth="1"/>
    <col min="3360" max="3365" width="10.6640625" style="19"/>
    <col min="3366" max="3366" width="11.1640625" style="19" customWidth="1"/>
    <col min="3367" max="3369" width="10.6640625" style="19"/>
    <col min="3370" max="3370" width="9.5" style="19" bestFit="1" customWidth="1"/>
    <col min="3371" max="3575" width="10.6640625" style="19"/>
    <col min="3576" max="3576" width="36" style="19" customWidth="1"/>
    <col min="3577" max="3578" width="10.6640625" style="19"/>
    <col min="3579" max="3579" width="19.1640625" style="19" bestFit="1" customWidth="1"/>
    <col min="3580" max="3580" width="10.6640625" style="19"/>
    <col min="3581" max="3581" width="10" style="19" customWidth="1"/>
    <col min="3582" max="3582" width="15.5" style="19" customWidth="1"/>
    <col min="3583" max="3585" width="10.6640625" style="19"/>
    <col min="3586" max="3586" width="12.5" style="19" customWidth="1"/>
    <col min="3587" max="3587" width="10.6640625" style="19"/>
    <col min="3588" max="3588" width="9.5" style="19" customWidth="1"/>
    <col min="3589" max="3591" width="11.1640625" style="19" customWidth="1"/>
    <col min="3592" max="3592" width="5.6640625" style="19" customWidth="1"/>
    <col min="3593" max="3593" width="14.1640625" style="19" customWidth="1"/>
    <col min="3594" max="3597" width="10.6640625" style="19"/>
    <col min="3598" max="3598" width="8.1640625" style="19" customWidth="1"/>
    <col min="3599" max="3599" width="5.6640625" style="19" customWidth="1"/>
    <col min="3600" max="3603" width="10.6640625" style="19"/>
    <col min="3604" max="3604" width="5.6640625" style="19" customWidth="1"/>
    <col min="3605" max="3605" width="10.6640625" style="19"/>
    <col min="3606" max="3606" width="11.1640625" style="19" customWidth="1"/>
    <col min="3607" max="3613" width="10.6640625" style="19"/>
    <col min="3614" max="3614" width="12.1640625" style="19" customWidth="1"/>
    <col min="3615" max="3615" width="13.5" style="19" customWidth="1"/>
    <col min="3616" max="3621" width="10.6640625" style="19"/>
    <col min="3622" max="3622" width="11.1640625" style="19" customWidth="1"/>
    <col min="3623" max="3625" width="10.6640625" style="19"/>
    <col min="3626" max="3626" width="9.5" style="19" bestFit="1" customWidth="1"/>
    <col min="3627" max="3831" width="10.6640625" style="19"/>
    <col min="3832" max="3832" width="36" style="19" customWidth="1"/>
    <col min="3833" max="3834" width="10.6640625" style="19"/>
    <col min="3835" max="3835" width="19.1640625" style="19" bestFit="1" customWidth="1"/>
    <col min="3836" max="3836" width="10.6640625" style="19"/>
    <col min="3837" max="3837" width="10" style="19" customWidth="1"/>
    <col min="3838" max="3838" width="15.5" style="19" customWidth="1"/>
    <col min="3839" max="3841" width="10.6640625" style="19"/>
    <col min="3842" max="3842" width="12.5" style="19" customWidth="1"/>
    <col min="3843" max="3843" width="10.6640625" style="19"/>
    <col min="3844" max="3844" width="9.5" style="19" customWidth="1"/>
    <col min="3845" max="3847" width="11.1640625" style="19" customWidth="1"/>
    <col min="3848" max="3848" width="5.6640625" style="19" customWidth="1"/>
    <col min="3849" max="3849" width="14.1640625" style="19" customWidth="1"/>
    <col min="3850" max="3853" width="10.6640625" style="19"/>
    <col min="3854" max="3854" width="8.1640625" style="19" customWidth="1"/>
    <col min="3855" max="3855" width="5.6640625" style="19" customWidth="1"/>
    <col min="3856" max="3859" width="10.6640625" style="19"/>
    <col min="3860" max="3860" width="5.6640625" style="19" customWidth="1"/>
    <col min="3861" max="3861" width="10.6640625" style="19"/>
    <col min="3862" max="3862" width="11.1640625" style="19" customWidth="1"/>
    <col min="3863" max="3869" width="10.6640625" style="19"/>
    <col min="3870" max="3870" width="12.1640625" style="19" customWidth="1"/>
    <col min="3871" max="3871" width="13.5" style="19" customWidth="1"/>
    <col min="3872" max="3877" width="10.6640625" style="19"/>
    <col min="3878" max="3878" width="11.1640625" style="19" customWidth="1"/>
    <col min="3879" max="3881" width="10.6640625" style="19"/>
    <col min="3882" max="3882" width="9.5" style="19" bestFit="1" customWidth="1"/>
    <col min="3883" max="4087" width="10.6640625" style="19"/>
    <col min="4088" max="4088" width="36" style="19" customWidth="1"/>
    <col min="4089" max="4090" width="10.6640625" style="19"/>
    <col min="4091" max="4091" width="19.1640625" style="19" bestFit="1" customWidth="1"/>
    <col min="4092" max="4092" width="10.6640625" style="19"/>
    <col min="4093" max="4093" width="10" style="19" customWidth="1"/>
    <col min="4094" max="4094" width="15.5" style="19" customWidth="1"/>
    <col min="4095" max="4097" width="10.6640625" style="19"/>
    <col min="4098" max="4098" width="12.5" style="19" customWidth="1"/>
    <col min="4099" max="4099" width="10.6640625" style="19"/>
    <col min="4100" max="4100" width="9.5" style="19" customWidth="1"/>
    <col min="4101" max="4103" width="11.1640625" style="19" customWidth="1"/>
    <col min="4104" max="4104" width="5.6640625" style="19" customWidth="1"/>
    <col min="4105" max="4105" width="14.1640625" style="19" customWidth="1"/>
    <col min="4106" max="4109" width="10.6640625" style="19"/>
    <col min="4110" max="4110" width="8.1640625" style="19" customWidth="1"/>
    <col min="4111" max="4111" width="5.6640625" style="19" customWidth="1"/>
    <col min="4112" max="4115" width="10.6640625" style="19"/>
    <col min="4116" max="4116" width="5.6640625" style="19" customWidth="1"/>
    <col min="4117" max="4117" width="10.6640625" style="19"/>
    <col min="4118" max="4118" width="11.1640625" style="19" customWidth="1"/>
    <col min="4119" max="4125" width="10.6640625" style="19"/>
    <col min="4126" max="4126" width="12.1640625" style="19" customWidth="1"/>
    <col min="4127" max="4127" width="13.5" style="19" customWidth="1"/>
    <col min="4128" max="4133" width="10.6640625" style="19"/>
    <col min="4134" max="4134" width="11.1640625" style="19" customWidth="1"/>
    <col min="4135" max="4137" width="10.6640625" style="19"/>
    <col min="4138" max="4138" width="9.5" style="19" bestFit="1" customWidth="1"/>
    <col min="4139" max="4343" width="10.6640625" style="19"/>
    <col min="4344" max="4344" width="36" style="19" customWidth="1"/>
    <col min="4345" max="4346" width="10.6640625" style="19"/>
    <col min="4347" max="4347" width="19.1640625" style="19" bestFit="1" customWidth="1"/>
    <col min="4348" max="4348" width="10.6640625" style="19"/>
    <col min="4349" max="4349" width="10" style="19" customWidth="1"/>
    <col min="4350" max="4350" width="15.5" style="19" customWidth="1"/>
    <col min="4351" max="4353" width="10.6640625" style="19"/>
    <col min="4354" max="4354" width="12.5" style="19" customWidth="1"/>
    <col min="4355" max="4355" width="10.6640625" style="19"/>
    <col min="4356" max="4356" width="9.5" style="19" customWidth="1"/>
    <col min="4357" max="4359" width="11.1640625" style="19" customWidth="1"/>
    <col min="4360" max="4360" width="5.6640625" style="19" customWidth="1"/>
    <col min="4361" max="4361" width="14.1640625" style="19" customWidth="1"/>
    <col min="4362" max="4365" width="10.6640625" style="19"/>
    <col min="4366" max="4366" width="8.1640625" style="19" customWidth="1"/>
    <col min="4367" max="4367" width="5.6640625" style="19" customWidth="1"/>
    <col min="4368" max="4371" width="10.6640625" style="19"/>
    <col min="4372" max="4372" width="5.6640625" style="19" customWidth="1"/>
    <col min="4373" max="4373" width="10.6640625" style="19"/>
    <col min="4374" max="4374" width="11.1640625" style="19" customWidth="1"/>
    <col min="4375" max="4381" width="10.6640625" style="19"/>
    <col min="4382" max="4382" width="12.1640625" style="19" customWidth="1"/>
    <col min="4383" max="4383" width="13.5" style="19" customWidth="1"/>
    <col min="4384" max="4389" width="10.6640625" style="19"/>
    <col min="4390" max="4390" width="11.1640625" style="19" customWidth="1"/>
    <col min="4391" max="4393" width="10.6640625" style="19"/>
    <col min="4394" max="4394" width="9.5" style="19" bestFit="1" customWidth="1"/>
    <col min="4395" max="4599" width="10.6640625" style="19"/>
    <col min="4600" max="4600" width="36" style="19" customWidth="1"/>
    <col min="4601" max="4602" width="10.6640625" style="19"/>
    <col min="4603" max="4603" width="19.1640625" style="19" bestFit="1" customWidth="1"/>
    <col min="4604" max="4604" width="10.6640625" style="19"/>
    <col min="4605" max="4605" width="10" style="19" customWidth="1"/>
    <col min="4606" max="4606" width="15.5" style="19" customWidth="1"/>
    <col min="4607" max="4609" width="10.6640625" style="19"/>
    <col min="4610" max="4610" width="12.5" style="19" customWidth="1"/>
    <col min="4611" max="4611" width="10.6640625" style="19"/>
    <col min="4612" max="4612" width="9.5" style="19" customWidth="1"/>
    <col min="4613" max="4615" width="11.1640625" style="19" customWidth="1"/>
    <col min="4616" max="4616" width="5.6640625" style="19" customWidth="1"/>
    <col min="4617" max="4617" width="14.1640625" style="19" customWidth="1"/>
    <col min="4618" max="4621" width="10.6640625" style="19"/>
    <col min="4622" max="4622" width="8.1640625" style="19" customWidth="1"/>
    <col min="4623" max="4623" width="5.6640625" style="19" customWidth="1"/>
    <col min="4624" max="4627" width="10.6640625" style="19"/>
    <col min="4628" max="4628" width="5.6640625" style="19" customWidth="1"/>
    <col min="4629" max="4629" width="10.6640625" style="19"/>
    <col min="4630" max="4630" width="11.1640625" style="19" customWidth="1"/>
    <col min="4631" max="4637" width="10.6640625" style="19"/>
    <col min="4638" max="4638" width="12.1640625" style="19" customWidth="1"/>
    <col min="4639" max="4639" width="13.5" style="19" customWidth="1"/>
    <col min="4640" max="4645" width="10.6640625" style="19"/>
    <col min="4646" max="4646" width="11.1640625" style="19" customWidth="1"/>
    <col min="4647" max="4649" width="10.6640625" style="19"/>
    <col min="4650" max="4650" width="9.5" style="19" bestFit="1" customWidth="1"/>
    <col min="4651" max="4855" width="10.6640625" style="19"/>
    <col min="4856" max="4856" width="36" style="19" customWidth="1"/>
    <col min="4857" max="4858" width="10.6640625" style="19"/>
    <col min="4859" max="4859" width="19.1640625" style="19" bestFit="1" customWidth="1"/>
    <col min="4860" max="4860" width="10.6640625" style="19"/>
    <col min="4861" max="4861" width="10" style="19" customWidth="1"/>
    <col min="4862" max="4862" width="15.5" style="19" customWidth="1"/>
    <col min="4863" max="4865" width="10.6640625" style="19"/>
    <col min="4866" max="4866" width="12.5" style="19" customWidth="1"/>
    <col min="4867" max="4867" width="10.6640625" style="19"/>
    <col min="4868" max="4868" width="9.5" style="19" customWidth="1"/>
    <col min="4869" max="4871" width="11.1640625" style="19" customWidth="1"/>
    <col min="4872" max="4872" width="5.6640625" style="19" customWidth="1"/>
    <col min="4873" max="4873" width="14.1640625" style="19" customWidth="1"/>
    <col min="4874" max="4877" width="10.6640625" style="19"/>
    <col min="4878" max="4878" width="8.1640625" style="19" customWidth="1"/>
    <col min="4879" max="4879" width="5.6640625" style="19" customWidth="1"/>
    <col min="4880" max="4883" width="10.6640625" style="19"/>
    <col min="4884" max="4884" width="5.6640625" style="19" customWidth="1"/>
    <col min="4885" max="4885" width="10.6640625" style="19"/>
    <col min="4886" max="4886" width="11.1640625" style="19" customWidth="1"/>
    <col min="4887" max="4893" width="10.6640625" style="19"/>
    <col min="4894" max="4894" width="12.1640625" style="19" customWidth="1"/>
    <col min="4895" max="4895" width="13.5" style="19" customWidth="1"/>
    <col min="4896" max="4901" width="10.6640625" style="19"/>
    <col min="4902" max="4902" width="11.1640625" style="19" customWidth="1"/>
    <col min="4903" max="4905" width="10.6640625" style="19"/>
    <col min="4906" max="4906" width="9.5" style="19" bestFit="1" customWidth="1"/>
    <col min="4907" max="5111" width="10.6640625" style="19"/>
    <col min="5112" max="5112" width="36" style="19" customWidth="1"/>
    <col min="5113" max="5114" width="10.6640625" style="19"/>
    <col min="5115" max="5115" width="19.1640625" style="19" bestFit="1" customWidth="1"/>
    <col min="5116" max="5116" width="10.6640625" style="19"/>
    <col min="5117" max="5117" width="10" style="19" customWidth="1"/>
    <col min="5118" max="5118" width="15.5" style="19" customWidth="1"/>
    <col min="5119" max="5121" width="10.6640625" style="19"/>
    <col min="5122" max="5122" width="12.5" style="19" customWidth="1"/>
    <col min="5123" max="5123" width="10.6640625" style="19"/>
    <col min="5124" max="5124" width="9.5" style="19" customWidth="1"/>
    <col min="5125" max="5127" width="11.1640625" style="19" customWidth="1"/>
    <col min="5128" max="5128" width="5.6640625" style="19" customWidth="1"/>
    <col min="5129" max="5129" width="14.1640625" style="19" customWidth="1"/>
    <col min="5130" max="5133" width="10.6640625" style="19"/>
    <col min="5134" max="5134" width="8.1640625" style="19" customWidth="1"/>
    <col min="5135" max="5135" width="5.6640625" style="19" customWidth="1"/>
    <col min="5136" max="5139" width="10.6640625" style="19"/>
    <col min="5140" max="5140" width="5.6640625" style="19" customWidth="1"/>
    <col min="5141" max="5141" width="10.6640625" style="19"/>
    <col min="5142" max="5142" width="11.1640625" style="19" customWidth="1"/>
    <col min="5143" max="5149" width="10.6640625" style="19"/>
    <col min="5150" max="5150" width="12.1640625" style="19" customWidth="1"/>
    <col min="5151" max="5151" width="13.5" style="19" customWidth="1"/>
    <col min="5152" max="5157" width="10.6640625" style="19"/>
    <col min="5158" max="5158" width="11.1640625" style="19" customWidth="1"/>
    <col min="5159" max="5161" width="10.6640625" style="19"/>
    <col min="5162" max="5162" width="9.5" style="19" bestFit="1" customWidth="1"/>
    <col min="5163" max="5367" width="10.6640625" style="19"/>
    <col min="5368" max="5368" width="36" style="19" customWidth="1"/>
    <col min="5369" max="5370" width="10.6640625" style="19"/>
    <col min="5371" max="5371" width="19.1640625" style="19" bestFit="1" customWidth="1"/>
    <col min="5372" max="5372" width="10.6640625" style="19"/>
    <col min="5373" max="5373" width="10" style="19" customWidth="1"/>
    <col min="5374" max="5374" width="15.5" style="19" customWidth="1"/>
    <col min="5375" max="5377" width="10.6640625" style="19"/>
    <col min="5378" max="5378" width="12.5" style="19" customWidth="1"/>
    <col min="5379" max="5379" width="10.6640625" style="19"/>
    <col min="5380" max="5380" width="9.5" style="19" customWidth="1"/>
    <col min="5381" max="5383" width="11.1640625" style="19" customWidth="1"/>
    <col min="5384" max="5384" width="5.6640625" style="19" customWidth="1"/>
    <col min="5385" max="5385" width="14.1640625" style="19" customWidth="1"/>
    <col min="5386" max="5389" width="10.6640625" style="19"/>
    <col min="5390" max="5390" width="8.1640625" style="19" customWidth="1"/>
    <col min="5391" max="5391" width="5.6640625" style="19" customWidth="1"/>
    <col min="5392" max="5395" width="10.6640625" style="19"/>
    <col min="5396" max="5396" width="5.6640625" style="19" customWidth="1"/>
    <col min="5397" max="5397" width="10.6640625" style="19"/>
    <col min="5398" max="5398" width="11.1640625" style="19" customWidth="1"/>
    <col min="5399" max="5405" width="10.6640625" style="19"/>
    <col min="5406" max="5406" width="12.1640625" style="19" customWidth="1"/>
    <col min="5407" max="5407" width="13.5" style="19" customWidth="1"/>
    <col min="5408" max="5413" width="10.6640625" style="19"/>
    <col min="5414" max="5414" width="11.1640625" style="19" customWidth="1"/>
    <col min="5415" max="5417" width="10.6640625" style="19"/>
    <col min="5418" max="5418" width="9.5" style="19" bestFit="1" customWidth="1"/>
    <col min="5419" max="5623" width="10.6640625" style="19"/>
    <col min="5624" max="5624" width="36" style="19" customWidth="1"/>
    <col min="5625" max="5626" width="10.6640625" style="19"/>
    <col min="5627" max="5627" width="19.1640625" style="19" bestFit="1" customWidth="1"/>
    <col min="5628" max="5628" width="10.6640625" style="19"/>
    <col min="5629" max="5629" width="10" style="19" customWidth="1"/>
    <col min="5630" max="5630" width="15.5" style="19" customWidth="1"/>
    <col min="5631" max="5633" width="10.6640625" style="19"/>
    <col min="5634" max="5634" width="12.5" style="19" customWidth="1"/>
    <col min="5635" max="5635" width="10.6640625" style="19"/>
    <col min="5636" max="5636" width="9.5" style="19" customWidth="1"/>
    <col min="5637" max="5639" width="11.1640625" style="19" customWidth="1"/>
    <col min="5640" max="5640" width="5.6640625" style="19" customWidth="1"/>
    <col min="5641" max="5641" width="14.1640625" style="19" customWidth="1"/>
    <col min="5642" max="5645" width="10.6640625" style="19"/>
    <col min="5646" max="5646" width="8.1640625" style="19" customWidth="1"/>
    <col min="5647" max="5647" width="5.6640625" style="19" customWidth="1"/>
    <col min="5648" max="5651" width="10.6640625" style="19"/>
    <col min="5652" max="5652" width="5.6640625" style="19" customWidth="1"/>
    <col min="5653" max="5653" width="10.6640625" style="19"/>
    <col min="5654" max="5654" width="11.1640625" style="19" customWidth="1"/>
    <col min="5655" max="5661" width="10.6640625" style="19"/>
    <col min="5662" max="5662" width="12.1640625" style="19" customWidth="1"/>
    <col min="5663" max="5663" width="13.5" style="19" customWidth="1"/>
    <col min="5664" max="5669" width="10.6640625" style="19"/>
    <col min="5670" max="5670" width="11.1640625" style="19" customWidth="1"/>
    <col min="5671" max="5673" width="10.6640625" style="19"/>
    <col min="5674" max="5674" width="9.5" style="19" bestFit="1" customWidth="1"/>
    <col min="5675" max="5879" width="10.6640625" style="19"/>
    <col min="5880" max="5880" width="36" style="19" customWidth="1"/>
    <col min="5881" max="5882" width="10.6640625" style="19"/>
    <col min="5883" max="5883" width="19.1640625" style="19" bestFit="1" customWidth="1"/>
    <col min="5884" max="5884" width="10.6640625" style="19"/>
    <col min="5885" max="5885" width="10" style="19" customWidth="1"/>
    <col min="5886" max="5886" width="15.5" style="19" customWidth="1"/>
    <col min="5887" max="5889" width="10.6640625" style="19"/>
    <col min="5890" max="5890" width="12.5" style="19" customWidth="1"/>
    <col min="5891" max="5891" width="10.6640625" style="19"/>
    <col min="5892" max="5892" width="9.5" style="19" customWidth="1"/>
    <col min="5893" max="5895" width="11.1640625" style="19" customWidth="1"/>
    <col min="5896" max="5896" width="5.6640625" style="19" customWidth="1"/>
    <col min="5897" max="5897" width="14.1640625" style="19" customWidth="1"/>
    <col min="5898" max="5901" width="10.6640625" style="19"/>
    <col min="5902" max="5902" width="8.1640625" style="19" customWidth="1"/>
    <col min="5903" max="5903" width="5.6640625" style="19" customWidth="1"/>
    <col min="5904" max="5907" width="10.6640625" style="19"/>
    <col min="5908" max="5908" width="5.6640625" style="19" customWidth="1"/>
    <col min="5909" max="5909" width="10.6640625" style="19"/>
    <col min="5910" max="5910" width="11.1640625" style="19" customWidth="1"/>
    <col min="5911" max="5917" width="10.6640625" style="19"/>
    <col min="5918" max="5918" width="12.1640625" style="19" customWidth="1"/>
    <col min="5919" max="5919" width="13.5" style="19" customWidth="1"/>
    <col min="5920" max="5925" width="10.6640625" style="19"/>
    <col min="5926" max="5926" width="11.1640625" style="19" customWidth="1"/>
    <col min="5927" max="5929" width="10.6640625" style="19"/>
    <col min="5930" max="5930" width="9.5" style="19" bestFit="1" customWidth="1"/>
    <col min="5931" max="6135" width="10.6640625" style="19"/>
    <col min="6136" max="6136" width="36" style="19" customWidth="1"/>
    <col min="6137" max="6138" width="10.6640625" style="19"/>
    <col min="6139" max="6139" width="19.1640625" style="19" bestFit="1" customWidth="1"/>
    <col min="6140" max="6140" width="10.6640625" style="19"/>
    <col min="6141" max="6141" width="10" style="19" customWidth="1"/>
    <col min="6142" max="6142" width="15.5" style="19" customWidth="1"/>
    <col min="6143" max="6145" width="10.6640625" style="19"/>
    <col min="6146" max="6146" width="12.5" style="19" customWidth="1"/>
    <col min="6147" max="6147" width="10.6640625" style="19"/>
    <col min="6148" max="6148" width="9.5" style="19" customWidth="1"/>
    <col min="6149" max="6151" width="11.1640625" style="19" customWidth="1"/>
    <col min="6152" max="6152" width="5.6640625" style="19" customWidth="1"/>
    <col min="6153" max="6153" width="14.1640625" style="19" customWidth="1"/>
    <col min="6154" max="6157" width="10.6640625" style="19"/>
    <col min="6158" max="6158" width="8.1640625" style="19" customWidth="1"/>
    <col min="6159" max="6159" width="5.6640625" style="19" customWidth="1"/>
    <col min="6160" max="6163" width="10.6640625" style="19"/>
    <col min="6164" max="6164" width="5.6640625" style="19" customWidth="1"/>
    <col min="6165" max="6165" width="10.6640625" style="19"/>
    <col min="6166" max="6166" width="11.1640625" style="19" customWidth="1"/>
    <col min="6167" max="6173" width="10.6640625" style="19"/>
    <col min="6174" max="6174" width="12.1640625" style="19" customWidth="1"/>
    <col min="6175" max="6175" width="13.5" style="19" customWidth="1"/>
    <col min="6176" max="6181" width="10.6640625" style="19"/>
    <col min="6182" max="6182" width="11.1640625" style="19" customWidth="1"/>
    <col min="6183" max="6185" width="10.6640625" style="19"/>
    <col min="6186" max="6186" width="9.5" style="19" bestFit="1" customWidth="1"/>
    <col min="6187" max="6391" width="10.6640625" style="19"/>
    <col min="6392" max="6392" width="36" style="19" customWidth="1"/>
    <col min="6393" max="6394" width="10.6640625" style="19"/>
    <col min="6395" max="6395" width="19.1640625" style="19" bestFit="1" customWidth="1"/>
    <col min="6396" max="6396" width="10.6640625" style="19"/>
    <col min="6397" max="6397" width="10" style="19" customWidth="1"/>
    <col min="6398" max="6398" width="15.5" style="19" customWidth="1"/>
    <col min="6399" max="6401" width="10.6640625" style="19"/>
    <col min="6402" max="6402" width="12.5" style="19" customWidth="1"/>
    <col min="6403" max="6403" width="10.6640625" style="19"/>
    <col min="6404" max="6404" width="9.5" style="19" customWidth="1"/>
    <col min="6405" max="6407" width="11.1640625" style="19" customWidth="1"/>
    <col min="6408" max="6408" width="5.6640625" style="19" customWidth="1"/>
    <col min="6409" max="6409" width="14.1640625" style="19" customWidth="1"/>
    <col min="6410" max="6413" width="10.6640625" style="19"/>
    <col min="6414" max="6414" width="8.1640625" style="19" customWidth="1"/>
    <col min="6415" max="6415" width="5.6640625" style="19" customWidth="1"/>
    <col min="6416" max="6419" width="10.6640625" style="19"/>
    <col min="6420" max="6420" width="5.6640625" style="19" customWidth="1"/>
    <col min="6421" max="6421" width="10.6640625" style="19"/>
    <col min="6422" max="6422" width="11.1640625" style="19" customWidth="1"/>
    <col min="6423" max="6429" width="10.6640625" style="19"/>
    <col min="6430" max="6430" width="12.1640625" style="19" customWidth="1"/>
    <col min="6431" max="6431" width="13.5" style="19" customWidth="1"/>
    <col min="6432" max="6437" width="10.6640625" style="19"/>
    <col min="6438" max="6438" width="11.1640625" style="19" customWidth="1"/>
    <col min="6439" max="6441" width="10.6640625" style="19"/>
    <col min="6442" max="6442" width="9.5" style="19" bestFit="1" customWidth="1"/>
    <col min="6443" max="6647" width="10.6640625" style="19"/>
    <col min="6648" max="6648" width="36" style="19" customWidth="1"/>
    <col min="6649" max="6650" width="10.6640625" style="19"/>
    <col min="6651" max="6651" width="19.1640625" style="19" bestFit="1" customWidth="1"/>
    <col min="6652" max="6652" width="10.6640625" style="19"/>
    <col min="6653" max="6653" width="10" style="19" customWidth="1"/>
    <col min="6654" max="6654" width="15.5" style="19" customWidth="1"/>
    <col min="6655" max="6657" width="10.6640625" style="19"/>
    <col min="6658" max="6658" width="12.5" style="19" customWidth="1"/>
    <col min="6659" max="6659" width="10.6640625" style="19"/>
    <col min="6660" max="6660" width="9.5" style="19" customWidth="1"/>
    <col min="6661" max="6663" width="11.1640625" style="19" customWidth="1"/>
    <col min="6664" max="6664" width="5.6640625" style="19" customWidth="1"/>
    <col min="6665" max="6665" width="14.1640625" style="19" customWidth="1"/>
    <col min="6666" max="6669" width="10.6640625" style="19"/>
    <col min="6670" max="6670" width="8.1640625" style="19" customWidth="1"/>
    <col min="6671" max="6671" width="5.6640625" style="19" customWidth="1"/>
    <col min="6672" max="6675" width="10.6640625" style="19"/>
    <col min="6676" max="6676" width="5.6640625" style="19" customWidth="1"/>
    <col min="6677" max="6677" width="10.6640625" style="19"/>
    <col min="6678" max="6678" width="11.1640625" style="19" customWidth="1"/>
    <col min="6679" max="6685" width="10.6640625" style="19"/>
    <col min="6686" max="6686" width="12.1640625" style="19" customWidth="1"/>
    <col min="6687" max="6687" width="13.5" style="19" customWidth="1"/>
    <col min="6688" max="6693" width="10.6640625" style="19"/>
    <col min="6694" max="6694" width="11.1640625" style="19" customWidth="1"/>
    <col min="6695" max="6697" width="10.6640625" style="19"/>
    <col min="6698" max="6698" width="9.5" style="19" bestFit="1" customWidth="1"/>
    <col min="6699" max="6903" width="10.6640625" style="19"/>
    <col min="6904" max="6904" width="36" style="19" customWidth="1"/>
    <col min="6905" max="6906" width="10.6640625" style="19"/>
    <col min="6907" max="6907" width="19.1640625" style="19" bestFit="1" customWidth="1"/>
    <col min="6908" max="6908" width="10.6640625" style="19"/>
    <col min="6909" max="6909" width="10" style="19" customWidth="1"/>
    <col min="6910" max="6910" width="15.5" style="19" customWidth="1"/>
    <col min="6911" max="6913" width="10.6640625" style="19"/>
    <col min="6914" max="6914" width="12.5" style="19" customWidth="1"/>
    <col min="6915" max="6915" width="10.6640625" style="19"/>
    <col min="6916" max="6916" width="9.5" style="19" customWidth="1"/>
    <col min="6917" max="6919" width="11.1640625" style="19" customWidth="1"/>
    <col min="6920" max="6920" width="5.6640625" style="19" customWidth="1"/>
    <col min="6921" max="6921" width="14.1640625" style="19" customWidth="1"/>
    <col min="6922" max="6925" width="10.6640625" style="19"/>
    <col min="6926" max="6926" width="8.1640625" style="19" customWidth="1"/>
    <col min="6927" max="6927" width="5.6640625" style="19" customWidth="1"/>
    <col min="6928" max="6931" width="10.6640625" style="19"/>
    <col min="6932" max="6932" width="5.6640625" style="19" customWidth="1"/>
    <col min="6933" max="6933" width="10.6640625" style="19"/>
    <col min="6934" max="6934" width="11.1640625" style="19" customWidth="1"/>
    <col min="6935" max="6941" width="10.6640625" style="19"/>
    <col min="6942" max="6942" width="12.1640625" style="19" customWidth="1"/>
    <col min="6943" max="6943" width="13.5" style="19" customWidth="1"/>
    <col min="6944" max="6949" width="10.6640625" style="19"/>
    <col min="6950" max="6950" width="11.1640625" style="19" customWidth="1"/>
    <col min="6951" max="6953" width="10.6640625" style="19"/>
    <col min="6954" max="6954" width="9.5" style="19" bestFit="1" customWidth="1"/>
    <col min="6955" max="7159" width="10.6640625" style="19"/>
    <col min="7160" max="7160" width="36" style="19" customWidth="1"/>
    <col min="7161" max="7162" width="10.6640625" style="19"/>
    <col min="7163" max="7163" width="19.1640625" style="19" bestFit="1" customWidth="1"/>
    <col min="7164" max="7164" width="10.6640625" style="19"/>
    <col min="7165" max="7165" width="10" style="19" customWidth="1"/>
    <col min="7166" max="7166" width="15.5" style="19" customWidth="1"/>
    <col min="7167" max="7169" width="10.6640625" style="19"/>
    <col min="7170" max="7170" width="12.5" style="19" customWidth="1"/>
    <col min="7171" max="7171" width="10.6640625" style="19"/>
    <col min="7172" max="7172" width="9.5" style="19" customWidth="1"/>
    <col min="7173" max="7175" width="11.1640625" style="19" customWidth="1"/>
    <col min="7176" max="7176" width="5.6640625" style="19" customWidth="1"/>
    <col min="7177" max="7177" width="14.1640625" style="19" customWidth="1"/>
    <col min="7178" max="7181" width="10.6640625" style="19"/>
    <col min="7182" max="7182" width="8.1640625" style="19" customWidth="1"/>
    <col min="7183" max="7183" width="5.6640625" style="19" customWidth="1"/>
    <col min="7184" max="7187" width="10.6640625" style="19"/>
    <col min="7188" max="7188" width="5.6640625" style="19" customWidth="1"/>
    <col min="7189" max="7189" width="10.6640625" style="19"/>
    <col min="7190" max="7190" width="11.1640625" style="19" customWidth="1"/>
    <col min="7191" max="7197" width="10.6640625" style="19"/>
    <col min="7198" max="7198" width="12.1640625" style="19" customWidth="1"/>
    <col min="7199" max="7199" width="13.5" style="19" customWidth="1"/>
    <col min="7200" max="7205" width="10.6640625" style="19"/>
    <col min="7206" max="7206" width="11.1640625" style="19" customWidth="1"/>
    <col min="7207" max="7209" width="10.6640625" style="19"/>
    <col min="7210" max="7210" width="9.5" style="19" bestFit="1" customWidth="1"/>
    <col min="7211" max="7415" width="10.6640625" style="19"/>
    <col min="7416" max="7416" width="36" style="19" customWidth="1"/>
    <col min="7417" max="7418" width="10.6640625" style="19"/>
    <col min="7419" max="7419" width="19.1640625" style="19" bestFit="1" customWidth="1"/>
    <col min="7420" max="7420" width="10.6640625" style="19"/>
    <col min="7421" max="7421" width="10" style="19" customWidth="1"/>
    <col min="7422" max="7422" width="15.5" style="19" customWidth="1"/>
    <col min="7423" max="7425" width="10.6640625" style="19"/>
    <col min="7426" max="7426" width="12.5" style="19" customWidth="1"/>
    <col min="7427" max="7427" width="10.6640625" style="19"/>
    <col min="7428" max="7428" width="9.5" style="19" customWidth="1"/>
    <col min="7429" max="7431" width="11.1640625" style="19" customWidth="1"/>
    <col min="7432" max="7432" width="5.6640625" style="19" customWidth="1"/>
    <col min="7433" max="7433" width="14.1640625" style="19" customWidth="1"/>
    <col min="7434" max="7437" width="10.6640625" style="19"/>
    <col min="7438" max="7438" width="8.1640625" style="19" customWidth="1"/>
    <col min="7439" max="7439" width="5.6640625" style="19" customWidth="1"/>
    <col min="7440" max="7443" width="10.6640625" style="19"/>
    <col min="7444" max="7444" width="5.6640625" style="19" customWidth="1"/>
    <col min="7445" max="7445" width="10.6640625" style="19"/>
    <col min="7446" max="7446" width="11.1640625" style="19" customWidth="1"/>
    <col min="7447" max="7453" width="10.6640625" style="19"/>
    <col min="7454" max="7454" width="12.1640625" style="19" customWidth="1"/>
    <col min="7455" max="7455" width="13.5" style="19" customWidth="1"/>
    <col min="7456" max="7461" width="10.6640625" style="19"/>
    <col min="7462" max="7462" width="11.1640625" style="19" customWidth="1"/>
    <col min="7463" max="7465" width="10.6640625" style="19"/>
    <col min="7466" max="7466" width="9.5" style="19" bestFit="1" customWidth="1"/>
    <col min="7467" max="7671" width="10.6640625" style="19"/>
    <col min="7672" max="7672" width="36" style="19" customWidth="1"/>
    <col min="7673" max="7674" width="10.6640625" style="19"/>
    <col min="7675" max="7675" width="19.1640625" style="19" bestFit="1" customWidth="1"/>
    <col min="7676" max="7676" width="10.6640625" style="19"/>
    <col min="7677" max="7677" width="10" style="19" customWidth="1"/>
    <col min="7678" max="7678" width="15.5" style="19" customWidth="1"/>
    <col min="7679" max="7681" width="10.6640625" style="19"/>
    <col min="7682" max="7682" width="12.5" style="19" customWidth="1"/>
    <col min="7683" max="7683" width="10.6640625" style="19"/>
    <col min="7684" max="7684" width="9.5" style="19" customWidth="1"/>
    <col min="7685" max="7687" width="11.1640625" style="19" customWidth="1"/>
    <col min="7688" max="7688" width="5.6640625" style="19" customWidth="1"/>
    <col min="7689" max="7689" width="14.1640625" style="19" customWidth="1"/>
    <col min="7690" max="7693" width="10.6640625" style="19"/>
    <col min="7694" max="7694" width="8.1640625" style="19" customWidth="1"/>
    <col min="7695" max="7695" width="5.6640625" style="19" customWidth="1"/>
    <col min="7696" max="7699" width="10.6640625" style="19"/>
    <col min="7700" max="7700" width="5.6640625" style="19" customWidth="1"/>
    <col min="7701" max="7701" width="10.6640625" style="19"/>
    <col min="7702" max="7702" width="11.1640625" style="19" customWidth="1"/>
    <col min="7703" max="7709" width="10.6640625" style="19"/>
    <col min="7710" max="7710" width="12.1640625" style="19" customWidth="1"/>
    <col min="7711" max="7711" width="13.5" style="19" customWidth="1"/>
    <col min="7712" max="7717" width="10.6640625" style="19"/>
    <col min="7718" max="7718" width="11.1640625" style="19" customWidth="1"/>
    <col min="7719" max="7721" width="10.6640625" style="19"/>
    <col min="7722" max="7722" width="9.5" style="19" bestFit="1" customWidth="1"/>
    <col min="7723" max="7927" width="10.6640625" style="19"/>
    <col min="7928" max="7928" width="36" style="19" customWidth="1"/>
    <col min="7929" max="7930" width="10.6640625" style="19"/>
    <col min="7931" max="7931" width="19.1640625" style="19" bestFit="1" customWidth="1"/>
    <col min="7932" max="7932" width="10.6640625" style="19"/>
    <col min="7933" max="7933" width="10" style="19" customWidth="1"/>
    <col min="7934" max="7934" width="15.5" style="19" customWidth="1"/>
    <col min="7935" max="7937" width="10.6640625" style="19"/>
    <col min="7938" max="7938" width="12.5" style="19" customWidth="1"/>
    <col min="7939" max="7939" width="10.6640625" style="19"/>
    <col min="7940" max="7940" width="9.5" style="19" customWidth="1"/>
    <col min="7941" max="7943" width="11.1640625" style="19" customWidth="1"/>
    <col min="7944" max="7944" width="5.6640625" style="19" customWidth="1"/>
    <col min="7945" max="7945" width="14.1640625" style="19" customWidth="1"/>
    <col min="7946" max="7949" width="10.6640625" style="19"/>
    <col min="7950" max="7950" width="8.1640625" style="19" customWidth="1"/>
    <col min="7951" max="7951" width="5.6640625" style="19" customWidth="1"/>
    <col min="7952" max="7955" width="10.6640625" style="19"/>
    <col min="7956" max="7956" width="5.6640625" style="19" customWidth="1"/>
    <col min="7957" max="7957" width="10.6640625" style="19"/>
    <col min="7958" max="7958" width="11.1640625" style="19" customWidth="1"/>
    <col min="7959" max="7965" width="10.6640625" style="19"/>
    <col min="7966" max="7966" width="12.1640625" style="19" customWidth="1"/>
    <col min="7967" max="7967" width="13.5" style="19" customWidth="1"/>
    <col min="7968" max="7973" width="10.6640625" style="19"/>
    <col min="7974" max="7974" width="11.1640625" style="19" customWidth="1"/>
    <col min="7975" max="7977" width="10.6640625" style="19"/>
    <col min="7978" max="7978" width="9.5" style="19" bestFit="1" customWidth="1"/>
    <col min="7979" max="8183" width="10.6640625" style="19"/>
    <col min="8184" max="8184" width="36" style="19" customWidth="1"/>
    <col min="8185" max="8186" width="10.6640625" style="19"/>
    <col min="8187" max="8187" width="19.1640625" style="19" bestFit="1" customWidth="1"/>
    <col min="8188" max="8188" width="10.6640625" style="19"/>
    <col min="8189" max="8189" width="10" style="19" customWidth="1"/>
    <col min="8190" max="8190" width="15.5" style="19" customWidth="1"/>
    <col min="8191" max="8193" width="10.6640625" style="19"/>
    <col min="8194" max="8194" width="12.5" style="19" customWidth="1"/>
    <col min="8195" max="8195" width="10.6640625" style="19"/>
    <col min="8196" max="8196" width="9.5" style="19" customWidth="1"/>
    <col min="8197" max="8199" width="11.1640625" style="19" customWidth="1"/>
    <col min="8200" max="8200" width="5.6640625" style="19" customWidth="1"/>
    <col min="8201" max="8201" width="14.1640625" style="19" customWidth="1"/>
    <col min="8202" max="8205" width="10.6640625" style="19"/>
    <col min="8206" max="8206" width="8.1640625" style="19" customWidth="1"/>
    <col min="8207" max="8207" width="5.6640625" style="19" customWidth="1"/>
    <col min="8208" max="8211" width="10.6640625" style="19"/>
    <col min="8212" max="8212" width="5.6640625" style="19" customWidth="1"/>
    <col min="8213" max="8213" width="10.6640625" style="19"/>
    <col min="8214" max="8214" width="11.1640625" style="19" customWidth="1"/>
    <col min="8215" max="8221" width="10.6640625" style="19"/>
    <col min="8222" max="8222" width="12.1640625" style="19" customWidth="1"/>
    <col min="8223" max="8223" width="13.5" style="19" customWidth="1"/>
    <col min="8224" max="8229" width="10.6640625" style="19"/>
    <col min="8230" max="8230" width="11.1640625" style="19" customWidth="1"/>
    <col min="8231" max="8233" width="10.6640625" style="19"/>
    <col min="8234" max="8234" width="9.5" style="19" bestFit="1" customWidth="1"/>
    <col min="8235" max="8439" width="10.6640625" style="19"/>
    <col min="8440" max="8440" width="36" style="19" customWidth="1"/>
    <col min="8441" max="8442" width="10.6640625" style="19"/>
    <col min="8443" max="8443" width="19.1640625" style="19" bestFit="1" customWidth="1"/>
    <col min="8444" max="8444" width="10.6640625" style="19"/>
    <col min="8445" max="8445" width="10" style="19" customWidth="1"/>
    <col min="8446" max="8446" width="15.5" style="19" customWidth="1"/>
    <col min="8447" max="8449" width="10.6640625" style="19"/>
    <col min="8450" max="8450" width="12.5" style="19" customWidth="1"/>
    <col min="8451" max="8451" width="10.6640625" style="19"/>
    <col min="8452" max="8452" width="9.5" style="19" customWidth="1"/>
    <col min="8453" max="8455" width="11.1640625" style="19" customWidth="1"/>
    <col min="8456" max="8456" width="5.6640625" style="19" customWidth="1"/>
    <col min="8457" max="8457" width="14.1640625" style="19" customWidth="1"/>
    <col min="8458" max="8461" width="10.6640625" style="19"/>
    <col min="8462" max="8462" width="8.1640625" style="19" customWidth="1"/>
    <col min="8463" max="8463" width="5.6640625" style="19" customWidth="1"/>
    <col min="8464" max="8467" width="10.6640625" style="19"/>
    <col min="8468" max="8468" width="5.6640625" style="19" customWidth="1"/>
    <col min="8469" max="8469" width="10.6640625" style="19"/>
    <col min="8470" max="8470" width="11.1640625" style="19" customWidth="1"/>
    <col min="8471" max="8477" width="10.6640625" style="19"/>
    <col min="8478" max="8478" width="12.1640625" style="19" customWidth="1"/>
    <col min="8479" max="8479" width="13.5" style="19" customWidth="1"/>
    <col min="8480" max="8485" width="10.6640625" style="19"/>
    <col min="8486" max="8486" width="11.1640625" style="19" customWidth="1"/>
    <col min="8487" max="8489" width="10.6640625" style="19"/>
    <col min="8490" max="8490" width="9.5" style="19" bestFit="1" customWidth="1"/>
    <col min="8491" max="8695" width="10.6640625" style="19"/>
    <col min="8696" max="8696" width="36" style="19" customWidth="1"/>
    <col min="8697" max="8698" width="10.6640625" style="19"/>
    <col min="8699" max="8699" width="19.1640625" style="19" bestFit="1" customWidth="1"/>
    <col min="8700" max="8700" width="10.6640625" style="19"/>
    <col min="8701" max="8701" width="10" style="19" customWidth="1"/>
    <col min="8702" max="8702" width="15.5" style="19" customWidth="1"/>
    <col min="8703" max="8705" width="10.6640625" style="19"/>
    <col min="8706" max="8706" width="12.5" style="19" customWidth="1"/>
    <col min="8707" max="8707" width="10.6640625" style="19"/>
    <col min="8708" max="8708" width="9.5" style="19" customWidth="1"/>
    <col min="8709" max="8711" width="11.1640625" style="19" customWidth="1"/>
    <col min="8712" max="8712" width="5.6640625" style="19" customWidth="1"/>
    <col min="8713" max="8713" width="14.1640625" style="19" customWidth="1"/>
    <col min="8714" max="8717" width="10.6640625" style="19"/>
    <col min="8718" max="8718" width="8.1640625" style="19" customWidth="1"/>
    <col min="8719" max="8719" width="5.6640625" style="19" customWidth="1"/>
    <col min="8720" max="8723" width="10.6640625" style="19"/>
    <col min="8724" max="8724" width="5.6640625" style="19" customWidth="1"/>
    <col min="8725" max="8725" width="10.6640625" style="19"/>
    <col min="8726" max="8726" width="11.1640625" style="19" customWidth="1"/>
    <col min="8727" max="8733" width="10.6640625" style="19"/>
    <col min="8734" max="8734" width="12.1640625" style="19" customWidth="1"/>
    <col min="8735" max="8735" width="13.5" style="19" customWidth="1"/>
    <col min="8736" max="8741" width="10.6640625" style="19"/>
    <col min="8742" max="8742" width="11.1640625" style="19" customWidth="1"/>
    <col min="8743" max="8745" width="10.6640625" style="19"/>
    <col min="8746" max="8746" width="9.5" style="19" bestFit="1" customWidth="1"/>
    <col min="8747" max="8951" width="10.6640625" style="19"/>
    <col min="8952" max="8952" width="36" style="19" customWidth="1"/>
    <col min="8953" max="8954" width="10.6640625" style="19"/>
    <col min="8955" max="8955" width="19.1640625" style="19" bestFit="1" customWidth="1"/>
    <col min="8956" max="8956" width="10.6640625" style="19"/>
    <col min="8957" max="8957" width="10" style="19" customWidth="1"/>
    <col min="8958" max="8958" width="15.5" style="19" customWidth="1"/>
    <col min="8959" max="8961" width="10.6640625" style="19"/>
    <col min="8962" max="8962" width="12.5" style="19" customWidth="1"/>
    <col min="8963" max="8963" width="10.6640625" style="19"/>
    <col min="8964" max="8964" width="9.5" style="19" customWidth="1"/>
    <col min="8965" max="8967" width="11.1640625" style="19" customWidth="1"/>
    <col min="8968" max="8968" width="5.6640625" style="19" customWidth="1"/>
    <col min="8969" max="8969" width="14.1640625" style="19" customWidth="1"/>
    <col min="8970" max="8973" width="10.6640625" style="19"/>
    <col min="8974" max="8974" width="8.1640625" style="19" customWidth="1"/>
    <col min="8975" max="8975" width="5.6640625" style="19" customWidth="1"/>
    <col min="8976" max="8979" width="10.6640625" style="19"/>
    <col min="8980" max="8980" width="5.6640625" style="19" customWidth="1"/>
    <col min="8981" max="8981" width="10.6640625" style="19"/>
    <col min="8982" max="8982" width="11.1640625" style="19" customWidth="1"/>
    <col min="8983" max="8989" width="10.6640625" style="19"/>
    <col min="8990" max="8990" width="12.1640625" style="19" customWidth="1"/>
    <col min="8991" max="8991" width="13.5" style="19" customWidth="1"/>
    <col min="8992" max="8997" width="10.6640625" style="19"/>
    <col min="8998" max="8998" width="11.1640625" style="19" customWidth="1"/>
    <col min="8999" max="9001" width="10.6640625" style="19"/>
    <col min="9002" max="9002" width="9.5" style="19" bestFit="1" customWidth="1"/>
    <col min="9003" max="9207" width="10.6640625" style="19"/>
    <col min="9208" max="9208" width="36" style="19" customWidth="1"/>
    <col min="9209" max="9210" width="10.6640625" style="19"/>
    <col min="9211" max="9211" width="19.1640625" style="19" bestFit="1" customWidth="1"/>
    <col min="9212" max="9212" width="10.6640625" style="19"/>
    <col min="9213" max="9213" width="10" style="19" customWidth="1"/>
    <col min="9214" max="9214" width="15.5" style="19" customWidth="1"/>
    <col min="9215" max="9217" width="10.6640625" style="19"/>
    <col min="9218" max="9218" width="12.5" style="19" customWidth="1"/>
    <col min="9219" max="9219" width="10.6640625" style="19"/>
    <col min="9220" max="9220" width="9.5" style="19" customWidth="1"/>
    <col min="9221" max="9223" width="11.1640625" style="19" customWidth="1"/>
    <col min="9224" max="9224" width="5.6640625" style="19" customWidth="1"/>
    <col min="9225" max="9225" width="14.1640625" style="19" customWidth="1"/>
    <col min="9226" max="9229" width="10.6640625" style="19"/>
    <col min="9230" max="9230" width="8.1640625" style="19" customWidth="1"/>
    <col min="9231" max="9231" width="5.6640625" style="19" customWidth="1"/>
    <col min="9232" max="9235" width="10.6640625" style="19"/>
    <col min="9236" max="9236" width="5.6640625" style="19" customWidth="1"/>
    <col min="9237" max="9237" width="10.6640625" style="19"/>
    <col min="9238" max="9238" width="11.1640625" style="19" customWidth="1"/>
    <col min="9239" max="9245" width="10.6640625" style="19"/>
    <col min="9246" max="9246" width="12.1640625" style="19" customWidth="1"/>
    <col min="9247" max="9247" width="13.5" style="19" customWidth="1"/>
    <col min="9248" max="9253" width="10.6640625" style="19"/>
    <col min="9254" max="9254" width="11.1640625" style="19" customWidth="1"/>
    <col min="9255" max="9257" width="10.6640625" style="19"/>
    <col min="9258" max="9258" width="9.5" style="19" bestFit="1" customWidth="1"/>
    <col min="9259" max="9463" width="10.6640625" style="19"/>
    <col min="9464" max="9464" width="36" style="19" customWidth="1"/>
    <col min="9465" max="9466" width="10.6640625" style="19"/>
    <col min="9467" max="9467" width="19.1640625" style="19" bestFit="1" customWidth="1"/>
    <col min="9468" max="9468" width="10.6640625" style="19"/>
    <col min="9469" max="9469" width="10" style="19" customWidth="1"/>
    <col min="9470" max="9470" width="15.5" style="19" customWidth="1"/>
    <col min="9471" max="9473" width="10.6640625" style="19"/>
    <col min="9474" max="9474" width="12.5" style="19" customWidth="1"/>
    <col min="9475" max="9475" width="10.6640625" style="19"/>
    <col min="9476" max="9476" width="9.5" style="19" customWidth="1"/>
    <col min="9477" max="9479" width="11.1640625" style="19" customWidth="1"/>
    <col min="9480" max="9480" width="5.6640625" style="19" customWidth="1"/>
    <col min="9481" max="9481" width="14.1640625" style="19" customWidth="1"/>
    <col min="9482" max="9485" width="10.6640625" style="19"/>
    <col min="9486" max="9486" width="8.1640625" style="19" customWidth="1"/>
    <col min="9487" max="9487" width="5.6640625" style="19" customWidth="1"/>
    <col min="9488" max="9491" width="10.6640625" style="19"/>
    <col min="9492" max="9492" width="5.6640625" style="19" customWidth="1"/>
    <col min="9493" max="9493" width="10.6640625" style="19"/>
    <col min="9494" max="9494" width="11.1640625" style="19" customWidth="1"/>
    <col min="9495" max="9501" width="10.6640625" style="19"/>
    <col min="9502" max="9502" width="12.1640625" style="19" customWidth="1"/>
    <col min="9503" max="9503" width="13.5" style="19" customWidth="1"/>
    <col min="9504" max="9509" width="10.6640625" style="19"/>
    <col min="9510" max="9510" width="11.1640625" style="19" customWidth="1"/>
    <col min="9511" max="9513" width="10.6640625" style="19"/>
    <col min="9514" max="9514" width="9.5" style="19" bestFit="1" customWidth="1"/>
    <col min="9515" max="9719" width="10.6640625" style="19"/>
    <col min="9720" max="9720" width="36" style="19" customWidth="1"/>
    <col min="9721" max="9722" width="10.6640625" style="19"/>
    <col min="9723" max="9723" width="19.1640625" style="19" bestFit="1" customWidth="1"/>
    <col min="9724" max="9724" width="10.6640625" style="19"/>
    <col min="9725" max="9725" width="10" style="19" customWidth="1"/>
    <col min="9726" max="9726" width="15.5" style="19" customWidth="1"/>
    <col min="9727" max="9729" width="10.6640625" style="19"/>
    <col min="9730" max="9730" width="12.5" style="19" customWidth="1"/>
    <col min="9731" max="9731" width="10.6640625" style="19"/>
    <col min="9732" max="9732" width="9.5" style="19" customWidth="1"/>
    <col min="9733" max="9735" width="11.1640625" style="19" customWidth="1"/>
    <col min="9736" max="9736" width="5.6640625" style="19" customWidth="1"/>
    <col min="9737" max="9737" width="14.1640625" style="19" customWidth="1"/>
    <col min="9738" max="9741" width="10.6640625" style="19"/>
    <col min="9742" max="9742" width="8.1640625" style="19" customWidth="1"/>
    <col min="9743" max="9743" width="5.6640625" style="19" customWidth="1"/>
    <col min="9744" max="9747" width="10.6640625" style="19"/>
    <col min="9748" max="9748" width="5.6640625" style="19" customWidth="1"/>
    <col min="9749" max="9749" width="10.6640625" style="19"/>
    <col min="9750" max="9750" width="11.1640625" style="19" customWidth="1"/>
    <col min="9751" max="9757" width="10.6640625" style="19"/>
    <col min="9758" max="9758" width="12.1640625" style="19" customWidth="1"/>
    <col min="9759" max="9759" width="13.5" style="19" customWidth="1"/>
    <col min="9760" max="9765" width="10.6640625" style="19"/>
    <col min="9766" max="9766" width="11.1640625" style="19" customWidth="1"/>
    <col min="9767" max="9769" width="10.6640625" style="19"/>
    <col min="9770" max="9770" width="9.5" style="19" bestFit="1" customWidth="1"/>
    <col min="9771" max="9975" width="10.6640625" style="19"/>
    <col min="9976" max="9976" width="36" style="19" customWidth="1"/>
    <col min="9977" max="9978" width="10.6640625" style="19"/>
    <col min="9979" max="9979" width="19.1640625" style="19" bestFit="1" customWidth="1"/>
    <col min="9980" max="9980" width="10.6640625" style="19"/>
    <col min="9981" max="9981" width="10" style="19" customWidth="1"/>
    <col min="9982" max="9982" width="15.5" style="19" customWidth="1"/>
    <col min="9983" max="9985" width="10.6640625" style="19"/>
    <col min="9986" max="9986" width="12.5" style="19" customWidth="1"/>
    <col min="9987" max="9987" width="10.6640625" style="19"/>
    <col min="9988" max="9988" width="9.5" style="19" customWidth="1"/>
    <col min="9989" max="9991" width="11.1640625" style="19" customWidth="1"/>
    <col min="9992" max="9992" width="5.6640625" style="19" customWidth="1"/>
    <col min="9993" max="9993" width="14.1640625" style="19" customWidth="1"/>
    <col min="9994" max="9997" width="10.6640625" style="19"/>
    <col min="9998" max="9998" width="8.1640625" style="19" customWidth="1"/>
    <col min="9999" max="9999" width="5.6640625" style="19" customWidth="1"/>
    <col min="10000" max="10003" width="10.6640625" style="19"/>
    <col min="10004" max="10004" width="5.6640625" style="19" customWidth="1"/>
    <col min="10005" max="10005" width="10.6640625" style="19"/>
    <col min="10006" max="10006" width="11.1640625" style="19" customWidth="1"/>
    <col min="10007" max="10013" width="10.6640625" style="19"/>
    <col min="10014" max="10014" width="12.1640625" style="19" customWidth="1"/>
    <col min="10015" max="10015" width="13.5" style="19" customWidth="1"/>
    <col min="10016" max="10021" width="10.6640625" style="19"/>
    <col min="10022" max="10022" width="11.1640625" style="19" customWidth="1"/>
    <col min="10023" max="10025" width="10.6640625" style="19"/>
    <col min="10026" max="10026" width="9.5" style="19" bestFit="1" customWidth="1"/>
    <col min="10027" max="10231" width="10.6640625" style="19"/>
    <col min="10232" max="10232" width="36" style="19" customWidth="1"/>
    <col min="10233" max="10234" width="10.6640625" style="19"/>
    <col min="10235" max="10235" width="19.1640625" style="19" bestFit="1" customWidth="1"/>
    <col min="10236" max="10236" width="10.6640625" style="19"/>
    <col min="10237" max="10237" width="10" style="19" customWidth="1"/>
    <col min="10238" max="10238" width="15.5" style="19" customWidth="1"/>
    <col min="10239" max="10241" width="10.6640625" style="19"/>
    <col min="10242" max="10242" width="12.5" style="19" customWidth="1"/>
    <col min="10243" max="10243" width="10.6640625" style="19"/>
    <col min="10244" max="10244" width="9.5" style="19" customWidth="1"/>
    <col min="10245" max="10247" width="11.1640625" style="19" customWidth="1"/>
    <col min="10248" max="10248" width="5.6640625" style="19" customWidth="1"/>
    <col min="10249" max="10249" width="14.1640625" style="19" customWidth="1"/>
    <col min="10250" max="10253" width="10.6640625" style="19"/>
    <col min="10254" max="10254" width="8.1640625" style="19" customWidth="1"/>
    <col min="10255" max="10255" width="5.6640625" style="19" customWidth="1"/>
    <col min="10256" max="10259" width="10.6640625" style="19"/>
    <col min="10260" max="10260" width="5.6640625" style="19" customWidth="1"/>
    <col min="10261" max="10261" width="10.6640625" style="19"/>
    <col min="10262" max="10262" width="11.1640625" style="19" customWidth="1"/>
    <col min="10263" max="10269" width="10.6640625" style="19"/>
    <col min="10270" max="10270" width="12.1640625" style="19" customWidth="1"/>
    <col min="10271" max="10271" width="13.5" style="19" customWidth="1"/>
    <col min="10272" max="10277" width="10.6640625" style="19"/>
    <col min="10278" max="10278" width="11.1640625" style="19" customWidth="1"/>
    <col min="10279" max="10281" width="10.6640625" style="19"/>
    <col min="10282" max="10282" width="9.5" style="19" bestFit="1" customWidth="1"/>
    <col min="10283" max="10487" width="10.6640625" style="19"/>
    <col min="10488" max="10488" width="36" style="19" customWidth="1"/>
    <col min="10489" max="10490" width="10.6640625" style="19"/>
    <col min="10491" max="10491" width="19.1640625" style="19" bestFit="1" customWidth="1"/>
    <col min="10492" max="10492" width="10.6640625" style="19"/>
    <col min="10493" max="10493" width="10" style="19" customWidth="1"/>
    <col min="10494" max="10494" width="15.5" style="19" customWidth="1"/>
    <col min="10495" max="10497" width="10.6640625" style="19"/>
    <col min="10498" max="10498" width="12.5" style="19" customWidth="1"/>
    <col min="10499" max="10499" width="10.6640625" style="19"/>
    <col min="10500" max="10500" width="9.5" style="19" customWidth="1"/>
    <col min="10501" max="10503" width="11.1640625" style="19" customWidth="1"/>
    <col min="10504" max="10504" width="5.6640625" style="19" customWidth="1"/>
    <col min="10505" max="10505" width="14.1640625" style="19" customWidth="1"/>
    <col min="10506" max="10509" width="10.6640625" style="19"/>
    <col min="10510" max="10510" width="8.1640625" style="19" customWidth="1"/>
    <col min="10511" max="10511" width="5.6640625" style="19" customWidth="1"/>
    <col min="10512" max="10515" width="10.6640625" style="19"/>
    <col min="10516" max="10516" width="5.6640625" style="19" customWidth="1"/>
    <col min="10517" max="10517" width="10.6640625" style="19"/>
    <col min="10518" max="10518" width="11.1640625" style="19" customWidth="1"/>
    <col min="10519" max="10525" width="10.6640625" style="19"/>
    <col min="10526" max="10526" width="12.1640625" style="19" customWidth="1"/>
    <col min="10527" max="10527" width="13.5" style="19" customWidth="1"/>
    <col min="10528" max="10533" width="10.6640625" style="19"/>
    <col min="10534" max="10534" width="11.1640625" style="19" customWidth="1"/>
    <col min="10535" max="10537" width="10.6640625" style="19"/>
    <col min="10538" max="10538" width="9.5" style="19" bestFit="1" customWidth="1"/>
    <col min="10539" max="10743" width="10.6640625" style="19"/>
    <col min="10744" max="10744" width="36" style="19" customWidth="1"/>
    <col min="10745" max="10746" width="10.6640625" style="19"/>
    <col min="10747" max="10747" width="19.1640625" style="19" bestFit="1" customWidth="1"/>
    <col min="10748" max="10748" width="10.6640625" style="19"/>
    <col min="10749" max="10749" width="10" style="19" customWidth="1"/>
    <col min="10750" max="10750" width="15.5" style="19" customWidth="1"/>
    <col min="10751" max="10753" width="10.6640625" style="19"/>
    <col min="10754" max="10754" width="12.5" style="19" customWidth="1"/>
    <col min="10755" max="10755" width="10.6640625" style="19"/>
    <col min="10756" max="10756" width="9.5" style="19" customWidth="1"/>
    <col min="10757" max="10759" width="11.1640625" style="19" customWidth="1"/>
    <col min="10760" max="10760" width="5.6640625" style="19" customWidth="1"/>
    <col min="10761" max="10761" width="14.1640625" style="19" customWidth="1"/>
    <col min="10762" max="10765" width="10.6640625" style="19"/>
    <col min="10766" max="10766" width="8.1640625" style="19" customWidth="1"/>
    <col min="10767" max="10767" width="5.6640625" style="19" customWidth="1"/>
    <col min="10768" max="10771" width="10.6640625" style="19"/>
    <col min="10772" max="10772" width="5.6640625" style="19" customWidth="1"/>
    <col min="10773" max="10773" width="10.6640625" style="19"/>
    <col min="10774" max="10774" width="11.1640625" style="19" customWidth="1"/>
    <col min="10775" max="10781" width="10.6640625" style="19"/>
    <col min="10782" max="10782" width="12.1640625" style="19" customWidth="1"/>
    <col min="10783" max="10783" width="13.5" style="19" customWidth="1"/>
    <col min="10784" max="10789" width="10.6640625" style="19"/>
    <col min="10790" max="10790" width="11.1640625" style="19" customWidth="1"/>
    <col min="10791" max="10793" width="10.6640625" style="19"/>
    <col min="10794" max="10794" width="9.5" style="19" bestFit="1" customWidth="1"/>
    <col min="10795" max="10999" width="10.6640625" style="19"/>
    <col min="11000" max="11000" width="36" style="19" customWidth="1"/>
    <col min="11001" max="11002" width="10.6640625" style="19"/>
    <col min="11003" max="11003" width="19.1640625" style="19" bestFit="1" customWidth="1"/>
    <col min="11004" max="11004" width="10.6640625" style="19"/>
    <col min="11005" max="11005" width="10" style="19" customWidth="1"/>
    <col min="11006" max="11006" width="15.5" style="19" customWidth="1"/>
    <col min="11007" max="11009" width="10.6640625" style="19"/>
    <col min="11010" max="11010" width="12.5" style="19" customWidth="1"/>
    <col min="11011" max="11011" width="10.6640625" style="19"/>
    <col min="11012" max="11012" width="9.5" style="19" customWidth="1"/>
    <col min="11013" max="11015" width="11.1640625" style="19" customWidth="1"/>
    <col min="11016" max="11016" width="5.6640625" style="19" customWidth="1"/>
    <col min="11017" max="11017" width="14.1640625" style="19" customWidth="1"/>
    <col min="11018" max="11021" width="10.6640625" style="19"/>
    <col min="11022" max="11022" width="8.1640625" style="19" customWidth="1"/>
    <col min="11023" max="11023" width="5.6640625" style="19" customWidth="1"/>
    <col min="11024" max="11027" width="10.6640625" style="19"/>
    <col min="11028" max="11028" width="5.6640625" style="19" customWidth="1"/>
    <col min="11029" max="11029" width="10.6640625" style="19"/>
    <col min="11030" max="11030" width="11.1640625" style="19" customWidth="1"/>
    <col min="11031" max="11037" width="10.6640625" style="19"/>
    <col min="11038" max="11038" width="12.1640625" style="19" customWidth="1"/>
    <col min="11039" max="11039" width="13.5" style="19" customWidth="1"/>
    <col min="11040" max="11045" width="10.6640625" style="19"/>
    <col min="11046" max="11046" width="11.1640625" style="19" customWidth="1"/>
    <col min="11047" max="11049" width="10.6640625" style="19"/>
    <col min="11050" max="11050" width="9.5" style="19" bestFit="1" customWidth="1"/>
    <col min="11051" max="11255" width="10.6640625" style="19"/>
    <col min="11256" max="11256" width="36" style="19" customWidth="1"/>
    <col min="11257" max="11258" width="10.6640625" style="19"/>
    <col min="11259" max="11259" width="19.1640625" style="19" bestFit="1" customWidth="1"/>
    <col min="11260" max="11260" width="10.6640625" style="19"/>
    <col min="11261" max="11261" width="10" style="19" customWidth="1"/>
    <col min="11262" max="11262" width="15.5" style="19" customWidth="1"/>
    <col min="11263" max="11265" width="10.6640625" style="19"/>
    <col min="11266" max="11266" width="12.5" style="19" customWidth="1"/>
    <col min="11267" max="11267" width="10.6640625" style="19"/>
    <col min="11268" max="11268" width="9.5" style="19" customWidth="1"/>
    <col min="11269" max="11271" width="11.1640625" style="19" customWidth="1"/>
    <col min="11272" max="11272" width="5.6640625" style="19" customWidth="1"/>
    <col min="11273" max="11273" width="14.1640625" style="19" customWidth="1"/>
    <col min="11274" max="11277" width="10.6640625" style="19"/>
    <col min="11278" max="11278" width="8.1640625" style="19" customWidth="1"/>
    <col min="11279" max="11279" width="5.6640625" style="19" customWidth="1"/>
    <col min="11280" max="11283" width="10.6640625" style="19"/>
    <col min="11284" max="11284" width="5.6640625" style="19" customWidth="1"/>
    <col min="11285" max="11285" width="10.6640625" style="19"/>
    <col min="11286" max="11286" width="11.1640625" style="19" customWidth="1"/>
    <col min="11287" max="11293" width="10.6640625" style="19"/>
    <col min="11294" max="11294" width="12.1640625" style="19" customWidth="1"/>
    <col min="11295" max="11295" width="13.5" style="19" customWidth="1"/>
    <col min="11296" max="11301" width="10.6640625" style="19"/>
    <col min="11302" max="11302" width="11.1640625" style="19" customWidth="1"/>
    <col min="11303" max="11305" width="10.6640625" style="19"/>
    <col min="11306" max="11306" width="9.5" style="19" bestFit="1" customWidth="1"/>
    <col min="11307" max="11511" width="10.6640625" style="19"/>
    <col min="11512" max="11512" width="36" style="19" customWidth="1"/>
    <col min="11513" max="11514" width="10.6640625" style="19"/>
    <col min="11515" max="11515" width="19.1640625" style="19" bestFit="1" customWidth="1"/>
    <col min="11516" max="11516" width="10.6640625" style="19"/>
    <col min="11517" max="11517" width="10" style="19" customWidth="1"/>
    <col min="11518" max="11518" width="15.5" style="19" customWidth="1"/>
    <col min="11519" max="11521" width="10.6640625" style="19"/>
    <col min="11522" max="11522" width="12.5" style="19" customWidth="1"/>
    <col min="11523" max="11523" width="10.6640625" style="19"/>
    <col min="11524" max="11524" width="9.5" style="19" customWidth="1"/>
    <col min="11525" max="11527" width="11.1640625" style="19" customWidth="1"/>
    <col min="11528" max="11528" width="5.6640625" style="19" customWidth="1"/>
    <col min="11529" max="11529" width="14.1640625" style="19" customWidth="1"/>
    <col min="11530" max="11533" width="10.6640625" style="19"/>
    <col min="11534" max="11534" width="8.1640625" style="19" customWidth="1"/>
    <col min="11535" max="11535" width="5.6640625" style="19" customWidth="1"/>
    <col min="11536" max="11539" width="10.6640625" style="19"/>
    <col min="11540" max="11540" width="5.6640625" style="19" customWidth="1"/>
    <col min="11541" max="11541" width="10.6640625" style="19"/>
    <col min="11542" max="11542" width="11.1640625" style="19" customWidth="1"/>
    <col min="11543" max="11549" width="10.6640625" style="19"/>
    <col min="11550" max="11550" width="12.1640625" style="19" customWidth="1"/>
    <col min="11551" max="11551" width="13.5" style="19" customWidth="1"/>
    <col min="11552" max="11557" width="10.6640625" style="19"/>
    <col min="11558" max="11558" width="11.1640625" style="19" customWidth="1"/>
    <col min="11559" max="11561" width="10.6640625" style="19"/>
    <col min="11562" max="11562" width="9.5" style="19" bestFit="1" customWidth="1"/>
    <col min="11563" max="11767" width="10.6640625" style="19"/>
    <col min="11768" max="11768" width="36" style="19" customWidth="1"/>
    <col min="11769" max="11770" width="10.6640625" style="19"/>
    <col min="11771" max="11771" width="19.1640625" style="19" bestFit="1" customWidth="1"/>
    <col min="11772" max="11772" width="10.6640625" style="19"/>
    <col min="11773" max="11773" width="10" style="19" customWidth="1"/>
    <col min="11774" max="11774" width="15.5" style="19" customWidth="1"/>
    <col min="11775" max="11777" width="10.6640625" style="19"/>
    <col min="11778" max="11778" width="12.5" style="19" customWidth="1"/>
    <col min="11779" max="11779" width="10.6640625" style="19"/>
    <col min="11780" max="11780" width="9.5" style="19" customWidth="1"/>
    <col min="11781" max="11783" width="11.1640625" style="19" customWidth="1"/>
    <col min="11784" max="11784" width="5.6640625" style="19" customWidth="1"/>
    <col min="11785" max="11785" width="14.1640625" style="19" customWidth="1"/>
    <col min="11786" max="11789" width="10.6640625" style="19"/>
    <col min="11790" max="11790" width="8.1640625" style="19" customWidth="1"/>
    <col min="11791" max="11791" width="5.6640625" style="19" customWidth="1"/>
    <col min="11792" max="11795" width="10.6640625" style="19"/>
    <col min="11796" max="11796" width="5.6640625" style="19" customWidth="1"/>
    <col min="11797" max="11797" width="10.6640625" style="19"/>
    <col min="11798" max="11798" width="11.1640625" style="19" customWidth="1"/>
    <col min="11799" max="11805" width="10.6640625" style="19"/>
    <col min="11806" max="11806" width="12.1640625" style="19" customWidth="1"/>
    <col min="11807" max="11807" width="13.5" style="19" customWidth="1"/>
    <col min="11808" max="11813" width="10.6640625" style="19"/>
    <col min="11814" max="11814" width="11.1640625" style="19" customWidth="1"/>
    <col min="11815" max="11817" width="10.6640625" style="19"/>
    <col min="11818" max="11818" width="9.5" style="19" bestFit="1" customWidth="1"/>
    <col min="11819" max="12023" width="10.6640625" style="19"/>
    <col min="12024" max="12024" width="36" style="19" customWidth="1"/>
    <col min="12025" max="12026" width="10.6640625" style="19"/>
    <col min="12027" max="12027" width="19.1640625" style="19" bestFit="1" customWidth="1"/>
    <col min="12028" max="12028" width="10.6640625" style="19"/>
    <col min="12029" max="12029" width="10" style="19" customWidth="1"/>
    <col min="12030" max="12030" width="15.5" style="19" customWidth="1"/>
    <col min="12031" max="12033" width="10.6640625" style="19"/>
    <col min="12034" max="12034" width="12.5" style="19" customWidth="1"/>
    <col min="12035" max="12035" width="10.6640625" style="19"/>
    <col min="12036" max="12036" width="9.5" style="19" customWidth="1"/>
    <col min="12037" max="12039" width="11.1640625" style="19" customWidth="1"/>
    <col min="12040" max="12040" width="5.6640625" style="19" customWidth="1"/>
    <col min="12041" max="12041" width="14.1640625" style="19" customWidth="1"/>
    <col min="12042" max="12045" width="10.6640625" style="19"/>
    <col min="12046" max="12046" width="8.1640625" style="19" customWidth="1"/>
    <col min="12047" max="12047" width="5.6640625" style="19" customWidth="1"/>
    <col min="12048" max="12051" width="10.6640625" style="19"/>
    <col min="12052" max="12052" width="5.6640625" style="19" customWidth="1"/>
    <col min="12053" max="12053" width="10.6640625" style="19"/>
    <col min="12054" max="12054" width="11.1640625" style="19" customWidth="1"/>
    <col min="12055" max="12061" width="10.6640625" style="19"/>
    <col min="12062" max="12062" width="12.1640625" style="19" customWidth="1"/>
    <col min="12063" max="12063" width="13.5" style="19" customWidth="1"/>
    <col min="12064" max="12069" width="10.6640625" style="19"/>
    <col min="12070" max="12070" width="11.1640625" style="19" customWidth="1"/>
    <col min="12071" max="12073" width="10.6640625" style="19"/>
    <col min="12074" max="12074" width="9.5" style="19" bestFit="1" customWidth="1"/>
    <col min="12075" max="12279" width="10.6640625" style="19"/>
    <col min="12280" max="12280" width="36" style="19" customWidth="1"/>
    <col min="12281" max="12282" width="10.6640625" style="19"/>
    <col min="12283" max="12283" width="19.1640625" style="19" bestFit="1" customWidth="1"/>
    <col min="12284" max="12284" width="10.6640625" style="19"/>
    <col min="12285" max="12285" width="10" style="19" customWidth="1"/>
    <col min="12286" max="12286" width="15.5" style="19" customWidth="1"/>
    <col min="12287" max="12289" width="10.6640625" style="19"/>
    <col min="12290" max="12290" width="12.5" style="19" customWidth="1"/>
    <col min="12291" max="12291" width="10.6640625" style="19"/>
    <col min="12292" max="12292" width="9.5" style="19" customWidth="1"/>
    <col min="12293" max="12295" width="11.1640625" style="19" customWidth="1"/>
    <col min="12296" max="12296" width="5.6640625" style="19" customWidth="1"/>
    <col min="12297" max="12297" width="14.1640625" style="19" customWidth="1"/>
    <col min="12298" max="12301" width="10.6640625" style="19"/>
    <col min="12302" max="12302" width="8.1640625" style="19" customWidth="1"/>
    <col min="12303" max="12303" width="5.6640625" style="19" customWidth="1"/>
    <col min="12304" max="12307" width="10.6640625" style="19"/>
    <col min="12308" max="12308" width="5.6640625" style="19" customWidth="1"/>
    <col min="12309" max="12309" width="10.6640625" style="19"/>
    <col min="12310" max="12310" width="11.1640625" style="19" customWidth="1"/>
    <col min="12311" max="12317" width="10.6640625" style="19"/>
    <col min="12318" max="12318" width="12.1640625" style="19" customWidth="1"/>
    <col min="12319" max="12319" width="13.5" style="19" customWidth="1"/>
    <col min="12320" max="12325" width="10.6640625" style="19"/>
    <col min="12326" max="12326" width="11.1640625" style="19" customWidth="1"/>
    <col min="12327" max="12329" width="10.6640625" style="19"/>
    <col min="12330" max="12330" width="9.5" style="19" bestFit="1" customWidth="1"/>
    <col min="12331" max="12535" width="10.6640625" style="19"/>
    <col min="12536" max="12536" width="36" style="19" customWidth="1"/>
    <col min="12537" max="12538" width="10.6640625" style="19"/>
    <col min="12539" max="12539" width="19.1640625" style="19" bestFit="1" customWidth="1"/>
    <col min="12540" max="12540" width="10.6640625" style="19"/>
    <col min="12541" max="12541" width="10" style="19" customWidth="1"/>
    <col min="12542" max="12542" width="15.5" style="19" customWidth="1"/>
    <col min="12543" max="12545" width="10.6640625" style="19"/>
    <col min="12546" max="12546" width="12.5" style="19" customWidth="1"/>
    <col min="12547" max="12547" width="10.6640625" style="19"/>
    <col min="12548" max="12548" width="9.5" style="19" customWidth="1"/>
    <col min="12549" max="12551" width="11.1640625" style="19" customWidth="1"/>
    <col min="12552" max="12552" width="5.6640625" style="19" customWidth="1"/>
    <col min="12553" max="12553" width="14.1640625" style="19" customWidth="1"/>
    <col min="12554" max="12557" width="10.6640625" style="19"/>
    <col min="12558" max="12558" width="8.1640625" style="19" customWidth="1"/>
    <col min="12559" max="12559" width="5.6640625" style="19" customWidth="1"/>
    <col min="12560" max="12563" width="10.6640625" style="19"/>
    <col min="12564" max="12564" width="5.6640625" style="19" customWidth="1"/>
    <col min="12565" max="12565" width="10.6640625" style="19"/>
    <col min="12566" max="12566" width="11.1640625" style="19" customWidth="1"/>
    <col min="12567" max="12573" width="10.6640625" style="19"/>
    <col min="12574" max="12574" width="12.1640625" style="19" customWidth="1"/>
    <col min="12575" max="12575" width="13.5" style="19" customWidth="1"/>
    <col min="12576" max="12581" width="10.6640625" style="19"/>
    <col min="12582" max="12582" width="11.1640625" style="19" customWidth="1"/>
    <col min="12583" max="12585" width="10.6640625" style="19"/>
    <col min="12586" max="12586" width="9.5" style="19" bestFit="1" customWidth="1"/>
    <col min="12587" max="12791" width="10.6640625" style="19"/>
    <col min="12792" max="12792" width="36" style="19" customWidth="1"/>
    <col min="12793" max="12794" width="10.6640625" style="19"/>
    <col min="12795" max="12795" width="19.1640625" style="19" bestFit="1" customWidth="1"/>
    <col min="12796" max="12796" width="10.6640625" style="19"/>
    <col min="12797" max="12797" width="10" style="19" customWidth="1"/>
    <col min="12798" max="12798" width="15.5" style="19" customWidth="1"/>
    <col min="12799" max="12801" width="10.6640625" style="19"/>
    <col min="12802" max="12802" width="12.5" style="19" customWidth="1"/>
    <col min="12803" max="12803" width="10.6640625" style="19"/>
    <col min="12804" max="12804" width="9.5" style="19" customWidth="1"/>
    <col min="12805" max="12807" width="11.1640625" style="19" customWidth="1"/>
    <col min="12808" max="12808" width="5.6640625" style="19" customWidth="1"/>
    <col min="12809" max="12809" width="14.1640625" style="19" customWidth="1"/>
    <col min="12810" max="12813" width="10.6640625" style="19"/>
    <col min="12814" max="12814" width="8.1640625" style="19" customWidth="1"/>
    <col min="12815" max="12815" width="5.6640625" style="19" customWidth="1"/>
    <col min="12816" max="12819" width="10.6640625" style="19"/>
    <col min="12820" max="12820" width="5.6640625" style="19" customWidth="1"/>
    <col min="12821" max="12821" width="10.6640625" style="19"/>
    <col min="12822" max="12822" width="11.1640625" style="19" customWidth="1"/>
    <col min="12823" max="12829" width="10.6640625" style="19"/>
    <col min="12830" max="12830" width="12.1640625" style="19" customWidth="1"/>
    <col min="12831" max="12831" width="13.5" style="19" customWidth="1"/>
    <col min="12832" max="12837" width="10.6640625" style="19"/>
    <col min="12838" max="12838" width="11.1640625" style="19" customWidth="1"/>
    <col min="12839" max="12841" width="10.6640625" style="19"/>
    <col min="12842" max="12842" width="9.5" style="19" bestFit="1" customWidth="1"/>
    <col min="12843" max="13047" width="10.6640625" style="19"/>
    <col min="13048" max="13048" width="36" style="19" customWidth="1"/>
    <col min="13049" max="13050" width="10.6640625" style="19"/>
    <col min="13051" max="13051" width="19.1640625" style="19" bestFit="1" customWidth="1"/>
    <col min="13052" max="13052" width="10.6640625" style="19"/>
    <col min="13053" max="13053" width="10" style="19" customWidth="1"/>
    <col min="13054" max="13054" width="15.5" style="19" customWidth="1"/>
    <col min="13055" max="13057" width="10.6640625" style="19"/>
    <col min="13058" max="13058" width="12.5" style="19" customWidth="1"/>
    <col min="13059" max="13059" width="10.6640625" style="19"/>
    <col min="13060" max="13060" width="9.5" style="19" customWidth="1"/>
    <col min="13061" max="13063" width="11.1640625" style="19" customWidth="1"/>
    <col min="13064" max="13064" width="5.6640625" style="19" customWidth="1"/>
    <col min="13065" max="13065" width="14.1640625" style="19" customWidth="1"/>
    <col min="13066" max="13069" width="10.6640625" style="19"/>
    <col min="13070" max="13070" width="8.1640625" style="19" customWidth="1"/>
    <col min="13071" max="13071" width="5.6640625" style="19" customWidth="1"/>
    <col min="13072" max="13075" width="10.6640625" style="19"/>
    <col min="13076" max="13076" width="5.6640625" style="19" customWidth="1"/>
    <col min="13077" max="13077" width="10.6640625" style="19"/>
    <col min="13078" max="13078" width="11.1640625" style="19" customWidth="1"/>
    <col min="13079" max="13085" width="10.6640625" style="19"/>
    <col min="13086" max="13086" width="12.1640625" style="19" customWidth="1"/>
    <col min="13087" max="13087" width="13.5" style="19" customWidth="1"/>
    <col min="13088" max="13093" width="10.6640625" style="19"/>
    <col min="13094" max="13094" width="11.1640625" style="19" customWidth="1"/>
    <col min="13095" max="13097" width="10.6640625" style="19"/>
    <col min="13098" max="13098" width="9.5" style="19" bestFit="1" customWidth="1"/>
    <col min="13099" max="13303" width="10.6640625" style="19"/>
    <col min="13304" max="13304" width="36" style="19" customWidth="1"/>
    <col min="13305" max="13306" width="10.6640625" style="19"/>
    <col min="13307" max="13307" width="19.1640625" style="19" bestFit="1" customWidth="1"/>
    <col min="13308" max="13308" width="10.6640625" style="19"/>
    <col min="13309" max="13309" width="10" style="19" customWidth="1"/>
    <col min="13310" max="13310" width="15.5" style="19" customWidth="1"/>
    <col min="13311" max="13313" width="10.6640625" style="19"/>
    <col min="13314" max="13314" width="12.5" style="19" customWidth="1"/>
    <col min="13315" max="13315" width="10.6640625" style="19"/>
    <col min="13316" max="13316" width="9.5" style="19" customWidth="1"/>
    <col min="13317" max="13319" width="11.1640625" style="19" customWidth="1"/>
    <col min="13320" max="13320" width="5.6640625" style="19" customWidth="1"/>
    <col min="13321" max="13321" width="14.1640625" style="19" customWidth="1"/>
    <col min="13322" max="13325" width="10.6640625" style="19"/>
    <col min="13326" max="13326" width="8.1640625" style="19" customWidth="1"/>
    <col min="13327" max="13327" width="5.6640625" style="19" customWidth="1"/>
    <col min="13328" max="13331" width="10.6640625" style="19"/>
    <col min="13332" max="13332" width="5.6640625" style="19" customWidth="1"/>
    <col min="13333" max="13333" width="10.6640625" style="19"/>
    <col min="13334" max="13334" width="11.1640625" style="19" customWidth="1"/>
    <col min="13335" max="13341" width="10.6640625" style="19"/>
    <col min="13342" max="13342" width="12.1640625" style="19" customWidth="1"/>
    <col min="13343" max="13343" width="13.5" style="19" customWidth="1"/>
    <col min="13344" max="13349" width="10.6640625" style="19"/>
    <col min="13350" max="13350" width="11.1640625" style="19" customWidth="1"/>
    <col min="13351" max="13353" width="10.6640625" style="19"/>
    <col min="13354" max="13354" width="9.5" style="19" bestFit="1" customWidth="1"/>
    <col min="13355" max="13559" width="10.6640625" style="19"/>
    <col min="13560" max="13560" width="36" style="19" customWidth="1"/>
    <col min="13561" max="13562" width="10.6640625" style="19"/>
    <col min="13563" max="13563" width="19.1640625" style="19" bestFit="1" customWidth="1"/>
    <col min="13564" max="13564" width="10.6640625" style="19"/>
    <col min="13565" max="13565" width="10" style="19" customWidth="1"/>
    <col min="13566" max="13566" width="15.5" style="19" customWidth="1"/>
    <col min="13567" max="13569" width="10.6640625" style="19"/>
    <col min="13570" max="13570" width="12.5" style="19" customWidth="1"/>
    <col min="13571" max="13571" width="10.6640625" style="19"/>
    <col min="13572" max="13572" width="9.5" style="19" customWidth="1"/>
    <col min="13573" max="13575" width="11.1640625" style="19" customWidth="1"/>
    <col min="13576" max="13576" width="5.6640625" style="19" customWidth="1"/>
    <col min="13577" max="13577" width="14.1640625" style="19" customWidth="1"/>
    <col min="13578" max="13581" width="10.6640625" style="19"/>
    <col min="13582" max="13582" width="8.1640625" style="19" customWidth="1"/>
    <col min="13583" max="13583" width="5.6640625" style="19" customWidth="1"/>
    <col min="13584" max="13587" width="10.6640625" style="19"/>
    <col min="13588" max="13588" width="5.6640625" style="19" customWidth="1"/>
    <col min="13589" max="13589" width="10.6640625" style="19"/>
    <col min="13590" max="13590" width="11.1640625" style="19" customWidth="1"/>
    <col min="13591" max="13597" width="10.6640625" style="19"/>
    <col min="13598" max="13598" width="12.1640625" style="19" customWidth="1"/>
    <col min="13599" max="13599" width="13.5" style="19" customWidth="1"/>
    <col min="13600" max="13605" width="10.6640625" style="19"/>
    <col min="13606" max="13606" width="11.1640625" style="19" customWidth="1"/>
    <col min="13607" max="13609" width="10.6640625" style="19"/>
    <col min="13610" max="13610" width="9.5" style="19" bestFit="1" customWidth="1"/>
    <col min="13611" max="13815" width="10.6640625" style="19"/>
    <col min="13816" max="13816" width="36" style="19" customWidth="1"/>
    <col min="13817" max="13818" width="10.6640625" style="19"/>
    <col min="13819" max="13819" width="19.1640625" style="19" bestFit="1" customWidth="1"/>
    <col min="13820" max="13820" width="10.6640625" style="19"/>
    <col min="13821" max="13821" width="10" style="19" customWidth="1"/>
    <col min="13822" max="13822" width="15.5" style="19" customWidth="1"/>
    <col min="13823" max="13825" width="10.6640625" style="19"/>
    <col min="13826" max="13826" width="12.5" style="19" customWidth="1"/>
    <col min="13827" max="13827" width="10.6640625" style="19"/>
    <col min="13828" max="13828" width="9.5" style="19" customWidth="1"/>
    <col min="13829" max="13831" width="11.1640625" style="19" customWidth="1"/>
    <col min="13832" max="13832" width="5.6640625" style="19" customWidth="1"/>
    <col min="13833" max="13833" width="14.1640625" style="19" customWidth="1"/>
    <col min="13834" max="13837" width="10.6640625" style="19"/>
    <col min="13838" max="13838" width="8.1640625" style="19" customWidth="1"/>
    <col min="13839" max="13839" width="5.6640625" style="19" customWidth="1"/>
    <col min="13840" max="13843" width="10.6640625" style="19"/>
    <col min="13844" max="13844" width="5.6640625" style="19" customWidth="1"/>
    <col min="13845" max="13845" width="10.6640625" style="19"/>
    <col min="13846" max="13846" width="11.1640625" style="19" customWidth="1"/>
    <col min="13847" max="13853" width="10.6640625" style="19"/>
    <col min="13854" max="13854" width="12.1640625" style="19" customWidth="1"/>
    <col min="13855" max="13855" width="13.5" style="19" customWidth="1"/>
    <col min="13856" max="13861" width="10.6640625" style="19"/>
    <col min="13862" max="13862" width="11.1640625" style="19" customWidth="1"/>
    <col min="13863" max="13865" width="10.6640625" style="19"/>
    <col min="13866" max="13866" width="9.5" style="19" bestFit="1" customWidth="1"/>
    <col min="13867" max="14071" width="10.6640625" style="19"/>
    <col min="14072" max="14072" width="36" style="19" customWidth="1"/>
    <col min="14073" max="14074" width="10.6640625" style="19"/>
    <col min="14075" max="14075" width="19.1640625" style="19" bestFit="1" customWidth="1"/>
    <col min="14076" max="14076" width="10.6640625" style="19"/>
    <col min="14077" max="14077" width="10" style="19" customWidth="1"/>
    <col min="14078" max="14078" width="15.5" style="19" customWidth="1"/>
    <col min="14079" max="14081" width="10.6640625" style="19"/>
    <col min="14082" max="14082" width="12.5" style="19" customWidth="1"/>
    <col min="14083" max="14083" width="10.6640625" style="19"/>
    <col min="14084" max="14084" width="9.5" style="19" customWidth="1"/>
    <col min="14085" max="14087" width="11.1640625" style="19" customWidth="1"/>
    <col min="14088" max="14088" width="5.6640625" style="19" customWidth="1"/>
    <col min="14089" max="14089" width="14.1640625" style="19" customWidth="1"/>
    <col min="14090" max="14093" width="10.6640625" style="19"/>
    <col min="14094" max="14094" width="8.1640625" style="19" customWidth="1"/>
    <col min="14095" max="14095" width="5.6640625" style="19" customWidth="1"/>
    <col min="14096" max="14099" width="10.6640625" style="19"/>
    <col min="14100" max="14100" width="5.6640625" style="19" customWidth="1"/>
    <col min="14101" max="14101" width="10.6640625" style="19"/>
    <col min="14102" max="14102" width="11.1640625" style="19" customWidth="1"/>
    <col min="14103" max="14109" width="10.6640625" style="19"/>
    <col min="14110" max="14110" width="12.1640625" style="19" customWidth="1"/>
    <col min="14111" max="14111" width="13.5" style="19" customWidth="1"/>
    <col min="14112" max="14117" width="10.6640625" style="19"/>
    <col min="14118" max="14118" width="11.1640625" style="19" customWidth="1"/>
    <col min="14119" max="14121" width="10.6640625" style="19"/>
    <col min="14122" max="14122" width="9.5" style="19" bestFit="1" customWidth="1"/>
    <col min="14123" max="14327" width="10.6640625" style="19"/>
    <col min="14328" max="14328" width="36" style="19" customWidth="1"/>
    <col min="14329" max="14330" width="10.6640625" style="19"/>
    <col min="14331" max="14331" width="19.1640625" style="19" bestFit="1" customWidth="1"/>
    <col min="14332" max="14332" width="10.6640625" style="19"/>
    <col min="14333" max="14333" width="10" style="19" customWidth="1"/>
    <col min="14334" max="14334" width="15.5" style="19" customWidth="1"/>
    <col min="14335" max="14337" width="10.6640625" style="19"/>
    <col min="14338" max="14338" width="12.5" style="19" customWidth="1"/>
    <col min="14339" max="14339" width="10.6640625" style="19"/>
    <col min="14340" max="14340" width="9.5" style="19" customWidth="1"/>
    <col min="14341" max="14343" width="11.1640625" style="19" customWidth="1"/>
    <col min="14344" max="14344" width="5.6640625" style="19" customWidth="1"/>
    <col min="14345" max="14345" width="14.1640625" style="19" customWidth="1"/>
    <col min="14346" max="14349" width="10.6640625" style="19"/>
    <col min="14350" max="14350" width="8.1640625" style="19" customWidth="1"/>
    <col min="14351" max="14351" width="5.6640625" style="19" customWidth="1"/>
    <col min="14352" max="14355" width="10.6640625" style="19"/>
    <col min="14356" max="14356" width="5.6640625" style="19" customWidth="1"/>
    <col min="14357" max="14357" width="10.6640625" style="19"/>
    <col min="14358" max="14358" width="11.1640625" style="19" customWidth="1"/>
    <col min="14359" max="14365" width="10.6640625" style="19"/>
    <col min="14366" max="14366" width="12.1640625" style="19" customWidth="1"/>
    <col min="14367" max="14367" width="13.5" style="19" customWidth="1"/>
    <col min="14368" max="14373" width="10.6640625" style="19"/>
    <col min="14374" max="14374" width="11.1640625" style="19" customWidth="1"/>
    <col min="14375" max="14377" width="10.6640625" style="19"/>
    <col min="14378" max="14378" width="9.5" style="19" bestFit="1" customWidth="1"/>
    <col min="14379" max="14583" width="10.6640625" style="19"/>
    <col min="14584" max="14584" width="36" style="19" customWidth="1"/>
    <col min="14585" max="14586" width="10.6640625" style="19"/>
    <col min="14587" max="14587" width="19.1640625" style="19" bestFit="1" customWidth="1"/>
    <col min="14588" max="14588" width="10.6640625" style="19"/>
    <col min="14589" max="14589" width="10" style="19" customWidth="1"/>
    <col min="14590" max="14590" width="15.5" style="19" customWidth="1"/>
    <col min="14591" max="14593" width="10.6640625" style="19"/>
    <col min="14594" max="14594" width="12.5" style="19" customWidth="1"/>
    <col min="14595" max="14595" width="10.6640625" style="19"/>
    <col min="14596" max="14596" width="9.5" style="19" customWidth="1"/>
    <col min="14597" max="14599" width="11.1640625" style="19" customWidth="1"/>
    <col min="14600" max="14600" width="5.6640625" style="19" customWidth="1"/>
    <col min="14601" max="14601" width="14.1640625" style="19" customWidth="1"/>
    <col min="14602" max="14605" width="10.6640625" style="19"/>
    <col min="14606" max="14606" width="8.1640625" style="19" customWidth="1"/>
    <col min="14607" max="14607" width="5.6640625" style="19" customWidth="1"/>
    <col min="14608" max="14611" width="10.6640625" style="19"/>
    <col min="14612" max="14612" width="5.6640625" style="19" customWidth="1"/>
    <col min="14613" max="14613" width="10.6640625" style="19"/>
    <col min="14614" max="14614" width="11.1640625" style="19" customWidth="1"/>
    <col min="14615" max="14621" width="10.6640625" style="19"/>
    <col min="14622" max="14622" width="12.1640625" style="19" customWidth="1"/>
    <col min="14623" max="14623" width="13.5" style="19" customWidth="1"/>
    <col min="14624" max="14629" width="10.6640625" style="19"/>
    <col min="14630" max="14630" width="11.1640625" style="19" customWidth="1"/>
    <col min="14631" max="14633" width="10.6640625" style="19"/>
    <col min="14634" max="14634" width="9.5" style="19" bestFit="1" customWidth="1"/>
    <col min="14635" max="14839" width="10.6640625" style="19"/>
    <col min="14840" max="14840" width="36" style="19" customWidth="1"/>
    <col min="14841" max="14842" width="10.6640625" style="19"/>
    <col min="14843" max="14843" width="19.1640625" style="19" bestFit="1" customWidth="1"/>
    <col min="14844" max="14844" width="10.6640625" style="19"/>
    <col min="14845" max="14845" width="10" style="19" customWidth="1"/>
    <col min="14846" max="14846" width="15.5" style="19" customWidth="1"/>
    <col min="14847" max="14849" width="10.6640625" style="19"/>
    <col min="14850" max="14850" width="12.5" style="19" customWidth="1"/>
    <col min="14851" max="14851" width="10.6640625" style="19"/>
    <col min="14852" max="14852" width="9.5" style="19" customWidth="1"/>
    <col min="14853" max="14855" width="11.1640625" style="19" customWidth="1"/>
    <col min="14856" max="14856" width="5.6640625" style="19" customWidth="1"/>
    <col min="14857" max="14857" width="14.1640625" style="19" customWidth="1"/>
    <col min="14858" max="14861" width="10.6640625" style="19"/>
    <col min="14862" max="14862" width="8.1640625" style="19" customWidth="1"/>
    <col min="14863" max="14863" width="5.6640625" style="19" customWidth="1"/>
    <col min="14864" max="14867" width="10.6640625" style="19"/>
    <col min="14868" max="14868" width="5.6640625" style="19" customWidth="1"/>
    <col min="14869" max="14869" width="10.6640625" style="19"/>
    <col min="14870" max="14870" width="11.1640625" style="19" customWidth="1"/>
    <col min="14871" max="14877" width="10.6640625" style="19"/>
    <col min="14878" max="14878" width="12.1640625" style="19" customWidth="1"/>
    <col min="14879" max="14879" width="13.5" style="19" customWidth="1"/>
    <col min="14880" max="14885" width="10.6640625" style="19"/>
    <col min="14886" max="14886" width="11.1640625" style="19" customWidth="1"/>
    <col min="14887" max="14889" width="10.6640625" style="19"/>
    <col min="14890" max="14890" width="9.5" style="19" bestFit="1" customWidth="1"/>
    <col min="14891" max="15095" width="10.6640625" style="19"/>
    <col min="15096" max="15096" width="36" style="19" customWidth="1"/>
    <col min="15097" max="15098" width="10.6640625" style="19"/>
    <col min="15099" max="15099" width="19.1640625" style="19" bestFit="1" customWidth="1"/>
    <col min="15100" max="15100" width="10.6640625" style="19"/>
    <col min="15101" max="15101" width="10" style="19" customWidth="1"/>
    <col min="15102" max="15102" width="15.5" style="19" customWidth="1"/>
    <col min="15103" max="15105" width="10.6640625" style="19"/>
    <col min="15106" max="15106" width="12.5" style="19" customWidth="1"/>
    <col min="15107" max="15107" width="10.6640625" style="19"/>
    <col min="15108" max="15108" width="9.5" style="19" customWidth="1"/>
    <col min="15109" max="15111" width="11.1640625" style="19" customWidth="1"/>
    <col min="15112" max="15112" width="5.6640625" style="19" customWidth="1"/>
    <col min="15113" max="15113" width="14.1640625" style="19" customWidth="1"/>
    <col min="15114" max="15117" width="10.6640625" style="19"/>
    <col min="15118" max="15118" width="8.1640625" style="19" customWidth="1"/>
    <col min="15119" max="15119" width="5.6640625" style="19" customWidth="1"/>
    <col min="15120" max="15123" width="10.6640625" style="19"/>
    <col min="15124" max="15124" width="5.6640625" style="19" customWidth="1"/>
    <col min="15125" max="15125" width="10.6640625" style="19"/>
    <col min="15126" max="15126" width="11.1640625" style="19" customWidth="1"/>
    <col min="15127" max="15133" width="10.6640625" style="19"/>
    <col min="15134" max="15134" width="12.1640625" style="19" customWidth="1"/>
    <col min="15135" max="15135" width="13.5" style="19" customWidth="1"/>
    <col min="15136" max="15141" width="10.6640625" style="19"/>
    <col min="15142" max="15142" width="11.1640625" style="19" customWidth="1"/>
    <col min="15143" max="15145" width="10.6640625" style="19"/>
    <col min="15146" max="15146" width="9.5" style="19" bestFit="1" customWidth="1"/>
    <col min="15147" max="15351" width="10.6640625" style="19"/>
    <col min="15352" max="15352" width="36" style="19" customWidth="1"/>
    <col min="15353" max="15354" width="10.6640625" style="19"/>
    <col min="15355" max="15355" width="19.1640625" style="19" bestFit="1" customWidth="1"/>
    <col min="15356" max="15356" width="10.6640625" style="19"/>
    <col min="15357" max="15357" width="10" style="19" customWidth="1"/>
    <col min="15358" max="15358" width="15.5" style="19" customWidth="1"/>
    <col min="15359" max="15361" width="10.6640625" style="19"/>
    <col min="15362" max="15362" width="12.5" style="19" customWidth="1"/>
    <col min="15363" max="15363" width="10.6640625" style="19"/>
    <col min="15364" max="15364" width="9.5" style="19" customWidth="1"/>
    <col min="15365" max="15367" width="11.1640625" style="19" customWidth="1"/>
    <col min="15368" max="15368" width="5.6640625" style="19" customWidth="1"/>
    <col min="15369" max="15369" width="14.1640625" style="19" customWidth="1"/>
    <col min="15370" max="15373" width="10.6640625" style="19"/>
    <col min="15374" max="15374" width="8.1640625" style="19" customWidth="1"/>
    <col min="15375" max="15375" width="5.6640625" style="19" customWidth="1"/>
    <col min="15376" max="15379" width="10.6640625" style="19"/>
    <col min="15380" max="15380" width="5.6640625" style="19" customWidth="1"/>
    <col min="15381" max="15381" width="10.6640625" style="19"/>
    <col min="15382" max="15382" width="11.1640625" style="19" customWidth="1"/>
    <col min="15383" max="15389" width="10.6640625" style="19"/>
    <col min="15390" max="15390" width="12.1640625" style="19" customWidth="1"/>
    <col min="15391" max="15391" width="13.5" style="19" customWidth="1"/>
    <col min="15392" max="15397" width="10.6640625" style="19"/>
    <col min="15398" max="15398" width="11.1640625" style="19" customWidth="1"/>
    <col min="15399" max="15401" width="10.6640625" style="19"/>
    <col min="15402" max="15402" width="9.5" style="19" bestFit="1" customWidth="1"/>
    <col min="15403" max="15607" width="10.6640625" style="19"/>
    <col min="15608" max="15608" width="36" style="19" customWidth="1"/>
    <col min="15609" max="15610" width="10.6640625" style="19"/>
    <col min="15611" max="15611" width="19.1640625" style="19" bestFit="1" customWidth="1"/>
    <col min="15612" max="15612" width="10.6640625" style="19"/>
    <col min="15613" max="15613" width="10" style="19" customWidth="1"/>
    <col min="15614" max="15614" width="15.5" style="19" customWidth="1"/>
    <col min="15615" max="15617" width="10.6640625" style="19"/>
    <col min="15618" max="15618" width="12.5" style="19" customWidth="1"/>
    <col min="15619" max="15619" width="10.6640625" style="19"/>
    <col min="15620" max="15620" width="9.5" style="19" customWidth="1"/>
    <col min="15621" max="15623" width="11.1640625" style="19" customWidth="1"/>
    <col min="15624" max="15624" width="5.6640625" style="19" customWidth="1"/>
    <col min="15625" max="15625" width="14.1640625" style="19" customWidth="1"/>
    <col min="15626" max="15629" width="10.6640625" style="19"/>
    <col min="15630" max="15630" width="8.1640625" style="19" customWidth="1"/>
    <col min="15631" max="15631" width="5.6640625" style="19" customWidth="1"/>
    <col min="15632" max="15635" width="10.6640625" style="19"/>
    <col min="15636" max="15636" width="5.6640625" style="19" customWidth="1"/>
    <col min="15637" max="15637" width="10.6640625" style="19"/>
    <col min="15638" max="15638" width="11.1640625" style="19" customWidth="1"/>
    <col min="15639" max="15645" width="10.6640625" style="19"/>
    <col min="15646" max="15646" width="12.1640625" style="19" customWidth="1"/>
    <col min="15647" max="15647" width="13.5" style="19" customWidth="1"/>
    <col min="15648" max="15653" width="10.6640625" style="19"/>
    <col min="15654" max="15654" width="11.1640625" style="19" customWidth="1"/>
    <col min="15655" max="15657" width="10.6640625" style="19"/>
    <col min="15658" max="15658" width="9.5" style="19" bestFit="1" customWidth="1"/>
    <col min="15659" max="15863" width="10.6640625" style="19"/>
    <col min="15864" max="15864" width="36" style="19" customWidth="1"/>
    <col min="15865" max="15866" width="10.6640625" style="19"/>
    <col min="15867" max="15867" width="19.1640625" style="19" bestFit="1" customWidth="1"/>
    <col min="15868" max="15868" width="10.6640625" style="19"/>
    <col min="15869" max="15869" width="10" style="19" customWidth="1"/>
    <col min="15870" max="15870" width="15.5" style="19" customWidth="1"/>
    <col min="15871" max="15873" width="10.6640625" style="19"/>
    <col min="15874" max="15874" width="12.5" style="19" customWidth="1"/>
    <col min="15875" max="15875" width="10.6640625" style="19"/>
    <col min="15876" max="15876" width="9.5" style="19" customWidth="1"/>
    <col min="15877" max="15879" width="11.1640625" style="19" customWidth="1"/>
    <col min="15880" max="15880" width="5.6640625" style="19" customWidth="1"/>
    <col min="15881" max="15881" width="14.1640625" style="19" customWidth="1"/>
    <col min="15882" max="15885" width="10.6640625" style="19"/>
    <col min="15886" max="15886" width="8.1640625" style="19" customWidth="1"/>
    <col min="15887" max="15887" width="5.6640625" style="19" customWidth="1"/>
    <col min="15888" max="15891" width="10.6640625" style="19"/>
    <col min="15892" max="15892" width="5.6640625" style="19" customWidth="1"/>
    <col min="15893" max="15893" width="10.6640625" style="19"/>
    <col min="15894" max="15894" width="11.1640625" style="19" customWidth="1"/>
    <col min="15895" max="15901" width="10.6640625" style="19"/>
    <col min="15902" max="15902" width="12.1640625" style="19" customWidth="1"/>
    <col min="15903" max="15903" width="13.5" style="19" customWidth="1"/>
    <col min="15904" max="15909" width="10.6640625" style="19"/>
    <col min="15910" max="15910" width="11.1640625" style="19" customWidth="1"/>
    <col min="15911" max="15913" width="10.6640625" style="19"/>
    <col min="15914" max="15914" width="9.5" style="19" bestFit="1" customWidth="1"/>
    <col min="15915" max="16119" width="10.6640625" style="19"/>
    <col min="16120" max="16120" width="36" style="19" customWidth="1"/>
    <col min="16121" max="16122" width="10.6640625" style="19"/>
    <col min="16123" max="16123" width="19.1640625" style="19" bestFit="1" customWidth="1"/>
    <col min="16124" max="16124" width="10.6640625" style="19"/>
    <col min="16125" max="16125" width="10" style="19" customWidth="1"/>
    <col min="16126" max="16126" width="15.5" style="19" customWidth="1"/>
    <col min="16127" max="16129" width="10.6640625" style="19"/>
    <col min="16130" max="16130" width="12.5" style="19" customWidth="1"/>
    <col min="16131" max="16131" width="10.6640625" style="19"/>
    <col min="16132" max="16132" width="9.5" style="19" customWidth="1"/>
    <col min="16133" max="16135" width="11.1640625" style="19" customWidth="1"/>
    <col min="16136" max="16136" width="5.6640625" style="19" customWidth="1"/>
    <col min="16137" max="16137" width="14.1640625" style="19" customWidth="1"/>
    <col min="16138" max="16141" width="10.6640625" style="19"/>
    <col min="16142" max="16142" width="8.1640625" style="19" customWidth="1"/>
    <col min="16143" max="16143" width="5.6640625" style="19" customWidth="1"/>
    <col min="16144" max="16147" width="10.6640625" style="19"/>
    <col min="16148" max="16148" width="5.6640625" style="19" customWidth="1"/>
    <col min="16149" max="16149" width="10.6640625" style="19"/>
    <col min="16150" max="16150" width="11.1640625" style="19" customWidth="1"/>
    <col min="16151" max="16157" width="10.6640625" style="19"/>
    <col min="16158" max="16158" width="12.1640625" style="19" customWidth="1"/>
    <col min="16159" max="16159" width="13.5" style="19" customWidth="1"/>
    <col min="16160" max="16165" width="10.6640625" style="19"/>
    <col min="16166" max="16166" width="11.1640625" style="19" customWidth="1"/>
    <col min="16167" max="16169" width="10.6640625" style="19"/>
    <col min="16170" max="16170" width="9.5" style="19" bestFit="1" customWidth="1"/>
    <col min="16171" max="16384" width="10.6640625" style="19"/>
  </cols>
  <sheetData>
    <row r="1" spans="1:61" ht="17" customHeight="1" x14ac:dyDescent="0.2">
      <c r="A1" s="216" t="s">
        <v>31</v>
      </c>
      <c r="B1" s="216"/>
    </row>
    <row r="2" spans="1:61" s="20" customFormat="1" ht="17" customHeight="1" thickBot="1" x14ac:dyDescent="0.25">
      <c r="A2" s="217"/>
      <c r="B2" s="217"/>
      <c r="AG2" s="47"/>
    </row>
    <row r="3" spans="1:61" x14ac:dyDescent="0.2">
      <c r="A3" s="7"/>
      <c r="B3" s="7"/>
      <c r="X3" s="21"/>
      <c r="Y3" s="21"/>
      <c r="Z3" s="21"/>
      <c r="AA3" s="21"/>
      <c r="AB3" s="21"/>
      <c r="AC3" s="21"/>
      <c r="AD3" s="21"/>
      <c r="AE3" s="21"/>
    </row>
    <row r="4" spans="1:61" x14ac:dyDescent="0.2">
      <c r="A4" s="22" t="s">
        <v>32</v>
      </c>
      <c r="B4" s="23" t="s">
        <v>33</v>
      </c>
      <c r="X4" s="21"/>
      <c r="Y4" s="21"/>
      <c r="Z4" s="21"/>
      <c r="AA4" s="21"/>
      <c r="AB4" s="21"/>
      <c r="AC4" s="21"/>
      <c r="AD4" s="21"/>
      <c r="AE4" s="21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X5" s="223" t="s">
        <v>34</v>
      </c>
      <c r="Y5" s="223"/>
      <c r="Z5" s="223"/>
      <c r="AA5" s="223"/>
      <c r="AB5" s="223"/>
      <c r="AC5" s="223"/>
      <c r="AD5" s="220"/>
      <c r="AE5" s="220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X6" s="188"/>
      <c r="Y6" s="188"/>
      <c r="Z6" s="188"/>
      <c r="AA6" s="188"/>
      <c r="AB6" s="188"/>
      <c r="AC6" s="188"/>
      <c r="AD6" s="21"/>
      <c r="AE6" s="21"/>
      <c r="BB6" s="188"/>
      <c r="BC6" s="188"/>
      <c r="BD6" s="188"/>
      <c r="BE6" s="188"/>
      <c r="BF6" s="188"/>
      <c r="BG6" s="188"/>
      <c r="BH6" s="21"/>
      <c r="BI6" s="21"/>
    </row>
    <row r="7" spans="1:6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X7" s="188"/>
      <c r="Y7" s="188"/>
      <c r="Z7" s="188"/>
      <c r="AA7" s="188"/>
      <c r="AB7" s="188"/>
      <c r="AC7" s="188"/>
      <c r="AD7" s="21"/>
      <c r="AE7" s="21"/>
      <c r="BB7" s="188"/>
      <c r="BC7" s="188"/>
      <c r="BD7" s="188"/>
      <c r="BE7" s="188"/>
      <c r="BF7" s="188"/>
      <c r="BG7" s="188"/>
      <c r="BH7" s="21"/>
      <c r="BI7" s="21"/>
    </row>
    <row r="8" spans="1:61" x14ac:dyDescent="0.2">
      <c r="A8" s="205">
        <f>B19</f>
        <v>50000</v>
      </c>
      <c r="B8" s="206">
        <f>B38</f>
        <v>5.0000099955671826E-2</v>
      </c>
      <c r="C8" s="207">
        <f>C38</f>
        <v>0.12423171067937121</v>
      </c>
      <c r="D8" s="51">
        <f>B36</f>
        <v>85.513399836307997</v>
      </c>
      <c r="E8" s="51">
        <f>C36</f>
        <v>212.46909420365103</v>
      </c>
      <c r="F8" s="29">
        <f>E8-D8</f>
        <v>126.95569436734303</v>
      </c>
      <c r="X8" s="188"/>
      <c r="Y8" s="188"/>
      <c r="Z8" s="188"/>
      <c r="AA8" s="188"/>
      <c r="AB8" s="188"/>
      <c r="AC8" s="188"/>
      <c r="AD8" s="21"/>
      <c r="AE8" s="21"/>
      <c r="BB8" s="188"/>
      <c r="BC8" s="188"/>
      <c r="BD8" s="188"/>
      <c r="BE8" s="188"/>
      <c r="BF8" s="188"/>
      <c r="BG8" s="188"/>
      <c r="BH8" s="21"/>
      <c r="BI8" s="21"/>
    </row>
    <row r="9" spans="1:61" x14ac:dyDescent="0.2">
      <c r="A9" s="205">
        <f>B48</f>
        <v>100000</v>
      </c>
      <c r="B9" s="206">
        <f>B67</f>
        <v>5.0000086710007809E-2</v>
      </c>
      <c r="C9" s="207">
        <f>C67</f>
        <v>0.1554362125830345</v>
      </c>
      <c r="D9" s="51">
        <f>B65</f>
        <v>139.3791245658108</v>
      </c>
      <c r="E9" s="51">
        <f>C65</f>
        <v>433.29051330049646</v>
      </c>
      <c r="F9" s="29">
        <f t="shared" ref="F9:F13" si="0">E9-D9</f>
        <v>293.91138873468566</v>
      </c>
      <c r="X9" s="188"/>
      <c r="Y9" s="188"/>
      <c r="Z9" s="188"/>
      <c r="AA9" s="188"/>
      <c r="AB9" s="188"/>
      <c r="AC9" s="188"/>
      <c r="AD9" s="21"/>
      <c r="AE9" s="21"/>
      <c r="BB9" s="188"/>
      <c r="BC9" s="188"/>
      <c r="BD9" s="188"/>
      <c r="BE9" s="188"/>
      <c r="BF9" s="188"/>
      <c r="BG9" s="188"/>
      <c r="BH9" s="21"/>
      <c r="BI9" s="21"/>
    </row>
    <row r="10" spans="1:61" x14ac:dyDescent="0.2">
      <c r="A10" s="205">
        <f>B77</f>
        <v>250000</v>
      </c>
      <c r="B10" s="208">
        <f>B96</f>
        <v>5.000019715906253E-2</v>
      </c>
      <c r="C10" s="209">
        <f>C96</f>
        <v>0.18203377500395926</v>
      </c>
      <c r="D10" s="51">
        <f>B94</f>
        <v>300.97707672738159</v>
      </c>
      <c r="E10" s="51">
        <f>C94</f>
        <v>1095.7555485640969</v>
      </c>
      <c r="F10" s="29">
        <f t="shared" si="0"/>
        <v>794.77847183671531</v>
      </c>
      <c r="X10" s="188"/>
      <c r="Y10" s="188"/>
      <c r="Z10" s="188"/>
      <c r="AA10" s="188"/>
      <c r="AB10" s="188"/>
      <c r="AC10" s="188"/>
      <c r="AD10" s="21"/>
      <c r="AE10" s="21"/>
      <c r="BB10" s="188"/>
      <c r="BC10" s="188"/>
      <c r="BD10" s="188"/>
      <c r="BE10" s="188"/>
      <c r="BF10" s="188"/>
      <c r="BG10" s="188"/>
      <c r="BH10" s="21"/>
      <c r="BI10" s="21"/>
    </row>
    <row r="11" spans="1:61" x14ac:dyDescent="0.2">
      <c r="A11" s="205">
        <f>B106</f>
        <v>500000</v>
      </c>
      <c r="B11" s="208">
        <f>B125</f>
        <v>5.0000112322592535E-2</v>
      </c>
      <c r="C11" s="209">
        <f>C125</f>
        <v>0.19286747190958597</v>
      </c>
      <c r="D11" s="51">
        <f>B123</f>
        <v>570.30542494291183</v>
      </c>
      <c r="E11" s="51">
        <f>C123</f>
        <v>2199.8623686163414</v>
      </c>
      <c r="F11" s="29">
        <f t="shared" si="0"/>
        <v>1629.5569436734295</v>
      </c>
      <c r="X11" s="188"/>
      <c r="Y11" s="188"/>
      <c r="Z11" s="188"/>
      <c r="AA11" s="188"/>
      <c r="AB11" s="188"/>
      <c r="AC11" s="188"/>
      <c r="AD11" s="21"/>
      <c r="AE11" s="21"/>
      <c r="BB11" s="188"/>
      <c r="BC11" s="188"/>
      <c r="BD11" s="188"/>
      <c r="BE11" s="188"/>
      <c r="BF11" s="188"/>
      <c r="BG11" s="188"/>
      <c r="BH11" s="21"/>
      <c r="BI11" s="21"/>
    </row>
    <row r="12" spans="1:61" x14ac:dyDescent="0.2">
      <c r="A12" s="205">
        <f>B135</f>
        <v>1000000</v>
      </c>
      <c r="B12" s="208">
        <f>B154</f>
        <v>5.0000191032095936E-2</v>
      </c>
      <c r="C12" s="209">
        <f>C154</f>
        <v>0.19874818202587993</v>
      </c>
      <c r="D12" s="51">
        <f>B152</f>
        <v>1108.9650589692801</v>
      </c>
      <c r="E12" s="51">
        <f>C152</f>
        <v>4408.07894631614</v>
      </c>
      <c r="F12" s="29">
        <f t="shared" si="0"/>
        <v>3299.1138873468599</v>
      </c>
      <c r="X12" s="188"/>
      <c r="Y12" s="188"/>
      <c r="Z12" s="188"/>
      <c r="AA12" s="188"/>
      <c r="AB12" s="188"/>
      <c r="AC12" s="188"/>
      <c r="AD12" s="21"/>
      <c r="AE12" s="21"/>
      <c r="BB12" s="188"/>
      <c r="BC12" s="188"/>
      <c r="BD12" s="188"/>
      <c r="BE12" s="188"/>
      <c r="BF12" s="188"/>
      <c r="BG12" s="188"/>
      <c r="BH12" s="21"/>
      <c r="BI12" s="21"/>
    </row>
    <row r="13" spans="1:61" x14ac:dyDescent="0.2">
      <c r="A13" s="205">
        <f>B164</f>
        <v>2000000</v>
      </c>
      <c r="B13" s="208">
        <f>B183</f>
        <v>5.0000176233587476E-2</v>
      </c>
      <c r="C13" s="209">
        <f>C183</f>
        <v>0.20181618122038703</v>
      </c>
      <c r="D13" s="51">
        <f>B181</f>
        <v>2186.281733880699</v>
      </c>
      <c r="E13" s="51">
        <f>C181</f>
        <v>8824.5095085744142</v>
      </c>
      <c r="F13" s="29">
        <f t="shared" si="0"/>
        <v>6638.2277746937152</v>
      </c>
      <c r="X13" s="188"/>
      <c r="Y13" s="188"/>
      <c r="Z13" s="188"/>
      <c r="AA13" s="188"/>
      <c r="AB13" s="188"/>
      <c r="AC13" s="188"/>
      <c r="AD13" s="21"/>
      <c r="AE13" s="21"/>
      <c r="BB13" s="188"/>
      <c r="BC13" s="188"/>
      <c r="BD13" s="188"/>
      <c r="BE13" s="188"/>
      <c r="BF13" s="188"/>
      <c r="BG13" s="188"/>
      <c r="BH13" s="21"/>
      <c r="BI13" s="21"/>
    </row>
    <row r="14" spans="1:61" x14ac:dyDescent="0.2">
      <c r="X14" s="188"/>
      <c r="Y14" s="188"/>
      <c r="Z14" s="188"/>
      <c r="AA14" s="188"/>
      <c r="AB14" s="188"/>
      <c r="AC14" s="188"/>
      <c r="AD14" s="21"/>
      <c r="AE14" s="21"/>
      <c r="BB14" s="188"/>
      <c r="BC14" s="188"/>
      <c r="BD14" s="188"/>
      <c r="BE14" s="188"/>
      <c r="BF14" s="188"/>
      <c r="BG14" s="188"/>
      <c r="BH14" s="21"/>
      <c r="BI14" s="21"/>
    </row>
    <row r="15" spans="1:61" x14ac:dyDescent="0.2">
      <c r="X15" s="188"/>
      <c r="Y15" s="188"/>
      <c r="Z15" s="188"/>
      <c r="AA15" s="188"/>
      <c r="AB15" s="188"/>
      <c r="AC15" s="188"/>
      <c r="AD15" s="21"/>
      <c r="AE15" s="21"/>
      <c r="BB15" s="188"/>
      <c r="BC15" s="188"/>
      <c r="BD15" s="188"/>
      <c r="BE15" s="188"/>
      <c r="BF15" s="188"/>
      <c r="BG15" s="188"/>
      <c r="BH15" s="21"/>
      <c r="BI15" s="21"/>
    </row>
    <row r="16" spans="1:61" ht="16.25" customHeight="1" x14ac:dyDescent="0.25">
      <c r="E16" s="223" t="s">
        <v>35</v>
      </c>
      <c r="F16" s="223"/>
      <c r="G16" s="223"/>
      <c r="H16" s="223"/>
      <c r="I16" s="223"/>
      <c r="J16" s="223"/>
      <c r="K16" s="223"/>
      <c r="M16" s="225" t="s">
        <v>36</v>
      </c>
      <c r="N16" s="225"/>
      <c r="O16" s="225"/>
      <c r="P16" s="225"/>
      <c r="Q16" s="226"/>
      <c r="R16" s="227"/>
      <c r="T16" s="224" t="s">
        <v>37</v>
      </c>
      <c r="U16" s="224"/>
      <c r="X16" s="21" t="s">
        <v>38</v>
      </c>
      <c r="Y16" s="21" t="s">
        <v>39</v>
      </c>
      <c r="Z16" s="21" t="s">
        <v>40</v>
      </c>
      <c r="AA16" s="21" t="s">
        <v>41</v>
      </c>
      <c r="AB16" s="21"/>
      <c r="AC16" s="21" t="s">
        <v>42</v>
      </c>
      <c r="AD16" s="21" t="s">
        <v>43</v>
      </c>
      <c r="AE16" s="21" t="s">
        <v>44</v>
      </c>
      <c r="AI16" s="223" t="s">
        <v>35</v>
      </c>
      <c r="AJ16" s="223"/>
      <c r="AK16" s="223"/>
      <c r="AL16" s="223"/>
      <c r="AM16" s="223"/>
      <c r="AN16" s="223"/>
      <c r="AO16" s="223"/>
      <c r="AQ16" s="225" t="s">
        <v>36</v>
      </c>
      <c r="AR16" s="225"/>
      <c r="AS16" s="225"/>
      <c r="AT16" s="225"/>
      <c r="AU16" s="226"/>
      <c r="AV16" s="227"/>
      <c r="AX16" s="224" t="s">
        <v>37</v>
      </c>
      <c r="AY16" s="224"/>
      <c r="BB16" s="21" t="s">
        <v>38</v>
      </c>
      <c r="BC16" s="21" t="s">
        <v>39</v>
      </c>
      <c r="BD16" s="21" t="s">
        <v>40</v>
      </c>
      <c r="BE16" s="21" t="s">
        <v>41</v>
      </c>
      <c r="BF16" s="21"/>
      <c r="BG16" s="21" t="s">
        <v>42</v>
      </c>
      <c r="BH16" s="21" t="s">
        <v>43</v>
      </c>
      <c r="BI16" s="21" t="s">
        <v>44</v>
      </c>
    </row>
    <row r="17" spans="1:61" s="25" customFormat="1" ht="51" x14ac:dyDescent="0.2">
      <c r="E17" s="25" t="s">
        <v>23</v>
      </c>
      <c r="F17" s="25" t="s">
        <v>45</v>
      </c>
      <c r="G17" s="25" t="s">
        <v>46</v>
      </c>
      <c r="H17" s="25" t="s">
        <v>47</v>
      </c>
      <c r="I17" s="26" t="s">
        <v>48</v>
      </c>
      <c r="J17" s="26" t="s">
        <v>49</v>
      </c>
      <c r="K17" s="26" t="s">
        <v>50</v>
      </c>
      <c r="L17" s="26"/>
      <c r="M17" s="26" t="s">
        <v>51</v>
      </c>
      <c r="N17" s="26" t="s">
        <v>52</v>
      </c>
      <c r="O17" s="26" t="s">
        <v>53</v>
      </c>
      <c r="P17" s="26" t="s">
        <v>54</v>
      </c>
      <c r="Q17" s="26" t="s">
        <v>55</v>
      </c>
      <c r="R17" s="26" t="s">
        <v>56</v>
      </c>
      <c r="S17" s="26"/>
      <c r="T17" s="26" t="s">
        <v>57</v>
      </c>
      <c r="U17" s="26" t="s">
        <v>58</v>
      </c>
      <c r="W17" s="26"/>
      <c r="X17" s="26" t="s">
        <v>59</v>
      </c>
      <c r="Y17" s="26" t="s">
        <v>60</v>
      </c>
      <c r="Z17" s="26" t="s">
        <v>61</v>
      </c>
      <c r="AA17" s="26" t="s">
        <v>62</v>
      </c>
      <c r="AB17" s="26" t="s">
        <v>63</v>
      </c>
      <c r="AC17" s="26" t="s">
        <v>64</v>
      </c>
      <c r="AD17" s="26" t="s">
        <v>65</v>
      </c>
      <c r="AE17" s="26" t="s">
        <v>66</v>
      </c>
      <c r="AG17" s="48"/>
      <c r="AI17" s="25" t="s">
        <v>23</v>
      </c>
      <c r="AJ17" s="25" t="s">
        <v>45</v>
      </c>
      <c r="AK17" s="25" t="s">
        <v>46</v>
      </c>
      <c r="AL17" s="25" t="s">
        <v>47</v>
      </c>
      <c r="AM17" s="26" t="s">
        <v>48</v>
      </c>
      <c r="AN17" s="26" t="s">
        <v>49</v>
      </c>
      <c r="AO17" s="26" t="s">
        <v>50</v>
      </c>
      <c r="AP17" s="26"/>
      <c r="AQ17" s="26" t="s">
        <v>51</v>
      </c>
      <c r="AR17" s="26" t="s">
        <v>52</v>
      </c>
      <c r="AS17" s="26" t="s">
        <v>53</v>
      </c>
      <c r="AT17" s="26" t="s">
        <v>54</v>
      </c>
      <c r="AU17" s="26" t="s">
        <v>55</v>
      </c>
      <c r="AV17" s="26" t="s">
        <v>56</v>
      </c>
      <c r="AW17" s="26"/>
      <c r="AX17" s="26" t="s">
        <v>57</v>
      </c>
      <c r="AY17" s="26" t="s">
        <v>58</v>
      </c>
      <c r="BA17" s="26"/>
      <c r="BB17" s="26" t="s">
        <v>59</v>
      </c>
      <c r="BC17" s="26" t="s">
        <v>60</v>
      </c>
      <c r="BD17" s="26" t="s">
        <v>61</v>
      </c>
      <c r="BE17" s="26" t="s">
        <v>62</v>
      </c>
      <c r="BF17" s="26" t="s">
        <v>63</v>
      </c>
      <c r="BG17" s="26" t="s">
        <v>64</v>
      </c>
      <c r="BH17" s="26" t="s">
        <v>65</v>
      </c>
      <c r="BI17" s="26" t="s">
        <v>66</v>
      </c>
    </row>
    <row r="18" spans="1:61" ht="17" thickBot="1" x14ac:dyDescent="0.25">
      <c r="A18" s="221" t="s">
        <v>67</v>
      </c>
      <c r="B18" s="221"/>
      <c r="E18" s="21">
        <v>0</v>
      </c>
      <c r="F18" s="27">
        <f>B22</f>
        <v>113.55143017954499</v>
      </c>
      <c r="G18" s="27">
        <f>F18*B27</f>
        <v>90.841144143636001</v>
      </c>
      <c r="H18" s="28">
        <f>B32</f>
        <v>200</v>
      </c>
      <c r="I18" s="27">
        <f>$B$19</f>
        <v>50000</v>
      </c>
      <c r="J18" s="29">
        <v>0.8</v>
      </c>
      <c r="K18" s="8">
        <f>I18*J18/1000</f>
        <v>40</v>
      </c>
      <c r="M18" s="9"/>
      <c r="N18" s="9"/>
      <c r="O18" s="30">
        <v>1</v>
      </c>
      <c r="P18" s="30"/>
      <c r="Q18" s="30"/>
      <c r="R18" s="30">
        <f>O18-SUM(P18:Q18)</f>
        <v>1</v>
      </c>
      <c r="S18" s="30"/>
      <c r="T18" s="10"/>
      <c r="U18" s="10">
        <f t="shared" ref="U18:U38" si="1">K18*R18</f>
        <v>40</v>
      </c>
      <c r="W18" s="30"/>
      <c r="X18" s="11">
        <f t="shared" ref="X18:X38" si="2">$R18*F18</f>
        <v>113.55143017954499</v>
      </c>
      <c r="Y18" s="11">
        <f t="shared" ref="Y18:Z38" si="3">-$R18*G18</f>
        <v>-90.841144143636001</v>
      </c>
      <c r="Z18" s="11">
        <f t="shared" si="3"/>
        <v>-200</v>
      </c>
      <c r="AA18" s="11"/>
      <c r="AB18" s="11">
        <f>SUM(X18:AA18)</f>
        <v>-177.28971396409099</v>
      </c>
      <c r="AC18" s="11">
        <f>T18-U18</f>
        <v>-40</v>
      </c>
      <c r="AD18" s="11"/>
      <c r="AE18" s="11">
        <f t="shared" ref="AE18:AE38" si="4">SUM(AB18:AD18)</f>
        <v>-217.28971396409099</v>
      </c>
      <c r="AI18" s="21">
        <v>0</v>
      </c>
      <c r="AJ18" s="27">
        <f>$B$22</f>
        <v>113.55143017954499</v>
      </c>
      <c r="AK18" s="27">
        <f>B27*AJ18</f>
        <v>90.841144143636001</v>
      </c>
      <c r="AL18" s="28">
        <f>C32</f>
        <v>240</v>
      </c>
      <c r="AM18" s="27">
        <f>$B$19</f>
        <v>50000</v>
      </c>
      <c r="AN18" s="29">
        <v>0.8</v>
      </c>
      <c r="AO18" s="8">
        <f>AM18*AN18/1000</f>
        <v>40</v>
      </c>
      <c r="AQ18" s="9"/>
      <c r="AR18" s="9"/>
      <c r="AS18" s="30">
        <v>1</v>
      </c>
      <c r="AT18" s="30"/>
      <c r="AU18" s="30"/>
      <c r="AV18" s="30">
        <f>AS18-SUM(AT18:AU18)</f>
        <v>1</v>
      </c>
      <c r="AW18" s="30"/>
      <c r="AX18" s="10"/>
      <c r="AY18" s="10">
        <f t="shared" ref="AY18:AY38" si="5">AO18*AV18</f>
        <v>40</v>
      </c>
      <c r="BA18" s="30"/>
      <c r="BB18" s="11">
        <f t="shared" ref="BB18:BB38" si="6">$R18*AJ18</f>
        <v>113.55143017954499</v>
      </c>
      <c r="BC18" s="11">
        <f t="shared" ref="BC18:BD38" si="7">-$R18*AK18</f>
        <v>-90.841144143636001</v>
      </c>
      <c r="BD18" s="11">
        <f t="shared" si="7"/>
        <v>-240</v>
      </c>
      <c r="BE18" s="11"/>
      <c r="BF18" s="11">
        <f>SUM(BB18:BE18)</f>
        <v>-217.28971396409099</v>
      </c>
      <c r="BG18" s="11">
        <f>AX18-AY18</f>
        <v>-40</v>
      </c>
      <c r="BH18" s="11"/>
      <c r="BI18" s="11">
        <f t="shared" ref="BI18:BI38" si="8">SUM(BF18:BH18)</f>
        <v>-257.28971396409099</v>
      </c>
    </row>
    <row r="19" spans="1:61" x14ac:dyDescent="0.2">
      <c r="A19" s="45" t="s">
        <v>68</v>
      </c>
      <c r="B19" s="24">
        <v>50000</v>
      </c>
      <c r="C19" s="19" t="s">
        <v>148</v>
      </c>
      <c r="D19" s="19">
        <v>0.13712009999999999</v>
      </c>
      <c r="E19" s="31">
        <f>E18+1</f>
        <v>1</v>
      </c>
      <c r="F19" s="27"/>
      <c r="G19" s="27"/>
      <c r="H19" s="28"/>
      <c r="I19" s="27">
        <f t="shared" ref="I19:I38" si="9">$B$19</f>
        <v>50000</v>
      </c>
      <c r="J19" s="29">
        <v>0.8</v>
      </c>
      <c r="K19" s="8">
        <f t="shared" ref="K19:K38" si="10">I19*J19/1000</f>
        <v>40</v>
      </c>
      <c r="L19" s="32"/>
      <c r="M19" s="9">
        <f>'SPWL Reserve'!E9*1000</f>
        <v>0.65717040569250318</v>
      </c>
      <c r="N19" s="9">
        <f>'Lapse &amp; Death Age 26-35'!D7</f>
        <v>9.6782489144733586E-3</v>
      </c>
      <c r="O19" s="33">
        <f>R18</f>
        <v>1</v>
      </c>
      <c r="P19" s="33">
        <f>O19*M19/1000</f>
        <v>6.5717040569250314E-4</v>
      </c>
      <c r="Q19" s="33">
        <f>MIN(N19*O19,O19-P19)</f>
        <v>9.6782489144733586E-3</v>
      </c>
      <c r="R19" s="30">
        <f>O19-SUM(P19:Q19)</f>
        <v>0.98966458067983409</v>
      </c>
      <c r="S19" s="30"/>
      <c r="T19" s="10">
        <f t="shared" ref="T19:T38" si="11">U18</f>
        <v>40</v>
      </c>
      <c r="U19" s="10">
        <f t="shared" si="1"/>
        <v>39.586583227193366</v>
      </c>
      <c r="W19" s="30"/>
      <c r="X19" s="11">
        <f t="shared" si="2"/>
        <v>0</v>
      </c>
      <c r="Y19" s="11">
        <f t="shared" si="3"/>
        <v>0</v>
      </c>
      <c r="Z19" s="11">
        <f t="shared" si="3"/>
        <v>0</v>
      </c>
      <c r="AA19" s="11">
        <f t="shared" ref="AA19:AA38" si="12">-P19*I19</f>
        <v>-32.858520284625158</v>
      </c>
      <c r="AB19" s="11">
        <f t="shared" ref="AB19:AB38" si="13">SUM(X19:AA19)</f>
        <v>-32.858520284625158</v>
      </c>
      <c r="AC19" s="11">
        <f>-I19*$R18*(J19-J18)/1000</f>
        <v>0</v>
      </c>
      <c r="AD19" s="11">
        <f t="shared" ref="AD19:AD38" si="14">$B$20*SUM(T19,X19:Y19)</f>
        <v>2.8838453484637752</v>
      </c>
      <c r="AE19" s="11">
        <f t="shared" si="4"/>
        <v>-29.974674936161382</v>
      </c>
      <c r="AG19" s="49"/>
      <c r="AI19" s="31">
        <f>AI18+1</f>
        <v>1</v>
      </c>
      <c r="AJ19" s="27"/>
      <c r="AK19" s="27"/>
      <c r="AL19" s="28"/>
      <c r="AM19" s="27">
        <f t="shared" ref="AM19:AM38" si="15">$B$19</f>
        <v>50000</v>
      </c>
      <c r="AN19" s="29">
        <v>0.8</v>
      </c>
      <c r="AO19" s="8">
        <f t="shared" ref="AO19:AO38" si="16">AM19*AN19/1000</f>
        <v>40</v>
      </c>
      <c r="AP19" s="32"/>
      <c r="AQ19" s="9">
        <f>M19*'Lapse &amp; Death Age 26-35'!$B$31</f>
        <v>0.53230802861092763</v>
      </c>
      <c r="AR19" s="9">
        <f>N19</f>
        <v>9.6782489144733586E-3</v>
      </c>
      <c r="AS19" s="33">
        <f>AV18</f>
        <v>1</v>
      </c>
      <c r="AT19" s="33">
        <f>AS19*AQ19/1000</f>
        <v>5.3230802861092765E-4</v>
      </c>
      <c r="AU19" s="33">
        <f>MIN(AR19*AS19,AS19-AT19)</f>
        <v>9.6782489144733586E-3</v>
      </c>
      <c r="AV19" s="30">
        <f>AS19-SUM(AT19:AU19)</f>
        <v>0.98978944305691574</v>
      </c>
      <c r="AW19" s="30"/>
      <c r="AX19" s="10">
        <f t="shared" ref="AX19:AX38" si="17">AY18</f>
        <v>40</v>
      </c>
      <c r="AY19" s="10">
        <f t="shared" si="5"/>
        <v>39.591577722276632</v>
      </c>
      <c r="BA19" s="30"/>
      <c r="BB19" s="11">
        <f t="shared" si="6"/>
        <v>0</v>
      </c>
      <c r="BC19" s="11">
        <f t="shared" si="7"/>
        <v>0</v>
      </c>
      <c r="BD19" s="11">
        <f t="shared" si="7"/>
        <v>0</v>
      </c>
      <c r="BE19" s="11">
        <f t="shared" ref="BE19:BE38" si="18">-AT19*AM19</f>
        <v>-26.615401430546381</v>
      </c>
      <c r="BF19" s="11">
        <f t="shared" ref="BF19:BF38" si="19">SUM(BB19:BE19)</f>
        <v>-26.615401430546381</v>
      </c>
      <c r="BG19" s="11">
        <f>-AM19*$R18*(AN19-AN18)/1000</f>
        <v>0</v>
      </c>
      <c r="BH19" s="11">
        <f t="shared" ref="BH19:BH38" si="20">$B$20*SUM(AX19,BB19:BC19)</f>
        <v>2.8838453484637752</v>
      </c>
      <c r="BI19" s="11">
        <f t="shared" si="8"/>
        <v>-23.731556082082605</v>
      </c>
    </row>
    <row r="20" spans="1:61" x14ac:dyDescent="0.2">
      <c r="A20" s="34" t="s">
        <v>69</v>
      </c>
      <c r="B20" s="139">
        <f>'Discount Rate'!B34</f>
        <v>7.2096133711594373E-2</v>
      </c>
      <c r="C20" s="19" t="s">
        <v>147</v>
      </c>
      <c r="D20" s="19">
        <v>0.1590336</v>
      </c>
      <c r="E20" s="31">
        <f t="shared" ref="E20:E38" si="21">E19+1</f>
        <v>2</v>
      </c>
      <c r="F20" s="27">
        <f>B22</f>
        <v>113.55143017954499</v>
      </c>
      <c r="G20" s="27">
        <f>F20*0.05</f>
        <v>5.67757150897725</v>
      </c>
      <c r="H20" s="28">
        <f>B33</f>
        <v>25</v>
      </c>
      <c r="I20" s="27">
        <f t="shared" si="9"/>
        <v>50000</v>
      </c>
      <c r="J20" s="29">
        <v>0.7</v>
      </c>
      <c r="K20" s="8">
        <f t="shared" si="10"/>
        <v>35</v>
      </c>
      <c r="L20" s="32"/>
      <c r="M20" s="9">
        <f>'SPWL Reserve'!E10*1000</f>
        <v>0.68892309697585763</v>
      </c>
      <c r="N20" s="9">
        <f>'Lapse &amp; Death Age 26-35'!D8</f>
        <v>9.127854954085789E-3</v>
      </c>
      <c r="O20" s="33">
        <f t="shared" ref="O20:O38" si="22">R19</f>
        <v>0.98966458067983409</v>
      </c>
      <c r="P20" s="33">
        <f t="shared" ref="P20:P38" si="23">O20*M20/1000</f>
        <v>6.8180278788926481E-4</v>
      </c>
      <c r="Q20" s="33">
        <f t="shared" ref="Q20:Q38" si="24">MIN(N20*O20,O20-P20)</f>
        <v>9.033514745641659E-3</v>
      </c>
      <c r="R20" s="30">
        <f t="shared" ref="R20:R38" si="25">O20-SUM(P20:Q20)</f>
        <v>0.97994926314630315</v>
      </c>
      <c r="S20" s="30"/>
      <c r="T20" s="10">
        <f t="shared" si="11"/>
        <v>39.586583227193366</v>
      </c>
      <c r="U20" s="10">
        <f t="shared" si="1"/>
        <v>34.298224210120608</v>
      </c>
      <c r="W20" s="30"/>
      <c r="X20" s="11">
        <f t="shared" si="2"/>
        <v>111.27464033365401</v>
      </c>
      <c r="Y20" s="11">
        <f t="shared" si="3"/>
        <v>-5.5637320166827005</v>
      </c>
      <c r="Z20" s="11">
        <f t="shared" si="3"/>
        <v>-24.49873157865758</v>
      </c>
      <c r="AA20" s="11">
        <f t="shared" si="12"/>
        <v>-34.090139394463243</v>
      </c>
      <c r="AB20" s="11">
        <f t="shared" si="13"/>
        <v>47.122037343850472</v>
      </c>
      <c r="AC20" s="11">
        <f t="shared" ref="AC20:AC38" si="26">-I20*($R19*J20-$R18*J19)/1000</f>
        <v>5.3617396762058123</v>
      </c>
      <c r="AD20" s="11">
        <f t="shared" si="14"/>
        <v>10.475387378327349</v>
      </c>
      <c r="AE20" s="11">
        <f t="shared" si="4"/>
        <v>62.959164398383635</v>
      </c>
      <c r="AG20" s="50"/>
      <c r="AI20" s="31">
        <f t="shared" ref="AI20:AI38" si="27">AI19+1</f>
        <v>2</v>
      </c>
      <c r="AJ20" s="27">
        <f t="shared" ref="AJ20:AJ38" si="28">$B$22</f>
        <v>113.55143017954499</v>
      </c>
      <c r="AK20" s="27">
        <f t="shared" ref="AK20:AK38" si="29">AJ20*$B$28</f>
        <v>5.67757150897725</v>
      </c>
      <c r="AL20" s="28">
        <f>$C$33</f>
        <v>25</v>
      </c>
      <c r="AM20" s="27">
        <f t="shared" si="15"/>
        <v>50000</v>
      </c>
      <c r="AN20" s="29">
        <v>0.7</v>
      </c>
      <c r="AO20" s="8">
        <f t="shared" si="16"/>
        <v>35</v>
      </c>
      <c r="AP20" s="32"/>
      <c r="AQ20" s="9">
        <f>M20*'Lapse &amp; Death Age 26-35'!$B$31</f>
        <v>0.5580277085504447</v>
      </c>
      <c r="AR20" s="9">
        <f t="shared" ref="AR20:AR38" si="30">N20</f>
        <v>9.127854954085789E-3</v>
      </c>
      <c r="AS20" s="33">
        <f t="shared" ref="AS20:AS38" si="31">AV19</f>
        <v>0.98978944305691574</v>
      </c>
      <c r="AT20" s="33">
        <f t="shared" ref="AT20:AT38" si="32">AS20*AQ20/1000</f>
        <v>5.5232993485647148E-4</v>
      </c>
      <c r="AU20" s="33">
        <f t="shared" ref="AU20:AU38" si="33">MIN(AR20*AS20,AS20-AT20)</f>
        <v>9.0346544713088821E-3</v>
      </c>
      <c r="AV20" s="30">
        <f t="shared" ref="AV20:AV38" si="34">AS20-SUM(AT20:AU20)</f>
        <v>0.9802024586507504</v>
      </c>
      <c r="AW20" s="30"/>
      <c r="AX20" s="10">
        <f t="shared" si="17"/>
        <v>39.591577722276632</v>
      </c>
      <c r="AY20" s="10">
        <f t="shared" si="5"/>
        <v>34.307086052776263</v>
      </c>
      <c r="BA20" s="30"/>
      <c r="BB20" s="11">
        <f t="shared" si="6"/>
        <v>111.27464033365401</v>
      </c>
      <c r="BC20" s="11">
        <f t="shared" si="7"/>
        <v>-5.5637320166827005</v>
      </c>
      <c r="BD20" s="11">
        <f t="shared" si="7"/>
        <v>-24.49873157865758</v>
      </c>
      <c r="BE20" s="11">
        <f t="shared" si="18"/>
        <v>-27.616496742823575</v>
      </c>
      <c r="BF20" s="11">
        <f t="shared" si="19"/>
        <v>53.595679995490144</v>
      </c>
      <c r="BG20" s="11">
        <f t="shared" ref="BG20:BG38" si="35">-AM20*($R19*AN20-$R18*AN19)/1000</f>
        <v>5.3617396762058123</v>
      </c>
      <c r="BH20" s="11">
        <f t="shared" si="20"/>
        <v>10.475747462112693</v>
      </c>
      <c r="BI20" s="11">
        <f t="shared" si="8"/>
        <v>69.433167133808652</v>
      </c>
    </row>
    <row r="21" spans="1:61" x14ac:dyDescent="0.2">
      <c r="A21" s="34" t="s">
        <v>70</v>
      </c>
      <c r="B21" s="139">
        <f>'Discount Rate'!B27</f>
        <v>3.2096133711594366E-2</v>
      </c>
      <c r="C21" s="19" t="s">
        <v>149</v>
      </c>
      <c r="D21" s="19">
        <v>1.0253784695778401</v>
      </c>
      <c r="E21" s="31">
        <f t="shared" si="21"/>
        <v>3</v>
      </c>
      <c r="F21" s="27">
        <f>B22</f>
        <v>113.55143017954499</v>
      </c>
      <c r="G21" s="27">
        <f t="shared" ref="G21:G38" si="36">F21*0.05</f>
        <v>5.67757150897725</v>
      </c>
      <c r="H21" s="28">
        <f>B33</f>
        <v>25</v>
      </c>
      <c r="I21" s="27">
        <f t="shared" si="9"/>
        <v>50000</v>
      </c>
      <c r="J21" s="29">
        <v>0.7</v>
      </c>
      <c r="K21" s="8">
        <f t="shared" si="10"/>
        <v>35</v>
      </c>
      <c r="L21" s="32"/>
      <c r="M21" s="9">
        <f>'SPWL Reserve'!E11*1000</f>
        <v>0.72708859771283341</v>
      </c>
      <c r="N21" s="9">
        <f>'Lapse &amp; Death Age 26-35'!D9</f>
        <v>8.7968690821865932E-3</v>
      </c>
      <c r="O21" s="33">
        <f t="shared" si="22"/>
        <v>0.97994926314630315</v>
      </c>
      <c r="P21" s="33">
        <f t="shared" si="23"/>
        <v>7.1250993557076989E-4</v>
      </c>
      <c r="Q21" s="33">
        <f t="shared" si="24"/>
        <v>8.6204853750832481E-3</v>
      </c>
      <c r="R21" s="30">
        <f t="shared" si="25"/>
        <v>0.97061626783564914</v>
      </c>
      <c r="S21" s="30"/>
      <c r="T21" s="10">
        <f t="shared" si="11"/>
        <v>34.298224210120608</v>
      </c>
      <c r="U21" s="10">
        <f t="shared" si="1"/>
        <v>33.971569374247721</v>
      </c>
      <c r="W21" s="30"/>
      <c r="X21" s="11">
        <f t="shared" si="2"/>
        <v>110.21486536827025</v>
      </c>
      <c r="Y21" s="11">
        <f t="shared" si="3"/>
        <v>-5.5107432684135134</v>
      </c>
      <c r="Z21" s="11">
        <f t="shared" si="3"/>
        <v>-24.26540669589123</v>
      </c>
      <c r="AA21" s="11">
        <f t="shared" si="12"/>
        <v>-35.625496778538498</v>
      </c>
      <c r="AB21" s="11">
        <f t="shared" si="13"/>
        <v>44.813218625427005</v>
      </c>
      <c r="AC21" s="11">
        <f t="shared" si="26"/>
        <v>0.34003611367358078</v>
      </c>
      <c r="AD21" s="11">
        <f t="shared" si="14"/>
        <v>10.021531745789474</v>
      </c>
      <c r="AE21" s="11">
        <f t="shared" si="4"/>
        <v>55.174786484890063</v>
      </c>
      <c r="AI21" s="31">
        <f t="shared" si="27"/>
        <v>3</v>
      </c>
      <c r="AJ21" s="27">
        <f t="shared" si="28"/>
        <v>113.55143017954499</v>
      </c>
      <c r="AK21" s="27">
        <f t="shared" si="29"/>
        <v>5.67757150897725</v>
      </c>
      <c r="AL21" s="28">
        <f>$C$33</f>
        <v>25</v>
      </c>
      <c r="AM21" s="27">
        <f t="shared" si="15"/>
        <v>50000</v>
      </c>
      <c r="AN21" s="29">
        <v>0.7</v>
      </c>
      <c r="AO21" s="8">
        <f t="shared" si="16"/>
        <v>35</v>
      </c>
      <c r="AP21" s="32"/>
      <c r="AQ21" s="9">
        <f>M21*'Lapse &amp; Death Age 26-35'!$B$31</f>
        <v>0.58894176414739507</v>
      </c>
      <c r="AR21" s="9">
        <f t="shared" si="30"/>
        <v>8.7968690821865932E-3</v>
      </c>
      <c r="AS21" s="33">
        <f t="shared" si="31"/>
        <v>0.9802024586507504</v>
      </c>
      <c r="AT21" s="33">
        <f t="shared" si="32"/>
        <v>5.7728216521938703E-4</v>
      </c>
      <c r="AU21" s="33">
        <f t="shared" si="33"/>
        <v>8.6227127027880685E-3</v>
      </c>
      <c r="AV21" s="30">
        <f t="shared" si="34"/>
        <v>0.97100246378274291</v>
      </c>
      <c r="AW21" s="30"/>
      <c r="AX21" s="10">
        <f t="shared" si="17"/>
        <v>34.307086052776263</v>
      </c>
      <c r="AY21" s="10">
        <f t="shared" si="5"/>
        <v>33.985086232396</v>
      </c>
      <c r="BA21" s="30"/>
      <c r="BB21" s="11">
        <f t="shared" si="6"/>
        <v>110.21486536827025</v>
      </c>
      <c r="BC21" s="11">
        <f t="shared" si="7"/>
        <v>-5.5107432684135134</v>
      </c>
      <c r="BD21" s="11">
        <f t="shared" si="7"/>
        <v>-24.26540669589123</v>
      </c>
      <c r="BE21" s="11">
        <f t="shared" si="18"/>
        <v>-28.864108260969353</v>
      </c>
      <c r="BF21" s="11">
        <f t="shared" si="19"/>
        <v>51.57460714299615</v>
      </c>
      <c r="BG21" s="11">
        <f t="shared" si="35"/>
        <v>0.34003611367358078</v>
      </c>
      <c r="BH21" s="11">
        <f t="shared" si="20"/>
        <v>10.022170650382506</v>
      </c>
      <c r="BI21" s="11">
        <f t="shared" si="8"/>
        <v>61.93681390705224</v>
      </c>
    </row>
    <row r="22" spans="1:61" x14ac:dyDescent="0.2">
      <c r="A22" s="45" t="s">
        <v>71</v>
      </c>
      <c r="B22" s="63">
        <v>113.55143017954499</v>
      </c>
      <c r="C22" s="137" t="s">
        <v>150</v>
      </c>
      <c r="D22" s="19">
        <v>1.0972798500000001</v>
      </c>
      <c r="E22" s="31">
        <f t="shared" si="21"/>
        <v>4</v>
      </c>
      <c r="F22" s="27">
        <f>B22</f>
        <v>113.55143017954499</v>
      </c>
      <c r="G22" s="27">
        <f t="shared" si="36"/>
        <v>5.67757150897725</v>
      </c>
      <c r="H22" s="28">
        <f>B33</f>
        <v>25</v>
      </c>
      <c r="I22" s="27">
        <f t="shared" si="9"/>
        <v>50000</v>
      </c>
      <c r="J22" s="29">
        <v>0.6</v>
      </c>
      <c r="K22" s="8">
        <f t="shared" si="10"/>
        <v>30</v>
      </c>
      <c r="L22" s="32"/>
      <c r="M22" s="9">
        <f>'SPWL Reserve'!E12*1000</f>
        <v>0.77268694429479035</v>
      </c>
      <c r="N22" s="9">
        <f>'Lapse &amp; Death Age 26-35'!D10</f>
        <v>8.6235472306225164E-3</v>
      </c>
      <c r="O22" s="33">
        <f t="shared" si="22"/>
        <v>0.97061626783564914</v>
      </c>
      <c r="P22" s="33">
        <f t="shared" si="23"/>
        <v>7.499825180767415E-4</v>
      </c>
      <c r="Q22" s="33">
        <f t="shared" si="24"/>
        <v>8.3701552284912752E-3</v>
      </c>
      <c r="R22" s="30">
        <f t="shared" si="25"/>
        <v>0.96149613008908108</v>
      </c>
      <c r="S22" s="30"/>
      <c r="T22" s="10">
        <f t="shared" si="11"/>
        <v>33.971569374247721</v>
      </c>
      <c r="U22" s="10">
        <f t="shared" si="1"/>
        <v>28.844883902672432</v>
      </c>
      <c r="W22" s="30"/>
      <c r="X22" s="11">
        <f t="shared" si="2"/>
        <v>109.179260683713</v>
      </c>
      <c r="Y22" s="11">
        <f t="shared" si="3"/>
        <v>-5.4589630341856505</v>
      </c>
      <c r="Z22" s="11">
        <f t="shared" si="3"/>
        <v>-24.037403252227026</v>
      </c>
      <c r="AA22" s="11">
        <f t="shared" si="12"/>
        <v>-37.499125903837076</v>
      </c>
      <c r="AB22" s="11">
        <f t="shared" si="13"/>
        <v>42.183768493463241</v>
      </c>
      <c r="AC22" s="11">
        <f t="shared" si="26"/>
        <v>5.1797361750511364</v>
      </c>
      <c r="AD22" s="11">
        <f t="shared" si="14"/>
        <v>9.9270512559451589</v>
      </c>
      <c r="AE22" s="11">
        <f t="shared" si="4"/>
        <v>57.290555924459539</v>
      </c>
      <c r="AI22" s="31">
        <f t="shared" si="27"/>
        <v>4</v>
      </c>
      <c r="AJ22" s="27">
        <f t="shared" si="28"/>
        <v>113.55143017954499</v>
      </c>
      <c r="AK22" s="27">
        <f t="shared" si="29"/>
        <v>5.67757150897725</v>
      </c>
      <c r="AL22" s="28">
        <f t="shared" ref="AL22:AL38" si="37">$C$33</f>
        <v>25</v>
      </c>
      <c r="AM22" s="27">
        <f t="shared" si="15"/>
        <v>50000</v>
      </c>
      <c r="AN22" s="29">
        <v>0.6</v>
      </c>
      <c r="AO22" s="8">
        <f t="shared" si="16"/>
        <v>30</v>
      </c>
      <c r="AP22" s="32"/>
      <c r="AQ22" s="9">
        <f>M22*'Lapse &amp; Death Age 26-35'!$B$31</f>
        <v>0.62587642487878026</v>
      </c>
      <c r="AR22" s="9">
        <f t="shared" si="30"/>
        <v>8.6235472306225164E-3</v>
      </c>
      <c r="AS22" s="33">
        <f t="shared" si="31"/>
        <v>0.97100246378274291</v>
      </c>
      <c r="AT22" s="33">
        <f t="shared" si="32"/>
        <v>6.0772755058083035E-4</v>
      </c>
      <c r="AU22" s="33">
        <f t="shared" si="33"/>
        <v>8.3734856074813135E-3</v>
      </c>
      <c r="AV22" s="30">
        <f t="shared" si="34"/>
        <v>0.9620212506246808</v>
      </c>
      <c r="AW22" s="30"/>
      <c r="AX22" s="10">
        <f t="shared" si="17"/>
        <v>33.985086232396</v>
      </c>
      <c r="AY22" s="10">
        <f t="shared" si="5"/>
        <v>28.860637518740425</v>
      </c>
      <c r="BA22" s="30"/>
      <c r="BB22" s="11">
        <f t="shared" si="6"/>
        <v>109.179260683713</v>
      </c>
      <c r="BC22" s="11">
        <f t="shared" si="7"/>
        <v>-5.4589630341856505</v>
      </c>
      <c r="BD22" s="11">
        <f t="shared" si="7"/>
        <v>-24.037403252227026</v>
      </c>
      <c r="BE22" s="11">
        <f t="shared" si="18"/>
        <v>-30.386377529041518</v>
      </c>
      <c r="BF22" s="11">
        <f t="shared" si="19"/>
        <v>49.296516868258799</v>
      </c>
      <c r="BG22" s="11">
        <f t="shared" si="35"/>
        <v>5.1797361750511364</v>
      </c>
      <c r="BH22" s="11">
        <f t="shared" si="20"/>
        <v>9.9280257691575784</v>
      </c>
      <c r="BI22" s="11">
        <f t="shared" si="8"/>
        <v>64.40427881246751</v>
      </c>
    </row>
    <row r="23" spans="1:61" x14ac:dyDescent="0.2">
      <c r="C23" s="19" t="s">
        <v>147</v>
      </c>
      <c r="D23" s="19">
        <v>1.1143542</v>
      </c>
      <c r="E23" s="31">
        <f t="shared" si="21"/>
        <v>5</v>
      </c>
      <c r="F23" s="27">
        <f>B22</f>
        <v>113.55143017954499</v>
      </c>
      <c r="G23" s="27">
        <f t="shared" si="36"/>
        <v>5.67757150897725</v>
      </c>
      <c r="H23" s="28">
        <f>B33</f>
        <v>25</v>
      </c>
      <c r="I23" s="27">
        <f t="shared" si="9"/>
        <v>50000</v>
      </c>
      <c r="J23" s="29">
        <v>0.6</v>
      </c>
      <c r="K23" s="8">
        <f t="shared" si="10"/>
        <v>30</v>
      </c>
      <c r="L23" s="32"/>
      <c r="M23" s="9">
        <f>'SPWL Reserve'!E13*1000</f>
        <v>0.82584488116899601</v>
      </c>
      <c r="N23" s="9">
        <f>'Lapse &amp; Death Age 26-35'!D11</f>
        <v>7.8618133141121344E-3</v>
      </c>
      <c r="O23" s="33">
        <f t="shared" si="22"/>
        <v>0.96149613008908108</v>
      </c>
      <c r="P23" s="33">
        <f t="shared" si="23"/>
        <v>7.9404665729786671E-4</v>
      </c>
      <c r="Q23" s="33">
        <f t="shared" si="24"/>
        <v>7.5591030770016301E-3</v>
      </c>
      <c r="R23" s="30">
        <f t="shared" si="25"/>
        <v>0.95314298035478162</v>
      </c>
      <c r="S23" s="30"/>
      <c r="T23" s="10">
        <f t="shared" si="11"/>
        <v>28.844883902672432</v>
      </c>
      <c r="U23" s="10">
        <f t="shared" si="1"/>
        <v>28.594289410643448</v>
      </c>
      <c r="W23" s="30"/>
      <c r="X23" s="11">
        <f t="shared" si="2"/>
        <v>108.23074858487941</v>
      </c>
      <c r="Y23" s="11">
        <f t="shared" si="3"/>
        <v>-5.4115374292439711</v>
      </c>
      <c r="Z23" s="11">
        <f t="shared" si="3"/>
        <v>-23.82857450886954</v>
      </c>
      <c r="AA23" s="11">
        <f t="shared" si="12"/>
        <v>-39.702332864893336</v>
      </c>
      <c r="AB23" s="11">
        <f t="shared" si="13"/>
        <v>39.288303781872557</v>
      </c>
      <c r="AC23" s="11">
        <f t="shared" si="26"/>
        <v>0.27360413239704284</v>
      </c>
      <c r="AD23" s="11">
        <f t="shared" si="14"/>
        <v>9.4924722023398367</v>
      </c>
      <c r="AE23" s="11">
        <f t="shared" si="4"/>
        <v>49.054380116609437</v>
      </c>
      <c r="AI23" s="31">
        <f t="shared" si="27"/>
        <v>5</v>
      </c>
      <c r="AJ23" s="27">
        <f t="shared" si="28"/>
        <v>113.55143017954499</v>
      </c>
      <c r="AK23" s="27">
        <f t="shared" si="29"/>
        <v>5.67757150897725</v>
      </c>
      <c r="AL23" s="28">
        <f>$C$33</f>
        <v>25</v>
      </c>
      <c r="AM23" s="27">
        <f t="shared" si="15"/>
        <v>50000</v>
      </c>
      <c r="AN23" s="29">
        <v>0.6</v>
      </c>
      <c r="AO23" s="8">
        <f t="shared" si="16"/>
        <v>30</v>
      </c>
      <c r="AP23" s="32"/>
      <c r="AQ23" s="9">
        <f>M23*'Lapse &amp; Death Age 26-35'!$B$31</f>
        <v>0.66893435374688681</v>
      </c>
      <c r="AR23" s="9">
        <f t="shared" si="30"/>
        <v>7.8618133141121344E-3</v>
      </c>
      <c r="AS23" s="33">
        <f t="shared" si="31"/>
        <v>0.9620212506246808</v>
      </c>
      <c r="AT23" s="33">
        <f t="shared" si="32"/>
        <v>6.435290635773927E-4</v>
      </c>
      <c r="AU23" s="33">
        <f t="shared" si="33"/>
        <v>7.5632314766199216E-3</v>
      </c>
      <c r="AV23" s="30">
        <f t="shared" si="34"/>
        <v>0.95381449008448349</v>
      </c>
      <c r="AW23" s="30"/>
      <c r="AX23" s="10">
        <f t="shared" si="17"/>
        <v>28.860637518740425</v>
      </c>
      <c r="AY23" s="10">
        <f t="shared" si="5"/>
        <v>28.614434702534506</v>
      </c>
      <c r="BA23" s="30"/>
      <c r="BB23" s="11">
        <f t="shared" si="6"/>
        <v>108.23074858487941</v>
      </c>
      <c r="BC23" s="11">
        <f t="shared" si="7"/>
        <v>-5.4115374292439711</v>
      </c>
      <c r="BD23" s="11">
        <f t="shared" si="7"/>
        <v>-23.82857450886954</v>
      </c>
      <c r="BE23" s="11">
        <f t="shared" si="18"/>
        <v>-32.176453178869636</v>
      </c>
      <c r="BF23" s="11">
        <f t="shared" si="19"/>
        <v>46.814183467896257</v>
      </c>
      <c r="BG23" s="11">
        <f t="shared" si="35"/>
        <v>0.27360413239704284</v>
      </c>
      <c r="BH23" s="11">
        <f t="shared" si="20"/>
        <v>9.493607977150317</v>
      </c>
      <c r="BI23" s="11">
        <f t="shared" si="8"/>
        <v>56.581395577443615</v>
      </c>
    </row>
    <row r="24" spans="1:61" x14ac:dyDescent="0.2">
      <c r="C24" s="19" t="s">
        <v>151</v>
      </c>
      <c r="D24" s="21">
        <v>3.7642040000000002E-2</v>
      </c>
      <c r="E24" s="31">
        <f t="shared" si="21"/>
        <v>6</v>
      </c>
      <c r="F24" s="27">
        <f>B22</f>
        <v>113.55143017954499</v>
      </c>
      <c r="G24" s="27">
        <f t="shared" si="36"/>
        <v>5.67757150897725</v>
      </c>
      <c r="H24" s="28">
        <f>B33</f>
        <v>25</v>
      </c>
      <c r="I24" s="27">
        <f t="shared" si="9"/>
        <v>50000</v>
      </c>
      <c r="J24" s="29">
        <v>0.5</v>
      </c>
      <c r="K24" s="8">
        <f t="shared" si="10"/>
        <v>25</v>
      </c>
      <c r="L24" s="32"/>
      <c r="M24" s="9">
        <f>'SPWL Reserve'!E14*1000</f>
        <v>0.88649214444726809</v>
      </c>
      <c r="N24" s="9">
        <f>'Lapse &amp; Death Age 26-35'!D12</f>
        <v>7.2198790800108038E-3</v>
      </c>
      <c r="O24" s="33">
        <f t="shared" si="22"/>
        <v>0.95314298035478162</v>
      </c>
      <c r="P24" s="33">
        <f t="shared" si="23"/>
        <v>8.4495376461957074E-4</v>
      </c>
      <c r="Q24" s="33">
        <f t="shared" si="24"/>
        <v>6.8815770641226367E-3</v>
      </c>
      <c r="R24" s="30">
        <f t="shared" si="25"/>
        <v>0.94541644952603943</v>
      </c>
      <c r="S24" s="30"/>
      <c r="T24" s="10">
        <f t="shared" si="11"/>
        <v>28.594289410643448</v>
      </c>
      <c r="U24" s="10">
        <f t="shared" si="1"/>
        <v>23.635411238150986</v>
      </c>
      <c r="W24" s="30"/>
      <c r="X24" s="11">
        <f t="shared" si="2"/>
        <v>107.35338995894939</v>
      </c>
      <c r="Y24" s="11">
        <f t="shared" si="3"/>
        <v>-5.3676694979474702</v>
      </c>
      <c r="Z24" s="11">
        <f t="shared" si="3"/>
        <v>-23.635411238150986</v>
      </c>
      <c r="AA24" s="11">
        <f t="shared" si="12"/>
        <v>-42.24768823097854</v>
      </c>
      <c r="AB24" s="11">
        <f t="shared" si="13"/>
        <v>36.102620991872399</v>
      </c>
      <c r="AC24" s="11">
        <f t="shared" si="26"/>
        <v>5.0163093938028895</v>
      </c>
      <c r="AD24" s="11">
        <f t="shared" si="14"/>
        <v>9.4143138517674565</v>
      </c>
      <c r="AE24" s="11">
        <f t="shared" si="4"/>
        <v>50.533244237442744</v>
      </c>
      <c r="AI24" s="31">
        <f t="shared" si="27"/>
        <v>6</v>
      </c>
      <c r="AJ24" s="27">
        <f t="shared" si="28"/>
        <v>113.55143017954499</v>
      </c>
      <c r="AK24" s="27">
        <f t="shared" si="29"/>
        <v>5.67757150897725</v>
      </c>
      <c r="AL24" s="28">
        <f t="shared" si="37"/>
        <v>25</v>
      </c>
      <c r="AM24" s="27">
        <f t="shared" si="15"/>
        <v>50000</v>
      </c>
      <c r="AN24" s="29">
        <v>0.5</v>
      </c>
      <c r="AO24" s="8">
        <f t="shared" si="16"/>
        <v>25</v>
      </c>
      <c r="AP24" s="32"/>
      <c r="AQ24" s="9">
        <f>M24*'Lapse &amp; Death Age 26-35'!$B$31</f>
        <v>0.71805863700228723</v>
      </c>
      <c r="AR24" s="9">
        <f t="shared" si="30"/>
        <v>7.2198790800108038E-3</v>
      </c>
      <c r="AS24" s="33">
        <f t="shared" si="31"/>
        <v>0.95381449008448349</v>
      </c>
      <c r="AT24" s="33">
        <f t="shared" si="32"/>
        <v>6.8489473270309591E-4</v>
      </c>
      <c r="AU24" s="33">
        <f t="shared" si="33"/>
        <v>6.8864252831721349E-3</v>
      </c>
      <c r="AV24" s="30">
        <f t="shared" si="34"/>
        <v>0.94624317006860825</v>
      </c>
      <c r="AW24" s="30"/>
      <c r="AX24" s="10">
        <f t="shared" si="17"/>
        <v>28.614434702534506</v>
      </c>
      <c r="AY24" s="10">
        <f t="shared" si="5"/>
        <v>23.656079251715205</v>
      </c>
      <c r="BA24" s="30"/>
      <c r="BB24" s="11">
        <f t="shared" si="6"/>
        <v>107.35338995894939</v>
      </c>
      <c r="BC24" s="11">
        <f t="shared" si="7"/>
        <v>-5.3676694979474702</v>
      </c>
      <c r="BD24" s="11">
        <f t="shared" si="7"/>
        <v>-23.635411238150986</v>
      </c>
      <c r="BE24" s="11">
        <f t="shared" si="18"/>
        <v>-34.244736635154794</v>
      </c>
      <c r="BF24" s="11">
        <f t="shared" si="19"/>
        <v>44.105572587696145</v>
      </c>
      <c r="BG24" s="11">
        <f t="shared" si="35"/>
        <v>5.0163093938028895</v>
      </c>
      <c r="BH24" s="11">
        <f t="shared" si="20"/>
        <v>9.4157662494252943</v>
      </c>
      <c r="BI24" s="11">
        <f t="shared" si="8"/>
        <v>58.537648230924333</v>
      </c>
    </row>
    <row r="25" spans="1:61" x14ac:dyDescent="0.2">
      <c r="A25" s="220" t="s">
        <v>72</v>
      </c>
      <c r="B25" s="220"/>
      <c r="C25" s="38">
        <v>0.99</v>
      </c>
      <c r="D25" s="21">
        <v>1.5728450000000001E-2</v>
      </c>
      <c r="E25" s="31">
        <f t="shared" si="21"/>
        <v>7</v>
      </c>
      <c r="F25" s="27">
        <f>B22</f>
        <v>113.55143017954499</v>
      </c>
      <c r="G25" s="27">
        <f t="shared" si="36"/>
        <v>5.67757150897725</v>
      </c>
      <c r="H25" s="28">
        <f>B33</f>
        <v>25</v>
      </c>
      <c r="I25" s="27">
        <f t="shared" si="9"/>
        <v>50000</v>
      </c>
      <c r="J25" s="29">
        <v>0.5</v>
      </c>
      <c r="K25" s="8">
        <f t="shared" si="10"/>
        <v>25</v>
      </c>
      <c r="L25" s="32"/>
      <c r="M25" s="9">
        <f>'SPWL Reserve'!E15*1000</f>
        <v>0.95520088094027955</v>
      </c>
      <c r="N25" s="9">
        <f>'Lapse &amp; Death Age 26-35'!D13</f>
        <v>7.0434336346212253E-3</v>
      </c>
      <c r="O25" s="33">
        <f t="shared" si="22"/>
        <v>0.94541644952603943</v>
      </c>
      <c r="P25" s="33">
        <f t="shared" si="23"/>
        <v>9.0306262544270419E-4</v>
      </c>
      <c r="Q25" s="33">
        <f t="shared" si="24"/>
        <v>6.658978019315886E-3</v>
      </c>
      <c r="R25" s="30">
        <f t="shared" si="25"/>
        <v>0.9378544088812808</v>
      </c>
      <c r="S25" s="30"/>
      <c r="T25" s="10">
        <f t="shared" si="11"/>
        <v>23.635411238150986</v>
      </c>
      <c r="U25" s="10">
        <f t="shared" si="1"/>
        <v>23.44636022203202</v>
      </c>
      <c r="W25" s="30"/>
      <c r="X25" s="11">
        <f t="shared" si="2"/>
        <v>106.4947094286612</v>
      </c>
      <c r="Y25" s="11">
        <f t="shared" si="3"/>
        <v>-5.3247354714330601</v>
      </c>
      <c r="Z25" s="11">
        <f t="shared" si="3"/>
        <v>-23.44636022203202</v>
      </c>
      <c r="AA25" s="11">
        <f t="shared" si="12"/>
        <v>-45.153131272135212</v>
      </c>
      <c r="AB25" s="11">
        <f t="shared" si="13"/>
        <v>32.570482463060912</v>
      </c>
      <c r="AC25" s="11">
        <f t="shared" si="26"/>
        <v>0.19316327071855488</v>
      </c>
      <c r="AD25" s="11">
        <f t="shared" si="14"/>
        <v>8.9979857389730942</v>
      </c>
      <c r="AE25" s="11">
        <f t="shared" si="4"/>
        <v>41.761631472752562</v>
      </c>
      <c r="AI25" s="31">
        <f t="shared" si="27"/>
        <v>7</v>
      </c>
      <c r="AJ25" s="27">
        <f t="shared" si="28"/>
        <v>113.55143017954499</v>
      </c>
      <c r="AK25" s="27">
        <f t="shared" si="29"/>
        <v>5.67757150897725</v>
      </c>
      <c r="AL25" s="28">
        <f t="shared" si="37"/>
        <v>25</v>
      </c>
      <c r="AM25" s="27">
        <f t="shared" si="15"/>
        <v>50000</v>
      </c>
      <c r="AN25" s="29">
        <v>0.5</v>
      </c>
      <c r="AO25" s="8">
        <f t="shared" si="16"/>
        <v>25</v>
      </c>
      <c r="AP25" s="32"/>
      <c r="AQ25" s="9">
        <f>M25*'Lapse &amp; Death Age 26-35'!$B$31</f>
        <v>0.77371271356162652</v>
      </c>
      <c r="AR25" s="9">
        <f t="shared" si="30"/>
        <v>7.0434336346212253E-3</v>
      </c>
      <c r="AS25" s="33">
        <f t="shared" si="31"/>
        <v>0.94624317006860825</v>
      </c>
      <c r="AT25" s="33">
        <f t="shared" si="32"/>
        <v>7.3212037080293854E-4</v>
      </c>
      <c r="AU25" s="33">
        <f t="shared" si="33"/>
        <v>6.6648009705918476E-3</v>
      </c>
      <c r="AV25" s="30">
        <f t="shared" si="34"/>
        <v>0.93884624872721345</v>
      </c>
      <c r="AW25" s="30"/>
      <c r="AX25" s="10">
        <f t="shared" si="17"/>
        <v>23.656079251715205</v>
      </c>
      <c r="AY25" s="10">
        <f t="shared" si="5"/>
        <v>23.471156218180337</v>
      </c>
      <c r="BA25" s="30"/>
      <c r="BB25" s="11">
        <f t="shared" si="6"/>
        <v>106.4947094286612</v>
      </c>
      <c r="BC25" s="11">
        <f t="shared" si="7"/>
        <v>-5.3247354714330601</v>
      </c>
      <c r="BD25" s="11">
        <f t="shared" si="7"/>
        <v>-23.44636022203202</v>
      </c>
      <c r="BE25" s="11">
        <f t="shared" si="18"/>
        <v>-36.606018540146927</v>
      </c>
      <c r="BF25" s="11">
        <f t="shared" si="19"/>
        <v>41.117595195049198</v>
      </c>
      <c r="BG25" s="11">
        <f t="shared" si="35"/>
        <v>0.19316327071855488</v>
      </c>
      <c r="BH25" s="11">
        <f t="shared" si="20"/>
        <v>8.9994758228425731</v>
      </c>
      <c r="BI25" s="11">
        <f t="shared" si="8"/>
        <v>50.310234288610332</v>
      </c>
    </row>
    <row r="26" spans="1:61" x14ac:dyDescent="0.2">
      <c r="A26" s="37" t="s">
        <v>8</v>
      </c>
      <c r="B26" s="37" t="s">
        <v>73</v>
      </c>
      <c r="C26" s="38">
        <v>0.01</v>
      </c>
      <c r="D26" s="21"/>
      <c r="E26" s="31">
        <f t="shared" si="21"/>
        <v>8</v>
      </c>
      <c r="F26" s="27">
        <f>B22</f>
        <v>113.55143017954499</v>
      </c>
      <c r="G26" s="27">
        <f t="shared" si="36"/>
        <v>5.67757150897725</v>
      </c>
      <c r="H26" s="28">
        <f>B33</f>
        <v>25</v>
      </c>
      <c r="I26" s="27">
        <f t="shared" si="9"/>
        <v>50000</v>
      </c>
      <c r="J26" s="29">
        <v>0.4</v>
      </c>
      <c r="K26" s="8">
        <f t="shared" si="10"/>
        <v>20</v>
      </c>
      <c r="L26" s="32"/>
      <c r="M26" s="9">
        <f>'SPWL Reserve'!E16*1000</f>
        <v>1.0312697121728083</v>
      </c>
      <c r="N26" s="9">
        <f>'Lapse &amp; Death Age 26-35'!D14</f>
        <v>6.2808434275459851E-3</v>
      </c>
      <c r="O26" s="33">
        <f t="shared" si="22"/>
        <v>0.9378544088812808</v>
      </c>
      <c r="P26" s="33">
        <f t="shared" si="23"/>
        <v>9.6718084630699778E-4</v>
      </c>
      <c r="Q26" s="33">
        <f t="shared" si="24"/>
        <v>5.8905167000170176E-3</v>
      </c>
      <c r="R26" s="30">
        <f t="shared" si="25"/>
        <v>0.93099671133495676</v>
      </c>
      <c r="S26" s="30"/>
      <c r="T26" s="10">
        <f t="shared" si="11"/>
        <v>23.44636022203202</v>
      </c>
      <c r="U26" s="10">
        <f t="shared" si="1"/>
        <v>18.619934226699137</v>
      </c>
      <c r="W26" s="30"/>
      <c r="X26" s="11">
        <f t="shared" si="2"/>
        <v>105.71600806453735</v>
      </c>
      <c r="Y26" s="11">
        <f t="shared" si="3"/>
        <v>-5.2858004032268679</v>
      </c>
      <c r="Z26" s="11">
        <f t="shared" si="3"/>
        <v>-23.274917783373919</v>
      </c>
      <c r="AA26" s="11">
        <f t="shared" si="12"/>
        <v>-48.359042315349889</v>
      </c>
      <c r="AB26" s="11">
        <f t="shared" si="13"/>
        <v>28.796247562586665</v>
      </c>
      <c r="AC26" s="11">
        <f t="shared" si="26"/>
        <v>4.8783230605253696</v>
      </c>
      <c r="AD26" s="11">
        <f t="shared" si="14"/>
        <v>8.9310216018508584</v>
      </c>
      <c r="AE26" s="11">
        <f t="shared" si="4"/>
        <v>42.605592224962891</v>
      </c>
      <c r="AI26" s="31">
        <f t="shared" si="27"/>
        <v>8</v>
      </c>
      <c r="AJ26" s="27">
        <f t="shared" si="28"/>
        <v>113.55143017954499</v>
      </c>
      <c r="AK26" s="27">
        <f t="shared" si="29"/>
        <v>5.67757150897725</v>
      </c>
      <c r="AL26" s="28">
        <f t="shared" si="37"/>
        <v>25</v>
      </c>
      <c r="AM26" s="27">
        <f t="shared" si="15"/>
        <v>50000</v>
      </c>
      <c r="AN26" s="29">
        <v>0.4</v>
      </c>
      <c r="AO26" s="8">
        <f t="shared" si="16"/>
        <v>20</v>
      </c>
      <c r="AP26" s="32"/>
      <c r="AQ26" s="9">
        <f>M26*'Lapse &amp; Death Age 26-35'!$B$31</f>
        <v>0.83532846685997475</v>
      </c>
      <c r="AR26" s="9">
        <f t="shared" si="30"/>
        <v>6.2808434275459851E-3</v>
      </c>
      <c r="AS26" s="33">
        <f t="shared" si="31"/>
        <v>0.93884624872721345</v>
      </c>
      <c r="AT26" s="33">
        <f t="shared" si="32"/>
        <v>7.8424499756654176E-4</v>
      </c>
      <c r="AU26" s="33">
        <f t="shared" si="33"/>
        <v>5.8967462907945217E-3</v>
      </c>
      <c r="AV26" s="30">
        <f t="shared" si="34"/>
        <v>0.93216525743885237</v>
      </c>
      <c r="AW26" s="30"/>
      <c r="AX26" s="10">
        <f t="shared" si="17"/>
        <v>23.471156218180337</v>
      </c>
      <c r="AY26" s="10">
        <f t="shared" si="5"/>
        <v>18.643305148777046</v>
      </c>
      <c r="BA26" s="30"/>
      <c r="BB26" s="11">
        <f t="shared" si="6"/>
        <v>105.71600806453735</v>
      </c>
      <c r="BC26" s="11">
        <f t="shared" si="7"/>
        <v>-5.2858004032268679</v>
      </c>
      <c r="BD26" s="11">
        <f t="shared" si="7"/>
        <v>-23.274917783373919</v>
      </c>
      <c r="BE26" s="11">
        <f t="shared" si="18"/>
        <v>-39.212249878327086</v>
      </c>
      <c r="BF26" s="11">
        <f t="shared" si="19"/>
        <v>37.943039999609468</v>
      </c>
      <c r="BG26" s="11">
        <f t="shared" si="35"/>
        <v>4.8783230605253696</v>
      </c>
      <c r="BH26" s="11">
        <f t="shared" si="20"/>
        <v>8.9328092973046775</v>
      </c>
      <c r="BI26" s="11">
        <f t="shared" si="8"/>
        <v>51.754172357439515</v>
      </c>
    </row>
    <row r="27" spans="1:61" x14ac:dyDescent="0.2">
      <c r="A27" s="21">
        <v>1</v>
      </c>
      <c r="B27" s="38">
        <v>0.8</v>
      </c>
      <c r="D27" s="21"/>
      <c r="E27" s="31">
        <f t="shared" si="21"/>
        <v>9</v>
      </c>
      <c r="F27" s="27">
        <f>B22</f>
        <v>113.55143017954499</v>
      </c>
      <c r="G27" s="27">
        <f t="shared" si="36"/>
        <v>5.67757150897725</v>
      </c>
      <c r="H27" s="28">
        <f>B33</f>
        <v>25</v>
      </c>
      <c r="I27" s="27">
        <f t="shared" si="9"/>
        <v>50000</v>
      </c>
      <c r="J27" s="29">
        <v>0.4</v>
      </c>
      <c r="K27" s="8">
        <f t="shared" si="10"/>
        <v>20</v>
      </c>
      <c r="L27" s="32"/>
      <c r="M27" s="9">
        <f>'SPWL Reserve'!E17*1000</f>
        <v>1.1162557062007623</v>
      </c>
      <c r="N27" s="9">
        <f>'Lapse &amp; Death Age 26-35'!D15</f>
        <v>5.8315702180592619E-3</v>
      </c>
      <c r="O27" s="33">
        <f t="shared" si="22"/>
        <v>0.93099671133495676</v>
      </c>
      <c r="P27" s="33">
        <f t="shared" si="23"/>
        <v>1.0392303914817894E-3</v>
      </c>
      <c r="Q27" s="33">
        <f t="shared" si="24"/>
        <v>5.4291726949320497E-3</v>
      </c>
      <c r="R27" s="30">
        <f t="shared" si="25"/>
        <v>0.92452830824854293</v>
      </c>
      <c r="S27" s="30"/>
      <c r="T27" s="10">
        <f t="shared" si="11"/>
        <v>18.619934226699137</v>
      </c>
      <c r="U27" s="10">
        <f t="shared" si="1"/>
        <v>18.490566164970858</v>
      </c>
      <c r="W27" s="30"/>
      <c r="X27" s="11">
        <f t="shared" si="2"/>
        <v>104.98151164309728</v>
      </c>
      <c r="Y27" s="11">
        <f t="shared" si="3"/>
        <v>-5.2490755821548643</v>
      </c>
      <c r="Z27" s="11">
        <f t="shared" si="3"/>
        <v>-23.113207706213572</v>
      </c>
      <c r="AA27" s="11">
        <f t="shared" si="12"/>
        <v>-51.961519574089472</v>
      </c>
      <c r="AB27" s="11">
        <f t="shared" si="13"/>
        <v>24.657708780639375</v>
      </c>
      <c r="AC27" s="11">
        <f t="shared" si="26"/>
        <v>0.13715395092648019</v>
      </c>
      <c r="AD27" s="11">
        <f t="shared" si="14"/>
        <v>8.5327483133419335</v>
      </c>
      <c r="AE27" s="11">
        <f t="shared" si="4"/>
        <v>33.327611044907783</v>
      </c>
      <c r="AI27" s="31">
        <f t="shared" si="27"/>
        <v>9</v>
      </c>
      <c r="AJ27" s="27">
        <f t="shared" si="28"/>
        <v>113.55143017954499</v>
      </c>
      <c r="AK27" s="27">
        <f t="shared" si="29"/>
        <v>5.67757150897725</v>
      </c>
      <c r="AL27" s="28">
        <f t="shared" si="37"/>
        <v>25</v>
      </c>
      <c r="AM27" s="27">
        <f t="shared" si="15"/>
        <v>50000</v>
      </c>
      <c r="AN27" s="29">
        <v>0.4</v>
      </c>
      <c r="AO27" s="8">
        <f t="shared" si="16"/>
        <v>20</v>
      </c>
      <c r="AP27" s="32"/>
      <c r="AQ27" s="9">
        <f>M27*'Lapse &amp; Death Age 26-35'!$B$31</f>
        <v>0.90416712202261751</v>
      </c>
      <c r="AR27" s="9">
        <f t="shared" si="30"/>
        <v>5.8315702180592619E-3</v>
      </c>
      <c r="AS27" s="33">
        <f t="shared" si="31"/>
        <v>0.93216525743885237</v>
      </c>
      <c r="AT27" s="33">
        <f t="shared" si="32"/>
        <v>8.4283317806795955E-4</v>
      </c>
      <c r="AU27" s="33">
        <f t="shared" si="33"/>
        <v>5.4359871535899565E-3</v>
      </c>
      <c r="AV27" s="30">
        <f t="shared" si="34"/>
        <v>0.92588643710719443</v>
      </c>
      <c r="AW27" s="30"/>
      <c r="AX27" s="10">
        <f t="shared" si="17"/>
        <v>18.643305148777046</v>
      </c>
      <c r="AY27" s="10">
        <f t="shared" si="5"/>
        <v>18.517728742143888</v>
      </c>
      <c r="BA27" s="30"/>
      <c r="BB27" s="11">
        <f t="shared" si="6"/>
        <v>104.98151164309728</v>
      </c>
      <c r="BC27" s="11">
        <f t="shared" si="7"/>
        <v>-5.2490755821548643</v>
      </c>
      <c r="BD27" s="11">
        <f t="shared" si="7"/>
        <v>-23.113207706213572</v>
      </c>
      <c r="BE27" s="11">
        <f t="shared" si="18"/>
        <v>-42.141658903397975</v>
      </c>
      <c r="BF27" s="11">
        <f t="shared" si="19"/>
        <v>34.477569451330872</v>
      </c>
      <c r="BG27" s="11">
        <f t="shared" si="35"/>
        <v>0.13715395092648019</v>
      </c>
      <c r="BH27" s="11">
        <f t="shared" si="20"/>
        <v>8.534433266465026</v>
      </c>
      <c r="BI27" s="11">
        <f t="shared" si="8"/>
        <v>43.149156668722384</v>
      </c>
    </row>
    <row r="28" spans="1:61" x14ac:dyDescent="0.2">
      <c r="A28" s="39" t="s">
        <v>74</v>
      </c>
      <c r="B28" s="38">
        <v>0.05</v>
      </c>
      <c r="D28" s="21"/>
      <c r="E28" s="31">
        <f t="shared" si="21"/>
        <v>10</v>
      </c>
      <c r="F28" s="27">
        <f>B22</f>
        <v>113.55143017954499</v>
      </c>
      <c r="G28" s="27">
        <f t="shared" si="36"/>
        <v>5.67757150897725</v>
      </c>
      <c r="H28" s="28">
        <f>B33</f>
        <v>25</v>
      </c>
      <c r="I28" s="27">
        <f t="shared" si="9"/>
        <v>50000</v>
      </c>
      <c r="J28" s="29">
        <v>0.4</v>
      </c>
      <c r="K28" s="8">
        <f t="shared" si="10"/>
        <v>20</v>
      </c>
      <c r="L28" s="32"/>
      <c r="M28" s="9">
        <f>'SPWL Reserve'!E18*1000</f>
        <v>1.2102241006607368</v>
      </c>
      <c r="N28" s="9">
        <f>'Lapse &amp; Death Age 26-35'!D16</f>
        <v>5.3897824283458667E-3</v>
      </c>
      <c r="O28" s="33">
        <f t="shared" si="22"/>
        <v>0.92452830824854293</v>
      </c>
      <c r="P28" s="33">
        <f t="shared" si="23"/>
        <v>1.1188864403854852E-3</v>
      </c>
      <c r="Q28" s="33">
        <f t="shared" si="24"/>
        <v>4.9830064303063278E-3</v>
      </c>
      <c r="R28" s="30">
        <f t="shared" si="25"/>
        <v>0.91842641537785108</v>
      </c>
      <c r="S28" s="30"/>
      <c r="T28" s="10">
        <f t="shared" si="11"/>
        <v>18.490566164970858</v>
      </c>
      <c r="U28" s="10">
        <f t="shared" si="1"/>
        <v>18.368528307557021</v>
      </c>
      <c r="W28" s="30"/>
      <c r="X28" s="11">
        <f t="shared" si="2"/>
        <v>104.28863298082784</v>
      </c>
      <c r="Y28" s="11">
        <f t="shared" si="3"/>
        <v>-5.2144316490413924</v>
      </c>
      <c r="Z28" s="11">
        <f t="shared" si="3"/>
        <v>-22.960660384446278</v>
      </c>
      <c r="AA28" s="11">
        <f t="shared" si="12"/>
        <v>-55.94432201927426</v>
      </c>
      <c r="AB28" s="11">
        <f t="shared" si="13"/>
        <v>20.169218928065909</v>
      </c>
      <c r="AC28" s="11">
        <f t="shared" si="26"/>
        <v>0.12936806172827719</v>
      </c>
      <c r="AD28" s="11">
        <f t="shared" si="14"/>
        <v>8.47596519721872</v>
      </c>
      <c r="AE28" s="11">
        <f t="shared" si="4"/>
        <v>28.774552187012908</v>
      </c>
      <c r="AI28" s="31">
        <f t="shared" si="27"/>
        <v>10</v>
      </c>
      <c r="AJ28" s="27">
        <f t="shared" si="28"/>
        <v>113.55143017954499</v>
      </c>
      <c r="AK28" s="27">
        <f t="shared" si="29"/>
        <v>5.67757150897725</v>
      </c>
      <c r="AL28" s="28">
        <f t="shared" si="37"/>
        <v>25</v>
      </c>
      <c r="AM28" s="27">
        <f t="shared" si="15"/>
        <v>50000</v>
      </c>
      <c r="AN28" s="29">
        <v>0.4</v>
      </c>
      <c r="AO28" s="8">
        <f t="shared" si="16"/>
        <v>20</v>
      </c>
      <c r="AP28" s="32"/>
      <c r="AQ28" s="9">
        <f>M28*'Lapse &amp; Death Age 26-35'!$B$31</f>
        <v>0.98028152153519688</v>
      </c>
      <c r="AR28" s="9">
        <f t="shared" si="30"/>
        <v>5.3897824283458667E-3</v>
      </c>
      <c r="AS28" s="33">
        <f t="shared" si="31"/>
        <v>0.92588643710719443</v>
      </c>
      <c r="AT28" s="33">
        <f t="shared" si="32"/>
        <v>9.0762936533624299E-4</v>
      </c>
      <c r="AU28" s="33">
        <f t="shared" si="33"/>
        <v>4.9903264493641169E-3</v>
      </c>
      <c r="AV28" s="30">
        <f t="shared" si="34"/>
        <v>0.91998848129249411</v>
      </c>
      <c r="AW28" s="30"/>
      <c r="AX28" s="10">
        <f t="shared" si="17"/>
        <v>18.517728742143888</v>
      </c>
      <c r="AY28" s="10">
        <f t="shared" si="5"/>
        <v>18.399769625849881</v>
      </c>
      <c r="BA28" s="30"/>
      <c r="BB28" s="11">
        <f t="shared" si="6"/>
        <v>104.28863298082784</v>
      </c>
      <c r="BC28" s="11">
        <f t="shared" si="7"/>
        <v>-5.2144316490413924</v>
      </c>
      <c r="BD28" s="11">
        <f t="shared" si="7"/>
        <v>-22.960660384446278</v>
      </c>
      <c r="BE28" s="11">
        <f t="shared" si="18"/>
        <v>-45.381468266812149</v>
      </c>
      <c r="BF28" s="11">
        <f t="shared" si="19"/>
        <v>30.73207268052802</v>
      </c>
      <c r="BG28" s="11">
        <f t="shared" si="35"/>
        <v>0.12936806172827719</v>
      </c>
      <c r="BH28" s="11">
        <f t="shared" si="20"/>
        <v>8.4779235140145381</v>
      </c>
      <c r="BI28" s="11">
        <f t="shared" si="8"/>
        <v>39.339364256270841</v>
      </c>
    </row>
    <row r="29" spans="1:61" x14ac:dyDescent="0.2">
      <c r="D29" s="21"/>
      <c r="E29" s="31">
        <f t="shared" si="21"/>
        <v>11</v>
      </c>
      <c r="F29" s="27">
        <f>B22</f>
        <v>113.55143017954499</v>
      </c>
      <c r="G29" s="27">
        <f t="shared" si="36"/>
        <v>5.67757150897725</v>
      </c>
      <c r="H29" s="28">
        <f>B33</f>
        <v>25</v>
      </c>
      <c r="I29" s="27">
        <f t="shared" si="9"/>
        <v>50000</v>
      </c>
      <c r="J29" s="29">
        <v>0.4</v>
      </c>
      <c r="K29" s="8">
        <f t="shared" si="10"/>
        <v>20</v>
      </c>
      <c r="L29" s="40"/>
      <c r="M29" s="9">
        <f>'SPWL Reserve'!E19*1000</f>
        <v>1.3141842576365947</v>
      </c>
      <c r="N29" s="9">
        <f>'Lapse &amp; Death Age 26-35'!D17</f>
        <v>4.7283870168617079E-3</v>
      </c>
      <c r="O29" s="33">
        <f t="shared" si="22"/>
        <v>0.91842641537785108</v>
      </c>
      <c r="P29" s="33">
        <f t="shared" si="23"/>
        <v>1.2069815368871801E-3</v>
      </c>
      <c r="Q29" s="33">
        <f t="shared" si="24"/>
        <v>4.3426755384154692E-3</v>
      </c>
      <c r="R29" s="30">
        <f t="shared" si="25"/>
        <v>0.91287675830254844</v>
      </c>
      <c r="S29" s="40"/>
      <c r="T29" s="10">
        <f t="shared" si="11"/>
        <v>18.368528307557021</v>
      </c>
      <c r="U29" s="10">
        <f t="shared" si="1"/>
        <v>18.257535166050967</v>
      </c>
      <c r="W29" s="40"/>
      <c r="X29" s="11">
        <f t="shared" si="2"/>
        <v>103.6584614829212</v>
      </c>
      <c r="Y29" s="11">
        <f t="shared" si="3"/>
        <v>-5.1829230741460606</v>
      </c>
      <c r="Z29" s="11">
        <f t="shared" si="3"/>
        <v>-22.82191895756371</v>
      </c>
      <c r="AA29" s="11">
        <f t="shared" si="12"/>
        <v>-60.349076844359004</v>
      </c>
      <c r="AB29" s="11">
        <f t="shared" si="13"/>
        <v>15.304542606852422</v>
      </c>
      <c r="AC29" s="11">
        <f t="shared" si="26"/>
        <v>0.12203785741383699</v>
      </c>
      <c r="AD29" s="11">
        <f t="shared" si="14"/>
        <v>8.4240054573871372</v>
      </c>
      <c r="AE29" s="11">
        <f t="shared" si="4"/>
        <v>23.850585921653398</v>
      </c>
      <c r="AI29" s="31">
        <f t="shared" si="27"/>
        <v>11</v>
      </c>
      <c r="AJ29" s="27">
        <f t="shared" si="28"/>
        <v>113.55143017954499</v>
      </c>
      <c r="AK29" s="27">
        <f t="shared" si="29"/>
        <v>5.67757150897725</v>
      </c>
      <c r="AL29" s="28">
        <f t="shared" si="37"/>
        <v>25</v>
      </c>
      <c r="AM29" s="27">
        <f t="shared" si="15"/>
        <v>50000</v>
      </c>
      <c r="AN29" s="29">
        <v>0.4</v>
      </c>
      <c r="AO29" s="8">
        <f t="shared" si="16"/>
        <v>20</v>
      </c>
      <c r="AP29" s="40"/>
      <c r="AQ29" s="9">
        <f>M29*'Lapse &amp; Death Age 26-35'!$B$31</f>
        <v>1.0644892486856419</v>
      </c>
      <c r="AR29" s="9">
        <f t="shared" si="30"/>
        <v>4.7283870168617079E-3</v>
      </c>
      <c r="AS29" s="33">
        <f t="shared" si="31"/>
        <v>0.91998848129249411</v>
      </c>
      <c r="AT29" s="33">
        <f t="shared" si="32"/>
        <v>9.7931784725049172E-4</v>
      </c>
      <c r="AU29" s="33">
        <f t="shared" si="33"/>
        <v>4.3500615906057498E-3</v>
      </c>
      <c r="AV29" s="30">
        <f t="shared" si="34"/>
        <v>0.91465910185463783</v>
      </c>
      <c r="AW29" s="40"/>
      <c r="AX29" s="10">
        <f t="shared" si="17"/>
        <v>18.399769625849881</v>
      </c>
      <c r="AY29" s="10">
        <f t="shared" si="5"/>
        <v>18.293182037092755</v>
      </c>
      <c r="BA29" s="40"/>
      <c r="BB29" s="11">
        <f t="shared" si="6"/>
        <v>103.6584614829212</v>
      </c>
      <c r="BC29" s="11">
        <f t="shared" si="7"/>
        <v>-5.1829230741460606</v>
      </c>
      <c r="BD29" s="11">
        <f t="shared" si="7"/>
        <v>-22.82191895756371</v>
      </c>
      <c r="BE29" s="11">
        <f t="shared" si="18"/>
        <v>-48.965892362524585</v>
      </c>
      <c r="BF29" s="11">
        <f t="shared" si="19"/>
        <v>26.687727088686842</v>
      </c>
      <c r="BG29" s="11">
        <f t="shared" si="35"/>
        <v>0.12203785741383699</v>
      </c>
      <c r="BH29" s="11">
        <f t="shared" si="20"/>
        <v>8.426257835648105</v>
      </c>
      <c r="BI29" s="11">
        <f t="shared" si="8"/>
        <v>35.236022781748787</v>
      </c>
    </row>
    <row r="30" spans="1:61" x14ac:dyDescent="0.2">
      <c r="A30" s="220" t="s">
        <v>75</v>
      </c>
      <c r="B30" s="220"/>
      <c r="D30" s="21"/>
      <c r="E30" s="31">
        <f t="shared" si="21"/>
        <v>12</v>
      </c>
      <c r="F30" s="27">
        <f>B22</f>
        <v>113.55143017954499</v>
      </c>
      <c r="G30" s="27">
        <f t="shared" si="36"/>
        <v>5.67757150897725</v>
      </c>
      <c r="H30" s="28">
        <f>B33</f>
        <v>25</v>
      </c>
      <c r="I30" s="27">
        <f t="shared" si="9"/>
        <v>50000</v>
      </c>
      <c r="J30" s="29">
        <v>0.4</v>
      </c>
      <c r="K30" s="8">
        <f t="shared" si="10"/>
        <v>20</v>
      </c>
      <c r="L30" s="40"/>
      <c r="M30" s="9">
        <f>'SPWL Reserve'!E20*1000</f>
        <v>1.4282641651842443</v>
      </c>
      <c r="N30" s="9">
        <f>'Lapse &amp; Death Age 26-35'!D18</f>
        <v>4.3000736536545209E-3</v>
      </c>
      <c r="O30" s="33">
        <f t="shared" si="22"/>
        <v>0.91287675830254844</v>
      </c>
      <c r="P30" s="33">
        <f t="shared" si="23"/>
        <v>1.3038291611130886E-3</v>
      </c>
      <c r="Q30" s="33">
        <f t="shared" si="24"/>
        <v>3.9254372974103346E-3</v>
      </c>
      <c r="R30" s="30">
        <f t="shared" si="25"/>
        <v>0.90764749184402505</v>
      </c>
      <c r="S30" s="40"/>
      <c r="T30" s="10">
        <f t="shared" si="11"/>
        <v>18.257535166050967</v>
      </c>
      <c r="U30" s="10">
        <f t="shared" si="1"/>
        <v>18.152949836880502</v>
      </c>
      <c r="X30" s="11">
        <f t="shared" si="2"/>
        <v>103.06467079776594</v>
      </c>
      <c r="Y30" s="11">
        <f t="shared" si="3"/>
        <v>-5.1532335398882978</v>
      </c>
      <c r="Z30" s="11">
        <f t="shared" si="3"/>
        <v>-22.691187296100626</v>
      </c>
      <c r="AA30" s="11">
        <f t="shared" si="12"/>
        <v>-65.191458055654437</v>
      </c>
      <c r="AB30" s="11">
        <f t="shared" si="13"/>
        <v>10.028791906122592</v>
      </c>
      <c r="AC30" s="11">
        <f t="shared" si="26"/>
        <v>0.11099314150605222</v>
      </c>
      <c r="AD30" s="11">
        <f t="shared" si="14"/>
        <v>8.3753337690140768</v>
      </c>
      <c r="AE30" s="11">
        <f t="shared" si="4"/>
        <v>18.515118816642719</v>
      </c>
      <c r="AI30" s="31">
        <f t="shared" si="27"/>
        <v>12</v>
      </c>
      <c r="AJ30" s="27">
        <f t="shared" si="28"/>
        <v>113.55143017954499</v>
      </c>
      <c r="AK30" s="27">
        <f t="shared" si="29"/>
        <v>5.67757150897725</v>
      </c>
      <c r="AL30" s="28">
        <f t="shared" si="37"/>
        <v>25</v>
      </c>
      <c r="AM30" s="27">
        <f t="shared" si="15"/>
        <v>50000</v>
      </c>
      <c r="AN30" s="29">
        <v>0.4</v>
      </c>
      <c r="AO30" s="8">
        <f t="shared" si="16"/>
        <v>20</v>
      </c>
      <c r="AP30" s="40"/>
      <c r="AQ30" s="9">
        <f>M30*'Lapse &amp; Death Age 26-35'!$B$31</f>
        <v>1.1568939737992379</v>
      </c>
      <c r="AR30" s="9">
        <f t="shared" si="30"/>
        <v>4.3000736536545209E-3</v>
      </c>
      <c r="AS30" s="33">
        <f t="shared" si="31"/>
        <v>0.91465910185463783</v>
      </c>
      <c r="AT30" s="33">
        <f t="shared" si="32"/>
        <v>1.0581636030162539E-3</v>
      </c>
      <c r="AU30" s="33">
        <f t="shared" si="33"/>
        <v>3.9331015059604355E-3</v>
      </c>
      <c r="AV30" s="30">
        <f t="shared" si="34"/>
        <v>0.9096678367456611</v>
      </c>
      <c r="AW30" s="40"/>
      <c r="AX30" s="10">
        <f t="shared" si="17"/>
        <v>18.293182037092755</v>
      </c>
      <c r="AY30" s="10">
        <f t="shared" si="5"/>
        <v>18.193356734913223</v>
      </c>
      <c r="BB30" s="11">
        <f t="shared" si="6"/>
        <v>103.06467079776594</v>
      </c>
      <c r="BC30" s="11">
        <f t="shared" si="7"/>
        <v>-5.1532335398882978</v>
      </c>
      <c r="BD30" s="11">
        <f t="shared" si="7"/>
        <v>-22.691187296100626</v>
      </c>
      <c r="BE30" s="11">
        <f t="shared" si="18"/>
        <v>-52.908180150812697</v>
      </c>
      <c r="BF30" s="11">
        <f t="shared" si="19"/>
        <v>22.312069810964331</v>
      </c>
      <c r="BG30" s="11">
        <f t="shared" si="35"/>
        <v>0.11099314150605222</v>
      </c>
      <c r="BH30" s="11">
        <f t="shared" si="20"/>
        <v>8.3779037705951058</v>
      </c>
      <c r="BI30" s="11">
        <f t="shared" si="8"/>
        <v>30.800966723065493</v>
      </c>
    </row>
    <row r="31" spans="1:61" x14ac:dyDescent="0.2">
      <c r="A31" s="37" t="s">
        <v>8</v>
      </c>
      <c r="B31" s="37" t="s">
        <v>76</v>
      </c>
      <c r="C31" s="37" t="s">
        <v>77</v>
      </c>
      <c r="D31" s="21"/>
      <c r="E31" s="31">
        <f t="shared" si="21"/>
        <v>13</v>
      </c>
      <c r="F31" s="27">
        <f>B22</f>
        <v>113.55143017954499</v>
      </c>
      <c r="G31" s="27">
        <f t="shared" si="36"/>
        <v>5.67757150897725</v>
      </c>
      <c r="H31" s="28">
        <f>B33</f>
        <v>25</v>
      </c>
      <c r="I31" s="27">
        <f t="shared" si="9"/>
        <v>50000</v>
      </c>
      <c r="J31" s="29">
        <v>0.3</v>
      </c>
      <c r="K31" s="8">
        <f t="shared" si="10"/>
        <v>15</v>
      </c>
      <c r="L31" s="40"/>
      <c r="M31" s="9">
        <f>'SPWL Reserve'!E21*1000</f>
        <v>1.5531325570520966</v>
      </c>
      <c r="N31" s="9">
        <f>'Lapse &amp; Death Age 26-35'!D19</f>
        <v>3.6517404271066895E-3</v>
      </c>
      <c r="O31" s="33">
        <f t="shared" si="22"/>
        <v>0.90764749184402505</v>
      </c>
      <c r="P31" s="33">
        <f t="shared" si="23"/>
        <v>1.4096968699096326E-3</v>
      </c>
      <c r="Q31" s="33">
        <f t="shared" si="24"/>
        <v>3.3144930395288155E-3</v>
      </c>
      <c r="R31" s="30">
        <f t="shared" si="25"/>
        <v>0.90292330193458659</v>
      </c>
      <c r="S31" s="40"/>
      <c r="T31" s="10">
        <f t="shared" si="11"/>
        <v>18.152949836880502</v>
      </c>
      <c r="U31" s="10">
        <f t="shared" si="1"/>
        <v>13.543849529018798</v>
      </c>
      <c r="X31" s="11">
        <f t="shared" si="2"/>
        <v>102.52823227710944</v>
      </c>
      <c r="Y31" s="11">
        <f t="shared" si="3"/>
        <v>-5.1264116138554723</v>
      </c>
      <c r="Z31" s="11">
        <f t="shared" si="3"/>
        <v>-22.573082548364663</v>
      </c>
      <c r="AA31" s="11">
        <f t="shared" si="12"/>
        <v>-70.484843495481627</v>
      </c>
      <c r="AB31" s="11">
        <f t="shared" si="13"/>
        <v>4.3438946194076777</v>
      </c>
      <c r="AC31" s="11">
        <f t="shared" si="26"/>
        <v>4.6428227883905935</v>
      </c>
      <c r="AD31" s="11">
        <f t="shared" si="14"/>
        <v>8.3310521849902948</v>
      </c>
      <c r="AE31" s="11">
        <f t="shared" si="4"/>
        <v>17.317769592788565</v>
      </c>
      <c r="AI31" s="31">
        <f t="shared" si="27"/>
        <v>13</v>
      </c>
      <c r="AJ31" s="27">
        <f t="shared" si="28"/>
        <v>113.55143017954499</v>
      </c>
      <c r="AK31" s="27">
        <f t="shared" si="29"/>
        <v>5.67757150897725</v>
      </c>
      <c r="AL31" s="28">
        <f t="shared" si="37"/>
        <v>25</v>
      </c>
      <c r="AM31" s="27">
        <f t="shared" si="15"/>
        <v>50000</v>
      </c>
      <c r="AN31" s="29">
        <v>0.3</v>
      </c>
      <c r="AO31" s="8">
        <f t="shared" si="16"/>
        <v>15</v>
      </c>
      <c r="AP31" s="40"/>
      <c r="AQ31" s="9">
        <f>M31*'Lapse &amp; Death Age 26-35'!$B$31</f>
        <v>1.2580373712121984</v>
      </c>
      <c r="AR31" s="9">
        <f t="shared" si="30"/>
        <v>3.6517404271066895E-3</v>
      </c>
      <c r="AS31" s="33">
        <f t="shared" si="31"/>
        <v>0.9096678367456611</v>
      </c>
      <c r="AT31" s="33">
        <f t="shared" si="32"/>
        <v>1.1443961340157987E-3</v>
      </c>
      <c r="AU31" s="33">
        <f t="shared" si="33"/>
        <v>3.3218708146828188E-3</v>
      </c>
      <c r="AV31" s="30">
        <f t="shared" si="34"/>
        <v>0.90520156979696242</v>
      </c>
      <c r="AW31" s="40"/>
      <c r="AX31" s="10">
        <f t="shared" si="17"/>
        <v>18.193356734913223</v>
      </c>
      <c r="AY31" s="10">
        <f t="shared" si="5"/>
        <v>13.578023546954437</v>
      </c>
      <c r="BB31" s="11">
        <f t="shared" si="6"/>
        <v>102.52823227710944</v>
      </c>
      <c r="BC31" s="11">
        <f t="shared" si="7"/>
        <v>-5.1264116138554723</v>
      </c>
      <c r="BD31" s="11">
        <f t="shared" si="7"/>
        <v>-22.573082548364663</v>
      </c>
      <c r="BE31" s="11">
        <f t="shared" si="18"/>
        <v>-57.219806700789931</v>
      </c>
      <c r="BF31" s="11">
        <f t="shared" si="19"/>
        <v>17.608931414099374</v>
      </c>
      <c r="BG31" s="11">
        <f t="shared" si="35"/>
        <v>4.6428227883905935</v>
      </c>
      <c r="BH31" s="11">
        <f t="shared" si="20"/>
        <v>8.3339653661137341</v>
      </c>
      <c r="BI31" s="11">
        <f t="shared" si="8"/>
        <v>30.5857195686037</v>
      </c>
    </row>
    <row r="32" spans="1:61" x14ac:dyDescent="0.2">
      <c r="A32" s="21">
        <v>1</v>
      </c>
      <c r="B32" s="13">
        <f>200</f>
        <v>200</v>
      </c>
      <c r="C32" s="13">
        <f>200 + 0.5*80</f>
        <v>240</v>
      </c>
      <c r="D32" s="21"/>
      <c r="E32" s="31">
        <f t="shared" si="21"/>
        <v>14</v>
      </c>
      <c r="F32" s="27">
        <f>B22</f>
        <v>113.55143017954499</v>
      </c>
      <c r="G32" s="27">
        <f t="shared" si="36"/>
        <v>5.67757150897725</v>
      </c>
      <c r="H32" s="28">
        <f>B33</f>
        <v>25</v>
      </c>
      <c r="I32" s="27">
        <f t="shared" si="9"/>
        <v>50000</v>
      </c>
      <c r="J32" s="29">
        <v>0.3</v>
      </c>
      <c r="K32" s="8">
        <f t="shared" si="10"/>
        <v>15</v>
      </c>
      <c r="L32" s="40"/>
      <c r="M32" s="9">
        <f>'SPWL Reserve'!E22*1000</f>
        <v>1.6902913329606097</v>
      </c>
      <c r="N32" s="9">
        <f>'Lapse &amp; Death Age 26-35'!D20</f>
        <v>3.3398015797097488E-3</v>
      </c>
      <c r="O32" s="33">
        <f t="shared" si="22"/>
        <v>0.90292330193458659</v>
      </c>
      <c r="P32" s="33">
        <f t="shared" si="23"/>
        <v>1.5262034315882073E-3</v>
      </c>
      <c r="Q32" s="33">
        <f t="shared" si="24"/>
        <v>3.0155846701578749E-3</v>
      </c>
      <c r="R32" s="30">
        <f t="shared" si="25"/>
        <v>0.89838151383284048</v>
      </c>
      <c r="S32" s="40"/>
      <c r="T32" s="10">
        <f t="shared" si="11"/>
        <v>13.543849529018798</v>
      </c>
      <c r="U32" s="10">
        <f t="shared" si="1"/>
        <v>13.475722707492608</v>
      </c>
      <c r="X32" s="11">
        <f t="shared" si="2"/>
        <v>102.01250574258373</v>
      </c>
      <c r="Y32" s="11">
        <f t="shared" si="3"/>
        <v>-5.1006252871291862</v>
      </c>
      <c r="Z32" s="11">
        <f t="shared" si="3"/>
        <v>-22.459537845821011</v>
      </c>
      <c r="AA32" s="11">
        <f t="shared" si="12"/>
        <v>-76.310171579410365</v>
      </c>
      <c r="AB32" s="11">
        <f t="shared" si="13"/>
        <v>-1.8578289697768469</v>
      </c>
      <c r="AC32" s="11">
        <f t="shared" si="26"/>
        <v>7.0862848641578546E-2</v>
      </c>
      <c r="AD32" s="11">
        <f t="shared" si="14"/>
        <v>7.9634310781723538</v>
      </c>
      <c r="AE32" s="11">
        <f t="shared" si="4"/>
        <v>6.1764649570370853</v>
      </c>
      <c r="AI32" s="31">
        <f t="shared" si="27"/>
        <v>14</v>
      </c>
      <c r="AJ32" s="27">
        <f t="shared" si="28"/>
        <v>113.55143017954499</v>
      </c>
      <c r="AK32" s="27">
        <f t="shared" si="29"/>
        <v>5.67757150897725</v>
      </c>
      <c r="AL32" s="28">
        <f t="shared" si="37"/>
        <v>25</v>
      </c>
      <c r="AM32" s="27">
        <f t="shared" si="15"/>
        <v>50000</v>
      </c>
      <c r="AN32" s="29">
        <v>0.3</v>
      </c>
      <c r="AO32" s="8">
        <f t="shared" si="16"/>
        <v>15</v>
      </c>
      <c r="AP32" s="40"/>
      <c r="AQ32" s="9">
        <f>M32*'Lapse &amp; Death Age 26-35'!$B$31</f>
        <v>1.369135979698094</v>
      </c>
      <c r="AR32" s="9">
        <f t="shared" si="30"/>
        <v>3.3398015797097488E-3</v>
      </c>
      <c r="AS32" s="33">
        <f t="shared" si="31"/>
        <v>0.90520156979696242</v>
      </c>
      <c r="AT32" s="33">
        <f t="shared" si="32"/>
        <v>1.2393440380882169E-3</v>
      </c>
      <c r="AU32" s="33">
        <f t="shared" si="33"/>
        <v>3.0231936327636396E-3</v>
      </c>
      <c r="AV32" s="30">
        <f t="shared" si="34"/>
        <v>0.90093903212611059</v>
      </c>
      <c r="AW32" s="40"/>
      <c r="AX32" s="10">
        <f t="shared" si="17"/>
        <v>13.578023546954437</v>
      </c>
      <c r="AY32" s="10">
        <f t="shared" si="5"/>
        <v>13.514085481891659</v>
      </c>
      <c r="BB32" s="11">
        <f t="shared" si="6"/>
        <v>102.01250574258373</v>
      </c>
      <c r="BC32" s="11">
        <f t="shared" si="7"/>
        <v>-5.1006252871291862</v>
      </c>
      <c r="BD32" s="11">
        <f t="shared" si="7"/>
        <v>-22.459537845821011</v>
      </c>
      <c r="BE32" s="11">
        <f t="shared" si="18"/>
        <v>-61.967201904410842</v>
      </c>
      <c r="BF32" s="11">
        <f t="shared" si="19"/>
        <v>12.485140705222676</v>
      </c>
      <c r="BG32" s="11">
        <f t="shared" si="35"/>
        <v>7.0862848641578546E-2</v>
      </c>
      <c r="BH32" s="11">
        <f t="shared" si="20"/>
        <v>7.9658948927389037</v>
      </c>
      <c r="BI32" s="11">
        <f t="shared" si="8"/>
        <v>20.52189844660316</v>
      </c>
    </row>
    <row r="33" spans="1:61" x14ac:dyDescent="0.2">
      <c r="A33" s="39" t="s">
        <v>74</v>
      </c>
      <c r="B33" s="13">
        <v>25</v>
      </c>
      <c r="C33" s="13">
        <f>B33</f>
        <v>25</v>
      </c>
      <c r="D33" s="21"/>
      <c r="E33" s="31">
        <f t="shared" si="21"/>
        <v>15</v>
      </c>
      <c r="F33" s="27">
        <f>B22</f>
        <v>113.55143017954499</v>
      </c>
      <c r="G33" s="27">
        <f t="shared" si="36"/>
        <v>5.67757150897725</v>
      </c>
      <c r="H33" s="28">
        <f>B33</f>
        <v>25</v>
      </c>
      <c r="I33" s="27">
        <f t="shared" si="9"/>
        <v>50000</v>
      </c>
      <c r="J33" s="29">
        <v>0.3</v>
      </c>
      <c r="K33" s="8">
        <f t="shared" si="10"/>
        <v>15</v>
      </c>
      <c r="L33" s="40"/>
      <c r="M33" s="9">
        <f>'SPWL Reserve'!E23*1000</f>
        <v>1.8407637069377385</v>
      </c>
      <c r="N33" s="9">
        <f>'Lapse &amp; Death Age 26-35'!D21</f>
        <v>2.7938173754583177E-3</v>
      </c>
      <c r="O33" s="33">
        <f t="shared" si="22"/>
        <v>0.89838151383284048</v>
      </c>
      <c r="P33" s="33">
        <f t="shared" si="23"/>
        <v>1.6537080856472766E-3</v>
      </c>
      <c r="Q33" s="33">
        <f t="shared" si="24"/>
        <v>2.5099138831367368E-3</v>
      </c>
      <c r="R33" s="30">
        <f t="shared" si="25"/>
        <v>0.89421789186405642</v>
      </c>
      <c r="S33" s="40"/>
      <c r="T33" s="10">
        <f t="shared" si="11"/>
        <v>13.475722707492608</v>
      </c>
      <c r="U33" s="10">
        <f t="shared" si="1"/>
        <v>13.413268377960847</v>
      </c>
      <c r="X33" s="11">
        <f t="shared" si="2"/>
        <v>101.53972051330132</v>
      </c>
      <c r="Y33" s="11">
        <f t="shared" si="3"/>
        <v>-5.0769860256650663</v>
      </c>
      <c r="Z33" s="11">
        <f t="shared" si="3"/>
        <v>-22.355447296601412</v>
      </c>
      <c r="AA33" s="11">
        <f t="shared" si="12"/>
        <v>-82.685404282363834</v>
      </c>
      <c r="AB33" s="11">
        <f t="shared" si="13"/>
        <v>-8.5781170913289913</v>
      </c>
      <c r="AC33" s="11">
        <f t="shared" si="26"/>
        <v>6.8126821526190429E-2</v>
      </c>
      <c r="AD33" s="11">
        <f t="shared" si="14"/>
        <v>7.9261377099864045</v>
      </c>
      <c r="AE33" s="11">
        <f t="shared" si="4"/>
        <v>-0.58385255981639617</v>
      </c>
      <c r="AI33" s="31">
        <f t="shared" si="27"/>
        <v>15</v>
      </c>
      <c r="AJ33" s="27">
        <f t="shared" si="28"/>
        <v>113.55143017954499</v>
      </c>
      <c r="AK33" s="27">
        <f t="shared" si="29"/>
        <v>5.67757150897725</v>
      </c>
      <c r="AL33" s="28">
        <f t="shared" si="37"/>
        <v>25</v>
      </c>
      <c r="AM33" s="27">
        <f t="shared" si="15"/>
        <v>50000</v>
      </c>
      <c r="AN33" s="29">
        <v>0.3</v>
      </c>
      <c r="AO33" s="8">
        <f t="shared" si="16"/>
        <v>15</v>
      </c>
      <c r="AP33" s="40"/>
      <c r="AQ33" s="9">
        <f>M33*'Lapse &amp; Death Age 26-35'!$B$31</f>
        <v>1.4910186026195682</v>
      </c>
      <c r="AR33" s="9">
        <f t="shared" si="30"/>
        <v>2.7938173754583177E-3</v>
      </c>
      <c r="AS33" s="33">
        <f t="shared" si="31"/>
        <v>0.90093903212611059</v>
      </c>
      <c r="AT33" s="33">
        <f t="shared" si="32"/>
        <v>1.3433168567260996E-3</v>
      </c>
      <c r="AU33" s="33">
        <f t="shared" si="33"/>
        <v>2.5170591221825274E-3</v>
      </c>
      <c r="AV33" s="30">
        <f t="shared" si="34"/>
        <v>0.89707865614720195</v>
      </c>
      <c r="AW33" s="40"/>
      <c r="AX33" s="10">
        <f t="shared" si="17"/>
        <v>13.514085481891659</v>
      </c>
      <c r="AY33" s="10">
        <f t="shared" si="5"/>
        <v>13.45617984220803</v>
      </c>
      <c r="BB33" s="11">
        <f t="shared" si="6"/>
        <v>101.53972051330132</v>
      </c>
      <c r="BC33" s="11">
        <f t="shared" si="7"/>
        <v>-5.0769860256650663</v>
      </c>
      <c r="BD33" s="11">
        <f t="shared" si="7"/>
        <v>-22.355447296601412</v>
      </c>
      <c r="BE33" s="11">
        <f t="shared" si="18"/>
        <v>-67.165842836304975</v>
      </c>
      <c r="BF33" s="11">
        <f t="shared" si="19"/>
        <v>6.9414443547298674</v>
      </c>
      <c r="BG33" s="11">
        <f t="shared" si="35"/>
        <v>6.8126821526190429E-2</v>
      </c>
      <c r="BH33" s="11">
        <f t="shared" si="20"/>
        <v>7.9289035176990268</v>
      </c>
      <c r="BI33" s="11">
        <f t="shared" si="8"/>
        <v>14.938474693955085</v>
      </c>
    </row>
    <row r="34" spans="1:61" x14ac:dyDescent="0.2">
      <c r="D34" s="21"/>
      <c r="E34" s="31">
        <f t="shared" si="21"/>
        <v>16</v>
      </c>
      <c r="F34" s="27">
        <f>B22</f>
        <v>113.55143017954499</v>
      </c>
      <c r="G34" s="27">
        <f t="shared" si="36"/>
        <v>5.67757150897725</v>
      </c>
      <c r="H34" s="28">
        <f>B33</f>
        <v>25</v>
      </c>
      <c r="I34" s="27">
        <f t="shared" si="9"/>
        <v>50000</v>
      </c>
      <c r="J34" s="29">
        <v>0.2</v>
      </c>
      <c r="K34" s="8">
        <f t="shared" si="10"/>
        <v>10</v>
      </c>
      <c r="L34" s="40"/>
      <c r="M34" s="9">
        <f>'SPWL Reserve'!E24*1000</f>
        <v>2.0063049989834814</v>
      </c>
      <c r="N34" s="9">
        <f>'Lapse &amp; Death Age 26-35'!D22</f>
        <v>2.5060033927430548E-3</v>
      </c>
      <c r="O34" s="33">
        <f t="shared" si="22"/>
        <v>0.89421789186405642</v>
      </c>
      <c r="P34" s="33">
        <f t="shared" si="23"/>
        <v>1.7940738266273267E-3</v>
      </c>
      <c r="Q34" s="33">
        <f t="shared" si="24"/>
        <v>2.2409130708628674E-3</v>
      </c>
      <c r="R34" s="30">
        <f t="shared" si="25"/>
        <v>0.89018290496656627</v>
      </c>
      <c r="S34" s="40"/>
      <c r="T34" s="10">
        <f t="shared" si="11"/>
        <v>13.413268377960847</v>
      </c>
      <c r="U34" s="10">
        <f t="shared" si="1"/>
        <v>8.9018290496656629</v>
      </c>
      <c r="X34" s="11">
        <f t="shared" si="2"/>
        <v>101.08154198033559</v>
      </c>
      <c r="Y34" s="11">
        <f t="shared" si="3"/>
        <v>-5.05407709901678</v>
      </c>
      <c r="Z34" s="11">
        <f t="shared" si="3"/>
        <v>-22.254572624164158</v>
      </c>
      <c r="AA34" s="11">
        <f t="shared" si="12"/>
        <v>-89.703691331366329</v>
      </c>
      <c r="AB34" s="11">
        <f t="shared" si="13"/>
        <v>-15.930799074211677</v>
      </c>
      <c r="AC34" s="11">
        <f t="shared" si="26"/>
        <v>4.5335437888520431</v>
      </c>
      <c r="AD34" s="11">
        <f t="shared" si="14"/>
        <v>7.890253738555959</v>
      </c>
      <c r="AE34" s="11">
        <f t="shared" si="4"/>
        <v>-3.507001546803675</v>
      </c>
      <c r="AI34" s="31">
        <f t="shared" si="27"/>
        <v>16</v>
      </c>
      <c r="AJ34" s="27">
        <f t="shared" si="28"/>
        <v>113.55143017954499</v>
      </c>
      <c r="AK34" s="27">
        <f t="shared" si="29"/>
        <v>5.67757150897725</v>
      </c>
      <c r="AL34" s="28">
        <f t="shared" si="37"/>
        <v>25</v>
      </c>
      <c r="AM34" s="27">
        <f t="shared" si="15"/>
        <v>50000</v>
      </c>
      <c r="AN34" s="29">
        <v>0.2</v>
      </c>
      <c r="AO34" s="8">
        <f t="shared" si="16"/>
        <v>10</v>
      </c>
      <c r="AP34" s="40"/>
      <c r="AQ34" s="9">
        <f>M34*'Lapse &amp; Death Age 26-35'!$B$31</f>
        <v>1.62510704917662</v>
      </c>
      <c r="AR34" s="9">
        <f t="shared" si="30"/>
        <v>2.5060033927430548E-3</v>
      </c>
      <c r="AS34" s="33">
        <f t="shared" si="31"/>
        <v>0.89707865614720195</v>
      </c>
      <c r="AT34" s="33">
        <f t="shared" si="32"/>
        <v>1.457848847770707E-3</v>
      </c>
      <c r="AU34" s="33">
        <f t="shared" si="33"/>
        <v>2.2480821558622682E-3</v>
      </c>
      <c r="AV34" s="30">
        <f t="shared" si="34"/>
        <v>0.89337272514356902</v>
      </c>
      <c r="AW34" s="40"/>
      <c r="AX34" s="10">
        <f t="shared" si="17"/>
        <v>13.45617984220803</v>
      </c>
      <c r="AY34" s="10">
        <f t="shared" si="5"/>
        <v>8.9337272514356911</v>
      </c>
      <c r="BB34" s="11">
        <f t="shared" si="6"/>
        <v>101.08154198033559</v>
      </c>
      <c r="BC34" s="11">
        <f t="shared" si="7"/>
        <v>-5.05407709901678</v>
      </c>
      <c r="BD34" s="11">
        <f t="shared" si="7"/>
        <v>-22.254572624164158</v>
      </c>
      <c r="BE34" s="11">
        <f t="shared" si="18"/>
        <v>-72.892442388535358</v>
      </c>
      <c r="BF34" s="11">
        <f t="shared" si="19"/>
        <v>0.88044986861929431</v>
      </c>
      <c r="BG34" s="11">
        <f t="shared" si="35"/>
        <v>4.5335437888520431</v>
      </c>
      <c r="BH34" s="11">
        <f t="shared" si="20"/>
        <v>7.8933474892200843</v>
      </c>
      <c r="BI34" s="11">
        <f t="shared" si="8"/>
        <v>13.307341146691421</v>
      </c>
    </row>
    <row r="35" spans="1:61" x14ac:dyDescent="0.2">
      <c r="A35" s="92"/>
      <c r="B35" s="93" t="s">
        <v>78</v>
      </c>
      <c r="C35" s="93" t="s">
        <v>79</v>
      </c>
      <c r="D35" s="21"/>
      <c r="E35" s="31">
        <f t="shared" si="21"/>
        <v>17</v>
      </c>
      <c r="F35" s="27">
        <f>B22</f>
        <v>113.55143017954499</v>
      </c>
      <c r="G35" s="27">
        <f t="shared" si="36"/>
        <v>5.67757150897725</v>
      </c>
      <c r="H35" s="28">
        <f>B33</f>
        <v>25</v>
      </c>
      <c r="I35" s="27">
        <f t="shared" si="9"/>
        <v>50000</v>
      </c>
      <c r="J35" s="29">
        <v>0.2</v>
      </c>
      <c r="K35" s="8">
        <f t="shared" si="10"/>
        <v>10</v>
      </c>
      <c r="L35" s="40"/>
      <c r="M35" s="9">
        <f>'SPWL Reserve'!E25*1000</f>
        <v>2.1871053257687421</v>
      </c>
      <c r="N35" s="9">
        <f>'Lapse &amp; Death Age 26-35'!D23</f>
        <v>2.0994823118615225E-3</v>
      </c>
      <c r="O35" s="33">
        <f t="shared" si="22"/>
        <v>0.89018290496656627</v>
      </c>
      <c r="P35" s="33">
        <f t="shared" si="23"/>
        <v>1.9469237723606671E-3</v>
      </c>
      <c r="Q35" s="33">
        <f t="shared" si="24"/>
        <v>1.8689232632988124E-3</v>
      </c>
      <c r="R35" s="30">
        <f t="shared" si="25"/>
        <v>0.88636705793090675</v>
      </c>
      <c r="S35" s="40"/>
      <c r="T35" s="10">
        <f t="shared" si="11"/>
        <v>8.9018290496656629</v>
      </c>
      <c r="U35" s="10">
        <f t="shared" si="1"/>
        <v>8.8636705793090673</v>
      </c>
      <c r="W35" s="40"/>
      <c r="X35" s="11">
        <f t="shared" si="2"/>
        <v>100.64824709209007</v>
      </c>
      <c r="Y35" s="11">
        <f t="shared" si="3"/>
        <v>-5.0324123546045039</v>
      </c>
      <c r="Z35" s="11">
        <f t="shared" si="3"/>
        <v>-22.159176448272667</v>
      </c>
      <c r="AA35" s="11">
        <f t="shared" si="12"/>
        <v>-97.346188618033352</v>
      </c>
      <c r="AB35" s="11">
        <f t="shared" si="13"/>
        <v>-23.889530328820456</v>
      </c>
      <c r="AC35" s="11">
        <f t="shared" si="26"/>
        <v>4.0349868974901004E-2</v>
      </c>
      <c r="AD35" s="11">
        <f t="shared" si="14"/>
        <v>7.5353194636219207</v>
      </c>
      <c r="AE35" s="11">
        <f t="shared" si="4"/>
        <v>-16.313860996223635</v>
      </c>
      <c r="AI35" s="31">
        <f t="shared" si="27"/>
        <v>17</v>
      </c>
      <c r="AJ35" s="27">
        <f t="shared" si="28"/>
        <v>113.55143017954499</v>
      </c>
      <c r="AK35" s="27">
        <f t="shared" si="29"/>
        <v>5.67757150897725</v>
      </c>
      <c r="AL35" s="28">
        <f t="shared" si="37"/>
        <v>25</v>
      </c>
      <c r="AM35" s="27">
        <f t="shared" si="15"/>
        <v>50000</v>
      </c>
      <c r="AN35" s="29">
        <v>0.2</v>
      </c>
      <c r="AO35" s="8">
        <f t="shared" si="16"/>
        <v>10</v>
      </c>
      <c r="AP35" s="40"/>
      <c r="AQ35" s="9">
        <f>M35*'Lapse &amp; Death Age 26-35'!$B$31</f>
        <v>1.7715553138726812</v>
      </c>
      <c r="AR35" s="9">
        <f t="shared" si="30"/>
        <v>2.0994823118615225E-3</v>
      </c>
      <c r="AS35" s="33">
        <f t="shared" si="31"/>
        <v>0.89337272514356902</v>
      </c>
      <c r="AT35" s="33">
        <f t="shared" si="32"/>
        <v>1.582659198497008E-3</v>
      </c>
      <c r="AU35" s="33">
        <f t="shared" si="33"/>
        <v>1.8756202343384488E-3</v>
      </c>
      <c r="AV35" s="30">
        <f t="shared" si="34"/>
        <v>0.88991444571073353</v>
      </c>
      <c r="AW35" s="40"/>
      <c r="AX35" s="10">
        <f t="shared" si="17"/>
        <v>8.9337272514356911</v>
      </c>
      <c r="AY35" s="10">
        <f t="shared" si="5"/>
        <v>8.8991444571073348</v>
      </c>
      <c r="BA35" s="40"/>
      <c r="BB35" s="11">
        <f t="shared" si="6"/>
        <v>100.64824709209007</v>
      </c>
      <c r="BC35" s="11">
        <f t="shared" si="7"/>
        <v>-5.0324123546045039</v>
      </c>
      <c r="BD35" s="11">
        <f t="shared" si="7"/>
        <v>-22.159176448272667</v>
      </c>
      <c r="BE35" s="11">
        <f t="shared" si="18"/>
        <v>-79.132959924850397</v>
      </c>
      <c r="BF35" s="11">
        <f t="shared" si="19"/>
        <v>-5.6763016356375005</v>
      </c>
      <c r="BG35" s="11">
        <f t="shared" si="35"/>
        <v>4.0349868974901004E-2</v>
      </c>
      <c r="BH35" s="11">
        <f t="shared" si="20"/>
        <v>7.5376192006418909</v>
      </c>
      <c r="BI35" s="11">
        <f t="shared" si="8"/>
        <v>1.9016674339792914</v>
      </c>
    </row>
    <row r="36" spans="1:61" x14ac:dyDescent="0.2">
      <c r="A36" s="35" t="s">
        <v>80</v>
      </c>
      <c r="B36" s="90">
        <f>AE44</f>
        <v>85.513399836307997</v>
      </c>
      <c r="C36" s="90">
        <f>BI44</f>
        <v>212.46909420365103</v>
      </c>
      <c r="D36" s="21"/>
      <c r="E36" s="31">
        <f t="shared" si="21"/>
        <v>18</v>
      </c>
      <c r="F36" s="27">
        <f>B22</f>
        <v>113.55143017954499</v>
      </c>
      <c r="G36" s="27">
        <f t="shared" si="36"/>
        <v>5.67757150897725</v>
      </c>
      <c r="H36" s="28">
        <f>B33</f>
        <v>25</v>
      </c>
      <c r="I36" s="27">
        <f t="shared" si="9"/>
        <v>50000</v>
      </c>
      <c r="J36" s="29">
        <v>0.2</v>
      </c>
      <c r="K36" s="8">
        <f t="shared" si="10"/>
        <v>10</v>
      </c>
      <c r="L36" s="40"/>
      <c r="M36" s="9">
        <f>'SPWL Reserve'!E26*1000</f>
        <v>2.387234329377383</v>
      </c>
      <c r="N36" s="9">
        <f>'Lapse &amp; Death Age 26-35'!D24</f>
        <v>1.7727647928912132E-3</v>
      </c>
      <c r="O36" s="33">
        <f t="shared" si="22"/>
        <v>0.88636705793090675</v>
      </c>
      <c r="P36" s="33">
        <f t="shared" si="23"/>
        <v>2.1159658691218925E-3</v>
      </c>
      <c r="Q36" s="33">
        <f t="shared" si="24"/>
        <v>1.5713203138784779E-3</v>
      </c>
      <c r="R36" s="30">
        <f t="shared" si="25"/>
        <v>0.88267977174790635</v>
      </c>
      <c r="S36" s="40"/>
      <c r="T36" s="10">
        <f t="shared" si="11"/>
        <v>8.8636705793090673</v>
      </c>
      <c r="U36" s="10">
        <f t="shared" si="1"/>
        <v>8.8267977174790637</v>
      </c>
      <c r="X36" s="11">
        <f t="shared" si="2"/>
        <v>100.2295504725291</v>
      </c>
      <c r="Y36" s="11">
        <f t="shared" si="3"/>
        <v>-5.0114775236264553</v>
      </c>
      <c r="Z36" s="11">
        <f t="shared" si="3"/>
        <v>-22.066994293697658</v>
      </c>
      <c r="AA36" s="11">
        <f t="shared" si="12"/>
        <v>-105.79829345609463</v>
      </c>
      <c r="AB36" s="11">
        <f t="shared" si="13"/>
        <v>-32.647214800889643</v>
      </c>
      <c r="AC36" s="11">
        <f t="shared" si="26"/>
        <v>3.8158470356594587E-2</v>
      </c>
      <c r="AD36" s="11">
        <f t="shared" si="14"/>
        <v>7.5038912983458239</v>
      </c>
      <c r="AE36" s="11">
        <f t="shared" si="4"/>
        <v>-25.105165032187227</v>
      </c>
      <c r="AI36" s="31">
        <f t="shared" si="27"/>
        <v>18</v>
      </c>
      <c r="AJ36" s="27">
        <f t="shared" si="28"/>
        <v>113.55143017954499</v>
      </c>
      <c r="AK36" s="27">
        <f t="shared" si="29"/>
        <v>5.67757150897725</v>
      </c>
      <c r="AL36" s="28">
        <f t="shared" si="37"/>
        <v>25</v>
      </c>
      <c r="AM36" s="27">
        <f t="shared" si="15"/>
        <v>50000</v>
      </c>
      <c r="AN36" s="29">
        <v>0.2</v>
      </c>
      <c r="AO36" s="8">
        <f t="shared" si="16"/>
        <v>10</v>
      </c>
      <c r="AP36" s="40"/>
      <c r="AQ36" s="9">
        <f>M36*'Lapse &amp; Death Age 26-35'!$B$31</f>
        <v>1.9336598067956803</v>
      </c>
      <c r="AR36" s="9">
        <f t="shared" si="30"/>
        <v>1.7727647928912132E-3</v>
      </c>
      <c r="AS36" s="33">
        <f t="shared" si="31"/>
        <v>0.88991444571073353</v>
      </c>
      <c r="AT36" s="33">
        <f t="shared" si="32"/>
        <v>1.7207917951577018E-3</v>
      </c>
      <c r="AU36" s="33">
        <f t="shared" si="33"/>
        <v>1.5776089980412873E-3</v>
      </c>
      <c r="AV36" s="30">
        <f t="shared" si="34"/>
        <v>0.88661604491753454</v>
      </c>
      <c r="AW36" s="40"/>
      <c r="AX36" s="10">
        <f t="shared" si="17"/>
        <v>8.8991444571073348</v>
      </c>
      <c r="AY36" s="10">
        <f t="shared" si="5"/>
        <v>8.8661604491753447</v>
      </c>
      <c r="BB36" s="11">
        <f t="shared" si="6"/>
        <v>100.2295504725291</v>
      </c>
      <c r="BC36" s="11">
        <f t="shared" si="7"/>
        <v>-5.0114775236264553</v>
      </c>
      <c r="BD36" s="11">
        <f t="shared" si="7"/>
        <v>-22.066994293697658</v>
      </c>
      <c r="BE36" s="11">
        <f t="shared" si="18"/>
        <v>-86.039589757885082</v>
      </c>
      <c r="BF36" s="11">
        <f t="shared" si="19"/>
        <v>-12.888511102680098</v>
      </c>
      <c r="BG36" s="11">
        <f t="shared" si="35"/>
        <v>3.8158470356594587E-2</v>
      </c>
      <c r="BH36" s="11">
        <f t="shared" si="20"/>
        <v>7.5064488277828367</v>
      </c>
      <c r="BI36" s="11">
        <f t="shared" si="8"/>
        <v>-5.3439038045406679</v>
      </c>
    </row>
    <row r="37" spans="1:61" x14ac:dyDescent="0.2">
      <c r="A37" s="35" t="s">
        <v>81</v>
      </c>
      <c r="B37" s="222">
        <f>F18+NPV(B21,F19:F38)</f>
        <v>1710.2645777132627</v>
      </c>
      <c r="C37" s="222"/>
      <c r="E37" s="31">
        <f t="shared" si="21"/>
        <v>19</v>
      </c>
      <c r="F37" s="27">
        <f>B22</f>
        <v>113.55143017954499</v>
      </c>
      <c r="G37" s="27">
        <f t="shared" si="36"/>
        <v>5.67757150897725</v>
      </c>
      <c r="H37" s="28">
        <f>B33</f>
        <v>25</v>
      </c>
      <c r="I37" s="27">
        <f t="shared" si="9"/>
        <v>50000</v>
      </c>
      <c r="J37" s="29">
        <v>0.1</v>
      </c>
      <c r="K37" s="8">
        <f t="shared" si="10"/>
        <v>5</v>
      </c>
      <c r="L37" s="40"/>
      <c r="M37" s="9">
        <f>'SPWL Reserve'!E27*1000</f>
        <v>2.6094385895298609</v>
      </c>
      <c r="N37" s="9">
        <f>'Lapse &amp; Death Age 26-35'!D25</f>
        <v>1.3326669998334167E-3</v>
      </c>
      <c r="O37" s="33">
        <f t="shared" si="22"/>
        <v>0.88267977174790635</v>
      </c>
      <c r="P37" s="33">
        <f t="shared" si="23"/>
        <v>2.3032986585963962E-3</v>
      </c>
      <c r="Q37" s="33">
        <f t="shared" si="24"/>
        <v>1.1763182032289274E-3</v>
      </c>
      <c r="R37" s="30">
        <f t="shared" si="25"/>
        <v>0.87920015488608105</v>
      </c>
      <c r="S37" s="40"/>
      <c r="T37" s="10">
        <f t="shared" si="11"/>
        <v>8.8267977174790637</v>
      </c>
      <c r="U37" s="10">
        <f t="shared" si="1"/>
        <v>4.396000774430405</v>
      </c>
      <c r="X37" s="11">
        <f t="shared" si="2"/>
        <v>99.834435001391981</v>
      </c>
      <c r="Y37" s="11">
        <f t="shared" si="3"/>
        <v>-4.9917217500695994</v>
      </c>
      <c r="Z37" s="11">
        <f t="shared" si="3"/>
        <v>-21.980003872152025</v>
      </c>
      <c r="AA37" s="11">
        <f t="shared" si="12"/>
        <v>-115.16493292981981</v>
      </c>
      <c r="AB37" s="11">
        <f t="shared" si="13"/>
        <v>-42.302223550649458</v>
      </c>
      <c r="AC37" s="11">
        <f t="shared" si="26"/>
        <v>4.4502717205695372</v>
      </c>
      <c r="AD37" s="11">
        <f t="shared" si="14"/>
        <v>7.4741709246223085</v>
      </c>
      <c r="AE37" s="11">
        <f t="shared" si="4"/>
        <v>-30.377780905457612</v>
      </c>
      <c r="AI37" s="31">
        <f t="shared" si="27"/>
        <v>19</v>
      </c>
      <c r="AJ37" s="27">
        <f t="shared" si="28"/>
        <v>113.55143017954499</v>
      </c>
      <c r="AK37" s="27">
        <f t="shared" si="29"/>
        <v>5.67757150897725</v>
      </c>
      <c r="AL37" s="28">
        <f t="shared" si="37"/>
        <v>25</v>
      </c>
      <c r="AM37" s="27">
        <f t="shared" si="15"/>
        <v>50000</v>
      </c>
      <c r="AN37" s="29">
        <v>0.1</v>
      </c>
      <c r="AO37" s="8">
        <f t="shared" si="16"/>
        <v>5</v>
      </c>
      <c r="AP37" s="40"/>
      <c r="AQ37" s="9">
        <f>M37*'Lapse &amp; Death Age 26-35'!$B$31</f>
        <v>2.1136452575191873</v>
      </c>
      <c r="AR37" s="9">
        <f t="shared" si="30"/>
        <v>1.3326669998334167E-3</v>
      </c>
      <c r="AS37" s="33">
        <f t="shared" si="31"/>
        <v>0.88661604491753454</v>
      </c>
      <c r="AT37" s="33">
        <f t="shared" si="32"/>
        <v>1.8739917985803657E-3</v>
      </c>
      <c r="AU37" s="33">
        <f t="shared" si="33"/>
        <v>1.1815639445844205E-3</v>
      </c>
      <c r="AV37" s="30">
        <f t="shared" si="34"/>
        <v>0.8835604891743698</v>
      </c>
      <c r="AW37" s="40"/>
      <c r="AX37" s="10">
        <f t="shared" si="17"/>
        <v>8.8661604491753447</v>
      </c>
      <c r="AY37" s="10">
        <f t="shared" si="5"/>
        <v>4.4178024458718488</v>
      </c>
      <c r="BB37" s="11">
        <f t="shared" si="6"/>
        <v>99.834435001391981</v>
      </c>
      <c r="BC37" s="11">
        <f t="shared" si="7"/>
        <v>-4.9917217500695994</v>
      </c>
      <c r="BD37" s="11">
        <f t="shared" si="7"/>
        <v>-21.980003872152025</v>
      </c>
      <c r="BE37" s="11">
        <f t="shared" si="18"/>
        <v>-93.699589929018288</v>
      </c>
      <c r="BF37" s="11">
        <f t="shared" si="19"/>
        <v>-20.836880549847933</v>
      </c>
      <c r="BG37" s="11">
        <f t="shared" si="35"/>
        <v>4.4502717205695372</v>
      </c>
      <c r="BH37" s="11">
        <f t="shared" si="20"/>
        <v>7.4770088253899365</v>
      </c>
      <c r="BI37" s="11">
        <f t="shared" si="8"/>
        <v>-8.9096000038884569</v>
      </c>
    </row>
    <row r="38" spans="1:61" x14ac:dyDescent="0.2">
      <c r="A38" s="34" t="s">
        <v>82</v>
      </c>
      <c r="B38" s="129">
        <f>B36/B37</f>
        <v>5.0000099955671826E-2</v>
      </c>
      <c r="C38" s="130">
        <f>C36/B37</f>
        <v>0.12423171067937121</v>
      </c>
      <c r="E38" s="31">
        <f t="shared" si="21"/>
        <v>20</v>
      </c>
      <c r="F38" s="27">
        <f>B22</f>
        <v>113.55143017954499</v>
      </c>
      <c r="G38" s="27">
        <f t="shared" si="36"/>
        <v>5.67757150897725</v>
      </c>
      <c r="H38" s="28">
        <f>B33</f>
        <v>25</v>
      </c>
      <c r="I38" s="27">
        <f t="shared" si="9"/>
        <v>50000</v>
      </c>
      <c r="J38" s="29">
        <v>0</v>
      </c>
      <c r="K38" s="8">
        <f t="shared" si="10"/>
        <v>0</v>
      </c>
      <c r="L38" s="40"/>
      <c r="M38" s="9">
        <f>'SPWL Reserve'!E28*1000</f>
        <v>2.856316576086404</v>
      </c>
      <c r="N38" s="9">
        <f>'Lapse &amp; Death Age 26-35'!D26</f>
        <v>0.10255212157621876</v>
      </c>
      <c r="O38" s="33">
        <f t="shared" si="22"/>
        <v>0.87920015488608105</v>
      </c>
      <c r="P38" s="33">
        <f t="shared" si="23"/>
        <v>2.5112739760988472E-3</v>
      </c>
      <c r="Q38" s="33">
        <f t="shared" si="24"/>
        <v>9.0163841173707751E-2</v>
      </c>
      <c r="R38" s="30">
        <f t="shared" si="25"/>
        <v>0.78652503973627441</v>
      </c>
      <c r="S38" s="40"/>
      <c r="T38" s="10">
        <f t="shared" si="11"/>
        <v>4.396000774430405</v>
      </c>
      <c r="U38" s="10">
        <f t="shared" si="1"/>
        <v>0</v>
      </c>
      <c r="X38" s="11">
        <f t="shared" si="2"/>
        <v>89.311043134077423</v>
      </c>
      <c r="Y38" s="11">
        <f t="shared" si="3"/>
        <v>-4.465552156703871</v>
      </c>
      <c r="Z38" s="11">
        <f t="shared" si="3"/>
        <v>-19.663125993406862</v>
      </c>
      <c r="AA38" s="11">
        <f t="shared" si="12"/>
        <v>-125.56369880494236</v>
      </c>
      <c r="AB38" s="11">
        <f t="shared" si="13"/>
        <v>-60.381333820975669</v>
      </c>
      <c r="AC38" s="11">
        <f t="shared" si="26"/>
        <v>4.4133988587395319</v>
      </c>
      <c r="AD38" s="11">
        <f t="shared" si="14"/>
        <v>6.4339665219602047</v>
      </c>
      <c r="AE38" s="11">
        <f t="shared" si="4"/>
        <v>-49.533968440275927</v>
      </c>
      <c r="AI38" s="31">
        <f t="shared" si="27"/>
        <v>20</v>
      </c>
      <c r="AJ38" s="27">
        <f t="shared" si="28"/>
        <v>113.55143017954499</v>
      </c>
      <c r="AK38" s="27">
        <f t="shared" si="29"/>
        <v>5.67757150897725</v>
      </c>
      <c r="AL38" s="28">
        <f t="shared" si="37"/>
        <v>25</v>
      </c>
      <c r="AM38" s="27">
        <f t="shared" si="15"/>
        <v>50000</v>
      </c>
      <c r="AN38" s="29">
        <v>0</v>
      </c>
      <c r="AO38" s="8">
        <f t="shared" si="16"/>
        <v>0</v>
      </c>
      <c r="AP38" s="40"/>
      <c r="AQ38" s="9">
        <f>M38*'Lapse &amp; Death Age 26-35'!$B$31</f>
        <v>2.3136164266299875</v>
      </c>
      <c r="AR38" s="9">
        <f t="shared" si="30"/>
        <v>0.10255212157621876</v>
      </c>
      <c r="AS38" s="33">
        <f t="shared" si="31"/>
        <v>0.8835604891743698</v>
      </c>
      <c r="AT38" s="33">
        <f t="shared" si="32"/>
        <v>2.0442200616750494E-3</v>
      </c>
      <c r="AU38" s="33">
        <f t="shared" si="33"/>
        <v>9.0611002705753299E-2</v>
      </c>
      <c r="AV38" s="30">
        <f t="shared" si="34"/>
        <v>0.79090526640694148</v>
      </c>
      <c r="AW38" s="40"/>
      <c r="AX38" s="10">
        <f t="shared" si="17"/>
        <v>4.4178024458718488</v>
      </c>
      <c r="AY38" s="10">
        <f t="shared" si="5"/>
        <v>0</v>
      </c>
      <c r="BB38" s="11">
        <f t="shared" si="6"/>
        <v>89.311043134077423</v>
      </c>
      <c r="BC38" s="11">
        <f t="shared" si="7"/>
        <v>-4.465552156703871</v>
      </c>
      <c r="BD38" s="11">
        <f t="shared" si="7"/>
        <v>-19.663125993406862</v>
      </c>
      <c r="BE38" s="11">
        <f t="shared" si="18"/>
        <v>-102.21100308375247</v>
      </c>
      <c r="BF38" s="11">
        <f t="shared" si="19"/>
        <v>-37.02863809978578</v>
      </c>
      <c r="BG38" s="11">
        <f t="shared" si="35"/>
        <v>4.4133988587395319</v>
      </c>
      <c r="BH38" s="11">
        <f t="shared" si="20"/>
        <v>6.4355383381795832</v>
      </c>
      <c r="BI38" s="11">
        <f t="shared" si="8"/>
        <v>-26.179700902866664</v>
      </c>
    </row>
    <row r="39" spans="1:61" x14ac:dyDescent="0.2">
      <c r="B39" s="31"/>
      <c r="C39" s="14"/>
      <c r="E39" s="31"/>
      <c r="F39" s="40"/>
      <c r="G39" s="40"/>
      <c r="H39" s="40"/>
      <c r="I39" s="40"/>
      <c r="J39" s="40"/>
      <c r="K39" s="40"/>
      <c r="L39" s="40"/>
      <c r="M39" s="15"/>
      <c r="N39" s="40"/>
      <c r="O39" s="33"/>
      <c r="P39" s="40"/>
      <c r="Q39" s="40"/>
      <c r="R39" s="40"/>
      <c r="S39" s="40"/>
      <c r="T39" s="11"/>
      <c r="U39" s="11"/>
      <c r="V39" s="11"/>
      <c r="AI39" s="31"/>
      <c r="AJ39" s="40"/>
      <c r="AK39" s="40"/>
      <c r="AL39" s="40"/>
      <c r="AM39" s="40"/>
      <c r="AN39" s="40"/>
      <c r="AO39" s="40"/>
      <c r="AP39" s="40"/>
      <c r="AQ39" s="15"/>
      <c r="AR39" s="40"/>
      <c r="AS39" s="33"/>
      <c r="AT39" s="40"/>
      <c r="AU39" s="40"/>
      <c r="AV39" s="40"/>
      <c r="AW39" s="40"/>
      <c r="AX39" s="11"/>
      <c r="AY39" s="11"/>
      <c r="AZ39" s="11"/>
    </row>
    <row r="40" spans="1:61" x14ac:dyDescent="0.2">
      <c r="G40" s="40"/>
      <c r="H40" s="40"/>
      <c r="I40" s="40"/>
      <c r="J40" s="40"/>
      <c r="K40" s="40"/>
      <c r="L40" s="40"/>
      <c r="M40" s="15"/>
      <c r="N40" s="40"/>
      <c r="O40" s="40"/>
      <c r="P40" s="40"/>
      <c r="Q40" s="40"/>
      <c r="R40" s="40"/>
      <c r="S40" s="40"/>
      <c r="T40" s="11"/>
      <c r="U40" s="11"/>
      <c r="V40" s="11"/>
      <c r="W40" s="22" t="s">
        <v>83</v>
      </c>
      <c r="X40" s="42">
        <f>SUM(X18:X38)</f>
        <v>2085.1936057202406</v>
      </c>
      <c r="Y40" s="42">
        <f t="shared" ref="Y40:AE40" si="38">SUM(Y18:Y38)</f>
        <v>-189.42325292067076</v>
      </c>
      <c r="Z40" s="42">
        <f t="shared" si="38"/>
        <v>-634.085720546007</v>
      </c>
      <c r="AA40" s="42">
        <f t="shared" si="38"/>
        <v>-1312.0390780357104</v>
      </c>
      <c r="AB40" s="42">
        <f t="shared" si="38"/>
        <v>-50.354445782147664</v>
      </c>
      <c r="AC40" s="42">
        <f t="shared" si="38"/>
        <v>0</v>
      </c>
      <c r="AD40" s="42">
        <f t="shared" si="38"/>
        <v>165.00988478067416</v>
      </c>
      <c r="AE40" s="42">
        <f t="shared" si="38"/>
        <v>114.65543899852652</v>
      </c>
      <c r="AI40" s="31"/>
      <c r="AJ40" s="40"/>
      <c r="AK40" s="40"/>
      <c r="AL40" s="40"/>
      <c r="AM40" s="40"/>
      <c r="AN40" s="40"/>
      <c r="AO40" s="40"/>
      <c r="AP40" s="40"/>
      <c r="AQ40" s="15"/>
      <c r="AR40" s="40"/>
      <c r="AS40" s="40"/>
      <c r="AT40" s="40"/>
      <c r="AU40" s="40"/>
      <c r="AV40" s="40"/>
      <c r="AW40" s="40"/>
      <c r="AX40" s="11"/>
      <c r="AY40" s="11"/>
      <c r="AZ40" s="11"/>
      <c r="BA40" s="22" t="s">
        <v>83</v>
      </c>
      <c r="BB40" s="42">
        <f>SUM(BB18:BB38)</f>
        <v>2085.1936057202406</v>
      </c>
      <c r="BC40" s="42">
        <f t="shared" ref="BC40:BI40" si="39">SUM(BC18:BC38)</f>
        <v>-189.42325292067076</v>
      </c>
      <c r="BD40" s="42">
        <f t="shared" si="39"/>
        <v>-674.085720546007</v>
      </c>
      <c r="BE40" s="42">
        <f t="shared" si="39"/>
        <v>-1065.4474784049739</v>
      </c>
      <c r="BF40" s="42">
        <f t="shared" si="39"/>
        <v>156.23715384858875</v>
      </c>
      <c r="BG40" s="42">
        <f t="shared" si="39"/>
        <v>0</v>
      </c>
      <c r="BH40" s="42">
        <f t="shared" si="39"/>
        <v>165.04669342132817</v>
      </c>
      <c r="BI40" s="42">
        <f t="shared" si="39"/>
        <v>321.28384726991692</v>
      </c>
    </row>
    <row r="41" spans="1:61" x14ac:dyDescent="0.2">
      <c r="V41" s="11"/>
      <c r="W41" s="34"/>
      <c r="AI41" s="31"/>
      <c r="AZ41" s="11"/>
      <c r="BA41" s="34"/>
    </row>
    <row r="42" spans="1:61" x14ac:dyDescent="0.2">
      <c r="V42" s="11"/>
      <c r="W42" s="22" t="str">
        <f>"Present Value at "&amp;TEXT(B20,"0.00%")&amp;" :"</f>
        <v>Present Value at 7.21% :</v>
      </c>
      <c r="X42" s="42">
        <f>X18+NPV($B$20,X19:X38)</f>
        <v>1113.6741641911558</v>
      </c>
      <c r="Y42" s="42">
        <f>Y18+NPV($B$20,Y19:Y38)</f>
        <v>-140.84728084421653</v>
      </c>
      <c r="Z42" s="42">
        <f>Z18+NPV($B$20,Z19:Z38)</f>
        <v>-420.19157584150167</v>
      </c>
      <c r="AA42" s="42">
        <f t="shared" ref="AA42:AE42" si="40">AA18+NPV($B$20,AA19:AA38)</f>
        <v>-578.66671728812344</v>
      </c>
      <c r="AB42" s="42">
        <f t="shared" si="40"/>
        <v>-26.031409782685927</v>
      </c>
      <c r="AC42" s="42">
        <f t="shared" si="40"/>
        <v>-18.762378233782041</v>
      </c>
      <c r="AD42" s="42">
        <f t="shared" si="40"/>
        <v>87.127891721601756</v>
      </c>
      <c r="AE42" s="42">
        <f t="shared" si="40"/>
        <v>42.334103705133714</v>
      </c>
      <c r="AZ42" s="11"/>
      <c r="BA42" s="22" t="str">
        <f>"Present Value at "&amp;TEXT(B20,"0.00%")&amp;" :"</f>
        <v>Present Value at 7.21% :</v>
      </c>
      <c r="BB42" s="42">
        <f>BB18+NPV($B$20,BB19:BB38)</f>
        <v>1113.6741641911558</v>
      </c>
      <c r="BC42" s="42">
        <f t="shared" ref="BC42:BI42" si="41">BC18+NPV($B$20,BC19:BC38)</f>
        <v>-140.84728084421653</v>
      </c>
      <c r="BD42" s="42">
        <f t="shared" si="41"/>
        <v>-460.19157584150167</v>
      </c>
      <c r="BE42" s="42">
        <f t="shared" si="41"/>
        <v>-469.62905248707023</v>
      </c>
      <c r="BF42" s="42">
        <f t="shared" si="41"/>
        <v>43.006255018366971</v>
      </c>
      <c r="BG42" s="42">
        <f t="shared" si="41"/>
        <v>-18.762378233782041</v>
      </c>
      <c r="BH42" s="42">
        <f t="shared" si="41"/>
        <v>87.143876449144884</v>
      </c>
      <c r="BI42" s="42">
        <f t="shared" si="41"/>
        <v>111.38775323372988</v>
      </c>
    </row>
    <row r="43" spans="1:61" x14ac:dyDescent="0.2">
      <c r="V43" s="11"/>
      <c r="AZ43" s="11"/>
    </row>
    <row r="44" spans="1:61" x14ac:dyDescent="0.2">
      <c r="V44" s="11"/>
      <c r="W44" s="22" t="str">
        <f>"Present Value at "&amp;TEXT(B21,"0.00%")&amp;" :"</f>
        <v>Present Value at 3.21% :</v>
      </c>
      <c r="X44" s="42">
        <f>X18+NPV($B$21,X19:X38)</f>
        <v>1537.5781268417584</v>
      </c>
      <c r="Y44" s="42">
        <f t="shared" ref="Y44:AE44" si="42">Y18+NPV($B$21,Y19:Y38)</f>
        <v>-162.04247897674668</v>
      </c>
      <c r="Z44" s="42">
        <f t="shared" si="42"/>
        <v>-513.52020278621205</v>
      </c>
      <c r="AA44" s="42">
        <f t="shared" si="42"/>
        <v>-887.16345737118229</v>
      </c>
      <c r="AB44" s="42">
        <f t="shared" si="42"/>
        <v>-25.148012292382248</v>
      </c>
      <c r="AC44" s="42">
        <f t="shared" si="42"/>
        <v>-10.670266496300908</v>
      </c>
      <c r="AD44" s="42">
        <f t="shared" si="42"/>
        <v>121.33167862499123</v>
      </c>
      <c r="AE44" s="42">
        <f t="shared" si="42"/>
        <v>85.513399836307997</v>
      </c>
      <c r="AZ44" s="11"/>
      <c r="BA44" s="22" t="str">
        <f>"Present Value at "&amp;TEXT(B21,"0.00%")&amp;" :"</f>
        <v>Present Value at 3.21% :</v>
      </c>
      <c r="BB44" s="42">
        <f>BB18+NPV($B$21,BB19:BB38)</f>
        <v>1537.5781268417584</v>
      </c>
      <c r="BC44" s="42">
        <f t="shared" ref="BC44:BI44" si="43">BC18+NPV($B$21,BC19:BC38)</f>
        <v>-162.04247897674668</v>
      </c>
      <c r="BD44" s="42">
        <f t="shared" si="43"/>
        <v>-553.52020278621205</v>
      </c>
      <c r="BE44" s="42">
        <f t="shared" si="43"/>
        <v>-720.23262986951408</v>
      </c>
      <c r="BF44" s="42">
        <f t="shared" si="43"/>
        <v>101.78281520928579</v>
      </c>
      <c r="BG44" s="42">
        <f t="shared" si="43"/>
        <v>-10.670266496300908</v>
      </c>
      <c r="BH44" s="42">
        <f t="shared" si="43"/>
        <v>121.35654549066601</v>
      </c>
      <c r="BI44" s="42">
        <f t="shared" si="43"/>
        <v>212.46909420365103</v>
      </c>
    </row>
    <row r="46" spans="1:61" s="20" customFormat="1" ht="17" thickBot="1" x14ac:dyDescent="0.25">
      <c r="B46" s="43"/>
      <c r="C46" s="44"/>
      <c r="AG46" s="47"/>
    </row>
    <row r="47" spans="1:61" ht="17" thickBot="1" x14ac:dyDescent="0.25">
      <c r="A47" s="221" t="s">
        <v>67</v>
      </c>
      <c r="B47" s="221"/>
      <c r="E47" s="21">
        <v>0</v>
      </c>
      <c r="F47" s="27">
        <f>$B$51</f>
        <v>185.07863275945201</v>
      </c>
      <c r="G47" s="27">
        <f>F47*B56</f>
        <v>148.06290620756161</v>
      </c>
      <c r="H47" s="28">
        <f>B61</f>
        <v>200</v>
      </c>
      <c r="I47" s="27">
        <f>$B$48</f>
        <v>100000</v>
      </c>
      <c r="J47" s="29">
        <v>0.8</v>
      </c>
      <c r="K47" s="8">
        <f>I47*J47/1000</f>
        <v>80</v>
      </c>
      <c r="M47" s="9"/>
      <c r="N47" s="9"/>
      <c r="O47" s="30">
        <v>1</v>
      </c>
      <c r="P47" s="30"/>
      <c r="Q47" s="30"/>
      <c r="R47" s="30">
        <f>O47-SUM(P47:Q47)</f>
        <v>1</v>
      </c>
      <c r="S47" s="30"/>
      <c r="T47" s="10"/>
      <c r="U47" s="10">
        <f t="shared" ref="U47:U67" si="44">K47*R47</f>
        <v>80</v>
      </c>
      <c r="W47" s="30"/>
      <c r="X47" s="11">
        <f t="shared" ref="X47:X67" si="45">$R47*F47</f>
        <v>185.07863275945201</v>
      </c>
      <c r="Y47" s="11">
        <f t="shared" ref="Y47:Z67" si="46">-$R47*G47</f>
        <v>-148.06290620756161</v>
      </c>
      <c r="Z47" s="11">
        <f t="shared" si="46"/>
        <v>-200</v>
      </c>
      <c r="AA47" s="11"/>
      <c r="AB47" s="11">
        <f>SUM(X47:AA47)</f>
        <v>-162.9842734481096</v>
      </c>
      <c r="AC47" s="11">
        <f>T47-U47</f>
        <v>-80</v>
      </c>
      <c r="AD47" s="11"/>
      <c r="AE47" s="11">
        <f t="shared" ref="AE47:AE67" si="47">SUM(AB47:AD47)</f>
        <v>-242.9842734481096</v>
      </c>
      <c r="AI47" s="21">
        <v>0</v>
      </c>
      <c r="AJ47" s="27">
        <f>F47</f>
        <v>185.07863275945201</v>
      </c>
      <c r="AK47" s="27">
        <f>G47</f>
        <v>148.06290620756161</v>
      </c>
      <c r="AL47" s="28">
        <f>C61</f>
        <v>240</v>
      </c>
      <c r="AM47" s="27">
        <f>I47</f>
        <v>100000</v>
      </c>
      <c r="AN47" s="29">
        <v>0.8</v>
      </c>
      <c r="AO47" s="8">
        <f>AM47*AN47/1000</f>
        <v>80</v>
      </c>
      <c r="AQ47" s="9"/>
      <c r="AR47" s="9"/>
      <c r="AS47" s="30">
        <v>1</v>
      </c>
      <c r="AT47" s="30"/>
      <c r="AU47" s="30"/>
      <c r="AV47" s="30">
        <f>AS47-SUM(AT47:AU47)</f>
        <v>1</v>
      </c>
      <c r="AW47" s="30"/>
      <c r="AX47" s="10"/>
      <c r="AY47" s="10">
        <f t="shared" ref="AY47:AY67" si="48">AO47*AV47</f>
        <v>80</v>
      </c>
      <c r="BA47" s="30"/>
      <c r="BB47" s="11">
        <f t="shared" ref="BB47:BB67" si="49">$R47*AJ47</f>
        <v>185.07863275945201</v>
      </c>
      <c r="BC47" s="11">
        <f t="shared" ref="BC47:BD67" si="50">-$R47*AK47</f>
        <v>-148.06290620756161</v>
      </c>
      <c r="BD47" s="11">
        <f t="shared" si="50"/>
        <v>-240</v>
      </c>
      <c r="BE47" s="11"/>
      <c r="BF47" s="11">
        <f>SUM(BB47:BE47)</f>
        <v>-202.9842734481096</v>
      </c>
      <c r="BG47" s="11">
        <f>AX47-AY47</f>
        <v>-80</v>
      </c>
      <c r="BH47" s="11"/>
      <c r="BI47" s="11">
        <f t="shared" ref="BI47:BI67" si="51">SUM(BF47:BH47)</f>
        <v>-282.9842734481096</v>
      </c>
    </row>
    <row r="48" spans="1:61" x14ac:dyDescent="0.2">
      <c r="A48" s="45" t="s">
        <v>68</v>
      </c>
      <c r="B48" s="24">
        <v>100000</v>
      </c>
      <c r="E48" s="31">
        <f>E47+1</f>
        <v>1</v>
      </c>
      <c r="F48" s="27"/>
      <c r="G48" s="27"/>
      <c r="H48" s="28"/>
      <c r="I48" s="27">
        <f t="shared" ref="I48:I67" si="52">$B$48</f>
        <v>100000</v>
      </c>
      <c r="J48" s="29">
        <v>0.8</v>
      </c>
      <c r="K48" s="8">
        <f t="shared" ref="K48:K67" si="53">I48*J48/1000</f>
        <v>80</v>
      </c>
      <c r="L48" s="32"/>
      <c r="M48" s="9">
        <f>M19</f>
        <v>0.65717040569250318</v>
      </c>
      <c r="N48" s="9">
        <f>N19</f>
        <v>9.6782489144733586E-3</v>
      </c>
      <c r="O48" s="33">
        <f>R47</f>
        <v>1</v>
      </c>
      <c r="P48" s="33">
        <f>O48*M48/1000</f>
        <v>6.5717040569250314E-4</v>
      </c>
      <c r="Q48" s="33">
        <f>MIN(N48*O48,O48-P48)</f>
        <v>9.6782489144733586E-3</v>
      </c>
      <c r="R48" s="30">
        <f>O48-SUM(P48:Q48)</f>
        <v>0.98966458067983409</v>
      </c>
      <c r="S48" s="30"/>
      <c r="T48" s="10">
        <f t="shared" ref="T48:T67" si="54">U47</f>
        <v>80</v>
      </c>
      <c r="U48" s="10">
        <f t="shared" si="44"/>
        <v>79.173166454386731</v>
      </c>
      <c r="W48" s="30"/>
      <c r="X48" s="11">
        <f t="shared" si="45"/>
        <v>0</v>
      </c>
      <c r="Y48" s="11">
        <f t="shared" si="46"/>
        <v>0</v>
      </c>
      <c r="Z48" s="11">
        <f t="shared" si="46"/>
        <v>0</v>
      </c>
      <c r="AA48" s="11">
        <f t="shared" ref="AA48:AA67" si="55">-P48*I48</f>
        <v>-65.717040569250315</v>
      </c>
      <c r="AB48" s="11">
        <f t="shared" ref="AB48:AB67" si="56">SUM(X48:AA48)</f>
        <v>-65.717040569250315</v>
      </c>
      <c r="AC48" s="11">
        <f>-I48*$R47*(J48-J47)/1000</f>
        <v>0</v>
      </c>
      <c r="AD48" s="11">
        <f t="shared" ref="AD48:AD67" si="57">$B$20*SUM(T48,X48:Y48)</f>
        <v>5.7676906969275503</v>
      </c>
      <c r="AE48" s="11">
        <f t="shared" si="47"/>
        <v>-59.949349872322763</v>
      </c>
      <c r="AG48" s="49"/>
      <c r="AI48" s="31">
        <f>AI47+1</f>
        <v>1</v>
      </c>
      <c r="AJ48" s="27"/>
      <c r="AK48" s="27"/>
      <c r="AL48" s="28"/>
      <c r="AM48" s="27">
        <f t="shared" ref="AM48:AM67" si="58">I48</f>
        <v>100000</v>
      </c>
      <c r="AN48" s="29">
        <v>0.8</v>
      </c>
      <c r="AO48" s="8">
        <f t="shared" ref="AO48:AO67" si="59">AM48*AN48/1000</f>
        <v>80</v>
      </c>
      <c r="AP48" s="32"/>
      <c r="AQ48" s="9">
        <f>AQ19</f>
        <v>0.53230802861092763</v>
      </c>
      <c r="AR48" s="9">
        <f>N48</f>
        <v>9.6782489144733586E-3</v>
      </c>
      <c r="AS48" s="33">
        <f>AV47</f>
        <v>1</v>
      </c>
      <c r="AT48" s="33">
        <f>AS48*AQ48/1000</f>
        <v>5.3230802861092765E-4</v>
      </c>
      <c r="AU48" s="33">
        <f>MIN(AR48*AS48,AS48-AT48)</f>
        <v>9.6782489144733586E-3</v>
      </c>
      <c r="AV48" s="30">
        <f>AS48-SUM(AT48:AU48)</f>
        <v>0.98978944305691574</v>
      </c>
      <c r="AW48" s="30"/>
      <c r="AX48" s="10">
        <f t="shared" ref="AX48:AX67" si="60">AY47</f>
        <v>80</v>
      </c>
      <c r="AY48" s="10">
        <f t="shared" si="48"/>
        <v>79.183155444553265</v>
      </c>
      <c r="BA48" s="30"/>
      <c r="BB48" s="11">
        <f t="shared" si="49"/>
        <v>0</v>
      </c>
      <c r="BC48" s="11">
        <f t="shared" si="50"/>
        <v>0</v>
      </c>
      <c r="BD48" s="11">
        <f t="shared" si="50"/>
        <v>0</v>
      </c>
      <c r="BE48" s="11">
        <f t="shared" ref="BE48:BE67" si="61">-AT48*AM48</f>
        <v>-53.230802861092762</v>
      </c>
      <c r="BF48" s="11">
        <f t="shared" ref="BF48:BF67" si="62">SUM(BB48:BE48)</f>
        <v>-53.230802861092762</v>
      </c>
      <c r="BG48" s="11">
        <f>-AM48*$R47*(AN48-AN47)/1000</f>
        <v>0</v>
      </c>
      <c r="BH48" s="11">
        <f t="shared" ref="BH48:BH67" si="63">$B$20*SUM(AX48,BB48:BC48)</f>
        <v>5.7676906969275503</v>
      </c>
      <c r="BI48" s="11">
        <f t="shared" si="51"/>
        <v>-47.46311216416521</v>
      </c>
    </row>
    <row r="49" spans="1:61" x14ac:dyDescent="0.2">
      <c r="A49" s="34" t="s">
        <v>69</v>
      </c>
      <c r="B49" s="122">
        <f>B20</f>
        <v>7.2096133711594373E-2</v>
      </c>
      <c r="E49" s="31">
        <f t="shared" ref="E49:E67" si="64">E48+1</f>
        <v>2</v>
      </c>
      <c r="F49" s="27">
        <f>$B$51</f>
        <v>185.07863275945201</v>
      </c>
      <c r="G49" s="27">
        <f>F49*$B$57</f>
        <v>9.2539316379726007</v>
      </c>
      <c r="H49" s="28">
        <f>$B$62</f>
        <v>25</v>
      </c>
      <c r="I49" s="27">
        <f t="shared" si="52"/>
        <v>100000</v>
      </c>
      <c r="J49" s="29">
        <v>0.7</v>
      </c>
      <c r="K49" s="8">
        <f t="shared" si="53"/>
        <v>70</v>
      </c>
      <c r="L49" s="32"/>
      <c r="M49" s="9">
        <f t="shared" ref="M49:N64" si="65">M20</f>
        <v>0.68892309697585763</v>
      </c>
      <c r="N49" s="9">
        <f t="shared" si="65"/>
        <v>9.127854954085789E-3</v>
      </c>
      <c r="O49" s="33">
        <f t="shared" ref="O49:O67" si="66">R48</f>
        <v>0.98966458067983409</v>
      </c>
      <c r="P49" s="33">
        <f t="shared" ref="P49:P67" si="67">O49*M49/1000</f>
        <v>6.8180278788926481E-4</v>
      </c>
      <c r="Q49" s="33">
        <f t="shared" ref="Q49:Q67" si="68">MIN(N49*O49,O49-P49)</f>
        <v>9.033514745641659E-3</v>
      </c>
      <c r="R49" s="30">
        <f t="shared" ref="R49:R67" si="69">O49-SUM(P49:Q49)</f>
        <v>0.97994926314630315</v>
      </c>
      <c r="S49" s="30"/>
      <c r="T49" s="10">
        <f t="shared" si="54"/>
        <v>79.173166454386731</v>
      </c>
      <c r="U49" s="10">
        <f t="shared" si="44"/>
        <v>68.596448420241217</v>
      </c>
      <c r="W49" s="30"/>
      <c r="X49" s="11">
        <f t="shared" si="45"/>
        <v>181.36766979675025</v>
      </c>
      <c r="Y49" s="11">
        <f t="shared" si="46"/>
        <v>-9.0683834898375117</v>
      </c>
      <c r="Z49" s="11">
        <f t="shared" si="46"/>
        <v>-24.49873157865758</v>
      </c>
      <c r="AA49" s="11">
        <f t="shared" si="55"/>
        <v>-68.180278788926486</v>
      </c>
      <c r="AB49" s="11">
        <f t="shared" si="56"/>
        <v>79.620275939328664</v>
      </c>
      <c r="AC49" s="11">
        <f t="shared" ref="AC49:AC67" si="70">-I49*($R48*J49-$R47*J48)/1000</f>
        <v>10.723479352411625</v>
      </c>
      <c r="AD49" s="11">
        <f t="shared" si="57"/>
        <v>18.130191579061243</v>
      </c>
      <c r="AE49" s="11">
        <f t="shared" si="47"/>
        <v>108.47394687080154</v>
      </c>
      <c r="AG49" s="50"/>
      <c r="AI49" s="31">
        <f t="shared" ref="AI49:AI67" si="71">AI48+1</f>
        <v>2</v>
      </c>
      <c r="AJ49" s="27">
        <f>F49</f>
        <v>185.07863275945201</v>
      </c>
      <c r="AK49" s="27">
        <f>G49</f>
        <v>9.2539316379726007</v>
      </c>
      <c r="AL49" s="28">
        <f>$C$62</f>
        <v>25</v>
      </c>
      <c r="AM49" s="27">
        <f t="shared" si="58"/>
        <v>100000</v>
      </c>
      <c r="AN49" s="29">
        <v>0.7</v>
      </c>
      <c r="AO49" s="8">
        <f t="shared" si="59"/>
        <v>70</v>
      </c>
      <c r="AP49" s="32"/>
      <c r="AQ49" s="9">
        <f t="shared" ref="AQ49:AQ67" si="72">AQ20</f>
        <v>0.5580277085504447</v>
      </c>
      <c r="AR49" s="9">
        <f t="shared" ref="AR49:AR67" si="73">N49</f>
        <v>9.127854954085789E-3</v>
      </c>
      <c r="AS49" s="33">
        <f t="shared" ref="AS49:AS67" si="74">AV48</f>
        <v>0.98978944305691574</v>
      </c>
      <c r="AT49" s="33">
        <f t="shared" ref="AT49:AT67" si="75">AS49*AQ49/1000</f>
        <v>5.5232993485647148E-4</v>
      </c>
      <c r="AU49" s="33">
        <f t="shared" ref="AU49:AU67" si="76">MIN(AR49*AS49,AS49-AT49)</f>
        <v>9.0346544713088821E-3</v>
      </c>
      <c r="AV49" s="30">
        <f t="shared" ref="AV49:AV67" si="77">AS49-SUM(AT49:AU49)</f>
        <v>0.9802024586507504</v>
      </c>
      <c r="AW49" s="30"/>
      <c r="AX49" s="10">
        <f t="shared" si="60"/>
        <v>79.183155444553265</v>
      </c>
      <c r="AY49" s="10">
        <f t="shared" si="48"/>
        <v>68.614172105552527</v>
      </c>
      <c r="BA49" s="30"/>
      <c r="BB49" s="11">
        <f t="shared" si="49"/>
        <v>181.36766979675025</v>
      </c>
      <c r="BC49" s="11">
        <f t="shared" si="50"/>
        <v>-9.0683834898375117</v>
      </c>
      <c r="BD49" s="11">
        <f t="shared" si="50"/>
        <v>-24.49873157865758</v>
      </c>
      <c r="BE49" s="11">
        <f t="shared" si="61"/>
        <v>-55.23299348564715</v>
      </c>
      <c r="BF49" s="11">
        <f t="shared" si="62"/>
        <v>92.567561242608008</v>
      </c>
      <c r="BG49" s="11">
        <f t="shared" ref="BG49:BG67" si="78">-AM49*($R48*AN49-$R47*AN48)/1000</f>
        <v>10.723479352411625</v>
      </c>
      <c r="BH49" s="11">
        <f t="shared" si="63"/>
        <v>18.130911746631938</v>
      </c>
      <c r="BI49" s="11">
        <f t="shared" si="51"/>
        <v>121.42195234165158</v>
      </c>
    </row>
    <row r="50" spans="1:61" x14ac:dyDescent="0.2">
      <c r="A50" s="34" t="s">
        <v>70</v>
      </c>
      <c r="B50" s="12">
        <f>B21</f>
        <v>3.2096133711594366E-2</v>
      </c>
      <c r="E50" s="31">
        <f t="shared" si="64"/>
        <v>3</v>
      </c>
      <c r="F50" s="27">
        <f t="shared" ref="F50:F67" si="79">$B$51</f>
        <v>185.07863275945201</v>
      </c>
      <c r="G50" s="27">
        <f t="shared" ref="G50:G67" si="80">F50*$B$57</f>
        <v>9.2539316379726007</v>
      </c>
      <c r="H50" s="28">
        <f t="shared" ref="H50:H67" si="81">$B$62</f>
        <v>25</v>
      </c>
      <c r="I50" s="27">
        <f t="shared" si="52"/>
        <v>100000</v>
      </c>
      <c r="J50" s="29">
        <v>0.7</v>
      </c>
      <c r="K50" s="8">
        <f t="shared" si="53"/>
        <v>70</v>
      </c>
      <c r="L50" s="32"/>
      <c r="M50" s="9">
        <f t="shared" si="65"/>
        <v>0.72708859771283341</v>
      </c>
      <c r="N50" s="9">
        <f t="shared" si="65"/>
        <v>8.7968690821865932E-3</v>
      </c>
      <c r="O50" s="33">
        <f t="shared" si="66"/>
        <v>0.97994926314630315</v>
      </c>
      <c r="P50" s="33">
        <f t="shared" si="67"/>
        <v>7.1250993557076989E-4</v>
      </c>
      <c r="Q50" s="33">
        <f t="shared" si="68"/>
        <v>8.6204853750832481E-3</v>
      </c>
      <c r="R50" s="30">
        <f t="shared" si="69"/>
        <v>0.97061626783564914</v>
      </c>
      <c r="S50" s="30"/>
      <c r="T50" s="10">
        <f t="shared" si="54"/>
        <v>68.596448420241217</v>
      </c>
      <c r="U50" s="10">
        <f t="shared" si="44"/>
        <v>67.943138748495443</v>
      </c>
      <c r="W50" s="30"/>
      <c r="X50" s="11">
        <f t="shared" si="45"/>
        <v>179.64033178510402</v>
      </c>
      <c r="Y50" s="11">
        <f t="shared" si="46"/>
        <v>-8.9820165892552009</v>
      </c>
      <c r="Z50" s="11">
        <f t="shared" si="46"/>
        <v>-24.26540669589123</v>
      </c>
      <c r="AA50" s="11">
        <f t="shared" si="55"/>
        <v>-71.250993557076995</v>
      </c>
      <c r="AB50" s="11">
        <f t="shared" si="56"/>
        <v>75.141914942880575</v>
      </c>
      <c r="AC50" s="11">
        <f t="shared" si="70"/>
        <v>0.68007222734716155</v>
      </c>
      <c r="AD50" s="11">
        <f t="shared" si="57"/>
        <v>17.249343428801531</v>
      </c>
      <c r="AE50" s="11">
        <f t="shared" si="47"/>
        <v>93.071330599029267</v>
      </c>
      <c r="AI50" s="31">
        <f t="shared" si="71"/>
        <v>3</v>
      </c>
      <c r="AJ50" s="27">
        <f t="shared" ref="AJ50:AK67" si="82">F50</f>
        <v>185.07863275945201</v>
      </c>
      <c r="AK50" s="27">
        <f t="shared" si="82"/>
        <v>9.2539316379726007</v>
      </c>
      <c r="AL50" s="28">
        <f t="shared" ref="AL50:AL67" si="83">$C$62</f>
        <v>25</v>
      </c>
      <c r="AM50" s="27">
        <f t="shared" si="58"/>
        <v>100000</v>
      </c>
      <c r="AN50" s="29">
        <v>0.7</v>
      </c>
      <c r="AO50" s="8">
        <f t="shared" si="59"/>
        <v>70</v>
      </c>
      <c r="AP50" s="32"/>
      <c r="AQ50" s="9">
        <f t="shared" si="72"/>
        <v>0.58894176414739507</v>
      </c>
      <c r="AR50" s="9">
        <f t="shared" si="73"/>
        <v>8.7968690821865932E-3</v>
      </c>
      <c r="AS50" s="33">
        <f t="shared" si="74"/>
        <v>0.9802024586507504</v>
      </c>
      <c r="AT50" s="33">
        <f t="shared" si="75"/>
        <v>5.7728216521938703E-4</v>
      </c>
      <c r="AU50" s="33">
        <f t="shared" si="76"/>
        <v>8.6227127027880685E-3</v>
      </c>
      <c r="AV50" s="30">
        <f t="shared" si="77"/>
        <v>0.97100246378274291</v>
      </c>
      <c r="AW50" s="30"/>
      <c r="AX50" s="10">
        <f t="shared" si="60"/>
        <v>68.614172105552527</v>
      </c>
      <c r="AY50" s="10">
        <f t="shared" si="48"/>
        <v>67.970172464792</v>
      </c>
      <c r="BA50" s="30"/>
      <c r="BB50" s="11">
        <f t="shared" si="49"/>
        <v>179.64033178510402</v>
      </c>
      <c r="BC50" s="11">
        <f t="shared" si="50"/>
        <v>-8.9820165892552009</v>
      </c>
      <c r="BD50" s="11">
        <f t="shared" si="50"/>
        <v>-24.26540669589123</v>
      </c>
      <c r="BE50" s="11">
        <f t="shared" si="61"/>
        <v>-57.728216521938705</v>
      </c>
      <c r="BF50" s="11">
        <f t="shared" si="62"/>
        <v>88.664691978018865</v>
      </c>
      <c r="BG50" s="11">
        <f t="shared" si="78"/>
        <v>0.68007222734716155</v>
      </c>
      <c r="BH50" s="11">
        <f t="shared" si="63"/>
        <v>17.250621237987598</v>
      </c>
      <c r="BI50" s="11">
        <f t="shared" si="51"/>
        <v>106.59538544335363</v>
      </c>
    </row>
    <row r="51" spans="1:61" x14ac:dyDescent="0.2">
      <c r="A51" s="45" t="s">
        <v>71</v>
      </c>
      <c r="B51" s="63">
        <v>185.07863275945201</v>
      </c>
      <c r="D51" s="36"/>
      <c r="E51" s="31">
        <f t="shared" si="64"/>
        <v>4</v>
      </c>
      <c r="F51" s="27">
        <f t="shared" si="79"/>
        <v>185.07863275945201</v>
      </c>
      <c r="G51" s="27">
        <f t="shared" si="80"/>
        <v>9.2539316379726007</v>
      </c>
      <c r="H51" s="28">
        <f t="shared" si="81"/>
        <v>25</v>
      </c>
      <c r="I51" s="27">
        <f t="shared" si="52"/>
        <v>100000</v>
      </c>
      <c r="J51" s="29">
        <v>0.6</v>
      </c>
      <c r="K51" s="8">
        <f t="shared" si="53"/>
        <v>60</v>
      </c>
      <c r="L51" s="32"/>
      <c r="M51" s="9">
        <f t="shared" si="65"/>
        <v>0.77268694429479035</v>
      </c>
      <c r="N51" s="9">
        <f t="shared" si="65"/>
        <v>8.6235472306225164E-3</v>
      </c>
      <c r="O51" s="33">
        <f t="shared" si="66"/>
        <v>0.97061626783564914</v>
      </c>
      <c r="P51" s="33">
        <f t="shared" si="67"/>
        <v>7.499825180767415E-4</v>
      </c>
      <c r="Q51" s="33">
        <f t="shared" si="68"/>
        <v>8.3701552284912752E-3</v>
      </c>
      <c r="R51" s="30">
        <f t="shared" si="69"/>
        <v>0.96149613008908108</v>
      </c>
      <c r="S51" s="30"/>
      <c r="T51" s="10">
        <f t="shared" si="54"/>
        <v>67.943138748495443</v>
      </c>
      <c r="U51" s="10">
        <f t="shared" si="44"/>
        <v>57.689767805344864</v>
      </c>
      <c r="W51" s="30"/>
      <c r="X51" s="11">
        <f t="shared" si="45"/>
        <v>177.95238916039133</v>
      </c>
      <c r="Y51" s="11">
        <f t="shared" si="46"/>
        <v>-8.897619458019566</v>
      </c>
      <c r="Z51" s="11">
        <f t="shared" si="46"/>
        <v>-24.037403252227026</v>
      </c>
      <c r="AA51" s="11">
        <f t="shared" si="55"/>
        <v>-74.998251807674151</v>
      </c>
      <c r="AB51" s="11">
        <f t="shared" si="56"/>
        <v>70.019114642470598</v>
      </c>
      <c r="AC51" s="11">
        <f t="shared" si="70"/>
        <v>10.359472350102273</v>
      </c>
      <c r="AD51" s="11">
        <f t="shared" si="57"/>
        <v>17.086632897041923</v>
      </c>
      <c r="AE51" s="11">
        <f t="shared" si="47"/>
        <v>97.465219889614801</v>
      </c>
      <c r="AI51" s="31">
        <f t="shared" si="71"/>
        <v>4</v>
      </c>
      <c r="AJ51" s="27">
        <f t="shared" si="82"/>
        <v>185.07863275945201</v>
      </c>
      <c r="AK51" s="27">
        <f t="shared" si="82"/>
        <v>9.2539316379726007</v>
      </c>
      <c r="AL51" s="28">
        <f t="shared" si="83"/>
        <v>25</v>
      </c>
      <c r="AM51" s="27">
        <f t="shared" si="58"/>
        <v>100000</v>
      </c>
      <c r="AN51" s="29">
        <v>0.6</v>
      </c>
      <c r="AO51" s="8">
        <f t="shared" si="59"/>
        <v>60</v>
      </c>
      <c r="AP51" s="32"/>
      <c r="AQ51" s="9">
        <f t="shared" si="72"/>
        <v>0.62587642487878026</v>
      </c>
      <c r="AR51" s="9">
        <f t="shared" si="73"/>
        <v>8.6235472306225164E-3</v>
      </c>
      <c r="AS51" s="33">
        <f t="shared" si="74"/>
        <v>0.97100246378274291</v>
      </c>
      <c r="AT51" s="33">
        <f t="shared" si="75"/>
        <v>6.0772755058083035E-4</v>
      </c>
      <c r="AU51" s="33">
        <f t="shared" si="76"/>
        <v>8.3734856074813135E-3</v>
      </c>
      <c r="AV51" s="30">
        <f t="shared" si="77"/>
        <v>0.9620212506246808</v>
      </c>
      <c r="AW51" s="30"/>
      <c r="AX51" s="10">
        <f t="shared" si="60"/>
        <v>67.970172464792</v>
      </c>
      <c r="AY51" s="10">
        <f t="shared" si="48"/>
        <v>57.721275037480851</v>
      </c>
      <c r="BA51" s="30"/>
      <c r="BB51" s="11">
        <f t="shared" si="49"/>
        <v>177.95238916039133</v>
      </c>
      <c r="BC51" s="11">
        <f t="shared" si="50"/>
        <v>-8.897619458019566</v>
      </c>
      <c r="BD51" s="11">
        <f t="shared" si="50"/>
        <v>-24.037403252227026</v>
      </c>
      <c r="BE51" s="11">
        <f t="shared" si="61"/>
        <v>-60.772755058083035</v>
      </c>
      <c r="BF51" s="11">
        <f t="shared" si="62"/>
        <v>84.244611392061714</v>
      </c>
      <c r="BG51" s="11">
        <f t="shared" si="78"/>
        <v>10.359472350102273</v>
      </c>
      <c r="BH51" s="11">
        <f t="shared" si="63"/>
        <v>17.088581923466762</v>
      </c>
      <c r="BI51" s="11">
        <f t="shared" si="51"/>
        <v>111.69266566563076</v>
      </c>
    </row>
    <row r="52" spans="1:61" x14ac:dyDescent="0.2">
      <c r="D52" s="21"/>
      <c r="E52" s="31">
        <f t="shared" si="64"/>
        <v>5</v>
      </c>
      <c r="F52" s="27">
        <f t="shared" si="79"/>
        <v>185.07863275945201</v>
      </c>
      <c r="G52" s="27">
        <f t="shared" si="80"/>
        <v>9.2539316379726007</v>
      </c>
      <c r="H52" s="28">
        <f t="shared" si="81"/>
        <v>25</v>
      </c>
      <c r="I52" s="27">
        <f t="shared" si="52"/>
        <v>100000</v>
      </c>
      <c r="J52" s="29">
        <v>0.6</v>
      </c>
      <c r="K52" s="8">
        <f t="shared" si="53"/>
        <v>60</v>
      </c>
      <c r="L52" s="32"/>
      <c r="M52" s="9">
        <f t="shared" si="65"/>
        <v>0.82584488116899601</v>
      </c>
      <c r="N52" s="9">
        <f t="shared" si="65"/>
        <v>7.8618133141121344E-3</v>
      </c>
      <c r="O52" s="33">
        <f t="shared" si="66"/>
        <v>0.96149613008908108</v>
      </c>
      <c r="P52" s="33">
        <f t="shared" si="67"/>
        <v>7.9404665729786671E-4</v>
      </c>
      <c r="Q52" s="33">
        <f t="shared" si="68"/>
        <v>7.5591030770016301E-3</v>
      </c>
      <c r="R52" s="30">
        <f t="shared" si="69"/>
        <v>0.95314298035478162</v>
      </c>
      <c r="S52" s="30"/>
      <c r="T52" s="10">
        <f t="shared" si="54"/>
        <v>57.689767805344864</v>
      </c>
      <c r="U52" s="10">
        <f t="shared" si="44"/>
        <v>57.188578821286896</v>
      </c>
      <c r="W52" s="30"/>
      <c r="X52" s="11">
        <f t="shared" si="45"/>
        <v>176.4063996283322</v>
      </c>
      <c r="Y52" s="11">
        <f t="shared" si="46"/>
        <v>-8.8203199814166098</v>
      </c>
      <c r="Z52" s="11">
        <f t="shared" si="46"/>
        <v>-23.82857450886954</v>
      </c>
      <c r="AA52" s="11">
        <f t="shared" si="55"/>
        <v>-79.404665729786672</v>
      </c>
      <c r="AB52" s="11">
        <f t="shared" si="56"/>
        <v>64.352839408259371</v>
      </c>
      <c r="AC52" s="11">
        <f t="shared" si="70"/>
        <v>0.54720826479408569</v>
      </c>
      <c r="AD52" s="11">
        <f t="shared" si="57"/>
        <v>16.241517619910905</v>
      </c>
      <c r="AE52" s="11">
        <f t="shared" si="47"/>
        <v>81.141565292964358</v>
      </c>
      <c r="AI52" s="31">
        <f t="shared" si="71"/>
        <v>5</v>
      </c>
      <c r="AJ52" s="27">
        <f t="shared" si="82"/>
        <v>185.07863275945201</v>
      </c>
      <c r="AK52" s="27">
        <f t="shared" si="82"/>
        <v>9.2539316379726007</v>
      </c>
      <c r="AL52" s="28">
        <f t="shared" si="83"/>
        <v>25</v>
      </c>
      <c r="AM52" s="27">
        <f t="shared" si="58"/>
        <v>100000</v>
      </c>
      <c r="AN52" s="29">
        <v>0.6</v>
      </c>
      <c r="AO52" s="8">
        <f t="shared" si="59"/>
        <v>60</v>
      </c>
      <c r="AP52" s="32"/>
      <c r="AQ52" s="9">
        <f t="shared" si="72"/>
        <v>0.66893435374688681</v>
      </c>
      <c r="AR52" s="9">
        <f t="shared" si="73"/>
        <v>7.8618133141121344E-3</v>
      </c>
      <c r="AS52" s="33">
        <f t="shared" si="74"/>
        <v>0.9620212506246808</v>
      </c>
      <c r="AT52" s="33">
        <f t="shared" si="75"/>
        <v>6.435290635773927E-4</v>
      </c>
      <c r="AU52" s="33">
        <f t="shared" si="76"/>
        <v>7.5632314766199216E-3</v>
      </c>
      <c r="AV52" s="30">
        <f t="shared" si="77"/>
        <v>0.95381449008448349</v>
      </c>
      <c r="AW52" s="30"/>
      <c r="AX52" s="10">
        <f t="shared" si="60"/>
        <v>57.721275037480851</v>
      </c>
      <c r="AY52" s="10">
        <f t="shared" si="48"/>
        <v>57.228869405069013</v>
      </c>
      <c r="BA52" s="30"/>
      <c r="BB52" s="11">
        <f t="shared" si="49"/>
        <v>176.4063996283322</v>
      </c>
      <c r="BC52" s="11">
        <f t="shared" si="50"/>
        <v>-8.8203199814166098</v>
      </c>
      <c r="BD52" s="11">
        <f t="shared" si="50"/>
        <v>-23.82857450886954</v>
      </c>
      <c r="BE52" s="11">
        <f t="shared" si="61"/>
        <v>-64.352906357739272</v>
      </c>
      <c r="BF52" s="11">
        <f t="shared" si="62"/>
        <v>79.40459878030677</v>
      </c>
      <c r="BG52" s="11">
        <f t="shared" si="78"/>
        <v>0.54720826479408569</v>
      </c>
      <c r="BH52" s="11">
        <f t="shared" si="63"/>
        <v>16.243789169531865</v>
      </c>
      <c r="BI52" s="11">
        <f t="shared" si="51"/>
        <v>96.195596214632715</v>
      </c>
    </row>
    <row r="53" spans="1:61" x14ac:dyDescent="0.2">
      <c r="D53" s="21"/>
      <c r="E53" s="31">
        <f t="shared" si="64"/>
        <v>6</v>
      </c>
      <c r="F53" s="27">
        <f t="shared" si="79"/>
        <v>185.07863275945201</v>
      </c>
      <c r="G53" s="27">
        <f t="shared" si="80"/>
        <v>9.2539316379726007</v>
      </c>
      <c r="H53" s="28">
        <f t="shared" si="81"/>
        <v>25</v>
      </c>
      <c r="I53" s="27">
        <f t="shared" si="52"/>
        <v>100000</v>
      </c>
      <c r="J53" s="29">
        <v>0.5</v>
      </c>
      <c r="K53" s="8">
        <f t="shared" si="53"/>
        <v>50</v>
      </c>
      <c r="L53" s="32"/>
      <c r="M53" s="9">
        <f t="shared" si="65"/>
        <v>0.88649214444726809</v>
      </c>
      <c r="N53" s="9">
        <f t="shared" si="65"/>
        <v>7.2198790800108038E-3</v>
      </c>
      <c r="O53" s="33">
        <f t="shared" si="66"/>
        <v>0.95314298035478162</v>
      </c>
      <c r="P53" s="33">
        <f t="shared" si="67"/>
        <v>8.4495376461957074E-4</v>
      </c>
      <c r="Q53" s="33">
        <f t="shared" si="68"/>
        <v>6.8815770641226367E-3</v>
      </c>
      <c r="R53" s="30">
        <f t="shared" si="69"/>
        <v>0.94541644952603943</v>
      </c>
      <c r="S53" s="30"/>
      <c r="T53" s="10">
        <f t="shared" si="54"/>
        <v>57.188578821286896</v>
      </c>
      <c r="U53" s="10">
        <f t="shared" si="44"/>
        <v>47.270822476301973</v>
      </c>
      <c r="W53" s="30"/>
      <c r="X53" s="11">
        <f t="shared" si="45"/>
        <v>174.97638386657485</v>
      </c>
      <c r="Y53" s="11">
        <f t="shared" si="46"/>
        <v>-8.7488191933287425</v>
      </c>
      <c r="Z53" s="11">
        <f t="shared" si="46"/>
        <v>-23.635411238150986</v>
      </c>
      <c r="AA53" s="11">
        <f t="shared" si="55"/>
        <v>-84.495376461957079</v>
      </c>
      <c r="AB53" s="11">
        <f t="shared" si="56"/>
        <v>58.09677697313802</v>
      </c>
      <c r="AC53" s="11">
        <f t="shared" si="70"/>
        <v>10.032618787605779</v>
      </c>
      <c r="AD53" s="11">
        <f t="shared" si="57"/>
        <v>16.107440154710606</v>
      </c>
      <c r="AE53" s="11">
        <f t="shared" si="47"/>
        <v>84.236835915454407</v>
      </c>
      <c r="AI53" s="31">
        <f t="shared" si="71"/>
        <v>6</v>
      </c>
      <c r="AJ53" s="27">
        <f t="shared" si="82"/>
        <v>185.07863275945201</v>
      </c>
      <c r="AK53" s="27">
        <f t="shared" si="82"/>
        <v>9.2539316379726007</v>
      </c>
      <c r="AL53" s="28">
        <f t="shared" si="83"/>
        <v>25</v>
      </c>
      <c r="AM53" s="27">
        <f t="shared" si="58"/>
        <v>100000</v>
      </c>
      <c r="AN53" s="29">
        <v>0.5</v>
      </c>
      <c r="AO53" s="8">
        <f t="shared" si="59"/>
        <v>50</v>
      </c>
      <c r="AP53" s="32"/>
      <c r="AQ53" s="9">
        <f t="shared" si="72"/>
        <v>0.71805863700228723</v>
      </c>
      <c r="AR53" s="9">
        <f t="shared" si="73"/>
        <v>7.2198790800108038E-3</v>
      </c>
      <c r="AS53" s="33">
        <f t="shared" si="74"/>
        <v>0.95381449008448349</v>
      </c>
      <c r="AT53" s="33">
        <f t="shared" si="75"/>
        <v>6.8489473270309591E-4</v>
      </c>
      <c r="AU53" s="33">
        <f t="shared" si="76"/>
        <v>6.8864252831721349E-3</v>
      </c>
      <c r="AV53" s="30">
        <f t="shared" si="77"/>
        <v>0.94624317006860825</v>
      </c>
      <c r="AW53" s="30"/>
      <c r="AX53" s="10">
        <f t="shared" si="60"/>
        <v>57.228869405069013</v>
      </c>
      <c r="AY53" s="10">
        <f t="shared" si="48"/>
        <v>47.31215850343041</v>
      </c>
      <c r="BA53" s="30"/>
      <c r="BB53" s="11">
        <f t="shared" si="49"/>
        <v>174.97638386657485</v>
      </c>
      <c r="BC53" s="11">
        <f t="shared" si="50"/>
        <v>-8.7488191933287425</v>
      </c>
      <c r="BD53" s="11">
        <f t="shared" si="50"/>
        <v>-23.635411238150986</v>
      </c>
      <c r="BE53" s="11">
        <f t="shared" si="61"/>
        <v>-68.489473270309588</v>
      </c>
      <c r="BF53" s="11">
        <f t="shared" si="62"/>
        <v>74.102680164785511</v>
      </c>
      <c r="BG53" s="11">
        <f t="shared" si="78"/>
        <v>10.032618787605779</v>
      </c>
      <c r="BH53" s="11">
        <f t="shared" si="63"/>
        <v>16.110344950026281</v>
      </c>
      <c r="BI53" s="11">
        <f t="shared" si="51"/>
        <v>100.24564390241758</v>
      </c>
    </row>
    <row r="54" spans="1:61" x14ac:dyDescent="0.2">
      <c r="A54" s="220" t="s">
        <v>72</v>
      </c>
      <c r="B54" s="220"/>
      <c r="C54" s="38"/>
      <c r="D54" s="21"/>
      <c r="E54" s="31">
        <f t="shared" si="64"/>
        <v>7</v>
      </c>
      <c r="F54" s="27">
        <f t="shared" si="79"/>
        <v>185.07863275945201</v>
      </c>
      <c r="G54" s="27">
        <f t="shared" si="80"/>
        <v>9.2539316379726007</v>
      </c>
      <c r="H54" s="28">
        <f t="shared" si="81"/>
        <v>25</v>
      </c>
      <c r="I54" s="27">
        <f t="shared" si="52"/>
        <v>100000</v>
      </c>
      <c r="J54" s="29">
        <v>0.5</v>
      </c>
      <c r="K54" s="8">
        <f t="shared" si="53"/>
        <v>50</v>
      </c>
      <c r="L54" s="32"/>
      <c r="M54" s="9">
        <f t="shared" si="65"/>
        <v>0.95520088094027955</v>
      </c>
      <c r="N54" s="9">
        <f t="shared" si="65"/>
        <v>7.0434336346212253E-3</v>
      </c>
      <c r="O54" s="33">
        <f t="shared" si="66"/>
        <v>0.94541644952603943</v>
      </c>
      <c r="P54" s="33">
        <f t="shared" si="67"/>
        <v>9.0306262544270419E-4</v>
      </c>
      <c r="Q54" s="33">
        <f t="shared" si="68"/>
        <v>6.658978019315886E-3</v>
      </c>
      <c r="R54" s="30">
        <f t="shared" si="69"/>
        <v>0.9378544088812808</v>
      </c>
      <c r="S54" s="30"/>
      <c r="T54" s="10">
        <f t="shared" si="54"/>
        <v>47.270822476301973</v>
      </c>
      <c r="U54" s="10">
        <f t="shared" si="44"/>
        <v>46.892720444064039</v>
      </c>
      <c r="W54" s="30"/>
      <c r="X54" s="11">
        <f t="shared" si="45"/>
        <v>173.57681172317152</v>
      </c>
      <c r="Y54" s="11">
        <f t="shared" si="46"/>
        <v>-8.6788405861585751</v>
      </c>
      <c r="Z54" s="11">
        <f t="shared" si="46"/>
        <v>-23.44636022203202</v>
      </c>
      <c r="AA54" s="11">
        <f t="shared" si="55"/>
        <v>-90.306262544270425</v>
      </c>
      <c r="AB54" s="11">
        <f t="shared" si="56"/>
        <v>51.145348370710508</v>
      </c>
      <c r="AC54" s="11">
        <f t="shared" si="70"/>
        <v>0.38632654143710976</v>
      </c>
      <c r="AD54" s="11">
        <f t="shared" si="57"/>
        <v>15.296549713773222</v>
      </c>
      <c r="AE54" s="11">
        <f t="shared" si="47"/>
        <v>66.828224625920839</v>
      </c>
      <c r="AI54" s="31">
        <f t="shared" si="71"/>
        <v>7</v>
      </c>
      <c r="AJ54" s="27">
        <f t="shared" si="82"/>
        <v>185.07863275945201</v>
      </c>
      <c r="AK54" s="27">
        <f t="shared" si="82"/>
        <v>9.2539316379726007</v>
      </c>
      <c r="AL54" s="28">
        <f t="shared" si="83"/>
        <v>25</v>
      </c>
      <c r="AM54" s="27">
        <f t="shared" si="58"/>
        <v>100000</v>
      </c>
      <c r="AN54" s="29">
        <v>0.5</v>
      </c>
      <c r="AO54" s="8">
        <f t="shared" si="59"/>
        <v>50</v>
      </c>
      <c r="AP54" s="32"/>
      <c r="AQ54" s="9">
        <f t="shared" si="72"/>
        <v>0.77371271356162652</v>
      </c>
      <c r="AR54" s="9">
        <f t="shared" si="73"/>
        <v>7.0434336346212253E-3</v>
      </c>
      <c r="AS54" s="33">
        <f t="shared" si="74"/>
        <v>0.94624317006860825</v>
      </c>
      <c r="AT54" s="33">
        <f t="shared" si="75"/>
        <v>7.3212037080293854E-4</v>
      </c>
      <c r="AU54" s="33">
        <f t="shared" si="76"/>
        <v>6.6648009705918476E-3</v>
      </c>
      <c r="AV54" s="30">
        <f t="shared" si="77"/>
        <v>0.93884624872721345</v>
      </c>
      <c r="AW54" s="30"/>
      <c r="AX54" s="10">
        <f t="shared" si="60"/>
        <v>47.31215850343041</v>
      </c>
      <c r="AY54" s="10">
        <f t="shared" si="48"/>
        <v>46.942312436360673</v>
      </c>
      <c r="BA54" s="30"/>
      <c r="BB54" s="11">
        <f t="shared" si="49"/>
        <v>173.57681172317152</v>
      </c>
      <c r="BC54" s="11">
        <f t="shared" si="50"/>
        <v>-8.6788405861585751</v>
      </c>
      <c r="BD54" s="11">
        <f t="shared" si="50"/>
        <v>-23.44636022203202</v>
      </c>
      <c r="BE54" s="11">
        <f t="shared" si="61"/>
        <v>-73.212037080293854</v>
      </c>
      <c r="BF54" s="11">
        <f t="shared" si="62"/>
        <v>68.239573834687079</v>
      </c>
      <c r="BG54" s="11">
        <f t="shared" si="78"/>
        <v>0.38632654143710976</v>
      </c>
      <c r="BH54" s="11">
        <f t="shared" si="63"/>
        <v>15.299529881512182</v>
      </c>
      <c r="BI54" s="11">
        <f t="shared" si="51"/>
        <v>83.925430257636378</v>
      </c>
    </row>
    <row r="55" spans="1:61" x14ac:dyDescent="0.2">
      <c r="A55" s="37" t="s">
        <v>8</v>
      </c>
      <c r="B55" s="37" t="s">
        <v>73</v>
      </c>
      <c r="C55" s="38"/>
      <c r="D55" s="21"/>
      <c r="E55" s="31">
        <f t="shared" si="64"/>
        <v>8</v>
      </c>
      <c r="F55" s="27">
        <f t="shared" si="79"/>
        <v>185.07863275945201</v>
      </c>
      <c r="G55" s="27">
        <f t="shared" si="80"/>
        <v>9.2539316379726007</v>
      </c>
      <c r="H55" s="28">
        <f t="shared" si="81"/>
        <v>25</v>
      </c>
      <c r="I55" s="27">
        <f t="shared" si="52"/>
        <v>100000</v>
      </c>
      <c r="J55" s="29">
        <v>0.4</v>
      </c>
      <c r="K55" s="8">
        <f t="shared" si="53"/>
        <v>40</v>
      </c>
      <c r="L55" s="32"/>
      <c r="M55" s="9">
        <f t="shared" si="65"/>
        <v>1.0312697121728083</v>
      </c>
      <c r="N55" s="9">
        <f t="shared" si="65"/>
        <v>6.2808434275459851E-3</v>
      </c>
      <c r="O55" s="33">
        <f t="shared" si="66"/>
        <v>0.9378544088812808</v>
      </c>
      <c r="P55" s="33">
        <f t="shared" si="67"/>
        <v>9.6718084630699778E-4</v>
      </c>
      <c r="Q55" s="33">
        <f t="shared" si="68"/>
        <v>5.8905167000170176E-3</v>
      </c>
      <c r="R55" s="30">
        <f t="shared" si="69"/>
        <v>0.93099671133495676</v>
      </c>
      <c r="S55" s="30"/>
      <c r="T55" s="10">
        <f t="shared" si="54"/>
        <v>46.892720444064039</v>
      </c>
      <c r="U55" s="10">
        <f t="shared" si="44"/>
        <v>37.239868453398273</v>
      </c>
      <c r="W55" s="30"/>
      <c r="X55" s="11">
        <f t="shared" si="45"/>
        <v>172.30759843742001</v>
      </c>
      <c r="Y55" s="11">
        <f t="shared" si="46"/>
        <v>-8.6153799218710017</v>
      </c>
      <c r="Z55" s="11">
        <f t="shared" si="46"/>
        <v>-23.274917783373919</v>
      </c>
      <c r="AA55" s="11">
        <f t="shared" si="55"/>
        <v>-96.718084630699778</v>
      </c>
      <c r="AB55" s="11">
        <f t="shared" si="56"/>
        <v>43.699216101475301</v>
      </c>
      <c r="AC55" s="11">
        <f t="shared" si="70"/>
        <v>9.7566461210507391</v>
      </c>
      <c r="AD55" s="11">
        <f t="shared" si="57"/>
        <v>15.182359916880202</v>
      </c>
      <c r="AE55" s="11">
        <f t="shared" si="47"/>
        <v>68.638222139406238</v>
      </c>
      <c r="AI55" s="31">
        <f t="shared" si="71"/>
        <v>8</v>
      </c>
      <c r="AJ55" s="27">
        <f t="shared" si="82"/>
        <v>185.07863275945201</v>
      </c>
      <c r="AK55" s="27">
        <f t="shared" si="82"/>
        <v>9.2539316379726007</v>
      </c>
      <c r="AL55" s="28">
        <f t="shared" si="83"/>
        <v>25</v>
      </c>
      <c r="AM55" s="27">
        <f t="shared" si="58"/>
        <v>100000</v>
      </c>
      <c r="AN55" s="29">
        <v>0.4</v>
      </c>
      <c r="AO55" s="8">
        <f t="shared" si="59"/>
        <v>40</v>
      </c>
      <c r="AP55" s="32"/>
      <c r="AQ55" s="9">
        <f t="shared" si="72"/>
        <v>0.83532846685997475</v>
      </c>
      <c r="AR55" s="9">
        <f t="shared" si="73"/>
        <v>6.2808434275459851E-3</v>
      </c>
      <c r="AS55" s="33">
        <f t="shared" si="74"/>
        <v>0.93884624872721345</v>
      </c>
      <c r="AT55" s="33">
        <f t="shared" si="75"/>
        <v>7.8424499756654176E-4</v>
      </c>
      <c r="AU55" s="33">
        <f t="shared" si="76"/>
        <v>5.8967462907945217E-3</v>
      </c>
      <c r="AV55" s="30">
        <f t="shared" si="77"/>
        <v>0.93216525743885237</v>
      </c>
      <c r="AW55" s="30"/>
      <c r="AX55" s="10">
        <f t="shared" si="60"/>
        <v>46.942312436360673</v>
      </c>
      <c r="AY55" s="10">
        <f t="shared" si="48"/>
        <v>37.286610297554091</v>
      </c>
      <c r="BA55" s="30"/>
      <c r="BB55" s="11">
        <f t="shared" si="49"/>
        <v>172.30759843742001</v>
      </c>
      <c r="BC55" s="11">
        <f t="shared" si="50"/>
        <v>-8.6153799218710017</v>
      </c>
      <c r="BD55" s="11">
        <f t="shared" si="50"/>
        <v>-23.274917783373919</v>
      </c>
      <c r="BE55" s="11">
        <f t="shared" si="61"/>
        <v>-78.424499756654171</v>
      </c>
      <c r="BF55" s="11">
        <f t="shared" si="62"/>
        <v>61.992800975520908</v>
      </c>
      <c r="BG55" s="11">
        <f t="shared" si="78"/>
        <v>9.7566461210507391</v>
      </c>
      <c r="BH55" s="11">
        <f t="shared" si="63"/>
        <v>15.185935307787844</v>
      </c>
      <c r="BI55" s="11">
        <f t="shared" si="51"/>
        <v>86.935382404359487</v>
      </c>
    </row>
    <row r="56" spans="1:61" x14ac:dyDescent="0.2">
      <c r="A56" s="21">
        <v>1</v>
      </c>
      <c r="B56" s="38">
        <f>B27</f>
        <v>0.8</v>
      </c>
      <c r="D56" s="21"/>
      <c r="E56" s="31">
        <f t="shared" si="64"/>
        <v>9</v>
      </c>
      <c r="F56" s="27">
        <f t="shared" si="79"/>
        <v>185.07863275945201</v>
      </c>
      <c r="G56" s="27">
        <f t="shared" si="80"/>
        <v>9.2539316379726007</v>
      </c>
      <c r="H56" s="28">
        <f t="shared" si="81"/>
        <v>25</v>
      </c>
      <c r="I56" s="27">
        <f t="shared" si="52"/>
        <v>100000</v>
      </c>
      <c r="J56" s="29">
        <v>0.4</v>
      </c>
      <c r="K56" s="8">
        <f t="shared" si="53"/>
        <v>40</v>
      </c>
      <c r="L56" s="32"/>
      <c r="M56" s="9">
        <f t="shared" si="65"/>
        <v>1.1162557062007623</v>
      </c>
      <c r="N56" s="9">
        <f t="shared" si="65"/>
        <v>5.8315702180592619E-3</v>
      </c>
      <c r="O56" s="33">
        <f t="shared" si="66"/>
        <v>0.93099671133495676</v>
      </c>
      <c r="P56" s="33">
        <f t="shared" si="67"/>
        <v>1.0392303914817894E-3</v>
      </c>
      <c r="Q56" s="33">
        <f t="shared" si="68"/>
        <v>5.4291726949320497E-3</v>
      </c>
      <c r="R56" s="30">
        <f t="shared" si="69"/>
        <v>0.92452830824854293</v>
      </c>
      <c r="S56" s="30"/>
      <c r="T56" s="10">
        <f t="shared" si="54"/>
        <v>37.239868453398273</v>
      </c>
      <c r="U56" s="10">
        <f t="shared" si="44"/>
        <v>36.981132329941715</v>
      </c>
      <c r="W56" s="30"/>
      <c r="X56" s="11">
        <f t="shared" si="45"/>
        <v>171.11043523804952</v>
      </c>
      <c r="Y56" s="11">
        <f t="shared" si="46"/>
        <v>-8.5555217619024759</v>
      </c>
      <c r="Z56" s="11">
        <f t="shared" si="46"/>
        <v>-23.113207706213572</v>
      </c>
      <c r="AA56" s="11">
        <f t="shared" si="55"/>
        <v>-103.92303914817894</v>
      </c>
      <c r="AB56" s="11">
        <f t="shared" si="56"/>
        <v>35.518666621754548</v>
      </c>
      <c r="AC56" s="11">
        <f t="shared" si="70"/>
        <v>0.27430790185296039</v>
      </c>
      <c r="AD56" s="11">
        <f t="shared" si="57"/>
        <v>14.404431312871338</v>
      </c>
      <c r="AE56" s="11">
        <f t="shared" si="47"/>
        <v>50.197405836478843</v>
      </c>
      <c r="AI56" s="31">
        <f t="shared" si="71"/>
        <v>9</v>
      </c>
      <c r="AJ56" s="27">
        <f t="shared" si="82"/>
        <v>185.07863275945201</v>
      </c>
      <c r="AK56" s="27">
        <f t="shared" si="82"/>
        <v>9.2539316379726007</v>
      </c>
      <c r="AL56" s="28">
        <f t="shared" si="83"/>
        <v>25</v>
      </c>
      <c r="AM56" s="27">
        <f t="shared" si="58"/>
        <v>100000</v>
      </c>
      <c r="AN56" s="29">
        <v>0.4</v>
      </c>
      <c r="AO56" s="8">
        <f t="shared" si="59"/>
        <v>40</v>
      </c>
      <c r="AP56" s="32"/>
      <c r="AQ56" s="9">
        <f t="shared" si="72"/>
        <v>0.90416712202261751</v>
      </c>
      <c r="AR56" s="9">
        <f t="shared" si="73"/>
        <v>5.8315702180592619E-3</v>
      </c>
      <c r="AS56" s="33">
        <f t="shared" si="74"/>
        <v>0.93216525743885237</v>
      </c>
      <c r="AT56" s="33">
        <f t="shared" si="75"/>
        <v>8.4283317806795955E-4</v>
      </c>
      <c r="AU56" s="33">
        <f t="shared" si="76"/>
        <v>5.4359871535899565E-3</v>
      </c>
      <c r="AV56" s="30">
        <f t="shared" si="77"/>
        <v>0.92588643710719443</v>
      </c>
      <c r="AW56" s="30"/>
      <c r="AX56" s="10">
        <f t="shared" si="60"/>
        <v>37.286610297554091</v>
      </c>
      <c r="AY56" s="10">
        <f t="shared" si="48"/>
        <v>37.035457484287775</v>
      </c>
      <c r="BA56" s="30"/>
      <c r="BB56" s="11">
        <f t="shared" si="49"/>
        <v>171.11043523804952</v>
      </c>
      <c r="BC56" s="11">
        <f t="shared" si="50"/>
        <v>-8.5555217619024759</v>
      </c>
      <c r="BD56" s="11">
        <f t="shared" si="50"/>
        <v>-23.113207706213572</v>
      </c>
      <c r="BE56" s="11">
        <f t="shared" si="61"/>
        <v>-84.283317806795949</v>
      </c>
      <c r="BF56" s="11">
        <f t="shared" si="62"/>
        <v>55.158387963137542</v>
      </c>
      <c r="BG56" s="11">
        <f t="shared" si="78"/>
        <v>0.27430790185296039</v>
      </c>
      <c r="BH56" s="11">
        <f t="shared" si="63"/>
        <v>14.407801219117523</v>
      </c>
      <c r="BI56" s="11">
        <f t="shared" si="51"/>
        <v>69.840497084108023</v>
      </c>
    </row>
    <row r="57" spans="1:61" x14ac:dyDescent="0.2">
      <c r="A57" s="39" t="s">
        <v>74</v>
      </c>
      <c r="B57" s="38">
        <f>B28</f>
        <v>0.05</v>
      </c>
      <c r="D57" s="21"/>
      <c r="E57" s="31">
        <f t="shared" si="64"/>
        <v>10</v>
      </c>
      <c r="F57" s="27">
        <f t="shared" si="79"/>
        <v>185.07863275945201</v>
      </c>
      <c r="G57" s="27">
        <f t="shared" si="80"/>
        <v>9.2539316379726007</v>
      </c>
      <c r="H57" s="28">
        <f t="shared" si="81"/>
        <v>25</v>
      </c>
      <c r="I57" s="27">
        <f t="shared" si="52"/>
        <v>100000</v>
      </c>
      <c r="J57" s="29">
        <v>0.4</v>
      </c>
      <c r="K57" s="8">
        <f t="shared" si="53"/>
        <v>40</v>
      </c>
      <c r="L57" s="32"/>
      <c r="M57" s="9">
        <f t="shared" si="65"/>
        <v>1.2102241006607368</v>
      </c>
      <c r="N57" s="9">
        <f t="shared" si="65"/>
        <v>5.3897824283458667E-3</v>
      </c>
      <c r="O57" s="33">
        <f t="shared" si="66"/>
        <v>0.92452830824854293</v>
      </c>
      <c r="P57" s="33">
        <f t="shared" si="67"/>
        <v>1.1188864403854852E-3</v>
      </c>
      <c r="Q57" s="33">
        <f t="shared" si="68"/>
        <v>4.9830064303063278E-3</v>
      </c>
      <c r="R57" s="30">
        <f t="shared" si="69"/>
        <v>0.91842641537785108</v>
      </c>
      <c r="S57" s="30"/>
      <c r="T57" s="10">
        <f t="shared" si="54"/>
        <v>36.981132329941715</v>
      </c>
      <c r="U57" s="10">
        <f t="shared" si="44"/>
        <v>36.737056615114042</v>
      </c>
      <c r="W57" s="30"/>
      <c r="X57" s="11">
        <f t="shared" si="45"/>
        <v>169.98110524829721</v>
      </c>
      <c r="Y57" s="11">
        <f t="shared" si="46"/>
        <v>-8.4990552624148616</v>
      </c>
      <c r="Z57" s="11">
        <f t="shared" si="46"/>
        <v>-22.960660384446278</v>
      </c>
      <c r="AA57" s="11">
        <f t="shared" si="55"/>
        <v>-111.88864403854852</v>
      </c>
      <c r="AB57" s="11">
        <f t="shared" si="56"/>
        <v>26.632745562887564</v>
      </c>
      <c r="AC57" s="11">
        <f t="shared" si="70"/>
        <v>0.25873612345655439</v>
      </c>
      <c r="AD57" s="11">
        <f t="shared" si="57"/>
        <v>14.308428129070185</v>
      </c>
      <c r="AE57" s="11">
        <f t="shared" si="47"/>
        <v>41.199909815414301</v>
      </c>
      <c r="AI57" s="31">
        <f t="shared" si="71"/>
        <v>10</v>
      </c>
      <c r="AJ57" s="27">
        <f t="shared" si="82"/>
        <v>185.07863275945201</v>
      </c>
      <c r="AK57" s="27">
        <f t="shared" si="82"/>
        <v>9.2539316379726007</v>
      </c>
      <c r="AL57" s="28">
        <f t="shared" si="83"/>
        <v>25</v>
      </c>
      <c r="AM57" s="27">
        <f t="shared" si="58"/>
        <v>100000</v>
      </c>
      <c r="AN57" s="29">
        <v>0.4</v>
      </c>
      <c r="AO57" s="8">
        <f t="shared" si="59"/>
        <v>40</v>
      </c>
      <c r="AP57" s="32"/>
      <c r="AQ57" s="9">
        <f t="shared" si="72"/>
        <v>0.98028152153519688</v>
      </c>
      <c r="AR57" s="9">
        <f t="shared" si="73"/>
        <v>5.3897824283458667E-3</v>
      </c>
      <c r="AS57" s="33">
        <f t="shared" si="74"/>
        <v>0.92588643710719443</v>
      </c>
      <c r="AT57" s="33">
        <f t="shared" si="75"/>
        <v>9.0762936533624299E-4</v>
      </c>
      <c r="AU57" s="33">
        <f t="shared" si="76"/>
        <v>4.9903264493641169E-3</v>
      </c>
      <c r="AV57" s="30">
        <f t="shared" si="77"/>
        <v>0.91998848129249411</v>
      </c>
      <c r="AW57" s="30"/>
      <c r="AX57" s="10">
        <f t="shared" si="60"/>
        <v>37.035457484287775</v>
      </c>
      <c r="AY57" s="10">
        <f t="shared" si="48"/>
        <v>36.799539251699763</v>
      </c>
      <c r="BA57" s="30"/>
      <c r="BB57" s="11">
        <f t="shared" si="49"/>
        <v>169.98110524829721</v>
      </c>
      <c r="BC57" s="11">
        <f t="shared" si="50"/>
        <v>-8.4990552624148616</v>
      </c>
      <c r="BD57" s="11">
        <f t="shared" si="50"/>
        <v>-22.960660384446278</v>
      </c>
      <c r="BE57" s="11">
        <f t="shared" si="61"/>
        <v>-90.762936533624298</v>
      </c>
      <c r="BF57" s="11">
        <f t="shared" si="62"/>
        <v>47.758453067811786</v>
      </c>
      <c r="BG57" s="11">
        <f t="shared" si="78"/>
        <v>0.25873612345655439</v>
      </c>
      <c r="BH57" s="11">
        <f t="shared" si="63"/>
        <v>14.312344762661821</v>
      </c>
      <c r="BI57" s="11">
        <f t="shared" si="51"/>
        <v>62.329533953930166</v>
      </c>
    </row>
    <row r="58" spans="1:61" x14ac:dyDescent="0.2">
      <c r="D58" s="21"/>
      <c r="E58" s="31">
        <f t="shared" si="64"/>
        <v>11</v>
      </c>
      <c r="F58" s="27">
        <f t="shared" si="79"/>
        <v>185.07863275945201</v>
      </c>
      <c r="G58" s="27">
        <f t="shared" si="80"/>
        <v>9.2539316379726007</v>
      </c>
      <c r="H58" s="28">
        <f t="shared" si="81"/>
        <v>25</v>
      </c>
      <c r="I58" s="27">
        <f t="shared" si="52"/>
        <v>100000</v>
      </c>
      <c r="J58" s="29">
        <v>0.4</v>
      </c>
      <c r="K58" s="8">
        <f t="shared" si="53"/>
        <v>40</v>
      </c>
      <c r="L58" s="40"/>
      <c r="M58" s="9">
        <f t="shared" si="65"/>
        <v>1.3141842576365947</v>
      </c>
      <c r="N58" s="9">
        <f t="shared" si="65"/>
        <v>4.7283870168617079E-3</v>
      </c>
      <c r="O58" s="33">
        <f t="shared" si="66"/>
        <v>0.91842641537785108</v>
      </c>
      <c r="P58" s="33">
        <f t="shared" si="67"/>
        <v>1.2069815368871801E-3</v>
      </c>
      <c r="Q58" s="33">
        <f t="shared" si="68"/>
        <v>4.3426755384154692E-3</v>
      </c>
      <c r="R58" s="30">
        <f t="shared" si="69"/>
        <v>0.91287675830254844</v>
      </c>
      <c r="S58" s="40"/>
      <c r="T58" s="10">
        <f t="shared" si="54"/>
        <v>36.737056615114042</v>
      </c>
      <c r="U58" s="10">
        <f t="shared" si="44"/>
        <v>36.515070332101935</v>
      </c>
      <c r="W58" s="40"/>
      <c r="X58" s="11">
        <f t="shared" si="45"/>
        <v>168.95398230451639</v>
      </c>
      <c r="Y58" s="11">
        <f t="shared" si="46"/>
        <v>-8.4476991152258201</v>
      </c>
      <c r="Z58" s="11">
        <f t="shared" si="46"/>
        <v>-22.82191895756371</v>
      </c>
      <c r="AA58" s="11">
        <f t="shared" si="55"/>
        <v>-120.69815368871801</v>
      </c>
      <c r="AB58" s="11">
        <f t="shared" si="56"/>
        <v>16.986210543008866</v>
      </c>
      <c r="AC58" s="11">
        <f t="shared" si="70"/>
        <v>0.24407571482767398</v>
      </c>
      <c r="AD58" s="11">
        <f t="shared" si="57"/>
        <v>14.2204822002598</v>
      </c>
      <c r="AE58" s="11">
        <f t="shared" si="47"/>
        <v>31.450768458096341</v>
      </c>
      <c r="AI58" s="31">
        <f t="shared" si="71"/>
        <v>11</v>
      </c>
      <c r="AJ58" s="27">
        <f t="shared" si="82"/>
        <v>185.07863275945201</v>
      </c>
      <c r="AK58" s="27">
        <f t="shared" si="82"/>
        <v>9.2539316379726007</v>
      </c>
      <c r="AL58" s="28">
        <f t="shared" si="83"/>
        <v>25</v>
      </c>
      <c r="AM58" s="27">
        <f t="shared" si="58"/>
        <v>100000</v>
      </c>
      <c r="AN58" s="29">
        <v>0.4</v>
      </c>
      <c r="AO58" s="8">
        <f t="shared" si="59"/>
        <v>40</v>
      </c>
      <c r="AP58" s="40"/>
      <c r="AQ58" s="9">
        <f t="shared" si="72"/>
        <v>1.0644892486856419</v>
      </c>
      <c r="AR58" s="9">
        <f t="shared" si="73"/>
        <v>4.7283870168617079E-3</v>
      </c>
      <c r="AS58" s="33">
        <f t="shared" si="74"/>
        <v>0.91998848129249411</v>
      </c>
      <c r="AT58" s="33">
        <f t="shared" si="75"/>
        <v>9.7931784725049172E-4</v>
      </c>
      <c r="AU58" s="33">
        <f t="shared" si="76"/>
        <v>4.3500615906057498E-3</v>
      </c>
      <c r="AV58" s="30">
        <f t="shared" si="77"/>
        <v>0.91465910185463783</v>
      </c>
      <c r="AW58" s="40"/>
      <c r="AX58" s="10">
        <f t="shared" si="60"/>
        <v>36.799539251699763</v>
      </c>
      <c r="AY58" s="10">
        <f t="shared" si="48"/>
        <v>36.586364074185511</v>
      </c>
      <c r="BA58" s="40"/>
      <c r="BB58" s="11">
        <f t="shared" si="49"/>
        <v>168.95398230451639</v>
      </c>
      <c r="BC58" s="11">
        <f t="shared" si="50"/>
        <v>-8.4476991152258201</v>
      </c>
      <c r="BD58" s="11">
        <f t="shared" si="50"/>
        <v>-22.82191895756371</v>
      </c>
      <c r="BE58" s="11">
        <f t="shared" si="61"/>
        <v>-97.93178472504917</v>
      </c>
      <c r="BF58" s="11">
        <f t="shared" si="62"/>
        <v>39.752579506677705</v>
      </c>
      <c r="BG58" s="11">
        <f t="shared" si="78"/>
        <v>0.24407571482767398</v>
      </c>
      <c r="BH58" s="11">
        <f t="shared" si="63"/>
        <v>14.224986956781738</v>
      </c>
      <c r="BI58" s="11">
        <f t="shared" si="51"/>
        <v>54.221642178287112</v>
      </c>
    </row>
    <row r="59" spans="1:61" x14ac:dyDescent="0.2">
      <c r="A59" s="220" t="s">
        <v>75</v>
      </c>
      <c r="B59" s="220"/>
      <c r="D59" s="21"/>
      <c r="E59" s="31">
        <f t="shared" si="64"/>
        <v>12</v>
      </c>
      <c r="F59" s="27">
        <f t="shared" si="79"/>
        <v>185.07863275945201</v>
      </c>
      <c r="G59" s="27">
        <f t="shared" si="80"/>
        <v>9.2539316379726007</v>
      </c>
      <c r="H59" s="28">
        <f t="shared" si="81"/>
        <v>25</v>
      </c>
      <c r="I59" s="27">
        <f t="shared" si="52"/>
        <v>100000</v>
      </c>
      <c r="J59" s="29">
        <v>0.4</v>
      </c>
      <c r="K59" s="8">
        <f t="shared" si="53"/>
        <v>40</v>
      </c>
      <c r="L59" s="40"/>
      <c r="M59" s="9">
        <f t="shared" si="65"/>
        <v>1.4282641651842443</v>
      </c>
      <c r="N59" s="9">
        <f t="shared" si="65"/>
        <v>4.3000736536545209E-3</v>
      </c>
      <c r="O59" s="33">
        <f t="shared" si="66"/>
        <v>0.91287675830254844</v>
      </c>
      <c r="P59" s="33">
        <f t="shared" si="67"/>
        <v>1.3038291611130886E-3</v>
      </c>
      <c r="Q59" s="33">
        <f t="shared" si="68"/>
        <v>3.9254372974103346E-3</v>
      </c>
      <c r="R59" s="30">
        <f t="shared" si="69"/>
        <v>0.90764749184402505</v>
      </c>
      <c r="S59" s="40"/>
      <c r="T59" s="10">
        <f t="shared" si="54"/>
        <v>36.515070332101935</v>
      </c>
      <c r="U59" s="10">
        <f t="shared" si="44"/>
        <v>36.305899673761004</v>
      </c>
      <c r="X59" s="11">
        <f t="shared" si="45"/>
        <v>167.98615681803801</v>
      </c>
      <c r="Y59" s="11">
        <f t="shared" si="46"/>
        <v>-8.3993078409019013</v>
      </c>
      <c r="Z59" s="11">
        <f t="shared" si="46"/>
        <v>-22.691187296100626</v>
      </c>
      <c r="AA59" s="11">
        <f t="shared" si="55"/>
        <v>-130.38291611130887</v>
      </c>
      <c r="AB59" s="11">
        <f t="shared" si="56"/>
        <v>6.5127455697266043</v>
      </c>
      <c r="AC59" s="11">
        <f t="shared" si="70"/>
        <v>0.22198628301210444</v>
      </c>
      <c r="AD59" s="11">
        <f t="shared" si="57"/>
        <v>14.138190195619117</v>
      </c>
      <c r="AE59" s="11">
        <f t="shared" si="47"/>
        <v>20.872922048357825</v>
      </c>
      <c r="AI59" s="31">
        <f t="shared" si="71"/>
        <v>12</v>
      </c>
      <c r="AJ59" s="27">
        <f t="shared" si="82"/>
        <v>185.07863275945201</v>
      </c>
      <c r="AK59" s="27">
        <f t="shared" si="82"/>
        <v>9.2539316379726007</v>
      </c>
      <c r="AL59" s="28">
        <f t="shared" si="83"/>
        <v>25</v>
      </c>
      <c r="AM59" s="27">
        <f t="shared" si="58"/>
        <v>100000</v>
      </c>
      <c r="AN59" s="29">
        <v>0.4</v>
      </c>
      <c r="AO59" s="8">
        <f t="shared" si="59"/>
        <v>40</v>
      </c>
      <c r="AP59" s="40"/>
      <c r="AQ59" s="9">
        <f t="shared" si="72"/>
        <v>1.1568939737992379</v>
      </c>
      <c r="AR59" s="9">
        <f t="shared" si="73"/>
        <v>4.3000736536545209E-3</v>
      </c>
      <c r="AS59" s="33">
        <f t="shared" si="74"/>
        <v>0.91465910185463783</v>
      </c>
      <c r="AT59" s="33">
        <f t="shared" si="75"/>
        <v>1.0581636030162539E-3</v>
      </c>
      <c r="AU59" s="33">
        <f t="shared" si="76"/>
        <v>3.9331015059604355E-3</v>
      </c>
      <c r="AV59" s="30">
        <f t="shared" si="77"/>
        <v>0.9096678367456611</v>
      </c>
      <c r="AW59" s="40"/>
      <c r="AX59" s="10">
        <f t="shared" si="60"/>
        <v>36.586364074185511</v>
      </c>
      <c r="AY59" s="10">
        <f t="shared" si="48"/>
        <v>36.386713469826446</v>
      </c>
      <c r="BB59" s="11">
        <f t="shared" si="49"/>
        <v>167.98615681803801</v>
      </c>
      <c r="BC59" s="11">
        <f t="shared" si="50"/>
        <v>-8.3993078409019013</v>
      </c>
      <c r="BD59" s="11">
        <f t="shared" si="50"/>
        <v>-22.691187296100626</v>
      </c>
      <c r="BE59" s="11">
        <f t="shared" si="61"/>
        <v>-105.81636030162539</v>
      </c>
      <c r="BF59" s="11">
        <f t="shared" si="62"/>
        <v>31.079301379410083</v>
      </c>
      <c r="BG59" s="11">
        <f t="shared" si="78"/>
        <v>0.22198628301210444</v>
      </c>
      <c r="BH59" s="11">
        <f t="shared" si="63"/>
        <v>14.143330198781172</v>
      </c>
      <c r="BI59" s="11">
        <f t="shared" si="51"/>
        <v>45.444617861203355</v>
      </c>
    </row>
    <row r="60" spans="1:61" x14ac:dyDescent="0.2">
      <c r="A60" s="37" t="s">
        <v>8</v>
      </c>
      <c r="B60" s="37" t="s">
        <v>76</v>
      </c>
      <c r="C60" s="37" t="s">
        <v>77</v>
      </c>
      <c r="D60" s="21"/>
      <c r="E60" s="31">
        <f t="shared" si="64"/>
        <v>13</v>
      </c>
      <c r="F60" s="27">
        <f t="shared" si="79"/>
        <v>185.07863275945201</v>
      </c>
      <c r="G60" s="27">
        <f t="shared" si="80"/>
        <v>9.2539316379726007</v>
      </c>
      <c r="H60" s="28">
        <f t="shared" si="81"/>
        <v>25</v>
      </c>
      <c r="I60" s="27">
        <f t="shared" si="52"/>
        <v>100000</v>
      </c>
      <c r="J60" s="29">
        <v>0.3</v>
      </c>
      <c r="K60" s="8">
        <f t="shared" si="53"/>
        <v>30</v>
      </c>
      <c r="L60" s="40"/>
      <c r="M60" s="9">
        <f t="shared" si="65"/>
        <v>1.5531325570520966</v>
      </c>
      <c r="N60" s="9">
        <f t="shared" si="65"/>
        <v>3.6517404271066895E-3</v>
      </c>
      <c r="O60" s="33">
        <f t="shared" si="66"/>
        <v>0.90764749184402505</v>
      </c>
      <c r="P60" s="33">
        <f t="shared" si="67"/>
        <v>1.4096968699096326E-3</v>
      </c>
      <c r="Q60" s="33">
        <f t="shared" si="68"/>
        <v>3.3144930395288155E-3</v>
      </c>
      <c r="R60" s="30">
        <f t="shared" si="69"/>
        <v>0.90292330193458659</v>
      </c>
      <c r="S60" s="40"/>
      <c r="T60" s="10">
        <f t="shared" si="54"/>
        <v>36.305899673761004</v>
      </c>
      <c r="U60" s="10">
        <f t="shared" si="44"/>
        <v>27.087699058037597</v>
      </c>
      <c r="X60" s="11">
        <f t="shared" si="45"/>
        <v>167.11181020870316</v>
      </c>
      <c r="Y60" s="11">
        <f t="shared" si="46"/>
        <v>-8.3555905104351584</v>
      </c>
      <c r="Z60" s="11">
        <f t="shared" si="46"/>
        <v>-22.573082548364663</v>
      </c>
      <c r="AA60" s="11">
        <f t="shared" si="55"/>
        <v>-140.96968699096325</v>
      </c>
      <c r="AB60" s="11">
        <f t="shared" si="56"/>
        <v>-4.7865498410598946</v>
      </c>
      <c r="AC60" s="11">
        <f t="shared" si="70"/>
        <v>9.285645576781187</v>
      </c>
      <c r="AD60" s="11">
        <f t="shared" si="57"/>
        <v>14.063224640312788</v>
      </c>
      <c r="AE60" s="11">
        <f t="shared" si="47"/>
        <v>18.56232037603408</v>
      </c>
      <c r="AI60" s="31">
        <f t="shared" si="71"/>
        <v>13</v>
      </c>
      <c r="AJ60" s="27">
        <f t="shared" si="82"/>
        <v>185.07863275945201</v>
      </c>
      <c r="AK60" s="27">
        <f t="shared" si="82"/>
        <v>9.2539316379726007</v>
      </c>
      <c r="AL60" s="28">
        <f t="shared" si="83"/>
        <v>25</v>
      </c>
      <c r="AM60" s="27">
        <f t="shared" si="58"/>
        <v>100000</v>
      </c>
      <c r="AN60" s="29">
        <v>0.3</v>
      </c>
      <c r="AO60" s="8">
        <f t="shared" si="59"/>
        <v>30</v>
      </c>
      <c r="AP60" s="40"/>
      <c r="AQ60" s="9">
        <f t="shared" si="72"/>
        <v>1.2580373712121984</v>
      </c>
      <c r="AR60" s="9">
        <f t="shared" si="73"/>
        <v>3.6517404271066895E-3</v>
      </c>
      <c r="AS60" s="33">
        <f t="shared" si="74"/>
        <v>0.9096678367456611</v>
      </c>
      <c r="AT60" s="33">
        <f t="shared" si="75"/>
        <v>1.1443961340157987E-3</v>
      </c>
      <c r="AU60" s="33">
        <f t="shared" si="76"/>
        <v>3.3218708146828188E-3</v>
      </c>
      <c r="AV60" s="30">
        <f t="shared" si="77"/>
        <v>0.90520156979696242</v>
      </c>
      <c r="AW60" s="40"/>
      <c r="AX60" s="10">
        <f t="shared" si="60"/>
        <v>36.386713469826446</v>
      </c>
      <c r="AY60" s="10">
        <f t="shared" si="48"/>
        <v>27.156047093908875</v>
      </c>
      <c r="BB60" s="11">
        <f t="shared" si="49"/>
        <v>167.11181020870316</v>
      </c>
      <c r="BC60" s="11">
        <f t="shared" si="50"/>
        <v>-8.3555905104351584</v>
      </c>
      <c r="BD60" s="11">
        <f t="shared" si="50"/>
        <v>-22.573082548364663</v>
      </c>
      <c r="BE60" s="11">
        <f t="shared" si="61"/>
        <v>-114.43961340157986</v>
      </c>
      <c r="BF60" s="11">
        <f t="shared" si="62"/>
        <v>21.743523748323497</v>
      </c>
      <c r="BG60" s="11">
        <f t="shared" si="78"/>
        <v>9.285645576781187</v>
      </c>
      <c r="BH60" s="11">
        <f t="shared" si="63"/>
        <v>14.069051002559663</v>
      </c>
      <c r="BI60" s="11">
        <f t="shared" si="51"/>
        <v>45.098220327664343</v>
      </c>
    </row>
    <row r="61" spans="1:61" x14ac:dyDescent="0.2">
      <c r="A61" s="21">
        <v>1</v>
      </c>
      <c r="B61" s="13">
        <f>B32</f>
        <v>200</v>
      </c>
      <c r="C61" s="13">
        <f>C32</f>
        <v>240</v>
      </c>
      <c r="D61" s="21"/>
      <c r="E61" s="31">
        <f t="shared" si="64"/>
        <v>14</v>
      </c>
      <c r="F61" s="27">
        <f t="shared" si="79"/>
        <v>185.07863275945201</v>
      </c>
      <c r="G61" s="27">
        <f t="shared" si="80"/>
        <v>9.2539316379726007</v>
      </c>
      <c r="H61" s="28">
        <f t="shared" si="81"/>
        <v>25</v>
      </c>
      <c r="I61" s="27">
        <f t="shared" si="52"/>
        <v>100000</v>
      </c>
      <c r="J61" s="29">
        <v>0.3</v>
      </c>
      <c r="K61" s="8">
        <f t="shared" si="53"/>
        <v>30</v>
      </c>
      <c r="L61" s="40"/>
      <c r="M61" s="9">
        <f t="shared" si="65"/>
        <v>1.6902913329606097</v>
      </c>
      <c r="N61" s="9">
        <f t="shared" si="65"/>
        <v>3.3398015797097488E-3</v>
      </c>
      <c r="O61" s="33">
        <f t="shared" si="66"/>
        <v>0.90292330193458659</v>
      </c>
      <c r="P61" s="33">
        <f t="shared" si="67"/>
        <v>1.5262034315882073E-3</v>
      </c>
      <c r="Q61" s="33">
        <f t="shared" si="68"/>
        <v>3.0155846701578749E-3</v>
      </c>
      <c r="R61" s="30">
        <f t="shared" si="69"/>
        <v>0.89838151383284048</v>
      </c>
      <c r="S61" s="40"/>
      <c r="T61" s="10">
        <f t="shared" si="54"/>
        <v>27.087699058037597</v>
      </c>
      <c r="U61" s="10">
        <f t="shared" si="44"/>
        <v>26.951445414985216</v>
      </c>
      <c r="X61" s="11">
        <f t="shared" si="45"/>
        <v>166.27122227654883</v>
      </c>
      <c r="Y61" s="11">
        <f t="shared" si="46"/>
        <v>-8.3135611138274417</v>
      </c>
      <c r="Z61" s="11">
        <f t="shared" si="46"/>
        <v>-22.459537845821011</v>
      </c>
      <c r="AA61" s="11">
        <f t="shared" si="55"/>
        <v>-152.62034315882073</v>
      </c>
      <c r="AB61" s="11">
        <f t="shared" si="56"/>
        <v>-17.122219841920355</v>
      </c>
      <c r="AC61" s="11">
        <f t="shared" si="70"/>
        <v>0.14172569728315709</v>
      </c>
      <c r="AD61" s="11">
        <f t="shared" si="57"/>
        <v>13.341055033185986</v>
      </c>
      <c r="AE61" s="11">
        <f t="shared" si="47"/>
        <v>-3.6394391114512121</v>
      </c>
      <c r="AI61" s="31">
        <f t="shared" si="71"/>
        <v>14</v>
      </c>
      <c r="AJ61" s="27">
        <f t="shared" si="82"/>
        <v>185.07863275945201</v>
      </c>
      <c r="AK61" s="27">
        <f t="shared" si="82"/>
        <v>9.2539316379726007</v>
      </c>
      <c r="AL61" s="28">
        <f t="shared" si="83"/>
        <v>25</v>
      </c>
      <c r="AM61" s="27">
        <f t="shared" si="58"/>
        <v>100000</v>
      </c>
      <c r="AN61" s="29">
        <v>0.3</v>
      </c>
      <c r="AO61" s="8">
        <f t="shared" si="59"/>
        <v>30</v>
      </c>
      <c r="AP61" s="40"/>
      <c r="AQ61" s="9">
        <f t="shared" si="72"/>
        <v>1.369135979698094</v>
      </c>
      <c r="AR61" s="9">
        <f t="shared" si="73"/>
        <v>3.3398015797097488E-3</v>
      </c>
      <c r="AS61" s="33">
        <f t="shared" si="74"/>
        <v>0.90520156979696242</v>
      </c>
      <c r="AT61" s="33">
        <f t="shared" si="75"/>
        <v>1.2393440380882169E-3</v>
      </c>
      <c r="AU61" s="33">
        <f t="shared" si="76"/>
        <v>3.0231936327636396E-3</v>
      </c>
      <c r="AV61" s="30">
        <f t="shared" si="77"/>
        <v>0.90093903212611059</v>
      </c>
      <c r="AW61" s="40"/>
      <c r="AX61" s="10">
        <f t="shared" si="60"/>
        <v>27.156047093908875</v>
      </c>
      <c r="AY61" s="10">
        <f t="shared" si="48"/>
        <v>27.028170963783317</v>
      </c>
      <c r="BB61" s="11">
        <f t="shared" si="49"/>
        <v>166.27122227654883</v>
      </c>
      <c r="BC61" s="11">
        <f t="shared" si="50"/>
        <v>-8.3135611138274417</v>
      </c>
      <c r="BD61" s="11">
        <f t="shared" si="50"/>
        <v>-22.459537845821011</v>
      </c>
      <c r="BE61" s="11">
        <f t="shared" si="61"/>
        <v>-123.93440380882168</v>
      </c>
      <c r="BF61" s="11">
        <f t="shared" si="62"/>
        <v>11.563719508078691</v>
      </c>
      <c r="BG61" s="11">
        <f t="shared" si="78"/>
        <v>0.14172569728315709</v>
      </c>
      <c r="BH61" s="11">
        <f t="shared" si="63"/>
        <v>13.345982662319088</v>
      </c>
      <c r="BI61" s="11">
        <f t="shared" si="51"/>
        <v>25.051427867680935</v>
      </c>
    </row>
    <row r="62" spans="1:61" x14ac:dyDescent="0.2">
      <c r="A62" s="39" t="s">
        <v>74</v>
      </c>
      <c r="B62" s="13">
        <f>B33</f>
        <v>25</v>
      </c>
      <c r="C62" s="13">
        <f>C33</f>
        <v>25</v>
      </c>
      <c r="D62" s="21"/>
      <c r="E62" s="31">
        <f t="shared" si="64"/>
        <v>15</v>
      </c>
      <c r="F62" s="27">
        <f t="shared" si="79"/>
        <v>185.07863275945201</v>
      </c>
      <c r="G62" s="27">
        <f t="shared" si="80"/>
        <v>9.2539316379726007</v>
      </c>
      <c r="H62" s="28">
        <f t="shared" si="81"/>
        <v>25</v>
      </c>
      <c r="I62" s="27">
        <f t="shared" si="52"/>
        <v>100000</v>
      </c>
      <c r="J62" s="29">
        <v>0.3</v>
      </c>
      <c r="K62" s="8">
        <f t="shared" si="53"/>
        <v>30</v>
      </c>
      <c r="L62" s="40"/>
      <c r="M62" s="9">
        <f t="shared" si="65"/>
        <v>1.8407637069377385</v>
      </c>
      <c r="N62" s="9">
        <f t="shared" si="65"/>
        <v>2.7938173754583177E-3</v>
      </c>
      <c r="O62" s="33">
        <f t="shared" si="66"/>
        <v>0.89838151383284048</v>
      </c>
      <c r="P62" s="33">
        <f t="shared" si="67"/>
        <v>1.6537080856472766E-3</v>
      </c>
      <c r="Q62" s="33">
        <f t="shared" si="68"/>
        <v>2.5099138831367368E-3</v>
      </c>
      <c r="R62" s="30">
        <f t="shared" si="69"/>
        <v>0.89421789186405642</v>
      </c>
      <c r="S62" s="40"/>
      <c r="T62" s="10">
        <f t="shared" si="54"/>
        <v>26.951445414985216</v>
      </c>
      <c r="U62" s="10">
        <f t="shared" si="44"/>
        <v>26.826536755921694</v>
      </c>
      <c r="X62" s="11">
        <f t="shared" si="45"/>
        <v>165.50062481523906</v>
      </c>
      <c r="Y62" s="11">
        <f t="shared" si="46"/>
        <v>-8.2750312407619528</v>
      </c>
      <c r="Z62" s="11">
        <f t="shared" si="46"/>
        <v>-22.355447296601412</v>
      </c>
      <c r="AA62" s="11">
        <f t="shared" si="55"/>
        <v>-165.37080856472767</v>
      </c>
      <c r="AB62" s="11">
        <f t="shared" si="56"/>
        <v>-30.500662286851991</v>
      </c>
      <c r="AC62" s="11">
        <f t="shared" si="70"/>
        <v>0.13625364305238086</v>
      </c>
      <c r="AD62" s="11">
        <f t="shared" si="57"/>
        <v>13.278452429589805</v>
      </c>
      <c r="AE62" s="11">
        <f t="shared" si="47"/>
        <v>-17.085956214209805</v>
      </c>
      <c r="AI62" s="31">
        <f t="shared" si="71"/>
        <v>15</v>
      </c>
      <c r="AJ62" s="27">
        <f t="shared" si="82"/>
        <v>185.07863275945201</v>
      </c>
      <c r="AK62" s="27">
        <f t="shared" si="82"/>
        <v>9.2539316379726007</v>
      </c>
      <c r="AL62" s="28">
        <f t="shared" si="83"/>
        <v>25</v>
      </c>
      <c r="AM62" s="27">
        <f t="shared" si="58"/>
        <v>100000</v>
      </c>
      <c r="AN62" s="29">
        <v>0.3</v>
      </c>
      <c r="AO62" s="8">
        <f t="shared" si="59"/>
        <v>30</v>
      </c>
      <c r="AP62" s="40"/>
      <c r="AQ62" s="9">
        <f t="shared" si="72"/>
        <v>1.4910186026195682</v>
      </c>
      <c r="AR62" s="9">
        <f t="shared" si="73"/>
        <v>2.7938173754583177E-3</v>
      </c>
      <c r="AS62" s="33">
        <f t="shared" si="74"/>
        <v>0.90093903212611059</v>
      </c>
      <c r="AT62" s="33">
        <f t="shared" si="75"/>
        <v>1.3433168567260996E-3</v>
      </c>
      <c r="AU62" s="33">
        <f t="shared" si="76"/>
        <v>2.5170591221825274E-3</v>
      </c>
      <c r="AV62" s="30">
        <f t="shared" si="77"/>
        <v>0.89707865614720195</v>
      </c>
      <c r="AW62" s="40"/>
      <c r="AX62" s="10">
        <f t="shared" si="60"/>
        <v>27.028170963783317</v>
      </c>
      <c r="AY62" s="10">
        <f t="shared" si="48"/>
        <v>26.91235968441606</v>
      </c>
      <c r="BB62" s="11">
        <f t="shared" si="49"/>
        <v>165.50062481523906</v>
      </c>
      <c r="BC62" s="11">
        <f t="shared" si="50"/>
        <v>-8.2750312407619528</v>
      </c>
      <c r="BD62" s="11">
        <f t="shared" si="50"/>
        <v>-22.355447296601412</v>
      </c>
      <c r="BE62" s="11">
        <f t="shared" si="61"/>
        <v>-134.33168567260995</v>
      </c>
      <c r="BF62" s="11">
        <f t="shared" si="62"/>
        <v>0.53846060526572614</v>
      </c>
      <c r="BG62" s="11">
        <f t="shared" si="78"/>
        <v>0.13625364305238086</v>
      </c>
      <c r="BH62" s="11">
        <f t="shared" si="63"/>
        <v>13.283984045015048</v>
      </c>
      <c r="BI62" s="11">
        <f t="shared" si="51"/>
        <v>13.958698293333155</v>
      </c>
    </row>
    <row r="63" spans="1:61" x14ac:dyDescent="0.2">
      <c r="D63" s="21"/>
      <c r="E63" s="31">
        <f t="shared" si="64"/>
        <v>16</v>
      </c>
      <c r="F63" s="27">
        <f t="shared" si="79"/>
        <v>185.07863275945201</v>
      </c>
      <c r="G63" s="27">
        <f t="shared" si="80"/>
        <v>9.2539316379726007</v>
      </c>
      <c r="H63" s="28">
        <f t="shared" si="81"/>
        <v>25</v>
      </c>
      <c r="I63" s="27">
        <f t="shared" si="52"/>
        <v>100000</v>
      </c>
      <c r="J63" s="29">
        <v>0.2</v>
      </c>
      <c r="K63" s="8">
        <f t="shared" si="53"/>
        <v>20</v>
      </c>
      <c r="L63" s="40"/>
      <c r="M63" s="9">
        <f t="shared" si="65"/>
        <v>2.0063049989834814</v>
      </c>
      <c r="N63" s="9">
        <f t="shared" si="65"/>
        <v>2.5060033927430548E-3</v>
      </c>
      <c r="O63" s="33">
        <f t="shared" si="66"/>
        <v>0.89421789186405642</v>
      </c>
      <c r="P63" s="33">
        <f t="shared" si="67"/>
        <v>1.7940738266273267E-3</v>
      </c>
      <c r="Q63" s="33">
        <f t="shared" si="68"/>
        <v>2.2409130708628674E-3</v>
      </c>
      <c r="R63" s="30">
        <f t="shared" si="69"/>
        <v>0.89018290496656627</v>
      </c>
      <c r="S63" s="40"/>
      <c r="T63" s="10">
        <f t="shared" si="54"/>
        <v>26.826536755921694</v>
      </c>
      <c r="U63" s="10">
        <f t="shared" si="44"/>
        <v>17.803658099331326</v>
      </c>
      <c r="X63" s="11">
        <f t="shared" si="45"/>
        <v>164.75383495704929</v>
      </c>
      <c r="Y63" s="11">
        <f t="shared" si="46"/>
        <v>-8.2376917478524643</v>
      </c>
      <c r="Z63" s="11">
        <f t="shared" si="46"/>
        <v>-22.254572624164158</v>
      </c>
      <c r="AA63" s="11">
        <f t="shared" si="55"/>
        <v>-179.40738266273266</v>
      </c>
      <c r="AB63" s="11">
        <f t="shared" si="56"/>
        <v>-45.145812077699986</v>
      </c>
      <c r="AC63" s="11">
        <f t="shared" si="70"/>
        <v>9.0670875777040862</v>
      </c>
      <c r="AD63" s="11">
        <f t="shared" si="57"/>
        <v>13.21829836980724</v>
      </c>
      <c r="AE63" s="11">
        <f t="shared" si="47"/>
        <v>-22.86042613018866</v>
      </c>
      <c r="AI63" s="31">
        <f t="shared" si="71"/>
        <v>16</v>
      </c>
      <c r="AJ63" s="27">
        <f t="shared" si="82"/>
        <v>185.07863275945201</v>
      </c>
      <c r="AK63" s="27">
        <f t="shared" si="82"/>
        <v>9.2539316379726007</v>
      </c>
      <c r="AL63" s="28">
        <f t="shared" si="83"/>
        <v>25</v>
      </c>
      <c r="AM63" s="27">
        <f t="shared" si="58"/>
        <v>100000</v>
      </c>
      <c r="AN63" s="29">
        <v>0.2</v>
      </c>
      <c r="AO63" s="8">
        <f t="shared" si="59"/>
        <v>20</v>
      </c>
      <c r="AP63" s="40"/>
      <c r="AQ63" s="9">
        <f t="shared" si="72"/>
        <v>1.62510704917662</v>
      </c>
      <c r="AR63" s="9">
        <f t="shared" si="73"/>
        <v>2.5060033927430548E-3</v>
      </c>
      <c r="AS63" s="33">
        <f t="shared" si="74"/>
        <v>0.89707865614720195</v>
      </c>
      <c r="AT63" s="33">
        <f t="shared" si="75"/>
        <v>1.457848847770707E-3</v>
      </c>
      <c r="AU63" s="33">
        <f t="shared" si="76"/>
        <v>2.2480821558622682E-3</v>
      </c>
      <c r="AV63" s="30">
        <f t="shared" si="77"/>
        <v>0.89337272514356902</v>
      </c>
      <c r="AW63" s="40"/>
      <c r="AX63" s="10">
        <f t="shared" si="60"/>
        <v>26.91235968441606</v>
      </c>
      <c r="AY63" s="10">
        <f t="shared" si="48"/>
        <v>17.867454502871382</v>
      </c>
      <c r="BB63" s="11">
        <f t="shared" si="49"/>
        <v>164.75383495704929</v>
      </c>
      <c r="BC63" s="11">
        <f t="shared" si="50"/>
        <v>-8.2376917478524643</v>
      </c>
      <c r="BD63" s="11">
        <f t="shared" si="50"/>
        <v>-22.254572624164158</v>
      </c>
      <c r="BE63" s="11">
        <f t="shared" si="61"/>
        <v>-145.78488477707072</v>
      </c>
      <c r="BF63" s="11">
        <f t="shared" si="62"/>
        <v>-11.523314192038043</v>
      </c>
      <c r="BG63" s="11">
        <f t="shared" si="78"/>
        <v>9.0670875777040862</v>
      </c>
      <c r="BH63" s="11">
        <f t="shared" si="63"/>
        <v>13.22448587113549</v>
      </c>
      <c r="BI63" s="11">
        <f t="shared" si="51"/>
        <v>10.768259256801533</v>
      </c>
    </row>
    <row r="64" spans="1:61" x14ac:dyDescent="0.2">
      <c r="A64" s="92"/>
      <c r="B64" s="93" t="s">
        <v>78</v>
      </c>
      <c r="C64" s="93" t="s">
        <v>79</v>
      </c>
      <c r="D64" s="21"/>
      <c r="E64" s="31">
        <f t="shared" si="64"/>
        <v>17</v>
      </c>
      <c r="F64" s="27">
        <f t="shared" si="79"/>
        <v>185.07863275945201</v>
      </c>
      <c r="G64" s="27">
        <f t="shared" si="80"/>
        <v>9.2539316379726007</v>
      </c>
      <c r="H64" s="28">
        <f t="shared" si="81"/>
        <v>25</v>
      </c>
      <c r="I64" s="27">
        <f t="shared" si="52"/>
        <v>100000</v>
      </c>
      <c r="J64" s="29">
        <v>0.2</v>
      </c>
      <c r="K64" s="8">
        <f t="shared" si="53"/>
        <v>20</v>
      </c>
      <c r="L64" s="40"/>
      <c r="M64" s="9">
        <f t="shared" si="65"/>
        <v>2.1871053257687421</v>
      </c>
      <c r="N64" s="9">
        <f t="shared" si="65"/>
        <v>2.0994823118615225E-3</v>
      </c>
      <c r="O64" s="33">
        <f t="shared" si="66"/>
        <v>0.89018290496656627</v>
      </c>
      <c r="P64" s="33">
        <f t="shared" si="67"/>
        <v>1.9469237723606671E-3</v>
      </c>
      <c r="Q64" s="33">
        <f t="shared" si="68"/>
        <v>1.8689232632988124E-3</v>
      </c>
      <c r="R64" s="30">
        <f t="shared" si="69"/>
        <v>0.88636705793090675</v>
      </c>
      <c r="S64" s="40"/>
      <c r="T64" s="10">
        <f t="shared" si="54"/>
        <v>17.803658099331326</v>
      </c>
      <c r="U64" s="10">
        <f t="shared" si="44"/>
        <v>17.727341158618135</v>
      </c>
      <c r="W64" s="40"/>
      <c r="X64" s="11">
        <f t="shared" si="45"/>
        <v>164.0476032048702</v>
      </c>
      <c r="Y64" s="11">
        <f t="shared" si="46"/>
        <v>-8.2023801602435107</v>
      </c>
      <c r="Z64" s="11">
        <f t="shared" si="46"/>
        <v>-22.159176448272667</v>
      </c>
      <c r="AA64" s="11">
        <f t="shared" si="55"/>
        <v>-194.6923772360667</v>
      </c>
      <c r="AB64" s="11">
        <f t="shared" si="56"/>
        <v>-61.006330639712672</v>
      </c>
      <c r="AC64" s="11">
        <f t="shared" si="70"/>
        <v>8.0699737949802008E-2</v>
      </c>
      <c r="AD64" s="11">
        <f t="shared" si="57"/>
        <v>12.519412953823556</v>
      </c>
      <c r="AE64" s="11">
        <f t="shared" si="47"/>
        <v>-48.406217947939318</v>
      </c>
      <c r="AI64" s="31">
        <f t="shared" si="71"/>
        <v>17</v>
      </c>
      <c r="AJ64" s="27">
        <f t="shared" si="82"/>
        <v>185.07863275945201</v>
      </c>
      <c r="AK64" s="27">
        <f t="shared" si="82"/>
        <v>9.2539316379726007</v>
      </c>
      <c r="AL64" s="28">
        <f t="shared" si="83"/>
        <v>25</v>
      </c>
      <c r="AM64" s="27">
        <f t="shared" si="58"/>
        <v>100000</v>
      </c>
      <c r="AN64" s="29">
        <v>0.2</v>
      </c>
      <c r="AO64" s="8">
        <f t="shared" si="59"/>
        <v>20</v>
      </c>
      <c r="AP64" s="40"/>
      <c r="AQ64" s="9">
        <f t="shared" si="72"/>
        <v>1.7715553138726812</v>
      </c>
      <c r="AR64" s="9">
        <f t="shared" si="73"/>
        <v>2.0994823118615225E-3</v>
      </c>
      <c r="AS64" s="33">
        <f t="shared" si="74"/>
        <v>0.89337272514356902</v>
      </c>
      <c r="AT64" s="33">
        <f t="shared" si="75"/>
        <v>1.582659198497008E-3</v>
      </c>
      <c r="AU64" s="33">
        <f t="shared" si="76"/>
        <v>1.8756202343384488E-3</v>
      </c>
      <c r="AV64" s="30">
        <f t="shared" si="77"/>
        <v>0.88991444571073353</v>
      </c>
      <c r="AW64" s="40"/>
      <c r="AX64" s="10">
        <f t="shared" si="60"/>
        <v>17.867454502871382</v>
      </c>
      <c r="AY64" s="10">
        <f t="shared" si="48"/>
        <v>17.79828891421467</v>
      </c>
      <c r="BA64" s="40"/>
      <c r="BB64" s="11">
        <f t="shared" si="49"/>
        <v>164.0476032048702</v>
      </c>
      <c r="BC64" s="11">
        <f t="shared" si="50"/>
        <v>-8.2023801602435107</v>
      </c>
      <c r="BD64" s="11">
        <f t="shared" si="50"/>
        <v>-22.159176448272667</v>
      </c>
      <c r="BE64" s="11">
        <f t="shared" si="61"/>
        <v>-158.26591984970079</v>
      </c>
      <c r="BF64" s="11">
        <f t="shared" si="62"/>
        <v>-24.579873253346761</v>
      </c>
      <c r="BG64" s="11">
        <f t="shared" si="78"/>
        <v>8.0699737949802008E-2</v>
      </c>
      <c r="BH64" s="11">
        <f t="shared" si="63"/>
        <v>12.5240124278635</v>
      </c>
      <c r="BI64" s="11">
        <f t="shared" si="51"/>
        <v>-11.975161087533458</v>
      </c>
    </row>
    <row r="65" spans="1:61" x14ac:dyDescent="0.2">
      <c r="A65" s="35" t="s">
        <v>80</v>
      </c>
      <c r="B65" s="90">
        <f>AE73</f>
        <v>139.3791245658108</v>
      </c>
      <c r="C65" s="90">
        <f>BI73</f>
        <v>433.29051330049646</v>
      </c>
      <c r="D65" s="21"/>
      <c r="E65" s="31">
        <f t="shared" si="64"/>
        <v>18</v>
      </c>
      <c r="F65" s="27">
        <f t="shared" si="79"/>
        <v>185.07863275945201</v>
      </c>
      <c r="G65" s="27">
        <f t="shared" si="80"/>
        <v>9.2539316379726007</v>
      </c>
      <c r="H65" s="28">
        <f t="shared" si="81"/>
        <v>25</v>
      </c>
      <c r="I65" s="27">
        <f t="shared" si="52"/>
        <v>100000</v>
      </c>
      <c r="J65" s="29">
        <v>0.2</v>
      </c>
      <c r="K65" s="8">
        <f t="shared" si="53"/>
        <v>20</v>
      </c>
      <c r="L65" s="40"/>
      <c r="M65" s="9">
        <f t="shared" ref="M65:N67" si="84">M36</f>
        <v>2.387234329377383</v>
      </c>
      <c r="N65" s="9">
        <f t="shared" si="84"/>
        <v>1.7727647928912132E-3</v>
      </c>
      <c r="O65" s="33">
        <f t="shared" si="66"/>
        <v>0.88636705793090675</v>
      </c>
      <c r="P65" s="33">
        <f t="shared" si="67"/>
        <v>2.1159658691218925E-3</v>
      </c>
      <c r="Q65" s="33">
        <f t="shared" si="68"/>
        <v>1.5713203138784779E-3</v>
      </c>
      <c r="R65" s="30">
        <f t="shared" si="69"/>
        <v>0.88267977174790635</v>
      </c>
      <c r="S65" s="40"/>
      <c r="T65" s="10">
        <f t="shared" si="54"/>
        <v>17.727341158618135</v>
      </c>
      <c r="U65" s="10">
        <f t="shared" si="44"/>
        <v>17.653595434958127</v>
      </c>
      <c r="X65" s="11">
        <f t="shared" si="45"/>
        <v>163.36516531952768</v>
      </c>
      <c r="Y65" s="11">
        <f t="shared" si="46"/>
        <v>-8.1682582659763838</v>
      </c>
      <c r="Z65" s="11">
        <f t="shared" si="46"/>
        <v>-22.066994293697658</v>
      </c>
      <c r="AA65" s="11">
        <f t="shared" si="55"/>
        <v>-211.59658691218925</v>
      </c>
      <c r="AB65" s="11">
        <f t="shared" si="56"/>
        <v>-78.466674152335628</v>
      </c>
      <c r="AC65" s="11">
        <f t="shared" si="70"/>
        <v>7.6316940713189174E-2</v>
      </c>
      <c r="AD65" s="11">
        <f t="shared" si="57"/>
        <v>12.467169721081502</v>
      </c>
      <c r="AE65" s="11">
        <f t="shared" si="47"/>
        <v>-65.92318749054094</v>
      </c>
      <c r="AI65" s="31">
        <f t="shared" si="71"/>
        <v>18</v>
      </c>
      <c r="AJ65" s="27">
        <f t="shared" si="82"/>
        <v>185.07863275945201</v>
      </c>
      <c r="AK65" s="27">
        <f t="shared" si="82"/>
        <v>9.2539316379726007</v>
      </c>
      <c r="AL65" s="28">
        <f t="shared" si="83"/>
        <v>25</v>
      </c>
      <c r="AM65" s="27">
        <f t="shared" si="58"/>
        <v>100000</v>
      </c>
      <c r="AN65" s="29">
        <v>0.2</v>
      </c>
      <c r="AO65" s="8">
        <f t="shared" si="59"/>
        <v>20</v>
      </c>
      <c r="AP65" s="40"/>
      <c r="AQ65" s="9">
        <f t="shared" si="72"/>
        <v>1.9336598067956803</v>
      </c>
      <c r="AR65" s="9">
        <f t="shared" si="73"/>
        <v>1.7727647928912132E-3</v>
      </c>
      <c r="AS65" s="33">
        <f t="shared" si="74"/>
        <v>0.88991444571073353</v>
      </c>
      <c r="AT65" s="33">
        <f t="shared" si="75"/>
        <v>1.7207917951577018E-3</v>
      </c>
      <c r="AU65" s="33">
        <f t="shared" si="76"/>
        <v>1.5776089980412873E-3</v>
      </c>
      <c r="AV65" s="30">
        <f t="shared" si="77"/>
        <v>0.88661604491753454</v>
      </c>
      <c r="AW65" s="40"/>
      <c r="AX65" s="10">
        <f t="shared" si="60"/>
        <v>17.79828891421467</v>
      </c>
      <c r="AY65" s="10">
        <f t="shared" si="48"/>
        <v>17.732320898350689</v>
      </c>
      <c r="BB65" s="11">
        <f t="shared" si="49"/>
        <v>163.36516531952768</v>
      </c>
      <c r="BC65" s="11">
        <f t="shared" si="50"/>
        <v>-8.1682582659763838</v>
      </c>
      <c r="BD65" s="11">
        <f t="shared" si="50"/>
        <v>-22.066994293697658</v>
      </c>
      <c r="BE65" s="11">
        <f t="shared" si="61"/>
        <v>-172.07917951577016</v>
      </c>
      <c r="BF65" s="11">
        <f t="shared" si="62"/>
        <v>-38.94926675591654</v>
      </c>
      <c r="BG65" s="11">
        <f t="shared" si="78"/>
        <v>7.6316940713189174E-2</v>
      </c>
      <c r="BH65" s="11">
        <f t="shared" si="63"/>
        <v>12.472284779955526</v>
      </c>
      <c r="BI65" s="11">
        <f t="shared" si="51"/>
        <v>-26.400665035247822</v>
      </c>
    </row>
    <row r="66" spans="1:61" x14ac:dyDescent="0.2">
      <c r="A66" s="35" t="s">
        <v>81</v>
      </c>
      <c r="B66" s="222">
        <f>F47+NPV(B50,F48:F67)</f>
        <v>2787.5776570986077</v>
      </c>
      <c r="C66" s="222"/>
      <c r="E66" s="31">
        <f t="shared" si="64"/>
        <v>19</v>
      </c>
      <c r="F66" s="27">
        <f t="shared" si="79"/>
        <v>185.07863275945201</v>
      </c>
      <c r="G66" s="27">
        <f t="shared" si="80"/>
        <v>9.2539316379726007</v>
      </c>
      <c r="H66" s="28">
        <f t="shared" si="81"/>
        <v>25</v>
      </c>
      <c r="I66" s="27">
        <f t="shared" si="52"/>
        <v>100000</v>
      </c>
      <c r="J66" s="29">
        <v>0.1</v>
      </c>
      <c r="K66" s="8">
        <f t="shared" si="53"/>
        <v>10</v>
      </c>
      <c r="L66" s="40"/>
      <c r="M66" s="9">
        <f t="shared" si="84"/>
        <v>2.6094385895298609</v>
      </c>
      <c r="N66" s="9">
        <f t="shared" si="84"/>
        <v>1.3326669998334167E-3</v>
      </c>
      <c r="O66" s="33">
        <f t="shared" si="66"/>
        <v>0.88267977174790635</v>
      </c>
      <c r="P66" s="33">
        <f t="shared" si="67"/>
        <v>2.3032986585963962E-3</v>
      </c>
      <c r="Q66" s="33">
        <f t="shared" si="68"/>
        <v>1.1763182032289274E-3</v>
      </c>
      <c r="R66" s="30">
        <f t="shared" si="69"/>
        <v>0.87920015488608105</v>
      </c>
      <c r="S66" s="40"/>
      <c r="T66" s="10">
        <f t="shared" si="54"/>
        <v>17.653595434958127</v>
      </c>
      <c r="U66" s="10">
        <f t="shared" si="44"/>
        <v>8.7920015488608101</v>
      </c>
      <c r="X66" s="11">
        <f t="shared" si="45"/>
        <v>162.72116258821433</v>
      </c>
      <c r="Y66" s="11">
        <f t="shared" si="46"/>
        <v>-8.136058129410717</v>
      </c>
      <c r="Z66" s="11">
        <f t="shared" si="46"/>
        <v>-21.980003872152025</v>
      </c>
      <c r="AA66" s="11">
        <f t="shared" si="55"/>
        <v>-230.32986585963963</v>
      </c>
      <c r="AB66" s="11">
        <f t="shared" si="56"/>
        <v>-97.724765272988037</v>
      </c>
      <c r="AC66" s="11">
        <f t="shared" si="70"/>
        <v>8.9005434411390745</v>
      </c>
      <c r="AD66" s="11">
        <f t="shared" si="57"/>
        <v>12.417744337851822</v>
      </c>
      <c r="AE66" s="11">
        <f t="shared" si="47"/>
        <v>-76.40647749399713</v>
      </c>
      <c r="AI66" s="31">
        <f t="shared" si="71"/>
        <v>19</v>
      </c>
      <c r="AJ66" s="27">
        <f t="shared" si="82"/>
        <v>185.07863275945201</v>
      </c>
      <c r="AK66" s="27">
        <f t="shared" si="82"/>
        <v>9.2539316379726007</v>
      </c>
      <c r="AL66" s="28">
        <f t="shared" si="83"/>
        <v>25</v>
      </c>
      <c r="AM66" s="27">
        <f t="shared" si="58"/>
        <v>100000</v>
      </c>
      <c r="AN66" s="29">
        <v>0.1</v>
      </c>
      <c r="AO66" s="8">
        <f t="shared" si="59"/>
        <v>10</v>
      </c>
      <c r="AP66" s="40"/>
      <c r="AQ66" s="9">
        <f t="shared" si="72"/>
        <v>2.1136452575191873</v>
      </c>
      <c r="AR66" s="9">
        <f t="shared" si="73"/>
        <v>1.3326669998334167E-3</v>
      </c>
      <c r="AS66" s="33">
        <f t="shared" si="74"/>
        <v>0.88661604491753454</v>
      </c>
      <c r="AT66" s="33">
        <f t="shared" si="75"/>
        <v>1.8739917985803657E-3</v>
      </c>
      <c r="AU66" s="33">
        <f t="shared" si="76"/>
        <v>1.1815639445844205E-3</v>
      </c>
      <c r="AV66" s="30">
        <f t="shared" si="77"/>
        <v>0.8835604891743698</v>
      </c>
      <c r="AW66" s="40"/>
      <c r="AX66" s="10">
        <f t="shared" si="60"/>
        <v>17.732320898350689</v>
      </c>
      <c r="AY66" s="10">
        <f t="shared" si="48"/>
        <v>8.8356048917436976</v>
      </c>
      <c r="BB66" s="11">
        <f t="shared" si="49"/>
        <v>162.72116258821433</v>
      </c>
      <c r="BC66" s="11">
        <f t="shared" si="50"/>
        <v>-8.136058129410717</v>
      </c>
      <c r="BD66" s="11">
        <f t="shared" si="50"/>
        <v>-21.980003872152025</v>
      </c>
      <c r="BE66" s="11">
        <f t="shared" si="61"/>
        <v>-187.39917985803658</v>
      </c>
      <c r="BF66" s="11">
        <f t="shared" si="62"/>
        <v>-54.794079271384987</v>
      </c>
      <c r="BG66" s="11">
        <f t="shared" si="78"/>
        <v>8.9005434411390745</v>
      </c>
      <c r="BH66" s="11">
        <f t="shared" si="63"/>
        <v>12.423420139387078</v>
      </c>
      <c r="BI66" s="11">
        <f t="shared" si="51"/>
        <v>-33.470115690858833</v>
      </c>
    </row>
    <row r="67" spans="1:61" x14ac:dyDescent="0.2">
      <c r="A67" s="34" t="s">
        <v>82</v>
      </c>
      <c r="B67" s="129">
        <f>B65/B66</f>
        <v>5.0000086710007809E-2</v>
      </c>
      <c r="C67" s="130">
        <f>C65/B66</f>
        <v>0.1554362125830345</v>
      </c>
      <c r="E67" s="31">
        <f t="shared" si="64"/>
        <v>20</v>
      </c>
      <c r="F67" s="27">
        <f t="shared" si="79"/>
        <v>185.07863275945201</v>
      </c>
      <c r="G67" s="27">
        <f t="shared" si="80"/>
        <v>9.2539316379726007</v>
      </c>
      <c r="H67" s="28">
        <f t="shared" si="81"/>
        <v>25</v>
      </c>
      <c r="I67" s="27">
        <f t="shared" si="52"/>
        <v>100000</v>
      </c>
      <c r="J67" s="29">
        <v>0</v>
      </c>
      <c r="K67" s="8">
        <f t="shared" si="53"/>
        <v>0</v>
      </c>
      <c r="L67" s="40"/>
      <c r="M67" s="9">
        <f t="shared" si="84"/>
        <v>2.856316576086404</v>
      </c>
      <c r="N67" s="9">
        <f t="shared" si="84"/>
        <v>0.10255212157621876</v>
      </c>
      <c r="O67" s="33">
        <f t="shared" si="66"/>
        <v>0.87920015488608105</v>
      </c>
      <c r="P67" s="33">
        <f t="shared" si="67"/>
        <v>2.5112739760988472E-3</v>
      </c>
      <c r="Q67" s="33">
        <f t="shared" si="68"/>
        <v>9.0163841173707751E-2</v>
      </c>
      <c r="R67" s="30">
        <f t="shared" si="69"/>
        <v>0.78652503973627441</v>
      </c>
      <c r="S67" s="40"/>
      <c r="T67" s="10">
        <f t="shared" si="54"/>
        <v>8.7920015488608101</v>
      </c>
      <c r="U67" s="10">
        <f t="shared" si="44"/>
        <v>0</v>
      </c>
      <c r="X67" s="11">
        <f t="shared" si="45"/>
        <v>145.56897898546333</v>
      </c>
      <c r="Y67" s="11">
        <f t="shared" si="46"/>
        <v>-7.2784489492731668</v>
      </c>
      <c r="Z67" s="11">
        <f t="shared" si="46"/>
        <v>-19.663125993406862</v>
      </c>
      <c r="AA67" s="11">
        <f t="shared" si="55"/>
        <v>-251.12739760988472</v>
      </c>
      <c r="AB67" s="11">
        <f t="shared" si="56"/>
        <v>-132.4999935671014</v>
      </c>
      <c r="AC67" s="11">
        <f t="shared" si="70"/>
        <v>8.8267977174790637</v>
      </c>
      <c r="AD67" s="11">
        <f t="shared" si="57"/>
        <v>10.604081863795638</v>
      </c>
      <c r="AE67" s="11">
        <f t="shared" si="47"/>
        <v>-113.06911398582669</v>
      </c>
      <c r="AI67" s="31">
        <f t="shared" si="71"/>
        <v>20</v>
      </c>
      <c r="AJ67" s="27">
        <f t="shared" si="82"/>
        <v>185.07863275945201</v>
      </c>
      <c r="AK67" s="27">
        <f t="shared" si="82"/>
        <v>9.2539316379726007</v>
      </c>
      <c r="AL67" s="28">
        <f t="shared" si="83"/>
        <v>25</v>
      </c>
      <c r="AM67" s="27">
        <f t="shared" si="58"/>
        <v>100000</v>
      </c>
      <c r="AN67" s="29">
        <v>0</v>
      </c>
      <c r="AO67" s="8">
        <f t="shared" si="59"/>
        <v>0</v>
      </c>
      <c r="AP67" s="40"/>
      <c r="AQ67" s="9">
        <f t="shared" si="72"/>
        <v>2.3136164266299875</v>
      </c>
      <c r="AR67" s="9">
        <f t="shared" si="73"/>
        <v>0.10255212157621876</v>
      </c>
      <c r="AS67" s="33">
        <f t="shared" si="74"/>
        <v>0.8835604891743698</v>
      </c>
      <c r="AT67" s="33">
        <f t="shared" si="75"/>
        <v>2.0442200616750494E-3</v>
      </c>
      <c r="AU67" s="33">
        <f t="shared" si="76"/>
        <v>9.0611002705753299E-2</v>
      </c>
      <c r="AV67" s="30">
        <f t="shared" si="77"/>
        <v>0.79090526640694148</v>
      </c>
      <c r="AW67" s="40"/>
      <c r="AX67" s="10">
        <f t="shared" si="60"/>
        <v>8.8356048917436976</v>
      </c>
      <c r="AY67" s="10">
        <f t="shared" si="48"/>
        <v>0</v>
      </c>
      <c r="BB67" s="11">
        <f t="shared" si="49"/>
        <v>145.56897898546333</v>
      </c>
      <c r="BC67" s="11">
        <f t="shared" si="50"/>
        <v>-7.2784489492731668</v>
      </c>
      <c r="BD67" s="11">
        <f t="shared" si="50"/>
        <v>-19.663125993406862</v>
      </c>
      <c r="BE67" s="11">
        <f t="shared" si="61"/>
        <v>-204.42200616750495</v>
      </c>
      <c r="BF67" s="11">
        <f t="shared" si="62"/>
        <v>-85.794602124721635</v>
      </c>
      <c r="BG67" s="11">
        <f t="shared" si="78"/>
        <v>8.8267977174790637</v>
      </c>
      <c r="BH67" s="11">
        <f t="shared" si="63"/>
        <v>10.607225496234395</v>
      </c>
      <c r="BI67" s="11">
        <f t="shared" si="51"/>
        <v>-66.360578911008176</v>
      </c>
    </row>
    <row r="68" spans="1:61" x14ac:dyDescent="0.2">
      <c r="B68" s="31"/>
      <c r="C68" s="14"/>
      <c r="E68" s="31"/>
      <c r="F68" s="40"/>
      <c r="G68" s="40"/>
      <c r="H68" s="40"/>
      <c r="I68" s="40"/>
      <c r="J68" s="40"/>
      <c r="K68" s="40"/>
      <c r="L68" s="40"/>
      <c r="M68" s="15"/>
      <c r="N68" s="40"/>
      <c r="O68" s="33"/>
      <c r="P68" s="40"/>
      <c r="Q68" s="40"/>
      <c r="R68" s="40"/>
      <c r="S68" s="40"/>
      <c r="T68" s="11"/>
      <c r="U68" s="11"/>
      <c r="V68" s="11"/>
      <c r="AI68" s="31"/>
      <c r="AJ68" s="40"/>
      <c r="AK68" s="40"/>
      <c r="AL68" s="40"/>
      <c r="AM68" s="40"/>
      <c r="AN68" s="40"/>
      <c r="AO68" s="40"/>
      <c r="AP68" s="40"/>
      <c r="AQ68" s="15"/>
      <c r="AR68" s="40"/>
      <c r="AS68" s="33"/>
      <c r="AT68" s="40"/>
      <c r="AU68" s="40"/>
      <c r="AV68" s="40"/>
      <c r="AW68" s="40"/>
      <c r="AX68" s="11"/>
      <c r="AY68" s="11"/>
      <c r="AZ68" s="11"/>
    </row>
    <row r="69" spans="1:61" x14ac:dyDescent="0.2">
      <c r="B69" s="41"/>
      <c r="C69" s="16"/>
      <c r="E69" s="31"/>
      <c r="F69" s="40"/>
      <c r="G69" s="40"/>
      <c r="H69" s="40"/>
      <c r="I69" s="40"/>
      <c r="J69" s="40"/>
      <c r="K69" s="40"/>
      <c r="L69" s="40"/>
      <c r="M69" s="15"/>
      <c r="N69" s="40"/>
      <c r="O69" s="40"/>
      <c r="P69" s="40"/>
      <c r="Q69" s="40"/>
      <c r="R69" s="40"/>
      <c r="S69" s="40"/>
      <c r="T69" s="11"/>
      <c r="U69" s="11"/>
      <c r="V69" s="11"/>
      <c r="W69" s="22" t="s">
        <v>83</v>
      </c>
      <c r="X69" s="42">
        <f>SUM(X47:X67)</f>
        <v>3398.6782991217124</v>
      </c>
      <c r="Y69" s="42">
        <f t="shared" ref="Y69:AE69" si="85">SUM(Y47:Y67)</f>
        <v>-308.74288952567474</v>
      </c>
      <c r="Z69" s="42">
        <f t="shared" si="85"/>
        <v>-634.085720546007</v>
      </c>
      <c r="AA69" s="42">
        <f t="shared" si="85"/>
        <v>-2624.0781560714208</v>
      </c>
      <c r="AB69" s="42">
        <f t="shared" si="85"/>
        <v>-168.22846702138932</v>
      </c>
      <c r="AC69" s="42">
        <f t="shared" si="85"/>
        <v>0</v>
      </c>
      <c r="AD69" s="42">
        <f t="shared" si="85"/>
        <v>280.04269719437593</v>
      </c>
      <c r="AE69" s="42">
        <f t="shared" si="85"/>
        <v>111.81423017298665</v>
      </c>
      <c r="AI69" s="31"/>
      <c r="AJ69" s="40"/>
      <c r="AK69" s="40"/>
      <c r="AL69" s="40"/>
      <c r="AM69" s="40"/>
      <c r="AN69" s="40"/>
      <c r="AO69" s="40"/>
      <c r="AP69" s="40"/>
      <c r="AQ69" s="15"/>
      <c r="AR69" s="40"/>
      <c r="AS69" s="40"/>
      <c r="AT69" s="40"/>
      <c r="AU69" s="40"/>
      <c r="AV69" s="40"/>
      <c r="AW69" s="40"/>
      <c r="AX69" s="11"/>
      <c r="AY69" s="11"/>
      <c r="AZ69" s="11"/>
      <c r="BA69" s="22" t="s">
        <v>83</v>
      </c>
      <c r="BB69" s="42">
        <f>SUM(BB47:BB67)</f>
        <v>3398.6782991217124</v>
      </c>
      <c r="BC69" s="42">
        <f t="shared" ref="BC69:BI69" si="86">SUM(BC47:BC67)</f>
        <v>-308.74288952567474</v>
      </c>
      <c r="BD69" s="42">
        <f t="shared" si="86"/>
        <v>-674.085720546007</v>
      </c>
      <c r="BE69" s="42">
        <f t="shared" si="86"/>
        <v>-2130.8949568099479</v>
      </c>
      <c r="BF69" s="42">
        <f t="shared" si="86"/>
        <v>284.95473224008367</v>
      </c>
      <c r="BG69" s="42">
        <f t="shared" si="86"/>
        <v>0</v>
      </c>
      <c r="BH69" s="42">
        <f t="shared" si="86"/>
        <v>280.11631447568408</v>
      </c>
      <c r="BI69" s="42">
        <f t="shared" si="86"/>
        <v>565.07104671576758</v>
      </c>
    </row>
    <row r="70" spans="1:61" x14ac:dyDescent="0.2">
      <c r="B70" s="31"/>
      <c r="C70" s="14"/>
      <c r="E70" s="31"/>
      <c r="V70" s="11"/>
      <c r="W70" s="34"/>
      <c r="AI70" s="31"/>
      <c r="AZ70" s="11"/>
      <c r="BA70" s="34"/>
    </row>
    <row r="71" spans="1:61" x14ac:dyDescent="0.2">
      <c r="C71" s="14"/>
      <c r="V71" s="11"/>
      <c r="W71" s="22" t="str">
        <f>"Present Value at "&amp;TEXT(B49,"0.00%")&amp;" :"</f>
        <v>Present Value at 7.21% :</v>
      </c>
      <c r="X71" s="42">
        <f>X47+NPV($B$20,X48:X67)</f>
        <v>1815.1888648352242</v>
      </c>
      <c r="Y71" s="42">
        <f>Y47+NPV($B$20,Y48:Y67)</f>
        <v>-229.56841781135023</v>
      </c>
      <c r="Z71" s="42">
        <f>Z47+NPV($B$20,Z48:Z67)</f>
        <v>-420.19157584150167</v>
      </c>
      <c r="AA71" s="42">
        <f t="shared" ref="AA71:AE71" si="87">AA47+NPV($B$20,AA48:AA67)</f>
        <v>-1157.3334345762469</v>
      </c>
      <c r="AB71" s="42">
        <f t="shared" si="87"/>
        <v>8.0954366061259293</v>
      </c>
      <c r="AC71" s="42">
        <f t="shared" si="87"/>
        <v>-37.524756467564082</v>
      </c>
      <c r="AD71" s="42">
        <f t="shared" si="87"/>
        <v>148.90472995407569</v>
      </c>
      <c r="AE71" s="42">
        <f t="shared" si="87"/>
        <v>119.47541009263762</v>
      </c>
      <c r="AZ71" s="11"/>
      <c r="BA71" s="22" t="str">
        <f>"Present Value at "&amp;TEXT(B49,"0.00%")&amp;" :"</f>
        <v>Present Value at 7.21% :</v>
      </c>
      <c r="BB71" s="42">
        <f>BB47+NPV($B$20,BB48:BB67)</f>
        <v>1815.1888648352242</v>
      </c>
      <c r="BC71" s="42">
        <f t="shared" ref="BC71:BI71" si="88">BC47+NPV($B$20,BC48:BC67)</f>
        <v>-229.56841781135023</v>
      </c>
      <c r="BD71" s="42">
        <f t="shared" si="88"/>
        <v>-460.19157584150167</v>
      </c>
      <c r="BE71" s="42">
        <f t="shared" si="88"/>
        <v>-939.25810497414045</v>
      </c>
      <c r="BF71" s="42">
        <f t="shared" si="88"/>
        <v>186.17076620823201</v>
      </c>
      <c r="BG71" s="42">
        <f t="shared" si="88"/>
        <v>-37.524756467564082</v>
      </c>
      <c r="BH71" s="42">
        <f t="shared" si="88"/>
        <v>148.93669940916203</v>
      </c>
      <c r="BI71" s="42">
        <f t="shared" si="88"/>
        <v>297.58270914983001</v>
      </c>
    </row>
    <row r="72" spans="1:61" x14ac:dyDescent="0.2">
      <c r="B72" s="31"/>
      <c r="C72" s="14"/>
      <c r="V72" s="11"/>
      <c r="AZ72" s="11"/>
    </row>
    <row r="73" spans="1:61" x14ac:dyDescent="0.2">
      <c r="B73" s="31"/>
      <c r="C73" s="14"/>
      <c r="V73" s="11"/>
      <c r="W73" s="22" t="str">
        <f>"Present Value at "&amp;TEXT(B50,"0.00%")&amp;" :"</f>
        <v>Present Value at 3.21% :</v>
      </c>
      <c r="X73" s="42">
        <f>X47+NPV($B$21,X48:X67)</f>
        <v>2506.1142517249818</v>
      </c>
      <c r="Y73" s="42">
        <f t="shared" ref="Y73:AE73" si="89">Y47+NPV($B$21,Y48:Y67)</f>
        <v>-264.11468715583811</v>
      </c>
      <c r="Z73" s="42">
        <f t="shared" si="89"/>
        <v>-513.52020278621205</v>
      </c>
      <c r="AA73" s="42">
        <f t="shared" si="89"/>
        <v>-1774.3269147423646</v>
      </c>
      <c r="AB73" s="42">
        <f t="shared" si="89"/>
        <v>-45.847552959432264</v>
      </c>
      <c r="AC73" s="42">
        <f t="shared" si="89"/>
        <v>-21.340532992601815</v>
      </c>
      <c r="AD73" s="42">
        <f t="shared" si="89"/>
        <v>206.56721051784484</v>
      </c>
      <c r="AE73" s="42">
        <f t="shared" si="89"/>
        <v>139.3791245658108</v>
      </c>
      <c r="AZ73" s="11"/>
      <c r="BA73" s="22" t="str">
        <f>"Present Value at "&amp;TEXT(B50,"0.00%")&amp;" :"</f>
        <v>Present Value at 3.21% :</v>
      </c>
      <c r="BB73" s="42">
        <f>BB47+NPV($B$21,BB48:BB67)</f>
        <v>2506.1142517249818</v>
      </c>
      <c r="BC73" s="42">
        <f t="shared" ref="BC73:BI73" si="90">BC47+NPV($B$21,BC48:BC67)</f>
        <v>-264.11468715583811</v>
      </c>
      <c r="BD73" s="42">
        <f t="shared" si="90"/>
        <v>-553.52020278621205</v>
      </c>
      <c r="BE73" s="42">
        <f t="shared" si="90"/>
        <v>-1440.4652597390282</v>
      </c>
      <c r="BF73" s="42">
        <f t="shared" si="90"/>
        <v>248.0141020439039</v>
      </c>
      <c r="BG73" s="42">
        <f t="shared" si="90"/>
        <v>-21.340532992601815</v>
      </c>
      <c r="BH73" s="42">
        <f t="shared" si="90"/>
        <v>206.61694424919446</v>
      </c>
      <c r="BI73" s="42">
        <f t="shared" si="90"/>
        <v>433.29051330049646</v>
      </c>
    </row>
    <row r="74" spans="1:61" x14ac:dyDescent="0.2">
      <c r="B74" s="31"/>
      <c r="C74" s="14"/>
    </row>
    <row r="75" spans="1:61" s="20" customFormat="1" ht="17" thickBot="1" x14ac:dyDescent="0.25">
      <c r="B75" s="43"/>
      <c r="C75" s="44"/>
      <c r="AG75" s="47"/>
    </row>
    <row r="76" spans="1:61" ht="17" thickBot="1" x14ac:dyDescent="0.25">
      <c r="A76" s="221" t="s">
        <v>67</v>
      </c>
      <c r="B76" s="221"/>
      <c r="E76" s="21">
        <v>0</v>
      </c>
      <c r="F76" s="27">
        <f>B80</f>
        <v>399.660300469172</v>
      </c>
      <c r="G76" s="27">
        <f>F76*B85</f>
        <v>319.72824037533763</v>
      </c>
      <c r="H76" s="28">
        <f>B90</f>
        <v>200</v>
      </c>
      <c r="I76" s="27">
        <f>B77</f>
        <v>250000</v>
      </c>
      <c r="J76" s="29">
        <v>0.8</v>
      </c>
      <c r="K76" s="8">
        <f>I76*J76/1000</f>
        <v>200</v>
      </c>
      <c r="M76" s="9"/>
      <c r="N76" s="9"/>
      <c r="O76" s="30">
        <v>1</v>
      </c>
      <c r="P76" s="30"/>
      <c r="Q76" s="30"/>
      <c r="R76" s="30">
        <f>O76-SUM(P76:Q76)</f>
        <v>1</v>
      </c>
      <c r="S76" s="30"/>
      <c r="T76" s="10"/>
      <c r="U76" s="10">
        <f t="shared" ref="U76:U96" si="91">K76*R76</f>
        <v>200</v>
      </c>
      <c r="W76" s="30"/>
      <c r="X76" s="11">
        <f t="shared" ref="X76:X96" si="92">$R76*F76</f>
        <v>399.660300469172</v>
      </c>
      <c r="Y76" s="11">
        <f t="shared" ref="Y76:Z96" si="93">-$R76*G76</f>
        <v>-319.72824037533763</v>
      </c>
      <c r="Z76" s="11">
        <f t="shared" si="93"/>
        <v>-200</v>
      </c>
      <c r="AA76" s="11"/>
      <c r="AB76" s="11">
        <f>SUM(X76:AA76)</f>
        <v>-120.06793990616563</v>
      </c>
      <c r="AC76" s="11">
        <f>T76-U76</f>
        <v>-200</v>
      </c>
      <c r="AD76" s="11"/>
      <c r="AE76" s="11">
        <f t="shared" ref="AE76:AE96" si="94">SUM(AB76:AD76)</f>
        <v>-320.06793990616563</v>
      </c>
      <c r="AI76" s="21">
        <v>0</v>
      </c>
      <c r="AJ76" s="27">
        <f>F76</f>
        <v>399.660300469172</v>
      </c>
      <c r="AK76" s="27">
        <f>G76</f>
        <v>319.72824037533763</v>
      </c>
      <c r="AL76" s="28">
        <f>C90</f>
        <v>240</v>
      </c>
      <c r="AM76" s="27">
        <f>I76</f>
        <v>250000</v>
      </c>
      <c r="AN76" s="29">
        <v>0.8</v>
      </c>
      <c r="AO76" s="8">
        <f>AM76*AN76/1000</f>
        <v>200</v>
      </c>
      <c r="AQ76" s="9"/>
      <c r="AR76" s="9"/>
      <c r="AS76" s="30">
        <v>1</v>
      </c>
      <c r="AT76" s="30"/>
      <c r="AU76" s="30"/>
      <c r="AV76" s="30">
        <f>AS76-SUM(AT76:AU76)</f>
        <v>1</v>
      </c>
      <c r="AW76" s="30"/>
      <c r="AX76" s="10"/>
      <c r="AY76" s="10">
        <f t="shared" ref="AY76:AY96" si="95">AO76*AV76</f>
        <v>200</v>
      </c>
      <c r="BA76" s="30"/>
      <c r="BB76" s="11">
        <f t="shared" ref="BB76:BB96" si="96">$R76*AJ76</f>
        <v>399.660300469172</v>
      </c>
      <c r="BC76" s="11">
        <f t="shared" ref="BC76:BD96" si="97">-$R76*AK76</f>
        <v>-319.72824037533763</v>
      </c>
      <c r="BD76" s="11">
        <f t="shared" si="97"/>
        <v>-240</v>
      </c>
      <c r="BE76" s="11"/>
      <c r="BF76" s="11">
        <f>SUM(BB76:BE76)</f>
        <v>-160.06793990616563</v>
      </c>
      <c r="BG76" s="11">
        <f>AX76-AY76</f>
        <v>-200</v>
      </c>
      <c r="BH76" s="11"/>
      <c r="BI76" s="11">
        <f t="shared" ref="BI76:BI96" si="98">SUM(BF76:BH76)</f>
        <v>-360.06793990616563</v>
      </c>
    </row>
    <row r="77" spans="1:61" x14ac:dyDescent="0.2">
      <c r="A77" s="45" t="s">
        <v>68</v>
      </c>
      <c r="B77" s="24">
        <v>250000</v>
      </c>
      <c r="E77" s="31">
        <f>E76+1</f>
        <v>1</v>
      </c>
      <c r="F77" s="27"/>
      <c r="G77" s="27"/>
      <c r="H77" s="28"/>
      <c r="I77" s="27">
        <f>B77</f>
        <v>250000</v>
      </c>
      <c r="J77" s="29">
        <v>0.8</v>
      </c>
      <c r="K77" s="8">
        <f t="shared" ref="K77:K96" si="99">I77*J77/1000</f>
        <v>200</v>
      </c>
      <c r="L77" s="32"/>
      <c r="M77" s="9">
        <f>M19</f>
        <v>0.65717040569250318</v>
      </c>
      <c r="N77" s="9">
        <f>N19</f>
        <v>9.6782489144733586E-3</v>
      </c>
      <c r="O77" s="33">
        <f>R76</f>
        <v>1</v>
      </c>
      <c r="P77" s="33">
        <f>O77*M77/1000</f>
        <v>6.5717040569250314E-4</v>
      </c>
      <c r="Q77" s="33">
        <f>MIN(N77*O77,O77-P77)</f>
        <v>9.6782489144733586E-3</v>
      </c>
      <c r="R77" s="30">
        <f>O77-SUM(P77:Q77)</f>
        <v>0.98966458067983409</v>
      </c>
      <c r="S77" s="30"/>
      <c r="T77" s="10">
        <f t="shared" ref="T77:T96" si="100">U76</f>
        <v>200</v>
      </c>
      <c r="U77" s="10">
        <f t="shared" si="91"/>
        <v>197.93291613596682</v>
      </c>
      <c r="W77" s="30"/>
      <c r="X77" s="11">
        <f t="shared" si="92"/>
        <v>0</v>
      </c>
      <c r="Y77" s="11">
        <f t="shared" si="93"/>
        <v>0</v>
      </c>
      <c r="Z77" s="11">
        <f t="shared" si="93"/>
        <v>0</v>
      </c>
      <c r="AA77" s="11">
        <f t="shared" ref="AA77:AA96" si="101">-P77*I77</f>
        <v>-164.29260142312577</v>
      </c>
      <c r="AB77" s="11">
        <f t="shared" ref="AB77:AB96" si="102">SUM(X77:AA77)</f>
        <v>-164.29260142312577</v>
      </c>
      <c r="AC77" s="11">
        <f>-I77*$R76*(J77-J76)/1000</f>
        <v>0</v>
      </c>
      <c r="AD77" s="11">
        <f t="shared" ref="AD77:AD96" si="103">$B$20*SUM(T77,X77:Y77)</f>
        <v>14.419226742318875</v>
      </c>
      <c r="AE77" s="11">
        <f t="shared" si="94"/>
        <v>-149.8733746808069</v>
      </c>
      <c r="AG77" s="49"/>
      <c r="AI77" s="31">
        <f>AI76+1</f>
        <v>1</v>
      </c>
      <c r="AJ77" s="27"/>
      <c r="AK77" s="27"/>
      <c r="AL77" s="28"/>
      <c r="AM77" s="27">
        <f t="shared" ref="AM77:AM96" si="104">I77</f>
        <v>250000</v>
      </c>
      <c r="AN77" s="29">
        <v>0.8</v>
      </c>
      <c r="AO77" s="8">
        <f t="shared" ref="AO77:AO96" si="105">AM77*AN77/1000</f>
        <v>200</v>
      </c>
      <c r="AP77" s="32"/>
      <c r="AQ77" s="9">
        <f>AQ19</f>
        <v>0.53230802861092763</v>
      </c>
      <c r="AR77" s="9">
        <f>N77</f>
        <v>9.6782489144733586E-3</v>
      </c>
      <c r="AS77" s="33">
        <f>AV76</f>
        <v>1</v>
      </c>
      <c r="AT77" s="33">
        <f>AS77*AQ77/1000</f>
        <v>5.3230802861092765E-4</v>
      </c>
      <c r="AU77" s="33">
        <f>MIN(AR77*AS77,AS77-AT77)</f>
        <v>9.6782489144733586E-3</v>
      </c>
      <c r="AV77" s="30">
        <f>AS77-SUM(AT77:AU77)</f>
        <v>0.98978944305691574</v>
      </c>
      <c r="AW77" s="30"/>
      <c r="AX77" s="10">
        <f t="shared" ref="AX77:AX96" si="106">AY76</f>
        <v>200</v>
      </c>
      <c r="AY77" s="10">
        <f t="shared" si="95"/>
        <v>197.95788861138314</v>
      </c>
      <c r="BA77" s="30"/>
      <c r="BB77" s="11">
        <f t="shared" si="96"/>
        <v>0</v>
      </c>
      <c r="BC77" s="11">
        <f t="shared" si="97"/>
        <v>0</v>
      </c>
      <c r="BD77" s="11">
        <f t="shared" si="97"/>
        <v>0</v>
      </c>
      <c r="BE77" s="11">
        <f t="shared" ref="BE77:BE96" si="107">-AT77*AM77</f>
        <v>-133.07700715273191</v>
      </c>
      <c r="BF77" s="11">
        <f t="shared" ref="BF77:BF96" si="108">SUM(BB77:BE77)</f>
        <v>-133.07700715273191</v>
      </c>
      <c r="BG77" s="11">
        <f>-AM77*$R76*(AN77-AN76)/1000</f>
        <v>0</v>
      </c>
      <c r="BH77" s="11">
        <f t="shared" ref="BH77:BH96" si="109">$B$20*SUM(AX77,BB77:BC77)</f>
        <v>14.419226742318875</v>
      </c>
      <c r="BI77" s="11">
        <f t="shared" si="98"/>
        <v>-118.65778041041304</v>
      </c>
    </row>
    <row r="78" spans="1:61" x14ac:dyDescent="0.2">
      <c r="A78" s="34" t="s">
        <v>69</v>
      </c>
      <c r="B78" s="122">
        <f>B20</f>
        <v>7.2096133711594373E-2</v>
      </c>
      <c r="E78" s="31">
        <f t="shared" ref="E78:E96" si="110">E77+1</f>
        <v>2</v>
      </c>
      <c r="F78" s="27">
        <f>B80</f>
        <v>399.660300469172</v>
      </c>
      <c r="G78" s="27">
        <f>F78*$B$86</f>
        <v>19.983015023458602</v>
      </c>
      <c r="H78" s="28">
        <f>$B$91</f>
        <v>25</v>
      </c>
      <c r="I78" s="27">
        <f>B77</f>
        <v>250000</v>
      </c>
      <c r="J78" s="29">
        <v>0.7</v>
      </c>
      <c r="K78" s="8">
        <f t="shared" si="99"/>
        <v>175</v>
      </c>
      <c r="L78" s="32"/>
      <c r="M78" s="9">
        <f t="shared" ref="M78:N93" si="111">M20</f>
        <v>0.68892309697585763</v>
      </c>
      <c r="N78" s="9">
        <f t="shared" si="111"/>
        <v>9.127854954085789E-3</v>
      </c>
      <c r="O78" s="33">
        <f t="shared" ref="O78:O96" si="112">R77</f>
        <v>0.98966458067983409</v>
      </c>
      <c r="P78" s="33">
        <f t="shared" ref="P78:P96" si="113">O78*M78/1000</f>
        <v>6.8180278788926481E-4</v>
      </c>
      <c r="Q78" s="33">
        <f t="shared" ref="Q78:Q96" si="114">MIN(N78*O78,O78-P78)</f>
        <v>9.033514745641659E-3</v>
      </c>
      <c r="R78" s="30">
        <f t="shared" ref="R78:R96" si="115">O78-SUM(P78:Q78)</f>
        <v>0.97994926314630315</v>
      </c>
      <c r="S78" s="30"/>
      <c r="T78" s="10">
        <f t="shared" si="100"/>
        <v>197.93291613596682</v>
      </c>
      <c r="U78" s="10">
        <f t="shared" si="91"/>
        <v>171.49112105060306</v>
      </c>
      <c r="W78" s="30"/>
      <c r="X78" s="11">
        <f t="shared" si="92"/>
        <v>391.64681695359519</v>
      </c>
      <c r="Y78" s="11">
        <f t="shared" si="93"/>
        <v>-19.582340847679763</v>
      </c>
      <c r="Z78" s="11">
        <f t="shared" si="93"/>
        <v>-24.49873157865758</v>
      </c>
      <c r="AA78" s="11">
        <f t="shared" si="101"/>
        <v>-170.45069697231619</v>
      </c>
      <c r="AB78" s="11">
        <f t="shared" si="102"/>
        <v>177.1150475549417</v>
      </c>
      <c r="AC78" s="11">
        <f t="shared" ref="AC78:AC96" si="116">-I78*($R77*J78-$R76*J77)/1000</f>
        <v>26.80869838102906</v>
      </c>
      <c r="AD78" s="11">
        <f t="shared" si="103"/>
        <v>41.094608206330847</v>
      </c>
      <c r="AE78" s="11">
        <f t="shared" si="94"/>
        <v>245.01835414230163</v>
      </c>
      <c r="AG78" s="50"/>
      <c r="AI78" s="31">
        <f t="shared" ref="AI78:AI96" si="117">AI77+1</f>
        <v>2</v>
      </c>
      <c r="AJ78" s="27">
        <f>F78</f>
        <v>399.660300469172</v>
      </c>
      <c r="AK78" s="27">
        <f>G78</f>
        <v>19.983015023458602</v>
      </c>
      <c r="AL78" s="28">
        <f>$C$91</f>
        <v>25</v>
      </c>
      <c r="AM78" s="27">
        <f t="shared" si="104"/>
        <v>250000</v>
      </c>
      <c r="AN78" s="29">
        <v>0.7</v>
      </c>
      <c r="AO78" s="8">
        <f t="shared" si="105"/>
        <v>175</v>
      </c>
      <c r="AP78" s="32"/>
      <c r="AQ78" s="9">
        <f t="shared" ref="AQ78:AQ96" si="118">AQ20</f>
        <v>0.5580277085504447</v>
      </c>
      <c r="AR78" s="9">
        <f t="shared" ref="AR78:AR96" si="119">N78</f>
        <v>9.127854954085789E-3</v>
      </c>
      <c r="AS78" s="33">
        <f t="shared" ref="AS78:AS96" si="120">AV77</f>
        <v>0.98978944305691574</v>
      </c>
      <c r="AT78" s="33">
        <f t="shared" ref="AT78:AT96" si="121">AS78*AQ78/1000</f>
        <v>5.5232993485647148E-4</v>
      </c>
      <c r="AU78" s="33">
        <f t="shared" ref="AU78:AU96" si="122">MIN(AR78*AS78,AS78-AT78)</f>
        <v>9.0346544713088821E-3</v>
      </c>
      <c r="AV78" s="30">
        <f t="shared" ref="AV78:AV96" si="123">AS78-SUM(AT78:AU78)</f>
        <v>0.9802024586507504</v>
      </c>
      <c r="AW78" s="30"/>
      <c r="AX78" s="10">
        <f t="shared" si="106"/>
        <v>197.95788861138314</v>
      </c>
      <c r="AY78" s="10">
        <f t="shared" si="95"/>
        <v>171.53543026388132</v>
      </c>
      <c r="BA78" s="30"/>
      <c r="BB78" s="11">
        <f t="shared" si="96"/>
        <v>391.64681695359519</v>
      </c>
      <c r="BC78" s="11">
        <f t="shared" si="97"/>
        <v>-19.582340847679763</v>
      </c>
      <c r="BD78" s="11">
        <f t="shared" si="97"/>
        <v>-24.49873157865758</v>
      </c>
      <c r="BE78" s="11">
        <f t="shared" si="107"/>
        <v>-138.08248371411787</v>
      </c>
      <c r="BF78" s="11">
        <f t="shared" si="108"/>
        <v>209.48326081314002</v>
      </c>
      <c r="BG78" s="11">
        <f t="shared" ref="BG78:BG96" si="124">-AM78*($R77*AN78-$R76*AN77)/1000</f>
        <v>26.80869838102906</v>
      </c>
      <c r="BH78" s="11">
        <f t="shared" si="109"/>
        <v>41.096408625257567</v>
      </c>
      <c r="BI78" s="11">
        <f t="shared" si="98"/>
        <v>277.38836781942666</v>
      </c>
    </row>
    <row r="79" spans="1:61" x14ac:dyDescent="0.2">
      <c r="A79" s="34" t="s">
        <v>70</v>
      </c>
      <c r="B79" s="12">
        <f>B21</f>
        <v>3.2096133711594366E-2</v>
      </c>
      <c r="E79" s="31">
        <f t="shared" si="110"/>
        <v>3</v>
      </c>
      <c r="F79" s="27">
        <f>B80</f>
        <v>399.660300469172</v>
      </c>
      <c r="G79" s="27">
        <f t="shared" ref="G79:G96" si="125">F79*$B$86</f>
        <v>19.983015023458602</v>
      </c>
      <c r="H79" s="28">
        <f t="shared" ref="H79:H96" si="126">$B$91</f>
        <v>25</v>
      </c>
      <c r="I79" s="27">
        <f>B77</f>
        <v>250000</v>
      </c>
      <c r="J79" s="29">
        <v>0.7</v>
      </c>
      <c r="K79" s="8">
        <f t="shared" si="99"/>
        <v>175</v>
      </c>
      <c r="L79" s="32"/>
      <c r="M79" s="9">
        <f t="shared" si="111"/>
        <v>0.72708859771283341</v>
      </c>
      <c r="N79" s="9">
        <f t="shared" si="111"/>
        <v>8.7968690821865932E-3</v>
      </c>
      <c r="O79" s="33">
        <f t="shared" si="112"/>
        <v>0.97994926314630315</v>
      </c>
      <c r="P79" s="33">
        <f t="shared" si="113"/>
        <v>7.1250993557076989E-4</v>
      </c>
      <c r="Q79" s="33">
        <f t="shared" si="114"/>
        <v>8.6204853750832481E-3</v>
      </c>
      <c r="R79" s="30">
        <f t="shared" si="115"/>
        <v>0.97061626783564914</v>
      </c>
      <c r="S79" s="30"/>
      <c r="T79" s="10">
        <f t="shared" si="100"/>
        <v>171.49112105060306</v>
      </c>
      <c r="U79" s="10">
        <f t="shared" si="91"/>
        <v>169.85784687123859</v>
      </c>
      <c r="W79" s="30"/>
      <c r="X79" s="11">
        <f t="shared" si="92"/>
        <v>387.91678924346184</v>
      </c>
      <c r="Y79" s="11">
        <f t="shared" si="93"/>
        <v>-19.395839462173097</v>
      </c>
      <c r="Z79" s="11">
        <f t="shared" si="93"/>
        <v>-24.26540669589123</v>
      </c>
      <c r="AA79" s="11">
        <f t="shared" si="101"/>
        <v>-178.12748389269248</v>
      </c>
      <c r="AB79" s="11">
        <f t="shared" si="102"/>
        <v>166.12805919270502</v>
      </c>
      <c r="AC79" s="11">
        <f t="shared" si="116"/>
        <v>1.7001805683679039</v>
      </c>
      <c r="AD79" s="11">
        <f t="shared" si="103"/>
        <v>38.932782464571048</v>
      </c>
      <c r="AE79" s="11">
        <f t="shared" si="94"/>
        <v>206.76102222564396</v>
      </c>
      <c r="AI79" s="31">
        <f t="shared" si="117"/>
        <v>3</v>
      </c>
      <c r="AJ79" s="27">
        <f t="shared" ref="AJ79:AK96" si="127">F79</f>
        <v>399.660300469172</v>
      </c>
      <c r="AK79" s="27">
        <f t="shared" si="127"/>
        <v>19.983015023458602</v>
      </c>
      <c r="AL79" s="28">
        <f t="shared" ref="AL79:AL96" si="128">$C$91</f>
        <v>25</v>
      </c>
      <c r="AM79" s="27">
        <f t="shared" si="104"/>
        <v>250000</v>
      </c>
      <c r="AN79" s="29">
        <v>0.7</v>
      </c>
      <c r="AO79" s="8">
        <f t="shared" si="105"/>
        <v>175</v>
      </c>
      <c r="AP79" s="32"/>
      <c r="AQ79" s="9">
        <f t="shared" si="118"/>
        <v>0.58894176414739507</v>
      </c>
      <c r="AR79" s="9">
        <f t="shared" si="119"/>
        <v>8.7968690821865932E-3</v>
      </c>
      <c r="AS79" s="33">
        <f t="shared" si="120"/>
        <v>0.9802024586507504</v>
      </c>
      <c r="AT79" s="33">
        <f t="shared" si="121"/>
        <v>5.7728216521938703E-4</v>
      </c>
      <c r="AU79" s="33">
        <f t="shared" si="122"/>
        <v>8.6227127027880685E-3</v>
      </c>
      <c r="AV79" s="30">
        <f t="shared" si="123"/>
        <v>0.97100246378274291</v>
      </c>
      <c r="AW79" s="30"/>
      <c r="AX79" s="10">
        <f t="shared" si="106"/>
        <v>171.53543026388132</v>
      </c>
      <c r="AY79" s="10">
        <f t="shared" si="95"/>
        <v>169.92543116198001</v>
      </c>
      <c r="BA79" s="30"/>
      <c r="BB79" s="11">
        <f t="shared" si="96"/>
        <v>387.91678924346184</v>
      </c>
      <c r="BC79" s="11">
        <f t="shared" si="97"/>
        <v>-19.395839462173097</v>
      </c>
      <c r="BD79" s="11">
        <f t="shared" si="97"/>
        <v>-24.26540669589123</v>
      </c>
      <c r="BE79" s="11">
        <f t="shared" si="107"/>
        <v>-144.32054130484676</v>
      </c>
      <c r="BF79" s="11">
        <f t="shared" si="108"/>
        <v>199.93500178055075</v>
      </c>
      <c r="BG79" s="11">
        <f t="shared" si="124"/>
        <v>1.7001805683679039</v>
      </c>
      <c r="BH79" s="11">
        <f t="shared" si="109"/>
        <v>38.935976987536215</v>
      </c>
      <c r="BI79" s="11">
        <f t="shared" si="98"/>
        <v>240.57115933645485</v>
      </c>
    </row>
    <row r="80" spans="1:61" x14ac:dyDescent="0.2">
      <c r="A80" s="45" t="s">
        <v>71</v>
      </c>
      <c r="B80" s="63">
        <v>399.660300469172</v>
      </c>
      <c r="D80" s="36"/>
      <c r="E80" s="31">
        <f t="shared" si="110"/>
        <v>4</v>
      </c>
      <c r="F80" s="27">
        <f>B80</f>
        <v>399.660300469172</v>
      </c>
      <c r="G80" s="27">
        <f t="shared" si="125"/>
        <v>19.983015023458602</v>
      </c>
      <c r="H80" s="28">
        <f t="shared" si="126"/>
        <v>25</v>
      </c>
      <c r="I80" s="27">
        <f>B77</f>
        <v>250000</v>
      </c>
      <c r="J80" s="29">
        <v>0.6</v>
      </c>
      <c r="K80" s="8">
        <f t="shared" si="99"/>
        <v>150</v>
      </c>
      <c r="L80" s="32"/>
      <c r="M80" s="9">
        <f t="shared" si="111"/>
        <v>0.77268694429479035</v>
      </c>
      <c r="N80" s="9">
        <f t="shared" si="111"/>
        <v>8.6235472306225164E-3</v>
      </c>
      <c r="O80" s="33">
        <f t="shared" si="112"/>
        <v>0.97061626783564914</v>
      </c>
      <c r="P80" s="33">
        <f t="shared" si="113"/>
        <v>7.499825180767415E-4</v>
      </c>
      <c r="Q80" s="33">
        <f t="shared" si="114"/>
        <v>8.3701552284912752E-3</v>
      </c>
      <c r="R80" s="30">
        <f t="shared" si="115"/>
        <v>0.96149613008908108</v>
      </c>
      <c r="S80" s="30"/>
      <c r="T80" s="10">
        <f t="shared" si="100"/>
        <v>169.85784687123859</v>
      </c>
      <c r="U80" s="10">
        <f t="shared" si="91"/>
        <v>144.22441951336216</v>
      </c>
      <c r="W80" s="30"/>
      <c r="X80" s="11">
        <f t="shared" si="92"/>
        <v>384.27183225134826</v>
      </c>
      <c r="Y80" s="11">
        <f t="shared" si="93"/>
        <v>-19.213591612567413</v>
      </c>
      <c r="Z80" s="11">
        <f t="shared" si="93"/>
        <v>-24.037403252227026</v>
      </c>
      <c r="AA80" s="11">
        <f t="shared" si="101"/>
        <v>-187.49562951918537</v>
      </c>
      <c r="AB80" s="11">
        <f t="shared" si="102"/>
        <v>153.52520786736844</v>
      </c>
      <c r="AC80" s="11">
        <f t="shared" si="116"/>
        <v>25.898680875255678</v>
      </c>
      <c r="AD80" s="11">
        <f t="shared" si="103"/>
        <v>38.565381769605281</v>
      </c>
      <c r="AE80" s="11">
        <f t="shared" si="94"/>
        <v>217.98927051222938</v>
      </c>
      <c r="AI80" s="31">
        <f t="shared" si="117"/>
        <v>4</v>
      </c>
      <c r="AJ80" s="27">
        <f t="shared" si="127"/>
        <v>399.660300469172</v>
      </c>
      <c r="AK80" s="27">
        <f t="shared" si="127"/>
        <v>19.983015023458602</v>
      </c>
      <c r="AL80" s="28">
        <f t="shared" si="128"/>
        <v>25</v>
      </c>
      <c r="AM80" s="27">
        <f t="shared" si="104"/>
        <v>250000</v>
      </c>
      <c r="AN80" s="29">
        <v>0.6</v>
      </c>
      <c r="AO80" s="8">
        <f t="shared" si="105"/>
        <v>150</v>
      </c>
      <c r="AP80" s="32"/>
      <c r="AQ80" s="9">
        <f t="shared" si="118"/>
        <v>0.62587642487878026</v>
      </c>
      <c r="AR80" s="9">
        <f t="shared" si="119"/>
        <v>8.6235472306225164E-3</v>
      </c>
      <c r="AS80" s="33">
        <f t="shared" si="120"/>
        <v>0.97100246378274291</v>
      </c>
      <c r="AT80" s="33">
        <f t="shared" si="121"/>
        <v>6.0772755058083035E-4</v>
      </c>
      <c r="AU80" s="33">
        <f t="shared" si="122"/>
        <v>8.3734856074813135E-3</v>
      </c>
      <c r="AV80" s="30">
        <f t="shared" si="123"/>
        <v>0.9620212506246808</v>
      </c>
      <c r="AW80" s="30"/>
      <c r="AX80" s="10">
        <f t="shared" si="106"/>
        <v>169.92543116198001</v>
      </c>
      <c r="AY80" s="10">
        <f t="shared" si="95"/>
        <v>144.30318759370212</v>
      </c>
      <c r="BA80" s="30"/>
      <c r="BB80" s="11">
        <f t="shared" si="96"/>
        <v>384.27183225134826</v>
      </c>
      <c r="BC80" s="11">
        <f t="shared" si="97"/>
        <v>-19.213591612567413</v>
      </c>
      <c r="BD80" s="11">
        <f t="shared" si="97"/>
        <v>-24.037403252227026</v>
      </c>
      <c r="BE80" s="11">
        <f t="shared" si="107"/>
        <v>-151.93188764520758</v>
      </c>
      <c r="BF80" s="11">
        <f t="shared" si="108"/>
        <v>189.08894974134623</v>
      </c>
      <c r="BG80" s="11">
        <f t="shared" si="124"/>
        <v>25.898680875255678</v>
      </c>
      <c r="BH80" s="11">
        <f t="shared" si="109"/>
        <v>38.570254335667379</v>
      </c>
      <c r="BI80" s="11">
        <f t="shared" si="98"/>
        <v>253.55788495226929</v>
      </c>
    </row>
    <row r="81" spans="1:61" x14ac:dyDescent="0.2">
      <c r="D81" s="21"/>
      <c r="E81" s="31">
        <f t="shared" si="110"/>
        <v>5</v>
      </c>
      <c r="F81" s="27">
        <f>B80</f>
        <v>399.660300469172</v>
      </c>
      <c r="G81" s="27">
        <f t="shared" si="125"/>
        <v>19.983015023458602</v>
      </c>
      <c r="H81" s="28">
        <f t="shared" si="126"/>
        <v>25</v>
      </c>
      <c r="I81" s="27">
        <f>B77</f>
        <v>250000</v>
      </c>
      <c r="J81" s="29">
        <v>0.6</v>
      </c>
      <c r="K81" s="8">
        <f t="shared" si="99"/>
        <v>150</v>
      </c>
      <c r="L81" s="32"/>
      <c r="M81" s="9">
        <f t="shared" si="111"/>
        <v>0.82584488116899601</v>
      </c>
      <c r="N81" s="9">
        <f t="shared" si="111"/>
        <v>7.8618133141121344E-3</v>
      </c>
      <c r="O81" s="33">
        <f t="shared" si="112"/>
        <v>0.96149613008908108</v>
      </c>
      <c r="P81" s="33">
        <f t="shared" si="113"/>
        <v>7.9404665729786671E-4</v>
      </c>
      <c r="Q81" s="33">
        <f t="shared" si="114"/>
        <v>7.5591030770016301E-3</v>
      </c>
      <c r="R81" s="30">
        <f t="shared" si="115"/>
        <v>0.95314298035478162</v>
      </c>
      <c r="S81" s="30"/>
      <c r="T81" s="10">
        <f t="shared" si="100"/>
        <v>144.22441951336216</v>
      </c>
      <c r="U81" s="10">
        <f t="shared" si="91"/>
        <v>142.97144705321725</v>
      </c>
      <c r="W81" s="30"/>
      <c r="X81" s="11">
        <f t="shared" si="92"/>
        <v>380.9334099186741</v>
      </c>
      <c r="Y81" s="11">
        <f t="shared" si="93"/>
        <v>-19.046670495933707</v>
      </c>
      <c r="Z81" s="11">
        <f t="shared" si="93"/>
        <v>-23.82857450886954</v>
      </c>
      <c r="AA81" s="11">
        <f t="shared" si="101"/>
        <v>-198.51166432446666</v>
      </c>
      <c r="AB81" s="11">
        <f t="shared" si="102"/>
        <v>139.54650058940416</v>
      </c>
      <c r="AC81" s="11">
        <f t="shared" si="116"/>
        <v>1.3680206619852142</v>
      </c>
      <c r="AD81" s="11">
        <f t="shared" si="103"/>
        <v>36.488657787587236</v>
      </c>
      <c r="AE81" s="11">
        <f t="shared" si="94"/>
        <v>177.40317903897662</v>
      </c>
      <c r="AI81" s="31">
        <f t="shared" si="117"/>
        <v>5</v>
      </c>
      <c r="AJ81" s="27">
        <f t="shared" si="127"/>
        <v>399.660300469172</v>
      </c>
      <c r="AK81" s="27">
        <f t="shared" si="127"/>
        <v>19.983015023458602</v>
      </c>
      <c r="AL81" s="28">
        <f t="shared" si="128"/>
        <v>25</v>
      </c>
      <c r="AM81" s="27">
        <f t="shared" si="104"/>
        <v>250000</v>
      </c>
      <c r="AN81" s="29">
        <v>0.6</v>
      </c>
      <c r="AO81" s="8">
        <f t="shared" si="105"/>
        <v>150</v>
      </c>
      <c r="AP81" s="32"/>
      <c r="AQ81" s="9">
        <f t="shared" si="118"/>
        <v>0.66893435374688681</v>
      </c>
      <c r="AR81" s="9">
        <f t="shared" si="119"/>
        <v>7.8618133141121344E-3</v>
      </c>
      <c r="AS81" s="33">
        <f t="shared" si="120"/>
        <v>0.9620212506246808</v>
      </c>
      <c r="AT81" s="33">
        <f t="shared" si="121"/>
        <v>6.435290635773927E-4</v>
      </c>
      <c r="AU81" s="33">
        <f t="shared" si="122"/>
        <v>7.5632314766199216E-3</v>
      </c>
      <c r="AV81" s="30">
        <f t="shared" si="123"/>
        <v>0.95381449008448349</v>
      </c>
      <c r="AW81" s="30"/>
      <c r="AX81" s="10">
        <f t="shared" si="106"/>
        <v>144.30318759370212</v>
      </c>
      <c r="AY81" s="10">
        <f t="shared" si="95"/>
        <v>143.07217351267252</v>
      </c>
      <c r="BA81" s="30"/>
      <c r="BB81" s="11">
        <f t="shared" si="96"/>
        <v>380.9334099186741</v>
      </c>
      <c r="BC81" s="11">
        <f t="shared" si="97"/>
        <v>-19.046670495933707</v>
      </c>
      <c r="BD81" s="11">
        <f t="shared" si="97"/>
        <v>-23.82857450886954</v>
      </c>
      <c r="BE81" s="11">
        <f t="shared" si="107"/>
        <v>-160.88226589434817</v>
      </c>
      <c r="BF81" s="11">
        <f t="shared" si="108"/>
        <v>177.17589901952266</v>
      </c>
      <c r="BG81" s="11">
        <f t="shared" si="124"/>
        <v>1.3680206619852142</v>
      </c>
      <c r="BH81" s="11">
        <f t="shared" si="109"/>
        <v>36.494336661639636</v>
      </c>
      <c r="BI81" s="11">
        <f t="shared" si="98"/>
        <v>215.03825634314751</v>
      </c>
    </row>
    <row r="82" spans="1:61" x14ac:dyDescent="0.2">
      <c r="D82" s="21"/>
      <c r="E82" s="31">
        <f t="shared" si="110"/>
        <v>6</v>
      </c>
      <c r="F82" s="27">
        <f>B80</f>
        <v>399.660300469172</v>
      </c>
      <c r="G82" s="27">
        <f t="shared" si="125"/>
        <v>19.983015023458602</v>
      </c>
      <c r="H82" s="28">
        <f t="shared" si="126"/>
        <v>25</v>
      </c>
      <c r="I82" s="27">
        <f>B77</f>
        <v>250000</v>
      </c>
      <c r="J82" s="29">
        <v>0.5</v>
      </c>
      <c r="K82" s="8">
        <f t="shared" si="99"/>
        <v>125</v>
      </c>
      <c r="L82" s="32"/>
      <c r="M82" s="9">
        <f t="shared" si="111"/>
        <v>0.88649214444726809</v>
      </c>
      <c r="N82" s="9">
        <f t="shared" si="111"/>
        <v>7.2198790800108038E-3</v>
      </c>
      <c r="O82" s="33">
        <f t="shared" si="112"/>
        <v>0.95314298035478162</v>
      </c>
      <c r="P82" s="33">
        <f t="shared" si="113"/>
        <v>8.4495376461957074E-4</v>
      </c>
      <c r="Q82" s="33">
        <f t="shared" si="114"/>
        <v>6.8815770641226367E-3</v>
      </c>
      <c r="R82" s="30">
        <f t="shared" si="115"/>
        <v>0.94541644952603943</v>
      </c>
      <c r="S82" s="30"/>
      <c r="T82" s="10">
        <f t="shared" si="100"/>
        <v>142.97144705321725</v>
      </c>
      <c r="U82" s="10">
        <f t="shared" si="91"/>
        <v>118.17705619075493</v>
      </c>
      <c r="W82" s="30"/>
      <c r="X82" s="11">
        <f t="shared" si="92"/>
        <v>377.84542228607472</v>
      </c>
      <c r="Y82" s="11">
        <f t="shared" si="93"/>
        <v>-18.892271114303735</v>
      </c>
      <c r="Z82" s="11">
        <f t="shared" si="93"/>
        <v>-23.635411238150986</v>
      </c>
      <c r="AA82" s="11">
        <f t="shared" si="101"/>
        <v>-211.23844115489268</v>
      </c>
      <c r="AB82" s="11">
        <f t="shared" si="102"/>
        <v>124.07929877872729</v>
      </c>
      <c r="AC82" s="11">
        <f t="shared" si="116"/>
        <v>25.08154696901445</v>
      </c>
      <c r="AD82" s="11">
        <f t="shared" si="103"/>
        <v>36.186822946767037</v>
      </c>
      <c r="AE82" s="11">
        <f t="shared" si="94"/>
        <v>185.3476686945088</v>
      </c>
      <c r="AI82" s="31">
        <f t="shared" si="117"/>
        <v>6</v>
      </c>
      <c r="AJ82" s="27">
        <f t="shared" si="127"/>
        <v>399.660300469172</v>
      </c>
      <c r="AK82" s="27">
        <f t="shared" si="127"/>
        <v>19.983015023458602</v>
      </c>
      <c r="AL82" s="28">
        <f t="shared" si="128"/>
        <v>25</v>
      </c>
      <c r="AM82" s="27">
        <f t="shared" si="104"/>
        <v>250000</v>
      </c>
      <c r="AN82" s="29">
        <v>0.5</v>
      </c>
      <c r="AO82" s="8">
        <f t="shared" si="105"/>
        <v>125</v>
      </c>
      <c r="AP82" s="32"/>
      <c r="AQ82" s="9">
        <f t="shared" si="118"/>
        <v>0.71805863700228723</v>
      </c>
      <c r="AR82" s="9">
        <f t="shared" si="119"/>
        <v>7.2198790800108038E-3</v>
      </c>
      <c r="AS82" s="33">
        <f t="shared" si="120"/>
        <v>0.95381449008448349</v>
      </c>
      <c r="AT82" s="33">
        <f t="shared" si="121"/>
        <v>6.8489473270309591E-4</v>
      </c>
      <c r="AU82" s="33">
        <f t="shared" si="122"/>
        <v>6.8864252831721349E-3</v>
      </c>
      <c r="AV82" s="30">
        <f t="shared" si="123"/>
        <v>0.94624317006860825</v>
      </c>
      <c r="AW82" s="30"/>
      <c r="AX82" s="10">
        <f t="shared" si="106"/>
        <v>143.07217351267252</v>
      </c>
      <c r="AY82" s="10">
        <f t="shared" si="95"/>
        <v>118.28039625857603</v>
      </c>
      <c r="BA82" s="30"/>
      <c r="BB82" s="11">
        <f t="shared" si="96"/>
        <v>377.84542228607472</v>
      </c>
      <c r="BC82" s="11">
        <f t="shared" si="97"/>
        <v>-18.892271114303735</v>
      </c>
      <c r="BD82" s="11">
        <f t="shared" si="97"/>
        <v>-23.635411238150986</v>
      </c>
      <c r="BE82" s="11">
        <f t="shared" si="107"/>
        <v>-171.22368317577397</v>
      </c>
      <c r="BF82" s="11">
        <f t="shared" si="108"/>
        <v>164.094056757846</v>
      </c>
      <c r="BG82" s="11">
        <f t="shared" si="124"/>
        <v>25.08154696901445</v>
      </c>
      <c r="BH82" s="11">
        <f t="shared" si="109"/>
        <v>36.194084935056217</v>
      </c>
      <c r="BI82" s="11">
        <f t="shared" si="98"/>
        <v>225.36968866191668</v>
      </c>
    </row>
    <row r="83" spans="1:61" x14ac:dyDescent="0.2">
      <c r="A83" s="220" t="s">
        <v>72</v>
      </c>
      <c r="B83" s="220"/>
      <c r="C83" s="38"/>
      <c r="D83" s="21"/>
      <c r="E83" s="31">
        <f t="shared" si="110"/>
        <v>7</v>
      </c>
      <c r="F83" s="27">
        <f>B80</f>
        <v>399.660300469172</v>
      </c>
      <c r="G83" s="27">
        <f t="shared" si="125"/>
        <v>19.983015023458602</v>
      </c>
      <c r="H83" s="28">
        <f t="shared" si="126"/>
        <v>25</v>
      </c>
      <c r="I83" s="27">
        <f>B77</f>
        <v>250000</v>
      </c>
      <c r="J83" s="29">
        <v>0.5</v>
      </c>
      <c r="K83" s="8">
        <f t="shared" si="99"/>
        <v>125</v>
      </c>
      <c r="L83" s="32"/>
      <c r="M83" s="9">
        <f t="shared" si="111"/>
        <v>0.95520088094027955</v>
      </c>
      <c r="N83" s="9">
        <f t="shared" si="111"/>
        <v>7.0434336346212253E-3</v>
      </c>
      <c r="O83" s="33">
        <f t="shared" si="112"/>
        <v>0.94541644952603943</v>
      </c>
      <c r="P83" s="33">
        <f t="shared" si="113"/>
        <v>9.0306262544270419E-4</v>
      </c>
      <c r="Q83" s="33">
        <f t="shared" si="114"/>
        <v>6.658978019315886E-3</v>
      </c>
      <c r="R83" s="30">
        <f t="shared" si="115"/>
        <v>0.9378544088812808</v>
      </c>
      <c r="S83" s="30"/>
      <c r="T83" s="10">
        <f t="shared" si="100"/>
        <v>118.17705619075493</v>
      </c>
      <c r="U83" s="10">
        <f t="shared" si="91"/>
        <v>117.23180111016011</v>
      </c>
      <c r="W83" s="30"/>
      <c r="X83" s="11">
        <f t="shared" si="92"/>
        <v>374.82317484983037</v>
      </c>
      <c r="Y83" s="11">
        <f t="shared" si="93"/>
        <v>-18.741158742491521</v>
      </c>
      <c r="Z83" s="11">
        <f t="shared" si="93"/>
        <v>-23.44636022203202</v>
      </c>
      <c r="AA83" s="11">
        <f t="shared" si="101"/>
        <v>-225.76565636067605</v>
      </c>
      <c r="AB83" s="11">
        <f t="shared" si="102"/>
        <v>106.8699995246308</v>
      </c>
      <c r="AC83" s="11">
        <f t="shared" si="116"/>
        <v>0.9658163535927744</v>
      </c>
      <c r="AD83" s="11">
        <f t="shared" si="103"/>
        <v>34.192245490340071</v>
      </c>
      <c r="AE83" s="11">
        <f t="shared" si="94"/>
        <v>142.02806136856364</v>
      </c>
      <c r="AI83" s="31">
        <f t="shared" si="117"/>
        <v>7</v>
      </c>
      <c r="AJ83" s="27">
        <f t="shared" si="127"/>
        <v>399.660300469172</v>
      </c>
      <c r="AK83" s="27">
        <f t="shared" si="127"/>
        <v>19.983015023458602</v>
      </c>
      <c r="AL83" s="28">
        <f t="shared" si="128"/>
        <v>25</v>
      </c>
      <c r="AM83" s="27">
        <f t="shared" si="104"/>
        <v>250000</v>
      </c>
      <c r="AN83" s="29">
        <v>0.5</v>
      </c>
      <c r="AO83" s="8">
        <f t="shared" si="105"/>
        <v>125</v>
      </c>
      <c r="AP83" s="32"/>
      <c r="AQ83" s="9">
        <f t="shared" si="118"/>
        <v>0.77371271356162652</v>
      </c>
      <c r="AR83" s="9">
        <f t="shared" si="119"/>
        <v>7.0434336346212253E-3</v>
      </c>
      <c r="AS83" s="33">
        <f t="shared" si="120"/>
        <v>0.94624317006860825</v>
      </c>
      <c r="AT83" s="33">
        <f t="shared" si="121"/>
        <v>7.3212037080293854E-4</v>
      </c>
      <c r="AU83" s="33">
        <f t="shared" si="122"/>
        <v>6.6648009705918476E-3</v>
      </c>
      <c r="AV83" s="30">
        <f t="shared" si="123"/>
        <v>0.93884624872721345</v>
      </c>
      <c r="AW83" s="30"/>
      <c r="AX83" s="10">
        <f t="shared" si="106"/>
        <v>118.28039625857603</v>
      </c>
      <c r="AY83" s="10">
        <f t="shared" si="95"/>
        <v>117.35578109090169</v>
      </c>
      <c r="BA83" s="30"/>
      <c r="BB83" s="11">
        <f t="shared" si="96"/>
        <v>374.82317484983037</v>
      </c>
      <c r="BC83" s="11">
        <f t="shared" si="97"/>
        <v>-18.741158742491521</v>
      </c>
      <c r="BD83" s="11">
        <f t="shared" si="97"/>
        <v>-23.44636022203202</v>
      </c>
      <c r="BE83" s="11">
        <f t="shared" si="107"/>
        <v>-183.03009270073463</v>
      </c>
      <c r="BF83" s="11">
        <f t="shared" si="108"/>
        <v>149.60556318457222</v>
      </c>
      <c r="BG83" s="11">
        <f t="shared" si="124"/>
        <v>0.9658163535927744</v>
      </c>
      <c r="BH83" s="11">
        <f t="shared" si="109"/>
        <v>34.19969590968747</v>
      </c>
      <c r="BI83" s="11">
        <f t="shared" si="98"/>
        <v>184.77107544785247</v>
      </c>
    </row>
    <row r="84" spans="1:61" x14ac:dyDescent="0.2">
      <c r="A84" s="37" t="s">
        <v>8</v>
      </c>
      <c r="B84" s="37" t="s">
        <v>73</v>
      </c>
      <c r="C84" s="38"/>
      <c r="D84" s="21"/>
      <c r="E84" s="31">
        <f t="shared" si="110"/>
        <v>8</v>
      </c>
      <c r="F84" s="27">
        <f>B80</f>
        <v>399.660300469172</v>
      </c>
      <c r="G84" s="27">
        <f t="shared" si="125"/>
        <v>19.983015023458602</v>
      </c>
      <c r="H84" s="28">
        <f t="shared" si="126"/>
        <v>25</v>
      </c>
      <c r="I84" s="27">
        <f>B77</f>
        <v>250000</v>
      </c>
      <c r="J84" s="29">
        <v>0.4</v>
      </c>
      <c r="K84" s="8">
        <f t="shared" si="99"/>
        <v>100</v>
      </c>
      <c r="L84" s="32"/>
      <c r="M84" s="9">
        <f t="shared" si="111"/>
        <v>1.0312697121728083</v>
      </c>
      <c r="N84" s="9">
        <f t="shared" si="111"/>
        <v>6.2808434275459851E-3</v>
      </c>
      <c r="O84" s="33">
        <f t="shared" si="112"/>
        <v>0.9378544088812808</v>
      </c>
      <c r="P84" s="33">
        <f t="shared" si="113"/>
        <v>9.6718084630699778E-4</v>
      </c>
      <c r="Q84" s="33">
        <f t="shared" si="114"/>
        <v>5.8905167000170176E-3</v>
      </c>
      <c r="R84" s="30">
        <f t="shared" si="115"/>
        <v>0.93099671133495676</v>
      </c>
      <c r="S84" s="30"/>
      <c r="T84" s="10">
        <f t="shared" si="100"/>
        <v>117.23180111016011</v>
      </c>
      <c r="U84" s="10">
        <f t="shared" si="91"/>
        <v>93.099671133495676</v>
      </c>
      <c r="W84" s="30"/>
      <c r="X84" s="11">
        <f t="shared" si="92"/>
        <v>372.08242538793979</v>
      </c>
      <c r="Y84" s="11">
        <f t="shared" si="93"/>
        <v>-18.604121269396991</v>
      </c>
      <c r="Z84" s="11">
        <f t="shared" si="93"/>
        <v>-23.274917783373919</v>
      </c>
      <c r="AA84" s="11">
        <f t="shared" si="101"/>
        <v>-241.79521157674944</v>
      </c>
      <c r="AB84" s="11">
        <f t="shared" si="102"/>
        <v>88.408174758419449</v>
      </c>
      <c r="AC84" s="11">
        <f t="shared" si="116"/>
        <v>24.391615302626843</v>
      </c>
      <c r="AD84" s="11">
        <f t="shared" si="103"/>
        <v>33.93637868596722</v>
      </c>
      <c r="AE84" s="11">
        <f t="shared" si="94"/>
        <v>146.73616874701352</v>
      </c>
      <c r="AI84" s="31">
        <f t="shared" si="117"/>
        <v>8</v>
      </c>
      <c r="AJ84" s="27">
        <f t="shared" si="127"/>
        <v>399.660300469172</v>
      </c>
      <c r="AK84" s="27">
        <f t="shared" si="127"/>
        <v>19.983015023458602</v>
      </c>
      <c r="AL84" s="28">
        <f t="shared" si="128"/>
        <v>25</v>
      </c>
      <c r="AM84" s="27">
        <f t="shared" si="104"/>
        <v>250000</v>
      </c>
      <c r="AN84" s="29">
        <v>0.4</v>
      </c>
      <c r="AO84" s="8">
        <f t="shared" si="105"/>
        <v>100</v>
      </c>
      <c r="AP84" s="32"/>
      <c r="AQ84" s="9">
        <f t="shared" si="118"/>
        <v>0.83532846685997475</v>
      </c>
      <c r="AR84" s="9">
        <f t="shared" si="119"/>
        <v>6.2808434275459851E-3</v>
      </c>
      <c r="AS84" s="33">
        <f t="shared" si="120"/>
        <v>0.93884624872721345</v>
      </c>
      <c r="AT84" s="33">
        <f t="shared" si="121"/>
        <v>7.8424499756654176E-4</v>
      </c>
      <c r="AU84" s="33">
        <f t="shared" si="122"/>
        <v>5.8967462907945217E-3</v>
      </c>
      <c r="AV84" s="30">
        <f t="shared" si="123"/>
        <v>0.93216525743885237</v>
      </c>
      <c r="AW84" s="30"/>
      <c r="AX84" s="10">
        <f t="shared" si="106"/>
        <v>117.35578109090169</v>
      </c>
      <c r="AY84" s="10">
        <f t="shared" si="95"/>
        <v>93.216525743885242</v>
      </c>
      <c r="BA84" s="30"/>
      <c r="BB84" s="11">
        <f t="shared" si="96"/>
        <v>372.08242538793979</v>
      </c>
      <c r="BC84" s="11">
        <f t="shared" si="97"/>
        <v>-18.604121269396991</v>
      </c>
      <c r="BD84" s="11">
        <f t="shared" si="97"/>
        <v>-23.274917783373919</v>
      </c>
      <c r="BE84" s="11">
        <f t="shared" si="107"/>
        <v>-196.06124939163544</v>
      </c>
      <c r="BF84" s="11">
        <f t="shared" si="108"/>
        <v>134.14213694353344</v>
      </c>
      <c r="BG84" s="11">
        <f t="shared" si="124"/>
        <v>24.391615302626843</v>
      </c>
      <c r="BH84" s="11">
        <f t="shared" si="109"/>
        <v>33.945317163236325</v>
      </c>
      <c r="BI84" s="11">
        <f t="shared" si="98"/>
        <v>192.4790694093966</v>
      </c>
    </row>
    <row r="85" spans="1:61" x14ac:dyDescent="0.2">
      <c r="A85" s="21">
        <v>1</v>
      </c>
      <c r="B85" s="38">
        <f>B27</f>
        <v>0.8</v>
      </c>
      <c r="D85" s="21"/>
      <c r="E85" s="31">
        <f t="shared" si="110"/>
        <v>9</v>
      </c>
      <c r="F85" s="27">
        <f>B80</f>
        <v>399.660300469172</v>
      </c>
      <c r="G85" s="27">
        <f t="shared" si="125"/>
        <v>19.983015023458602</v>
      </c>
      <c r="H85" s="28">
        <f t="shared" si="126"/>
        <v>25</v>
      </c>
      <c r="I85" s="27">
        <f>B77</f>
        <v>250000</v>
      </c>
      <c r="J85" s="29">
        <v>0.4</v>
      </c>
      <c r="K85" s="8">
        <f t="shared" si="99"/>
        <v>100</v>
      </c>
      <c r="L85" s="32"/>
      <c r="M85" s="9">
        <f t="shared" si="111"/>
        <v>1.1162557062007623</v>
      </c>
      <c r="N85" s="9">
        <f t="shared" si="111"/>
        <v>5.8315702180592619E-3</v>
      </c>
      <c r="O85" s="33">
        <f t="shared" si="112"/>
        <v>0.93099671133495676</v>
      </c>
      <c r="P85" s="33">
        <f t="shared" si="113"/>
        <v>1.0392303914817894E-3</v>
      </c>
      <c r="Q85" s="33">
        <f t="shared" si="114"/>
        <v>5.4291726949320497E-3</v>
      </c>
      <c r="R85" s="30">
        <f t="shared" si="115"/>
        <v>0.92452830824854293</v>
      </c>
      <c r="S85" s="30"/>
      <c r="T85" s="10">
        <f t="shared" si="100"/>
        <v>93.099671133495676</v>
      </c>
      <c r="U85" s="10">
        <f t="shared" si="91"/>
        <v>92.452830824854288</v>
      </c>
      <c r="W85" s="30"/>
      <c r="X85" s="11">
        <f t="shared" si="92"/>
        <v>369.49726146686794</v>
      </c>
      <c r="Y85" s="11">
        <f t="shared" si="93"/>
        <v>-18.4748630733434</v>
      </c>
      <c r="Z85" s="11">
        <f t="shared" si="93"/>
        <v>-23.113207706213572</v>
      </c>
      <c r="AA85" s="11">
        <f t="shared" si="101"/>
        <v>-259.80759787044735</v>
      </c>
      <c r="AB85" s="11">
        <f t="shared" si="102"/>
        <v>68.101592816863615</v>
      </c>
      <c r="AC85" s="11">
        <f t="shared" si="116"/>
        <v>0.68576975463240086</v>
      </c>
      <c r="AD85" s="11">
        <f t="shared" si="103"/>
        <v>32.019484108890062</v>
      </c>
      <c r="AE85" s="11">
        <f t="shared" si="94"/>
        <v>100.80684668038609</v>
      </c>
      <c r="AI85" s="31">
        <f t="shared" si="117"/>
        <v>9</v>
      </c>
      <c r="AJ85" s="27">
        <f t="shared" si="127"/>
        <v>399.660300469172</v>
      </c>
      <c r="AK85" s="27">
        <f t="shared" si="127"/>
        <v>19.983015023458602</v>
      </c>
      <c r="AL85" s="28">
        <f t="shared" si="128"/>
        <v>25</v>
      </c>
      <c r="AM85" s="27">
        <f t="shared" si="104"/>
        <v>250000</v>
      </c>
      <c r="AN85" s="29">
        <v>0.4</v>
      </c>
      <c r="AO85" s="8">
        <f t="shared" si="105"/>
        <v>100</v>
      </c>
      <c r="AP85" s="32"/>
      <c r="AQ85" s="9">
        <f t="shared" si="118"/>
        <v>0.90416712202261751</v>
      </c>
      <c r="AR85" s="9">
        <f t="shared" si="119"/>
        <v>5.8315702180592619E-3</v>
      </c>
      <c r="AS85" s="33">
        <f t="shared" si="120"/>
        <v>0.93216525743885237</v>
      </c>
      <c r="AT85" s="33">
        <f t="shared" si="121"/>
        <v>8.4283317806795955E-4</v>
      </c>
      <c r="AU85" s="33">
        <f t="shared" si="122"/>
        <v>5.4359871535899565E-3</v>
      </c>
      <c r="AV85" s="30">
        <f t="shared" si="123"/>
        <v>0.92588643710719443</v>
      </c>
      <c r="AW85" s="30"/>
      <c r="AX85" s="10">
        <f t="shared" si="106"/>
        <v>93.216525743885242</v>
      </c>
      <c r="AY85" s="10">
        <f t="shared" si="95"/>
        <v>92.588643710719438</v>
      </c>
      <c r="BA85" s="30"/>
      <c r="BB85" s="11">
        <f t="shared" si="96"/>
        <v>369.49726146686794</v>
      </c>
      <c r="BC85" s="11">
        <f t="shared" si="97"/>
        <v>-18.4748630733434</v>
      </c>
      <c r="BD85" s="11">
        <f t="shared" si="97"/>
        <v>-23.113207706213572</v>
      </c>
      <c r="BE85" s="11">
        <f t="shared" si="107"/>
        <v>-210.70829451698989</v>
      </c>
      <c r="BF85" s="11">
        <f t="shared" si="108"/>
        <v>117.20089617032107</v>
      </c>
      <c r="BG85" s="11">
        <f t="shared" si="124"/>
        <v>0.68576975463240086</v>
      </c>
      <c r="BH85" s="11">
        <f t="shared" si="109"/>
        <v>32.027908874505528</v>
      </c>
      <c r="BI85" s="11">
        <f t="shared" si="98"/>
        <v>149.91457479945899</v>
      </c>
    </row>
    <row r="86" spans="1:61" x14ac:dyDescent="0.2">
      <c r="A86" s="39" t="s">
        <v>74</v>
      </c>
      <c r="B86" s="38">
        <f>B28</f>
        <v>0.05</v>
      </c>
      <c r="D86" s="21"/>
      <c r="E86" s="31">
        <f t="shared" si="110"/>
        <v>10</v>
      </c>
      <c r="F86" s="27">
        <f>B80</f>
        <v>399.660300469172</v>
      </c>
      <c r="G86" s="27">
        <f t="shared" si="125"/>
        <v>19.983015023458602</v>
      </c>
      <c r="H86" s="28">
        <f t="shared" si="126"/>
        <v>25</v>
      </c>
      <c r="I86" s="27">
        <f>B77</f>
        <v>250000</v>
      </c>
      <c r="J86" s="29">
        <v>0.4</v>
      </c>
      <c r="K86" s="8">
        <f t="shared" si="99"/>
        <v>100</v>
      </c>
      <c r="L86" s="32"/>
      <c r="M86" s="9">
        <f t="shared" si="111"/>
        <v>1.2102241006607368</v>
      </c>
      <c r="N86" s="9">
        <f t="shared" si="111"/>
        <v>5.3897824283458667E-3</v>
      </c>
      <c r="O86" s="33">
        <f t="shared" si="112"/>
        <v>0.92452830824854293</v>
      </c>
      <c r="P86" s="33">
        <f t="shared" si="113"/>
        <v>1.1188864403854852E-3</v>
      </c>
      <c r="Q86" s="33">
        <f t="shared" si="114"/>
        <v>4.9830064303063278E-3</v>
      </c>
      <c r="R86" s="30">
        <f t="shared" si="115"/>
        <v>0.91842641537785108</v>
      </c>
      <c r="S86" s="30"/>
      <c r="T86" s="10">
        <f t="shared" si="100"/>
        <v>92.452830824854288</v>
      </c>
      <c r="U86" s="10">
        <f t="shared" si="91"/>
        <v>91.842641537785113</v>
      </c>
      <c r="W86" s="30"/>
      <c r="X86" s="11">
        <f t="shared" si="92"/>
        <v>367.05857712873654</v>
      </c>
      <c r="Y86" s="11">
        <f t="shared" si="93"/>
        <v>-18.352928856436829</v>
      </c>
      <c r="Z86" s="11">
        <f t="shared" si="93"/>
        <v>-22.960660384446278</v>
      </c>
      <c r="AA86" s="11">
        <f t="shared" si="101"/>
        <v>-279.72161009637131</v>
      </c>
      <c r="AB86" s="11">
        <f t="shared" si="102"/>
        <v>46.023377791482119</v>
      </c>
      <c r="AC86" s="11">
        <f t="shared" si="116"/>
        <v>0.64684030864138597</v>
      </c>
      <c r="AD86" s="11">
        <f t="shared" si="103"/>
        <v>31.805820696992026</v>
      </c>
      <c r="AE86" s="11">
        <f t="shared" si="94"/>
        <v>78.476038797115535</v>
      </c>
      <c r="AI86" s="31">
        <f t="shared" si="117"/>
        <v>10</v>
      </c>
      <c r="AJ86" s="27">
        <f t="shared" si="127"/>
        <v>399.660300469172</v>
      </c>
      <c r="AK86" s="27">
        <f t="shared" si="127"/>
        <v>19.983015023458602</v>
      </c>
      <c r="AL86" s="28">
        <f t="shared" si="128"/>
        <v>25</v>
      </c>
      <c r="AM86" s="27">
        <f t="shared" si="104"/>
        <v>250000</v>
      </c>
      <c r="AN86" s="29">
        <v>0.4</v>
      </c>
      <c r="AO86" s="8">
        <f t="shared" si="105"/>
        <v>100</v>
      </c>
      <c r="AP86" s="32"/>
      <c r="AQ86" s="9">
        <f t="shared" si="118"/>
        <v>0.98028152153519688</v>
      </c>
      <c r="AR86" s="9">
        <f t="shared" si="119"/>
        <v>5.3897824283458667E-3</v>
      </c>
      <c r="AS86" s="33">
        <f t="shared" si="120"/>
        <v>0.92588643710719443</v>
      </c>
      <c r="AT86" s="33">
        <f t="shared" si="121"/>
        <v>9.0762936533624299E-4</v>
      </c>
      <c r="AU86" s="33">
        <f t="shared" si="122"/>
        <v>4.9903264493641169E-3</v>
      </c>
      <c r="AV86" s="30">
        <f t="shared" si="123"/>
        <v>0.91998848129249411</v>
      </c>
      <c r="AW86" s="30"/>
      <c r="AX86" s="10">
        <f t="shared" si="106"/>
        <v>92.588643710719438</v>
      </c>
      <c r="AY86" s="10">
        <f t="shared" si="95"/>
        <v>91.99884812924941</v>
      </c>
      <c r="BA86" s="30"/>
      <c r="BB86" s="11">
        <f t="shared" si="96"/>
        <v>367.05857712873654</v>
      </c>
      <c r="BC86" s="11">
        <f t="shared" si="97"/>
        <v>-18.352928856436829</v>
      </c>
      <c r="BD86" s="11">
        <f t="shared" si="97"/>
        <v>-22.960660384446278</v>
      </c>
      <c r="BE86" s="11">
        <f t="shared" si="107"/>
        <v>-226.90734133406076</v>
      </c>
      <c r="BF86" s="11">
        <f t="shared" si="108"/>
        <v>98.837646553792666</v>
      </c>
      <c r="BG86" s="11">
        <f t="shared" si="124"/>
        <v>0.64684030864138597</v>
      </c>
      <c r="BH86" s="11">
        <f t="shared" si="109"/>
        <v>31.815612280971116</v>
      </c>
      <c r="BI86" s="11">
        <f t="shared" si="98"/>
        <v>131.30009914340516</v>
      </c>
    </row>
    <row r="87" spans="1:61" x14ac:dyDescent="0.2">
      <c r="D87" s="21"/>
      <c r="E87" s="31">
        <f t="shared" si="110"/>
        <v>11</v>
      </c>
      <c r="F87" s="27">
        <f>B80</f>
        <v>399.660300469172</v>
      </c>
      <c r="G87" s="27">
        <f t="shared" si="125"/>
        <v>19.983015023458602</v>
      </c>
      <c r="H87" s="28">
        <f t="shared" si="126"/>
        <v>25</v>
      </c>
      <c r="I87" s="27">
        <f>B77</f>
        <v>250000</v>
      </c>
      <c r="J87" s="29">
        <v>0.4</v>
      </c>
      <c r="K87" s="8">
        <f t="shared" si="99"/>
        <v>100</v>
      </c>
      <c r="L87" s="40"/>
      <c r="M87" s="9">
        <f t="shared" si="111"/>
        <v>1.3141842576365947</v>
      </c>
      <c r="N87" s="9">
        <f t="shared" si="111"/>
        <v>4.7283870168617079E-3</v>
      </c>
      <c r="O87" s="33">
        <f t="shared" si="112"/>
        <v>0.91842641537785108</v>
      </c>
      <c r="P87" s="33">
        <f t="shared" si="113"/>
        <v>1.2069815368871801E-3</v>
      </c>
      <c r="Q87" s="33">
        <f t="shared" si="114"/>
        <v>4.3426755384154692E-3</v>
      </c>
      <c r="R87" s="30">
        <f t="shared" si="115"/>
        <v>0.91287675830254844</v>
      </c>
      <c r="S87" s="40"/>
      <c r="T87" s="10">
        <f t="shared" si="100"/>
        <v>91.842641537785113</v>
      </c>
      <c r="U87" s="10">
        <f t="shared" si="91"/>
        <v>91.287675830254841</v>
      </c>
      <c r="W87" s="40"/>
      <c r="X87" s="11">
        <f t="shared" si="92"/>
        <v>364.84059951452019</v>
      </c>
      <c r="Y87" s="11">
        <f t="shared" si="93"/>
        <v>-18.242029975726012</v>
      </c>
      <c r="Z87" s="11">
        <f t="shared" si="93"/>
        <v>-22.82191895756371</v>
      </c>
      <c r="AA87" s="11">
        <f t="shared" si="101"/>
        <v>-301.74538422179501</v>
      </c>
      <c r="AB87" s="11">
        <f t="shared" si="102"/>
        <v>22.031266359435506</v>
      </c>
      <c r="AC87" s="11">
        <f t="shared" si="116"/>
        <v>0.61018928706918496</v>
      </c>
      <c r="AD87" s="11">
        <f t="shared" si="103"/>
        <v>31.609916178450433</v>
      </c>
      <c r="AE87" s="11">
        <f t="shared" si="94"/>
        <v>54.251371824955129</v>
      </c>
      <c r="AI87" s="31">
        <f t="shared" si="117"/>
        <v>11</v>
      </c>
      <c r="AJ87" s="27">
        <f t="shared" si="127"/>
        <v>399.660300469172</v>
      </c>
      <c r="AK87" s="27">
        <f t="shared" si="127"/>
        <v>19.983015023458602</v>
      </c>
      <c r="AL87" s="28">
        <f t="shared" si="128"/>
        <v>25</v>
      </c>
      <c r="AM87" s="27">
        <f t="shared" si="104"/>
        <v>250000</v>
      </c>
      <c r="AN87" s="29">
        <v>0.4</v>
      </c>
      <c r="AO87" s="8">
        <f t="shared" si="105"/>
        <v>100</v>
      </c>
      <c r="AP87" s="40"/>
      <c r="AQ87" s="9">
        <f t="shared" si="118"/>
        <v>1.0644892486856419</v>
      </c>
      <c r="AR87" s="9">
        <f t="shared" si="119"/>
        <v>4.7283870168617079E-3</v>
      </c>
      <c r="AS87" s="33">
        <f t="shared" si="120"/>
        <v>0.91998848129249411</v>
      </c>
      <c r="AT87" s="33">
        <f t="shared" si="121"/>
        <v>9.7931784725049172E-4</v>
      </c>
      <c r="AU87" s="33">
        <f t="shared" si="122"/>
        <v>4.3500615906057498E-3</v>
      </c>
      <c r="AV87" s="30">
        <f t="shared" si="123"/>
        <v>0.91465910185463783</v>
      </c>
      <c r="AW87" s="40"/>
      <c r="AX87" s="10">
        <f t="shared" si="106"/>
        <v>91.99884812924941</v>
      </c>
      <c r="AY87" s="10">
        <f t="shared" si="95"/>
        <v>91.465910185463784</v>
      </c>
      <c r="BA87" s="40"/>
      <c r="BB87" s="11">
        <f t="shared" si="96"/>
        <v>364.84059951452019</v>
      </c>
      <c r="BC87" s="11">
        <f t="shared" si="97"/>
        <v>-18.242029975726012</v>
      </c>
      <c r="BD87" s="11">
        <f t="shared" si="97"/>
        <v>-22.82191895756371</v>
      </c>
      <c r="BE87" s="11">
        <f t="shared" si="107"/>
        <v>-244.82946181262292</v>
      </c>
      <c r="BF87" s="11">
        <f t="shared" si="108"/>
        <v>78.947188768607589</v>
      </c>
      <c r="BG87" s="11">
        <f t="shared" si="124"/>
        <v>0.61018928706918496</v>
      </c>
      <c r="BH87" s="11">
        <f t="shared" si="109"/>
        <v>31.621178069755274</v>
      </c>
      <c r="BI87" s="11">
        <f t="shared" si="98"/>
        <v>111.17855612543205</v>
      </c>
    </row>
    <row r="88" spans="1:61" x14ac:dyDescent="0.2">
      <c r="A88" s="220" t="s">
        <v>75</v>
      </c>
      <c r="B88" s="220"/>
      <c r="D88" s="21"/>
      <c r="E88" s="31">
        <f t="shared" si="110"/>
        <v>12</v>
      </c>
      <c r="F88" s="27">
        <f>B80</f>
        <v>399.660300469172</v>
      </c>
      <c r="G88" s="27">
        <f t="shared" si="125"/>
        <v>19.983015023458602</v>
      </c>
      <c r="H88" s="28">
        <f t="shared" si="126"/>
        <v>25</v>
      </c>
      <c r="I88" s="27">
        <f>B77</f>
        <v>250000</v>
      </c>
      <c r="J88" s="29">
        <v>0.4</v>
      </c>
      <c r="K88" s="8">
        <f t="shared" si="99"/>
        <v>100</v>
      </c>
      <c r="L88" s="40"/>
      <c r="M88" s="9">
        <f t="shared" si="111"/>
        <v>1.4282641651842443</v>
      </c>
      <c r="N88" s="9">
        <f t="shared" si="111"/>
        <v>4.3000736536545209E-3</v>
      </c>
      <c r="O88" s="33">
        <f t="shared" si="112"/>
        <v>0.91287675830254844</v>
      </c>
      <c r="P88" s="33">
        <f t="shared" si="113"/>
        <v>1.3038291611130886E-3</v>
      </c>
      <c r="Q88" s="33">
        <f t="shared" si="114"/>
        <v>3.9254372974103346E-3</v>
      </c>
      <c r="R88" s="30">
        <f t="shared" si="115"/>
        <v>0.90764749184402505</v>
      </c>
      <c r="S88" s="40"/>
      <c r="T88" s="10">
        <f t="shared" si="100"/>
        <v>91.287675830254841</v>
      </c>
      <c r="U88" s="10">
        <f t="shared" si="91"/>
        <v>90.764749184402504</v>
      </c>
      <c r="X88" s="11">
        <f t="shared" si="92"/>
        <v>362.75066931047337</v>
      </c>
      <c r="Y88" s="11">
        <f t="shared" si="93"/>
        <v>-18.137533465523671</v>
      </c>
      <c r="Z88" s="11">
        <f t="shared" si="93"/>
        <v>-22.691187296100626</v>
      </c>
      <c r="AA88" s="11">
        <f t="shared" si="101"/>
        <v>-325.95729027827218</v>
      </c>
      <c r="AB88" s="11">
        <f t="shared" si="102"/>
        <v>-4.0353417294231235</v>
      </c>
      <c r="AC88" s="11">
        <f t="shared" si="116"/>
        <v>0.55496570753026109</v>
      </c>
      <c r="AD88" s="11">
        <f t="shared" si="103"/>
        <v>31.426763203528061</v>
      </c>
      <c r="AE88" s="11">
        <f t="shared" si="94"/>
        <v>27.946387181635199</v>
      </c>
      <c r="AI88" s="31">
        <f t="shared" si="117"/>
        <v>12</v>
      </c>
      <c r="AJ88" s="27">
        <f t="shared" si="127"/>
        <v>399.660300469172</v>
      </c>
      <c r="AK88" s="27">
        <f t="shared" si="127"/>
        <v>19.983015023458602</v>
      </c>
      <c r="AL88" s="28">
        <f t="shared" si="128"/>
        <v>25</v>
      </c>
      <c r="AM88" s="27">
        <f t="shared" si="104"/>
        <v>250000</v>
      </c>
      <c r="AN88" s="29">
        <v>0.4</v>
      </c>
      <c r="AO88" s="8">
        <f t="shared" si="105"/>
        <v>100</v>
      </c>
      <c r="AP88" s="40"/>
      <c r="AQ88" s="9">
        <f t="shared" si="118"/>
        <v>1.1568939737992379</v>
      </c>
      <c r="AR88" s="9">
        <f t="shared" si="119"/>
        <v>4.3000736536545209E-3</v>
      </c>
      <c r="AS88" s="33">
        <f t="shared" si="120"/>
        <v>0.91465910185463783</v>
      </c>
      <c r="AT88" s="33">
        <f t="shared" si="121"/>
        <v>1.0581636030162539E-3</v>
      </c>
      <c r="AU88" s="33">
        <f t="shared" si="122"/>
        <v>3.9331015059604355E-3</v>
      </c>
      <c r="AV88" s="30">
        <f t="shared" si="123"/>
        <v>0.9096678367456611</v>
      </c>
      <c r="AW88" s="40"/>
      <c r="AX88" s="10">
        <f t="shared" si="106"/>
        <v>91.465910185463784</v>
      </c>
      <c r="AY88" s="10">
        <f t="shared" si="95"/>
        <v>90.966783674566116</v>
      </c>
      <c r="BB88" s="11">
        <f t="shared" si="96"/>
        <v>362.75066931047337</v>
      </c>
      <c r="BC88" s="11">
        <f t="shared" si="97"/>
        <v>-18.137533465523671</v>
      </c>
      <c r="BD88" s="11">
        <f t="shared" si="97"/>
        <v>-22.691187296100626</v>
      </c>
      <c r="BE88" s="11">
        <f t="shared" si="107"/>
        <v>-264.54090075406344</v>
      </c>
      <c r="BF88" s="11">
        <f t="shared" si="108"/>
        <v>57.381047794785616</v>
      </c>
      <c r="BG88" s="11">
        <f t="shared" si="124"/>
        <v>0.55496570753026109</v>
      </c>
      <c r="BH88" s="11">
        <f t="shared" si="109"/>
        <v>31.439613211433205</v>
      </c>
      <c r="BI88" s="11">
        <f t="shared" si="98"/>
        <v>89.375626713749085</v>
      </c>
    </row>
    <row r="89" spans="1:61" x14ac:dyDescent="0.2">
      <c r="A89" s="37" t="s">
        <v>8</v>
      </c>
      <c r="B89" s="37" t="s">
        <v>76</v>
      </c>
      <c r="C89" s="37" t="s">
        <v>77</v>
      </c>
      <c r="D89" s="21"/>
      <c r="E89" s="31">
        <f t="shared" si="110"/>
        <v>13</v>
      </c>
      <c r="F89" s="27">
        <f>B80</f>
        <v>399.660300469172</v>
      </c>
      <c r="G89" s="27">
        <f t="shared" si="125"/>
        <v>19.983015023458602</v>
      </c>
      <c r="H89" s="28">
        <f t="shared" si="126"/>
        <v>25</v>
      </c>
      <c r="I89" s="27">
        <f>B77</f>
        <v>250000</v>
      </c>
      <c r="J89" s="29">
        <v>0.3</v>
      </c>
      <c r="K89" s="8">
        <f t="shared" si="99"/>
        <v>75</v>
      </c>
      <c r="L89" s="40"/>
      <c r="M89" s="9">
        <f t="shared" si="111"/>
        <v>1.5531325570520966</v>
      </c>
      <c r="N89" s="9">
        <f t="shared" si="111"/>
        <v>3.6517404271066895E-3</v>
      </c>
      <c r="O89" s="33">
        <f t="shared" si="112"/>
        <v>0.90764749184402505</v>
      </c>
      <c r="P89" s="33">
        <f t="shared" si="113"/>
        <v>1.4096968699096326E-3</v>
      </c>
      <c r="Q89" s="33">
        <f t="shared" si="114"/>
        <v>3.3144930395288155E-3</v>
      </c>
      <c r="R89" s="30">
        <f t="shared" si="115"/>
        <v>0.90292330193458659</v>
      </c>
      <c r="S89" s="40"/>
      <c r="T89" s="10">
        <f t="shared" si="100"/>
        <v>90.764749184402504</v>
      </c>
      <c r="U89" s="10">
        <f t="shared" si="91"/>
        <v>67.719247645094001</v>
      </c>
      <c r="X89" s="11">
        <f t="shared" si="92"/>
        <v>360.8625981517938</v>
      </c>
      <c r="Y89" s="11">
        <f t="shared" si="93"/>
        <v>-18.043129907589691</v>
      </c>
      <c r="Z89" s="11">
        <f t="shared" si="93"/>
        <v>-22.573082548364663</v>
      </c>
      <c r="AA89" s="11">
        <f t="shared" si="101"/>
        <v>-352.42421747740815</v>
      </c>
      <c r="AB89" s="11">
        <f t="shared" si="102"/>
        <v>-32.177831781568671</v>
      </c>
      <c r="AC89" s="11">
        <f t="shared" si="116"/>
        <v>23.214113941952967</v>
      </c>
      <c r="AD89" s="11">
        <f t="shared" si="103"/>
        <v>31.259745714969831</v>
      </c>
      <c r="AE89" s="11">
        <f t="shared" si="94"/>
        <v>22.296027875354127</v>
      </c>
      <c r="AI89" s="31">
        <f t="shared" si="117"/>
        <v>13</v>
      </c>
      <c r="AJ89" s="27">
        <f t="shared" si="127"/>
        <v>399.660300469172</v>
      </c>
      <c r="AK89" s="27">
        <f t="shared" si="127"/>
        <v>19.983015023458602</v>
      </c>
      <c r="AL89" s="28">
        <f t="shared" si="128"/>
        <v>25</v>
      </c>
      <c r="AM89" s="27">
        <f t="shared" si="104"/>
        <v>250000</v>
      </c>
      <c r="AN89" s="29">
        <v>0.3</v>
      </c>
      <c r="AO89" s="8">
        <f t="shared" si="105"/>
        <v>75</v>
      </c>
      <c r="AP89" s="40"/>
      <c r="AQ89" s="9">
        <f t="shared" si="118"/>
        <v>1.2580373712121984</v>
      </c>
      <c r="AR89" s="9">
        <f t="shared" si="119"/>
        <v>3.6517404271066895E-3</v>
      </c>
      <c r="AS89" s="33">
        <f t="shared" si="120"/>
        <v>0.9096678367456611</v>
      </c>
      <c r="AT89" s="33">
        <f t="shared" si="121"/>
        <v>1.1443961340157987E-3</v>
      </c>
      <c r="AU89" s="33">
        <f t="shared" si="122"/>
        <v>3.3218708146828188E-3</v>
      </c>
      <c r="AV89" s="30">
        <f t="shared" si="123"/>
        <v>0.90520156979696242</v>
      </c>
      <c r="AW89" s="40"/>
      <c r="AX89" s="10">
        <f t="shared" si="106"/>
        <v>90.966783674566116</v>
      </c>
      <c r="AY89" s="10">
        <f t="shared" si="95"/>
        <v>67.890117734772176</v>
      </c>
      <c r="BB89" s="11">
        <f t="shared" si="96"/>
        <v>360.8625981517938</v>
      </c>
      <c r="BC89" s="11">
        <f t="shared" si="97"/>
        <v>-18.043129907589691</v>
      </c>
      <c r="BD89" s="11">
        <f t="shared" si="97"/>
        <v>-22.573082548364663</v>
      </c>
      <c r="BE89" s="11">
        <f t="shared" si="107"/>
        <v>-286.09903350394967</v>
      </c>
      <c r="BF89" s="11">
        <f t="shared" si="108"/>
        <v>34.147352191889809</v>
      </c>
      <c r="BG89" s="11">
        <f t="shared" si="124"/>
        <v>23.214113941952967</v>
      </c>
      <c r="BH89" s="11">
        <f t="shared" si="109"/>
        <v>31.274311620587021</v>
      </c>
      <c r="BI89" s="11">
        <f t="shared" si="98"/>
        <v>88.635777754429796</v>
      </c>
    </row>
    <row r="90" spans="1:61" x14ac:dyDescent="0.2">
      <c r="A90" s="21">
        <v>1</v>
      </c>
      <c r="B90" s="13">
        <f>B61</f>
        <v>200</v>
      </c>
      <c r="C90" s="13">
        <f>C61</f>
        <v>240</v>
      </c>
      <c r="D90" s="21"/>
      <c r="E90" s="31">
        <f t="shared" si="110"/>
        <v>14</v>
      </c>
      <c r="F90" s="27">
        <f>B80</f>
        <v>399.660300469172</v>
      </c>
      <c r="G90" s="27">
        <f t="shared" si="125"/>
        <v>19.983015023458602</v>
      </c>
      <c r="H90" s="28">
        <f t="shared" si="126"/>
        <v>25</v>
      </c>
      <c r="I90" s="27">
        <f>B77</f>
        <v>250000</v>
      </c>
      <c r="J90" s="29">
        <v>0.3</v>
      </c>
      <c r="K90" s="8">
        <f t="shared" si="99"/>
        <v>75</v>
      </c>
      <c r="L90" s="40"/>
      <c r="M90" s="9">
        <f t="shared" si="111"/>
        <v>1.6902913329606097</v>
      </c>
      <c r="N90" s="9">
        <f t="shared" si="111"/>
        <v>3.3398015797097488E-3</v>
      </c>
      <c r="O90" s="33">
        <f t="shared" si="112"/>
        <v>0.90292330193458659</v>
      </c>
      <c r="P90" s="33">
        <f t="shared" si="113"/>
        <v>1.5262034315882073E-3</v>
      </c>
      <c r="Q90" s="33">
        <f t="shared" si="114"/>
        <v>3.0155846701578749E-3</v>
      </c>
      <c r="R90" s="30">
        <f t="shared" si="115"/>
        <v>0.89838151383284048</v>
      </c>
      <c r="S90" s="40"/>
      <c r="T90" s="10">
        <f t="shared" si="100"/>
        <v>67.719247645094001</v>
      </c>
      <c r="U90" s="10">
        <f t="shared" si="91"/>
        <v>67.378613537463039</v>
      </c>
      <c r="X90" s="11">
        <f t="shared" si="92"/>
        <v>359.04742575438263</v>
      </c>
      <c r="Y90" s="11">
        <f t="shared" si="93"/>
        <v>-17.952371287719135</v>
      </c>
      <c r="Z90" s="11">
        <f t="shared" si="93"/>
        <v>-22.459537845821011</v>
      </c>
      <c r="AA90" s="11">
        <f t="shared" si="101"/>
        <v>-381.5508578970518</v>
      </c>
      <c r="AB90" s="11">
        <f t="shared" si="102"/>
        <v>-62.91534127620929</v>
      </c>
      <c r="AC90" s="11">
        <f t="shared" si="116"/>
        <v>0.35431424320789273</v>
      </c>
      <c r="AD90" s="11">
        <f t="shared" si="103"/>
        <v>29.473930588261407</v>
      </c>
      <c r="AE90" s="11">
        <f t="shared" si="94"/>
        <v>-33.087096444739984</v>
      </c>
      <c r="AI90" s="31">
        <f t="shared" si="117"/>
        <v>14</v>
      </c>
      <c r="AJ90" s="27">
        <f t="shared" si="127"/>
        <v>399.660300469172</v>
      </c>
      <c r="AK90" s="27">
        <f t="shared" si="127"/>
        <v>19.983015023458602</v>
      </c>
      <c r="AL90" s="28">
        <f t="shared" si="128"/>
        <v>25</v>
      </c>
      <c r="AM90" s="27">
        <f t="shared" si="104"/>
        <v>250000</v>
      </c>
      <c r="AN90" s="29">
        <v>0.3</v>
      </c>
      <c r="AO90" s="8">
        <f t="shared" si="105"/>
        <v>75</v>
      </c>
      <c r="AP90" s="40"/>
      <c r="AQ90" s="9">
        <f t="shared" si="118"/>
        <v>1.369135979698094</v>
      </c>
      <c r="AR90" s="9">
        <f t="shared" si="119"/>
        <v>3.3398015797097488E-3</v>
      </c>
      <c r="AS90" s="33">
        <f t="shared" si="120"/>
        <v>0.90520156979696242</v>
      </c>
      <c r="AT90" s="33">
        <f t="shared" si="121"/>
        <v>1.2393440380882169E-3</v>
      </c>
      <c r="AU90" s="33">
        <f t="shared" si="122"/>
        <v>3.0231936327636396E-3</v>
      </c>
      <c r="AV90" s="30">
        <f t="shared" si="123"/>
        <v>0.90093903212611059</v>
      </c>
      <c r="AW90" s="40"/>
      <c r="AX90" s="10">
        <f t="shared" si="106"/>
        <v>67.890117734772176</v>
      </c>
      <c r="AY90" s="10">
        <f t="shared" si="95"/>
        <v>67.57042740945829</v>
      </c>
      <c r="BB90" s="11">
        <f t="shared" si="96"/>
        <v>359.04742575438263</v>
      </c>
      <c r="BC90" s="11">
        <f t="shared" si="97"/>
        <v>-17.952371287719135</v>
      </c>
      <c r="BD90" s="11">
        <f t="shared" si="97"/>
        <v>-22.459537845821011</v>
      </c>
      <c r="BE90" s="11">
        <f t="shared" si="107"/>
        <v>-309.83600952205421</v>
      </c>
      <c r="BF90" s="11">
        <f t="shared" si="108"/>
        <v>8.7995070987882968</v>
      </c>
      <c r="BG90" s="11">
        <f t="shared" si="124"/>
        <v>0.35431424320789273</v>
      </c>
      <c r="BH90" s="11">
        <f t="shared" si="109"/>
        <v>29.486249661094156</v>
      </c>
      <c r="BI90" s="11">
        <f t="shared" si="98"/>
        <v>38.640071003090348</v>
      </c>
    </row>
    <row r="91" spans="1:61" x14ac:dyDescent="0.2">
      <c r="A91" s="39" t="s">
        <v>74</v>
      </c>
      <c r="B91" s="13">
        <f>B62</f>
        <v>25</v>
      </c>
      <c r="C91" s="13">
        <f>C62</f>
        <v>25</v>
      </c>
      <c r="D91" s="21"/>
      <c r="E91" s="31">
        <f t="shared" si="110"/>
        <v>15</v>
      </c>
      <c r="F91" s="27">
        <f>B80</f>
        <v>399.660300469172</v>
      </c>
      <c r="G91" s="27">
        <f t="shared" si="125"/>
        <v>19.983015023458602</v>
      </c>
      <c r="H91" s="28">
        <f t="shared" si="126"/>
        <v>25</v>
      </c>
      <c r="I91" s="27">
        <f>B77</f>
        <v>250000</v>
      </c>
      <c r="J91" s="29">
        <v>0.3</v>
      </c>
      <c r="K91" s="8">
        <f t="shared" si="99"/>
        <v>75</v>
      </c>
      <c r="L91" s="40"/>
      <c r="M91" s="9">
        <f t="shared" si="111"/>
        <v>1.8407637069377385</v>
      </c>
      <c r="N91" s="9">
        <f t="shared" si="111"/>
        <v>2.7938173754583177E-3</v>
      </c>
      <c r="O91" s="33">
        <f t="shared" si="112"/>
        <v>0.89838151383284048</v>
      </c>
      <c r="P91" s="33">
        <f t="shared" si="113"/>
        <v>1.6537080856472766E-3</v>
      </c>
      <c r="Q91" s="33">
        <f t="shared" si="114"/>
        <v>2.5099138831367368E-3</v>
      </c>
      <c r="R91" s="30">
        <f t="shared" si="115"/>
        <v>0.89421789186405642</v>
      </c>
      <c r="S91" s="40"/>
      <c r="T91" s="10">
        <f t="shared" si="100"/>
        <v>67.378613537463039</v>
      </c>
      <c r="U91" s="10">
        <f t="shared" si="91"/>
        <v>67.066341889804235</v>
      </c>
      <c r="X91" s="11">
        <f t="shared" si="92"/>
        <v>357.38339134729836</v>
      </c>
      <c r="Y91" s="11">
        <f t="shared" si="93"/>
        <v>-17.869169567364921</v>
      </c>
      <c r="Z91" s="11">
        <f t="shared" si="93"/>
        <v>-22.355447296601412</v>
      </c>
      <c r="AA91" s="11">
        <f t="shared" si="101"/>
        <v>-413.42702141181917</v>
      </c>
      <c r="AB91" s="11">
        <f t="shared" si="102"/>
        <v>-96.268246928487144</v>
      </c>
      <c r="AC91" s="11">
        <f t="shared" si="116"/>
        <v>0.34063410763095214</v>
      </c>
      <c r="AD91" s="11">
        <f t="shared" si="103"/>
        <v>29.335400261332765</v>
      </c>
      <c r="AE91" s="11">
        <f t="shared" si="94"/>
        <v>-66.592212559523432</v>
      </c>
      <c r="AI91" s="31">
        <f t="shared" si="117"/>
        <v>15</v>
      </c>
      <c r="AJ91" s="27">
        <f t="shared" si="127"/>
        <v>399.660300469172</v>
      </c>
      <c r="AK91" s="27">
        <f t="shared" si="127"/>
        <v>19.983015023458602</v>
      </c>
      <c r="AL91" s="28">
        <f t="shared" si="128"/>
        <v>25</v>
      </c>
      <c r="AM91" s="27">
        <f t="shared" si="104"/>
        <v>250000</v>
      </c>
      <c r="AN91" s="29">
        <v>0.3</v>
      </c>
      <c r="AO91" s="8">
        <f t="shared" si="105"/>
        <v>75</v>
      </c>
      <c r="AP91" s="40"/>
      <c r="AQ91" s="9">
        <f t="shared" si="118"/>
        <v>1.4910186026195682</v>
      </c>
      <c r="AR91" s="9">
        <f t="shared" si="119"/>
        <v>2.7938173754583177E-3</v>
      </c>
      <c r="AS91" s="33">
        <f t="shared" si="120"/>
        <v>0.90093903212611059</v>
      </c>
      <c r="AT91" s="33">
        <f t="shared" si="121"/>
        <v>1.3433168567260996E-3</v>
      </c>
      <c r="AU91" s="33">
        <f t="shared" si="122"/>
        <v>2.5170591221825274E-3</v>
      </c>
      <c r="AV91" s="30">
        <f t="shared" si="123"/>
        <v>0.89707865614720195</v>
      </c>
      <c r="AW91" s="40"/>
      <c r="AX91" s="10">
        <f t="shared" si="106"/>
        <v>67.57042740945829</v>
      </c>
      <c r="AY91" s="10">
        <f t="shared" si="95"/>
        <v>67.28089921104015</v>
      </c>
      <c r="BB91" s="11">
        <f t="shared" si="96"/>
        <v>357.38339134729836</v>
      </c>
      <c r="BC91" s="11">
        <f t="shared" si="97"/>
        <v>-17.869169567364921</v>
      </c>
      <c r="BD91" s="11">
        <f t="shared" si="97"/>
        <v>-22.355447296601412</v>
      </c>
      <c r="BE91" s="11">
        <f t="shared" si="107"/>
        <v>-335.82921418152489</v>
      </c>
      <c r="BF91" s="11">
        <f t="shared" si="108"/>
        <v>-18.670439698192865</v>
      </c>
      <c r="BG91" s="11">
        <f t="shared" si="124"/>
        <v>0.34063410763095214</v>
      </c>
      <c r="BH91" s="11">
        <f t="shared" si="109"/>
        <v>29.349229299895875</v>
      </c>
      <c r="BI91" s="11">
        <f t="shared" si="98"/>
        <v>11.01942370933396</v>
      </c>
    </row>
    <row r="92" spans="1:61" x14ac:dyDescent="0.2">
      <c r="D92" s="21"/>
      <c r="E92" s="31">
        <f t="shared" si="110"/>
        <v>16</v>
      </c>
      <c r="F92" s="27">
        <f>B80</f>
        <v>399.660300469172</v>
      </c>
      <c r="G92" s="27">
        <f t="shared" si="125"/>
        <v>19.983015023458602</v>
      </c>
      <c r="H92" s="28">
        <f t="shared" si="126"/>
        <v>25</v>
      </c>
      <c r="I92" s="27">
        <f>B77</f>
        <v>250000</v>
      </c>
      <c r="J92" s="29">
        <v>0.2</v>
      </c>
      <c r="K92" s="8">
        <f t="shared" si="99"/>
        <v>50</v>
      </c>
      <c r="L92" s="40"/>
      <c r="M92" s="9">
        <f t="shared" si="111"/>
        <v>2.0063049989834814</v>
      </c>
      <c r="N92" s="9">
        <f t="shared" si="111"/>
        <v>2.5060033927430548E-3</v>
      </c>
      <c r="O92" s="33">
        <f t="shared" si="112"/>
        <v>0.89421789186405642</v>
      </c>
      <c r="P92" s="33">
        <f t="shared" si="113"/>
        <v>1.7940738266273267E-3</v>
      </c>
      <c r="Q92" s="33">
        <f t="shared" si="114"/>
        <v>2.2409130708628674E-3</v>
      </c>
      <c r="R92" s="30">
        <f t="shared" si="115"/>
        <v>0.89018290496656627</v>
      </c>
      <c r="S92" s="40"/>
      <c r="T92" s="10">
        <f t="shared" si="100"/>
        <v>67.066341889804235</v>
      </c>
      <c r="U92" s="10">
        <f t="shared" si="91"/>
        <v>44.509145248328316</v>
      </c>
      <c r="X92" s="11">
        <f t="shared" si="92"/>
        <v>355.77076727145828</v>
      </c>
      <c r="Y92" s="11">
        <f t="shared" si="93"/>
        <v>-17.788538363572915</v>
      </c>
      <c r="Z92" s="11">
        <f t="shared" si="93"/>
        <v>-22.254572624164158</v>
      </c>
      <c r="AA92" s="11">
        <f t="shared" si="101"/>
        <v>-448.51845665683169</v>
      </c>
      <c r="AB92" s="11">
        <f t="shared" si="102"/>
        <v>-132.79080037311047</v>
      </c>
      <c r="AC92" s="11">
        <f t="shared" si="116"/>
        <v>22.667718944260216</v>
      </c>
      <c r="AD92" s="11">
        <f t="shared" si="103"/>
        <v>29.202435919920429</v>
      </c>
      <c r="AE92" s="11">
        <f t="shared" si="94"/>
        <v>-80.920645508929823</v>
      </c>
      <c r="AI92" s="31">
        <f t="shared" si="117"/>
        <v>16</v>
      </c>
      <c r="AJ92" s="27">
        <f t="shared" si="127"/>
        <v>399.660300469172</v>
      </c>
      <c r="AK92" s="27">
        <f t="shared" si="127"/>
        <v>19.983015023458602</v>
      </c>
      <c r="AL92" s="28">
        <f t="shared" si="128"/>
        <v>25</v>
      </c>
      <c r="AM92" s="27">
        <f t="shared" si="104"/>
        <v>250000</v>
      </c>
      <c r="AN92" s="29">
        <v>0.2</v>
      </c>
      <c r="AO92" s="8">
        <f t="shared" si="105"/>
        <v>50</v>
      </c>
      <c r="AP92" s="40"/>
      <c r="AQ92" s="9">
        <f t="shared" si="118"/>
        <v>1.62510704917662</v>
      </c>
      <c r="AR92" s="9">
        <f t="shared" si="119"/>
        <v>2.5060033927430548E-3</v>
      </c>
      <c r="AS92" s="33">
        <f t="shared" si="120"/>
        <v>0.89707865614720195</v>
      </c>
      <c r="AT92" s="33">
        <f t="shared" si="121"/>
        <v>1.457848847770707E-3</v>
      </c>
      <c r="AU92" s="33">
        <f t="shared" si="122"/>
        <v>2.2480821558622682E-3</v>
      </c>
      <c r="AV92" s="30">
        <f t="shared" si="123"/>
        <v>0.89337272514356902</v>
      </c>
      <c r="AW92" s="40"/>
      <c r="AX92" s="10">
        <f t="shared" si="106"/>
        <v>67.28089921104015</v>
      </c>
      <c r="AY92" s="10">
        <f t="shared" si="95"/>
        <v>44.668636257178449</v>
      </c>
      <c r="BB92" s="11">
        <f t="shared" si="96"/>
        <v>355.77076727145828</v>
      </c>
      <c r="BC92" s="11">
        <f t="shared" si="97"/>
        <v>-17.788538363572915</v>
      </c>
      <c r="BD92" s="11">
        <f t="shared" si="97"/>
        <v>-22.254572624164158</v>
      </c>
      <c r="BE92" s="11">
        <f t="shared" si="107"/>
        <v>-364.46221194267673</v>
      </c>
      <c r="BF92" s="11">
        <f t="shared" si="108"/>
        <v>-48.734555658955514</v>
      </c>
      <c r="BG92" s="11">
        <f t="shared" si="124"/>
        <v>22.667718944260216</v>
      </c>
      <c r="BH92" s="11">
        <f t="shared" si="109"/>
        <v>29.217904673241055</v>
      </c>
      <c r="BI92" s="11">
        <f t="shared" si="98"/>
        <v>3.1510679585457559</v>
      </c>
    </row>
    <row r="93" spans="1:61" x14ac:dyDescent="0.2">
      <c r="A93" s="92"/>
      <c r="B93" s="93" t="s">
        <v>78</v>
      </c>
      <c r="C93" s="93" t="s">
        <v>79</v>
      </c>
      <c r="D93" s="21"/>
      <c r="E93" s="31">
        <f t="shared" si="110"/>
        <v>17</v>
      </c>
      <c r="F93" s="27">
        <f>B80</f>
        <v>399.660300469172</v>
      </c>
      <c r="G93" s="27">
        <f t="shared" si="125"/>
        <v>19.983015023458602</v>
      </c>
      <c r="H93" s="28">
        <f t="shared" si="126"/>
        <v>25</v>
      </c>
      <c r="I93" s="27">
        <f>B77</f>
        <v>250000</v>
      </c>
      <c r="J93" s="29">
        <v>0.2</v>
      </c>
      <c r="K93" s="8">
        <f t="shared" si="99"/>
        <v>50</v>
      </c>
      <c r="L93" s="40"/>
      <c r="M93" s="9">
        <f t="shared" si="111"/>
        <v>2.1871053257687421</v>
      </c>
      <c r="N93" s="9">
        <f t="shared" si="111"/>
        <v>2.0994823118615225E-3</v>
      </c>
      <c r="O93" s="33">
        <f t="shared" si="112"/>
        <v>0.89018290496656627</v>
      </c>
      <c r="P93" s="33">
        <f t="shared" si="113"/>
        <v>1.9469237723606671E-3</v>
      </c>
      <c r="Q93" s="33">
        <f t="shared" si="114"/>
        <v>1.8689232632988124E-3</v>
      </c>
      <c r="R93" s="30">
        <f t="shared" si="115"/>
        <v>0.88636705793090675</v>
      </c>
      <c r="S93" s="40"/>
      <c r="T93" s="10">
        <f t="shared" si="100"/>
        <v>44.509145248328316</v>
      </c>
      <c r="U93" s="10">
        <f t="shared" si="91"/>
        <v>44.318352896545335</v>
      </c>
      <c r="W93" s="40"/>
      <c r="X93" s="11">
        <f t="shared" si="92"/>
        <v>354.24572469864216</v>
      </c>
      <c r="Y93" s="11">
        <f t="shared" si="93"/>
        <v>-17.712286234932112</v>
      </c>
      <c r="Z93" s="11">
        <f t="shared" si="93"/>
        <v>-22.159176448272667</v>
      </c>
      <c r="AA93" s="11">
        <f t="shared" si="101"/>
        <v>-486.73094309016676</v>
      </c>
      <c r="AB93" s="11">
        <f t="shared" si="102"/>
        <v>-172.35668107472935</v>
      </c>
      <c r="AC93" s="11">
        <f t="shared" si="116"/>
        <v>0.20174934487450502</v>
      </c>
      <c r="AD93" s="11">
        <f t="shared" si="103"/>
        <v>27.471697065114512</v>
      </c>
      <c r="AE93" s="11">
        <f t="shared" si="94"/>
        <v>-144.68323466474033</v>
      </c>
      <c r="AI93" s="31">
        <f t="shared" si="117"/>
        <v>17</v>
      </c>
      <c r="AJ93" s="27">
        <f t="shared" si="127"/>
        <v>399.660300469172</v>
      </c>
      <c r="AK93" s="27">
        <f t="shared" si="127"/>
        <v>19.983015023458602</v>
      </c>
      <c r="AL93" s="28">
        <f t="shared" si="128"/>
        <v>25</v>
      </c>
      <c r="AM93" s="27">
        <f t="shared" si="104"/>
        <v>250000</v>
      </c>
      <c r="AN93" s="29">
        <v>0.2</v>
      </c>
      <c r="AO93" s="8">
        <f t="shared" si="105"/>
        <v>50</v>
      </c>
      <c r="AP93" s="40"/>
      <c r="AQ93" s="9">
        <f t="shared" si="118"/>
        <v>1.7715553138726812</v>
      </c>
      <c r="AR93" s="9">
        <f t="shared" si="119"/>
        <v>2.0994823118615225E-3</v>
      </c>
      <c r="AS93" s="33">
        <f t="shared" si="120"/>
        <v>0.89337272514356902</v>
      </c>
      <c r="AT93" s="33">
        <f t="shared" si="121"/>
        <v>1.582659198497008E-3</v>
      </c>
      <c r="AU93" s="33">
        <f t="shared" si="122"/>
        <v>1.8756202343384488E-3</v>
      </c>
      <c r="AV93" s="30">
        <f t="shared" si="123"/>
        <v>0.88991444571073353</v>
      </c>
      <c r="AW93" s="40"/>
      <c r="AX93" s="10">
        <f t="shared" si="106"/>
        <v>44.668636257178449</v>
      </c>
      <c r="AY93" s="10">
        <f t="shared" si="95"/>
        <v>44.495722285536679</v>
      </c>
      <c r="BA93" s="40"/>
      <c r="BB93" s="11">
        <f t="shared" si="96"/>
        <v>354.24572469864216</v>
      </c>
      <c r="BC93" s="11">
        <f t="shared" si="97"/>
        <v>-17.712286234932112</v>
      </c>
      <c r="BD93" s="11">
        <f t="shared" si="97"/>
        <v>-22.159176448272667</v>
      </c>
      <c r="BE93" s="11">
        <f t="shared" si="107"/>
        <v>-395.664799624252</v>
      </c>
      <c r="BF93" s="11">
        <f t="shared" si="108"/>
        <v>-81.290537608814589</v>
      </c>
      <c r="BG93" s="11">
        <f t="shared" si="124"/>
        <v>0.20174934487450502</v>
      </c>
      <c r="BH93" s="11">
        <f t="shared" si="109"/>
        <v>27.483195750214367</v>
      </c>
      <c r="BI93" s="11">
        <f t="shared" si="98"/>
        <v>-53.605592513725725</v>
      </c>
    </row>
    <row r="94" spans="1:61" x14ac:dyDescent="0.2">
      <c r="A94" s="35" t="s">
        <v>80</v>
      </c>
      <c r="B94" s="90">
        <f>AE102</f>
        <v>300.97707672738159</v>
      </c>
      <c r="C94" s="90">
        <f>BI102</f>
        <v>1095.7555485640969</v>
      </c>
      <c r="D94" s="21"/>
      <c r="E94" s="31">
        <f t="shared" si="110"/>
        <v>18</v>
      </c>
      <c r="F94" s="27">
        <f>B80</f>
        <v>399.660300469172</v>
      </c>
      <c r="G94" s="27">
        <f t="shared" si="125"/>
        <v>19.983015023458602</v>
      </c>
      <c r="H94" s="28">
        <f t="shared" si="126"/>
        <v>25</v>
      </c>
      <c r="I94" s="27">
        <f>B77</f>
        <v>250000</v>
      </c>
      <c r="J94" s="29">
        <v>0.2</v>
      </c>
      <c r="K94" s="8">
        <f t="shared" si="99"/>
        <v>50</v>
      </c>
      <c r="L94" s="40"/>
      <c r="M94" s="9">
        <f t="shared" ref="M94:N96" si="129">M36</f>
        <v>2.387234329377383</v>
      </c>
      <c r="N94" s="9">
        <f t="shared" si="129"/>
        <v>1.7727647928912132E-3</v>
      </c>
      <c r="O94" s="33">
        <f t="shared" si="112"/>
        <v>0.88636705793090675</v>
      </c>
      <c r="P94" s="33">
        <f t="shared" si="113"/>
        <v>2.1159658691218925E-3</v>
      </c>
      <c r="Q94" s="33">
        <f t="shared" si="114"/>
        <v>1.5713203138784779E-3</v>
      </c>
      <c r="R94" s="30">
        <f t="shared" si="115"/>
        <v>0.88267977174790635</v>
      </c>
      <c r="S94" s="40"/>
      <c r="T94" s="10">
        <f t="shared" si="100"/>
        <v>44.318352896545335</v>
      </c>
      <c r="U94" s="10">
        <f t="shared" si="91"/>
        <v>44.133988587395315</v>
      </c>
      <c r="X94" s="11">
        <f t="shared" si="92"/>
        <v>352.7720627948284</v>
      </c>
      <c r="Y94" s="11">
        <f t="shared" si="93"/>
        <v>-17.638603139741424</v>
      </c>
      <c r="Z94" s="11">
        <f t="shared" si="93"/>
        <v>-22.066994293697658</v>
      </c>
      <c r="AA94" s="11">
        <f t="shared" si="101"/>
        <v>-528.9914672804731</v>
      </c>
      <c r="AB94" s="11">
        <f t="shared" si="102"/>
        <v>-215.92500191908374</v>
      </c>
      <c r="AC94" s="11">
        <f t="shared" si="116"/>
        <v>0.19079235178297294</v>
      </c>
      <c r="AD94" s="11">
        <f t="shared" si="103"/>
        <v>27.357008614829329</v>
      </c>
      <c r="AE94" s="11">
        <f t="shared" si="94"/>
        <v>-188.37720095247144</v>
      </c>
      <c r="AI94" s="31">
        <f t="shared" si="117"/>
        <v>18</v>
      </c>
      <c r="AJ94" s="27">
        <f t="shared" si="127"/>
        <v>399.660300469172</v>
      </c>
      <c r="AK94" s="27">
        <f t="shared" si="127"/>
        <v>19.983015023458602</v>
      </c>
      <c r="AL94" s="28">
        <f t="shared" si="128"/>
        <v>25</v>
      </c>
      <c r="AM94" s="27">
        <f t="shared" si="104"/>
        <v>250000</v>
      </c>
      <c r="AN94" s="29">
        <v>0.2</v>
      </c>
      <c r="AO94" s="8">
        <f t="shared" si="105"/>
        <v>50</v>
      </c>
      <c r="AP94" s="40"/>
      <c r="AQ94" s="9">
        <f t="shared" si="118"/>
        <v>1.9336598067956803</v>
      </c>
      <c r="AR94" s="9">
        <f t="shared" si="119"/>
        <v>1.7727647928912132E-3</v>
      </c>
      <c r="AS94" s="33">
        <f t="shared" si="120"/>
        <v>0.88991444571073353</v>
      </c>
      <c r="AT94" s="33">
        <f t="shared" si="121"/>
        <v>1.7207917951577018E-3</v>
      </c>
      <c r="AU94" s="33">
        <f t="shared" si="122"/>
        <v>1.5776089980412873E-3</v>
      </c>
      <c r="AV94" s="30">
        <f t="shared" si="123"/>
        <v>0.88661604491753454</v>
      </c>
      <c r="AW94" s="40"/>
      <c r="AX94" s="10">
        <f t="shared" si="106"/>
        <v>44.495722285536679</v>
      </c>
      <c r="AY94" s="10">
        <f t="shared" si="95"/>
        <v>44.330802245876725</v>
      </c>
      <c r="BB94" s="11">
        <f t="shared" si="96"/>
        <v>352.7720627948284</v>
      </c>
      <c r="BC94" s="11">
        <f t="shared" si="97"/>
        <v>-17.638603139741424</v>
      </c>
      <c r="BD94" s="11">
        <f t="shared" si="97"/>
        <v>-22.066994293697658</v>
      </c>
      <c r="BE94" s="11">
        <f t="shared" si="107"/>
        <v>-430.19794878942542</v>
      </c>
      <c r="BF94" s="11">
        <f t="shared" si="108"/>
        <v>-117.13148342803606</v>
      </c>
      <c r="BG94" s="11">
        <f t="shared" si="124"/>
        <v>0.19079235178297294</v>
      </c>
      <c r="BH94" s="11">
        <f t="shared" si="109"/>
        <v>27.36979626201439</v>
      </c>
      <c r="BI94" s="11">
        <f t="shared" si="98"/>
        <v>-89.570894814238699</v>
      </c>
    </row>
    <row r="95" spans="1:61" x14ac:dyDescent="0.2">
      <c r="A95" s="35" t="s">
        <v>81</v>
      </c>
      <c r="B95" s="222">
        <f>F76+NPV(B79,F77:F96)</f>
        <v>6019.5177984979109</v>
      </c>
      <c r="C95" s="222"/>
      <c r="E95" s="31">
        <f t="shared" si="110"/>
        <v>19</v>
      </c>
      <c r="F95" s="27">
        <f>B80</f>
        <v>399.660300469172</v>
      </c>
      <c r="G95" s="27">
        <f t="shared" si="125"/>
        <v>19.983015023458602</v>
      </c>
      <c r="H95" s="28">
        <f t="shared" si="126"/>
        <v>25</v>
      </c>
      <c r="I95" s="27">
        <f>B77</f>
        <v>250000</v>
      </c>
      <c r="J95" s="29">
        <v>0.1</v>
      </c>
      <c r="K95" s="8">
        <f t="shared" si="99"/>
        <v>25</v>
      </c>
      <c r="L95" s="40"/>
      <c r="M95" s="9">
        <f t="shared" si="129"/>
        <v>2.6094385895298609</v>
      </c>
      <c r="N95" s="9">
        <f t="shared" si="129"/>
        <v>1.3326669998334167E-3</v>
      </c>
      <c r="O95" s="33">
        <f t="shared" si="112"/>
        <v>0.88267977174790635</v>
      </c>
      <c r="P95" s="33">
        <f t="shared" si="113"/>
        <v>2.3032986585963962E-3</v>
      </c>
      <c r="Q95" s="33">
        <f t="shared" si="114"/>
        <v>1.1763182032289274E-3</v>
      </c>
      <c r="R95" s="30">
        <f t="shared" si="115"/>
        <v>0.87920015488608105</v>
      </c>
      <c r="S95" s="40"/>
      <c r="T95" s="10">
        <f t="shared" si="100"/>
        <v>44.133988587395315</v>
      </c>
      <c r="U95" s="10">
        <f t="shared" si="91"/>
        <v>21.980003872152025</v>
      </c>
      <c r="X95" s="11">
        <f t="shared" si="92"/>
        <v>351.38139807431372</v>
      </c>
      <c r="Y95" s="11">
        <f t="shared" si="93"/>
        <v>-17.569069903715686</v>
      </c>
      <c r="Z95" s="11">
        <f t="shared" si="93"/>
        <v>-21.980003872152025</v>
      </c>
      <c r="AA95" s="11">
        <f t="shared" si="101"/>
        <v>-575.82466464909908</v>
      </c>
      <c r="AB95" s="11">
        <f t="shared" si="102"/>
        <v>-263.99234035065308</v>
      </c>
      <c r="AC95" s="11">
        <f t="shared" si="116"/>
        <v>22.251358602847681</v>
      </c>
      <c r="AD95" s="11">
        <f t="shared" si="103"/>
        <v>27.248468188788891</v>
      </c>
      <c r="AE95" s="11">
        <f t="shared" si="94"/>
        <v>-214.49251355901652</v>
      </c>
      <c r="AI95" s="31">
        <f t="shared" si="117"/>
        <v>19</v>
      </c>
      <c r="AJ95" s="27">
        <f t="shared" si="127"/>
        <v>399.660300469172</v>
      </c>
      <c r="AK95" s="27">
        <f t="shared" si="127"/>
        <v>19.983015023458602</v>
      </c>
      <c r="AL95" s="28">
        <f t="shared" si="128"/>
        <v>25</v>
      </c>
      <c r="AM95" s="27">
        <f t="shared" si="104"/>
        <v>250000</v>
      </c>
      <c r="AN95" s="29">
        <v>0.1</v>
      </c>
      <c r="AO95" s="8">
        <f t="shared" si="105"/>
        <v>25</v>
      </c>
      <c r="AP95" s="40"/>
      <c r="AQ95" s="9">
        <f t="shared" si="118"/>
        <v>2.1136452575191873</v>
      </c>
      <c r="AR95" s="9">
        <f t="shared" si="119"/>
        <v>1.3326669998334167E-3</v>
      </c>
      <c r="AS95" s="33">
        <f t="shared" si="120"/>
        <v>0.88661604491753454</v>
      </c>
      <c r="AT95" s="33">
        <f t="shared" si="121"/>
        <v>1.8739917985803657E-3</v>
      </c>
      <c r="AU95" s="33">
        <f t="shared" si="122"/>
        <v>1.1815639445844205E-3</v>
      </c>
      <c r="AV95" s="30">
        <f t="shared" si="123"/>
        <v>0.8835604891743698</v>
      </c>
      <c r="AW95" s="40"/>
      <c r="AX95" s="10">
        <f t="shared" si="106"/>
        <v>44.330802245876725</v>
      </c>
      <c r="AY95" s="10">
        <f t="shared" si="95"/>
        <v>22.089012229359245</v>
      </c>
      <c r="BB95" s="11">
        <f t="shared" si="96"/>
        <v>351.38139807431372</v>
      </c>
      <c r="BC95" s="11">
        <f t="shared" si="97"/>
        <v>-17.569069903715686</v>
      </c>
      <c r="BD95" s="11">
        <f t="shared" si="97"/>
        <v>-21.980003872152025</v>
      </c>
      <c r="BE95" s="11">
        <f t="shared" si="107"/>
        <v>-468.49794964509141</v>
      </c>
      <c r="BF95" s="11">
        <f t="shared" si="108"/>
        <v>-156.66562534664541</v>
      </c>
      <c r="BG95" s="11">
        <f t="shared" si="124"/>
        <v>22.251358602847681</v>
      </c>
      <c r="BH95" s="11">
        <f t="shared" si="109"/>
        <v>27.262657692627034</v>
      </c>
      <c r="BI95" s="11">
        <f t="shared" si="98"/>
        <v>-107.15160905117069</v>
      </c>
    </row>
    <row r="96" spans="1:61" x14ac:dyDescent="0.2">
      <c r="A96" s="34" t="s">
        <v>82</v>
      </c>
      <c r="B96" s="129">
        <f>B94/B95</f>
        <v>5.000019715906253E-2</v>
      </c>
      <c r="C96" s="130">
        <f>C94/B95</f>
        <v>0.18203377500395926</v>
      </c>
      <c r="E96" s="31">
        <f t="shared" si="110"/>
        <v>20</v>
      </c>
      <c r="F96" s="27">
        <f>B80</f>
        <v>399.660300469172</v>
      </c>
      <c r="G96" s="27">
        <f t="shared" si="125"/>
        <v>19.983015023458602</v>
      </c>
      <c r="H96" s="28">
        <f t="shared" si="126"/>
        <v>25</v>
      </c>
      <c r="I96" s="27">
        <f>B77</f>
        <v>250000</v>
      </c>
      <c r="J96" s="29">
        <v>0</v>
      </c>
      <c r="K96" s="8">
        <f t="shared" si="99"/>
        <v>0</v>
      </c>
      <c r="L96" s="40"/>
      <c r="M96" s="9">
        <f t="shared" si="129"/>
        <v>2.856316576086404</v>
      </c>
      <c r="N96" s="9">
        <f t="shared" si="129"/>
        <v>0.10255212157621876</v>
      </c>
      <c r="O96" s="33">
        <f t="shared" si="112"/>
        <v>0.87920015488608105</v>
      </c>
      <c r="P96" s="33">
        <f t="shared" si="113"/>
        <v>2.5112739760988472E-3</v>
      </c>
      <c r="Q96" s="33">
        <f t="shared" si="114"/>
        <v>9.0163841173707751E-2</v>
      </c>
      <c r="R96" s="30">
        <f t="shared" si="115"/>
        <v>0.78652503973627441</v>
      </c>
      <c r="S96" s="40"/>
      <c r="T96" s="10">
        <f t="shared" si="100"/>
        <v>21.980003872152025</v>
      </c>
      <c r="U96" s="10">
        <f t="shared" si="91"/>
        <v>0</v>
      </c>
      <c r="X96" s="11">
        <f t="shared" si="92"/>
        <v>314.34283370752689</v>
      </c>
      <c r="Y96" s="11">
        <f t="shared" si="93"/>
        <v>-15.717141685376346</v>
      </c>
      <c r="Z96" s="11">
        <f t="shared" si="93"/>
        <v>-19.663125993406862</v>
      </c>
      <c r="AA96" s="11">
        <f t="shared" si="101"/>
        <v>-627.81849402471175</v>
      </c>
      <c r="AB96" s="11">
        <f t="shared" si="102"/>
        <v>-348.8559279959681</v>
      </c>
      <c r="AC96" s="11">
        <f t="shared" si="116"/>
        <v>22.066994293697658</v>
      </c>
      <c r="AD96" s="11">
        <f t="shared" si="103"/>
        <v>23.114431119894398</v>
      </c>
      <c r="AE96" s="11">
        <f t="shared" si="94"/>
        <v>-303.67450258237608</v>
      </c>
      <c r="AI96" s="31">
        <f t="shared" si="117"/>
        <v>20</v>
      </c>
      <c r="AJ96" s="27">
        <f t="shared" si="127"/>
        <v>399.660300469172</v>
      </c>
      <c r="AK96" s="27">
        <f t="shared" si="127"/>
        <v>19.983015023458602</v>
      </c>
      <c r="AL96" s="28">
        <f t="shared" si="128"/>
        <v>25</v>
      </c>
      <c r="AM96" s="27">
        <f t="shared" si="104"/>
        <v>250000</v>
      </c>
      <c r="AN96" s="29">
        <v>0</v>
      </c>
      <c r="AO96" s="8">
        <f t="shared" si="105"/>
        <v>0</v>
      </c>
      <c r="AP96" s="40"/>
      <c r="AQ96" s="9">
        <f t="shared" si="118"/>
        <v>2.3136164266299875</v>
      </c>
      <c r="AR96" s="9">
        <f t="shared" si="119"/>
        <v>0.10255212157621876</v>
      </c>
      <c r="AS96" s="33">
        <f t="shared" si="120"/>
        <v>0.8835604891743698</v>
      </c>
      <c r="AT96" s="33">
        <f t="shared" si="121"/>
        <v>2.0442200616750494E-3</v>
      </c>
      <c r="AU96" s="33">
        <f t="shared" si="122"/>
        <v>9.0611002705753299E-2</v>
      </c>
      <c r="AV96" s="30">
        <f t="shared" si="123"/>
        <v>0.79090526640694148</v>
      </c>
      <c r="AW96" s="40"/>
      <c r="AX96" s="10">
        <f t="shared" si="106"/>
        <v>22.089012229359245</v>
      </c>
      <c r="AY96" s="10">
        <f t="shared" si="95"/>
        <v>0</v>
      </c>
      <c r="BB96" s="11">
        <f t="shared" si="96"/>
        <v>314.34283370752689</v>
      </c>
      <c r="BC96" s="11">
        <f t="shared" si="97"/>
        <v>-15.717141685376346</v>
      </c>
      <c r="BD96" s="11">
        <f t="shared" si="97"/>
        <v>-19.663125993406862</v>
      </c>
      <c r="BE96" s="11">
        <f t="shared" si="107"/>
        <v>-511.05501541876237</v>
      </c>
      <c r="BF96" s="11">
        <f t="shared" si="108"/>
        <v>-232.09244939001871</v>
      </c>
      <c r="BG96" s="11">
        <f t="shared" si="124"/>
        <v>22.066994293697658</v>
      </c>
      <c r="BH96" s="11">
        <f t="shared" si="109"/>
        <v>23.122290200991294</v>
      </c>
      <c r="BI96" s="11">
        <f t="shared" si="98"/>
        <v>-186.90316489532975</v>
      </c>
    </row>
    <row r="97" spans="1:61" x14ac:dyDescent="0.2">
      <c r="B97" s="31"/>
      <c r="C97" s="14"/>
      <c r="E97" s="31"/>
      <c r="F97" s="40"/>
      <c r="G97" s="40"/>
      <c r="H97" s="40"/>
      <c r="I97" s="40"/>
      <c r="J97" s="40"/>
      <c r="K97" s="40"/>
      <c r="L97" s="40"/>
      <c r="M97" s="15"/>
      <c r="N97" s="40"/>
      <c r="O97" s="33"/>
      <c r="P97" s="40"/>
      <c r="Q97" s="40"/>
      <c r="R97" s="40"/>
      <c r="S97" s="40"/>
      <c r="T97" s="11"/>
      <c r="U97" s="11"/>
      <c r="V97" s="11"/>
      <c r="AI97" s="31"/>
      <c r="AJ97" s="40"/>
      <c r="AK97" s="40"/>
      <c r="AL97" s="40"/>
      <c r="AM97" s="40"/>
      <c r="AN97" s="40"/>
      <c r="AO97" s="40"/>
      <c r="AP97" s="40"/>
      <c r="AQ97" s="15"/>
      <c r="AR97" s="40"/>
      <c r="AS97" s="33"/>
      <c r="AT97" s="40"/>
      <c r="AU97" s="40"/>
      <c r="AV97" s="40"/>
      <c r="AW97" s="40"/>
      <c r="AX97" s="11"/>
      <c r="AY97" s="11"/>
      <c r="AZ97" s="11"/>
    </row>
    <row r="98" spans="1:61" x14ac:dyDescent="0.2">
      <c r="B98" s="41"/>
      <c r="C98" s="16"/>
      <c r="E98" s="31"/>
      <c r="F98" s="40"/>
      <c r="G98" s="40"/>
      <c r="H98" s="40"/>
      <c r="I98" s="40"/>
      <c r="J98" s="40"/>
      <c r="K98" s="40"/>
      <c r="L98" s="40"/>
      <c r="M98" s="15"/>
      <c r="N98" s="40"/>
      <c r="O98" s="40"/>
      <c r="P98" s="40"/>
      <c r="Q98" s="40"/>
      <c r="R98" s="40"/>
      <c r="S98" s="40"/>
      <c r="T98" s="11"/>
      <c r="U98" s="11"/>
      <c r="V98" s="11"/>
      <c r="W98" s="22" t="s">
        <v>83</v>
      </c>
      <c r="X98" s="42">
        <f>SUM(X76:X96)</f>
        <v>7339.1334805809374</v>
      </c>
      <c r="Y98" s="42">
        <f t="shared" ref="Y98:AE98" si="130">SUM(Y76:Y96)</f>
        <v>-666.70189938092608</v>
      </c>
      <c r="Z98" s="42">
        <f t="shared" si="130"/>
        <v>-634.085720546007</v>
      </c>
      <c r="AA98" s="42">
        <f t="shared" si="130"/>
        <v>-6560.1953901785519</v>
      </c>
      <c r="AB98" s="42">
        <f t="shared" si="130"/>
        <v>-521.84952952454626</v>
      </c>
      <c r="AC98" s="42">
        <f t="shared" si="130"/>
        <v>0</v>
      </c>
      <c r="AD98" s="42">
        <f t="shared" si="130"/>
        <v>625.14120575445986</v>
      </c>
      <c r="AE98" s="42">
        <f t="shared" si="130"/>
        <v>103.29167622991355</v>
      </c>
      <c r="AI98" s="31"/>
      <c r="AJ98" s="40"/>
      <c r="AK98" s="40"/>
      <c r="AL98" s="40"/>
      <c r="AM98" s="40"/>
      <c r="AN98" s="40"/>
      <c r="AO98" s="40"/>
      <c r="AP98" s="40"/>
      <c r="AQ98" s="15"/>
      <c r="AR98" s="40"/>
      <c r="AS98" s="40"/>
      <c r="AT98" s="40"/>
      <c r="AU98" s="40"/>
      <c r="AV98" s="40"/>
      <c r="AW98" s="40"/>
      <c r="AX98" s="11"/>
      <c r="AY98" s="11"/>
      <c r="AZ98" s="11"/>
      <c r="BA98" s="22" t="s">
        <v>83</v>
      </c>
      <c r="BB98" s="42">
        <f>SUM(BB76:BB96)</f>
        <v>7339.1334805809374</v>
      </c>
      <c r="BC98" s="42">
        <f t="shared" ref="BC98:BI98" si="131">SUM(BC76:BC96)</f>
        <v>-666.70189938092608</v>
      </c>
      <c r="BD98" s="42">
        <f t="shared" si="131"/>
        <v>-674.085720546007</v>
      </c>
      <c r="BE98" s="42">
        <f t="shared" si="131"/>
        <v>-5327.2373920248692</v>
      </c>
      <c r="BF98" s="42">
        <f t="shared" si="131"/>
        <v>671.10846862913615</v>
      </c>
      <c r="BG98" s="42">
        <f t="shared" si="131"/>
        <v>0</v>
      </c>
      <c r="BH98" s="42">
        <f t="shared" si="131"/>
        <v>625.32524895772997</v>
      </c>
      <c r="BI98" s="42">
        <f t="shared" si="131"/>
        <v>1296.4337175868657</v>
      </c>
    </row>
    <row r="99" spans="1:61" x14ac:dyDescent="0.2">
      <c r="B99" s="31"/>
      <c r="C99" s="14"/>
      <c r="E99" s="31"/>
      <c r="V99" s="11"/>
      <c r="W99" s="34"/>
      <c r="AI99" s="31"/>
      <c r="AZ99" s="11"/>
      <c r="BA99" s="34"/>
    </row>
    <row r="100" spans="1:61" x14ac:dyDescent="0.2">
      <c r="C100" s="14"/>
      <c r="V100" s="11"/>
      <c r="W100" s="22" t="str">
        <f>"Present Value at "&amp;TEXT(B78,"0.00%")&amp;" :"</f>
        <v>Present Value at 7.21% :</v>
      </c>
      <c r="X100" s="42">
        <f>X76+NPV($B$20,X77:X96)</f>
        <v>3919.7335549329723</v>
      </c>
      <c r="Y100" s="42">
        <f>Y76+NPV($B$20,Y77:Y96)</f>
        <v>-495.73190309852771</v>
      </c>
      <c r="Z100" s="42">
        <f>Z76+NPV($B$20,Z77:Z96)</f>
        <v>-420.19157584150167</v>
      </c>
      <c r="AA100" s="42">
        <f t="shared" ref="AA100:AE100" si="132">AA76+NPV($B$20,AA77:AA96)</f>
        <v>-2893.3335864406158</v>
      </c>
      <c r="AB100" s="42">
        <f t="shared" si="132"/>
        <v>110.47648955232765</v>
      </c>
      <c r="AC100" s="42">
        <f t="shared" si="132"/>
        <v>-93.811891168910194</v>
      </c>
      <c r="AD100" s="42">
        <f t="shared" si="132"/>
        <v>334.23528082831132</v>
      </c>
      <c r="AE100" s="42">
        <f t="shared" si="132"/>
        <v>350.89987921172838</v>
      </c>
      <c r="AZ100" s="11"/>
      <c r="BA100" s="22" t="str">
        <f>"Present Value at "&amp;TEXT(B78,"0.00%")&amp;" :"</f>
        <v>Present Value at 7.21% :</v>
      </c>
      <c r="BB100" s="42">
        <f>BB76+NPV($B$20,BB77:BB96)</f>
        <v>3919.7335549329723</v>
      </c>
      <c r="BC100" s="42">
        <f t="shared" ref="BC100:BI100" si="133">BC76+NPV($B$20,BC77:BC96)</f>
        <v>-495.73190309852771</v>
      </c>
      <c r="BD100" s="42">
        <f t="shared" si="133"/>
        <v>-460.19157584150167</v>
      </c>
      <c r="BE100" s="42">
        <f t="shared" si="133"/>
        <v>-2348.145262435351</v>
      </c>
      <c r="BF100" s="42">
        <f t="shared" si="133"/>
        <v>615.66481355759265</v>
      </c>
      <c r="BG100" s="42">
        <f t="shared" si="133"/>
        <v>-93.811891168910194</v>
      </c>
      <c r="BH100" s="42">
        <f t="shared" si="133"/>
        <v>334.31520446602696</v>
      </c>
      <c r="BI100" s="42">
        <f t="shared" si="133"/>
        <v>856.16812685470893</v>
      </c>
    </row>
    <row r="101" spans="1:61" x14ac:dyDescent="0.2">
      <c r="B101" s="31"/>
      <c r="C101" s="14"/>
      <c r="V101" s="11"/>
      <c r="AZ101" s="11"/>
    </row>
    <row r="102" spans="1:61" x14ac:dyDescent="0.2">
      <c r="B102" s="31"/>
      <c r="C102" s="14"/>
      <c r="V102" s="11"/>
      <c r="W102" s="22" t="str">
        <f>"Present Value at "&amp;TEXT(B79,"0.00%")&amp;" :"</f>
        <v>Present Value at 3.21% :</v>
      </c>
      <c r="X102" s="42">
        <f>X76+NPV($B$21,X77:X96)</f>
        <v>5411.7234384169014</v>
      </c>
      <c r="Y102" s="42">
        <f t="shared" ref="Y102:AE102" si="134">Y76+NPV($B$21,Y77:Y96)</f>
        <v>-570.33139727272419</v>
      </c>
      <c r="Z102" s="42">
        <f t="shared" si="134"/>
        <v>-513.52020278621205</v>
      </c>
      <c r="AA102" s="42">
        <f t="shared" si="134"/>
        <v>-4435.8172868559104</v>
      </c>
      <c r="AB102" s="42">
        <f t="shared" si="134"/>
        <v>-107.94544849794579</v>
      </c>
      <c r="AC102" s="42">
        <f t="shared" si="134"/>
        <v>-53.351332481504585</v>
      </c>
      <c r="AD102" s="42">
        <f t="shared" si="134"/>
        <v>462.27385770683208</v>
      </c>
      <c r="AE102" s="42">
        <f t="shared" si="134"/>
        <v>300.97707672738159</v>
      </c>
      <c r="AZ102" s="11"/>
      <c r="BA102" s="22" t="str">
        <f>"Present Value at "&amp;TEXT(B79,"0.00%")&amp;" :"</f>
        <v>Present Value at 3.21% :</v>
      </c>
      <c r="BB102" s="42">
        <f>BB76+NPV($B$21,BB77:BB96)</f>
        <v>5411.7234384169014</v>
      </c>
      <c r="BC102" s="42">
        <f t="shared" ref="BC102:BI102" si="135">BC76+NPV($B$21,BC77:BC96)</f>
        <v>-570.33139727272419</v>
      </c>
      <c r="BD102" s="42">
        <f t="shared" si="135"/>
        <v>-553.52020278621205</v>
      </c>
      <c r="BE102" s="42">
        <f t="shared" si="135"/>
        <v>-3601.1631493475707</v>
      </c>
      <c r="BF102" s="42">
        <f t="shared" si="135"/>
        <v>686.70868901039478</v>
      </c>
      <c r="BG102" s="42">
        <f t="shared" si="135"/>
        <v>-53.351332481504585</v>
      </c>
      <c r="BH102" s="42">
        <f t="shared" si="135"/>
        <v>462.39819203520597</v>
      </c>
      <c r="BI102" s="42">
        <f t="shared" si="135"/>
        <v>1095.7555485640969</v>
      </c>
    </row>
    <row r="103" spans="1:61" x14ac:dyDescent="0.2">
      <c r="B103" s="31"/>
      <c r="C103" s="14"/>
    </row>
    <row r="104" spans="1:61" s="20" customFormat="1" ht="17" thickBot="1" x14ac:dyDescent="0.25">
      <c r="B104" s="43"/>
      <c r="C104" s="44"/>
      <c r="AG104" s="47"/>
    </row>
    <row r="105" spans="1:61" ht="17" thickBot="1" x14ac:dyDescent="0.25">
      <c r="A105" s="221" t="s">
        <v>67</v>
      </c>
      <c r="B105" s="221"/>
      <c r="E105" s="21">
        <v>0</v>
      </c>
      <c r="F105" s="27">
        <f>B109</f>
        <v>757.29629213705198</v>
      </c>
      <c r="G105" s="27">
        <f>F105*B114</f>
        <v>605.83703370964156</v>
      </c>
      <c r="H105" s="28">
        <f>B119</f>
        <v>200</v>
      </c>
      <c r="I105" s="27">
        <f>B106</f>
        <v>500000</v>
      </c>
      <c r="J105" s="29">
        <v>0.8</v>
      </c>
      <c r="K105" s="8">
        <f>I105*J105/1000</f>
        <v>400</v>
      </c>
      <c r="M105" s="9"/>
      <c r="N105" s="9"/>
      <c r="O105" s="30">
        <v>1</v>
      </c>
      <c r="P105" s="30"/>
      <c r="Q105" s="30"/>
      <c r="R105" s="30">
        <f>O105-SUM(P105:Q105)</f>
        <v>1</v>
      </c>
      <c r="S105" s="30"/>
      <c r="T105" s="10"/>
      <c r="U105" s="10">
        <f t="shared" ref="U105:U125" si="136">K105*R105</f>
        <v>400</v>
      </c>
      <c r="W105" s="30"/>
      <c r="X105" s="11">
        <f t="shared" ref="X105:X125" si="137">$R105*F105</f>
        <v>757.29629213705198</v>
      </c>
      <c r="Y105" s="11">
        <f t="shared" ref="Y105:Z125" si="138">-$R105*G105</f>
        <v>-605.83703370964156</v>
      </c>
      <c r="Z105" s="11">
        <f t="shared" si="138"/>
        <v>-200</v>
      </c>
      <c r="AA105" s="11"/>
      <c r="AB105" s="11">
        <f>SUM(X105:AA105)</f>
        <v>-48.540741572589582</v>
      </c>
      <c r="AC105" s="11">
        <f>T105-U105</f>
        <v>-400</v>
      </c>
      <c r="AD105" s="11"/>
      <c r="AE105" s="11">
        <f t="shared" ref="AE105:AE125" si="139">SUM(AB105:AD105)</f>
        <v>-448.54074157258958</v>
      </c>
      <c r="AI105" s="21">
        <v>0</v>
      </c>
      <c r="AJ105" s="27">
        <f>F105</f>
        <v>757.29629213705198</v>
      </c>
      <c r="AK105" s="27">
        <f>G105</f>
        <v>605.83703370964156</v>
      </c>
      <c r="AL105" s="28">
        <f>C119</f>
        <v>240</v>
      </c>
      <c r="AM105" s="27">
        <f>I105</f>
        <v>500000</v>
      </c>
      <c r="AN105" s="29">
        <v>0.8</v>
      </c>
      <c r="AO105" s="8">
        <f>AM105*AN105/1000</f>
        <v>400</v>
      </c>
      <c r="AQ105" s="9"/>
      <c r="AR105" s="9"/>
      <c r="AS105" s="30">
        <v>1</v>
      </c>
      <c r="AT105" s="30"/>
      <c r="AU105" s="30"/>
      <c r="AV105" s="30">
        <f>AS105-SUM(AT105:AU105)</f>
        <v>1</v>
      </c>
      <c r="AW105" s="30"/>
      <c r="AX105" s="10"/>
      <c r="AY105" s="10">
        <f t="shared" ref="AY105:AY125" si="140">AO105*AV105</f>
        <v>400</v>
      </c>
      <c r="BA105" s="30"/>
      <c r="BB105" s="11">
        <f t="shared" ref="BB105:BB125" si="141">$R105*AJ105</f>
        <v>757.29629213705198</v>
      </c>
      <c r="BC105" s="11">
        <f t="shared" ref="BC105:BD125" si="142">-$R105*AK105</f>
        <v>-605.83703370964156</v>
      </c>
      <c r="BD105" s="11">
        <f t="shared" si="142"/>
        <v>-240</v>
      </c>
      <c r="BE105" s="11"/>
      <c r="BF105" s="11">
        <f>SUM(BB105:BE105)</f>
        <v>-88.540741572589582</v>
      </c>
      <c r="BG105" s="11">
        <f>AX105-AY105</f>
        <v>-400</v>
      </c>
      <c r="BH105" s="11"/>
      <c r="BI105" s="11">
        <f t="shared" ref="BI105:BI125" si="143">SUM(BF105:BH105)</f>
        <v>-488.54074157258958</v>
      </c>
    </row>
    <row r="106" spans="1:61" x14ac:dyDescent="0.2">
      <c r="A106" s="45" t="s">
        <v>68</v>
      </c>
      <c r="B106" s="24">
        <v>500000</v>
      </c>
      <c r="E106" s="31">
        <f>E105+1</f>
        <v>1</v>
      </c>
      <c r="F106" s="27"/>
      <c r="G106" s="27"/>
      <c r="H106" s="28"/>
      <c r="I106" s="27">
        <f>B106</f>
        <v>500000</v>
      </c>
      <c r="J106" s="29">
        <v>0.8</v>
      </c>
      <c r="K106" s="8">
        <f t="shared" ref="K106:K125" si="144">I106*J106/1000</f>
        <v>400</v>
      </c>
      <c r="L106" s="32"/>
      <c r="M106" s="9">
        <f>M19</f>
        <v>0.65717040569250318</v>
      </c>
      <c r="N106" s="9">
        <f>N19</f>
        <v>9.6782489144733586E-3</v>
      </c>
      <c r="O106" s="33">
        <f>R105</f>
        <v>1</v>
      </c>
      <c r="P106" s="33">
        <f>O106*M106/1000</f>
        <v>6.5717040569250314E-4</v>
      </c>
      <c r="Q106" s="33">
        <f>MIN(N106*O106,O106-P106)</f>
        <v>9.6782489144733586E-3</v>
      </c>
      <c r="R106" s="30">
        <f>O106-SUM(P106:Q106)</f>
        <v>0.98966458067983409</v>
      </c>
      <c r="S106" s="30"/>
      <c r="T106" s="10">
        <f t="shared" ref="T106:T125" si="145">U105</f>
        <v>400</v>
      </c>
      <c r="U106" s="10">
        <f t="shared" si="136"/>
        <v>395.86583227193364</v>
      </c>
      <c r="W106" s="30"/>
      <c r="X106" s="11">
        <f t="shared" si="137"/>
        <v>0</v>
      </c>
      <c r="Y106" s="11">
        <f t="shared" si="138"/>
        <v>0</v>
      </c>
      <c r="Z106" s="11">
        <f t="shared" si="138"/>
        <v>0</v>
      </c>
      <c r="AA106" s="11">
        <f t="shared" ref="AA106:AA125" si="146">-P106*I106</f>
        <v>-328.58520284625155</v>
      </c>
      <c r="AB106" s="11">
        <f t="shared" ref="AB106:AB125" si="147">SUM(X106:AA106)</f>
        <v>-328.58520284625155</v>
      </c>
      <c r="AC106" s="11">
        <f>-I106*$R105*(J106-J105)/1000</f>
        <v>0</v>
      </c>
      <c r="AD106" s="11">
        <f t="shared" ref="AD106:AD125" si="148">$B$20*SUM(T106,X106:Y106)</f>
        <v>28.83845348463775</v>
      </c>
      <c r="AE106" s="11">
        <f t="shared" si="139"/>
        <v>-299.74674936161381</v>
      </c>
      <c r="AG106" s="49"/>
      <c r="AI106" s="31">
        <f>AI105+1</f>
        <v>1</v>
      </c>
      <c r="AJ106" s="27"/>
      <c r="AK106" s="27"/>
      <c r="AL106" s="28"/>
      <c r="AM106" s="27">
        <f t="shared" ref="AM106:AM125" si="149">I106</f>
        <v>500000</v>
      </c>
      <c r="AN106" s="29">
        <v>0.8</v>
      </c>
      <c r="AO106" s="8">
        <f t="shared" ref="AO106:AO125" si="150">AM106*AN106/1000</f>
        <v>400</v>
      </c>
      <c r="AP106" s="32"/>
      <c r="AQ106" s="9">
        <f>AQ19</f>
        <v>0.53230802861092763</v>
      </c>
      <c r="AR106" s="9">
        <f>N106</f>
        <v>9.6782489144733586E-3</v>
      </c>
      <c r="AS106" s="33">
        <f>AV105</f>
        <v>1</v>
      </c>
      <c r="AT106" s="33">
        <f>AS106*AQ106/1000</f>
        <v>5.3230802861092765E-4</v>
      </c>
      <c r="AU106" s="33">
        <f>MIN(AR106*AS106,AS106-AT106)</f>
        <v>9.6782489144733586E-3</v>
      </c>
      <c r="AV106" s="30">
        <f>AS106-SUM(AT106:AU106)</f>
        <v>0.98978944305691574</v>
      </c>
      <c r="AW106" s="30"/>
      <c r="AX106" s="10">
        <f t="shared" ref="AX106:AX125" si="151">AY105</f>
        <v>400</v>
      </c>
      <c r="AY106" s="10">
        <f t="shared" si="140"/>
        <v>395.91577722276628</v>
      </c>
      <c r="BA106" s="30"/>
      <c r="BB106" s="11">
        <f t="shared" si="141"/>
        <v>0</v>
      </c>
      <c r="BC106" s="11">
        <f t="shared" si="142"/>
        <v>0</v>
      </c>
      <c r="BD106" s="11">
        <f t="shared" si="142"/>
        <v>0</v>
      </c>
      <c r="BE106" s="11">
        <f t="shared" ref="BE106:BE125" si="152">-AT106*AM106</f>
        <v>-266.15401430546382</v>
      </c>
      <c r="BF106" s="11">
        <f t="shared" ref="BF106:BF125" si="153">SUM(BB106:BE106)</f>
        <v>-266.15401430546382</v>
      </c>
      <c r="BG106" s="11">
        <f>-AM106*$R105*(AN106-AN105)/1000</f>
        <v>0</v>
      </c>
      <c r="BH106" s="11">
        <f t="shared" ref="BH106:BH125" si="154">$B$20*SUM(AX106,BB106:BC106)</f>
        <v>28.83845348463775</v>
      </c>
      <c r="BI106" s="11">
        <f t="shared" si="143"/>
        <v>-237.31556082082608</v>
      </c>
    </row>
    <row r="107" spans="1:61" x14ac:dyDescent="0.2">
      <c r="A107" s="34" t="s">
        <v>69</v>
      </c>
      <c r="B107" s="122">
        <f>B20</f>
        <v>7.2096133711594373E-2</v>
      </c>
      <c r="E107" s="31">
        <f t="shared" ref="E107:E125" si="155">E106+1</f>
        <v>2</v>
      </c>
      <c r="F107" s="27">
        <f>B109</f>
        <v>757.29629213705198</v>
      </c>
      <c r="G107" s="27">
        <f>F107*$B$115</f>
        <v>37.864814606852597</v>
      </c>
      <c r="H107" s="28">
        <f>$B$120</f>
        <v>25</v>
      </c>
      <c r="I107" s="27">
        <f>B106</f>
        <v>500000</v>
      </c>
      <c r="J107" s="29">
        <v>0.7</v>
      </c>
      <c r="K107" s="8">
        <f t="shared" si="144"/>
        <v>350</v>
      </c>
      <c r="L107" s="32"/>
      <c r="M107" s="9">
        <f t="shared" ref="M107:N122" si="156">M20</f>
        <v>0.68892309697585763</v>
      </c>
      <c r="N107" s="9">
        <f t="shared" si="156"/>
        <v>9.127854954085789E-3</v>
      </c>
      <c r="O107" s="33">
        <f t="shared" ref="O107:O125" si="157">R106</f>
        <v>0.98966458067983409</v>
      </c>
      <c r="P107" s="33">
        <f t="shared" ref="P107:P125" si="158">O107*M107/1000</f>
        <v>6.8180278788926481E-4</v>
      </c>
      <c r="Q107" s="33">
        <f t="shared" ref="Q107:Q125" si="159">MIN(N107*O107,O107-P107)</f>
        <v>9.033514745641659E-3</v>
      </c>
      <c r="R107" s="30">
        <f t="shared" ref="R107:R125" si="160">O107-SUM(P107:Q107)</f>
        <v>0.97994926314630315</v>
      </c>
      <c r="S107" s="30"/>
      <c r="T107" s="10">
        <f t="shared" si="145"/>
        <v>395.86583227193364</v>
      </c>
      <c r="U107" s="10">
        <f t="shared" si="136"/>
        <v>342.98224210120611</v>
      </c>
      <c r="W107" s="30"/>
      <c r="X107" s="11">
        <f t="shared" si="137"/>
        <v>742.11194346313164</v>
      </c>
      <c r="Y107" s="11">
        <f t="shared" si="138"/>
        <v>-37.105597173156582</v>
      </c>
      <c r="Z107" s="11">
        <f t="shared" si="138"/>
        <v>-24.49873157865758</v>
      </c>
      <c r="AA107" s="11">
        <f t="shared" si="146"/>
        <v>-340.90139394463239</v>
      </c>
      <c r="AB107" s="11">
        <f t="shared" si="147"/>
        <v>339.606220766685</v>
      </c>
      <c r="AC107" s="11">
        <f t="shared" ref="AC107:AC125" si="161">-I107*($R106*J107-$R105*J106)/1000</f>
        <v>53.617396762058121</v>
      </c>
      <c r="AD107" s="11">
        <f t="shared" si="148"/>
        <v>79.368627784973569</v>
      </c>
      <c r="AE107" s="11">
        <f t="shared" si="139"/>
        <v>472.59224531371672</v>
      </c>
      <c r="AG107" s="50"/>
      <c r="AI107" s="31">
        <f t="shared" ref="AI107:AI125" si="162">AI106+1</f>
        <v>2</v>
      </c>
      <c r="AJ107" s="27">
        <f>F107</f>
        <v>757.29629213705198</v>
      </c>
      <c r="AK107" s="27">
        <f>G107</f>
        <v>37.864814606852597</v>
      </c>
      <c r="AL107" s="28">
        <f>$C$120</f>
        <v>25</v>
      </c>
      <c r="AM107" s="27">
        <f t="shared" si="149"/>
        <v>500000</v>
      </c>
      <c r="AN107" s="29">
        <v>0.7</v>
      </c>
      <c r="AO107" s="8">
        <f t="shared" si="150"/>
        <v>350</v>
      </c>
      <c r="AP107" s="32"/>
      <c r="AQ107" s="9">
        <f t="shared" ref="AQ107:AQ125" si="163">AQ20</f>
        <v>0.5580277085504447</v>
      </c>
      <c r="AR107" s="9">
        <f t="shared" ref="AR107:AR125" si="164">N107</f>
        <v>9.127854954085789E-3</v>
      </c>
      <c r="AS107" s="33">
        <f t="shared" ref="AS107:AS125" si="165">AV106</f>
        <v>0.98978944305691574</v>
      </c>
      <c r="AT107" s="33">
        <f t="shared" ref="AT107:AT125" si="166">AS107*AQ107/1000</f>
        <v>5.5232993485647148E-4</v>
      </c>
      <c r="AU107" s="33">
        <f t="shared" ref="AU107:AU125" si="167">MIN(AR107*AS107,AS107-AT107)</f>
        <v>9.0346544713088821E-3</v>
      </c>
      <c r="AV107" s="30">
        <f t="shared" ref="AV107:AV125" si="168">AS107-SUM(AT107:AU107)</f>
        <v>0.9802024586507504</v>
      </c>
      <c r="AW107" s="30"/>
      <c r="AX107" s="10">
        <f t="shared" si="151"/>
        <v>395.91577722276628</v>
      </c>
      <c r="AY107" s="10">
        <f t="shared" si="140"/>
        <v>343.07086052776265</v>
      </c>
      <c r="BA107" s="30"/>
      <c r="BB107" s="11">
        <f t="shared" si="141"/>
        <v>742.11194346313164</v>
      </c>
      <c r="BC107" s="11">
        <f t="shared" si="142"/>
        <v>-37.105597173156582</v>
      </c>
      <c r="BD107" s="11">
        <f t="shared" si="142"/>
        <v>-24.49873157865758</v>
      </c>
      <c r="BE107" s="11">
        <f t="shared" si="152"/>
        <v>-276.16496742823574</v>
      </c>
      <c r="BF107" s="11">
        <f t="shared" si="153"/>
        <v>404.34264728308165</v>
      </c>
      <c r="BG107" s="11">
        <f t="shared" ref="BG107:BG125" si="169">-AM107*($R106*AN107-$R105*AN106)/1000</f>
        <v>53.617396762058121</v>
      </c>
      <c r="BH107" s="11">
        <f t="shared" si="154"/>
        <v>79.372228622827009</v>
      </c>
      <c r="BI107" s="11">
        <f t="shared" si="143"/>
        <v>537.33227266796678</v>
      </c>
    </row>
    <row r="108" spans="1:61" x14ac:dyDescent="0.2">
      <c r="A108" s="34" t="s">
        <v>70</v>
      </c>
      <c r="B108" s="12">
        <f>B21</f>
        <v>3.2096133711594366E-2</v>
      </c>
      <c r="E108" s="31">
        <f t="shared" si="155"/>
        <v>3</v>
      </c>
      <c r="F108" s="27">
        <f>B109</f>
        <v>757.29629213705198</v>
      </c>
      <c r="G108" s="27">
        <f t="shared" ref="G108:G125" si="170">F108*$B$115</f>
        <v>37.864814606852597</v>
      </c>
      <c r="H108" s="28">
        <f t="shared" ref="H108:H125" si="171">$B$120</f>
        <v>25</v>
      </c>
      <c r="I108" s="27">
        <f>B106</f>
        <v>500000</v>
      </c>
      <c r="J108" s="29">
        <v>0.7</v>
      </c>
      <c r="K108" s="8">
        <f t="shared" si="144"/>
        <v>350</v>
      </c>
      <c r="L108" s="32"/>
      <c r="M108" s="9">
        <f t="shared" si="156"/>
        <v>0.72708859771283341</v>
      </c>
      <c r="N108" s="9">
        <f t="shared" si="156"/>
        <v>8.7968690821865932E-3</v>
      </c>
      <c r="O108" s="33">
        <f t="shared" si="157"/>
        <v>0.97994926314630315</v>
      </c>
      <c r="P108" s="33">
        <f t="shared" si="158"/>
        <v>7.1250993557076989E-4</v>
      </c>
      <c r="Q108" s="33">
        <f t="shared" si="159"/>
        <v>8.6204853750832481E-3</v>
      </c>
      <c r="R108" s="30">
        <f t="shared" si="160"/>
        <v>0.97061626783564914</v>
      </c>
      <c r="S108" s="30"/>
      <c r="T108" s="10">
        <f t="shared" si="145"/>
        <v>342.98224210120611</v>
      </c>
      <c r="U108" s="10">
        <f t="shared" si="136"/>
        <v>339.71569374247719</v>
      </c>
      <c r="W108" s="30"/>
      <c r="X108" s="11">
        <f t="shared" si="137"/>
        <v>735.0441007198408</v>
      </c>
      <c r="Y108" s="11">
        <f t="shared" si="138"/>
        <v>-36.752205035992041</v>
      </c>
      <c r="Z108" s="11">
        <f t="shared" si="138"/>
        <v>-24.26540669589123</v>
      </c>
      <c r="AA108" s="11">
        <f t="shared" si="146"/>
        <v>-356.25496778538496</v>
      </c>
      <c r="AB108" s="11">
        <f t="shared" si="147"/>
        <v>317.77152120257261</v>
      </c>
      <c r="AC108" s="11">
        <f t="shared" si="161"/>
        <v>3.4003611367358078</v>
      </c>
      <c r="AD108" s="11">
        <f t="shared" si="148"/>
        <v>75.071839468176449</v>
      </c>
      <c r="AE108" s="11">
        <f t="shared" si="139"/>
        <v>396.24372180748486</v>
      </c>
      <c r="AI108" s="31">
        <f t="shared" si="162"/>
        <v>3</v>
      </c>
      <c r="AJ108" s="27">
        <f t="shared" ref="AJ108:AK125" si="172">F108</f>
        <v>757.29629213705198</v>
      </c>
      <c r="AK108" s="27">
        <f t="shared" si="172"/>
        <v>37.864814606852597</v>
      </c>
      <c r="AL108" s="28">
        <f t="shared" ref="AL108:AL125" si="173">$C$120</f>
        <v>25</v>
      </c>
      <c r="AM108" s="27">
        <f t="shared" si="149"/>
        <v>500000</v>
      </c>
      <c r="AN108" s="29">
        <v>0.7</v>
      </c>
      <c r="AO108" s="8">
        <f t="shared" si="150"/>
        <v>350</v>
      </c>
      <c r="AP108" s="32"/>
      <c r="AQ108" s="9">
        <f t="shared" si="163"/>
        <v>0.58894176414739507</v>
      </c>
      <c r="AR108" s="9">
        <f t="shared" si="164"/>
        <v>8.7968690821865932E-3</v>
      </c>
      <c r="AS108" s="33">
        <f t="shared" si="165"/>
        <v>0.9802024586507504</v>
      </c>
      <c r="AT108" s="33">
        <f t="shared" si="166"/>
        <v>5.7728216521938703E-4</v>
      </c>
      <c r="AU108" s="33">
        <f t="shared" si="167"/>
        <v>8.6227127027880685E-3</v>
      </c>
      <c r="AV108" s="30">
        <f t="shared" si="168"/>
        <v>0.97100246378274291</v>
      </c>
      <c r="AW108" s="30"/>
      <c r="AX108" s="10">
        <f t="shared" si="151"/>
        <v>343.07086052776265</v>
      </c>
      <c r="AY108" s="10">
        <f t="shared" si="140"/>
        <v>339.85086232396003</v>
      </c>
      <c r="BA108" s="30"/>
      <c r="BB108" s="11">
        <f t="shared" si="141"/>
        <v>735.0441007198408</v>
      </c>
      <c r="BC108" s="11">
        <f t="shared" si="142"/>
        <v>-36.752205035992041</v>
      </c>
      <c r="BD108" s="11">
        <f t="shared" si="142"/>
        <v>-24.26540669589123</v>
      </c>
      <c r="BE108" s="11">
        <f t="shared" si="152"/>
        <v>-288.64108260969351</v>
      </c>
      <c r="BF108" s="11">
        <f t="shared" si="153"/>
        <v>385.38540637826407</v>
      </c>
      <c r="BG108" s="11">
        <f t="shared" si="169"/>
        <v>3.4003611367358078</v>
      </c>
      <c r="BH108" s="11">
        <f t="shared" si="154"/>
        <v>75.078228514106783</v>
      </c>
      <c r="BI108" s="11">
        <f t="shared" si="143"/>
        <v>463.86399602910666</v>
      </c>
    </row>
    <row r="109" spans="1:61" x14ac:dyDescent="0.2">
      <c r="A109" s="45" t="s">
        <v>71</v>
      </c>
      <c r="B109" s="63">
        <v>757.29629213705198</v>
      </c>
      <c r="D109" s="36"/>
      <c r="E109" s="31">
        <f t="shared" si="155"/>
        <v>4</v>
      </c>
      <c r="F109" s="27">
        <f>B109</f>
        <v>757.29629213705198</v>
      </c>
      <c r="G109" s="27">
        <f t="shared" si="170"/>
        <v>37.864814606852597</v>
      </c>
      <c r="H109" s="28">
        <f t="shared" si="171"/>
        <v>25</v>
      </c>
      <c r="I109" s="27">
        <f>B106</f>
        <v>500000</v>
      </c>
      <c r="J109" s="29">
        <v>0.6</v>
      </c>
      <c r="K109" s="8">
        <f t="shared" si="144"/>
        <v>300</v>
      </c>
      <c r="L109" s="32"/>
      <c r="M109" s="9">
        <f t="shared" si="156"/>
        <v>0.77268694429479035</v>
      </c>
      <c r="N109" s="9">
        <f t="shared" si="156"/>
        <v>8.6235472306225164E-3</v>
      </c>
      <c r="O109" s="33">
        <f t="shared" si="157"/>
        <v>0.97061626783564914</v>
      </c>
      <c r="P109" s="33">
        <f t="shared" si="158"/>
        <v>7.499825180767415E-4</v>
      </c>
      <c r="Q109" s="33">
        <f t="shared" si="159"/>
        <v>8.3701552284912752E-3</v>
      </c>
      <c r="R109" s="30">
        <f t="shared" si="160"/>
        <v>0.96149613008908108</v>
      </c>
      <c r="S109" s="30"/>
      <c r="T109" s="10">
        <f t="shared" si="145"/>
        <v>339.71569374247719</v>
      </c>
      <c r="U109" s="10">
        <f t="shared" si="136"/>
        <v>288.44883902672433</v>
      </c>
      <c r="W109" s="30"/>
      <c r="X109" s="11">
        <f t="shared" si="137"/>
        <v>728.13745422058571</v>
      </c>
      <c r="Y109" s="11">
        <f t="shared" si="138"/>
        <v>-36.40687271102928</v>
      </c>
      <c r="Z109" s="11">
        <f t="shared" si="138"/>
        <v>-24.037403252227026</v>
      </c>
      <c r="AA109" s="11">
        <f t="shared" si="146"/>
        <v>-374.99125903837074</v>
      </c>
      <c r="AB109" s="11">
        <f t="shared" si="147"/>
        <v>292.70191921895872</v>
      </c>
      <c r="AC109" s="11">
        <f t="shared" si="161"/>
        <v>51.797361750511357</v>
      </c>
      <c r="AD109" s="11">
        <f t="shared" si="148"/>
        <v>74.363288576896579</v>
      </c>
      <c r="AE109" s="11">
        <f t="shared" si="139"/>
        <v>418.86256954636667</v>
      </c>
      <c r="AI109" s="31">
        <f t="shared" si="162"/>
        <v>4</v>
      </c>
      <c r="AJ109" s="27">
        <f t="shared" si="172"/>
        <v>757.29629213705198</v>
      </c>
      <c r="AK109" s="27">
        <f t="shared" si="172"/>
        <v>37.864814606852597</v>
      </c>
      <c r="AL109" s="28">
        <f t="shared" si="173"/>
        <v>25</v>
      </c>
      <c r="AM109" s="27">
        <f t="shared" si="149"/>
        <v>500000</v>
      </c>
      <c r="AN109" s="29">
        <v>0.6</v>
      </c>
      <c r="AO109" s="8">
        <f t="shared" si="150"/>
        <v>300</v>
      </c>
      <c r="AP109" s="32"/>
      <c r="AQ109" s="9">
        <f t="shared" si="163"/>
        <v>0.62587642487878026</v>
      </c>
      <c r="AR109" s="9">
        <f t="shared" si="164"/>
        <v>8.6235472306225164E-3</v>
      </c>
      <c r="AS109" s="33">
        <f t="shared" si="165"/>
        <v>0.97100246378274291</v>
      </c>
      <c r="AT109" s="33">
        <f t="shared" si="166"/>
        <v>6.0772755058083035E-4</v>
      </c>
      <c r="AU109" s="33">
        <f t="shared" si="167"/>
        <v>8.3734856074813135E-3</v>
      </c>
      <c r="AV109" s="30">
        <f t="shared" si="168"/>
        <v>0.9620212506246808</v>
      </c>
      <c r="AW109" s="30"/>
      <c r="AX109" s="10">
        <f t="shared" si="151"/>
        <v>339.85086232396003</v>
      </c>
      <c r="AY109" s="10">
        <f t="shared" si="140"/>
        <v>288.60637518740424</v>
      </c>
      <c r="BA109" s="30"/>
      <c r="BB109" s="11">
        <f t="shared" si="141"/>
        <v>728.13745422058571</v>
      </c>
      <c r="BC109" s="11">
        <f t="shared" si="142"/>
        <v>-36.40687271102928</v>
      </c>
      <c r="BD109" s="11">
        <f t="shared" si="142"/>
        <v>-24.037403252227026</v>
      </c>
      <c r="BE109" s="11">
        <f t="shared" si="152"/>
        <v>-303.86377529041516</v>
      </c>
      <c r="BF109" s="11">
        <f t="shared" si="153"/>
        <v>363.8294029669143</v>
      </c>
      <c r="BG109" s="11">
        <f t="shared" si="169"/>
        <v>51.797361750511357</v>
      </c>
      <c r="BH109" s="11">
        <f t="shared" si="154"/>
        <v>74.373033709020788</v>
      </c>
      <c r="BI109" s="11">
        <f t="shared" si="143"/>
        <v>489.99979842644643</v>
      </c>
    </row>
    <row r="110" spans="1:61" x14ac:dyDescent="0.2">
      <c r="D110" s="21"/>
      <c r="E110" s="31">
        <f t="shared" si="155"/>
        <v>5</v>
      </c>
      <c r="F110" s="27">
        <f>B109</f>
        <v>757.29629213705198</v>
      </c>
      <c r="G110" s="27">
        <f t="shared" si="170"/>
        <v>37.864814606852597</v>
      </c>
      <c r="H110" s="28">
        <f t="shared" si="171"/>
        <v>25</v>
      </c>
      <c r="I110" s="27">
        <f>B106</f>
        <v>500000</v>
      </c>
      <c r="J110" s="29">
        <v>0.6</v>
      </c>
      <c r="K110" s="8">
        <f t="shared" si="144"/>
        <v>300</v>
      </c>
      <c r="L110" s="32"/>
      <c r="M110" s="9">
        <f t="shared" si="156"/>
        <v>0.82584488116899601</v>
      </c>
      <c r="N110" s="9">
        <f t="shared" si="156"/>
        <v>7.8618133141121344E-3</v>
      </c>
      <c r="O110" s="33">
        <f t="shared" si="157"/>
        <v>0.96149613008908108</v>
      </c>
      <c r="P110" s="33">
        <f t="shared" si="158"/>
        <v>7.9404665729786671E-4</v>
      </c>
      <c r="Q110" s="33">
        <f t="shared" si="159"/>
        <v>7.5591030770016301E-3</v>
      </c>
      <c r="R110" s="30">
        <f t="shared" si="160"/>
        <v>0.95314298035478162</v>
      </c>
      <c r="S110" s="30"/>
      <c r="T110" s="10">
        <f t="shared" si="145"/>
        <v>288.44883902672433</v>
      </c>
      <c r="U110" s="10">
        <f t="shared" si="136"/>
        <v>285.94289410643449</v>
      </c>
      <c r="W110" s="30"/>
      <c r="X110" s="11">
        <f t="shared" si="137"/>
        <v>721.8116448991351</v>
      </c>
      <c r="Y110" s="11">
        <f t="shared" si="138"/>
        <v>-36.090582244956757</v>
      </c>
      <c r="Z110" s="11">
        <f t="shared" si="138"/>
        <v>-23.82857450886954</v>
      </c>
      <c r="AA110" s="11">
        <f t="shared" si="146"/>
        <v>-397.02332864893333</v>
      </c>
      <c r="AB110" s="11">
        <f t="shared" si="147"/>
        <v>264.86915949637546</v>
      </c>
      <c r="AC110" s="11">
        <f t="shared" si="161"/>
        <v>2.7360413239704284</v>
      </c>
      <c r="AD110" s="11">
        <f t="shared" si="148"/>
        <v>70.233883489397115</v>
      </c>
      <c r="AE110" s="11">
        <f t="shared" si="139"/>
        <v>337.83908430974299</v>
      </c>
      <c r="AI110" s="31">
        <f t="shared" si="162"/>
        <v>5</v>
      </c>
      <c r="AJ110" s="27">
        <f t="shared" si="172"/>
        <v>757.29629213705198</v>
      </c>
      <c r="AK110" s="27">
        <f t="shared" si="172"/>
        <v>37.864814606852597</v>
      </c>
      <c r="AL110" s="28">
        <f t="shared" si="173"/>
        <v>25</v>
      </c>
      <c r="AM110" s="27">
        <f t="shared" si="149"/>
        <v>500000</v>
      </c>
      <c r="AN110" s="29">
        <v>0.6</v>
      </c>
      <c r="AO110" s="8">
        <f t="shared" si="150"/>
        <v>300</v>
      </c>
      <c r="AP110" s="32"/>
      <c r="AQ110" s="9">
        <f t="shared" si="163"/>
        <v>0.66893435374688681</v>
      </c>
      <c r="AR110" s="9">
        <f t="shared" si="164"/>
        <v>7.8618133141121344E-3</v>
      </c>
      <c r="AS110" s="33">
        <f t="shared" si="165"/>
        <v>0.9620212506246808</v>
      </c>
      <c r="AT110" s="33">
        <f t="shared" si="166"/>
        <v>6.435290635773927E-4</v>
      </c>
      <c r="AU110" s="33">
        <f t="shared" si="167"/>
        <v>7.5632314766199216E-3</v>
      </c>
      <c r="AV110" s="30">
        <f t="shared" si="168"/>
        <v>0.95381449008448349</v>
      </c>
      <c r="AW110" s="30"/>
      <c r="AX110" s="10">
        <f t="shared" si="151"/>
        <v>288.60637518740424</v>
      </c>
      <c r="AY110" s="10">
        <f t="shared" si="140"/>
        <v>286.14434702534504</v>
      </c>
      <c r="BA110" s="30"/>
      <c r="BB110" s="11">
        <f t="shared" si="141"/>
        <v>721.8116448991351</v>
      </c>
      <c r="BC110" s="11">
        <f t="shared" si="142"/>
        <v>-36.090582244956757</v>
      </c>
      <c r="BD110" s="11">
        <f t="shared" si="142"/>
        <v>-23.82857450886954</v>
      </c>
      <c r="BE110" s="11">
        <f t="shared" si="152"/>
        <v>-321.76453178869633</v>
      </c>
      <c r="BF110" s="11">
        <f t="shared" si="153"/>
        <v>340.12795635661246</v>
      </c>
      <c r="BG110" s="11">
        <f t="shared" si="169"/>
        <v>2.7360413239704284</v>
      </c>
      <c r="BH110" s="11">
        <f t="shared" si="154"/>
        <v>70.245241237501901</v>
      </c>
      <c r="BI110" s="11">
        <f t="shared" si="143"/>
        <v>413.10923891808477</v>
      </c>
    </row>
    <row r="111" spans="1:61" x14ac:dyDescent="0.2">
      <c r="D111" s="21"/>
      <c r="E111" s="31">
        <f t="shared" si="155"/>
        <v>6</v>
      </c>
      <c r="F111" s="27">
        <f>B109</f>
        <v>757.29629213705198</v>
      </c>
      <c r="G111" s="27">
        <f t="shared" si="170"/>
        <v>37.864814606852597</v>
      </c>
      <c r="H111" s="28">
        <f t="shared" si="171"/>
        <v>25</v>
      </c>
      <c r="I111" s="27">
        <f>B106</f>
        <v>500000</v>
      </c>
      <c r="J111" s="29">
        <v>0.5</v>
      </c>
      <c r="K111" s="8">
        <f t="shared" si="144"/>
        <v>250</v>
      </c>
      <c r="L111" s="32"/>
      <c r="M111" s="9">
        <f t="shared" si="156"/>
        <v>0.88649214444726809</v>
      </c>
      <c r="N111" s="9">
        <f t="shared" si="156"/>
        <v>7.2198790800108038E-3</v>
      </c>
      <c r="O111" s="33">
        <f t="shared" si="157"/>
        <v>0.95314298035478162</v>
      </c>
      <c r="P111" s="33">
        <f t="shared" si="158"/>
        <v>8.4495376461957074E-4</v>
      </c>
      <c r="Q111" s="33">
        <f t="shared" si="159"/>
        <v>6.8815770641226367E-3</v>
      </c>
      <c r="R111" s="30">
        <f t="shared" si="160"/>
        <v>0.94541644952603943</v>
      </c>
      <c r="S111" s="30"/>
      <c r="T111" s="10">
        <f t="shared" si="145"/>
        <v>285.94289410643449</v>
      </c>
      <c r="U111" s="10">
        <f t="shared" si="136"/>
        <v>236.35411238150985</v>
      </c>
      <c r="W111" s="30"/>
      <c r="X111" s="11">
        <f t="shared" si="137"/>
        <v>715.96037175144602</v>
      </c>
      <c r="Y111" s="11">
        <f t="shared" si="138"/>
        <v>-35.798018587572301</v>
      </c>
      <c r="Z111" s="11">
        <f t="shared" si="138"/>
        <v>-23.635411238150986</v>
      </c>
      <c r="AA111" s="11">
        <f t="shared" si="146"/>
        <v>-422.47688230978537</v>
      </c>
      <c r="AB111" s="11">
        <f t="shared" si="147"/>
        <v>234.05005961593741</v>
      </c>
      <c r="AC111" s="11">
        <f t="shared" si="161"/>
        <v>50.163093938028901</v>
      </c>
      <c r="AD111" s="11">
        <f t="shared" si="148"/>
        <v>69.652453086673091</v>
      </c>
      <c r="AE111" s="11">
        <f t="shared" si="139"/>
        <v>353.86560664063938</v>
      </c>
      <c r="AI111" s="31">
        <f t="shared" si="162"/>
        <v>6</v>
      </c>
      <c r="AJ111" s="27">
        <f t="shared" si="172"/>
        <v>757.29629213705198</v>
      </c>
      <c r="AK111" s="27">
        <f t="shared" si="172"/>
        <v>37.864814606852597</v>
      </c>
      <c r="AL111" s="28">
        <f t="shared" si="173"/>
        <v>25</v>
      </c>
      <c r="AM111" s="27">
        <f t="shared" si="149"/>
        <v>500000</v>
      </c>
      <c r="AN111" s="29">
        <v>0.5</v>
      </c>
      <c r="AO111" s="8">
        <f t="shared" si="150"/>
        <v>250</v>
      </c>
      <c r="AP111" s="32"/>
      <c r="AQ111" s="9">
        <f t="shared" si="163"/>
        <v>0.71805863700228723</v>
      </c>
      <c r="AR111" s="9">
        <f t="shared" si="164"/>
        <v>7.2198790800108038E-3</v>
      </c>
      <c r="AS111" s="33">
        <f t="shared" si="165"/>
        <v>0.95381449008448349</v>
      </c>
      <c r="AT111" s="33">
        <f t="shared" si="166"/>
        <v>6.8489473270309591E-4</v>
      </c>
      <c r="AU111" s="33">
        <f t="shared" si="167"/>
        <v>6.8864252831721349E-3</v>
      </c>
      <c r="AV111" s="30">
        <f t="shared" si="168"/>
        <v>0.94624317006860825</v>
      </c>
      <c r="AW111" s="30"/>
      <c r="AX111" s="10">
        <f t="shared" si="151"/>
        <v>286.14434702534504</v>
      </c>
      <c r="AY111" s="10">
        <f t="shared" si="140"/>
        <v>236.56079251715207</v>
      </c>
      <c r="BA111" s="30"/>
      <c r="BB111" s="11">
        <f t="shared" si="141"/>
        <v>715.96037175144602</v>
      </c>
      <c r="BC111" s="11">
        <f t="shared" si="142"/>
        <v>-35.798018587572301</v>
      </c>
      <c r="BD111" s="11">
        <f t="shared" si="142"/>
        <v>-23.635411238150986</v>
      </c>
      <c r="BE111" s="11">
        <f t="shared" si="152"/>
        <v>-342.44736635154794</v>
      </c>
      <c r="BF111" s="11">
        <f t="shared" si="153"/>
        <v>314.07957557417484</v>
      </c>
      <c r="BG111" s="11">
        <f t="shared" si="169"/>
        <v>50.163093938028901</v>
      </c>
      <c r="BH111" s="11">
        <f t="shared" si="154"/>
        <v>69.666977063251451</v>
      </c>
      <c r="BI111" s="11">
        <f t="shared" si="143"/>
        <v>433.90964657545521</v>
      </c>
    </row>
    <row r="112" spans="1:61" x14ac:dyDescent="0.2">
      <c r="A112" s="220" t="s">
        <v>72</v>
      </c>
      <c r="B112" s="220"/>
      <c r="C112" s="38"/>
      <c r="D112" s="21"/>
      <c r="E112" s="31">
        <f t="shared" si="155"/>
        <v>7</v>
      </c>
      <c r="F112" s="27">
        <f>B109</f>
        <v>757.29629213705198</v>
      </c>
      <c r="G112" s="27">
        <f t="shared" si="170"/>
        <v>37.864814606852597</v>
      </c>
      <c r="H112" s="28">
        <f t="shared" si="171"/>
        <v>25</v>
      </c>
      <c r="I112" s="27">
        <f>B106</f>
        <v>500000</v>
      </c>
      <c r="J112" s="29">
        <v>0.5</v>
      </c>
      <c r="K112" s="8">
        <f t="shared" si="144"/>
        <v>250</v>
      </c>
      <c r="L112" s="32"/>
      <c r="M112" s="9">
        <f t="shared" si="156"/>
        <v>0.95520088094027955</v>
      </c>
      <c r="N112" s="9">
        <f t="shared" si="156"/>
        <v>7.0434336346212253E-3</v>
      </c>
      <c r="O112" s="33">
        <f t="shared" si="157"/>
        <v>0.94541644952603943</v>
      </c>
      <c r="P112" s="33">
        <f t="shared" si="158"/>
        <v>9.0306262544270419E-4</v>
      </c>
      <c r="Q112" s="33">
        <f t="shared" si="159"/>
        <v>6.658978019315886E-3</v>
      </c>
      <c r="R112" s="30">
        <f t="shared" si="160"/>
        <v>0.9378544088812808</v>
      </c>
      <c r="S112" s="30"/>
      <c r="T112" s="10">
        <f t="shared" si="145"/>
        <v>236.35411238150985</v>
      </c>
      <c r="U112" s="10">
        <f t="shared" si="136"/>
        <v>234.46360222032021</v>
      </c>
      <c r="W112" s="30"/>
      <c r="X112" s="11">
        <f t="shared" si="137"/>
        <v>710.2336664101806</v>
      </c>
      <c r="Y112" s="11">
        <f t="shared" si="138"/>
        <v>-35.511683320509029</v>
      </c>
      <c r="Z112" s="11">
        <f t="shared" si="138"/>
        <v>-23.44636022203202</v>
      </c>
      <c r="AA112" s="11">
        <f t="shared" si="146"/>
        <v>-451.53131272135209</v>
      </c>
      <c r="AB112" s="11">
        <f t="shared" si="147"/>
        <v>199.74431014628743</v>
      </c>
      <c r="AC112" s="11">
        <f t="shared" si="161"/>
        <v>1.9316327071855488</v>
      </c>
      <c r="AD112" s="11">
        <f t="shared" si="148"/>
        <v>65.685064000527618</v>
      </c>
      <c r="AE112" s="11">
        <f t="shared" si="139"/>
        <v>267.36100685400061</v>
      </c>
      <c r="AI112" s="31">
        <f t="shared" si="162"/>
        <v>7</v>
      </c>
      <c r="AJ112" s="27">
        <f t="shared" si="172"/>
        <v>757.29629213705198</v>
      </c>
      <c r="AK112" s="27">
        <f t="shared" si="172"/>
        <v>37.864814606852597</v>
      </c>
      <c r="AL112" s="28">
        <f t="shared" si="173"/>
        <v>25</v>
      </c>
      <c r="AM112" s="27">
        <f t="shared" si="149"/>
        <v>500000</v>
      </c>
      <c r="AN112" s="29">
        <v>0.5</v>
      </c>
      <c r="AO112" s="8">
        <f t="shared" si="150"/>
        <v>250</v>
      </c>
      <c r="AP112" s="32"/>
      <c r="AQ112" s="9">
        <f t="shared" si="163"/>
        <v>0.77371271356162652</v>
      </c>
      <c r="AR112" s="9">
        <f t="shared" si="164"/>
        <v>7.0434336346212253E-3</v>
      </c>
      <c r="AS112" s="33">
        <f t="shared" si="165"/>
        <v>0.94624317006860825</v>
      </c>
      <c r="AT112" s="33">
        <f t="shared" si="166"/>
        <v>7.3212037080293854E-4</v>
      </c>
      <c r="AU112" s="33">
        <f t="shared" si="167"/>
        <v>6.6648009705918476E-3</v>
      </c>
      <c r="AV112" s="30">
        <f t="shared" si="168"/>
        <v>0.93884624872721345</v>
      </c>
      <c r="AW112" s="30"/>
      <c r="AX112" s="10">
        <f t="shared" si="151"/>
        <v>236.56079251715207</v>
      </c>
      <c r="AY112" s="10">
        <f t="shared" si="140"/>
        <v>234.71156218180337</v>
      </c>
      <c r="BA112" s="30"/>
      <c r="BB112" s="11">
        <f t="shared" si="141"/>
        <v>710.2336664101806</v>
      </c>
      <c r="BC112" s="11">
        <f t="shared" si="142"/>
        <v>-35.511683320509029</v>
      </c>
      <c r="BD112" s="11">
        <f t="shared" si="142"/>
        <v>-23.44636022203202</v>
      </c>
      <c r="BE112" s="11">
        <f t="shared" si="152"/>
        <v>-366.06018540146925</v>
      </c>
      <c r="BF112" s="11">
        <f t="shared" si="153"/>
        <v>285.21543746617027</v>
      </c>
      <c r="BG112" s="11">
        <f t="shared" si="169"/>
        <v>1.9316327071855488</v>
      </c>
      <c r="BH112" s="11">
        <f t="shared" si="154"/>
        <v>65.699964839222403</v>
      </c>
      <c r="BI112" s="11">
        <f t="shared" si="143"/>
        <v>352.8470350125782</v>
      </c>
    </row>
    <row r="113" spans="1:61" x14ac:dyDescent="0.2">
      <c r="A113" s="37" t="s">
        <v>8</v>
      </c>
      <c r="B113" s="37" t="s">
        <v>73</v>
      </c>
      <c r="C113" s="38"/>
      <c r="D113" s="21"/>
      <c r="E113" s="31">
        <f t="shared" si="155"/>
        <v>8</v>
      </c>
      <c r="F113" s="27">
        <f>B109</f>
        <v>757.29629213705198</v>
      </c>
      <c r="G113" s="27">
        <f t="shared" si="170"/>
        <v>37.864814606852597</v>
      </c>
      <c r="H113" s="28">
        <f t="shared" si="171"/>
        <v>25</v>
      </c>
      <c r="I113" s="27">
        <f>B106</f>
        <v>500000</v>
      </c>
      <c r="J113" s="29">
        <v>0.4</v>
      </c>
      <c r="K113" s="8">
        <f t="shared" si="144"/>
        <v>200</v>
      </c>
      <c r="L113" s="32"/>
      <c r="M113" s="9">
        <f t="shared" si="156"/>
        <v>1.0312697121728083</v>
      </c>
      <c r="N113" s="9">
        <f t="shared" si="156"/>
        <v>6.2808434275459851E-3</v>
      </c>
      <c r="O113" s="33">
        <f t="shared" si="157"/>
        <v>0.9378544088812808</v>
      </c>
      <c r="P113" s="33">
        <f t="shared" si="158"/>
        <v>9.6718084630699778E-4</v>
      </c>
      <c r="Q113" s="33">
        <f t="shared" si="159"/>
        <v>5.8905167000170176E-3</v>
      </c>
      <c r="R113" s="30">
        <f t="shared" si="160"/>
        <v>0.93099671133495676</v>
      </c>
      <c r="S113" s="30"/>
      <c r="T113" s="10">
        <f t="shared" si="145"/>
        <v>234.46360222032021</v>
      </c>
      <c r="U113" s="10">
        <f t="shared" si="136"/>
        <v>186.19934226699135</v>
      </c>
      <c r="W113" s="30"/>
      <c r="X113" s="11">
        <f t="shared" si="137"/>
        <v>705.04035748575211</v>
      </c>
      <c r="Y113" s="11">
        <f t="shared" si="138"/>
        <v>-35.252017874287603</v>
      </c>
      <c r="Z113" s="11">
        <f t="shared" si="138"/>
        <v>-23.274917783373919</v>
      </c>
      <c r="AA113" s="11">
        <f t="shared" si="146"/>
        <v>-483.59042315349888</v>
      </c>
      <c r="AB113" s="11">
        <f t="shared" si="147"/>
        <v>162.92299867459172</v>
      </c>
      <c r="AC113" s="11">
        <f t="shared" si="161"/>
        <v>48.783230605253685</v>
      </c>
      <c r="AD113" s="11">
        <f t="shared" si="148"/>
        <v>65.193068907273215</v>
      </c>
      <c r="AE113" s="11">
        <f t="shared" si="139"/>
        <v>276.89929818711863</v>
      </c>
      <c r="AI113" s="31">
        <f t="shared" si="162"/>
        <v>8</v>
      </c>
      <c r="AJ113" s="27">
        <f t="shared" si="172"/>
        <v>757.29629213705198</v>
      </c>
      <c r="AK113" s="27">
        <f t="shared" si="172"/>
        <v>37.864814606852597</v>
      </c>
      <c r="AL113" s="28">
        <f t="shared" si="173"/>
        <v>25</v>
      </c>
      <c r="AM113" s="27">
        <f t="shared" si="149"/>
        <v>500000</v>
      </c>
      <c r="AN113" s="29">
        <v>0.4</v>
      </c>
      <c r="AO113" s="8">
        <f t="shared" si="150"/>
        <v>200</v>
      </c>
      <c r="AP113" s="32"/>
      <c r="AQ113" s="9">
        <f t="shared" si="163"/>
        <v>0.83532846685997475</v>
      </c>
      <c r="AR113" s="9">
        <f t="shared" si="164"/>
        <v>6.2808434275459851E-3</v>
      </c>
      <c r="AS113" s="33">
        <f t="shared" si="165"/>
        <v>0.93884624872721345</v>
      </c>
      <c r="AT113" s="33">
        <f t="shared" si="166"/>
        <v>7.8424499756654176E-4</v>
      </c>
      <c r="AU113" s="33">
        <f t="shared" si="167"/>
        <v>5.8967462907945217E-3</v>
      </c>
      <c r="AV113" s="30">
        <f t="shared" si="168"/>
        <v>0.93216525743885237</v>
      </c>
      <c r="AW113" s="30"/>
      <c r="AX113" s="10">
        <f t="shared" si="151"/>
        <v>234.71156218180337</v>
      </c>
      <c r="AY113" s="10">
        <f t="shared" si="140"/>
        <v>186.43305148777048</v>
      </c>
      <c r="BA113" s="30"/>
      <c r="BB113" s="11">
        <f t="shared" si="141"/>
        <v>705.04035748575211</v>
      </c>
      <c r="BC113" s="11">
        <f t="shared" si="142"/>
        <v>-35.252017874287603</v>
      </c>
      <c r="BD113" s="11">
        <f t="shared" si="142"/>
        <v>-23.274917783373919</v>
      </c>
      <c r="BE113" s="11">
        <f t="shared" si="152"/>
        <v>-392.12249878327088</v>
      </c>
      <c r="BF113" s="11">
        <f t="shared" si="153"/>
        <v>254.39092304481971</v>
      </c>
      <c r="BG113" s="11">
        <f t="shared" si="169"/>
        <v>48.783230605253685</v>
      </c>
      <c r="BH113" s="11">
        <f t="shared" si="154"/>
        <v>65.210945861811425</v>
      </c>
      <c r="BI113" s="11">
        <f t="shared" si="143"/>
        <v>368.38509951188479</v>
      </c>
    </row>
    <row r="114" spans="1:61" x14ac:dyDescent="0.2">
      <c r="A114" s="21">
        <v>1</v>
      </c>
      <c r="B114" s="38">
        <f>B27</f>
        <v>0.8</v>
      </c>
      <c r="D114" s="21"/>
      <c r="E114" s="31">
        <f t="shared" si="155"/>
        <v>9</v>
      </c>
      <c r="F114" s="27">
        <f>B109</f>
        <v>757.29629213705198</v>
      </c>
      <c r="G114" s="27">
        <f t="shared" si="170"/>
        <v>37.864814606852597</v>
      </c>
      <c r="H114" s="28">
        <f t="shared" si="171"/>
        <v>25</v>
      </c>
      <c r="I114" s="27">
        <f>B106</f>
        <v>500000</v>
      </c>
      <c r="J114" s="29">
        <v>0.4</v>
      </c>
      <c r="K114" s="8">
        <f t="shared" si="144"/>
        <v>200</v>
      </c>
      <c r="L114" s="32"/>
      <c r="M114" s="9">
        <f t="shared" si="156"/>
        <v>1.1162557062007623</v>
      </c>
      <c r="N114" s="9">
        <f t="shared" si="156"/>
        <v>5.8315702180592619E-3</v>
      </c>
      <c r="O114" s="33">
        <f t="shared" si="157"/>
        <v>0.93099671133495676</v>
      </c>
      <c r="P114" s="33">
        <f t="shared" si="158"/>
        <v>1.0392303914817894E-3</v>
      </c>
      <c r="Q114" s="33">
        <f t="shared" si="159"/>
        <v>5.4291726949320497E-3</v>
      </c>
      <c r="R114" s="30">
        <f t="shared" si="160"/>
        <v>0.92452830824854293</v>
      </c>
      <c r="S114" s="30"/>
      <c r="T114" s="10">
        <f t="shared" si="145"/>
        <v>186.19934226699135</v>
      </c>
      <c r="U114" s="10">
        <f t="shared" si="136"/>
        <v>184.90566164970858</v>
      </c>
      <c r="W114" s="30"/>
      <c r="X114" s="11">
        <f t="shared" si="137"/>
        <v>700.14185981236301</v>
      </c>
      <c r="Y114" s="11">
        <f t="shared" si="138"/>
        <v>-35.007092990618148</v>
      </c>
      <c r="Z114" s="11">
        <f t="shared" si="138"/>
        <v>-23.113207706213572</v>
      </c>
      <c r="AA114" s="11">
        <f t="shared" si="146"/>
        <v>-519.61519574089471</v>
      </c>
      <c r="AB114" s="11">
        <f t="shared" si="147"/>
        <v>122.40636337463661</v>
      </c>
      <c r="AC114" s="11">
        <f t="shared" si="161"/>
        <v>1.3715395092648017</v>
      </c>
      <c r="AD114" s="11">
        <f t="shared" si="148"/>
        <v>61.377897762102599</v>
      </c>
      <c r="AE114" s="11">
        <f t="shared" si="139"/>
        <v>185.15580064600402</v>
      </c>
      <c r="AI114" s="31">
        <f t="shared" si="162"/>
        <v>9</v>
      </c>
      <c r="AJ114" s="27">
        <f t="shared" si="172"/>
        <v>757.29629213705198</v>
      </c>
      <c r="AK114" s="27">
        <f t="shared" si="172"/>
        <v>37.864814606852597</v>
      </c>
      <c r="AL114" s="28">
        <f t="shared" si="173"/>
        <v>25</v>
      </c>
      <c r="AM114" s="27">
        <f t="shared" si="149"/>
        <v>500000</v>
      </c>
      <c r="AN114" s="29">
        <v>0.4</v>
      </c>
      <c r="AO114" s="8">
        <f t="shared" si="150"/>
        <v>200</v>
      </c>
      <c r="AP114" s="32"/>
      <c r="AQ114" s="9">
        <f t="shared" si="163"/>
        <v>0.90416712202261751</v>
      </c>
      <c r="AR114" s="9">
        <f t="shared" si="164"/>
        <v>5.8315702180592619E-3</v>
      </c>
      <c r="AS114" s="33">
        <f t="shared" si="165"/>
        <v>0.93216525743885237</v>
      </c>
      <c r="AT114" s="33">
        <f t="shared" si="166"/>
        <v>8.4283317806795955E-4</v>
      </c>
      <c r="AU114" s="33">
        <f t="shared" si="167"/>
        <v>5.4359871535899565E-3</v>
      </c>
      <c r="AV114" s="30">
        <f t="shared" si="168"/>
        <v>0.92588643710719443</v>
      </c>
      <c r="AW114" s="30"/>
      <c r="AX114" s="10">
        <f t="shared" si="151"/>
        <v>186.43305148777048</v>
      </c>
      <c r="AY114" s="10">
        <f t="shared" si="140"/>
        <v>185.17728742143888</v>
      </c>
      <c r="BA114" s="30"/>
      <c r="BB114" s="11">
        <f t="shared" si="141"/>
        <v>700.14185981236301</v>
      </c>
      <c r="BC114" s="11">
        <f t="shared" si="142"/>
        <v>-35.007092990618148</v>
      </c>
      <c r="BD114" s="11">
        <f t="shared" si="142"/>
        <v>-23.113207706213572</v>
      </c>
      <c r="BE114" s="11">
        <f t="shared" si="152"/>
        <v>-421.41658903397979</v>
      </c>
      <c r="BF114" s="11">
        <f t="shared" si="153"/>
        <v>220.60497008155153</v>
      </c>
      <c r="BG114" s="11">
        <f t="shared" si="169"/>
        <v>1.3715395092648017</v>
      </c>
      <c r="BH114" s="11">
        <f t="shared" si="154"/>
        <v>61.394747293333523</v>
      </c>
      <c r="BI114" s="11">
        <f t="shared" si="143"/>
        <v>283.37125688414983</v>
      </c>
    </row>
    <row r="115" spans="1:61" x14ac:dyDescent="0.2">
      <c r="A115" s="39" t="s">
        <v>74</v>
      </c>
      <c r="B115" s="38">
        <f>B28</f>
        <v>0.05</v>
      </c>
      <c r="D115" s="21"/>
      <c r="E115" s="31">
        <f t="shared" si="155"/>
        <v>10</v>
      </c>
      <c r="F115" s="27">
        <f>B109</f>
        <v>757.29629213705198</v>
      </c>
      <c r="G115" s="27">
        <f t="shared" si="170"/>
        <v>37.864814606852597</v>
      </c>
      <c r="H115" s="28">
        <f t="shared" si="171"/>
        <v>25</v>
      </c>
      <c r="I115" s="27">
        <f>B106</f>
        <v>500000</v>
      </c>
      <c r="J115" s="29">
        <v>0.4</v>
      </c>
      <c r="K115" s="8">
        <f t="shared" si="144"/>
        <v>200</v>
      </c>
      <c r="L115" s="32"/>
      <c r="M115" s="9">
        <f t="shared" si="156"/>
        <v>1.2102241006607368</v>
      </c>
      <c r="N115" s="9">
        <f t="shared" si="156"/>
        <v>5.3897824283458667E-3</v>
      </c>
      <c r="O115" s="33">
        <f t="shared" si="157"/>
        <v>0.92452830824854293</v>
      </c>
      <c r="P115" s="33">
        <f t="shared" si="158"/>
        <v>1.1188864403854852E-3</v>
      </c>
      <c r="Q115" s="33">
        <f t="shared" si="159"/>
        <v>4.9830064303063278E-3</v>
      </c>
      <c r="R115" s="30">
        <f t="shared" si="160"/>
        <v>0.91842641537785108</v>
      </c>
      <c r="S115" s="30"/>
      <c r="T115" s="10">
        <f t="shared" si="145"/>
        <v>184.90566164970858</v>
      </c>
      <c r="U115" s="10">
        <f t="shared" si="136"/>
        <v>183.68528307557023</v>
      </c>
      <c r="W115" s="30"/>
      <c r="X115" s="11">
        <f t="shared" si="137"/>
        <v>695.52091896637057</v>
      </c>
      <c r="Y115" s="11">
        <f t="shared" si="138"/>
        <v>-34.776045948318526</v>
      </c>
      <c r="Z115" s="11">
        <f t="shared" si="138"/>
        <v>-22.960660384446278</v>
      </c>
      <c r="AA115" s="11">
        <f t="shared" si="146"/>
        <v>-559.44322019274261</v>
      </c>
      <c r="AB115" s="11">
        <f t="shared" si="147"/>
        <v>78.340992440863147</v>
      </c>
      <c r="AC115" s="11">
        <f t="shared" si="161"/>
        <v>1.2936806172827719</v>
      </c>
      <c r="AD115" s="11">
        <f t="shared" si="148"/>
        <v>60.968134020688147</v>
      </c>
      <c r="AE115" s="11">
        <f t="shared" si="139"/>
        <v>140.60280707883408</v>
      </c>
      <c r="AI115" s="31">
        <f t="shared" si="162"/>
        <v>10</v>
      </c>
      <c r="AJ115" s="27">
        <f t="shared" si="172"/>
        <v>757.29629213705198</v>
      </c>
      <c r="AK115" s="27">
        <f t="shared" si="172"/>
        <v>37.864814606852597</v>
      </c>
      <c r="AL115" s="28">
        <f t="shared" si="173"/>
        <v>25</v>
      </c>
      <c r="AM115" s="27">
        <f t="shared" si="149"/>
        <v>500000</v>
      </c>
      <c r="AN115" s="29">
        <v>0.4</v>
      </c>
      <c r="AO115" s="8">
        <f t="shared" si="150"/>
        <v>200</v>
      </c>
      <c r="AP115" s="32"/>
      <c r="AQ115" s="9">
        <f t="shared" si="163"/>
        <v>0.98028152153519688</v>
      </c>
      <c r="AR115" s="9">
        <f t="shared" si="164"/>
        <v>5.3897824283458667E-3</v>
      </c>
      <c r="AS115" s="33">
        <f t="shared" si="165"/>
        <v>0.92588643710719443</v>
      </c>
      <c r="AT115" s="33">
        <f t="shared" si="166"/>
        <v>9.0762936533624299E-4</v>
      </c>
      <c r="AU115" s="33">
        <f t="shared" si="167"/>
        <v>4.9903264493641169E-3</v>
      </c>
      <c r="AV115" s="30">
        <f t="shared" si="168"/>
        <v>0.91998848129249411</v>
      </c>
      <c r="AW115" s="30"/>
      <c r="AX115" s="10">
        <f t="shared" si="151"/>
        <v>185.17728742143888</v>
      </c>
      <c r="AY115" s="10">
        <f t="shared" si="140"/>
        <v>183.99769625849882</v>
      </c>
      <c r="BA115" s="30"/>
      <c r="BB115" s="11">
        <f t="shared" si="141"/>
        <v>695.52091896637057</v>
      </c>
      <c r="BC115" s="11">
        <f t="shared" si="142"/>
        <v>-34.776045948318526</v>
      </c>
      <c r="BD115" s="11">
        <f t="shared" si="142"/>
        <v>-22.960660384446278</v>
      </c>
      <c r="BE115" s="11">
        <f t="shared" si="152"/>
        <v>-453.81468266812152</v>
      </c>
      <c r="BF115" s="11">
        <f t="shared" si="153"/>
        <v>183.96952996548424</v>
      </c>
      <c r="BG115" s="11">
        <f t="shared" si="169"/>
        <v>1.2936806172827719</v>
      </c>
      <c r="BH115" s="11">
        <f t="shared" si="154"/>
        <v>60.987717188646329</v>
      </c>
      <c r="BI115" s="11">
        <f t="shared" si="143"/>
        <v>246.25092777141333</v>
      </c>
    </row>
    <row r="116" spans="1:61" x14ac:dyDescent="0.2">
      <c r="D116" s="21"/>
      <c r="E116" s="31">
        <f t="shared" si="155"/>
        <v>11</v>
      </c>
      <c r="F116" s="27">
        <f>B109</f>
        <v>757.29629213705198</v>
      </c>
      <c r="G116" s="27">
        <f t="shared" si="170"/>
        <v>37.864814606852597</v>
      </c>
      <c r="H116" s="28">
        <f t="shared" si="171"/>
        <v>25</v>
      </c>
      <c r="I116" s="27">
        <f>B106</f>
        <v>500000</v>
      </c>
      <c r="J116" s="29">
        <v>0.4</v>
      </c>
      <c r="K116" s="8">
        <f t="shared" si="144"/>
        <v>200</v>
      </c>
      <c r="L116" s="40"/>
      <c r="M116" s="9">
        <f t="shared" si="156"/>
        <v>1.3141842576365947</v>
      </c>
      <c r="N116" s="9">
        <f t="shared" si="156"/>
        <v>4.7283870168617079E-3</v>
      </c>
      <c r="O116" s="33">
        <f t="shared" si="157"/>
        <v>0.91842641537785108</v>
      </c>
      <c r="P116" s="33">
        <f t="shared" si="158"/>
        <v>1.2069815368871801E-3</v>
      </c>
      <c r="Q116" s="33">
        <f t="shared" si="159"/>
        <v>4.3426755384154692E-3</v>
      </c>
      <c r="R116" s="30">
        <f t="shared" si="160"/>
        <v>0.91287675830254844</v>
      </c>
      <c r="S116" s="40"/>
      <c r="T116" s="10">
        <f t="shared" si="145"/>
        <v>183.68528307557023</v>
      </c>
      <c r="U116" s="10">
        <f t="shared" si="136"/>
        <v>182.57535166050968</v>
      </c>
      <c r="W116" s="40"/>
      <c r="X116" s="11">
        <f t="shared" si="137"/>
        <v>691.31818424061169</v>
      </c>
      <c r="Y116" s="11">
        <f t="shared" si="138"/>
        <v>-34.565909212030583</v>
      </c>
      <c r="Z116" s="11">
        <f t="shared" si="138"/>
        <v>-22.82191895756371</v>
      </c>
      <c r="AA116" s="11">
        <f t="shared" si="146"/>
        <v>-603.49076844359001</v>
      </c>
      <c r="AB116" s="11">
        <f t="shared" si="147"/>
        <v>30.439587627427386</v>
      </c>
      <c r="AC116" s="11">
        <f t="shared" si="161"/>
        <v>1.2203785741383699</v>
      </c>
      <c r="AD116" s="11">
        <f t="shared" si="148"/>
        <v>60.592298565322764</v>
      </c>
      <c r="AE116" s="11">
        <f t="shared" si="139"/>
        <v>92.252264766888516</v>
      </c>
      <c r="AI116" s="31">
        <f t="shared" si="162"/>
        <v>11</v>
      </c>
      <c r="AJ116" s="27">
        <f t="shared" si="172"/>
        <v>757.29629213705198</v>
      </c>
      <c r="AK116" s="27">
        <f t="shared" si="172"/>
        <v>37.864814606852597</v>
      </c>
      <c r="AL116" s="28">
        <f t="shared" si="173"/>
        <v>25</v>
      </c>
      <c r="AM116" s="27">
        <f t="shared" si="149"/>
        <v>500000</v>
      </c>
      <c r="AN116" s="29">
        <v>0.4</v>
      </c>
      <c r="AO116" s="8">
        <f t="shared" si="150"/>
        <v>200</v>
      </c>
      <c r="AP116" s="40"/>
      <c r="AQ116" s="9">
        <f t="shared" si="163"/>
        <v>1.0644892486856419</v>
      </c>
      <c r="AR116" s="9">
        <f t="shared" si="164"/>
        <v>4.7283870168617079E-3</v>
      </c>
      <c r="AS116" s="33">
        <f t="shared" si="165"/>
        <v>0.91998848129249411</v>
      </c>
      <c r="AT116" s="33">
        <f t="shared" si="166"/>
        <v>9.7931784725049172E-4</v>
      </c>
      <c r="AU116" s="33">
        <f t="shared" si="167"/>
        <v>4.3500615906057498E-3</v>
      </c>
      <c r="AV116" s="30">
        <f t="shared" si="168"/>
        <v>0.91465910185463783</v>
      </c>
      <c r="AW116" s="40"/>
      <c r="AX116" s="10">
        <f t="shared" si="151"/>
        <v>183.99769625849882</v>
      </c>
      <c r="AY116" s="10">
        <f t="shared" si="140"/>
        <v>182.93182037092757</v>
      </c>
      <c r="BA116" s="40"/>
      <c r="BB116" s="11">
        <f t="shared" si="141"/>
        <v>691.31818424061169</v>
      </c>
      <c r="BC116" s="11">
        <f t="shared" si="142"/>
        <v>-34.565909212030583</v>
      </c>
      <c r="BD116" s="11">
        <f t="shared" si="142"/>
        <v>-22.82191895756371</v>
      </c>
      <c r="BE116" s="11">
        <f t="shared" si="152"/>
        <v>-489.65892362524585</v>
      </c>
      <c r="BF116" s="11">
        <f t="shared" si="153"/>
        <v>144.27143244577155</v>
      </c>
      <c r="BG116" s="11">
        <f t="shared" si="169"/>
        <v>1.2203785741383699</v>
      </c>
      <c r="BH116" s="11">
        <f t="shared" si="154"/>
        <v>60.614822347932453</v>
      </c>
      <c r="BI116" s="11">
        <f t="shared" si="143"/>
        <v>206.10663336784239</v>
      </c>
    </row>
    <row r="117" spans="1:61" x14ac:dyDescent="0.2">
      <c r="A117" s="220" t="s">
        <v>75</v>
      </c>
      <c r="B117" s="220"/>
      <c r="D117" s="21"/>
      <c r="E117" s="31">
        <f t="shared" si="155"/>
        <v>12</v>
      </c>
      <c r="F117" s="27">
        <f>B109</f>
        <v>757.29629213705198</v>
      </c>
      <c r="G117" s="27">
        <f t="shared" si="170"/>
        <v>37.864814606852597</v>
      </c>
      <c r="H117" s="28">
        <f t="shared" si="171"/>
        <v>25</v>
      </c>
      <c r="I117" s="27">
        <f>B106</f>
        <v>500000</v>
      </c>
      <c r="J117" s="29">
        <v>0.4</v>
      </c>
      <c r="K117" s="8">
        <f t="shared" si="144"/>
        <v>200</v>
      </c>
      <c r="L117" s="40"/>
      <c r="M117" s="9">
        <f t="shared" si="156"/>
        <v>1.4282641651842443</v>
      </c>
      <c r="N117" s="9">
        <f t="shared" si="156"/>
        <v>4.3000736536545209E-3</v>
      </c>
      <c r="O117" s="33">
        <f t="shared" si="157"/>
        <v>0.91287675830254844</v>
      </c>
      <c r="P117" s="33">
        <f t="shared" si="158"/>
        <v>1.3038291611130886E-3</v>
      </c>
      <c r="Q117" s="33">
        <f t="shared" si="159"/>
        <v>3.9254372974103346E-3</v>
      </c>
      <c r="R117" s="30">
        <f t="shared" si="160"/>
        <v>0.90764749184402505</v>
      </c>
      <c r="S117" s="40"/>
      <c r="T117" s="10">
        <f t="shared" si="145"/>
        <v>182.57535166050968</v>
      </c>
      <c r="U117" s="10">
        <f t="shared" si="136"/>
        <v>181.52949836880501</v>
      </c>
      <c r="X117" s="11">
        <f t="shared" si="137"/>
        <v>687.35808014097529</v>
      </c>
      <c r="Y117" s="11">
        <f t="shared" si="138"/>
        <v>-34.367904007048764</v>
      </c>
      <c r="Z117" s="11">
        <f t="shared" si="138"/>
        <v>-22.691187296100626</v>
      </c>
      <c r="AA117" s="11">
        <f t="shared" si="146"/>
        <v>-651.91458055654437</v>
      </c>
      <c r="AB117" s="11">
        <f t="shared" si="147"/>
        <v>-21.61559171871852</v>
      </c>
      <c r="AC117" s="11">
        <f t="shared" si="161"/>
        <v>1.1099314150605222</v>
      </c>
      <c r="AD117" s="11">
        <f t="shared" si="148"/>
        <v>60.241044016666599</v>
      </c>
      <c r="AE117" s="11">
        <f t="shared" si="139"/>
        <v>39.735383713008602</v>
      </c>
      <c r="AI117" s="31">
        <f t="shared" si="162"/>
        <v>12</v>
      </c>
      <c r="AJ117" s="27">
        <f t="shared" si="172"/>
        <v>757.29629213705198</v>
      </c>
      <c r="AK117" s="27">
        <f t="shared" si="172"/>
        <v>37.864814606852597</v>
      </c>
      <c r="AL117" s="28">
        <f t="shared" si="173"/>
        <v>25</v>
      </c>
      <c r="AM117" s="27">
        <f t="shared" si="149"/>
        <v>500000</v>
      </c>
      <c r="AN117" s="29">
        <v>0.4</v>
      </c>
      <c r="AO117" s="8">
        <f t="shared" si="150"/>
        <v>200</v>
      </c>
      <c r="AP117" s="40"/>
      <c r="AQ117" s="9">
        <f t="shared" si="163"/>
        <v>1.1568939737992379</v>
      </c>
      <c r="AR117" s="9">
        <f t="shared" si="164"/>
        <v>4.3000736536545209E-3</v>
      </c>
      <c r="AS117" s="33">
        <f t="shared" si="165"/>
        <v>0.91465910185463783</v>
      </c>
      <c r="AT117" s="33">
        <f t="shared" si="166"/>
        <v>1.0581636030162539E-3</v>
      </c>
      <c r="AU117" s="33">
        <f t="shared" si="167"/>
        <v>3.9331015059604355E-3</v>
      </c>
      <c r="AV117" s="30">
        <f t="shared" si="168"/>
        <v>0.9096678367456611</v>
      </c>
      <c r="AW117" s="40"/>
      <c r="AX117" s="10">
        <f t="shared" si="151"/>
        <v>182.93182037092757</v>
      </c>
      <c r="AY117" s="10">
        <f t="shared" si="140"/>
        <v>181.93356734913223</v>
      </c>
      <c r="BB117" s="11">
        <f t="shared" si="141"/>
        <v>687.35808014097529</v>
      </c>
      <c r="BC117" s="11">
        <f t="shared" si="142"/>
        <v>-34.367904007048764</v>
      </c>
      <c r="BD117" s="11">
        <f t="shared" si="142"/>
        <v>-22.691187296100626</v>
      </c>
      <c r="BE117" s="11">
        <f t="shared" si="152"/>
        <v>-529.08180150812689</v>
      </c>
      <c r="BF117" s="11">
        <f t="shared" si="153"/>
        <v>101.21718732969896</v>
      </c>
      <c r="BG117" s="11">
        <f t="shared" si="169"/>
        <v>1.1099314150605222</v>
      </c>
      <c r="BH117" s="11">
        <f t="shared" si="154"/>
        <v>60.266744032476886</v>
      </c>
      <c r="BI117" s="11">
        <f t="shared" si="143"/>
        <v>162.59386277723635</v>
      </c>
    </row>
    <row r="118" spans="1:61" x14ac:dyDescent="0.2">
      <c r="A118" s="37" t="s">
        <v>8</v>
      </c>
      <c r="B118" s="37" t="s">
        <v>76</v>
      </c>
      <c r="C118" s="37" t="s">
        <v>77</v>
      </c>
      <c r="D118" s="21"/>
      <c r="E118" s="31">
        <f t="shared" si="155"/>
        <v>13</v>
      </c>
      <c r="F118" s="27">
        <f>B109</f>
        <v>757.29629213705198</v>
      </c>
      <c r="G118" s="27">
        <f t="shared" si="170"/>
        <v>37.864814606852597</v>
      </c>
      <c r="H118" s="28">
        <f t="shared" si="171"/>
        <v>25</v>
      </c>
      <c r="I118" s="27">
        <f>B106</f>
        <v>500000</v>
      </c>
      <c r="J118" s="29">
        <v>0.3</v>
      </c>
      <c r="K118" s="8">
        <f t="shared" si="144"/>
        <v>150</v>
      </c>
      <c r="L118" s="40"/>
      <c r="M118" s="9">
        <f t="shared" si="156"/>
        <v>1.5531325570520966</v>
      </c>
      <c r="N118" s="9">
        <f t="shared" si="156"/>
        <v>3.6517404271066895E-3</v>
      </c>
      <c r="O118" s="33">
        <f t="shared" si="157"/>
        <v>0.90764749184402505</v>
      </c>
      <c r="P118" s="33">
        <f t="shared" si="158"/>
        <v>1.4096968699096326E-3</v>
      </c>
      <c r="Q118" s="33">
        <f t="shared" si="159"/>
        <v>3.3144930395288155E-3</v>
      </c>
      <c r="R118" s="30">
        <f t="shared" si="160"/>
        <v>0.90292330193458659</v>
      </c>
      <c r="S118" s="40"/>
      <c r="T118" s="10">
        <f t="shared" si="145"/>
        <v>181.52949836880501</v>
      </c>
      <c r="U118" s="10">
        <f t="shared" si="136"/>
        <v>135.438495290188</v>
      </c>
      <c r="X118" s="11">
        <f t="shared" si="137"/>
        <v>683.78046863920622</v>
      </c>
      <c r="Y118" s="11">
        <f t="shared" si="138"/>
        <v>-34.189023431960315</v>
      </c>
      <c r="Z118" s="11">
        <f t="shared" si="138"/>
        <v>-22.573082548364663</v>
      </c>
      <c r="AA118" s="11">
        <f t="shared" si="146"/>
        <v>-704.8484349548163</v>
      </c>
      <c r="AB118" s="11">
        <f t="shared" si="147"/>
        <v>-77.830072295935111</v>
      </c>
      <c r="AC118" s="11">
        <f t="shared" si="161"/>
        <v>46.428227883905933</v>
      </c>
      <c r="AD118" s="11">
        <f t="shared" si="148"/>
        <v>59.920606678565449</v>
      </c>
      <c r="AE118" s="11">
        <f t="shared" si="139"/>
        <v>28.518762266536271</v>
      </c>
      <c r="AI118" s="31">
        <f t="shared" si="162"/>
        <v>13</v>
      </c>
      <c r="AJ118" s="27">
        <f t="shared" si="172"/>
        <v>757.29629213705198</v>
      </c>
      <c r="AK118" s="27">
        <f t="shared" si="172"/>
        <v>37.864814606852597</v>
      </c>
      <c r="AL118" s="28">
        <f t="shared" si="173"/>
        <v>25</v>
      </c>
      <c r="AM118" s="27">
        <f t="shared" si="149"/>
        <v>500000</v>
      </c>
      <c r="AN118" s="29">
        <v>0.3</v>
      </c>
      <c r="AO118" s="8">
        <f t="shared" si="150"/>
        <v>150</v>
      </c>
      <c r="AP118" s="40"/>
      <c r="AQ118" s="9">
        <f t="shared" si="163"/>
        <v>1.2580373712121984</v>
      </c>
      <c r="AR118" s="9">
        <f t="shared" si="164"/>
        <v>3.6517404271066895E-3</v>
      </c>
      <c r="AS118" s="33">
        <f t="shared" si="165"/>
        <v>0.9096678367456611</v>
      </c>
      <c r="AT118" s="33">
        <f t="shared" si="166"/>
        <v>1.1443961340157987E-3</v>
      </c>
      <c r="AU118" s="33">
        <f t="shared" si="167"/>
        <v>3.3218708146828188E-3</v>
      </c>
      <c r="AV118" s="30">
        <f t="shared" si="168"/>
        <v>0.90520156979696242</v>
      </c>
      <c r="AW118" s="40"/>
      <c r="AX118" s="10">
        <f t="shared" si="151"/>
        <v>181.93356734913223</v>
      </c>
      <c r="AY118" s="10">
        <f t="shared" si="140"/>
        <v>135.78023546954435</v>
      </c>
      <c r="BB118" s="11">
        <f t="shared" si="141"/>
        <v>683.78046863920622</v>
      </c>
      <c r="BC118" s="11">
        <f t="shared" si="142"/>
        <v>-34.189023431960315</v>
      </c>
      <c r="BD118" s="11">
        <f t="shared" si="142"/>
        <v>-22.573082548364663</v>
      </c>
      <c r="BE118" s="11">
        <f t="shared" si="152"/>
        <v>-572.19806700789934</v>
      </c>
      <c r="BF118" s="11">
        <f t="shared" si="153"/>
        <v>54.820295650981848</v>
      </c>
      <c r="BG118" s="11">
        <f t="shared" si="169"/>
        <v>46.428227883905933</v>
      </c>
      <c r="BH118" s="11">
        <f t="shared" si="154"/>
        <v>59.949738489799827</v>
      </c>
      <c r="BI118" s="11">
        <f t="shared" si="143"/>
        <v>161.19826202468761</v>
      </c>
    </row>
    <row r="119" spans="1:61" x14ac:dyDescent="0.2">
      <c r="A119" s="21">
        <v>1</v>
      </c>
      <c r="B119" s="13">
        <f>B90</f>
        <v>200</v>
      </c>
      <c r="C119" s="13">
        <f>C90</f>
        <v>240</v>
      </c>
      <c r="D119" s="21"/>
      <c r="E119" s="31">
        <f t="shared" si="155"/>
        <v>14</v>
      </c>
      <c r="F119" s="27">
        <f>B109</f>
        <v>757.29629213705198</v>
      </c>
      <c r="G119" s="27">
        <f t="shared" si="170"/>
        <v>37.864814606852597</v>
      </c>
      <c r="H119" s="28">
        <f t="shared" si="171"/>
        <v>25</v>
      </c>
      <c r="I119" s="27">
        <f>B106</f>
        <v>500000</v>
      </c>
      <c r="J119" s="29">
        <v>0.3</v>
      </c>
      <c r="K119" s="8">
        <f t="shared" si="144"/>
        <v>150</v>
      </c>
      <c r="L119" s="40"/>
      <c r="M119" s="9">
        <f t="shared" si="156"/>
        <v>1.6902913329606097</v>
      </c>
      <c r="N119" s="9">
        <f t="shared" si="156"/>
        <v>3.3398015797097488E-3</v>
      </c>
      <c r="O119" s="33">
        <f t="shared" si="157"/>
        <v>0.90292330193458659</v>
      </c>
      <c r="P119" s="33">
        <f t="shared" si="158"/>
        <v>1.5262034315882073E-3</v>
      </c>
      <c r="Q119" s="33">
        <f t="shared" si="159"/>
        <v>3.0155846701578749E-3</v>
      </c>
      <c r="R119" s="30">
        <f t="shared" si="160"/>
        <v>0.89838151383284048</v>
      </c>
      <c r="S119" s="40"/>
      <c r="T119" s="10">
        <f t="shared" si="145"/>
        <v>135.438495290188</v>
      </c>
      <c r="U119" s="10">
        <f t="shared" si="136"/>
        <v>134.75722707492608</v>
      </c>
      <c r="X119" s="11">
        <f t="shared" si="137"/>
        <v>680.34098935008171</v>
      </c>
      <c r="Y119" s="11">
        <f t="shared" si="138"/>
        <v>-34.017049467504087</v>
      </c>
      <c r="Z119" s="11">
        <f t="shared" si="138"/>
        <v>-22.459537845821011</v>
      </c>
      <c r="AA119" s="11">
        <f t="shared" si="146"/>
        <v>-763.1017157941036</v>
      </c>
      <c r="AB119" s="11">
        <f t="shared" si="147"/>
        <v>-139.23731375734701</v>
      </c>
      <c r="AC119" s="11">
        <f t="shared" si="161"/>
        <v>0.70862848641578546</v>
      </c>
      <c r="AD119" s="11">
        <f t="shared" si="148"/>
        <v>56.362049056917343</v>
      </c>
      <c r="AE119" s="11">
        <f t="shared" si="139"/>
        <v>-82.166636214013877</v>
      </c>
      <c r="AI119" s="31">
        <f t="shared" si="162"/>
        <v>14</v>
      </c>
      <c r="AJ119" s="27">
        <f t="shared" si="172"/>
        <v>757.29629213705198</v>
      </c>
      <c r="AK119" s="27">
        <f t="shared" si="172"/>
        <v>37.864814606852597</v>
      </c>
      <c r="AL119" s="28">
        <f t="shared" si="173"/>
        <v>25</v>
      </c>
      <c r="AM119" s="27">
        <f t="shared" si="149"/>
        <v>500000</v>
      </c>
      <c r="AN119" s="29">
        <v>0.3</v>
      </c>
      <c r="AO119" s="8">
        <f t="shared" si="150"/>
        <v>150</v>
      </c>
      <c r="AP119" s="40"/>
      <c r="AQ119" s="9">
        <f t="shared" si="163"/>
        <v>1.369135979698094</v>
      </c>
      <c r="AR119" s="9">
        <f t="shared" si="164"/>
        <v>3.3398015797097488E-3</v>
      </c>
      <c r="AS119" s="33">
        <f t="shared" si="165"/>
        <v>0.90520156979696242</v>
      </c>
      <c r="AT119" s="33">
        <f t="shared" si="166"/>
        <v>1.2393440380882169E-3</v>
      </c>
      <c r="AU119" s="33">
        <f t="shared" si="167"/>
        <v>3.0231936327636396E-3</v>
      </c>
      <c r="AV119" s="30">
        <f t="shared" si="168"/>
        <v>0.90093903212611059</v>
      </c>
      <c r="AW119" s="40"/>
      <c r="AX119" s="10">
        <f t="shared" si="151"/>
        <v>135.78023546954435</v>
      </c>
      <c r="AY119" s="10">
        <f t="shared" si="140"/>
        <v>135.14085481891658</v>
      </c>
      <c r="BB119" s="11">
        <f t="shared" si="141"/>
        <v>680.34098935008171</v>
      </c>
      <c r="BC119" s="11">
        <f t="shared" si="142"/>
        <v>-34.017049467504087</v>
      </c>
      <c r="BD119" s="11">
        <f t="shared" si="142"/>
        <v>-22.459537845821011</v>
      </c>
      <c r="BE119" s="11">
        <f t="shared" si="152"/>
        <v>-619.67201904410842</v>
      </c>
      <c r="BF119" s="11">
        <f t="shared" si="153"/>
        <v>4.1923829926481631</v>
      </c>
      <c r="BG119" s="11">
        <f t="shared" si="169"/>
        <v>0.70862848641578546</v>
      </c>
      <c r="BH119" s="11">
        <f t="shared" si="154"/>
        <v>56.386687202582834</v>
      </c>
      <c r="BI119" s="11">
        <f t="shared" si="143"/>
        <v>61.287698681646781</v>
      </c>
    </row>
    <row r="120" spans="1:61" x14ac:dyDescent="0.2">
      <c r="A120" s="39" t="s">
        <v>74</v>
      </c>
      <c r="B120" s="13">
        <f>B91</f>
        <v>25</v>
      </c>
      <c r="C120" s="13">
        <f>C91</f>
        <v>25</v>
      </c>
      <c r="D120" s="21"/>
      <c r="E120" s="31">
        <f t="shared" si="155"/>
        <v>15</v>
      </c>
      <c r="F120" s="27">
        <f>B109</f>
        <v>757.29629213705198</v>
      </c>
      <c r="G120" s="27">
        <f t="shared" si="170"/>
        <v>37.864814606852597</v>
      </c>
      <c r="H120" s="28">
        <f t="shared" si="171"/>
        <v>25</v>
      </c>
      <c r="I120" s="27">
        <f>B106</f>
        <v>500000</v>
      </c>
      <c r="J120" s="29">
        <v>0.3</v>
      </c>
      <c r="K120" s="8">
        <f t="shared" si="144"/>
        <v>150</v>
      </c>
      <c r="L120" s="40"/>
      <c r="M120" s="9">
        <f t="shared" si="156"/>
        <v>1.8407637069377385</v>
      </c>
      <c r="N120" s="9">
        <f t="shared" si="156"/>
        <v>2.7938173754583177E-3</v>
      </c>
      <c r="O120" s="33">
        <f t="shared" si="157"/>
        <v>0.89838151383284048</v>
      </c>
      <c r="P120" s="33">
        <f t="shared" si="158"/>
        <v>1.6537080856472766E-3</v>
      </c>
      <c r="Q120" s="33">
        <f t="shared" si="159"/>
        <v>2.5099138831367368E-3</v>
      </c>
      <c r="R120" s="30">
        <f t="shared" si="160"/>
        <v>0.89421789186405642</v>
      </c>
      <c r="S120" s="40"/>
      <c r="T120" s="10">
        <f t="shared" si="145"/>
        <v>134.75722707492608</v>
      </c>
      <c r="U120" s="10">
        <f t="shared" si="136"/>
        <v>134.13268377960847</v>
      </c>
      <c r="X120" s="11">
        <f t="shared" si="137"/>
        <v>677.18789387126128</v>
      </c>
      <c r="Y120" s="11">
        <f t="shared" si="138"/>
        <v>-33.859394693563061</v>
      </c>
      <c r="Z120" s="11">
        <f t="shared" si="138"/>
        <v>-22.355447296601412</v>
      </c>
      <c r="AA120" s="11">
        <f t="shared" si="146"/>
        <v>-826.85404282363834</v>
      </c>
      <c r="AB120" s="11">
        <f t="shared" si="147"/>
        <v>-205.88099094254153</v>
      </c>
      <c r="AC120" s="11">
        <f t="shared" si="161"/>
        <v>0.68126821526190429</v>
      </c>
      <c r="AD120" s="11">
        <f t="shared" si="148"/>
        <v>56.096972558992213</v>
      </c>
      <c r="AE120" s="11">
        <f t="shared" si="139"/>
        <v>-149.10275016828743</v>
      </c>
      <c r="AI120" s="31">
        <f t="shared" si="162"/>
        <v>15</v>
      </c>
      <c r="AJ120" s="27">
        <f t="shared" si="172"/>
        <v>757.29629213705198</v>
      </c>
      <c r="AK120" s="27">
        <f t="shared" si="172"/>
        <v>37.864814606852597</v>
      </c>
      <c r="AL120" s="28">
        <f t="shared" si="173"/>
        <v>25</v>
      </c>
      <c r="AM120" s="27">
        <f t="shared" si="149"/>
        <v>500000</v>
      </c>
      <c r="AN120" s="29">
        <v>0.3</v>
      </c>
      <c r="AO120" s="8">
        <f t="shared" si="150"/>
        <v>150</v>
      </c>
      <c r="AP120" s="40"/>
      <c r="AQ120" s="9">
        <f t="shared" si="163"/>
        <v>1.4910186026195682</v>
      </c>
      <c r="AR120" s="9">
        <f t="shared" si="164"/>
        <v>2.7938173754583177E-3</v>
      </c>
      <c r="AS120" s="33">
        <f t="shared" si="165"/>
        <v>0.90093903212611059</v>
      </c>
      <c r="AT120" s="33">
        <f t="shared" si="166"/>
        <v>1.3433168567260996E-3</v>
      </c>
      <c r="AU120" s="33">
        <f t="shared" si="167"/>
        <v>2.5170591221825274E-3</v>
      </c>
      <c r="AV120" s="30">
        <f t="shared" si="168"/>
        <v>0.89707865614720195</v>
      </c>
      <c r="AW120" s="40"/>
      <c r="AX120" s="10">
        <f t="shared" si="151"/>
        <v>135.14085481891658</v>
      </c>
      <c r="AY120" s="10">
        <f t="shared" si="140"/>
        <v>134.5617984220803</v>
      </c>
      <c r="BB120" s="11">
        <f t="shared" si="141"/>
        <v>677.18789387126128</v>
      </c>
      <c r="BC120" s="11">
        <f t="shared" si="142"/>
        <v>-33.859394693563061</v>
      </c>
      <c r="BD120" s="11">
        <f t="shared" si="142"/>
        <v>-22.355447296601412</v>
      </c>
      <c r="BE120" s="11">
        <f t="shared" si="152"/>
        <v>-671.65842836304978</v>
      </c>
      <c r="BF120" s="11">
        <f t="shared" si="153"/>
        <v>-50.685376481952972</v>
      </c>
      <c r="BG120" s="11">
        <f t="shared" si="169"/>
        <v>0.68126821526190429</v>
      </c>
      <c r="BH120" s="11">
        <f t="shared" si="154"/>
        <v>56.124630636118432</v>
      </c>
      <c r="BI120" s="11">
        <f t="shared" si="143"/>
        <v>6.1205223694273627</v>
      </c>
    </row>
    <row r="121" spans="1:61" x14ac:dyDescent="0.2">
      <c r="D121" s="21"/>
      <c r="E121" s="31">
        <f t="shared" si="155"/>
        <v>16</v>
      </c>
      <c r="F121" s="27">
        <f>B109</f>
        <v>757.29629213705198</v>
      </c>
      <c r="G121" s="27">
        <f t="shared" si="170"/>
        <v>37.864814606852597</v>
      </c>
      <c r="H121" s="28">
        <f t="shared" si="171"/>
        <v>25</v>
      </c>
      <c r="I121" s="27">
        <f>B106</f>
        <v>500000</v>
      </c>
      <c r="J121" s="29">
        <v>0.2</v>
      </c>
      <c r="K121" s="8">
        <f t="shared" si="144"/>
        <v>100</v>
      </c>
      <c r="L121" s="40"/>
      <c r="M121" s="9">
        <f t="shared" si="156"/>
        <v>2.0063049989834814</v>
      </c>
      <c r="N121" s="9">
        <f t="shared" si="156"/>
        <v>2.5060033927430548E-3</v>
      </c>
      <c r="O121" s="33">
        <f t="shared" si="157"/>
        <v>0.89421789186405642</v>
      </c>
      <c r="P121" s="33">
        <f t="shared" si="158"/>
        <v>1.7940738266273267E-3</v>
      </c>
      <c r="Q121" s="33">
        <f t="shared" si="159"/>
        <v>2.2409130708628674E-3</v>
      </c>
      <c r="R121" s="30">
        <f t="shared" si="160"/>
        <v>0.89018290496656627</v>
      </c>
      <c r="S121" s="40"/>
      <c r="T121" s="10">
        <f t="shared" si="145"/>
        <v>134.13268377960847</v>
      </c>
      <c r="U121" s="10">
        <f t="shared" si="136"/>
        <v>89.018290496656633</v>
      </c>
      <c r="X121" s="11">
        <f t="shared" si="137"/>
        <v>674.13221325497034</v>
      </c>
      <c r="Y121" s="11">
        <f t="shared" si="138"/>
        <v>-33.706610662748517</v>
      </c>
      <c r="Z121" s="11">
        <f t="shared" si="138"/>
        <v>-22.254572624164158</v>
      </c>
      <c r="AA121" s="11">
        <f t="shared" si="146"/>
        <v>-897.03691331366338</v>
      </c>
      <c r="AB121" s="11">
        <f t="shared" si="147"/>
        <v>-278.86588334560577</v>
      </c>
      <c r="AC121" s="11">
        <f t="shared" si="161"/>
        <v>45.335437888520431</v>
      </c>
      <c r="AD121" s="11">
        <f t="shared" si="148"/>
        <v>55.842657781686881</v>
      </c>
      <c r="AE121" s="11">
        <f t="shared" si="139"/>
        <v>-177.68778767539845</v>
      </c>
      <c r="AI121" s="31">
        <f t="shared" si="162"/>
        <v>16</v>
      </c>
      <c r="AJ121" s="27">
        <f t="shared" si="172"/>
        <v>757.29629213705198</v>
      </c>
      <c r="AK121" s="27">
        <f t="shared" si="172"/>
        <v>37.864814606852597</v>
      </c>
      <c r="AL121" s="28">
        <f t="shared" si="173"/>
        <v>25</v>
      </c>
      <c r="AM121" s="27">
        <f t="shared" si="149"/>
        <v>500000</v>
      </c>
      <c r="AN121" s="29">
        <v>0.2</v>
      </c>
      <c r="AO121" s="8">
        <f t="shared" si="150"/>
        <v>100</v>
      </c>
      <c r="AP121" s="40"/>
      <c r="AQ121" s="9">
        <f t="shared" si="163"/>
        <v>1.62510704917662</v>
      </c>
      <c r="AR121" s="9">
        <f t="shared" si="164"/>
        <v>2.5060033927430548E-3</v>
      </c>
      <c r="AS121" s="33">
        <f t="shared" si="165"/>
        <v>0.89707865614720195</v>
      </c>
      <c r="AT121" s="33">
        <f t="shared" si="166"/>
        <v>1.457848847770707E-3</v>
      </c>
      <c r="AU121" s="33">
        <f t="shared" si="167"/>
        <v>2.2480821558622682E-3</v>
      </c>
      <c r="AV121" s="30">
        <f t="shared" si="168"/>
        <v>0.89337272514356902</v>
      </c>
      <c r="AW121" s="40"/>
      <c r="AX121" s="10">
        <f t="shared" si="151"/>
        <v>134.5617984220803</v>
      </c>
      <c r="AY121" s="10">
        <f t="shared" si="140"/>
        <v>89.337272514356897</v>
      </c>
      <c r="BB121" s="11">
        <f t="shared" si="141"/>
        <v>674.13221325497034</v>
      </c>
      <c r="BC121" s="11">
        <f t="shared" si="142"/>
        <v>-33.706610662748517</v>
      </c>
      <c r="BD121" s="11">
        <f t="shared" si="142"/>
        <v>-22.254572624164158</v>
      </c>
      <c r="BE121" s="11">
        <f t="shared" si="152"/>
        <v>-728.92442388535346</v>
      </c>
      <c r="BF121" s="11">
        <f t="shared" si="153"/>
        <v>-110.75339391729585</v>
      </c>
      <c r="BG121" s="11">
        <f t="shared" si="169"/>
        <v>45.335437888520431</v>
      </c>
      <c r="BH121" s="11">
        <f t="shared" si="154"/>
        <v>55.873595288328133</v>
      </c>
      <c r="BI121" s="11">
        <f t="shared" si="143"/>
        <v>-9.5443607404472885</v>
      </c>
    </row>
    <row r="122" spans="1:61" x14ac:dyDescent="0.2">
      <c r="A122" s="92"/>
      <c r="B122" s="93" t="s">
        <v>78</v>
      </c>
      <c r="C122" s="93" t="s">
        <v>79</v>
      </c>
      <c r="D122" s="21"/>
      <c r="E122" s="31">
        <f t="shared" si="155"/>
        <v>17</v>
      </c>
      <c r="F122" s="27">
        <f>B109</f>
        <v>757.29629213705198</v>
      </c>
      <c r="G122" s="27">
        <f t="shared" si="170"/>
        <v>37.864814606852597</v>
      </c>
      <c r="H122" s="28">
        <f t="shared" si="171"/>
        <v>25</v>
      </c>
      <c r="I122" s="27">
        <f>B106</f>
        <v>500000</v>
      </c>
      <c r="J122" s="29">
        <v>0.2</v>
      </c>
      <c r="K122" s="8">
        <f t="shared" si="144"/>
        <v>100</v>
      </c>
      <c r="L122" s="40"/>
      <c r="M122" s="9">
        <f t="shared" si="156"/>
        <v>2.1871053257687421</v>
      </c>
      <c r="N122" s="9">
        <f t="shared" si="156"/>
        <v>2.0994823118615225E-3</v>
      </c>
      <c r="O122" s="33">
        <f t="shared" si="157"/>
        <v>0.89018290496656627</v>
      </c>
      <c r="P122" s="33">
        <f t="shared" si="158"/>
        <v>1.9469237723606671E-3</v>
      </c>
      <c r="Q122" s="33">
        <f t="shared" si="159"/>
        <v>1.8689232632988124E-3</v>
      </c>
      <c r="R122" s="30">
        <f t="shared" si="160"/>
        <v>0.88636705793090675</v>
      </c>
      <c r="S122" s="40"/>
      <c r="T122" s="10">
        <f t="shared" si="145"/>
        <v>89.018290496656633</v>
      </c>
      <c r="U122" s="10">
        <f t="shared" si="136"/>
        <v>88.63670579309067</v>
      </c>
      <c r="W122" s="40"/>
      <c r="X122" s="11">
        <f t="shared" si="137"/>
        <v>671.24248644350325</v>
      </c>
      <c r="Y122" s="11">
        <f t="shared" si="138"/>
        <v>-33.562124322175158</v>
      </c>
      <c r="Z122" s="11">
        <f t="shared" si="138"/>
        <v>-22.159176448272667</v>
      </c>
      <c r="AA122" s="11">
        <f t="shared" si="146"/>
        <v>-973.46188618033352</v>
      </c>
      <c r="AB122" s="11">
        <f t="shared" si="147"/>
        <v>-357.94070050727805</v>
      </c>
      <c r="AC122" s="11">
        <f t="shared" si="161"/>
        <v>0.40349868974901004</v>
      </c>
      <c r="AD122" s="11">
        <f t="shared" si="148"/>
        <v>52.392163227181697</v>
      </c>
      <c r="AE122" s="11">
        <f t="shared" si="139"/>
        <v>-305.14503859034733</v>
      </c>
      <c r="AI122" s="31">
        <f t="shared" si="162"/>
        <v>17</v>
      </c>
      <c r="AJ122" s="27">
        <f t="shared" si="172"/>
        <v>757.29629213705198</v>
      </c>
      <c r="AK122" s="27">
        <f t="shared" si="172"/>
        <v>37.864814606852597</v>
      </c>
      <c r="AL122" s="28">
        <f t="shared" si="173"/>
        <v>25</v>
      </c>
      <c r="AM122" s="27">
        <f t="shared" si="149"/>
        <v>500000</v>
      </c>
      <c r="AN122" s="29">
        <v>0.2</v>
      </c>
      <c r="AO122" s="8">
        <f t="shared" si="150"/>
        <v>100</v>
      </c>
      <c r="AP122" s="40"/>
      <c r="AQ122" s="9">
        <f t="shared" si="163"/>
        <v>1.7715553138726812</v>
      </c>
      <c r="AR122" s="9">
        <f t="shared" si="164"/>
        <v>2.0994823118615225E-3</v>
      </c>
      <c r="AS122" s="33">
        <f t="shared" si="165"/>
        <v>0.89337272514356902</v>
      </c>
      <c r="AT122" s="33">
        <f t="shared" si="166"/>
        <v>1.582659198497008E-3</v>
      </c>
      <c r="AU122" s="33">
        <f t="shared" si="167"/>
        <v>1.8756202343384488E-3</v>
      </c>
      <c r="AV122" s="30">
        <f t="shared" si="168"/>
        <v>0.88991444571073353</v>
      </c>
      <c r="AW122" s="40"/>
      <c r="AX122" s="10">
        <f t="shared" si="151"/>
        <v>89.337272514356897</v>
      </c>
      <c r="AY122" s="10">
        <f t="shared" si="140"/>
        <v>88.991444571073359</v>
      </c>
      <c r="BA122" s="40"/>
      <c r="BB122" s="11">
        <f t="shared" si="141"/>
        <v>671.24248644350325</v>
      </c>
      <c r="BC122" s="11">
        <f t="shared" si="142"/>
        <v>-33.562124322175158</v>
      </c>
      <c r="BD122" s="11">
        <f t="shared" si="142"/>
        <v>-22.159176448272667</v>
      </c>
      <c r="BE122" s="11">
        <f t="shared" si="152"/>
        <v>-791.329599248504</v>
      </c>
      <c r="BF122" s="11">
        <f t="shared" si="153"/>
        <v>-175.80841357544853</v>
      </c>
      <c r="BG122" s="11">
        <f t="shared" si="169"/>
        <v>0.40349868974901004</v>
      </c>
      <c r="BH122" s="11">
        <f t="shared" si="154"/>
        <v>52.415160597381409</v>
      </c>
      <c r="BI122" s="11">
        <f t="shared" si="143"/>
        <v>-122.98975428831812</v>
      </c>
    </row>
    <row r="123" spans="1:61" x14ac:dyDescent="0.2">
      <c r="A123" s="35" t="s">
        <v>80</v>
      </c>
      <c r="B123" s="90">
        <f>AE131</f>
        <v>570.30542494291183</v>
      </c>
      <c r="C123" s="90">
        <f>BI131</f>
        <v>2199.8623686163414</v>
      </c>
      <c r="D123" s="21"/>
      <c r="E123" s="31">
        <f t="shared" si="155"/>
        <v>18</v>
      </c>
      <c r="F123" s="27">
        <f>B109</f>
        <v>757.29629213705198</v>
      </c>
      <c r="G123" s="27">
        <f t="shared" si="170"/>
        <v>37.864814606852597</v>
      </c>
      <c r="H123" s="28">
        <f t="shared" si="171"/>
        <v>25</v>
      </c>
      <c r="I123" s="27">
        <f>B106</f>
        <v>500000</v>
      </c>
      <c r="J123" s="29">
        <v>0.2</v>
      </c>
      <c r="K123" s="8">
        <f t="shared" si="144"/>
        <v>100</v>
      </c>
      <c r="L123" s="40"/>
      <c r="M123" s="9">
        <f t="shared" ref="M123:N125" si="174">M36</f>
        <v>2.387234329377383</v>
      </c>
      <c r="N123" s="9">
        <f t="shared" si="174"/>
        <v>1.7727647928912132E-3</v>
      </c>
      <c r="O123" s="33">
        <f t="shared" si="157"/>
        <v>0.88636705793090675</v>
      </c>
      <c r="P123" s="33">
        <f t="shared" si="158"/>
        <v>2.1159658691218925E-3</v>
      </c>
      <c r="Q123" s="33">
        <f t="shared" si="159"/>
        <v>1.5713203138784779E-3</v>
      </c>
      <c r="R123" s="30">
        <f t="shared" si="160"/>
        <v>0.88267977174790635</v>
      </c>
      <c r="S123" s="40"/>
      <c r="T123" s="10">
        <f t="shared" si="145"/>
        <v>88.63670579309067</v>
      </c>
      <c r="U123" s="10">
        <f t="shared" si="136"/>
        <v>88.26797717479063</v>
      </c>
      <c r="X123" s="11">
        <f t="shared" si="137"/>
        <v>668.45011828906888</v>
      </c>
      <c r="Y123" s="11">
        <f t="shared" si="138"/>
        <v>-33.422505914453438</v>
      </c>
      <c r="Z123" s="11">
        <f t="shared" si="138"/>
        <v>-22.066994293697658</v>
      </c>
      <c r="AA123" s="11">
        <f t="shared" si="146"/>
        <v>-1057.9829345609462</v>
      </c>
      <c r="AB123" s="11">
        <f t="shared" si="147"/>
        <v>-445.02231648002839</v>
      </c>
      <c r="AC123" s="11">
        <f t="shared" si="161"/>
        <v>0.38158470356594587</v>
      </c>
      <c r="AD123" s="11">
        <f t="shared" si="148"/>
        <v>52.173399444928712</v>
      </c>
      <c r="AE123" s="11">
        <f t="shared" si="139"/>
        <v>-392.46733233153378</v>
      </c>
      <c r="AI123" s="31">
        <f t="shared" si="162"/>
        <v>18</v>
      </c>
      <c r="AJ123" s="27">
        <f t="shared" si="172"/>
        <v>757.29629213705198</v>
      </c>
      <c r="AK123" s="27">
        <f t="shared" si="172"/>
        <v>37.864814606852597</v>
      </c>
      <c r="AL123" s="28">
        <f t="shared" si="173"/>
        <v>25</v>
      </c>
      <c r="AM123" s="27">
        <f t="shared" si="149"/>
        <v>500000</v>
      </c>
      <c r="AN123" s="29">
        <v>0.2</v>
      </c>
      <c r="AO123" s="8">
        <f t="shared" si="150"/>
        <v>100</v>
      </c>
      <c r="AP123" s="40"/>
      <c r="AQ123" s="9">
        <f t="shared" si="163"/>
        <v>1.9336598067956803</v>
      </c>
      <c r="AR123" s="9">
        <f t="shared" si="164"/>
        <v>1.7727647928912132E-3</v>
      </c>
      <c r="AS123" s="33">
        <f t="shared" si="165"/>
        <v>0.88991444571073353</v>
      </c>
      <c r="AT123" s="33">
        <f t="shared" si="166"/>
        <v>1.7207917951577018E-3</v>
      </c>
      <c r="AU123" s="33">
        <f t="shared" si="167"/>
        <v>1.5776089980412873E-3</v>
      </c>
      <c r="AV123" s="30">
        <f t="shared" si="168"/>
        <v>0.88661604491753454</v>
      </c>
      <c r="AW123" s="40"/>
      <c r="AX123" s="10">
        <f t="shared" si="151"/>
        <v>88.991444571073359</v>
      </c>
      <c r="AY123" s="10">
        <f t="shared" si="140"/>
        <v>88.661604491753451</v>
      </c>
      <c r="BB123" s="11">
        <f t="shared" si="141"/>
        <v>668.45011828906888</v>
      </c>
      <c r="BC123" s="11">
        <f t="shared" si="142"/>
        <v>-33.422505914453438</v>
      </c>
      <c r="BD123" s="11">
        <f t="shared" si="142"/>
        <v>-22.066994293697658</v>
      </c>
      <c r="BE123" s="11">
        <f t="shared" si="152"/>
        <v>-860.39589757885085</v>
      </c>
      <c r="BF123" s="11">
        <f t="shared" si="153"/>
        <v>-247.43527949793304</v>
      </c>
      <c r="BG123" s="11">
        <f t="shared" si="169"/>
        <v>0.38158470356594587</v>
      </c>
      <c r="BH123" s="11">
        <f t="shared" si="154"/>
        <v>52.198974739298841</v>
      </c>
      <c r="BI123" s="11">
        <f t="shared" si="143"/>
        <v>-194.85472005506824</v>
      </c>
    </row>
    <row r="124" spans="1:61" x14ac:dyDescent="0.2">
      <c r="A124" s="35" t="s">
        <v>81</v>
      </c>
      <c r="B124" s="222">
        <f>F105+NPV(B108,F106:F125)</f>
        <v>11406.082875642251</v>
      </c>
      <c r="C124" s="222"/>
      <c r="E124" s="31">
        <f t="shared" si="155"/>
        <v>19</v>
      </c>
      <c r="F124" s="27">
        <f>B109</f>
        <v>757.29629213705198</v>
      </c>
      <c r="G124" s="27">
        <f t="shared" si="170"/>
        <v>37.864814606852597</v>
      </c>
      <c r="H124" s="28">
        <f t="shared" si="171"/>
        <v>25</v>
      </c>
      <c r="I124" s="27">
        <f>B106</f>
        <v>500000</v>
      </c>
      <c r="J124" s="29">
        <v>0.1</v>
      </c>
      <c r="K124" s="8">
        <f t="shared" si="144"/>
        <v>50</v>
      </c>
      <c r="L124" s="40"/>
      <c r="M124" s="9">
        <f t="shared" si="174"/>
        <v>2.6094385895298609</v>
      </c>
      <c r="N124" s="9">
        <f t="shared" si="174"/>
        <v>1.3326669998334167E-3</v>
      </c>
      <c r="O124" s="33">
        <f t="shared" si="157"/>
        <v>0.88267977174790635</v>
      </c>
      <c r="P124" s="33">
        <f t="shared" si="158"/>
        <v>2.3032986585963962E-3</v>
      </c>
      <c r="Q124" s="33">
        <f t="shared" si="159"/>
        <v>1.1763182032289274E-3</v>
      </c>
      <c r="R124" s="30">
        <f t="shared" si="160"/>
        <v>0.87920015488608105</v>
      </c>
      <c r="S124" s="40"/>
      <c r="T124" s="10">
        <f t="shared" si="145"/>
        <v>88.26797717479063</v>
      </c>
      <c r="U124" s="10">
        <f t="shared" si="136"/>
        <v>43.96000774430405</v>
      </c>
      <c r="X124" s="11">
        <f t="shared" si="137"/>
        <v>665.81501734155097</v>
      </c>
      <c r="Y124" s="11">
        <f t="shared" si="138"/>
        <v>-33.290750867077548</v>
      </c>
      <c r="Z124" s="11">
        <f t="shared" si="138"/>
        <v>-21.980003872152025</v>
      </c>
      <c r="AA124" s="11">
        <f t="shared" si="146"/>
        <v>-1151.6493292981982</v>
      </c>
      <c r="AB124" s="11">
        <f t="shared" si="147"/>
        <v>-541.10506669587676</v>
      </c>
      <c r="AC124" s="11">
        <f t="shared" si="161"/>
        <v>44.502717205695362</v>
      </c>
      <c r="AD124" s="11">
        <f t="shared" si="148"/>
        <v>51.966333976417452</v>
      </c>
      <c r="AE124" s="11">
        <f t="shared" si="139"/>
        <v>-444.63601551376394</v>
      </c>
      <c r="AI124" s="31">
        <f t="shared" si="162"/>
        <v>19</v>
      </c>
      <c r="AJ124" s="27">
        <f t="shared" si="172"/>
        <v>757.29629213705198</v>
      </c>
      <c r="AK124" s="27">
        <f t="shared" si="172"/>
        <v>37.864814606852597</v>
      </c>
      <c r="AL124" s="28">
        <f t="shared" si="173"/>
        <v>25</v>
      </c>
      <c r="AM124" s="27">
        <f t="shared" si="149"/>
        <v>500000</v>
      </c>
      <c r="AN124" s="29">
        <v>0.1</v>
      </c>
      <c r="AO124" s="8">
        <f t="shared" si="150"/>
        <v>50</v>
      </c>
      <c r="AP124" s="40"/>
      <c r="AQ124" s="9">
        <f t="shared" si="163"/>
        <v>2.1136452575191873</v>
      </c>
      <c r="AR124" s="9">
        <f t="shared" si="164"/>
        <v>1.3326669998334167E-3</v>
      </c>
      <c r="AS124" s="33">
        <f t="shared" si="165"/>
        <v>0.88661604491753454</v>
      </c>
      <c r="AT124" s="33">
        <f t="shared" si="166"/>
        <v>1.8739917985803657E-3</v>
      </c>
      <c r="AU124" s="33">
        <f t="shared" si="167"/>
        <v>1.1815639445844205E-3</v>
      </c>
      <c r="AV124" s="30">
        <f t="shared" si="168"/>
        <v>0.8835604891743698</v>
      </c>
      <c r="AW124" s="40"/>
      <c r="AX124" s="10">
        <f t="shared" si="151"/>
        <v>88.661604491753451</v>
      </c>
      <c r="AY124" s="10">
        <f t="shared" si="140"/>
        <v>44.17802445871849</v>
      </c>
      <c r="BB124" s="11">
        <f t="shared" si="141"/>
        <v>665.81501734155097</v>
      </c>
      <c r="BC124" s="11">
        <f t="shared" si="142"/>
        <v>-33.290750867077548</v>
      </c>
      <c r="BD124" s="11">
        <f t="shared" si="142"/>
        <v>-21.980003872152025</v>
      </c>
      <c r="BE124" s="11">
        <f t="shared" si="152"/>
        <v>-936.99589929018282</v>
      </c>
      <c r="BF124" s="11">
        <f t="shared" si="153"/>
        <v>-326.45163668786142</v>
      </c>
      <c r="BG124" s="11">
        <f t="shared" si="169"/>
        <v>44.502717205695362</v>
      </c>
      <c r="BH124" s="11">
        <f t="shared" si="154"/>
        <v>51.994712984093738</v>
      </c>
      <c r="BI124" s="11">
        <f t="shared" si="143"/>
        <v>-229.95420649807232</v>
      </c>
    </row>
    <row r="125" spans="1:61" x14ac:dyDescent="0.2">
      <c r="A125" s="34" t="s">
        <v>82</v>
      </c>
      <c r="B125" s="129">
        <f>B123/B124</f>
        <v>5.0000112322592535E-2</v>
      </c>
      <c r="C125" s="129">
        <f>C123/B124</f>
        <v>0.19286747190958597</v>
      </c>
      <c r="E125" s="31">
        <f t="shared" si="155"/>
        <v>20</v>
      </c>
      <c r="F125" s="27">
        <f>B109</f>
        <v>757.29629213705198</v>
      </c>
      <c r="G125" s="27">
        <f t="shared" si="170"/>
        <v>37.864814606852597</v>
      </c>
      <c r="H125" s="28">
        <f t="shared" si="171"/>
        <v>25</v>
      </c>
      <c r="I125" s="27">
        <f>B106</f>
        <v>500000</v>
      </c>
      <c r="J125" s="29">
        <v>0</v>
      </c>
      <c r="K125" s="8">
        <f t="shared" si="144"/>
        <v>0</v>
      </c>
      <c r="L125" s="40"/>
      <c r="M125" s="9">
        <f t="shared" si="174"/>
        <v>2.856316576086404</v>
      </c>
      <c r="N125" s="9">
        <f t="shared" si="174"/>
        <v>0.10255212157621876</v>
      </c>
      <c r="O125" s="33">
        <f t="shared" si="157"/>
        <v>0.87920015488608105</v>
      </c>
      <c r="P125" s="33">
        <f t="shared" si="158"/>
        <v>2.5112739760988472E-3</v>
      </c>
      <c r="Q125" s="33">
        <f t="shared" si="159"/>
        <v>9.0163841173707751E-2</v>
      </c>
      <c r="R125" s="30">
        <f t="shared" si="160"/>
        <v>0.78652503973627441</v>
      </c>
      <c r="S125" s="40"/>
      <c r="T125" s="10">
        <f t="shared" si="145"/>
        <v>43.96000774430405</v>
      </c>
      <c r="U125" s="10">
        <f t="shared" si="136"/>
        <v>0</v>
      </c>
      <c r="X125" s="11">
        <f t="shared" si="137"/>
        <v>595.63249626522804</v>
      </c>
      <c r="Y125" s="11">
        <f t="shared" si="138"/>
        <v>-29.781624813261402</v>
      </c>
      <c r="Z125" s="11">
        <f t="shared" si="138"/>
        <v>-19.663125993406862</v>
      </c>
      <c r="AA125" s="11">
        <f t="shared" si="146"/>
        <v>-1255.6369880494235</v>
      </c>
      <c r="AB125" s="11">
        <f t="shared" si="147"/>
        <v>-709.44924259086372</v>
      </c>
      <c r="AC125" s="11">
        <f t="shared" si="161"/>
        <v>44.133988587395315</v>
      </c>
      <c r="AD125" s="11">
        <f t="shared" si="148"/>
        <v>43.96500668531926</v>
      </c>
      <c r="AE125" s="11">
        <f t="shared" si="139"/>
        <v>-621.35024731814917</v>
      </c>
      <c r="AI125" s="31">
        <f t="shared" si="162"/>
        <v>20</v>
      </c>
      <c r="AJ125" s="27">
        <f t="shared" si="172"/>
        <v>757.29629213705198</v>
      </c>
      <c r="AK125" s="27">
        <f t="shared" si="172"/>
        <v>37.864814606852597</v>
      </c>
      <c r="AL125" s="28">
        <f t="shared" si="173"/>
        <v>25</v>
      </c>
      <c r="AM125" s="27">
        <f t="shared" si="149"/>
        <v>500000</v>
      </c>
      <c r="AN125" s="29">
        <v>0</v>
      </c>
      <c r="AO125" s="8">
        <f t="shared" si="150"/>
        <v>0</v>
      </c>
      <c r="AP125" s="40"/>
      <c r="AQ125" s="9">
        <f t="shared" si="163"/>
        <v>2.3136164266299875</v>
      </c>
      <c r="AR125" s="9">
        <f t="shared" si="164"/>
        <v>0.10255212157621876</v>
      </c>
      <c r="AS125" s="33">
        <f t="shared" si="165"/>
        <v>0.8835604891743698</v>
      </c>
      <c r="AT125" s="33">
        <f t="shared" si="166"/>
        <v>2.0442200616750494E-3</v>
      </c>
      <c r="AU125" s="33">
        <f t="shared" si="167"/>
        <v>9.0611002705753299E-2</v>
      </c>
      <c r="AV125" s="30">
        <f t="shared" si="168"/>
        <v>0.79090526640694148</v>
      </c>
      <c r="AW125" s="40"/>
      <c r="AX125" s="10">
        <f t="shared" si="151"/>
        <v>44.17802445871849</v>
      </c>
      <c r="AY125" s="10">
        <f t="shared" si="140"/>
        <v>0</v>
      </c>
      <c r="BB125" s="11">
        <f t="shared" si="141"/>
        <v>595.63249626522804</v>
      </c>
      <c r="BC125" s="11">
        <f t="shared" si="142"/>
        <v>-29.781624813261402</v>
      </c>
      <c r="BD125" s="11">
        <f t="shared" si="142"/>
        <v>-19.663125993406862</v>
      </c>
      <c r="BE125" s="11">
        <f t="shared" si="152"/>
        <v>-1022.1100308375247</v>
      </c>
      <c r="BF125" s="11">
        <f t="shared" si="153"/>
        <v>-475.92228537896494</v>
      </c>
      <c r="BG125" s="11">
        <f t="shared" si="169"/>
        <v>44.133988587395315</v>
      </c>
      <c r="BH125" s="11">
        <f t="shared" si="154"/>
        <v>43.980724847513045</v>
      </c>
      <c r="BI125" s="11">
        <f t="shared" si="143"/>
        <v>-387.80757194405658</v>
      </c>
    </row>
    <row r="126" spans="1:61" x14ac:dyDescent="0.2">
      <c r="B126" s="31"/>
      <c r="C126" s="14"/>
      <c r="E126" s="31"/>
      <c r="F126" s="40"/>
      <c r="G126" s="40"/>
      <c r="H126" s="40"/>
      <c r="I126" s="40"/>
      <c r="J126" s="40"/>
      <c r="K126" s="40"/>
      <c r="L126" s="40"/>
      <c r="M126" s="15"/>
      <c r="N126" s="40"/>
      <c r="O126" s="33"/>
      <c r="P126" s="40"/>
      <c r="Q126" s="40"/>
      <c r="R126" s="40"/>
      <c r="S126" s="40"/>
      <c r="T126" s="11"/>
      <c r="U126" s="11"/>
      <c r="V126" s="11"/>
      <c r="AI126" s="31"/>
      <c r="AJ126" s="40"/>
      <c r="AK126" s="40"/>
      <c r="AL126" s="40"/>
      <c r="AM126" s="40"/>
      <c r="AN126" s="40"/>
      <c r="AO126" s="40"/>
      <c r="AP126" s="40"/>
      <c r="AQ126" s="15"/>
      <c r="AR126" s="40"/>
      <c r="AS126" s="33"/>
      <c r="AT126" s="40"/>
      <c r="AU126" s="40"/>
      <c r="AV126" s="40"/>
      <c r="AW126" s="40"/>
      <c r="AX126" s="11"/>
      <c r="AY126" s="11"/>
      <c r="AZ126" s="11"/>
    </row>
    <row r="127" spans="1:61" x14ac:dyDescent="0.2">
      <c r="B127" s="41"/>
      <c r="C127" s="16"/>
      <c r="E127" s="31"/>
      <c r="F127" s="40"/>
      <c r="G127" s="40"/>
      <c r="H127" s="40"/>
      <c r="I127" s="40"/>
      <c r="J127" s="40"/>
      <c r="K127" s="40"/>
      <c r="L127" s="40"/>
      <c r="M127" s="15"/>
      <c r="N127" s="40"/>
      <c r="O127" s="40"/>
      <c r="P127" s="40"/>
      <c r="Q127" s="40"/>
      <c r="R127" s="40"/>
      <c r="S127" s="40"/>
      <c r="T127" s="11"/>
      <c r="U127" s="11"/>
      <c r="V127" s="11"/>
      <c r="W127" s="22" t="s">
        <v>83</v>
      </c>
      <c r="X127" s="42">
        <f>SUM(X105:X125)</f>
        <v>13906.556557702315</v>
      </c>
      <c r="Y127" s="42">
        <f t="shared" ref="Y127:AE127" si="175">SUM(Y105:Y125)</f>
        <v>-1263.3000469879046</v>
      </c>
      <c r="Z127" s="42">
        <f t="shared" si="175"/>
        <v>-634.085720546007</v>
      </c>
      <c r="AA127" s="42">
        <f t="shared" si="175"/>
        <v>-13120.390780357104</v>
      </c>
      <c r="AB127" s="42">
        <f t="shared" si="175"/>
        <v>-1111.2199901887004</v>
      </c>
      <c r="AC127" s="42">
        <f t="shared" si="175"/>
        <v>0</v>
      </c>
      <c r="AD127" s="42">
        <f t="shared" si="175"/>
        <v>1200.3052425733445</v>
      </c>
      <c r="AE127" s="42">
        <f t="shared" si="175"/>
        <v>89.085252384644036</v>
      </c>
      <c r="AI127" s="31"/>
      <c r="AJ127" s="40"/>
      <c r="AK127" s="40"/>
      <c r="AL127" s="40"/>
      <c r="AM127" s="40"/>
      <c r="AN127" s="40"/>
      <c r="AO127" s="40"/>
      <c r="AP127" s="40"/>
      <c r="AQ127" s="15"/>
      <c r="AR127" s="40"/>
      <c r="AS127" s="40"/>
      <c r="AT127" s="40"/>
      <c r="AU127" s="40"/>
      <c r="AV127" s="40"/>
      <c r="AW127" s="40"/>
      <c r="AX127" s="11"/>
      <c r="AY127" s="11"/>
      <c r="AZ127" s="11"/>
      <c r="BA127" s="22" t="s">
        <v>83</v>
      </c>
      <c r="BB127" s="42">
        <f>SUM(BB105:BB125)</f>
        <v>13906.556557702315</v>
      </c>
      <c r="BC127" s="42">
        <f t="shared" ref="BC127:BI127" si="176">SUM(BC105:BC125)</f>
        <v>-1263.3000469879046</v>
      </c>
      <c r="BD127" s="42">
        <f t="shared" si="176"/>
        <v>-674.085720546007</v>
      </c>
      <c r="BE127" s="42">
        <f t="shared" si="176"/>
        <v>-10654.474784049738</v>
      </c>
      <c r="BF127" s="42">
        <f t="shared" si="176"/>
        <v>1314.696006118663</v>
      </c>
      <c r="BG127" s="42">
        <f t="shared" si="176"/>
        <v>0</v>
      </c>
      <c r="BH127" s="42">
        <f t="shared" si="176"/>
        <v>1200.6733289798851</v>
      </c>
      <c r="BI127" s="42">
        <f t="shared" si="176"/>
        <v>2515.3693350985473</v>
      </c>
    </row>
    <row r="128" spans="1:61" x14ac:dyDescent="0.2">
      <c r="B128" s="31"/>
      <c r="C128" s="14"/>
      <c r="E128" s="31"/>
      <c r="V128" s="11"/>
      <c r="W128" s="34"/>
      <c r="AI128" s="31"/>
      <c r="AZ128" s="11"/>
      <c r="BA128" s="34"/>
    </row>
    <row r="129" spans="1:61" x14ac:dyDescent="0.2">
      <c r="C129" s="14"/>
      <c r="V129" s="11"/>
      <c r="W129" s="22" t="str">
        <f>"Present Value at "&amp;TEXT(B107,"0.00%")&amp;" :"</f>
        <v>Present Value at 7.21% :</v>
      </c>
      <c r="X129" s="42">
        <f>X105+NPV($B$20,X106:X125)</f>
        <v>7427.3068499203982</v>
      </c>
      <c r="Y129" s="42">
        <f>Y105+NPV($B$20,Y106:Y125)</f>
        <v>-939.33756159880897</v>
      </c>
      <c r="Z129" s="42">
        <f>Z105+NPV($B$20,Z106:Z125)</f>
        <v>-420.19157584150167</v>
      </c>
      <c r="AA129" s="42">
        <f t="shared" ref="AA129:AE129" si="177">AA105+NPV($B$20,AA106:AA125)</f>
        <v>-5786.6671728812316</v>
      </c>
      <c r="AB129" s="42">
        <f t="shared" si="177"/>
        <v>281.11053959885612</v>
      </c>
      <c r="AC129" s="42">
        <f t="shared" si="177"/>
        <v>-187.62378233782039</v>
      </c>
      <c r="AD129" s="42">
        <f t="shared" si="177"/>
        <v>643.11945918271635</v>
      </c>
      <c r="AE129" s="42">
        <f t="shared" si="177"/>
        <v>736.60621644375249</v>
      </c>
      <c r="AZ129" s="11"/>
      <c r="BA129" s="22" t="str">
        <f>"Present Value at "&amp;TEXT(B107,"0.00%")&amp;" :"</f>
        <v>Present Value at 7.21% :</v>
      </c>
      <c r="BB129" s="42">
        <f>BB105+NPV($B$20,BB106:BB125)</f>
        <v>7427.3068499203982</v>
      </c>
      <c r="BC129" s="42">
        <f t="shared" ref="BC129:BI129" si="178">BC105+NPV($B$20,BC106:BC125)</f>
        <v>-939.33756159880897</v>
      </c>
      <c r="BD129" s="42">
        <f t="shared" si="178"/>
        <v>-460.19157584150167</v>
      </c>
      <c r="BE129" s="42">
        <f t="shared" si="178"/>
        <v>-4696.290524870702</v>
      </c>
      <c r="BF129" s="42">
        <f t="shared" si="178"/>
        <v>1331.4871876093866</v>
      </c>
      <c r="BG129" s="42">
        <f t="shared" si="178"/>
        <v>-187.62378233782039</v>
      </c>
      <c r="BH129" s="42">
        <f t="shared" si="178"/>
        <v>643.27930645814786</v>
      </c>
      <c r="BI129" s="42">
        <f t="shared" si="178"/>
        <v>1787.1427117297139</v>
      </c>
    </row>
    <row r="130" spans="1:61" x14ac:dyDescent="0.2">
      <c r="B130" s="31"/>
      <c r="C130" s="14"/>
      <c r="V130" s="11"/>
      <c r="AZ130" s="11"/>
    </row>
    <row r="131" spans="1:61" x14ac:dyDescent="0.2">
      <c r="B131" s="31"/>
      <c r="C131" s="14"/>
      <c r="V131" s="11"/>
      <c r="W131" s="22" t="str">
        <f>"Present Value at "&amp;TEXT(B108,"0.00%")&amp;" :"</f>
        <v>Present Value at 3.21% :</v>
      </c>
      <c r="X131" s="42">
        <f>X105+NPV($B$21,X106:X125)</f>
        <v>10254.403775339251</v>
      </c>
      <c r="Y131" s="42">
        <f t="shared" ref="Y131:AE131" si="179">Y105+NPV($B$21,Y106:Y125)</f>
        <v>-1080.6924078697514</v>
      </c>
      <c r="Z131" s="42">
        <f t="shared" si="179"/>
        <v>-513.52020278621205</v>
      </c>
      <c r="AA131" s="42">
        <f t="shared" si="179"/>
        <v>-8871.6345737118208</v>
      </c>
      <c r="AB131" s="42">
        <f t="shared" si="179"/>
        <v>-211.44340902853327</v>
      </c>
      <c r="AC131" s="42">
        <f t="shared" si="179"/>
        <v>-106.70266496300917</v>
      </c>
      <c r="AD131" s="42">
        <f t="shared" si="179"/>
        <v>888.45149893445489</v>
      </c>
      <c r="AE131" s="42">
        <f t="shared" si="179"/>
        <v>570.30542494291183</v>
      </c>
      <c r="AZ131" s="11"/>
      <c r="BA131" s="22" t="str">
        <f>"Present Value at "&amp;TEXT(B108,"0.00%")&amp;" :"</f>
        <v>Present Value at 3.21% :</v>
      </c>
      <c r="BB131" s="42">
        <f>BB105+NPV($B$21,BB106:BB125)</f>
        <v>10254.403775339251</v>
      </c>
      <c r="BC131" s="42">
        <f t="shared" ref="BC131:BI131" si="180">BC105+NPV($B$21,BC106:BC125)</f>
        <v>-1080.6924078697514</v>
      </c>
      <c r="BD131" s="42">
        <f t="shared" si="180"/>
        <v>-553.52020278621205</v>
      </c>
      <c r="BE131" s="42">
        <f t="shared" si="180"/>
        <v>-7202.3262986951413</v>
      </c>
      <c r="BF131" s="42">
        <f t="shared" si="180"/>
        <v>1417.8648659881474</v>
      </c>
      <c r="BG131" s="42">
        <f t="shared" si="180"/>
        <v>-106.70266496300917</v>
      </c>
      <c r="BH131" s="42">
        <f t="shared" si="180"/>
        <v>888.70016759120256</v>
      </c>
      <c r="BI131" s="42">
        <f t="shared" si="180"/>
        <v>2199.8623686163414</v>
      </c>
    </row>
    <row r="132" spans="1:61" x14ac:dyDescent="0.2">
      <c r="B132" s="31"/>
      <c r="C132" s="14"/>
    </row>
    <row r="133" spans="1:61" s="20" customFormat="1" ht="17" thickBot="1" x14ac:dyDescent="0.25">
      <c r="B133" s="43"/>
      <c r="C133" s="44"/>
      <c r="AG133" s="47"/>
    </row>
    <row r="134" spans="1:61" ht="17" thickBot="1" x14ac:dyDescent="0.25">
      <c r="A134" s="221" t="s">
        <v>67</v>
      </c>
      <c r="B134" s="221"/>
      <c r="E134" s="21">
        <v>0</v>
      </c>
      <c r="F134" s="27">
        <f>B138</f>
        <v>1472.5685019171401</v>
      </c>
      <c r="G134" s="27">
        <f>F134*B143</f>
        <v>1178.0548015337122</v>
      </c>
      <c r="H134" s="28">
        <f>B148</f>
        <v>200</v>
      </c>
      <c r="I134" s="27">
        <f>B135</f>
        <v>1000000</v>
      </c>
      <c r="J134" s="29">
        <v>0.8</v>
      </c>
      <c r="K134" s="8">
        <f>I134*J134/1000</f>
        <v>800</v>
      </c>
      <c r="M134" s="9"/>
      <c r="N134" s="9"/>
      <c r="O134" s="30">
        <v>1</v>
      </c>
      <c r="P134" s="30"/>
      <c r="Q134" s="30"/>
      <c r="R134" s="30">
        <f>O134-SUM(P134:Q134)</f>
        <v>1</v>
      </c>
      <c r="S134" s="30"/>
      <c r="T134" s="10"/>
      <c r="U134" s="10">
        <f t="shared" ref="U134:U154" si="181">K134*R134</f>
        <v>800</v>
      </c>
      <c r="W134" s="30"/>
      <c r="X134" s="11">
        <f t="shared" ref="X134:X154" si="182">$R134*F134</f>
        <v>1472.5685019171401</v>
      </c>
      <c r="Y134" s="11">
        <f t="shared" ref="Y134:Z154" si="183">-$R134*G134</f>
        <v>-1178.0548015337122</v>
      </c>
      <c r="Z134" s="11">
        <f t="shared" si="183"/>
        <v>-200</v>
      </c>
      <c r="AA134" s="11"/>
      <c r="AB134" s="11">
        <f>SUM(X134:AA134)</f>
        <v>94.513700383427931</v>
      </c>
      <c r="AC134" s="11">
        <f>T134-U134</f>
        <v>-800</v>
      </c>
      <c r="AD134" s="11"/>
      <c r="AE134" s="11">
        <f t="shared" ref="AE134:AE154" si="184">SUM(AB134:AD134)</f>
        <v>-705.48629961657207</v>
      </c>
      <c r="AI134" s="21">
        <v>0</v>
      </c>
      <c r="AJ134" s="27">
        <f>F134</f>
        <v>1472.5685019171401</v>
      </c>
      <c r="AK134" s="27">
        <f>G134</f>
        <v>1178.0548015337122</v>
      </c>
      <c r="AL134" s="28">
        <f>C148</f>
        <v>240</v>
      </c>
      <c r="AM134" s="27">
        <f>I134</f>
        <v>1000000</v>
      </c>
      <c r="AN134" s="29">
        <v>0.8</v>
      </c>
      <c r="AO134" s="8">
        <f>AM134*AN134/1000</f>
        <v>800</v>
      </c>
      <c r="AQ134" s="9"/>
      <c r="AR134" s="9"/>
      <c r="AS134" s="30">
        <v>1</v>
      </c>
      <c r="AT134" s="30"/>
      <c r="AU134" s="30"/>
      <c r="AV134" s="30">
        <f>AS134-SUM(AT134:AU134)</f>
        <v>1</v>
      </c>
      <c r="AW134" s="30"/>
      <c r="AX134" s="10"/>
      <c r="AY134" s="10">
        <f t="shared" ref="AY134:AY154" si="185">AO134*AV134</f>
        <v>800</v>
      </c>
      <c r="BA134" s="30"/>
      <c r="BB134" s="11">
        <f t="shared" ref="BB134:BB154" si="186">$R134*AJ134</f>
        <v>1472.5685019171401</v>
      </c>
      <c r="BC134" s="11">
        <f t="shared" ref="BC134:BD154" si="187">-$R134*AK134</f>
        <v>-1178.0548015337122</v>
      </c>
      <c r="BD134" s="11">
        <f t="shared" si="187"/>
        <v>-240</v>
      </c>
      <c r="BE134" s="11"/>
      <c r="BF134" s="11">
        <f>SUM(BB134:BE134)</f>
        <v>54.513700383427931</v>
      </c>
      <c r="BG134" s="11">
        <f>AX134-AY134</f>
        <v>-800</v>
      </c>
      <c r="BH134" s="11"/>
      <c r="BI134" s="11">
        <f t="shared" ref="BI134:BI154" si="188">SUM(BF134:BH134)</f>
        <v>-745.48629961657207</v>
      </c>
    </row>
    <row r="135" spans="1:61" x14ac:dyDescent="0.2">
      <c r="A135" s="45" t="s">
        <v>68</v>
      </c>
      <c r="B135" s="24">
        <v>1000000</v>
      </c>
      <c r="E135" s="31">
        <f>E134+1</f>
        <v>1</v>
      </c>
      <c r="F135" s="27"/>
      <c r="G135" s="27"/>
      <c r="H135" s="28"/>
      <c r="I135" s="27">
        <f>B135</f>
        <v>1000000</v>
      </c>
      <c r="J135" s="29">
        <v>0.8</v>
      </c>
      <c r="K135" s="8">
        <f t="shared" ref="K135:K154" si="189">I135*J135/1000</f>
        <v>800</v>
      </c>
      <c r="L135" s="32"/>
      <c r="M135" s="9">
        <f>M19</f>
        <v>0.65717040569250318</v>
      </c>
      <c r="N135" s="9">
        <f>N19</f>
        <v>9.6782489144733586E-3</v>
      </c>
      <c r="O135" s="33">
        <f>R134</f>
        <v>1</v>
      </c>
      <c r="P135" s="33">
        <f>O135*M135/1000</f>
        <v>6.5717040569250314E-4</v>
      </c>
      <c r="Q135" s="33">
        <f>MIN(N135*O135,O135-P135)</f>
        <v>9.6782489144733586E-3</v>
      </c>
      <c r="R135" s="30">
        <f>O135-SUM(P135:Q135)</f>
        <v>0.98966458067983409</v>
      </c>
      <c r="S135" s="30"/>
      <c r="T135" s="10">
        <f t="shared" ref="T135:T154" si="190">U134</f>
        <v>800</v>
      </c>
      <c r="U135" s="10">
        <f t="shared" si="181"/>
        <v>791.73166454386728</v>
      </c>
      <c r="W135" s="30"/>
      <c r="X135" s="11">
        <f t="shared" si="182"/>
        <v>0</v>
      </c>
      <c r="Y135" s="11">
        <f t="shared" si="183"/>
        <v>0</v>
      </c>
      <c r="Z135" s="11">
        <f t="shared" si="183"/>
        <v>0</v>
      </c>
      <c r="AA135" s="11">
        <f t="shared" ref="AA135:AA154" si="191">-P135*I135</f>
        <v>-657.1704056925031</v>
      </c>
      <c r="AB135" s="11">
        <f t="shared" ref="AB135:AB154" si="192">SUM(X135:AA135)</f>
        <v>-657.1704056925031</v>
      </c>
      <c r="AC135" s="11">
        <f>-I135*$R134*(J135-J134)/1000</f>
        <v>0</v>
      </c>
      <c r="AD135" s="11">
        <f t="shared" ref="AD135:AD154" si="193">$B$20*SUM(T135,X135:Y135)</f>
        <v>57.6769069692755</v>
      </c>
      <c r="AE135" s="11">
        <f t="shared" si="184"/>
        <v>-599.49349872322762</v>
      </c>
      <c r="AG135" s="49"/>
      <c r="AI135" s="31">
        <f>AI134+1</f>
        <v>1</v>
      </c>
      <c r="AJ135" s="27"/>
      <c r="AK135" s="27"/>
      <c r="AL135" s="28"/>
      <c r="AM135" s="27">
        <f t="shared" ref="AM135:AM154" si="194">I135</f>
        <v>1000000</v>
      </c>
      <c r="AN135" s="29">
        <v>0.8</v>
      </c>
      <c r="AO135" s="8">
        <f t="shared" ref="AO135:AO154" si="195">AM135*AN135/1000</f>
        <v>800</v>
      </c>
      <c r="AP135" s="32"/>
      <c r="AQ135" s="9">
        <f>AQ19</f>
        <v>0.53230802861092763</v>
      </c>
      <c r="AR135" s="9">
        <f>N135</f>
        <v>9.6782489144733586E-3</v>
      </c>
      <c r="AS135" s="33">
        <f>AV134</f>
        <v>1</v>
      </c>
      <c r="AT135" s="33">
        <f>AS135*AQ135/1000</f>
        <v>5.3230802861092765E-4</v>
      </c>
      <c r="AU135" s="33">
        <f>MIN(AR135*AS135,AS135-AT135)</f>
        <v>9.6782489144733586E-3</v>
      </c>
      <c r="AV135" s="30">
        <f>AS135-SUM(AT135:AU135)</f>
        <v>0.98978944305691574</v>
      </c>
      <c r="AW135" s="30"/>
      <c r="AX135" s="10">
        <f t="shared" ref="AX135:AX154" si="196">AY134</f>
        <v>800</v>
      </c>
      <c r="AY135" s="10">
        <f t="shared" si="185"/>
        <v>791.83155444553256</v>
      </c>
      <c r="BA135" s="30"/>
      <c r="BB135" s="11">
        <f t="shared" si="186"/>
        <v>0</v>
      </c>
      <c r="BC135" s="11">
        <f t="shared" si="187"/>
        <v>0</v>
      </c>
      <c r="BD135" s="11">
        <f t="shared" si="187"/>
        <v>0</v>
      </c>
      <c r="BE135" s="11">
        <f t="shared" ref="BE135:BE154" si="197">-AT135*AM135</f>
        <v>-532.30802861092764</v>
      </c>
      <c r="BF135" s="11">
        <f t="shared" ref="BF135:BF154" si="198">SUM(BB135:BE135)</f>
        <v>-532.30802861092764</v>
      </c>
      <c r="BG135" s="11">
        <f>-AM135*$R134*(AN135-AN134)/1000</f>
        <v>0</v>
      </c>
      <c r="BH135" s="11">
        <f t="shared" ref="BH135:BH154" si="199">$B$20*SUM(AX135,BB135:BC135)</f>
        <v>57.6769069692755</v>
      </c>
      <c r="BI135" s="11">
        <f t="shared" si="188"/>
        <v>-474.63112164165216</v>
      </c>
    </row>
    <row r="136" spans="1:61" x14ac:dyDescent="0.2">
      <c r="A136" s="34" t="s">
        <v>69</v>
      </c>
      <c r="B136" s="122">
        <f>B20</f>
        <v>7.2096133711594373E-2</v>
      </c>
      <c r="E136" s="31">
        <f t="shared" ref="E136:E154" si="200">E135+1</f>
        <v>2</v>
      </c>
      <c r="F136" s="27">
        <f>B138</f>
        <v>1472.5685019171401</v>
      </c>
      <c r="G136" s="27">
        <f>F136*$B$144</f>
        <v>73.628425095857011</v>
      </c>
      <c r="H136" s="28">
        <f>$B$149</f>
        <v>25</v>
      </c>
      <c r="I136" s="27">
        <f>B135</f>
        <v>1000000</v>
      </c>
      <c r="J136" s="29">
        <v>0.7</v>
      </c>
      <c r="K136" s="8">
        <f t="shared" si="189"/>
        <v>700</v>
      </c>
      <c r="L136" s="32"/>
      <c r="M136" s="9">
        <f t="shared" ref="M136:N151" si="201">M20</f>
        <v>0.68892309697585763</v>
      </c>
      <c r="N136" s="9">
        <f t="shared" si="201"/>
        <v>9.127854954085789E-3</v>
      </c>
      <c r="O136" s="33">
        <f t="shared" ref="O136:O154" si="202">R135</f>
        <v>0.98966458067983409</v>
      </c>
      <c r="P136" s="33">
        <f t="shared" ref="P136:P154" si="203">O136*M136/1000</f>
        <v>6.8180278788926481E-4</v>
      </c>
      <c r="Q136" s="33">
        <f t="shared" ref="Q136:Q154" si="204">MIN(N136*O136,O136-P136)</f>
        <v>9.033514745641659E-3</v>
      </c>
      <c r="R136" s="30">
        <f t="shared" ref="R136:R154" si="205">O136-SUM(P136:Q136)</f>
        <v>0.97994926314630315</v>
      </c>
      <c r="S136" s="30"/>
      <c r="T136" s="10">
        <f t="shared" si="190"/>
        <v>791.73166454386728</v>
      </c>
      <c r="U136" s="10">
        <f t="shared" si="181"/>
        <v>685.96448420241222</v>
      </c>
      <c r="W136" s="30"/>
      <c r="X136" s="11">
        <f t="shared" si="182"/>
        <v>1443.0424183861569</v>
      </c>
      <c r="Y136" s="11">
        <f t="shared" si="183"/>
        <v>-72.152120919307848</v>
      </c>
      <c r="Z136" s="11">
        <f t="shared" si="183"/>
        <v>-24.49873157865758</v>
      </c>
      <c r="AA136" s="11">
        <f t="shared" si="191"/>
        <v>-681.80278788926478</v>
      </c>
      <c r="AB136" s="11">
        <f t="shared" si="192"/>
        <v>664.58877799892673</v>
      </c>
      <c r="AC136" s="11">
        <f t="shared" ref="AC136:AC154" si="206">-I136*($R135*J136-$R134*J135)/1000</f>
        <v>107.23479352411624</v>
      </c>
      <c r="AD136" s="11">
        <f t="shared" si="193"/>
        <v>155.91668214075517</v>
      </c>
      <c r="AE136" s="11">
        <f t="shared" si="184"/>
        <v>927.74025366379817</v>
      </c>
      <c r="AG136" s="50"/>
      <c r="AI136" s="31">
        <f t="shared" ref="AI136:AI154" si="207">AI135+1</f>
        <v>2</v>
      </c>
      <c r="AJ136" s="27">
        <f>F136</f>
        <v>1472.5685019171401</v>
      </c>
      <c r="AK136" s="27">
        <f>G136</f>
        <v>73.628425095857011</v>
      </c>
      <c r="AL136" s="28">
        <f>$C$149</f>
        <v>25</v>
      </c>
      <c r="AM136" s="27">
        <f t="shared" si="194"/>
        <v>1000000</v>
      </c>
      <c r="AN136" s="29">
        <v>0.7</v>
      </c>
      <c r="AO136" s="8">
        <f t="shared" si="195"/>
        <v>700</v>
      </c>
      <c r="AP136" s="32"/>
      <c r="AQ136" s="9">
        <f t="shared" ref="AQ136:AQ154" si="208">AQ20</f>
        <v>0.5580277085504447</v>
      </c>
      <c r="AR136" s="9">
        <f t="shared" ref="AR136:AR154" si="209">N136</f>
        <v>9.127854954085789E-3</v>
      </c>
      <c r="AS136" s="33">
        <f t="shared" ref="AS136:AS154" si="210">AV135</f>
        <v>0.98978944305691574</v>
      </c>
      <c r="AT136" s="33">
        <f t="shared" ref="AT136:AT154" si="211">AS136*AQ136/1000</f>
        <v>5.5232993485647148E-4</v>
      </c>
      <c r="AU136" s="33">
        <f t="shared" ref="AU136:AU154" si="212">MIN(AR136*AS136,AS136-AT136)</f>
        <v>9.0346544713088821E-3</v>
      </c>
      <c r="AV136" s="30">
        <f t="shared" ref="AV136:AV154" si="213">AS136-SUM(AT136:AU136)</f>
        <v>0.9802024586507504</v>
      </c>
      <c r="AW136" s="30"/>
      <c r="AX136" s="10">
        <f t="shared" si="196"/>
        <v>791.83155444553256</v>
      </c>
      <c r="AY136" s="10">
        <f t="shared" si="185"/>
        <v>686.1417210555253</v>
      </c>
      <c r="BA136" s="30"/>
      <c r="BB136" s="11">
        <f t="shared" si="186"/>
        <v>1443.0424183861569</v>
      </c>
      <c r="BC136" s="11">
        <f t="shared" si="187"/>
        <v>-72.152120919307848</v>
      </c>
      <c r="BD136" s="11">
        <f t="shared" si="187"/>
        <v>-24.49873157865758</v>
      </c>
      <c r="BE136" s="11">
        <f t="shared" si="197"/>
        <v>-552.32993485647148</v>
      </c>
      <c r="BF136" s="11">
        <f t="shared" si="198"/>
        <v>794.06163103172003</v>
      </c>
      <c r="BG136" s="11">
        <f t="shared" ref="BG136:BG154" si="214">-AM136*($R135*AN136-$R134*AN135)/1000</f>
        <v>107.23479352411624</v>
      </c>
      <c r="BH136" s="11">
        <f t="shared" si="199"/>
        <v>155.92388381646208</v>
      </c>
      <c r="BI136" s="11">
        <f t="shared" si="188"/>
        <v>1057.2203083722984</v>
      </c>
    </row>
    <row r="137" spans="1:61" x14ac:dyDescent="0.2">
      <c r="A137" s="34" t="s">
        <v>70</v>
      </c>
      <c r="B137" s="12">
        <f>B21</f>
        <v>3.2096133711594366E-2</v>
      </c>
      <c r="E137" s="31">
        <f t="shared" si="200"/>
        <v>3</v>
      </c>
      <c r="F137" s="27">
        <f>B138</f>
        <v>1472.5685019171401</v>
      </c>
      <c r="G137" s="27">
        <f t="shared" ref="G137:G154" si="215">F137*$B$144</f>
        <v>73.628425095857011</v>
      </c>
      <c r="H137" s="28">
        <f t="shared" ref="H137:H154" si="216">$B$149</f>
        <v>25</v>
      </c>
      <c r="I137" s="27">
        <f>B135</f>
        <v>1000000</v>
      </c>
      <c r="J137" s="29">
        <v>0.7</v>
      </c>
      <c r="K137" s="8">
        <f t="shared" si="189"/>
        <v>700</v>
      </c>
      <c r="L137" s="32"/>
      <c r="M137" s="9">
        <f t="shared" si="201"/>
        <v>0.72708859771283341</v>
      </c>
      <c r="N137" s="9">
        <f t="shared" si="201"/>
        <v>8.7968690821865932E-3</v>
      </c>
      <c r="O137" s="33">
        <f t="shared" si="202"/>
        <v>0.97994926314630315</v>
      </c>
      <c r="P137" s="33">
        <f t="shared" si="203"/>
        <v>7.1250993557076989E-4</v>
      </c>
      <c r="Q137" s="33">
        <f t="shared" si="204"/>
        <v>8.6204853750832481E-3</v>
      </c>
      <c r="R137" s="30">
        <f t="shared" si="205"/>
        <v>0.97061626783564914</v>
      </c>
      <c r="S137" s="30"/>
      <c r="T137" s="10">
        <f t="shared" si="190"/>
        <v>685.96448420241222</v>
      </c>
      <c r="U137" s="10">
        <f t="shared" si="181"/>
        <v>679.43138748495437</v>
      </c>
      <c r="W137" s="30"/>
      <c r="X137" s="11">
        <f t="shared" si="182"/>
        <v>1429.2989434631475</v>
      </c>
      <c r="Y137" s="11">
        <f t="shared" si="183"/>
        <v>-71.464947173157384</v>
      </c>
      <c r="Z137" s="11">
        <f t="shared" si="183"/>
        <v>-24.26540669589123</v>
      </c>
      <c r="AA137" s="11">
        <f t="shared" si="191"/>
        <v>-712.50993557076993</v>
      </c>
      <c r="AB137" s="11">
        <f t="shared" si="192"/>
        <v>621.05865402332881</v>
      </c>
      <c r="AC137" s="11">
        <f t="shared" si="206"/>
        <v>6.8007222734716155</v>
      </c>
      <c r="AD137" s="11">
        <f t="shared" si="193"/>
        <v>147.34996852913366</v>
      </c>
      <c r="AE137" s="11">
        <f t="shared" si="184"/>
        <v>775.20934482593407</v>
      </c>
      <c r="AI137" s="31">
        <f t="shared" si="207"/>
        <v>3</v>
      </c>
      <c r="AJ137" s="27">
        <f t="shared" ref="AJ137:AK154" si="217">F137</f>
        <v>1472.5685019171401</v>
      </c>
      <c r="AK137" s="27">
        <f t="shared" si="217"/>
        <v>73.628425095857011</v>
      </c>
      <c r="AL137" s="28">
        <f t="shared" ref="AL137:AL154" si="218">$C$149</f>
        <v>25</v>
      </c>
      <c r="AM137" s="27">
        <f t="shared" si="194"/>
        <v>1000000</v>
      </c>
      <c r="AN137" s="29">
        <v>0.7</v>
      </c>
      <c r="AO137" s="8">
        <f t="shared" si="195"/>
        <v>700</v>
      </c>
      <c r="AP137" s="32"/>
      <c r="AQ137" s="9">
        <f t="shared" si="208"/>
        <v>0.58894176414739507</v>
      </c>
      <c r="AR137" s="9">
        <f t="shared" si="209"/>
        <v>8.7968690821865932E-3</v>
      </c>
      <c r="AS137" s="33">
        <f t="shared" si="210"/>
        <v>0.9802024586507504</v>
      </c>
      <c r="AT137" s="33">
        <f t="shared" si="211"/>
        <v>5.7728216521938703E-4</v>
      </c>
      <c r="AU137" s="33">
        <f t="shared" si="212"/>
        <v>8.6227127027880685E-3</v>
      </c>
      <c r="AV137" s="30">
        <f t="shared" si="213"/>
        <v>0.97100246378274291</v>
      </c>
      <c r="AW137" s="30"/>
      <c r="AX137" s="10">
        <f t="shared" si="196"/>
        <v>686.1417210555253</v>
      </c>
      <c r="AY137" s="10">
        <f t="shared" si="185"/>
        <v>679.70172464792006</v>
      </c>
      <c r="BA137" s="30"/>
      <c r="BB137" s="11">
        <f t="shared" si="186"/>
        <v>1429.2989434631475</v>
      </c>
      <c r="BC137" s="11">
        <f t="shared" si="187"/>
        <v>-71.464947173157384</v>
      </c>
      <c r="BD137" s="11">
        <f t="shared" si="187"/>
        <v>-24.26540669589123</v>
      </c>
      <c r="BE137" s="11">
        <f t="shared" si="197"/>
        <v>-577.28216521938702</v>
      </c>
      <c r="BF137" s="11">
        <f t="shared" si="198"/>
        <v>756.28642437471171</v>
      </c>
      <c r="BG137" s="11">
        <f t="shared" si="214"/>
        <v>6.8007222734716155</v>
      </c>
      <c r="BH137" s="11">
        <f t="shared" si="199"/>
        <v>147.3627466209943</v>
      </c>
      <c r="BI137" s="11">
        <f t="shared" si="188"/>
        <v>910.44989326917766</v>
      </c>
    </row>
    <row r="138" spans="1:61" x14ac:dyDescent="0.2">
      <c r="A138" s="45" t="s">
        <v>71</v>
      </c>
      <c r="B138" s="63">
        <v>1472.5685019171401</v>
      </c>
      <c r="D138" s="36"/>
      <c r="E138" s="31">
        <f t="shared" si="200"/>
        <v>4</v>
      </c>
      <c r="F138" s="27">
        <f>B138</f>
        <v>1472.5685019171401</v>
      </c>
      <c r="G138" s="27">
        <f t="shared" si="215"/>
        <v>73.628425095857011</v>
      </c>
      <c r="H138" s="28">
        <f t="shared" si="216"/>
        <v>25</v>
      </c>
      <c r="I138" s="27">
        <f>B135</f>
        <v>1000000</v>
      </c>
      <c r="J138" s="29">
        <v>0.6</v>
      </c>
      <c r="K138" s="8">
        <f t="shared" si="189"/>
        <v>600</v>
      </c>
      <c r="L138" s="32"/>
      <c r="M138" s="9">
        <f t="shared" si="201"/>
        <v>0.77268694429479035</v>
      </c>
      <c r="N138" s="9">
        <f t="shared" si="201"/>
        <v>8.6235472306225164E-3</v>
      </c>
      <c r="O138" s="33">
        <f t="shared" si="202"/>
        <v>0.97061626783564914</v>
      </c>
      <c r="P138" s="33">
        <f t="shared" si="203"/>
        <v>7.499825180767415E-4</v>
      </c>
      <c r="Q138" s="33">
        <f t="shared" si="204"/>
        <v>8.3701552284912752E-3</v>
      </c>
      <c r="R138" s="30">
        <f t="shared" si="205"/>
        <v>0.96149613008908108</v>
      </c>
      <c r="S138" s="30"/>
      <c r="T138" s="10">
        <f t="shared" si="190"/>
        <v>679.43138748495437</v>
      </c>
      <c r="U138" s="10">
        <f t="shared" si="181"/>
        <v>576.89767805344866</v>
      </c>
      <c r="W138" s="30"/>
      <c r="X138" s="11">
        <f t="shared" si="182"/>
        <v>1415.8689158844059</v>
      </c>
      <c r="Y138" s="11">
        <f t="shared" si="183"/>
        <v>-70.79344579422029</v>
      </c>
      <c r="Z138" s="11">
        <f t="shared" si="183"/>
        <v>-24.037403252227026</v>
      </c>
      <c r="AA138" s="11">
        <f t="shared" si="191"/>
        <v>-749.98251807674148</v>
      </c>
      <c r="AB138" s="11">
        <f t="shared" si="192"/>
        <v>571.05554876121698</v>
      </c>
      <c r="AC138" s="11">
        <f t="shared" si="206"/>
        <v>103.59472350102271</v>
      </c>
      <c r="AD138" s="11">
        <f t="shared" si="193"/>
        <v>145.95911710377703</v>
      </c>
      <c r="AE138" s="11">
        <f t="shared" si="184"/>
        <v>820.60938936601679</v>
      </c>
      <c r="AI138" s="31">
        <f t="shared" si="207"/>
        <v>4</v>
      </c>
      <c r="AJ138" s="27">
        <f t="shared" si="217"/>
        <v>1472.5685019171401</v>
      </c>
      <c r="AK138" s="27">
        <f t="shared" si="217"/>
        <v>73.628425095857011</v>
      </c>
      <c r="AL138" s="28">
        <f t="shared" si="218"/>
        <v>25</v>
      </c>
      <c r="AM138" s="27">
        <f t="shared" si="194"/>
        <v>1000000</v>
      </c>
      <c r="AN138" s="29">
        <v>0.6</v>
      </c>
      <c r="AO138" s="8">
        <f t="shared" si="195"/>
        <v>600</v>
      </c>
      <c r="AP138" s="32"/>
      <c r="AQ138" s="9">
        <f t="shared" si="208"/>
        <v>0.62587642487878026</v>
      </c>
      <c r="AR138" s="9">
        <f t="shared" si="209"/>
        <v>8.6235472306225164E-3</v>
      </c>
      <c r="AS138" s="33">
        <f t="shared" si="210"/>
        <v>0.97100246378274291</v>
      </c>
      <c r="AT138" s="33">
        <f t="shared" si="211"/>
        <v>6.0772755058083035E-4</v>
      </c>
      <c r="AU138" s="33">
        <f t="shared" si="212"/>
        <v>8.3734856074813135E-3</v>
      </c>
      <c r="AV138" s="30">
        <f t="shared" si="213"/>
        <v>0.9620212506246808</v>
      </c>
      <c r="AW138" s="30"/>
      <c r="AX138" s="10">
        <f t="shared" si="196"/>
        <v>679.70172464792006</v>
      </c>
      <c r="AY138" s="10">
        <f t="shared" si="185"/>
        <v>577.21275037480848</v>
      </c>
      <c r="BA138" s="30"/>
      <c r="BB138" s="11">
        <f t="shared" si="186"/>
        <v>1415.8689158844059</v>
      </c>
      <c r="BC138" s="11">
        <f t="shared" si="187"/>
        <v>-70.79344579422029</v>
      </c>
      <c r="BD138" s="11">
        <f t="shared" si="187"/>
        <v>-24.037403252227026</v>
      </c>
      <c r="BE138" s="11">
        <f t="shared" si="197"/>
        <v>-607.72755058083033</v>
      </c>
      <c r="BF138" s="11">
        <f t="shared" si="198"/>
        <v>713.31051625712814</v>
      </c>
      <c r="BG138" s="11">
        <f t="shared" si="214"/>
        <v>103.59472350102271</v>
      </c>
      <c r="BH138" s="11">
        <f t="shared" si="199"/>
        <v>145.97860736802542</v>
      </c>
      <c r="BI138" s="11">
        <f t="shared" si="188"/>
        <v>962.88384712617631</v>
      </c>
    </row>
    <row r="139" spans="1:61" x14ac:dyDescent="0.2">
      <c r="D139" s="21"/>
      <c r="E139" s="31">
        <f t="shared" si="200"/>
        <v>5</v>
      </c>
      <c r="F139" s="27">
        <f>B138</f>
        <v>1472.5685019171401</v>
      </c>
      <c r="G139" s="27">
        <f t="shared" si="215"/>
        <v>73.628425095857011</v>
      </c>
      <c r="H139" s="28">
        <f t="shared" si="216"/>
        <v>25</v>
      </c>
      <c r="I139" s="27">
        <f>B135</f>
        <v>1000000</v>
      </c>
      <c r="J139" s="29">
        <v>0.6</v>
      </c>
      <c r="K139" s="8">
        <f t="shared" si="189"/>
        <v>600</v>
      </c>
      <c r="L139" s="32"/>
      <c r="M139" s="9">
        <f t="shared" si="201"/>
        <v>0.82584488116899601</v>
      </c>
      <c r="N139" s="9">
        <f t="shared" si="201"/>
        <v>7.8618133141121344E-3</v>
      </c>
      <c r="O139" s="33">
        <f t="shared" si="202"/>
        <v>0.96149613008908108</v>
      </c>
      <c r="P139" s="33">
        <f t="shared" si="203"/>
        <v>7.9404665729786671E-4</v>
      </c>
      <c r="Q139" s="33">
        <f t="shared" si="204"/>
        <v>7.5591030770016301E-3</v>
      </c>
      <c r="R139" s="30">
        <f t="shared" si="205"/>
        <v>0.95314298035478162</v>
      </c>
      <c r="S139" s="30"/>
      <c r="T139" s="10">
        <f t="shared" si="190"/>
        <v>576.89767805344866</v>
      </c>
      <c r="U139" s="10">
        <f t="shared" si="181"/>
        <v>571.88578821286899</v>
      </c>
      <c r="W139" s="30"/>
      <c r="X139" s="11">
        <f t="shared" si="182"/>
        <v>1403.5683306938788</v>
      </c>
      <c r="Y139" s="11">
        <f t="shared" si="183"/>
        <v>-70.178416534693952</v>
      </c>
      <c r="Z139" s="11">
        <f t="shared" si="183"/>
        <v>-23.82857450886954</v>
      </c>
      <c r="AA139" s="11">
        <f t="shared" si="191"/>
        <v>-794.04665729786666</v>
      </c>
      <c r="AB139" s="11">
        <f t="shared" si="192"/>
        <v>515.51468235244874</v>
      </c>
      <c r="AC139" s="11">
        <f t="shared" si="206"/>
        <v>5.4720826479408569</v>
      </c>
      <c r="AD139" s="11">
        <f t="shared" si="193"/>
        <v>137.72434967576169</v>
      </c>
      <c r="AE139" s="11">
        <f t="shared" si="184"/>
        <v>658.71111467615128</v>
      </c>
      <c r="AI139" s="31">
        <f t="shared" si="207"/>
        <v>5</v>
      </c>
      <c r="AJ139" s="27">
        <f t="shared" si="217"/>
        <v>1472.5685019171401</v>
      </c>
      <c r="AK139" s="27">
        <f t="shared" si="217"/>
        <v>73.628425095857011</v>
      </c>
      <c r="AL139" s="28">
        <f t="shared" si="218"/>
        <v>25</v>
      </c>
      <c r="AM139" s="27">
        <f t="shared" si="194"/>
        <v>1000000</v>
      </c>
      <c r="AN139" s="29">
        <v>0.6</v>
      </c>
      <c r="AO139" s="8">
        <f t="shared" si="195"/>
        <v>600</v>
      </c>
      <c r="AP139" s="32"/>
      <c r="AQ139" s="9">
        <f t="shared" si="208"/>
        <v>0.66893435374688681</v>
      </c>
      <c r="AR139" s="9">
        <f t="shared" si="209"/>
        <v>7.8618133141121344E-3</v>
      </c>
      <c r="AS139" s="33">
        <f t="shared" si="210"/>
        <v>0.9620212506246808</v>
      </c>
      <c r="AT139" s="33">
        <f t="shared" si="211"/>
        <v>6.435290635773927E-4</v>
      </c>
      <c r="AU139" s="33">
        <f t="shared" si="212"/>
        <v>7.5632314766199216E-3</v>
      </c>
      <c r="AV139" s="30">
        <f t="shared" si="213"/>
        <v>0.95381449008448349</v>
      </c>
      <c r="AW139" s="30"/>
      <c r="AX139" s="10">
        <f t="shared" si="196"/>
        <v>577.21275037480848</v>
      </c>
      <c r="AY139" s="10">
        <f t="shared" si="185"/>
        <v>572.28869405069008</v>
      </c>
      <c r="BA139" s="30"/>
      <c r="BB139" s="11">
        <f t="shared" si="186"/>
        <v>1403.5683306938788</v>
      </c>
      <c r="BC139" s="11">
        <f t="shared" si="187"/>
        <v>-70.178416534693952</v>
      </c>
      <c r="BD139" s="11">
        <f t="shared" si="187"/>
        <v>-23.82857450886954</v>
      </c>
      <c r="BE139" s="11">
        <f t="shared" si="197"/>
        <v>-643.52906357739266</v>
      </c>
      <c r="BF139" s="11">
        <f t="shared" si="198"/>
        <v>666.03227607292274</v>
      </c>
      <c r="BG139" s="11">
        <f t="shared" si="214"/>
        <v>5.4720826479408569</v>
      </c>
      <c r="BH139" s="11">
        <f t="shared" si="199"/>
        <v>137.74706517197129</v>
      </c>
      <c r="BI139" s="11">
        <f t="shared" si="188"/>
        <v>809.25142389283485</v>
      </c>
    </row>
    <row r="140" spans="1:61" x14ac:dyDescent="0.2">
      <c r="D140" s="21"/>
      <c r="E140" s="31">
        <f t="shared" si="200"/>
        <v>6</v>
      </c>
      <c r="F140" s="27">
        <f>B138</f>
        <v>1472.5685019171401</v>
      </c>
      <c r="G140" s="27">
        <f t="shared" si="215"/>
        <v>73.628425095857011</v>
      </c>
      <c r="H140" s="28">
        <f t="shared" si="216"/>
        <v>25</v>
      </c>
      <c r="I140" s="27">
        <f>B135</f>
        <v>1000000</v>
      </c>
      <c r="J140" s="29">
        <v>0.5</v>
      </c>
      <c r="K140" s="8">
        <f t="shared" si="189"/>
        <v>500</v>
      </c>
      <c r="L140" s="32"/>
      <c r="M140" s="9">
        <f t="shared" si="201"/>
        <v>0.88649214444726809</v>
      </c>
      <c r="N140" s="9">
        <f t="shared" si="201"/>
        <v>7.2198790800108038E-3</v>
      </c>
      <c r="O140" s="33">
        <f t="shared" si="202"/>
        <v>0.95314298035478162</v>
      </c>
      <c r="P140" s="33">
        <f t="shared" si="203"/>
        <v>8.4495376461957074E-4</v>
      </c>
      <c r="Q140" s="33">
        <f t="shared" si="204"/>
        <v>6.8815770641226367E-3</v>
      </c>
      <c r="R140" s="30">
        <f t="shared" si="205"/>
        <v>0.94541644952603943</v>
      </c>
      <c r="S140" s="30"/>
      <c r="T140" s="10">
        <f t="shared" si="190"/>
        <v>571.88578821286899</v>
      </c>
      <c r="U140" s="10">
        <f t="shared" si="181"/>
        <v>472.7082247630197</v>
      </c>
      <c r="W140" s="30"/>
      <c r="X140" s="11">
        <f t="shared" si="182"/>
        <v>1392.1904847663814</v>
      </c>
      <c r="Y140" s="11">
        <f t="shared" si="183"/>
        <v>-69.609524238319068</v>
      </c>
      <c r="Z140" s="11">
        <f t="shared" si="183"/>
        <v>-23.635411238150986</v>
      </c>
      <c r="AA140" s="11">
        <f t="shared" si="191"/>
        <v>-844.95376461957073</v>
      </c>
      <c r="AB140" s="11">
        <f t="shared" si="192"/>
        <v>453.99178467034073</v>
      </c>
      <c r="AC140" s="11">
        <f t="shared" si="206"/>
        <v>100.3261878760578</v>
      </c>
      <c r="AD140" s="11">
        <f t="shared" si="193"/>
        <v>136.58372802939567</v>
      </c>
      <c r="AE140" s="11">
        <f t="shared" si="184"/>
        <v>690.90170057579417</v>
      </c>
      <c r="AI140" s="31">
        <f t="shared" si="207"/>
        <v>6</v>
      </c>
      <c r="AJ140" s="27">
        <f t="shared" si="217"/>
        <v>1472.5685019171401</v>
      </c>
      <c r="AK140" s="27">
        <f t="shared" si="217"/>
        <v>73.628425095857011</v>
      </c>
      <c r="AL140" s="28">
        <f t="shared" si="218"/>
        <v>25</v>
      </c>
      <c r="AM140" s="27">
        <f t="shared" si="194"/>
        <v>1000000</v>
      </c>
      <c r="AN140" s="29">
        <v>0.5</v>
      </c>
      <c r="AO140" s="8">
        <f t="shared" si="195"/>
        <v>500</v>
      </c>
      <c r="AP140" s="32"/>
      <c r="AQ140" s="9">
        <f t="shared" si="208"/>
        <v>0.71805863700228723</v>
      </c>
      <c r="AR140" s="9">
        <f t="shared" si="209"/>
        <v>7.2198790800108038E-3</v>
      </c>
      <c r="AS140" s="33">
        <f t="shared" si="210"/>
        <v>0.95381449008448349</v>
      </c>
      <c r="AT140" s="33">
        <f t="shared" si="211"/>
        <v>6.8489473270309591E-4</v>
      </c>
      <c r="AU140" s="33">
        <f t="shared" si="212"/>
        <v>6.8864252831721349E-3</v>
      </c>
      <c r="AV140" s="30">
        <f t="shared" si="213"/>
        <v>0.94624317006860825</v>
      </c>
      <c r="AW140" s="30"/>
      <c r="AX140" s="10">
        <f t="shared" si="196"/>
        <v>572.28869405069008</v>
      </c>
      <c r="AY140" s="10">
        <f t="shared" si="185"/>
        <v>473.12158503430413</v>
      </c>
      <c r="BA140" s="30"/>
      <c r="BB140" s="11">
        <f t="shared" si="186"/>
        <v>1392.1904847663814</v>
      </c>
      <c r="BC140" s="11">
        <f t="shared" si="187"/>
        <v>-69.609524238319068</v>
      </c>
      <c r="BD140" s="11">
        <f t="shared" si="187"/>
        <v>-23.635411238150986</v>
      </c>
      <c r="BE140" s="11">
        <f t="shared" si="197"/>
        <v>-684.89473270309588</v>
      </c>
      <c r="BF140" s="11">
        <f t="shared" si="198"/>
        <v>614.05081658681559</v>
      </c>
      <c r="BG140" s="11">
        <f t="shared" si="214"/>
        <v>100.3261878760578</v>
      </c>
      <c r="BH140" s="11">
        <f t="shared" si="199"/>
        <v>136.61277598255239</v>
      </c>
      <c r="BI140" s="11">
        <f t="shared" si="188"/>
        <v>850.98978044542582</v>
      </c>
    </row>
    <row r="141" spans="1:61" x14ac:dyDescent="0.2">
      <c r="A141" s="220" t="s">
        <v>72</v>
      </c>
      <c r="B141" s="220"/>
      <c r="C141" s="38"/>
      <c r="D141" s="21"/>
      <c r="E141" s="31">
        <f t="shared" si="200"/>
        <v>7</v>
      </c>
      <c r="F141" s="27">
        <f>B138</f>
        <v>1472.5685019171401</v>
      </c>
      <c r="G141" s="27">
        <f t="shared" si="215"/>
        <v>73.628425095857011</v>
      </c>
      <c r="H141" s="28">
        <f t="shared" si="216"/>
        <v>25</v>
      </c>
      <c r="I141" s="27">
        <f>B135</f>
        <v>1000000</v>
      </c>
      <c r="J141" s="29">
        <v>0.5</v>
      </c>
      <c r="K141" s="8">
        <f t="shared" si="189"/>
        <v>500</v>
      </c>
      <c r="L141" s="32"/>
      <c r="M141" s="9">
        <f t="shared" si="201"/>
        <v>0.95520088094027955</v>
      </c>
      <c r="N141" s="9">
        <f t="shared" si="201"/>
        <v>7.0434336346212253E-3</v>
      </c>
      <c r="O141" s="33">
        <f t="shared" si="202"/>
        <v>0.94541644952603943</v>
      </c>
      <c r="P141" s="33">
        <f t="shared" si="203"/>
        <v>9.0306262544270419E-4</v>
      </c>
      <c r="Q141" s="33">
        <f t="shared" si="204"/>
        <v>6.658978019315886E-3</v>
      </c>
      <c r="R141" s="30">
        <f t="shared" si="205"/>
        <v>0.9378544088812808</v>
      </c>
      <c r="S141" s="30"/>
      <c r="T141" s="10">
        <f t="shared" si="190"/>
        <v>472.7082247630197</v>
      </c>
      <c r="U141" s="10">
        <f t="shared" si="181"/>
        <v>468.92720444064042</v>
      </c>
      <c r="W141" s="30"/>
      <c r="X141" s="11">
        <f t="shared" si="182"/>
        <v>1381.0548619026927</v>
      </c>
      <c r="Y141" s="11">
        <f t="shared" si="183"/>
        <v>-69.052743095134645</v>
      </c>
      <c r="Z141" s="11">
        <f t="shared" si="183"/>
        <v>-23.44636022203202</v>
      </c>
      <c r="AA141" s="11">
        <f t="shared" si="191"/>
        <v>-903.06262544270419</v>
      </c>
      <c r="AB141" s="11">
        <f t="shared" si="192"/>
        <v>385.49313314282165</v>
      </c>
      <c r="AC141" s="11">
        <f t="shared" si="206"/>
        <v>3.8632654143710976</v>
      </c>
      <c r="AD141" s="11">
        <f t="shared" si="193"/>
        <v>128.67071556652991</v>
      </c>
      <c r="AE141" s="11">
        <f t="shared" si="184"/>
        <v>518.02711412372264</v>
      </c>
      <c r="AI141" s="31">
        <f t="shared" si="207"/>
        <v>7</v>
      </c>
      <c r="AJ141" s="27">
        <f t="shared" si="217"/>
        <v>1472.5685019171401</v>
      </c>
      <c r="AK141" s="27">
        <f t="shared" si="217"/>
        <v>73.628425095857011</v>
      </c>
      <c r="AL141" s="28">
        <f t="shared" si="218"/>
        <v>25</v>
      </c>
      <c r="AM141" s="27">
        <f t="shared" si="194"/>
        <v>1000000</v>
      </c>
      <c r="AN141" s="29">
        <v>0.5</v>
      </c>
      <c r="AO141" s="8">
        <f t="shared" si="195"/>
        <v>500</v>
      </c>
      <c r="AP141" s="32"/>
      <c r="AQ141" s="9">
        <f t="shared" si="208"/>
        <v>0.77371271356162652</v>
      </c>
      <c r="AR141" s="9">
        <f t="shared" si="209"/>
        <v>7.0434336346212253E-3</v>
      </c>
      <c r="AS141" s="33">
        <f t="shared" si="210"/>
        <v>0.94624317006860825</v>
      </c>
      <c r="AT141" s="33">
        <f t="shared" si="211"/>
        <v>7.3212037080293854E-4</v>
      </c>
      <c r="AU141" s="33">
        <f t="shared" si="212"/>
        <v>6.6648009705918476E-3</v>
      </c>
      <c r="AV141" s="30">
        <f t="shared" si="213"/>
        <v>0.93884624872721345</v>
      </c>
      <c r="AW141" s="30"/>
      <c r="AX141" s="10">
        <f t="shared" si="196"/>
        <v>473.12158503430413</v>
      </c>
      <c r="AY141" s="10">
        <f t="shared" si="185"/>
        <v>469.42312436360675</v>
      </c>
      <c r="BA141" s="30"/>
      <c r="BB141" s="11">
        <f t="shared" si="186"/>
        <v>1381.0548619026927</v>
      </c>
      <c r="BC141" s="11">
        <f t="shared" si="187"/>
        <v>-69.052743095134645</v>
      </c>
      <c r="BD141" s="11">
        <f t="shared" si="187"/>
        <v>-23.44636022203202</v>
      </c>
      <c r="BE141" s="11">
        <f t="shared" si="197"/>
        <v>-732.12037080293851</v>
      </c>
      <c r="BF141" s="11">
        <f t="shared" si="198"/>
        <v>556.43538778258733</v>
      </c>
      <c r="BG141" s="11">
        <f t="shared" si="214"/>
        <v>3.8632654143710976</v>
      </c>
      <c r="BH141" s="11">
        <f t="shared" si="199"/>
        <v>128.70051724391948</v>
      </c>
      <c r="BI141" s="11">
        <f t="shared" si="188"/>
        <v>688.99917044087783</v>
      </c>
    </row>
    <row r="142" spans="1:61" x14ac:dyDescent="0.2">
      <c r="A142" s="37" t="s">
        <v>8</v>
      </c>
      <c r="B142" s="37" t="s">
        <v>73</v>
      </c>
      <c r="C142" s="38"/>
      <c r="D142" s="21"/>
      <c r="E142" s="31">
        <f t="shared" si="200"/>
        <v>8</v>
      </c>
      <c r="F142" s="27">
        <f>B138</f>
        <v>1472.5685019171401</v>
      </c>
      <c r="G142" s="27">
        <f t="shared" si="215"/>
        <v>73.628425095857011</v>
      </c>
      <c r="H142" s="28">
        <f t="shared" si="216"/>
        <v>25</v>
      </c>
      <c r="I142" s="27">
        <f>B135</f>
        <v>1000000</v>
      </c>
      <c r="J142" s="29">
        <v>0.4</v>
      </c>
      <c r="K142" s="8">
        <f t="shared" si="189"/>
        <v>400</v>
      </c>
      <c r="L142" s="32"/>
      <c r="M142" s="9">
        <f t="shared" si="201"/>
        <v>1.0312697121728083</v>
      </c>
      <c r="N142" s="9">
        <f t="shared" si="201"/>
        <v>6.2808434275459851E-3</v>
      </c>
      <c r="O142" s="33">
        <f t="shared" si="202"/>
        <v>0.9378544088812808</v>
      </c>
      <c r="P142" s="33">
        <f t="shared" si="203"/>
        <v>9.6718084630699778E-4</v>
      </c>
      <c r="Q142" s="33">
        <f t="shared" si="204"/>
        <v>5.8905167000170176E-3</v>
      </c>
      <c r="R142" s="30">
        <f t="shared" si="205"/>
        <v>0.93099671133495676</v>
      </c>
      <c r="S142" s="30"/>
      <c r="T142" s="10">
        <f t="shared" si="190"/>
        <v>468.92720444064042</v>
      </c>
      <c r="U142" s="10">
        <f t="shared" si="181"/>
        <v>372.3986845339827</v>
      </c>
      <c r="W142" s="30"/>
      <c r="X142" s="11">
        <f t="shared" si="182"/>
        <v>1370.9564325003014</v>
      </c>
      <c r="Y142" s="11">
        <f t="shared" si="183"/>
        <v>-68.547821625015075</v>
      </c>
      <c r="Z142" s="11">
        <f t="shared" si="183"/>
        <v>-23.274917783373919</v>
      </c>
      <c r="AA142" s="11">
        <f t="shared" si="191"/>
        <v>-967.18084630699775</v>
      </c>
      <c r="AB142" s="11">
        <f t="shared" si="192"/>
        <v>311.95284678491464</v>
      </c>
      <c r="AC142" s="11">
        <f t="shared" si="206"/>
        <v>97.56646121050737</v>
      </c>
      <c r="AD142" s="11">
        <f t="shared" si="193"/>
        <v>127.70646378915309</v>
      </c>
      <c r="AE142" s="11">
        <f t="shared" si="184"/>
        <v>537.22577178457516</v>
      </c>
      <c r="AI142" s="31">
        <f t="shared" si="207"/>
        <v>8</v>
      </c>
      <c r="AJ142" s="27">
        <f t="shared" si="217"/>
        <v>1472.5685019171401</v>
      </c>
      <c r="AK142" s="27">
        <f t="shared" si="217"/>
        <v>73.628425095857011</v>
      </c>
      <c r="AL142" s="28">
        <f t="shared" si="218"/>
        <v>25</v>
      </c>
      <c r="AM142" s="27">
        <f t="shared" si="194"/>
        <v>1000000</v>
      </c>
      <c r="AN142" s="29">
        <v>0.4</v>
      </c>
      <c r="AO142" s="8">
        <f t="shared" si="195"/>
        <v>400</v>
      </c>
      <c r="AP142" s="32"/>
      <c r="AQ142" s="9">
        <f t="shared" si="208"/>
        <v>0.83532846685997475</v>
      </c>
      <c r="AR142" s="9">
        <f t="shared" si="209"/>
        <v>6.2808434275459851E-3</v>
      </c>
      <c r="AS142" s="33">
        <f t="shared" si="210"/>
        <v>0.93884624872721345</v>
      </c>
      <c r="AT142" s="33">
        <f t="shared" si="211"/>
        <v>7.8424499756654176E-4</v>
      </c>
      <c r="AU142" s="33">
        <f t="shared" si="212"/>
        <v>5.8967462907945217E-3</v>
      </c>
      <c r="AV142" s="30">
        <f t="shared" si="213"/>
        <v>0.93216525743885237</v>
      </c>
      <c r="AW142" s="30"/>
      <c r="AX142" s="10">
        <f t="shared" si="196"/>
        <v>469.42312436360675</v>
      </c>
      <c r="AY142" s="10">
        <f t="shared" si="185"/>
        <v>372.86610297554097</v>
      </c>
      <c r="BA142" s="30"/>
      <c r="BB142" s="11">
        <f t="shared" si="186"/>
        <v>1370.9564325003014</v>
      </c>
      <c r="BC142" s="11">
        <f t="shared" si="187"/>
        <v>-68.547821625015075</v>
      </c>
      <c r="BD142" s="11">
        <f t="shared" si="187"/>
        <v>-23.274917783373919</v>
      </c>
      <c r="BE142" s="11">
        <f t="shared" si="197"/>
        <v>-784.24499756654177</v>
      </c>
      <c r="BF142" s="11">
        <f t="shared" si="198"/>
        <v>494.88869552537062</v>
      </c>
      <c r="BG142" s="11">
        <f t="shared" si="214"/>
        <v>97.56646121050737</v>
      </c>
      <c r="BH142" s="11">
        <f t="shared" si="199"/>
        <v>127.74221769822951</v>
      </c>
      <c r="BI142" s="11">
        <f t="shared" si="188"/>
        <v>720.19737443410747</v>
      </c>
    </row>
    <row r="143" spans="1:61" x14ac:dyDescent="0.2">
      <c r="A143" s="21">
        <v>1</v>
      </c>
      <c r="B143" s="38">
        <f>B27</f>
        <v>0.8</v>
      </c>
      <c r="D143" s="21"/>
      <c r="E143" s="31">
        <f t="shared" si="200"/>
        <v>9</v>
      </c>
      <c r="F143" s="27">
        <f>B138</f>
        <v>1472.5685019171401</v>
      </c>
      <c r="G143" s="27">
        <f t="shared" si="215"/>
        <v>73.628425095857011</v>
      </c>
      <c r="H143" s="28">
        <f t="shared" si="216"/>
        <v>25</v>
      </c>
      <c r="I143" s="27">
        <f>B135</f>
        <v>1000000</v>
      </c>
      <c r="J143" s="29">
        <v>0.4</v>
      </c>
      <c r="K143" s="8">
        <f t="shared" si="189"/>
        <v>400</v>
      </c>
      <c r="L143" s="32"/>
      <c r="M143" s="9">
        <f t="shared" si="201"/>
        <v>1.1162557062007623</v>
      </c>
      <c r="N143" s="9">
        <f t="shared" si="201"/>
        <v>5.8315702180592619E-3</v>
      </c>
      <c r="O143" s="33">
        <f t="shared" si="202"/>
        <v>0.93099671133495676</v>
      </c>
      <c r="P143" s="33">
        <f t="shared" si="203"/>
        <v>1.0392303914817894E-3</v>
      </c>
      <c r="Q143" s="33">
        <f t="shared" si="204"/>
        <v>5.4291726949320497E-3</v>
      </c>
      <c r="R143" s="30">
        <f t="shared" si="205"/>
        <v>0.92452830824854293</v>
      </c>
      <c r="S143" s="30"/>
      <c r="T143" s="10">
        <f t="shared" si="190"/>
        <v>372.3986845339827</v>
      </c>
      <c r="U143" s="10">
        <f t="shared" si="181"/>
        <v>369.81132329941715</v>
      </c>
      <c r="W143" s="30"/>
      <c r="X143" s="11">
        <f t="shared" si="182"/>
        <v>1361.4312658575448</v>
      </c>
      <c r="Y143" s="11">
        <f t="shared" si="183"/>
        <v>-68.071563292877244</v>
      </c>
      <c r="Z143" s="11">
        <f t="shared" si="183"/>
        <v>-23.113207706213572</v>
      </c>
      <c r="AA143" s="11">
        <f t="shared" si="191"/>
        <v>-1039.2303914817894</v>
      </c>
      <c r="AB143" s="11">
        <f t="shared" si="192"/>
        <v>231.01610337666443</v>
      </c>
      <c r="AC143" s="11">
        <f t="shared" si="206"/>
        <v>2.7430790185296035</v>
      </c>
      <c r="AD143" s="11">
        <f t="shared" si="193"/>
        <v>120.09473940747407</v>
      </c>
      <c r="AE143" s="11">
        <f t="shared" si="184"/>
        <v>353.85392180266808</v>
      </c>
      <c r="AI143" s="31">
        <f t="shared" si="207"/>
        <v>9</v>
      </c>
      <c r="AJ143" s="27">
        <f t="shared" si="217"/>
        <v>1472.5685019171401</v>
      </c>
      <c r="AK143" s="27">
        <f t="shared" si="217"/>
        <v>73.628425095857011</v>
      </c>
      <c r="AL143" s="28">
        <f t="shared" si="218"/>
        <v>25</v>
      </c>
      <c r="AM143" s="27">
        <f t="shared" si="194"/>
        <v>1000000</v>
      </c>
      <c r="AN143" s="29">
        <v>0.4</v>
      </c>
      <c r="AO143" s="8">
        <f t="shared" si="195"/>
        <v>400</v>
      </c>
      <c r="AP143" s="32"/>
      <c r="AQ143" s="9">
        <f t="shared" si="208"/>
        <v>0.90416712202261751</v>
      </c>
      <c r="AR143" s="9">
        <f t="shared" si="209"/>
        <v>5.8315702180592619E-3</v>
      </c>
      <c r="AS143" s="33">
        <f t="shared" si="210"/>
        <v>0.93216525743885237</v>
      </c>
      <c r="AT143" s="33">
        <f t="shared" si="211"/>
        <v>8.4283317806795955E-4</v>
      </c>
      <c r="AU143" s="33">
        <f t="shared" si="212"/>
        <v>5.4359871535899565E-3</v>
      </c>
      <c r="AV143" s="30">
        <f t="shared" si="213"/>
        <v>0.92588643710719443</v>
      </c>
      <c r="AW143" s="30"/>
      <c r="AX143" s="10">
        <f t="shared" si="196"/>
        <v>372.86610297554097</v>
      </c>
      <c r="AY143" s="10">
        <f t="shared" si="185"/>
        <v>370.35457484287775</v>
      </c>
      <c r="BA143" s="30"/>
      <c r="BB143" s="11">
        <f t="shared" si="186"/>
        <v>1361.4312658575448</v>
      </c>
      <c r="BC143" s="11">
        <f t="shared" si="187"/>
        <v>-68.071563292877244</v>
      </c>
      <c r="BD143" s="11">
        <f t="shared" si="187"/>
        <v>-23.113207706213572</v>
      </c>
      <c r="BE143" s="11">
        <f t="shared" si="197"/>
        <v>-842.83317806795958</v>
      </c>
      <c r="BF143" s="11">
        <f t="shared" si="198"/>
        <v>427.41331679049426</v>
      </c>
      <c r="BG143" s="11">
        <f t="shared" si="214"/>
        <v>2.7430790185296035</v>
      </c>
      <c r="BH143" s="11">
        <f t="shared" si="199"/>
        <v>120.12843846993592</v>
      </c>
      <c r="BI143" s="11">
        <f t="shared" si="188"/>
        <v>550.28483427895981</v>
      </c>
    </row>
    <row r="144" spans="1:61" x14ac:dyDescent="0.2">
      <c r="A144" s="39" t="s">
        <v>74</v>
      </c>
      <c r="B144" s="38">
        <f>B28</f>
        <v>0.05</v>
      </c>
      <c r="D144" s="21"/>
      <c r="E144" s="31">
        <f t="shared" si="200"/>
        <v>10</v>
      </c>
      <c r="F144" s="27">
        <f>B138</f>
        <v>1472.5685019171401</v>
      </c>
      <c r="G144" s="27">
        <f t="shared" si="215"/>
        <v>73.628425095857011</v>
      </c>
      <c r="H144" s="28">
        <f t="shared" si="216"/>
        <v>25</v>
      </c>
      <c r="I144" s="27">
        <f>B135</f>
        <v>1000000</v>
      </c>
      <c r="J144" s="29">
        <v>0.4</v>
      </c>
      <c r="K144" s="8">
        <f t="shared" si="189"/>
        <v>400</v>
      </c>
      <c r="L144" s="32"/>
      <c r="M144" s="9">
        <f t="shared" si="201"/>
        <v>1.2102241006607368</v>
      </c>
      <c r="N144" s="9">
        <f t="shared" si="201"/>
        <v>5.3897824283458667E-3</v>
      </c>
      <c r="O144" s="33">
        <f t="shared" si="202"/>
        <v>0.92452830824854293</v>
      </c>
      <c r="P144" s="33">
        <f t="shared" si="203"/>
        <v>1.1188864403854852E-3</v>
      </c>
      <c r="Q144" s="33">
        <f t="shared" si="204"/>
        <v>4.9830064303063278E-3</v>
      </c>
      <c r="R144" s="30">
        <f t="shared" si="205"/>
        <v>0.91842641537785108</v>
      </c>
      <c r="S144" s="30"/>
      <c r="T144" s="10">
        <f t="shared" si="190"/>
        <v>369.81132329941715</v>
      </c>
      <c r="U144" s="10">
        <f t="shared" si="181"/>
        <v>367.37056615114045</v>
      </c>
      <c r="W144" s="30"/>
      <c r="X144" s="11">
        <f t="shared" si="182"/>
        <v>1352.4458106140912</v>
      </c>
      <c r="Y144" s="11">
        <f t="shared" si="183"/>
        <v>-67.622290530704561</v>
      </c>
      <c r="Z144" s="11">
        <f t="shared" si="183"/>
        <v>-22.960660384446278</v>
      </c>
      <c r="AA144" s="11">
        <f t="shared" si="191"/>
        <v>-1118.8864403854852</v>
      </c>
      <c r="AB144" s="11">
        <f t="shared" si="192"/>
        <v>142.97641931345515</v>
      </c>
      <c r="AC144" s="11">
        <f t="shared" si="206"/>
        <v>2.5873612345655439</v>
      </c>
      <c r="AD144" s="11">
        <f t="shared" si="193"/>
        <v>119.29277491238965</v>
      </c>
      <c r="AE144" s="11">
        <f t="shared" si="184"/>
        <v>264.85655546041033</v>
      </c>
      <c r="AI144" s="31">
        <f t="shared" si="207"/>
        <v>10</v>
      </c>
      <c r="AJ144" s="27">
        <f t="shared" si="217"/>
        <v>1472.5685019171401</v>
      </c>
      <c r="AK144" s="27">
        <f t="shared" si="217"/>
        <v>73.628425095857011</v>
      </c>
      <c r="AL144" s="28">
        <f t="shared" si="218"/>
        <v>25</v>
      </c>
      <c r="AM144" s="27">
        <f t="shared" si="194"/>
        <v>1000000</v>
      </c>
      <c r="AN144" s="29">
        <v>0.4</v>
      </c>
      <c r="AO144" s="8">
        <f t="shared" si="195"/>
        <v>400</v>
      </c>
      <c r="AP144" s="32"/>
      <c r="AQ144" s="9">
        <f t="shared" si="208"/>
        <v>0.98028152153519688</v>
      </c>
      <c r="AR144" s="9">
        <f t="shared" si="209"/>
        <v>5.3897824283458667E-3</v>
      </c>
      <c r="AS144" s="33">
        <f t="shared" si="210"/>
        <v>0.92588643710719443</v>
      </c>
      <c r="AT144" s="33">
        <f t="shared" si="211"/>
        <v>9.0762936533624299E-4</v>
      </c>
      <c r="AU144" s="33">
        <f t="shared" si="212"/>
        <v>4.9903264493641169E-3</v>
      </c>
      <c r="AV144" s="30">
        <f t="shared" si="213"/>
        <v>0.91998848129249411</v>
      </c>
      <c r="AW144" s="30"/>
      <c r="AX144" s="10">
        <f t="shared" si="196"/>
        <v>370.35457484287775</v>
      </c>
      <c r="AY144" s="10">
        <f t="shared" si="185"/>
        <v>367.99539251699764</v>
      </c>
      <c r="BA144" s="30"/>
      <c r="BB144" s="11">
        <f t="shared" si="186"/>
        <v>1352.4458106140912</v>
      </c>
      <c r="BC144" s="11">
        <f t="shared" si="187"/>
        <v>-67.622290530704561</v>
      </c>
      <c r="BD144" s="11">
        <f t="shared" si="187"/>
        <v>-22.960660384446278</v>
      </c>
      <c r="BE144" s="11">
        <f t="shared" si="197"/>
        <v>-907.62936533624304</v>
      </c>
      <c r="BF144" s="11">
        <f t="shared" si="198"/>
        <v>354.23349436269734</v>
      </c>
      <c r="BG144" s="11">
        <f t="shared" si="214"/>
        <v>2.5873612345655439</v>
      </c>
      <c r="BH144" s="11">
        <f t="shared" si="199"/>
        <v>119.33194124830601</v>
      </c>
      <c r="BI144" s="11">
        <f t="shared" si="188"/>
        <v>476.1527968455689</v>
      </c>
    </row>
    <row r="145" spans="1:61" x14ac:dyDescent="0.2">
      <c r="D145" s="21"/>
      <c r="E145" s="31">
        <f t="shared" si="200"/>
        <v>11</v>
      </c>
      <c r="F145" s="27">
        <f>B138</f>
        <v>1472.5685019171401</v>
      </c>
      <c r="G145" s="27">
        <f t="shared" si="215"/>
        <v>73.628425095857011</v>
      </c>
      <c r="H145" s="28">
        <f t="shared" si="216"/>
        <v>25</v>
      </c>
      <c r="I145" s="27">
        <f>B135</f>
        <v>1000000</v>
      </c>
      <c r="J145" s="29">
        <v>0.4</v>
      </c>
      <c r="K145" s="8">
        <f t="shared" si="189"/>
        <v>400</v>
      </c>
      <c r="L145" s="40"/>
      <c r="M145" s="9">
        <f t="shared" si="201"/>
        <v>1.3141842576365947</v>
      </c>
      <c r="N145" s="9">
        <f t="shared" si="201"/>
        <v>4.7283870168617079E-3</v>
      </c>
      <c r="O145" s="33">
        <f t="shared" si="202"/>
        <v>0.91842641537785108</v>
      </c>
      <c r="P145" s="33">
        <f t="shared" si="203"/>
        <v>1.2069815368871801E-3</v>
      </c>
      <c r="Q145" s="33">
        <f t="shared" si="204"/>
        <v>4.3426755384154692E-3</v>
      </c>
      <c r="R145" s="30">
        <f t="shared" si="205"/>
        <v>0.91287675830254844</v>
      </c>
      <c r="S145" s="40"/>
      <c r="T145" s="10">
        <f t="shared" si="190"/>
        <v>367.37056615114045</v>
      </c>
      <c r="U145" s="10">
        <f t="shared" si="181"/>
        <v>365.15070332101936</v>
      </c>
      <c r="W145" s="40"/>
      <c r="X145" s="11">
        <f t="shared" si="182"/>
        <v>1344.273560408559</v>
      </c>
      <c r="Y145" s="11">
        <f t="shared" si="183"/>
        <v>-67.213678020427949</v>
      </c>
      <c r="Z145" s="11">
        <f t="shared" si="183"/>
        <v>-22.82191895756371</v>
      </c>
      <c r="AA145" s="11">
        <f t="shared" si="191"/>
        <v>-1206.98153688718</v>
      </c>
      <c r="AB145" s="11">
        <f t="shared" si="192"/>
        <v>47.256426543387306</v>
      </c>
      <c r="AC145" s="11">
        <f t="shared" si="206"/>
        <v>2.4407571482767398</v>
      </c>
      <c r="AD145" s="11">
        <f t="shared" si="193"/>
        <v>118.55707749730443</v>
      </c>
      <c r="AE145" s="11">
        <f t="shared" si="184"/>
        <v>168.25426118896848</v>
      </c>
      <c r="AI145" s="31">
        <f t="shared" si="207"/>
        <v>11</v>
      </c>
      <c r="AJ145" s="27">
        <f t="shared" si="217"/>
        <v>1472.5685019171401</v>
      </c>
      <c r="AK145" s="27">
        <f t="shared" si="217"/>
        <v>73.628425095857011</v>
      </c>
      <c r="AL145" s="28">
        <f t="shared" si="218"/>
        <v>25</v>
      </c>
      <c r="AM145" s="27">
        <f t="shared" si="194"/>
        <v>1000000</v>
      </c>
      <c r="AN145" s="29">
        <v>0.4</v>
      </c>
      <c r="AO145" s="8">
        <f t="shared" si="195"/>
        <v>400</v>
      </c>
      <c r="AP145" s="40"/>
      <c r="AQ145" s="9">
        <f t="shared" si="208"/>
        <v>1.0644892486856419</v>
      </c>
      <c r="AR145" s="9">
        <f t="shared" si="209"/>
        <v>4.7283870168617079E-3</v>
      </c>
      <c r="AS145" s="33">
        <f t="shared" si="210"/>
        <v>0.91998848129249411</v>
      </c>
      <c r="AT145" s="33">
        <f t="shared" si="211"/>
        <v>9.7931784725049172E-4</v>
      </c>
      <c r="AU145" s="33">
        <f t="shared" si="212"/>
        <v>4.3500615906057498E-3</v>
      </c>
      <c r="AV145" s="30">
        <f t="shared" si="213"/>
        <v>0.91465910185463783</v>
      </c>
      <c r="AW145" s="40"/>
      <c r="AX145" s="10">
        <f t="shared" si="196"/>
        <v>367.99539251699764</v>
      </c>
      <c r="AY145" s="10">
        <f t="shared" si="185"/>
        <v>365.86364074185514</v>
      </c>
      <c r="BA145" s="40"/>
      <c r="BB145" s="11">
        <f t="shared" si="186"/>
        <v>1344.273560408559</v>
      </c>
      <c r="BC145" s="11">
        <f t="shared" si="187"/>
        <v>-67.213678020427949</v>
      </c>
      <c r="BD145" s="11">
        <f t="shared" si="187"/>
        <v>-22.82191895756371</v>
      </c>
      <c r="BE145" s="11">
        <f t="shared" si="197"/>
        <v>-979.3178472504917</v>
      </c>
      <c r="BF145" s="11">
        <f t="shared" si="198"/>
        <v>274.92011618007564</v>
      </c>
      <c r="BG145" s="11">
        <f t="shared" si="214"/>
        <v>2.4407571482767398</v>
      </c>
      <c r="BH145" s="11">
        <f t="shared" si="199"/>
        <v>118.6021250625238</v>
      </c>
      <c r="BI145" s="11">
        <f t="shared" si="188"/>
        <v>395.96299839087618</v>
      </c>
    </row>
    <row r="146" spans="1:61" x14ac:dyDescent="0.2">
      <c r="A146" s="220" t="s">
        <v>75</v>
      </c>
      <c r="B146" s="220"/>
      <c r="D146" s="21"/>
      <c r="E146" s="31">
        <f t="shared" si="200"/>
        <v>12</v>
      </c>
      <c r="F146" s="27">
        <f>B138</f>
        <v>1472.5685019171401</v>
      </c>
      <c r="G146" s="27">
        <f t="shared" si="215"/>
        <v>73.628425095857011</v>
      </c>
      <c r="H146" s="28">
        <f t="shared" si="216"/>
        <v>25</v>
      </c>
      <c r="I146" s="27">
        <f>B135</f>
        <v>1000000</v>
      </c>
      <c r="J146" s="29">
        <v>0.4</v>
      </c>
      <c r="K146" s="8">
        <f t="shared" si="189"/>
        <v>400</v>
      </c>
      <c r="L146" s="40"/>
      <c r="M146" s="9">
        <f t="shared" si="201"/>
        <v>1.4282641651842443</v>
      </c>
      <c r="N146" s="9">
        <f t="shared" si="201"/>
        <v>4.3000736536545209E-3</v>
      </c>
      <c r="O146" s="33">
        <f t="shared" si="202"/>
        <v>0.91287675830254844</v>
      </c>
      <c r="P146" s="33">
        <f t="shared" si="203"/>
        <v>1.3038291611130886E-3</v>
      </c>
      <c r="Q146" s="33">
        <f t="shared" si="204"/>
        <v>3.9254372974103346E-3</v>
      </c>
      <c r="R146" s="30">
        <f t="shared" si="205"/>
        <v>0.90764749184402505</v>
      </c>
      <c r="S146" s="40"/>
      <c r="T146" s="10">
        <f t="shared" si="190"/>
        <v>365.15070332101936</v>
      </c>
      <c r="U146" s="10">
        <f t="shared" si="181"/>
        <v>363.05899673761002</v>
      </c>
      <c r="X146" s="11">
        <f t="shared" si="182"/>
        <v>1336.5731073336055</v>
      </c>
      <c r="Y146" s="11">
        <f t="shared" si="183"/>
        <v>-66.82865536668028</v>
      </c>
      <c r="Z146" s="11">
        <f t="shared" si="183"/>
        <v>-22.691187296100626</v>
      </c>
      <c r="AA146" s="11">
        <f t="shared" si="191"/>
        <v>-1303.8291611130887</v>
      </c>
      <c r="AB146" s="11">
        <f t="shared" si="192"/>
        <v>-56.775896442264184</v>
      </c>
      <c r="AC146" s="11">
        <f t="shared" si="206"/>
        <v>2.2198628301210444</v>
      </c>
      <c r="AD146" s="11">
        <f t="shared" si="193"/>
        <v>117.86961972007749</v>
      </c>
      <c r="AE146" s="11">
        <f t="shared" si="184"/>
        <v>63.313586107934356</v>
      </c>
      <c r="AI146" s="31">
        <f t="shared" si="207"/>
        <v>12</v>
      </c>
      <c r="AJ146" s="27">
        <f t="shared" si="217"/>
        <v>1472.5685019171401</v>
      </c>
      <c r="AK146" s="27">
        <f t="shared" si="217"/>
        <v>73.628425095857011</v>
      </c>
      <c r="AL146" s="28">
        <f t="shared" si="218"/>
        <v>25</v>
      </c>
      <c r="AM146" s="27">
        <f t="shared" si="194"/>
        <v>1000000</v>
      </c>
      <c r="AN146" s="29">
        <v>0.4</v>
      </c>
      <c r="AO146" s="8">
        <f t="shared" si="195"/>
        <v>400</v>
      </c>
      <c r="AP146" s="40"/>
      <c r="AQ146" s="9">
        <f t="shared" si="208"/>
        <v>1.1568939737992379</v>
      </c>
      <c r="AR146" s="9">
        <f t="shared" si="209"/>
        <v>4.3000736536545209E-3</v>
      </c>
      <c r="AS146" s="33">
        <f t="shared" si="210"/>
        <v>0.91465910185463783</v>
      </c>
      <c r="AT146" s="33">
        <f t="shared" si="211"/>
        <v>1.0581636030162539E-3</v>
      </c>
      <c r="AU146" s="33">
        <f t="shared" si="212"/>
        <v>3.9331015059604355E-3</v>
      </c>
      <c r="AV146" s="30">
        <f t="shared" si="213"/>
        <v>0.9096678367456611</v>
      </c>
      <c r="AW146" s="40"/>
      <c r="AX146" s="10">
        <f t="shared" si="196"/>
        <v>365.86364074185514</v>
      </c>
      <c r="AY146" s="10">
        <f t="shared" si="185"/>
        <v>363.86713469826446</v>
      </c>
      <c r="BB146" s="11">
        <f t="shared" si="186"/>
        <v>1336.5731073336055</v>
      </c>
      <c r="BC146" s="11">
        <f t="shared" si="187"/>
        <v>-66.82865536668028</v>
      </c>
      <c r="BD146" s="11">
        <f t="shared" si="187"/>
        <v>-22.691187296100626</v>
      </c>
      <c r="BE146" s="11">
        <f t="shared" si="197"/>
        <v>-1058.1636030162538</v>
      </c>
      <c r="BF146" s="11">
        <f t="shared" si="198"/>
        <v>188.88966165457077</v>
      </c>
      <c r="BG146" s="11">
        <f t="shared" si="214"/>
        <v>2.2198628301210444</v>
      </c>
      <c r="BH146" s="11">
        <f t="shared" si="199"/>
        <v>117.92101975169807</v>
      </c>
      <c r="BI146" s="11">
        <f t="shared" si="188"/>
        <v>309.03054423638986</v>
      </c>
    </row>
    <row r="147" spans="1:61" x14ac:dyDescent="0.2">
      <c r="A147" s="37" t="s">
        <v>8</v>
      </c>
      <c r="B147" s="37" t="s">
        <v>76</v>
      </c>
      <c r="C147" s="37" t="s">
        <v>77</v>
      </c>
      <c r="D147" s="21"/>
      <c r="E147" s="31">
        <f t="shared" si="200"/>
        <v>13</v>
      </c>
      <c r="F147" s="27">
        <f>B138</f>
        <v>1472.5685019171401</v>
      </c>
      <c r="G147" s="27">
        <f t="shared" si="215"/>
        <v>73.628425095857011</v>
      </c>
      <c r="H147" s="28">
        <f t="shared" si="216"/>
        <v>25</v>
      </c>
      <c r="I147" s="27">
        <f>B135</f>
        <v>1000000</v>
      </c>
      <c r="J147" s="29">
        <v>0.3</v>
      </c>
      <c r="K147" s="8">
        <f t="shared" si="189"/>
        <v>300</v>
      </c>
      <c r="L147" s="40"/>
      <c r="M147" s="9">
        <f t="shared" si="201"/>
        <v>1.5531325570520966</v>
      </c>
      <c r="N147" s="9">
        <f t="shared" si="201"/>
        <v>3.6517404271066895E-3</v>
      </c>
      <c r="O147" s="33">
        <f t="shared" si="202"/>
        <v>0.90764749184402505</v>
      </c>
      <c r="P147" s="33">
        <f t="shared" si="203"/>
        <v>1.4096968699096326E-3</v>
      </c>
      <c r="Q147" s="33">
        <f t="shared" si="204"/>
        <v>3.3144930395288155E-3</v>
      </c>
      <c r="R147" s="30">
        <f t="shared" si="205"/>
        <v>0.90292330193458659</v>
      </c>
      <c r="S147" s="40"/>
      <c r="T147" s="10">
        <f t="shared" si="190"/>
        <v>363.05899673761002</v>
      </c>
      <c r="U147" s="10">
        <f t="shared" si="181"/>
        <v>270.876990580376</v>
      </c>
      <c r="X147" s="11">
        <f t="shared" si="182"/>
        <v>1329.6164140758917</v>
      </c>
      <c r="Y147" s="11">
        <f t="shared" si="183"/>
        <v>-66.480820703794592</v>
      </c>
      <c r="Z147" s="11">
        <f t="shared" si="183"/>
        <v>-22.573082548364663</v>
      </c>
      <c r="AA147" s="11">
        <f t="shared" si="191"/>
        <v>-1409.6968699096326</v>
      </c>
      <c r="AB147" s="11">
        <f t="shared" si="192"/>
        <v>-169.13435908590009</v>
      </c>
      <c r="AC147" s="11">
        <f t="shared" si="206"/>
        <v>92.856455767811866</v>
      </c>
      <c r="AD147" s="11">
        <f t="shared" si="193"/>
        <v>117.24234260962085</v>
      </c>
      <c r="AE147" s="11">
        <f t="shared" si="184"/>
        <v>40.964439291532628</v>
      </c>
      <c r="AI147" s="31">
        <f t="shared" si="207"/>
        <v>13</v>
      </c>
      <c r="AJ147" s="27">
        <f t="shared" si="217"/>
        <v>1472.5685019171401</v>
      </c>
      <c r="AK147" s="27">
        <f t="shared" si="217"/>
        <v>73.628425095857011</v>
      </c>
      <c r="AL147" s="28">
        <f t="shared" si="218"/>
        <v>25</v>
      </c>
      <c r="AM147" s="27">
        <f t="shared" si="194"/>
        <v>1000000</v>
      </c>
      <c r="AN147" s="29">
        <v>0.3</v>
      </c>
      <c r="AO147" s="8">
        <f t="shared" si="195"/>
        <v>300</v>
      </c>
      <c r="AP147" s="40"/>
      <c r="AQ147" s="9">
        <f t="shared" si="208"/>
        <v>1.2580373712121984</v>
      </c>
      <c r="AR147" s="9">
        <f t="shared" si="209"/>
        <v>3.6517404271066895E-3</v>
      </c>
      <c r="AS147" s="33">
        <f t="shared" si="210"/>
        <v>0.9096678367456611</v>
      </c>
      <c r="AT147" s="33">
        <f t="shared" si="211"/>
        <v>1.1443961340157987E-3</v>
      </c>
      <c r="AU147" s="33">
        <f t="shared" si="212"/>
        <v>3.3218708146828188E-3</v>
      </c>
      <c r="AV147" s="30">
        <f t="shared" si="213"/>
        <v>0.90520156979696242</v>
      </c>
      <c r="AW147" s="40"/>
      <c r="AX147" s="10">
        <f t="shared" si="196"/>
        <v>363.86713469826446</v>
      </c>
      <c r="AY147" s="10">
        <f t="shared" si="185"/>
        <v>271.5604709390887</v>
      </c>
      <c r="BB147" s="11">
        <f t="shared" si="186"/>
        <v>1329.6164140758917</v>
      </c>
      <c r="BC147" s="11">
        <f t="shared" si="187"/>
        <v>-66.480820703794592</v>
      </c>
      <c r="BD147" s="11">
        <f t="shared" si="187"/>
        <v>-22.573082548364663</v>
      </c>
      <c r="BE147" s="11">
        <f t="shared" si="197"/>
        <v>-1144.3961340157987</v>
      </c>
      <c r="BF147" s="11">
        <f t="shared" si="198"/>
        <v>96.16637680793383</v>
      </c>
      <c r="BG147" s="11">
        <f t="shared" si="214"/>
        <v>92.856455767811866</v>
      </c>
      <c r="BH147" s="11">
        <f t="shared" si="199"/>
        <v>117.30060623208961</v>
      </c>
      <c r="BI147" s="11">
        <f t="shared" si="188"/>
        <v>306.32343880783532</v>
      </c>
    </row>
    <row r="148" spans="1:61" x14ac:dyDescent="0.2">
      <c r="A148" s="21">
        <v>1</v>
      </c>
      <c r="B148" s="13">
        <f>B119</f>
        <v>200</v>
      </c>
      <c r="C148" s="13">
        <f>C119</f>
        <v>240</v>
      </c>
      <c r="D148" s="21"/>
      <c r="E148" s="31">
        <f t="shared" si="200"/>
        <v>14</v>
      </c>
      <c r="F148" s="27">
        <f>B138</f>
        <v>1472.5685019171401</v>
      </c>
      <c r="G148" s="27">
        <f t="shared" si="215"/>
        <v>73.628425095857011</v>
      </c>
      <c r="H148" s="28">
        <f t="shared" si="216"/>
        <v>25</v>
      </c>
      <c r="I148" s="27">
        <f>B135</f>
        <v>1000000</v>
      </c>
      <c r="J148" s="29">
        <v>0.3</v>
      </c>
      <c r="K148" s="8">
        <f t="shared" si="189"/>
        <v>300</v>
      </c>
      <c r="L148" s="40"/>
      <c r="M148" s="9">
        <f t="shared" si="201"/>
        <v>1.6902913329606097</v>
      </c>
      <c r="N148" s="9">
        <f t="shared" si="201"/>
        <v>3.3398015797097488E-3</v>
      </c>
      <c r="O148" s="33">
        <f t="shared" si="202"/>
        <v>0.90292330193458659</v>
      </c>
      <c r="P148" s="33">
        <f t="shared" si="203"/>
        <v>1.5262034315882073E-3</v>
      </c>
      <c r="Q148" s="33">
        <f t="shared" si="204"/>
        <v>3.0155846701578749E-3</v>
      </c>
      <c r="R148" s="30">
        <f t="shared" si="205"/>
        <v>0.89838151383284048</v>
      </c>
      <c r="S148" s="40"/>
      <c r="T148" s="10">
        <f t="shared" si="190"/>
        <v>270.876990580376</v>
      </c>
      <c r="U148" s="10">
        <f t="shared" si="181"/>
        <v>269.51445414985216</v>
      </c>
      <c r="X148" s="11">
        <f t="shared" si="182"/>
        <v>1322.9283199748784</v>
      </c>
      <c r="Y148" s="11">
        <f t="shared" si="183"/>
        <v>-66.146415998743919</v>
      </c>
      <c r="Z148" s="11">
        <f t="shared" si="183"/>
        <v>-22.459537845821011</v>
      </c>
      <c r="AA148" s="11">
        <f t="shared" si="191"/>
        <v>-1526.2034315882072</v>
      </c>
      <c r="AB148" s="11">
        <f t="shared" si="192"/>
        <v>-291.88106545789378</v>
      </c>
      <c r="AC148" s="11">
        <f t="shared" si="206"/>
        <v>1.4172569728315709</v>
      </c>
      <c r="AD148" s="11">
        <f t="shared" si="193"/>
        <v>110.13829992765262</v>
      </c>
      <c r="AE148" s="11">
        <f t="shared" si="184"/>
        <v>-180.32550855740959</v>
      </c>
      <c r="AI148" s="31">
        <f t="shared" si="207"/>
        <v>14</v>
      </c>
      <c r="AJ148" s="27">
        <f t="shared" si="217"/>
        <v>1472.5685019171401</v>
      </c>
      <c r="AK148" s="27">
        <f t="shared" si="217"/>
        <v>73.628425095857011</v>
      </c>
      <c r="AL148" s="28">
        <f t="shared" si="218"/>
        <v>25</v>
      </c>
      <c r="AM148" s="27">
        <f t="shared" si="194"/>
        <v>1000000</v>
      </c>
      <c r="AN148" s="29">
        <v>0.3</v>
      </c>
      <c r="AO148" s="8">
        <f t="shared" si="195"/>
        <v>300</v>
      </c>
      <c r="AP148" s="40"/>
      <c r="AQ148" s="9">
        <f t="shared" si="208"/>
        <v>1.369135979698094</v>
      </c>
      <c r="AR148" s="9">
        <f t="shared" si="209"/>
        <v>3.3398015797097488E-3</v>
      </c>
      <c r="AS148" s="33">
        <f t="shared" si="210"/>
        <v>0.90520156979696242</v>
      </c>
      <c r="AT148" s="33">
        <f t="shared" si="211"/>
        <v>1.2393440380882169E-3</v>
      </c>
      <c r="AU148" s="33">
        <f t="shared" si="212"/>
        <v>3.0231936327636396E-3</v>
      </c>
      <c r="AV148" s="30">
        <f t="shared" si="213"/>
        <v>0.90093903212611059</v>
      </c>
      <c r="AW148" s="40"/>
      <c r="AX148" s="10">
        <f t="shared" si="196"/>
        <v>271.5604709390887</v>
      </c>
      <c r="AY148" s="10">
        <f t="shared" si="185"/>
        <v>270.28170963783316</v>
      </c>
      <c r="BB148" s="11">
        <f t="shared" si="186"/>
        <v>1322.9283199748784</v>
      </c>
      <c r="BC148" s="11">
        <f t="shared" si="187"/>
        <v>-66.146415998743919</v>
      </c>
      <c r="BD148" s="11">
        <f t="shared" si="187"/>
        <v>-22.459537845821011</v>
      </c>
      <c r="BE148" s="11">
        <f t="shared" si="197"/>
        <v>-1239.3440380882168</v>
      </c>
      <c r="BF148" s="11">
        <f t="shared" si="198"/>
        <v>-5.0216719579034361</v>
      </c>
      <c r="BG148" s="11">
        <f t="shared" si="214"/>
        <v>1.4172569728315709</v>
      </c>
      <c r="BH148" s="11">
        <f t="shared" si="199"/>
        <v>110.18757621898361</v>
      </c>
      <c r="BI148" s="11">
        <f t="shared" si="188"/>
        <v>106.58316123391174</v>
      </c>
    </row>
    <row r="149" spans="1:61" x14ac:dyDescent="0.2">
      <c r="A149" s="39" t="s">
        <v>74</v>
      </c>
      <c r="B149" s="13">
        <f>B120</f>
        <v>25</v>
      </c>
      <c r="C149" s="13">
        <f>C120</f>
        <v>25</v>
      </c>
      <c r="D149" s="21"/>
      <c r="E149" s="31">
        <f t="shared" si="200"/>
        <v>15</v>
      </c>
      <c r="F149" s="27">
        <f>B138</f>
        <v>1472.5685019171401</v>
      </c>
      <c r="G149" s="27">
        <f t="shared" si="215"/>
        <v>73.628425095857011</v>
      </c>
      <c r="H149" s="28">
        <f t="shared" si="216"/>
        <v>25</v>
      </c>
      <c r="I149" s="27">
        <f>B135</f>
        <v>1000000</v>
      </c>
      <c r="J149" s="29">
        <v>0.3</v>
      </c>
      <c r="K149" s="8">
        <f t="shared" si="189"/>
        <v>300</v>
      </c>
      <c r="L149" s="40"/>
      <c r="M149" s="9">
        <f t="shared" si="201"/>
        <v>1.8407637069377385</v>
      </c>
      <c r="N149" s="9">
        <f t="shared" si="201"/>
        <v>2.7938173754583177E-3</v>
      </c>
      <c r="O149" s="33">
        <f t="shared" si="202"/>
        <v>0.89838151383284048</v>
      </c>
      <c r="P149" s="33">
        <f t="shared" si="203"/>
        <v>1.6537080856472766E-3</v>
      </c>
      <c r="Q149" s="33">
        <f t="shared" si="204"/>
        <v>2.5099138831367368E-3</v>
      </c>
      <c r="R149" s="30">
        <f t="shared" si="205"/>
        <v>0.89421789186405642</v>
      </c>
      <c r="S149" s="40"/>
      <c r="T149" s="10">
        <f t="shared" si="190"/>
        <v>269.51445414985216</v>
      </c>
      <c r="U149" s="10">
        <f t="shared" si="181"/>
        <v>268.26536755921694</v>
      </c>
      <c r="X149" s="11">
        <f t="shared" si="182"/>
        <v>1316.7971014097568</v>
      </c>
      <c r="Y149" s="11">
        <f t="shared" si="183"/>
        <v>-65.839855070487843</v>
      </c>
      <c r="Z149" s="11">
        <f t="shared" si="183"/>
        <v>-22.355447296601412</v>
      </c>
      <c r="AA149" s="11">
        <f t="shared" si="191"/>
        <v>-1653.7080856472767</v>
      </c>
      <c r="AB149" s="11">
        <f t="shared" si="192"/>
        <v>-425.10628660460907</v>
      </c>
      <c r="AC149" s="11">
        <f t="shared" si="206"/>
        <v>1.3625364305238086</v>
      </c>
      <c r="AD149" s="11">
        <f t="shared" si="193"/>
        <v>109.62013102315895</v>
      </c>
      <c r="AE149" s="11">
        <f t="shared" si="184"/>
        <v>-314.12361915092634</v>
      </c>
      <c r="AI149" s="31">
        <f t="shared" si="207"/>
        <v>15</v>
      </c>
      <c r="AJ149" s="27">
        <f t="shared" si="217"/>
        <v>1472.5685019171401</v>
      </c>
      <c r="AK149" s="27">
        <f t="shared" si="217"/>
        <v>73.628425095857011</v>
      </c>
      <c r="AL149" s="28">
        <f t="shared" si="218"/>
        <v>25</v>
      </c>
      <c r="AM149" s="27">
        <f t="shared" si="194"/>
        <v>1000000</v>
      </c>
      <c r="AN149" s="29">
        <v>0.3</v>
      </c>
      <c r="AO149" s="8">
        <f t="shared" si="195"/>
        <v>300</v>
      </c>
      <c r="AP149" s="40"/>
      <c r="AQ149" s="9">
        <f t="shared" si="208"/>
        <v>1.4910186026195682</v>
      </c>
      <c r="AR149" s="9">
        <f t="shared" si="209"/>
        <v>2.7938173754583177E-3</v>
      </c>
      <c r="AS149" s="33">
        <f t="shared" si="210"/>
        <v>0.90093903212611059</v>
      </c>
      <c r="AT149" s="33">
        <f t="shared" si="211"/>
        <v>1.3433168567260996E-3</v>
      </c>
      <c r="AU149" s="33">
        <f t="shared" si="212"/>
        <v>2.5170591221825274E-3</v>
      </c>
      <c r="AV149" s="30">
        <f t="shared" si="213"/>
        <v>0.89707865614720195</v>
      </c>
      <c r="AW149" s="40"/>
      <c r="AX149" s="10">
        <f t="shared" si="196"/>
        <v>270.28170963783316</v>
      </c>
      <c r="AY149" s="10">
        <f t="shared" si="185"/>
        <v>269.1235968441606</v>
      </c>
      <c r="BB149" s="11">
        <f t="shared" si="186"/>
        <v>1316.7971014097568</v>
      </c>
      <c r="BC149" s="11">
        <f t="shared" si="187"/>
        <v>-65.839855070487843</v>
      </c>
      <c r="BD149" s="11">
        <f t="shared" si="187"/>
        <v>-22.355447296601412</v>
      </c>
      <c r="BE149" s="11">
        <f t="shared" si="197"/>
        <v>-1343.3168567260996</v>
      </c>
      <c r="BF149" s="11">
        <f t="shared" si="198"/>
        <v>-114.71505768343195</v>
      </c>
      <c r="BG149" s="11">
        <f t="shared" si="214"/>
        <v>1.3625364305238086</v>
      </c>
      <c r="BH149" s="11">
        <f t="shared" si="199"/>
        <v>109.67544717741139</v>
      </c>
      <c r="BI149" s="11">
        <f t="shared" si="188"/>
        <v>-3.6770740754967619</v>
      </c>
    </row>
    <row r="150" spans="1:61" x14ac:dyDescent="0.2">
      <c r="D150" s="21"/>
      <c r="E150" s="31">
        <f t="shared" si="200"/>
        <v>16</v>
      </c>
      <c r="F150" s="27">
        <f>B138</f>
        <v>1472.5685019171401</v>
      </c>
      <c r="G150" s="27">
        <f t="shared" si="215"/>
        <v>73.628425095857011</v>
      </c>
      <c r="H150" s="28">
        <f t="shared" si="216"/>
        <v>25</v>
      </c>
      <c r="I150" s="27">
        <f>B135</f>
        <v>1000000</v>
      </c>
      <c r="J150" s="29">
        <v>0.2</v>
      </c>
      <c r="K150" s="8">
        <f t="shared" si="189"/>
        <v>200</v>
      </c>
      <c r="L150" s="40"/>
      <c r="M150" s="9">
        <f t="shared" si="201"/>
        <v>2.0063049989834814</v>
      </c>
      <c r="N150" s="9">
        <f t="shared" si="201"/>
        <v>2.5060033927430548E-3</v>
      </c>
      <c r="O150" s="33">
        <f t="shared" si="202"/>
        <v>0.89421789186405642</v>
      </c>
      <c r="P150" s="33">
        <f t="shared" si="203"/>
        <v>1.7940738266273267E-3</v>
      </c>
      <c r="Q150" s="33">
        <f t="shared" si="204"/>
        <v>2.2409130708628674E-3</v>
      </c>
      <c r="R150" s="30">
        <f t="shared" si="205"/>
        <v>0.89018290496656627</v>
      </c>
      <c r="S150" s="40"/>
      <c r="T150" s="10">
        <f t="shared" si="190"/>
        <v>268.26536755921694</v>
      </c>
      <c r="U150" s="10">
        <f t="shared" si="181"/>
        <v>178.03658099331327</v>
      </c>
      <c r="X150" s="11">
        <f t="shared" si="182"/>
        <v>1310.8553067988644</v>
      </c>
      <c r="Y150" s="11">
        <f t="shared" si="183"/>
        <v>-65.54276533994323</v>
      </c>
      <c r="Z150" s="11">
        <f t="shared" si="183"/>
        <v>-22.254572624164158</v>
      </c>
      <c r="AA150" s="11">
        <f t="shared" si="191"/>
        <v>-1794.0738266273268</v>
      </c>
      <c r="AB150" s="11">
        <f t="shared" si="192"/>
        <v>-571.0158577925697</v>
      </c>
      <c r="AC150" s="11">
        <f t="shared" si="206"/>
        <v>90.670875777040862</v>
      </c>
      <c r="AD150" s="11">
        <f t="shared" si="193"/>
        <v>109.12311531148711</v>
      </c>
      <c r="AE150" s="11">
        <f t="shared" si="184"/>
        <v>-371.22186670404176</v>
      </c>
      <c r="AI150" s="31">
        <f t="shared" si="207"/>
        <v>16</v>
      </c>
      <c r="AJ150" s="27">
        <f t="shared" si="217"/>
        <v>1472.5685019171401</v>
      </c>
      <c r="AK150" s="27">
        <f t="shared" si="217"/>
        <v>73.628425095857011</v>
      </c>
      <c r="AL150" s="28">
        <f t="shared" si="218"/>
        <v>25</v>
      </c>
      <c r="AM150" s="27">
        <f t="shared" si="194"/>
        <v>1000000</v>
      </c>
      <c r="AN150" s="29">
        <v>0.2</v>
      </c>
      <c r="AO150" s="8">
        <f t="shared" si="195"/>
        <v>200</v>
      </c>
      <c r="AP150" s="40"/>
      <c r="AQ150" s="9">
        <f t="shared" si="208"/>
        <v>1.62510704917662</v>
      </c>
      <c r="AR150" s="9">
        <f t="shared" si="209"/>
        <v>2.5060033927430548E-3</v>
      </c>
      <c r="AS150" s="33">
        <f t="shared" si="210"/>
        <v>0.89707865614720195</v>
      </c>
      <c r="AT150" s="33">
        <f t="shared" si="211"/>
        <v>1.457848847770707E-3</v>
      </c>
      <c r="AU150" s="33">
        <f t="shared" si="212"/>
        <v>2.2480821558622682E-3</v>
      </c>
      <c r="AV150" s="30">
        <f t="shared" si="213"/>
        <v>0.89337272514356902</v>
      </c>
      <c r="AW150" s="40"/>
      <c r="AX150" s="10">
        <f t="shared" si="196"/>
        <v>269.1235968441606</v>
      </c>
      <c r="AY150" s="10">
        <f t="shared" si="185"/>
        <v>178.67454502871379</v>
      </c>
      <c r="BB150" s="11">
        <f t="shared" si="186"/>
        <v>1310.8553067988644</v>
      </c>
      <c r="BC150" s="11">
        <f t="shared" si="187"/>
        <v>-65.54276533994323</v>
      </c>
      <c r="BD150" s="11">
        <f t="shared" si="187"/>
        <v>-22.254572624164158</v>
      </c>
      <c r="BE150" s="11">
        <f t="shared" si="197"/>
        <v>-1457.8488477707069</v>
      </c>
      <c r="BF150" s="11">
        <f t="shared" si="198"/>
        <v>-234.79087893594988</v>
      </c>
      <c r="BG150" s="11">
        <f t="shared" si="214"/>
        <v>90.670875777040862</v>
      </c>
      <c r="BH150" s="11">
        <f t="shared" si="199"/>
        <v>109.18499032476961</v>
      </c>
      <c r="BI150" s="11">
        <f t="shared" si="188"/>
        <v>-34.9350128341394</v>
      </c>
    </row>
    <row r="151" spans="1:61" x14ac:dyDescent="0.2">
      <c r="A151" s="92"/>
      <c r="B151" s="93" t="s">
        <v>78</v>
      </c>
      <c r="C151" s="93" t="s">
        <v>79</v>
      </c>
      <c r="D151" s="21"/>
      <c r="E151" s="31">
        <f t="shared" si="200"/>
        <v>17</v>
      </c>
      <c r="F151" s="27">
        <f>B138</f>
        <v>1472.5685019171401</v>
      </c>
      <c r="G151" s="27">
        <f t="shared" si="215"/>
        <v>73.628425095857011</v>
      </c>
      <c r="H151" s="28">
        <f t="shared" si="216"/>
        <v>25</v>
      </c>
      <c r="I151" s="27">
        <f>B135</f>
        <v>1000000</v>
      </c>
      <c r="J151" s="29">
        <v>0.2</v>
      </c>
      <c r="K151" s="8">
        <f t="shared" si="189"/>
        <v>200</v>
      </c>
      <c r="L151" s="40"/>
      <c r="M151" s="9">
        <f t="shared" si="201"/>
        <v>2.1871053257687421</v>
      </c>
      <c r="N151" s="9">
        <f t="shared" si="201"/>
        <v>2.0994823118615225E-3</v>
      </c>
      <c r="O151" s="33">
        <f t="shared" si="202"/>
        <v>0.89018290496656627</v>
      </c>
      <c r="P151" s="33">
        <f t="shared" si="203"/>
        <v>1.9469237723606671E-3</v>
      </c>
      <c r="Q151" s="33">
        <f t="shared" si="204"/>
        <v>1.8689232632988124E-3</v>
      </c>
      <c r="R151" s="30">
        <f t="shared" si="205"/>
        <v>0.88636705793090675</v>
      </c>
      <c r="S151" s="40"/>
      <c r="T151" s="10">
        <f t="shared" si="190"/>
        <v>178.03658099331327</v>
      </c>
      <c r="U151" s="10">
        <f t="shared" si="181"/>
        <v>177.27341158618134</v>
      </c>
      <c r="W151" s="40"/>
      <c r="X151" s="11">
        <f t="shared" si="182"/>
        <v>1305.2362106460182</v>
      </c>
      <c r="Y151" s="11">
        <f t="shared" si="183"/>
        <v>-65.261810532300913</v>
      </c>
      <c r="Z151" s="11">
        <f t="shared" si="183"/>
        <v>-22.159176448272667</v>
      </c>
      <c r="AA151" s="11">
        <f t="shared" si="191"/>
        <v>-1946.923772360667</v>
      </c>
      <c r="AB151" s="11">
        <f t="shared" si="192"/>
        <v>-729.10854869522245</v>
      </c>
      <c r="AC151" s="11">
        <f t="shared" si="206"/>
        <v>0.80699737949802008</v>
      </c>
      <c r="AD151" s="11">
        <f t="shared" si="193"/>
        <v>102.2331092984016</v>
      </c>
      <c r="AE151" s="11">
        <f t="shared" si="184"/>
        <v>-626.06844201732281</v>
      </c>
      <c r="AI151" s="31">
        <f t="shared" si="207"/>
        <v>17</v>
      </c>
      <c r="AJ151" s="27">
        <f t="shared" si="217"/>
        <v>1472.5685019171401</v>
      </c>
      <c r="AK151" s="27">
        <f t="shared" si="217"/>
        <v>73.628425095857011</v>
      </c>
      <c r="AL151" s="28">
        <f t="shared" si="218"/>
        <v>25</v>
      </c>
      <c r="AM151" s="27">
        <f t="shared" si="194"/>
        <v>1000000</v>
      </c>
      <c r="AN151" s="29">
        <v>0.2</v>
      </c>
      <c r="AO151" s="8">
        <f t="shared" si="195"/>
        <v>200</v>
      </c>
      <c r="AP151" s="40"/>
      <c r="AQ151" s="9">
        <f t="shared" si="208"/>
        <v>1.7715553138726812</v>
      </c>
      <c r="AR151" s="9">
        <f t="shared" si="209"/>
        <v>2.0994823118615225E-3</v>
      </c>
      <c r="AS151" s="33">
        <f t="shared" si="210"/>
        <v>0.89337272514356902</v>
      </c>
      <c r="AT151" s="33">
        <f t="shared" si="211"/>
        <v>1.582659198497008E-3</v>
      </c>
      <c r="AU151" s="33">
        <f t="shared" si="212"/>
        <v>1.8756202343384488E-3</v>
      </c>
      <c r="AV151" s="30">
        <f t="shared" si="213"/>
        <v>0.88991444571073353</v>
      </c>
      <c r="AW151" s="40"/>
      <c r="AX151" s="10">
        <f t="shared" si="196"/>
        <v>178.67454502871379</v>
      </c>
      <c r="AY151" s="10">
        <f t="shared" si="185"/>
        <v>177.98288914214672</v>
      </c>
      <c r="BA151" s="40"/>
      <c r="BB151" s="11">
        <f t="shared" si="186"/>
        <v>1305.2362106460182</v>
      </c>
      <c r="BC151" s="11">
        <f t="shared" si="187"/>
        <v>-65.261810532300913</v>
      </c>
      <c r="BD151" s="11">
        <f t="shared" si="187"/>
        <v>-22.159176448272667</v>
      </c>
      <c r="BE151" s="11">
        <f t="shared" si="197"/>
        <v>-1582.659198497008</v>
      </c>
      <c r="BF151" s="11">
        <f t="shared" si="198"/>
        <v>-364.8439748315634</v>
      </c>
      <c r="BG151" s="11">
        <f t="shared" si="214"/>
        <v>0.80699737949802008</v>
      </c>
      <c r="BH151" s="11">
        <f t="shared" si="199"/>
        <v>102.27910403880102</v>
      </c>
      <c r="BI151" s="11">
        <f t="shared" si="188"/>
        <v>-261.75787341326441</v>
      </c>
    </row>
    <row r="152" spans="1:61" x14ac:dyDescent="0.2">
      <c r="A152" s="35" t="s">
        <v>80</v>
      </c>
      <c r="B152" s="90">
        <f>AE160</f>
        <v>1108.9650589692801</v>
      </c>
      <c r="C152" s="90">
        <f>BI160</f>
        <v>4408.07894631614</v>
      </c>
      <c r="D152" s="21"/>
      <c r="E152" s="31">
        <f t="shared" si="200"/>
        <v>18</v>
      </c>
      <c r="F152" s="27">
        <f>B138</f>
        <v>1472.5685019171401</v>
      </c>
      <c r="G152" s="27">
        <f t="shared" si="215"/>
        <v>73.628425095857011</v>
      </c>
      <c r="H152" s="28">
        <f t="shared" si="216"/>
        <v>25</v>
      </c>
      <c r="I152" s="27">
        <f>B135</f>
        <v>1000000</v>
      </c>
      <c r="J152" s="29">
        <v>0.2</v>
      </c>
      <c r="K152" s="8">
        <f t="shared" si="189"/>
        <v>200</v>
      </c>
      <c r="L152" s="40"/>
      <c r="M152" s="9">
        <f t="shared" ref="M152:N154" si="219">M36</f>
        <v>2.387234329377383</v>
      </c>
      <c r="N152" s="9">
        <f t="shared" si="219"/>
        <v>1.7727647928912132E-3</v>
      </c>
      <c r="O152" s="33">
        <f t="shared" si="202"/>
        <v>0.88636705793090675</v>
      </c>
      <c r="P152" s="33">
        <f t="shared" si="203"/>
        <v>2.1159658691218925E-3</v>
      </c>
      <c r="Q152" s="33">
        <f t="shared" si="204"/>
        <v>1.5713203138784779E-3</v>
      </c>
      <c r="R152" s="30">
        <f t="shared" si="205"/>
        <v>0.88267977174790635</v>
      </c>
      <c r="S152" s="40"/>
      <c r="T152" s="10">
        <f t="shared" si="190"/>
        <v>177.27341158618134</v>
      </c>
      <c r="U152" s="10">
        <f t="shared" si="181"/>
        <v>176.53595434958126</v>
      </c>
      <c r="X152" s="11">
        <f t="shared" si="182"/>
        <v>1299.8064291553776</v>
      </c>
      <c r="Y152" s="11">
        <f t="shared" si="183"/>
        <v>-64.990321457768886</v>
      </c>
      <c r="Z152" s="11">
        <f t="shared" si="183"/>
        <v>-22.066994293697658</v>
      </c>
      <c r="AA152" s="11">
        <f t="shared" si="191"/>
        <v>-2115.9658691218924</v>
      </c>
      <c r="AB152" s="11">
        <f t="shared" si="192"/>
        <v>-903.21675571798141</v>
      </c>
      <c r="AC152" s="11">
        <f t="shared" si="206"/>
        <v>0.76316940713189174</v>
      </c>
      <c r="AD152" s="11">
        <f t="shared" si="193"/>
        <v>101.80619479502515</v>
      </c>
      <c r="AE152" s="11">
        <f t="shared" si="184"/>
        <v>-800.64739151582444</v>
      </c>
      <c r="AI152" s="31">
        <f t="shared" si="207"/>
        <v>18</v>
      </c>
      <c r="AJ152" s="27">
        <f t="shared" si="217"/>
        <v>1472.5685019171401</v>
      </c>
      <c r="AK152" s="27">
        <f t="shared" si="217"/>
        <v>73.628425095857011</v>
      </c>
      <c r="AL152" s="28">
        <f t="shared" si="218"/>
        <v>25</v>
      </c>
      <c r="AM152" s="27">
        <f t="shared" si="194"/>
        <v>1000000</v>
      </c>
      <c r="AN152" s="29">
        <v>0.2</v>
      </c>
      <c r="AO152" s="8">
        <f t="shared" si="195"/>
        <v>200</v>
      </c>
      <c r="AP152" s="40"/>
      <c r="AQ152" s="9">
        <f t="shared" si="208"/>
        <v>1.9336598067956803</v>
      </c>
      <c r="AR152" s="9">
        <f t="shared" si="209"/>
        <v>1.7727647928912132E-3</v>
      </c>
      <c r="AS152" s="33">
        <f t="shared" si="210"/>
        <v>0.88991444571073353</v>
      </c>
      <c r="AT152" s="33">
        <f t="shared" si="211"/>
        <v>1.7207917951577018E-3</v>
      </c>
      <c r="AU152" s="33">
        <f t="shared" si="212"/>
        <v>1.5776089980412873E-3</v>
      </c>
      <c r="AV152" s="30">
        <f t="shared" si="213"/>
        <v>0.88661604491753454</v>
      </c>
      <c r="AW152" s="40"/>
      <c r="AX152" s="10">
        <f t="shared" si="196"/>
        <v>177.98288914214672</v>
      </c>
      <c r="AY152" s="10">
        <f t="shared" si="185"/>
        <v>177.3232089835069</v>
      </c>
      <c r="BB152" s="11">
        <f t="shared" si="186"/>
        <v>1299.8064291553776</v>
      </c>
      <c r="BC152" s="11">
        <f t="shared" si="187"/>
        <v>-64.990321457768886</v>
      </c>
      <c r="BD152" s="11">
        <f t="shared" si="187"/>
        <v>-22.066994293697658</v>
      </c>
      <c r="BE152" s="11">
        <f t="shared" si="197"/>
        <v>-1720.7917951577017</v>
      </c>
      <c r="BF152" s="11">
        <f t="shared" si="198"/>
        <v>-508.0426817537907</v>
      </c>
      <c r="BG152" s="11">
        <f t="shared" si="214"/>
        <v>0.76316940713189174</v>
      </c>
      <c r="BH152" s="11">
        <f t="shared" si="199"/>
        <v>101.85734538376539</v>
      </c>
      <c r="BI152" s="11">
        <f t="shared" si="188"/>
        <v>-405.42216696289341</v>
      </c>
    </row>
    <row r="153" spans="1:61" x14ac:dyDescent="0.2">
      <c r="A153" s="35" t="s">
        <v>81</v>
      </c>
      <c r="B153" s="222">
        <f>F134+NPV(B137,F135:F154)</f>
        <v>22179.216440541546</v>
      </c>
      <c r="C153" s="222"/>
      <c r="E153" s="31">
        <f t="shared" si="200"/>
        <v>19</v>
      </c>
      <c r="F153" s="27">
        <f>B138</f>
        <v>1472.5685019171401</v>
      </c>
      <c r="G153" s="27">
        <f t="shared" si="215"/>
        <v>73.628425095857011</v>
      </c>
      <c r="H153" s="28">
        <f t="shared" si="216"/>
        <v>25</v>
      </c>
      <c r="I153" s="27">
        <f>B135</f>
        <v>1000000</v>
      </c>
      <c r="J153" s="29">
        <v>0.1</v>
      </c>
      <c r="K153" s="8">
        <f t="shared" si="189"/>
        <v>100</v>
      </c>
      <c r="L153" s="40"/>
      <c r="M153" s="9">
        <f t="shared" si="219"/>
        <v>2.6094385895298609</v>
      </c>
      <c r="N153" s="9">
        <f t="shared" si="219"/>
        <v>1.3326669998334167E-3</v>
      </c>
      <c r="O153" s="33">
        <f t="shared" si="202"/>
        <v>0.88267977174790635</v>
      </c>
      <c r="P153" s="33">
        <f t="shared" si="203"/>
        <v>2.3032986585963962E-3</v>
      </c>
      <c r="Q153" s="33">
        <f t="shared" si="204"/>
        <v>1.1763182032289274E-3</v>
      </c>
      <c r="R153" s="30">
        <f t="shared" si="205"/>
        <v>0.87920015488608105</v>
      </c>
      <c r="S153" s="40"/>
      <c r="T153" s="10">
        <f t="shared" si="190"/>
        <v>176.53595434958126</v>
      </c>
      <c r="U153" s="10">
        <f t="shared" si="181"/>
        <v>87.920015488608101</v>
      </c>
      <c r="X153" s="11">
        <f t="shared" si="182"/>
        <v>1294.6824549659138</v>
      </c>
      <c r="Y153" s="11">
        <f t="shared" si="183"/>
        <v>-64.734122748295704</v>
      </c>
      <c r="Z153" s="11">
        <f t="shared" si="183"/>
        <v>-21.980003872152025</v>
      </c>
      <c r="AA153" s="11">
        <f t="shared" si="191"/>
        <v>-2303.2986585963963</v>
      </c>
      <c r="AB153" s="11">
        <f t="shared" si="192"/>
        <v>-1095.3303302509303</v>
      </c>
      <c r="AC153" s="11">
        <f t="shared" si="206"/>
        <v>89.005434411390723</v>
      </c>
      <c r="AD153" s="11">
        <f t="shared" si="193"/>
        <v>101.40207918760522</v>
      </c>
      <c r="AE153" s="11">
        <f t="shared" si="184"/>
        <v>-904.92281665193434</v>
      </c>
      <c r="AI153" s="31">
        <f t="shared" si="207"/>
        <v>19</v>
      </c>
      <c r="AJ153" s="27">
        <f t="shared" si="217"/>
        <v>1472.5685019171401</v>
      </c>
      <c r="AK153" s="27">
        <f t="shared" si="217"/>
        <v>73.628425095857011</v>
      </c>
      <c r="AL153" s="28">
        <f t="shared" si="218"/>
        <v>25</v>
      </c>
      <c r="AM153" s="27">
        <f t="shared" si="194"/>
        <v>1000000</v>
      </c>
      <c r="AN153" s="29">
        <v>0.1</v>
      </c>
      <c r="AO153" s="8">
        <f t="shared" si="195"/>
        <v>100</v>
      </c>
      <c r="AP153" s="40"/>
      <c r="AQ153" s="9">
        <f t="shared" si="208"/>
        <v>2.1136452575191873</v>
      </c>
      <c r="AR153" s="9">
        <f t="shared" si="209"/>
        <v>1.3326669998334167E-3</v>
      </c>
      <c r="AS153" s="33">
        <f t="shared" si="210"/>
        <v>0.88661604491753454</v>
      </c>
      <c r="AT153" s="33">
        <f t="shared" si="211"/>
        <v>1.8739917985803657E-3</v>
      </c>
      <c r="AU153" s="33">
        <f t="shared" si="212"/>
        <v>1.1815639445844205E-3</v>
      </c>
      <c r="AV153" s="30">
        <f t="shared" si="213"/>
        <v>0.8835604891743698</v>
      </c>
      <c r="AW153" s="40"/>
      <c r="AX153" s="10">
        <f t="shared" si="196"/>
        <v>177.3232089835069</v>
      </c>
      <c r="AY153" s="10">
        <f t="shared" si="185"/>
        <v>88.356048917436979</v>
      </c>
      <c r="BB153" s="11">
        <f t="shared" si="186"/>
        <v>1294.6824549659138</v>
      </c>
      <c r="BC153" s="11">
        <f t="shared" si="187"/>
        <v>-64.734122748295704</v>
      </c>
      <c r="BD153" s="11">
        <f t="shared" si="187"/>
        <v>-21.980003872152025</v>
      </c>
      <c r="BE153" s="11">
        <f t="shared" si="197"/>
        <v>-1873.9917985803656</v>
      </c>
      <c r="BF153" s="11">
        <f t="shared" si="198"/>
        <v>-666.02347023489961</v>
      </c>
      <c r="BG153" s="11">
        <f t="shared" si="214"/>
        <v>89.005434411390723</v>
      </c>
      <c r="BH153" s="11">
        <f t="shared" si="199"/>
        <v>101.4588372029578</v>
      </c>
      <c r="BI153" s="11">
        <f t="shared" si="188"/>
        <v>-475.55919862055106</v>
      </c>
    </row>
    <row r="154" spans="1:61" x14ac:dyDescent="0.2">
      <c r="A154" s="34" t="s">
        <v>82</v>
      </c>
      <c r="B154" s="129">
        <f>B152/B153</f>
        <v>5.0000191032095936E-2</v>
      </c>
      <c r="C154" s="129">
        <f>C152/B153</f>
        <v>0.19874818202587993</v>
      </c>
      <c r="E154" s="31">
        <f t="shared" si="200"/>
        <v>20</v>
      </c>
      <c r="F154" s="27">
        <f>B138</f>
        <v>1472.5685019171401</v>
      </c>
      <c r="G154" s="27">
        <f t="shared" si="215"/>
        <v>73.628425095857011</v>
      </c>
      <c r="H154" s="28">
        <f t="shared" si="216"/>
        <v>25</v>
      </c>
      <c r="I154" s="27">
        <f>B135</f>
        <v>1000000</v>
      </c>
      <c r="J154" s="29">
        <v>0</v>
      </c>
      <c r="K154" s="8">
        <f t="shared" si="189"/>
        <v>0</v>
      </c>
      <c r="L154" s="40"/>
      <c r="M154" s="9">
        <f t="shared" si="219"/>
        <v>2.856316576086404</v>
      </c>
      <c r="N154" s="9">
        <f t="shared" si="219"/>
        <v>0.10255212157621876</v>
      </c>
      <c r="O154" s="33">
        <f t="shared" si="202"/>
        <v>0.87920015488608105</v>
      </c>
      <c r="P154" s="33">
        <f t="shared" si="203"/>
        <v>2.5112739760988472E-3</v>
      </c>
      <c r="Q154" s="33">
        <f t="shared" si="204"/>
        <v>9.0163841173707751E-2</v>
      </c>
      <c r="R154" s="30">
        <f t="shared" si="205"/>
        <v>0.78652503973627441</v>
      </c>
      <c r="S154" s="40"/>
      <c r="T154" s="10">
        <f t="shared" si="190"/>
        <v>87.920015488608101</v>
      </c>
      <c r="U154" s="10">
        <f t="shared" si="181"/>
        <v>0</v>
      </c>
      <c r="X154" s="11">
        <f t="shared" si="182"/>
        <v>1158.2119994847646</v>
      </c>
      <c r="Y154" s="11">
        <f t="shared" si="183"/>
        <v>-57.910599974238238</v>
      </c>
      <c r="Z154" s="11">
        <f t="shared" si="183"/>
        <v>-19.663125993406862</v>
      </c>
      <c r="AA154" s="11">
        <f t="shared" si="191"/>
        <v>-2511.273976098847</v>
      </c>
      <c r="AB154" s="11">
        <f t="shared" si="192"/>
        <v>-1430.6357025817274</v>
      </c>
      <c r="AC154" s="11">
        <f t="shared" si="206"/>
        <v>88.26797717479063</v>
      </c>
      <c r="AD154" s="11">
        <f t="shared" si="193"/>
        <v>85.666170014757469</v>
      </c>
      <c r="AE154" s="11">
        <f t="shared" si="184"/>
        <v>-1256.7015553921794</v>
      </c>
      <c r="AI154" s="31">
        <f t="shared" si="207"/>
        <v>20</v>
      </c>
      <c r="AJ154" s="27">
        <f t="shared" si="217"/>
        <v>1472.5685019171401</v>
      </c>
      <c r="AK154" s="27">
        <f t="shared" si="217"/>
        <v>73.628425095857011</v>
      </c>
      <c r="AL154" s="28">
        <f t="shared" si="218"/>
        <v>25</v>
      </c>
      <c r="AM154" s="27">
        <f t="shared" si="194"/>
        <v>1000000</v>
      </c>
      <c r="AN154" s="29">
        <v>0</v>
      </c>
      <c r="AO154" s="8">
        <f t="shared" si="195"/>
        <v>0</v>
      </c>
      <c r="AP154" s="40"/>
      <c r="AQ154" s="9">
        <f t="shared" si="208"/>
        <v>2.3136164266299875</v>
      </c>
      <c r="AR154" s="9">
        <f t="shared" si="209"/>
        <v>0.10255212157621876</v>
      </c>
      <c r="AS154" s="33">
        <f t="shared" si="210"/>
        <v>0.8835604891743698</v>
      </c>
      <c r="AT154" s="33">
        <f t="shared" si="211"/>
        <v>2.0442200616750494E-3</v>
      </c>
      <c r="AU154" s="33">
        <f t="shared" si="212"/>
        <v>9.0611002705753299E-2</v>
      </c>
      <c r="AV154" s="30">
        <f t="shared" si="213"/>
        <v>0.79090526640694148</v>
      </c>
      <c r="AW154" s="40"/>
      <c r="AX154" s="10">
        <f t="shared" si="196"/>
        <v>88.356048917436979</v>
      </c>
      <c r="AY154" s="10">
        <f t="shared" si="185"/>
        <v>0</v>
      </c>
      <c r="BB154" s="11">
        <f t="shared" si="186"/>
        <v>1158.2119994847646</v>
      </c>
      <c r="BC154" s="11">
        <f t="shared" si="187"/>
        <v>-57.910599974238238</v>
      </c>
      <c r="BD154" s="11">
        <f t="shared" si="187"/>
        <v>-19.663125993406862</v>
      </c>
      <c r="BE154" s="11">
        <f t="shared" si="197"/>
        <v>-2044.2200616750495</v>
      </c>
      <c r="BF154" s="11">
        <f t="shared" si="198"/>
        <v>-963.58178815792985</v>
      </c>
      <c r="BG154" s="11">
        <f t="shared" si="214"/>
        <v>88.26797717479063</v>
      </c>
      <c r="BH154" s="11">
        <f t="shared" si="199"/>
        <v>85.69760633914504</v>
      </c>
      <c r="BI154" s="11">
        <f t="shared" si="188"/>
        <v>-789.61620464399414</v>
      </c>
    </row>
    <row r="155" spans="1:61" x14ac:dyDescent="0.2">
      <c r="B155" s="31"/>
      <c r="C155" s="14"/>
      <c r="E155" s="31"/>
      <c r="F155" s="40"/>
      <c r="G155" s="40"/>
      <c r="H155" s="40"/>
      <c r="I155" s="40"/>
      <c r="J155" s="40"/>
      <c r="K155" s="40"/>
      <c r="L155" s="40"/>
      <c r="M155" s="15"/>
      <c r="N155" s="40"/>
      <c r="O155" s="33"/>
      <c r="P155" s="40"/>
      <c r="Q155" s="40"/>
      <c r="R155" s="40"/>
      <c r="S155" s="40"/>
      <c r="T155" s="11"/>
      <c r="U155" s="11"/>
      <c r="V155" s="11"/>
      <c r="AI155" s="31"/>
      <c r="AJ155" s="40"/>
      <c r="AK155" s="40"/>
      <c r="AL155" s="40"/>
      <c r="AM155" s="40"/>
      <c r="AN155" s="40"/>
      <c r="AO155" s="40"/>
      <c r="AP155" s="40"/>
      <c r="AQ155" s="15"/>
      <c r="AR155" s="40"/>
      <c r="AS155" s="33"/>
      <c r="AT155" s="40"/>
      <c r="AU155" s="40"/>
      <c r="AV155" s="40"/>
      <c r="AW155" s="40"/>
      <c r="AX155" s="11"/>
      <c r="AY155" s="11"/>
      <c r="AZ155" s="11"/>
    </row>
    <row r="156" spans="1:61" x14ac:dyDescent="0.2">
      <c r="B156" s="41"/>
      <c r="C156" s="16"/>
      <c r="E156" s="31"/>
      <c r="F156" s="40"/>
      <c r="G156" s="40"/>
      <c r="H156" s="40"/>
      <c r="I156" s="40"/>
      <c r="J156" s="40"/>
      <c r="K156" s="40"/>
      <c r="L156" s="40"/>
      <c r="M156" s="15"/>
      <c r="N156" s="40"/>
      <c r="O156" s="40"/>
      <c r="P156" s="40"/>
      <c r="Q156" s="40"/>
      <c r="R156" s="40"/>
      <c r="S156" s="40"/>
      <c r="T156" s="11"/>
      <c r="U156" s="11"/>
      <c r="V156" s="11"/>
      <c r="W156" s="22" t="s">
        <v>83</v>
      </c>
      <c r="X156" s="42">
        <f>SUM(X134:X154)</f>
        <v>27041.406870239371</v>
      </c>
      <c r="Y156" s="42">
        <f t="shared" ref="Y156:AE156" si="220">SUM(Y134:Y154)</f>
        <v>-2456.4967199498242</v>
      </c>
      <c r="Z156" s="42">
        <f t="shared" si="220"/>
        <v>-634.085720546007</v>
      </c>
      <c r="AA156" s="42">
        <f t="shared" si="220"/>
        <v>-26240.781560714207</v>
      </c>
      <c r="AB156" s="42">
        <f t="shared" si="220"/>
        <v>-2289.9571309706689</v>
      </c>
      <c r="AC156" s="42">
        <f t="shared" si="220"/>
        <v>0</v>
      </c>
      <c r="AD156" s="42">
        <f t="shared" si="220"/>
        <v>2350.6335855087359</v>
      </c>
      <c r="AE156" s="42">
        <f t="shared" si="220"/>
        <v>60.676454538067674</v>
      </c>
      <c r="AI156" s="31"/>
      <c r="AJ156" s="40"/>
      <c r="AK156" s="40"/>
      <c r="AL156" s="40"/>
      <c r="AM156" s="40"/>
      <c r="AN156" s="40"/>
      <c r="AO156" s="40"/>
      <c r="AP156" s="40"/>
      <c r="AQ156" s="15"/>
      <c r="AR156" s="40"/>
      <c r="AS156" s="40"/>
      <c r="AT156" s="40"/>
      <c r="AU156" s="40"/>
      <c r="AV156" s="40"/>
      <c r="AW156" s="40"/>
      <c r="AX156" s="11"/>
      <c r="AY156" s="11"/>
      <c r="AZ156" s="11"/>
      <c r="BA156" s="22" t="s">
        <v>83</v>
      </c>
      <c r="BB156" s="42">
        <f>SUM(BB134:BB154)</f>
        <v>27041.406870239371</v>
      </c>
      <c r="BC156" s="42">
        <f t="shared" ref="BC156:BI156" si="221">SUM(BC134:BC154)</f>
        <v>-2456.4967199498242</v>
      </c>
      <c r="BD156" s="42">
        <f t="shared" si="221"/>
        <v>-674.085720546007</v>
      </c>
      <c r="BE156" s="42">
        <f t="shared" si="221"/>
        <v>-21308.949568099477</v>
      </c>
      <c r="BF156" s="42">
        <f t="shared" si="221"/>
        <v>2601.8748616440589</v>
      </c>
      <c r="BG156" s="42">
        <f t="shared" si="221"/>
        <v>0</v>
      </c>
      <c r="BH156" s="42">
        <f t="shared" si="221"/>
        <v>2351.3697583218172</v>
      </c>
      <c r="BI156" s="42">
        <f t="shared" si="221"/>
        <v>4953.2446199658762</v>
      </c>
    </row>
    <row r="157" spans="1:61" x14ac:dyDescent="0.2">
      <c r="B157" s="31"/>
      <c r="C157" s="14"/>
      <c r="E157" s="31"/>
      <c r="V157" s="11"/>
      <c r="W157" s="34"/>
      <c r="AI157" s="31"/>
      <c r="AZ157" s="11"/>
      <c r="BA157" s="34"/>
    </row>
    <row r="158" spans="1:61" x14ac:dyDescent="0.2">
      <c r="C158" s="14"/>
      <c r="V158" s="11"/>
      <c r="W158" s="22" t="str">
        <f>"Present Value at "&amp;TEXT(B136,"0.00%")&amp;" :"</f>
        <v>Present Value at 7.21% :</v>
      </c>
      <c r="X158" s="42">
        <f>X134+NPV($B$20,X135:X154)</f>
        <v>14442.455660784919</v>
      </c>
      <c r="Y158" s="42">
        <f>Y134+NPV($B$20,Y135:Y154)</f>
        <v>-1826.5491594771011</v>
      </c>
      <c r="Z158" s="42">
        <f>Z134+NPV($B$20,Z135:Z154)</f>
        <v>-420.19157584150167</v>
      </c>
      <c r="AA158" s="42">
        <f t="shared" ref="AA158:AE158" si="222">AA134+NPV($B$20,AA135:AA154)</f>
        <v>-11573.334345762463</v>
      </c>
      <c r="AB158" s="42">
        <f t="shared" si="222"/>
        <v>622.38057970384989</v>
      </c>
      <c r="AC158" s="42">
        <f t="shared" si="222"/>
        <v>-375.24756467564077</v>
      </c>
      <c r="AD158" s="42">
        <f t="shared" si="222"/>
        <v>1260.8879524937347</v>
      </c>
      <c r="AE158" s="42">
        <f t="shared" si="222"/>
        <v>1508.0209675219439</v>
      </c>
      <c r="AZ158" s="11"/>
      <c r="BA158" s="22" t="str">
        <f>"Present Value at "&amp;TEXT(B136,"0.00%")&amp;" :"</f>
        <v>Present Value at 7.21% :</v>
      </c>
      <c r="BB158" s="42">
        <f>BB134+NPV($B$20,BB135:BB154)</f>
        <v>14442.455660784919</v>
      </c>
      <c r="BC158" s="42">
        <f t="shared" ref="BC158:BI158" si="223">BC134+NPV($B$20,BC135:BC154)</f>
        <v>-1826.5491594771011</v>
      </c>
      <c r="BD158" s="42">
        <f t="shared" si="223"/>
        <v>-460.19157584150167</v>
      </c>
      <c r="BE158" s="42">
        <f t="shared" si="223"/>
        <v>-9392.5810497414041</v>
      </c>
      <c r="BF158" s="42">
        <f t="shared" si="223"/>
        <v>2763.1338757249096</v>
      </c>
      <c r="BG158" s="42">
        <f t="shared" si="223"/>
        <v>-375.24756467564077</v>
      </c>
      <c r="BH158" s="42">
        <f t="shared" si="223"/>
        <v>1261.2076470445975</v>
      </c>
      <c r="BI158" s="42">
        <f t="shared" si="223"/>
        <v>3649.0939580938657</v>
      </c>
    </row>
    <row r="159" spans="1:61" x14ac:dyDescent="0.2">
      <c r="B159" s="31"/>
      <c r="C159" s="14"/>
      <c r="V159" s="11"/>
      <c r="AZ159" s="11"/>
    </row>
    <row r="160" spans="1:61" x14ac:dyDescent="0.2">
      <c r="B160" s="31"/>
      <c r="C160" s="14"/>
      <c r="V160" s="11"/>
      <c r="W160" s="22" t="str">
        <f>"Present Value at "&amp;TEXT(B137,"0.00%")&amp;" :"</f>
        <v>Present Value at 3.21% :</v>
      </c>
      <c r="X160" s="42">
        <f>X134+NPV($B$21,X135:X154)</f>
        <v>19939.767515423147</v>
      </c>
      <c r="Y160" s="42">
        <f t="shared" ref="Y160:AE160" si="224">Y134+NPV($B$21,Y135:Y154)</f>
        <v>-2101.4147522090129</v>
      </c>
      <c r="Z160" s="42">
        <f t="shared" si="224"/>
        <v>-513.52020278621205</v>
      </c>
      <c r="AA160" s="42">
        <f t="shared" si="224"/>
        <v>-17743.269147423642</v>
      </c>
      <c r="AB160" s="42">
        <f t="shared" si="224"/>
        <v>-418.43658699572097</v>
      </c>
      <c r="AC160" s="42">
        <f t="shared" si="224"/>
        <v>-213.40532992601834</v>
      </c>
      <c r="AD160" s="42">
        <f t="shared" si="224"/>
        <v>1740.806975891019</v>
      </c>
      <c r="AE160" s="42">
        <f t="shared" si="224"/>
        <v>1108.9650589692801</v>
      </c>
      <c r="AZ160" s="11"/>
      <c r="BA160" s="22" t="str">
        <f>"Present Value at "&amp;TEXT(B137,"0.00%")&amp;" :"</f>
        <v>Present Value at 3.21% :</v>
      </c>
      <c r="BB160" s="42">
        <f>BB134+NPV($B$21,BB135:BB154)</f>
        <v>19939.767515423147</v>
      </c>
      <c r="BC160" s="42">
        <f t="shared" ref="BC160:BI160" si="225">BC134+NPV($B$21,BC135:BC154)</f>
        <v>-2101.4147522090129</v>
      </c>
      <c r="BD160" s="42">
        <f t="shared" si="225"/>
        <v>-553.52020278621205</v>
      </c>
      <c r="BE160" s="42">
        <f t="shared" si="225"/>
        <v>-14404.652597390283</v>
      </c>
      <c r="BF160" s="42">
        <f t="shared" si="225"/>
        <v>2880.1799630376431</v>
      </c>
      <c r="BG160" s="42">
        <f t="shared" si="225"/>
        <v>-213.40532992601834</v>
      </c>
      <c r="BH160" s="42">
        <f t="shared" si="225"/>
        <v>1741.304313204515</v>
      </c>
      <c r="BI160" s="42">
        <f t="shared" si="225"/>
        <v>4408.07894631614</v>
      </c>
    </row>
    <row r="161" spans="1:61" x14ac:dyDescent="0.2">
      <c r="B161" s="31"/>
      <c r="C161" s="14"/>
    </row>
    <row r="162" spans="1:61" s="20" customFormat="1" ht="17" thickBot="1" x14ac:dyDescent="0.25">
      <c r="B162" s="43"/>
      <c r="C162" s="44"/>
      <c r="AG162" s="47"/>
    </row>
    <row r="163" spans="1:61" ht="17" thickBot="1" x14ac:dyDescent="0.25">
      <c r="A163" s="221" t="s">
        <v>67</v>
      </c>
      <c r="B163" s="221"/>
      <c r="E163" s="21">
        <v>0</v>
      </c>
      <c r="F163" s="27">
        <f>B167</f>
        <v>2903.1127215851998</v>
      </c>
      <c r="G163" s="27">
        <f>F163*B172</f>
        <v>2322.4901772681601</v>
      </c>
      <c r="H163" s="28">
        <f>B177</f>
        <v>200</v>
      </c>
      <c r="I163" s="27">
        <f>B164</f>
        <v>2000000</v>
      </c>
      <c r="J163" s="29">
        <v>0.8</v>
      </c>
      <c r="K163" s="8">
        <f>I163*J163/1000</f>
        <v>1600</v>
      </c>
      <c r="M163" s="9"/>
      <c r="N163" s="9"/>
      <c r="O163" s="30">
        <v>1</v>
      </c>
      <c r="P163" s="30"/>
      <c r="Q163" s="30"/>
      <c r="R163" s="30">
        <f>O163-SUM(P163:Q163)</f>
        <v>1</v>
      </c>
      <c r="S163" s="30"/>
      <c r="T163" s="10"/>
      <c r="U163" s="10">
        <f t="shared" ref="U163:U183" si="226">K163*R163</f>
        <v>1600</v>
      </c>
      <c r="W163" s="30"/>
      <c r="X163" s="11">
        <f t="shared" ref="X163:X183" si="227">$R163*F163</f>
        <v>2903.1127215851998</v>
      </c>
      <c r="Y163" s="11">
        <f t="shared" ref="Y163:Z183" si="228">-$R163*G163</f>
        <v>-2322.4901772681601</v>
      </c>
      <c r="Z163" s="11">
        <f t="shared" si="228"/>
        <v>-200</v>
      </c>
      <c r="AA163" s="11"/>
      <c r="AB163" s="11">
        <f>SUM(X163:AA163)</f>
        <v>380.62254431703968</v>
      </c>
      <c r="AC163" s="11">
        <f>T163-U163</f>
        <v>-1600</v>
      </c>
      <c r="AD163" s="11"/>
      <c r="AE163" s="11">
        <f t="shared" ref="AE163:AE183" si="229">SUM(AB163:AD163)</f>
        <v>-1219.3774556829603</v>
      </c>
      <c r="AI163" s="21">
        <v>0</v>
      </c>
      <c r="AJ163" s="27">
        <f>F163</f>
        <v>2903.1127215851998</v>
      </c>
      <c r="AK163" s="27">
        <f>G163</f>
        <v>2322.4901772681601</v>
      </c>
      <c r="AL163" s="28">
        <f>C177</f>
        <v>240</v>
      </c>
      <c r="AM163" s="27">
        <f>I163</f>
        <v>2000000</v>
      </c>
      <c r="AN163" s="29">
        <v>0.8</v>
      </c>
      <c r="AO163" s="8">
        <f>AM163*AN163/1000</f>
        <v>1600</v>
      </c>
      <c r="AQ163" s="9"/>
      <c r="AR163" s="9"/>
      <c r="AS163" s="30">
        <v>1</v>
      </c>
      <c r="AT163" s="30"/>
      <c r="AU163" s="30"/>
      <c r="AV163" s="30">
        <f>AS163-SUM(AT163:AU163)</f>
        <v>1</v>
      </c>
      <c r="AW163" s="30"/>
      <c r="AX163" s="10"/>
      <c r="AY163" s="10">
        <f t="shared" ref="AY163:AY183" si="230">AO163*AV163</f>
        <v>1600</v>
      </c>
      <c r="BA163" s="30"/>
      <c r="BB163" s="11">
        <f t="shared" ref="BB163:BB183" si="231">$R163*AJ163</f>
        <v>2903.1127215851998</v>
      </c>
      <c r="BC163" s="11">
        <f t="shared" ref="BC163:BD183" si="232">-$R163*AK163</f>
        <v>-2322.4901772681601</v>
      </c>
      <c r="BD163" s="11">
        <f t="shared" si="232"/>
        <v>-240</v>
      </c>
      <c r="BE163" s="11"/>
      <c r="BF163" s="11">
        <f>SUM(BB163:BE163)</f>
        <v>340.62254431703968</v>
      </c>
      <c r="BG163" s="11">
        <f>AX163-AY163</f>
        <v>-1600</v>
      </c>
      <c r="BH163" s="11"/>
      <c r="BI163" s="11">
        <f t="shared" ref="BI163:BI183" si="233">SUM(BF163:BH163)</f>
        <v>-1259.3774556829603</v>
      </c>
    </row>
    <row r="164" spans="1:61" x14ac:dyDescent="0.2">
      <c r="A164" s="45" t="s">
        <v>68</v>
      </c>
      <c r="B164" s="24">
        <v>2000000</v>
      </c>
      <c r="E164" s="31">
        <f>E163+1</f>
        <v>1</v>
      </c>
      <c r="F164" s="27"/>
      <c r="G164" s="27"/>
      <c r="H164" s="28"/>
      <c r="I164" s="27">
        <f>B164</f>
        <v>2000000</v>
      </c>
      <c r="J164" s="29">
        <v>0.8</v>
      </c>
      <c r="K164" s="8">
        <f t="shared" ref="K164:K183" si="234">I164*J164/1000</f>
        <v>1600</v>
      </c>
      <c r="L164" s="32"/>
      <c r="M164" s="9">
        <f>M19</f>
        <v>0.65717040569250318</v>
      </c>
      <c r="N164" s="9">
        <f>N19</f>
        <v>9.6782489144733586E-3</v>
      </c>
      <c r="O164" s="33">
        <f>R163</f>
        <v>1</v>
      </c>
      <c r="P164" s="33">
        <f>O164*M164/1000</f>
        <v>6.5717040569250314E-4</v>
      </c>
      <c r="Q164" s="33">
        <f>MIN(N164*O164,O164-P164)</f>
        <v>9.6782489144733586E-3</v>
      </c>
      <c r="R164" s="30">
        <f>O164-SUM(P164:Q164)</f>
        <v>0.98966458067983409</v>
      </c>
      <c r="S164" s="30"/>
      <c r="T164" s="10">
        <f t="shared" ref="T164:T183" si="235">U163</f>
        <v>1600</v>
      </c>
      <c r="U164" s="10">
        <f t="shared" si="226"/>
        <v>1583.4633290877346</v>
      </c>
      <c r="W164" s="30"/>
      <c r="X164" s="11">
        <f t="shared" si="227"/>
        <v>0</v>
      </c>
      <c r="Y164" s="11">
        <f t="shared" si="228"/>
        <v>0</v>
      </c>
      <c r="Z164" s="11">
        <f t="shared" si="228"/>
        <v>0</v>
      </c>
      <c r="AA164" s="11">
        <f t="shared" ref="AA164:AA183" si="236">-P164*I164</f>
        <v>-1314.3408113850062</v>
      </c>
      <c r="AB164" s="11">
        <f t="shared" ref="AB164:AB183" si="237">SUM(X164:AA164)</f>
        <v>-1314.3408113850062</v>
      </c>
      <c r="AC164" s="11">
        <f>-I164*$R163*(J164-J163)/1000</f>
        <v>0</v>
      </c>
      <c r="AD164" s="11">
        <f t="shared" ref="AD164:AD183" si="238">$B$20*SUM(T164,X164:Y164)</f>
        <v>115.353813938551</v>
      </c>
      <c r="AE164" s="11">
        <f t="shared" si="229"/>
        <v>-1198.9869974464552</v>
      </c>
      <c r="AG164" s="49"/>
      <c r="AI164" s="31">
        <f>AI163+1</f>
        <v>1</v>
      </c>
      <c r="AJ164" s="27"/>
      <c r="AK164" s="27"/>
      <c r="AL164" s="28"/>
      <c r="AM164" s="27">
        <f t="shared" ref="AM164:AM183" si="239">I164</f>
        <v>2000000</v>
      </c>
      <c r="AN164" s="29">
        <v>0.8</v>
      </c>
      <c r="AO164" s="8">
        <f t="shared" ref="AO164:AO183" si="240">AM164*AN164/1000</f>
        <v>1600</v>
      </c>
      <c r="AP164" s="32"/>
      <c r="AQ164" s="9">
        <f>AQ19</f>
        <v>0.53230802861092763</v>
      </c>
      <c r="AR164" s="9">
        <f>N164</f>
        <v>9.6782489144733586E-3</v>
      </c>
      <c r="AS164" s="33">
        <f>AV163</f>
        <v>1</v>
      </c>
      <c r="AT164" s="33">
        <f>AS164*AQ164/1000</f>
        <v>5.3230802861092765E-4</v>
      </c>
      <c r="AU164" s="33">
        <f>MIN(AR164*AS164,AS164-AT164)</f>
        <v>9.6782489144733586E-3</v>
      </c>
      <c r="AV164" s="30">
        <f>AS164-SUM(AT164:AU164)</f>
        <v>0.98978944305691574</v>
      </c>
      <c r="AW164" s="30"/>
      <c r="AX164" s="10">
        <f t="shared" ref="AX164:AX183" si="241">AY163</f>
        <v>1600</v>
      </c>
      <c r="AY164" s="10">
        <f t="shared" si="230"/>
        <v>1583.6631088910651</v>
      </c>
      <c r="BA164" s="30"/>
      <c r="BB164" s="11">
        <f t="shared" si="231"/>
        <v>0</v>
      </c>
      <c r="BC164" s="11">
        <f t="shared" si="232"/>
        <v>0</v>
      </c>
      <c r="BD164" s="11">
        <f t="shared" si="232"/>
        <v>0</v>
      </c>
      <c r="BE164" s="11">
        <f t="shared" ref="BE164:BE183" si="242">-AT164*AM164</f>
        <v>-1064.6160572218553</v>
      </c>
      <c r="BF164" s="11">
        <f t="shared" ref="BF164:BF183" si="243">SUM(BB164:BE164)</f>
        <v>-1064.6160572218553</v>
      </c>
      <c r="BG164" s="11">
        <f>-AM164*$R163*(AN164-AN163)/1000</f>
        <v>0</v>
      </c>
      <c r="BH164" s="11">
        <f t="shared" ref="BH164:BH183" si="244">$B$20*SUM(AX164,BB164:BC164)</f>
        <v>115.353813938551</v>
      </c>
      <c r="BI164" s="11">
        <f t="shared" si="233"/>
        <v>-949.26224328330431</v>
      </c>
    </row>
    <row r="165" spans="1:61" x14ac:dyDescent="0.2">
      <c r="A165" s="34" t="s">
        <v>69</v>
      </c>
      <c r="B165" s="122">
        <f>B20</f>
        <v>7.2096133711594373E-2</v>
      </c>
      <c r="E165" s="31">
        <f t="shared" ref="E165:E183" si="245">E164+1</f>
        <v>2</v>
      </c>
      <c r="F165" s="27">
        <f>B167</f>
        <v>2903.1127215851998</v>
      </c>
      <c r="G165" s="27">
        <f>F165*$B$173</f>
        <v>145.15563607926001</v>
      </c>
      <c r="H165" s="28">
        <f>$B$178</f>
        <v>25</v>
      </c>
      <c r="I165" s="27">
        <f>B164</f>
        <v>2000000</v>
      </c>
      <c r="J165" s="29">
        <v>0.7</v>
      </c>
      <c r="K165" s="8">
        <f t="shared" si="234"/>
        <v>1400</v>
      </c>
      <c r="L165" s="32"/>
      <c r="M165" s="9">
        <f t="shared" ref="M165:N180" si="246">M20</f>
        <v>0.68892309697585763</v>
      </c>
      <c r="N165" s="9">
        <f t="shared" si="246"/>
        <v>9.127854954085789E-3</v>
      </c>
      <c r="O165" s="33">
        <f t="shared" ref="O165:O183" si="247">R164</f>
        <v>0.98966458067983409</v>
      </c>
      <c r="P165" s="33">
        <f t="shared" ref="P165:P183" si="248">O165*M165/1000</f>
        <v>6.8180278788926481E-4</v>
      </c>
      <c r="Q165" s="33">
        <f t="shared" ref="Q165:Q183" si="249">MIN(N165*O165,O165-P165)</f>
        <v>9.033514745641659E-3</v>
      </c>
      <c r="R165" s="30">
        <f t="shared" ref="R165:R183" si="250">O165-SUM(P165:Q165)</f>
        <v>0.97994926314630315</v>
      </c>
      <c r="S165" s="30"/>
      <c r="T165" s="10">
        <f t="shared" si="235"/>
        <v>1583.4633290877346</v>
      </c>
      <c r="U165" s="10">
        <f t="shared" si="226"/>
        <v>1371.9289684048244</v>
      </c>
      <c r="W165" s="30"/>
      <c r="X165" s="11">
        <f t="shared" si="227"/>
        <v>2844.9031723480753</v>
      </c>
      <c r="Y165" s="11">
        <f t="shared" si="228"/>
        <v>-142.24515861740377</v>
      </c>
      <c r="Z165" s="11">
        <f t="shared" si="228"/>
        <v>-24.49873157865758</v>
      </c>
      <c r="AA165" s="11">
        <f t="shared" si="236"/>
        <v>-1363.6055757785296</v>
      </c>
      <c r="AB165" s="11">
        <f t="shared" si="237"/>
        <v>1314.5537063734844</v>
      </c>
      <c r="AC165" s="11">
        <f t="shared" ref="AC165:AC183" si="251">-I165*($R164*J165-$R163*J164)/1000</f>
        <v>214.46958704823248</v>
      </c>
      <c r="AD165" s="11">
        <f t="shared" si="238"/>
        <v>309.01277743595426</v>
      </c>
      <c r="AE165" s="11">
        <f t="shared" si="229"/>
        <v>1838.0360708576713</v>
      </c>
      <c r="AG165" s="50"/>
      <c r="AI165" s="31">
        <f t="shared" ref="AI165:AI183" si="252">AI164+1</f>
        <v>2</v>
      </c>
      <c r="AJ165" s="27">
        <f>F165</f>
        <v>2903.1127215851998</v>
      </c>
      <c r="AK165" s="27">
        <f>G165</f>
        <v>145.15563607926001</v>
      </c>
      <c r="AL165" s="28">
        <f>$C$178</f>
        <v>25</v>
      </c>
      <c r="AM165" s="27">
        <f t="shared" si="239"/>
        <v>2000000</v>
      </c>
      <c r="AN165" s="29">
        <v>0.7</v>
      </c>
      <c r="AO165" s="8">
        <f t="shared" si="240"/>
        <v>1400</v>
      </c>
      <c r="AP165" s="32"/>
      <c r="AQ165" s="9">
        <f t="shared" ref="AQ165:AQ183" si="253">AQ20</f>
        <v>0.5580277085504447</v>
      </c>
      <c r="AR165" s="9">
        <f t="shared" ref="AR165:AR183" si="254">N165</f>
        <v>9.127854954085789E-3</v>
      </c>
      <c r="AS165" s="33">
        <f t="shared" ref="AS165:AS183" si="255">AV164</f>
        <v>0.98978944305691574</v>
      </c>
      <c r="AT165" s="33">
        <f t="shared" ref="AT165:AT183" si="256">AS165*AQ165/1000</f>
        <v>5.5232993485647148E-4</v>
      </c>
      <c r="AU165" s="33">
        <f t="shared" ref="AU165:AU183" si="257">MIN(AR165*AS165,AS165-AT165)</f>
        <v>9.0346544713088821E-3</v>
      </c>
      <c r="AV165" s="30">
        <f t="shared" ref="AV165:AV183" si="258">AS165-SUM(AT165:AU165)</f>
        <v>0.9802024586507504</v>
      </c>
      <c r="AW165" s="30"/>
      <c r="AX165" s="10">
        <f t="shared" si="241"/>
        <v>1583.6631088910651</v>
      </c>
      <c r="AY165" s="10">
        <f t="shared" si="230"/>
        <v>1372.2834421110506</v>
      </c>
      <c r="BA165" s="30"/>
      <c r="BB165" s="11">
        <f t="shared" si="231"/>
        <v>2844.9031723480753</v>
      </c>
      <c r="BC165" s="11">
        <f t="shared" si="232"/>
        <v>-142.24515861740377</v>
      </c>
      <c r="BD165" s="11">
        <f t="shared" si="232"/>
        <v>-24.49873157865758</v>
      </c>
      <c r="BE165" s="11">
        <f t="shared" si="242"/>
        <v>-1104.659869712943</v>
      </c>
      <c r="BF165" s="11">
        <f t="shared" si="243"/>
        <v>1573.499412439071</v>
      </c>
      <c r="BG165" s="11">
        <f t="shared" ref="BG165:BG183" si="259">-AM165*($R164*AN165-$R163*AN164)/1000</f>
        <v>214.46958704823248</v>
      </c>
      <c r="BH165" s="11">
        <f t="shared" si="244"/>
        <v>309.02718078736802</v>
      </c>
      <c r="BI165" s="11">
        <f t="shared" si="233"/>
        <v>2096.9961802746711</v>
      </c>
    </row>
    <row r="166" spans="1:61" x14ac:dyDescent="0.2">
      <c r="A166" s="34" t="s">
        <v>70</v>
      </c>
      <c r="B166" s="12">
        <f>B21</f>
        <v>3.2096133711594366E-2</v>
      </c>
      <c r="E166" s="31">
        <f t="shared" si="245"/>
        <v>3</v>
      </c>
      <c r="F166" s="27">
        <f>B167</f>
        <v>2903.1127215851998</v>
      </c>
      <c r="G166" s="27">
        <f t="shared" ref="G166:G183" si="260">F166*$B$173</f>
        <v>145.15563607926001</v>
      </c>
      <c r="H166" s="28">
        <f t="shared" ref="H166:H183" si="261">$B$178</f>
        <v>25</v>
      </c>
      <c r="I166" s="27">
        <f>B164</f>
        <v>2000000</v>
      </c>
      <c r="J166" s="29">
        <v>0.7</v>
      </c>
      <c r="K166" s="8">
        <f t="shared" si="234"/>
        <v>1400</v>
      </c>
      <c r="L166" s="32"/>
      <c r="M166" s="9">
        <f t="shared" si="246"/>
        <v>0.72708859771283341</v>
      </c>
      <c r="N166" s="9">
        <f t="shared" si="246"/>
        <v>8.7968690821865932E-3</v>
      </c>
      <c r="O166" s="33">
        <f t="shared" si="247"/>
        <v>0.97994926314630315</v>
      </c>
      <c r="P166" s="33">
        <f t="shared" si="248"/>
        <v>7.1250993557076989E-4</v>
      </c>
      <c r="Q166" s="33">
        <f t="shared" si="249"/>
        <v>8.6204853750832481E-3</v>
      </c>
      <c r="R166" s="30">
        <f t="shared" si="250"/>
        <v>0.97061626783564914</v>
      </c>
      <c r="S166" s="30"/>
      <c r="T166" s="10">
        <f t="shared" si="235"/>
        <v>1371.9289684048244</v>
      </c>
      <c r="U166" s="10">
        <f t="shared" si="226"/>
        <v>1358.8627749699087</v>
      </c>
      <c r="W166" s="30"/>
      <c r="X166" s="11">
        <f t="shared" si="227"/>
        <v>2817.8084349312207</v>
      </c>
      <c r="Y166" s="11">
        <f t="shared" si="228"/>
        <v>-140.89042174656103</v>
      </c>
      <c r="Z166" s="11">
        <f t="shared" si="228"/>
        <v>-24.26540669589123</v>
      </c>
      <c r="AA166" s="11">
        <f t="shared" si="236"/>
        <v>-1425.0198711415399</v>
      </c>
      <c r="AB166" s="11">
        <f t="shared" si="237"/>
        <v>1227.6327353472286</v>
      </c>
      <c r="AC166" s="11">
        <f t="shared" si="251"/>
        <v>13.601444546943231</v>
      </c>
      <c r="AD166" s="11">
        <f t="shared" si="238"/>
        <v>291.90621336246068</v>
      </c>
      <c r="AE166" s="11">
        <f t="shared" si="229"/>
        <v>1533.1403932566325</v>
      </c>
      <c r="AI166" s="31">
        <f t="shared" si="252"/>
        <v>3</v>
      </c>
      <c r="AJ166" s="27">
        <f t="shared" ref="AJ166:AK183" si="262">F166</f>
        <v>2903.1127215851998</v>
      </c>
      <c r="AK166" s="27">
        <f t="shared" si="262"/>
        <v>145.15563607926001</v>
      </c>
      <c r="AL166" s="28">
        <f t="shared" ref="AL166:AL183" si="263">$C$178</f>
        <v>25</v>
      </c>
      <c r="AM166" s="27">
        <f t="shared" si="239"/>
        <v>2000000</v>
      </c>
      <c r="AN166" s="29">
        <v>0.7</v>
      </c>
      <c r="AO166" s="8">
        <f t="shared" si="240"/>
        <v>1400</v>
      </c>
      <c r="AP166" s="32"/>
      <c r="AQ166" s="9">
        <f t="shared" si="253"/>
        <v>0.58894176414739507</v>
      </c>
      <c r="AR166" s="9">
        <f t="shared" si="254"/>
        <v>8.7968690821865932E-3</v>
      </c>
      <c r="AS166" s="33">
        <f t="shared" si="255"/>
        <v>0.9802024586507504</v>
      </c>
      <c r="AT166" s="33">
        <f t="shared" si="256"/>
        <v>5.7728216521938703E-4</v>
      </c>
      <c r="AU166" s="33">
        <f t="shared" si="257"/>
        <v>8.6227127027880685E-3</v>
      </c>
      <c r="AV166" s="30">
        <f t="shared" si="258"/>
        <v>0.97100246378274291</v>
      </c>
      <c r="AW166" s="30"/>
      <c r="AX166" s="10">
        <f t="shared" si="241"/>
        <v>1372.2834421110506</v>
      </c>
      <c r="AY166" s="10">
        <f t="shared" si="230"/>
        <v>1359.4034492958401</v>
      </c>
      <c r="BA166" s="30"/>
      <c r="BB166" s="11">
        <f t="shared" si="231"/>
        <v>2817.8084349312207</v>
      </c>
      <c r="BC166" s="11">
        <f t="shared" si="232"/>
        <v>-140.89042174656103</v>
      </c>
      <c r="BD166" s="11">
        <f t="shared" si="232"/>
        <v>-24.26540669589123</v>
      </c>
      <c r="BE166" s="11">
        <f t="shared" si="242"/>
        <v>-1154.564330438774</v>
      </c>
      <c r="BF166" s="11">
        <f t="shared" si="243"/>
        <v>1498.0882760499944</v>
      </c>
      <c r="BG166" s="11">
        <f t="shared" si="259"/>
        <v>13.601444546943231</v>
      </c>
      <c r="BH166" s="11">
        <f t="shared" si="244"/>
        <v>291.93176954618207</v>
      </c>
      <c r="BI166" s="11">
        <f t="shared" si="233"/>
        <v>1803.6214901431197</v>
      </c>
    </row>
    <row r="167" spans="1:61" x14ac:dyDescent="0.2">
      <c r="A167" s="45" t="s">
        <v>71</v>
      </c>
      <c r="B167" s="63">
        <v>2903.1127215851998</v>
      </c>
      <c r="D167" s="36"/>
      <c r="E167" s="31">
        <f t="shared" si="245"/>
        <v>4</v>
      </c>
      <c r="F167" s="27">
        <f>B167</f>
        <v>2903.1127215851998</v>
      </c>
      <c r="G167" s="27">
        <f t="shared" si="260"/>
        <v>145.15563607926001</v>
      </c>
      <c r="H167" s="28">
        <f t="shared" si="261"/>
        <v>25</v>
      </c>
      <c r="I167" s="27">
        <f>B164</f>
        <v>2000000</v>
      </c>
      <c r="J167" s="29">
        <v>0.6</v>
      </c>
      <c r="K167" s="8">
        <f t="shared" si="234"/>
        <v>1200</v>
      </c>
      <c r="L167" s="32"/>
      <c r="M167" s="9">
        <f t="shared" si="246"/>
        <v>0.77268694429479035</v>
      </c>
      <c r="N167" s="9">
        <f t="shared" si="246"/>
        <v>8.6235472306225164E-3</v>
      </c>
      <c r="O167" s="33">
        <f t="shared" si="247"/>
        <v>0.97061626783564914</v>
      </c>
      <c r="P167" s="33">
        <f t="shared" si="248"/>
        <v>7.499825180767415E-4</v>
      </c>
      <c r="Q167" s="33">
        <f t="shared" si="249"/>
        <v>8.3701552284912752E-3</v>
      </c>
      <c r="R167" s="30">
        <f t="shared" si="250"/>
        <v>0.96149613008908108</v>
      </c>
      <c r="S167" s="30"/>
      <c r="T167" s="10">
        <f t="shared" si="235"/>
        <v>1358.8627749699087</v>
      </c>
      <c r="U167" s="10">
        <f t="shared" si="226"/>
        <v>1153.7953561068973</v>
      </c>
      <c r="W167" s="30"/>
      <c r="X167" s="11">
        <f t="shared" si="227"/>
        <v>2791.3316470165496</v>
      </c>
      <c r="Y167" s="11">
        <f t="shared" si="228"/>
        <v>-139.5665823508275</v>
      </c>
      <c r="Z167" s="11">
        <f t="shared" si="228"/>
        <v>-24.037403252227026</v>
      </c>
      <c r="AA167" s="11">
        <f t="shared" si="236"/>
        <v>-1499.965036153483</v>
      </c>
      <c r="AB167" s="11">
        <f t="shared" si="237"/>
        <v>1127.7626252600119</v>
      </c>
      <c r="AC167" s="11">
        <f t="shared" si="251"/>
        <v>207.18944700204543</v>
      </c>
      <c r="AD167" s="11">
        <f t="shared" si="238"/>
        <v>289.15076099381332</v>
      </c>
      <c r="AE167" s="11">
        <f t="shared" si="229"/>
        <v>1624.1028332558706</v>
      </c>
      <c r="AI167" s="31">
        <f t="shared" si="252"/>
        <v>4</v>
      </c>
      <c r="AJ167" s="27">
        <f t="shared" si="262"/>
        <v>2903.1127215851998</v>
      </c>
      <c r="AK167" s="27">
        <f t="shared" si="262"/>
        <v>145.15563607926001</v>
      </c>
      <c r="AL167" s="28">
        <f t="shared" si="263"/>
        <v>25</v>
      </c>
      <c r="AM167" s="27">
        <f t="shared" si="239"/>
        <v>2000000</v>
      </c>
      <c r="AN167" s="29">
        <v>0.6</v>
      </c>
      <c r="AO167" s="8">
        <f t="shared" si="240"/>
        <v>1200</v>
      </c>
      <c r="AP167" s="32"/>
      <c r="AQ167" s="9">
        <f t="shared" si="253"/>
        <v>0.62587642487878026</v>
      </c>
      <c r="AR167" s="9">
        <f t="shared" si="254"/>
        <v>8.6235472306225164E-3</v>
      </c>
      <c r="AS167" s="33">
        <f t="shared" si="255"/>
        <v>0.97100246378274291</v>
      </c>
      <c r="AT167" s="33">
        <f t="shared" si="256"/>
        <v>6.0772755058083035E-4</v>
      </c>
      <c r="AU167" s="33">
        <f t="shared" si="257"/>
        <v>8.3734856074813135E-3</v>
      </c>
      <c r="AV167" s="30">
        <f t="shared" si="258"/>
        <v>0.9620212506246808</v>
      </c>
      <c r="AW167" s="30"/>
      <c r="AX167" s="10">
        <f t="shared" si="241"/>
        <v>1359.4034492958401</v>
      </c>
      <c r="AY167" s="10">
        <f t="shared" si="230"/>
        <v>1154.425500749617</v>
      </c>
      <c r="BA167" s="30"/>
      <c r="BB167" s="11">
        <f t="shared" si="231"/>
        <v>2791.3316470165496</v>
      </c>
      <c r="BC167" s="11">
        <f t="shared" si="232"/>
        <v>-139.5665823508275</v>
      </c>
      <c r="BD167" s="11">
        <f t="shared" si="232"/>
        <v>-24.037403252227026</v>
      </c>
      <c r="BE167" s="11">
        <f t="shared" si="242"/>
        <v>-1215.4551011616607</v>
      </c>
      <c r="BF167" s="11">
        <f t="shared" si="243"/>
        <v>1412.2725602518342</v>
      </c>
      <c r="BG167" s="11">
        <f t="shared" si="259"/>
        <v>207.18944700204543</v>
      </c>
      <c r="BH167" s="11">
        <f t="shared" si="244"/>
        <v>289.1897415223101</v>
      </c>
      <c r="BI167" s="11">
        <f t="shared" si="233"/>
        <v>1908.6517487761898</v>
      </c>
    </row>
    <row r="168" spans="1:61" x14ac:dyDescent="0.2">
      <c r="D168" s="21"/>
      <c r="E168" s="31">
        <f t="shared" si="245"/>
        <v>5</v>
      </c>
      <c r="F168" s="27">
        <f>B167</f>
        <v>2903.1127215851998</v>
      </c>
      <c r="G168" s="27">
        <f t="shared" si="260"/>
        <v>145.15563607926001</v>
      </c>
      <c r="H168" s="28">
        <f t="shared" si="261"/>
        <v>25</v>
      </c>
      <c r="I168" s="27">
        <f>B164</f>
        <v>2000000</v>
      </c>
      <c r="J168" s="29">
        <v>0.6</v>
      </c>
      <c r="K168" s="8">
        <f t="shared" si="234"/>
        <v>1200</v>
      </c>
      <c r="L168" s="32"/>
      <c r="M168" s="9">
        <f t="shared" si="246"/>
        <v>0.82584488116899601</v>
      </c>
      <c r="N168" s="9">
        <f t="shared" si="246"/>
        <v>7.8618133141121344E-3</v>
      </c>
      <c r="O168" s="33">
        <f t="shared" si="247"/>
        <v>0.96149613008908108</v>
      </c>
      <c r="P168" s="33">
        <f t="shared" si="248"/>
        <v>7.9404665729786671E-4</v>
      </c>
      <c r="Q168" s="33">
        <f t="shared" si="249"/>
        <v>7.5591030770016301E-3</v>
      </c>
      <c r="R168" s="30">
        <f t="shared" si="250"/>
        <v>0.95314298035478162</v>
      </c>
      <c r="S168" s="30"/>
      <c r="T168" s="10">
        <f t="shared" si="235"/>
        <v>1153.7953561068973</v>
      </c>
      <c r="U168" s="10">
        <f t="shared" si="226"/>
        <v>1143.771576425738</v>
      </c>
      <c r="W168" s="30"/>
      <c r="X168" s="11">
        <f t="shared" si="227"/>
        <v>2767.0815117575985</v>
      </c>
      <c r="Y168" s="11">
        <f t="shared" si="228"/>
        <v>-138.35407558787995</v>
      </c>
      <c r="Z168" s="11">
        <f t="shared" si="228"/>
        <v>-23.82857450886954</v>
      </c>
      <c r="AA168" s="11">
        <f t="shared" si="236"/>
        <v>-1588.0933145957333</v>
      </c>
      <c r="AB168" s="11">
        <f t="shared" si="237"/>
        <v>1016.8055470651157</v>
      </c>
      <c r="AC168" s="11">
        <f t="shared" si="251"/>
        <v>10.944165295881714</v>
      </c>
      <c r="AD168" s="11">
        <f t="shared" si="238"/>
        <v>272.70526899912818</v>
      </c>
      <c r="AE168" s="11">
        <f t="shared" si="229"/>
        <v>1300.4549813601257</v>
      </c>
      <c r="AI168" s="31">
        <f t="shared" si="252"/>
        <v>5</v>
      </c>
      <c r="AJ168" s="27">
        <f t="shared" si="262"/>
        <v>2903.1127215851998</v>
      </c>
      <c r="AK168" s="27">
        <f t="shared" si="262"/>
        <v>145.15563607926001</v>
      </c>
      <c r="AL168" s="28">
        <f t="shared" si="263"/>
        <v>25</v>
      </c>
      <c r="AM168" s="27">
        <f t="shared" si="239"/>
        <v>2000000</v>
      </c>
      <c r="AN168" s="29">
        <v>0.6</v>
      </c>
      <c r="AO168" s="8">
        <f t="shared" si="240"/>
        <v>1200</v>
      </c>
      <c r="AP168" s="32"/>
      <c r="AQ168" s="9">
        <f t="shared" si="253"/>
        <v>0.66893435374688681</v>
      </c>
      <c r="AR168" s="9">
        <f t="shared" si="254"/>
        <v>7.8618133141121344E-3</v>
      </c>
      <c r="AS168" s="33">
        <f t="shared" si="255"/>
        <v>0.9620212506246808</v>
      </c>
      <c r="AT168" s="33">
        <f t="shared" si="256"/>
        <v>6.435290635773927E-4</v>
      </c>
      <c r="AU168" s="33">
        <f t="shared" si="257"/>
        <v>7.5632314766199216E-3</v>
      </c>
      <c r="AV168" s="30">
        <f t="shared" si="258"/>
        <v>0.95381449008448349</v>
      </c>
      <c r="AW168" s="30"/>
      <c r="AX168" s="10">
        <f t="shared" si="241"/>
        <v>1154.425500749617</v>
      </c>
      <c r="AY168" s="10">
        <f t="shared" si="230"/>
        <v>1144.5773881013802</v>
      </c>
      <c r="BA168" s="30"/>
      <c r="BB168" s="11">
        <f t="shared" si="231"/>
        <v>2767.0815117575985</v>
      </c>
      <c r="BC168" s="11">
        <f t="shared" si="232"/>
        <v>-138.35407558787995</v>
      </c>
      <c r="BD168" s="11">
        <f t="shared" si="232"/>
        <v>-23.82857450886954</v>
      </c>
      <c r="BE168" s="11">
        <f t="shared" si="242"/>
        <v>-1287.0581271547853</v>
      </c>
      <c r="BF168" s="11">
        <f t="shared" si="243"/>
        <v>1317.8407345060637</v>
      </c>
      <c r="BG168" s="11">
        <f t="shared" si="259"/>
        <v>10.944165295881714</v>
      </c>
      <c r="BH168" s="11">
        <f t="shared" si="244"/>
        <v>272.75069999154738</v>
      </c>
      <c r="BI168" s="11">
        <f t="shared" si="233"/>
        <v>1601.5355997934928</v>
      </c>
    </row>
    <row r="169" spans="1:61" x14ac:dyDescent="0.2">
      <c r="D169" s="21"/>
      <c r="E169" s="31">
        <f t="shared" si="245"/>
        <v>6</v>
      </c>
      <c r="F169" s="27">
        <f>B167</f>
        <v>2903.1127215851998</v>
      </c>
      <c r="G169" s="27">
        <f t="shared" si="260"/>
        <v>145.15563607926001</v>
      </c>
      <c r="H169" s="28">
        <f t="shared" si="261"/>
        <v>25</v>
      </c>
      <c r="I169" s="27">
        <f>B164</f>
        <v>2000000</v>
      </c>
      <c r="J169" s="29">
        <v>0.5</v>
      </c>
      <c r="K169" s="8">
        <f t="shared" si="234"/>
        <v>1000</v>
      </c>
      <c r="L169" s="32"/>
      <c r="M169" s="9">
        <f t="shared" si="246"/>
        <v>0.88649214444726809</v>
      </c>
      <c r="N169" s="9">
        <f t="shared" si="246"/>
        <v>7.2198790800108038E-3</v>
      </c>
      <c r="O169" s="33">
        <f t="shared" si="247"/>
        <v>0.95314298035478162</v>
      </c>
      <c r="P169" s="33">
        <f t="shared" si="248"/>
        <v>8.4495376461957074E-4</v>
      </c>
      <c r="Q169" s="33">
        <f t="shared" si="249"/>
        <v>6.8815770641226367E-3</v>
      </c>
      <c r="R169" s="30">
        <f t="shared" si="250"/>
        <v>0.94541644952603943</v>
      </c>
      <c r="S169" s="30"/>
      <c r="T169" s="10">
        <f t="shared" si="235"/>
        <v>1143.771576425738</v>
      </c>
      <c r="U169" s="10">
        <f t="shared" si="226"/>
        <v>945.4164495260394</v>
      </c>
      <c r="W169" s="30"/>
      <c r="X169" s="11">
        <f t="shared" si="227"/>
        <v>2744.6505218149568</v>
      </c>
      <c r="Y169" s="11">
        <f t="shared" si="228"/>
        <v>-137.23252609074785</v>
      </c>
      <c r="Z169" s="11">
        <f t="shared" si="228"/>
        <v>-23.635411238150986</v>
      </c>
      <c r="AA169" s="11">
        <f t="shared" si="236"/>
        <v>-1689.9075292391415</v>
      </c>
      <c r="AB169" s="11">
        <f t="shared" si="237"/>
        <v>893.87505524691665</v>
      </c>
      <c r="AC169" s="11">
        <f t="shared" si="251"/>
        <v>200.6523757521156</v>
      </c>
      <c r="AD169" s="11">
        <f t="shared" si="238"/>
        <v>270.44626497126109</v>
      </c>
      <c r="AE169" s="11">
        <f t="shared" si="229"/>
        <v>1364.9736959702934</v>
      </c>
      <c r="AI169" s="31">
        <f t="shared" si="252"/>
        <v>6</v>
      </c>
      <c r="AJ169" s="27">
        <f t="shared" si="262"/>
        <v>2903.1127215851998</v>
      </c>
      <c r="AK169" s="27">
        <f t="shared" si="262"/>
        <v>145.15563607926001</v>
      </c>
      <c r="AL169" s="28">
        <f t="shared" si="263"/>
        <v>25</v>
      </c>
      <c r="AM169" s="27">
        <f t="shared" si="239"/>
        <v>2000000</v>
      </c>
      <c r="AN169" s="29">
        <v>0.5</v>
      </c>
      <c r="AO169" s="8">
        <f t="shared" si="240"/>
        <v>1000</v>
      </c>
      <c r="AP169" s="32"/>
      <c r="AQ169" s="9">
        <f t="shared" si="253"/>
        <v>0.71805863700228723</v>
      </c>
      <c r="AR169" s="9">
        <f t="shared" si="254"/>
        <v>7.2198790800108038E-3</v>
      </c>
      <c r="AS169" s="33">
        <f t="shared" si="255"/>
        <v>0.95381449008448349</v>
      </c>
      <c r="AT169" s="33">
        <f t="shared" si="256"/>
        <v>6.8489473270309591E-4</v>
      </c>
      <c r="AU169" s="33">
        <f t="shared" si="257"/>
        <v>6.8864252831721349E-3</v>
      </c>
      <c r="AV169" s="30">
        <f t="shared" si="258"/>
        <v>0.94624317006860825</v>
      </c>
      <c r="AW169" s="30"/>
      <c r="AX169" s="10">
        <f t="shared" si="241"/>
        <v>1144.5773881013802</v>
      </c>
      <c r="AY169" s="10">
        <f t="shared" si="230"/>
        <v>946.24317006860826</v>
      </c>
      <c r="BA169" s="30"/>
      <c r="BB169" s="11">
        <f t="shared" si="231"/>
        <v>2744.6505218149568</v>
      </c>
      <c r="BC169" s="11">
        <f t="shared" si="232"/>
        <v>-137.23252609074785</v>
      </c>
      <c r="BD169" s="11">
        <f t="shared" si="232"/>
        <v>-23.635411238150986</v>
      </c>
      <c r="BE169" s="11">
        <f t="shared" si="242"/>
        <v>-1369.7894654061918</v>
      </c>
      <c r="BF169" s="11">
        <f t="shared" si="243"/>
        <v>1213.9931190798663</v>
      </c>
      <c r="BG169" s="11">
        <f t="shared" si="259"/>
        <v>200.6523757521156</v>
      </c>
      <c r="BH169" s="11">
        <f t="shared" si="244"/>
        <v>270.50436087757453</v>
      </c>
      <c r="BI169" s="11">
        <f t="shared" si="233"/>
        <v>1685.1498557095565</v>
      </c>
    </row>
    <row r="170" spans="1:61" x14ac:dyDescent="0.2">
      <c r="A170" s="220" t="s">
        <v>72</v>
      </c>
      <c r="B170" s="220"/>
      <c r="C170" s="38"/>
      <c r="D170" s="21"/>
      <c r="E170" s="31">
        <f t="shared" si="245"/>
        <v>7</v>
      </c>
      <c r="F170" s="27">
        <f>B167</f>
        <v>2903.1127215851998</v>
      </c>
      <c r="G170" s="27">
        <f t="shared" si="260"/>
        <v>145.15563607926001</v>
      </c>
      <c r="H170" s="28">
        <f t="shared" si="261"/>
        <v>25</v>
      </c>
      <c r="I170" s="27">
        <f>B164</f>
        <v>2000000</v>
      </c>
      <c r="J170" s="29">
        <v>0.5</v>
      </c>
      <c r="K170" s="8">
        <f t="shared" si="234"/>
        <v>1000</v>
      </c>
      <c r="L170" s="32"/>
      <c r="M170" s="9">
        <f t="shared" si="246"/>
        <v>0.95520088094027955</v>
      </c>
      <c r="N170" s="9">
        <f t="shared" si="246"/>
        <v>7.0434336346212253E-3</v>
      </c>
      <c r="O170" s="33">
        <f t="shared" si="247"/>
        <v>0.94541644952603943</v>
      </c>
      <c r="P170" s="33">
        <f t="shared" si="248"/>
        <v>9.0306262544270419E-4</v>
      </c>
      <c r="Q170" s="33">
        <f t="shared" si="249"/>
        <v>6.658978019315886E-3</v>
      </c>
      <c r="R170" s="30">
        <f t="shared" si="250"/>
        <v>0.9378544088812808</v>
      </c>
      <c r="S170" s="30"/>
      <c r="T170" s="10">
        <f t="shared" si="235"/>
        <v>945.4164495260394</v>
      </c>
      <c r="U170" s="10">
        <f t="shared" si="226"/>
        <v>937.85440888128085</v>
      </c>
      <c r="W170" s="30"/>
      <c r="X170" s="11">
        <f t="shared" si="227"/>
        <v>2722.6970654180141</v>
      </c>
      <c r="Y170" s="11">
        <f t="shared" si="228"/>
        <v>-136.13485327090072</v>
      </c>
      <c r="Z170" s="11">
        <f t="shared" si="228"/>
        <v>-23.44636022203202</v>
      </c>
      <c r="AA170" s="11">
        <f t="shared" si="236"/>
        <v>-1806.1252508854084</v>
      </c>
      <c r="AB170" s="11">
        <f t="shared" si="237"/>
        <v>756.99060103967281</v>
      </c>
      <c r="AC170" s="11">
        <f t="shared" si="251"/>
        <v>7.7265308287421952</v>
      </c>
      <c r="AD170" s="11">
        <f t="shared" si="238"/>
        <v>254.64200585848576</v>
      </c>
      <c r="AE170" s="11">
        <f t="shared" si="229"/>
        <v>1019.3591377269007</v>
      </c>
      <c r="AI170" s="31">
        <f t="shared" si="252"/>
        <v>7</v>
      </c>
      <c r="AJ170" s="27">
        <f t="shared" si="262"/>
        <v>2903.1127215851998</v>
      </c>
      <c r="AK170" s="27">
        <f t="shared" si="262"/>
        <v>145.15563607926001</v>
      </c>
      <c r="AL170" s="28">
        <f t="shared" si="263"/>
        <v>25</v>
      </c>
      <c r="AM170" s="27">
        <f t="shared" si="239"/>
        <v>2000000</v>
      </c>
      <c r="AN170" s="29">
        <v>0.5</v>
      </c>
      <c r="AO170" s="8">
        <f t="shared" si="240"/>
        <v>1000</v>
      </c>
      <c r="AP170" s="32"/>
      <c r="AQ170" s="9">
        <f t="shared" si="253"/>
        <v>0.77371271356162652</v>
      </c>
      <c r="AR170" s="9">
        <f t="shared" si="254"/>
        <v>7.0434336346212253E-3</v>
      </c>
      <c r="AS170" s="33">
        <f t="shared" si="255"/>
        <v>0.94624317006860825</v>
      </c>
      <c r="AT170" s="33">
        <f t="shared" si="256"/>
        <v>7.3212037080293854E-4</v>
      </c>
      <c r="AU170" s="33">
        <f t="shared" si="257"/>
        <v>6.6648009705918476E-3</v>
      </c>
      <c r="AV170" s="30">
        <f t="shared" si="258"/>
        <v>0.93884624872721345</v>
      </c>
      <c r="AW170" s="30"/>
      <c r="AX170" s="10">
        <f t="shared" si="241"/>
        <v>946.24317006860826</v>
      </c>
      <c r="AY170" s="10">
        <f t="shared" si="230"/>
        <v>938.84624872721349</v>
      </c>
      <c r="BA170" s="30"/>
      <c r="BB170" s="11">
        <f t="shared" si="231"/>
        <v>2722.6970654180141</v>
      </c>
      <c r="BC170" s="11">
        <f t="shared" si="232"/>
        <v>-136.13485327090072</v>
      </c>
      <c r="BD170" s="11">
        <f t="shared" si="232"/>
        <v>-23.44636022203202</v>
      </c>
      <c r="BE170" s="11">
        <f t="shared" si="242"/>
        <v>-1464.240741605877</v>
      </c>
      <c r="BF170" s="11">
        <f t="shared" si="243"/>
        <v>1098.8751103192042</v>
      </c>
      <c r="BG170" s="11">
        <f t="shared" si="259"/>
        <v>7.7265308287421952</v>
      </c>
      <c r="BH170" s="11">
        <f t="shared" si="244"/>
        <v>254.70160921326493</v>
      </c>
      <c r="BI170" s="11">
        <f t="shared" si="233"/>
        <v>1361.3032503612112</v>
      </c>
    </row>
    <row r="171" spans="1:61" x14ac:dyDescent="0.2">
      <c r="A171" s="37" t="s">
        <v>8</v>
      </c>
      <c r="B171" s="37" t="s">
        <v>73</v>
      </c>
      <c r="C171" s="38"/>
      <c r="D171" s="21"/>
      <c r="E171" s="31">
        <f t="shared" si="245"/>
        <v>8</v>
      </c>
      <c r="F171" s="27">
        <f>B167</f>
        <v>2903.1127215851998</v>
      </c>
      <c r="G171" s="27">
        <f t="shared" si="260"/>
        <v>145.15563607926001</v>
      </c>
      <c r="H171" s="28">
        <f t="shared" si="261"/>
        <v>25</v>
      </c>
      <c r="I171" s="27">
        <f>B164</f>
        <v>2000000</v>
      </c>
      <c r="J171" s="29">
        <v>0.4</v>
      </c>
      <c r="K171" s="8">
        <f t="shared" si="234"/>
        <v>800</v>
      </c>
      <c r="L171" s="32"/>
      <c r="M171" s="9">
        <f t="shared" si="246"/>
        <v>1.0312697121728083</v>
      </c>
      <c r="N171" s="9">
        <f t="shared" si="246"/>
        <v>6.2808434275459851E-3</v>
      </c>
      <c r="O171" s="33">
        <f t="shared" si="247"/>
        <v>0.9378544088812808</v>
      </c>
      <c r="P171" s="33">
        <f t="shared" si="248"/>
        <v>9.6718084630699778E-4</v>
      </c>
      <c r="Q171" s="33">
        <f t="shared" si="249"/>
        <v>5.8905167000170176E-3</v>
      </c>
      <c r="R171" s="30">
        <f t="shared" si="250"/>
        <v>0.93099671133495676</v>
      </c>
      <c r="S171" s="30"/>
      <c r="T171" s="10">
        <f t="shared" si="235"/>
        <v>937.85440888128085</v>
      </c>
      <c r="U171" s="10">
        <f t="shared" si="226"/>
        <v>744.79736906796541</v>
      </c>
      <c r="W171" s="30"/>
      <c r="X171" s="11">
        <f t="shared" si="227"/>
        <v>2702.788396430497</v>
      </c>
      <c r="Y171" s="11">
        <f t="shared" si="228"/>
        <v>-135.13941982152485</v>
      </c>
      <c r="Z171" s="11">
        <f t="shared" si="228"/>
        <v>-23.274917783373919</v>
      </c>
      <c r="AA171" s="11">
        <f t="shared" si="236"/>
        <v>-1934.3616926139955</v>
      </c>
      <c r="AB171" s="11">
        <f t="shared" si="237"/>
        <v>610.01236621160274</v>
      </c>
      <c r="AC171" s="11">
        <f t="shared" si="251"/>
        <v>195.13292242101474</v>
      </c>
      <c r="AD171" s="11">
        <f t="shared" si="238"/>
        <v>252.73324080675204</v>
      </c>
      <c r="AE171" s="11">
        <f t="shared" si="229"/>
        <v>1057.8785294393695</v>
      </c>
      <c r="AI171" s="31">
        <f t="shared" si="252"/>
        <v>8</v>
      </c>
      <c r="AJ171" s="27">
        <f t="shared" si="262"/>
        <v>2903.1127215851998</v>
      </c>
      <c r="AK171" s="27">
        <f t="shared" si="262"/>
        <v>145.15563607926001</v>
      </c>
      <c r="AL171" s="28">
        <f t="shared" si="263"/>
        <v>25</v>
      </c>
      <c r="AM171" s="27">
        <f t="shared" si="239"/>
        <v>2000000</v>
      </c>
      <c r="AN171" s="29">
        <v>0.4</v>
      </c>
      <c r="AO171" s="8">
        <f t="shared" si="240"/>
        <v>800</v>
      </c>
      <c r="AP171" s="32"/>
      <c r="AQ171" s="9">
        <f t="shared" si="253"/>
        <v>0.83532846685997475</v>
      </c>
      <c r="AR171" s="9">
        <f t="shared" si="254"/>
        <v>6.2808434275459851E-3</v>
      </c>
      <c r="AS171" s="33">
        <f t="shared" si="255"/>
        <v>0.93884624872721345</v>
      </c>
      <c r="AT171" s="33">
        <f t="shared" si="256"/>
        <v>7.8424499756654176E-4</v>
      </c>
      <c r="AU171" s="33">
        <f t="shared" si="257"/>
        <v>5.8967462907945217E-3</v>
      </c>
      <c r="AV171" s="30">
        <f t="shared" si="258"/>
        <v>0.93216525743885237</v>
      </c>
      <c r="AW171" s="30"/>
      <c r="AX171" s="10">
        <f t="shared" si="241"/>
        <v>938.84624872721349</v>
      </c>
      <c r="AY171" s="10">
        <f t="shared" si="230"/>
        <v>745.73220595108194</v>
      </c>
      <c r="BA171" s="30"/>
      <c r="BB171" s="11">
        <f t="shared" si="231"/>
        <v>2702.788396430497</v>
      </c>
      <c r="BC171" s="11">
        <f t="shared" si="232"/>
        <v>-135.13941982152485</v>
      </c>
      <c r="BD171" s="11">
        <f t="shared" si="232"/>
        <v>-23.274917783373919</v>
      </c>
      <c r="BE171" s="11">
        <f t="shared" si="242"/>
        <v>-1568.4899951330835</v>
      </c>
      <c r="BF171" s="11">
        <f t="shared" si="243"/>
        <v>975.8840636925147</v>
      </c>
      <c r="BG171" s="11">
        <f t="shared" si="259"/>
        <v>195.13292242101474</v>
      </c>
      <c r="BH171" s="11">
        <f t="shared" si="244"/>
        <v>252.8047486249049</v>
      </c>
      <c r="BI171" s="11">
        <f t="shared" si="233"/>
        <v>1423.8217347384343</v>
      </c>
    </row>
    <row r="172" spans="1:61" x14ac:dyDescent="0.2">
      <c r="A172" s="21">
        <v>1</v>
      </c>
      <c r="B172" s="38">
        <f>B27</f>
        <v>0.8</v>
      </c>
      <c r="D172" s="21"/>
      <c r="E172" s="31">
        <f t="shared" si="245"/>
        <v>9</v>
      </c>
      <c r="F172" s="27">
        <f>B167</f>
        <v>2903.1127215851998</v>
      </c>
      <c r="G172" s="27">
        <f t="shared" si="260"/>
        <v>145.15563607926001</v>
      </c>
      <c r="H172" s="28">
        <f t="shared" si="261"/>
        <v>25</v>
      </c>
      <c r="I172" s="27">
        <f>B164</f>
        <v>2000000</v>
      </c>
      <c r="J172" s="29">
        <v>0.4</v>
      </c>
      <c r="K172" s="8">
        <f t="shared" si="234"/>
        <v>800</v>
      </c>
      <c r="L172" s="32"/>
      <c r="M172" s="9">
        <f t="shared" si="246"/>
        <v>1.1162557062007623</v>
      </c>
      <c r="N172" s="9">
        <f t="shared" si="246"/>
        <v>5.8315702180592619E-3</v>
      </c>
      <c r="O172" s="33">
        <f t="shared" si="247"/>
        <v>0.93099671133495676</v>
      </c>
      <c r="P172" s="33">
        <f t="shared" si="248"/>
        <v>1.0392303914817894E-3</v>
      </c>
      <c r="Q172" s="33">
        <f t="shared" si="249"/>
        <v>5.4291726949320497E-3</v>
      </c>
      <c r="R172" s="30">
        <f t="shared" si="250"/>
        <v>0.92452830824854293</v>
      </c>
      <c r="S172" s="30"/>
      <c r="T172" s="10">
        <f t="shared" si="235"/>
        <v>744.79736906796541</v>
      </c>
      <c r="U172" s="10">
        <f t="shared" si="226"/>
        <v>739.62264659883431</v>
      </c>
      <c r="W172" s="30"/>
      <c r="X172" s="11">
        <f t="shared" si="227"/>
        <v>2684.009893141988</v>
      </c>
      <c r="Y172" s="11">
        <f t="shared" si="228"/>
        <v>-134.20049465709943</v>
      </c>
      <c r="Z172" s="11">
        <f t="shared" si="228"/>
        <v>-23.113207706213572</v>
      </c>
      <c r="AA172" s="11">
        <f t="shared" si="236"/>
        <v>-2078.4607829635788</v>
      </c>
      <c r="AB172" s="11">
        <f t="shared" si="237"/>
        <v>448.2354078150961</v>
      </c>
      <c r="AC172" s="11">
        <f t="shared" si="251"/>
        <v>5.4861580370592069</v>
      </c>
      <c r="AD172" s="11">
        <f t="shared" si="238"/>
        <v>237.52841004061426</v>
      </c>
      <c r="AE172" s="11">
        <f t="shared" si="229"/>
        <v>691.24997589276961</v>
      </c>
      <c r="AI172" s="31">
        <f t="shared" si="252"/>
        <v>9</v>
      </c>
      <c r="AJ172" s="27">
        <f t="shared" si="262"/>
        <v>2903.1127215851998</v>
      </c>
      <c r="AK172" s="27">
        <f t="shared" si="262"/>
        <v>145.15563607926001</v>
      </c>
      <c r="AL172" s="28">
        <f t="shared" si="263"/>
        <v>25</v>
      </c>
      <c r="AM172" s="27">
        <f t="shared" si="239"/>
        <v>2000000</v>
      </c>
      <c r="AN172" s="29">
        <v>0.4</v>
      </c>
      <c r="AO172" s="8">
        <f t="shared" si="240"/>
        <v>800</v>
      </c>
      <c r="AP172" s="32"/>
      <c r="AQ172" s="9">
        <f t="shared" si="253"/>
        <v>0.90416712202261751</v>
      </c>
      <c r="AR172" s="9">
        <f t="shared" si="254"/>
        <v>5.8315702180592619E-3</v>
      </c>
      <c r="AS172" s="33">
        <f t="shared" si="255"/>
        <v>0.93216525743885237</v>
      </c>
      <c r="AT172" s="33">
        <f t="shared" si="256"/>
        <v>8.4283317806795955E-4</v>
      </c>
      <c r="AU172" s="33">
        <f t="shared" si="257"/>
        <v>5.4359871535899565E-3</v>
      </c>
      <c r="AV172" s="30">
        <f t="shared" si="258"/>
        <v>0.92588643710719443</v>
      </c>
      <c r="AW172" s="30"/>
      <c r="AX172" s="10">
        <f t="shared" si="241"/>
        <v>745.73220595108194</v>
      </c>
      <c r="AY172" s="10">
        <f t="shared" si="230"/>
        <v>740.70914968575551</v>
      </c>
      <c r="BA172" s="30"/>
      <c r="BB172" s="11">
        <f t="shared" si="231"/>
        <v>2684.009893141988</v>
      </c>
      <c r="BC172" s="11">
        <f t="shared" si="232"/>
        <v>-134.20049465709943</v>
      </c>
      <c r="BD172" s="11">
        <f t="shared" si="232"/>
        <v>-23.113207706213572</v>
      </c>
      <c r="BE172" s="11">
        <f t="shared" si="242"/>
        <v>-1685.6663561359192</v>
      </c>
      <c r="BF172" s="11">
        <f t="shared" si="243"/>
        <v>841.02983464275576</v>
      </c>
      <c r="BG172" s="11">
        <f t="shared" si="259"/>
        <v>5.4861580370592069</v>
      </c>
      <c r="BH172" s="11">
        <f t="shared" si="244"/>
        <v>237.59580816553796</v>
      </c>
      <c r="BI172" s="11">
        <f t="shared" si="233"/>
        <v>1084.1118008453529</v>
      </c>
    </row>
    <row r="173" spans="1:61" x14ac:dyDescent="0.2">
      <c r="A173" s="39" t="s">
        <v>74</v>
      </c>
      <c r="B173" s="38">
        <f>B28</f>
        <v>0.05</v>
      </c>
      <c r="D173" s="21"/>
      <c r="E173" s="31">
        <f t="shared" si="245"/>
        <v>10</v>
      </c>
      <c r="F173" s="27">
        <f>B167</f>
        <v>2903.1127215851998</v>
      </c>
      <c r="G173" s="27">
        <f t="shared" si="260"/>
        <v>145.15563607926001</v>
      </c>
      <c r="H173" s="28">
        <f t="shared" si="261"/>
        <v>25</v>
      </c>
      <c r="I173" s="27">
        <f>B164</f>
        <v>2000000</v>
      </c>
      <c r="J173" s="29">
        <v>0.4</v>
      </c>
      <c r="K173" s="8">
        <f t="shared" si="234"/>
        <v>800</v>
      </c>
      <c r="L173" s="32"/>
      <c r="M173" s="9">
        <f t="shared" si="246"/>
        <v>1.2102241006607368</v>
      </c>
      <c r="N173" s="9">
        <f t="shared" si="246"/>
        <v>5.3897824283458667E-3</v>
      </c>
      <c r="O173" s="33">
        <f t="shared" si="247"/>
        <v>0.92452830824854293</v>
      </c>
      <c r="P173" s="33">
        <f t="shared" si="248"/>
        <v>1.1188864403854852E-3</v>
      </c>
      <c r="Q173" s="33">
        <f t="shared" si="249"/>
        <v>4.9830064303063278E-3</v>
      </c>
      <c r="R173" s="30">
        <f t="shared" si="250"/>
        <v>0.91842641537785108</v>
      </c>
      <c r="S173" s="30"/>
      <c r="T173" s="10">
        <f t="shared" si="235"/>
        <v>739.62264659883431</v>
      </c>
      <c r="U173" s="10">
        <f t="shared" si="226"/>
        <v>734.7411323022809</v>
      </c>
      <c r="W173" s="30"/>
      <c r="X173" s="11">
        <f t="shared" si="227"/>
        <v>2666.2954103233324</v>
      </c>
      <c r="Y173" s="11">
        <f t="shared" si="228"/>
        <v>-133.31477051616665</v>
      </c>
      <c r="Z173" s="11">
        <f t="shared" si="228"/>
        <v>-22.960660384446278</v>
      </c>
      <c r="AA173" s="11">
        <f t="shared" si="236"/>
        <v>-2237.7728807709705</v>
      </c>
      <c r="AB173" s="11">
        <f t="shared" si="237"/>
        <v>272.24709865174873</v>
      </c>
      <c r="AC173" s="11">
        <f t="shared" si="251"/>
        <v>5.1747224691310878</v>
      </c>
      <c r="AD173" s="11">
        <f t="shared" si="238"/>
        <v>235.94204412173013</v>
      </c>
      <c r="AE173" s="11">
        <f t="shared" si="229"/>
        <v>513.36386524261002</v>
      </c>
      <c r="AI173" s="31">
        <f t="shared" si="252"/>
        <v>10</v>
      </c>
      <c r="AJ173" s="27">
        <f t="shared" si="262"/>
        <v>2903.1127215851998</v>
      </c>
      <c r="AK173" s="27">
        <f t="shared" si="262"/>
        <v>145.15563607926001</v>
      </c>
      <c r="AL173" s="28">
        <f t="shared" si="263"/>
        <v>25</v>
      </c>
      <c r="AM173" s="27">
        <f t="shared" si="239"/>
        <v>2000000</v>
      </c>
      <c r="AN173" s="29">
        <v>0.4</v>
      </c>
      <c r="AO173" s="8">
        <f t="shared" si="240"/>
        <v>800</v>
      </c>
      <c r="AP173" s="32"/>
      <c r="AQ173" s="9">
        <f t="shared" si="253"/>
        <v>0.98028152153519688</v>
      </c>
      <c r="AR173" s="9">
        <f t="shared" si="254"/>
        <v>5.3897824283458667E-3</v>
      </c>
      <c r="AS173" s="33">
        <f t="shared" si="255"/>
        <v>0.92588643710719443</v>
      </c>
      <c r="AT173" s="33">
        <f t="shared" si="256"/>
        <v>9.0762936533624299E-4</v>
      </c>
      <c r="AU173" s="33">
        <f t="shared" si="257"/>
        <v>4.9903264493641169E-3</v>
      </c>
      <c r="AV173" s="30">
        <f t="shared" si="258"/>
        <v>0.91998848129249411</v>
      </c>
      <c r="AW173" s="30"/>
      <c r="AX173" s="10">
        <f t="shared" si="241"/>
        <v>740.70914968575551</v>
      </c>
      <c r="AY173" s="10">
        <f t="shared" si="230"/>
        <v>735.99078503399528</v>
      </c>
      <c r="BA173" s="30"/>
      <c r="BB173" s="11">
        <f t="shared" si="231"/>
        <v>2666.2954103233324</v>
      </c>
      <c r="BC173" s="11">
        <f t="shared" si="232"/>
        <v>-133.31477051616665</v>
      </c>
      <c r="BD173" s="11">
        <f t="shared" si="232"/>
        <v>-22.960660384446278</v>
      </c>
      <c r="BE173" s="11">
        <f t="shared" si="242"/>
        <v>-1815.2587306724861</v>
      </c>
      <c r="BF173" s="11">
        <f t="shared" si="243"/>
        <v>694.76124875023311</v>
      </c>
      <c r="BG173" s="11">
        <f t="shared" si="259"/>
        <v>5.1747224691310878</v>
      </c>
      <c r="BH173" s="11">
        <f t="shared" si="244"/>
        <v>236.02037679356289</v>
      </c>
      <c r="BI173" s="11">
        <f t="shared" si="233"/>
        <v>935.95634801292704</v>
      </c>
    </row>
    <row r="174" spans="1:61" x14ac:dyDescent="0.2">
      <c r="D174" s="21"/>
      <c r="E174" s="31">
        <f t="shared" si="245"/>
        <v>11</v>
      </c>
      <c r="F174" s="27">
        <f>B167</f>
        <v>2903.1127215851998</v>
      </c>
      <c r="G174" s="27">
        <f t="shared" si="260"/>
        <v>145.15563607926001</v>
      </c>
      <c r="H174" s="28">
        <f t="shared" si="261"/>
        <v>25</v>
      </c>
      <c r="I174" s="27">
        <f>B164</f>
        <v>2000000</v>
      </c>
      <c r="J174" s="29">
        <v>0.4</v>
      </c>
      <c r="K174" s="8">
        <f t="shared" si="234"/>
        <v>800</v>
      </c>
      <c r="L174" s="40"/>
      <c r="M174" s="9">
        <f t="shared" si="246"/>
        <v>1.3141842576365947</v>
      </c>
      <c r="N174" s="9">
        <f t="shared" si="246"/>
        <v>4.7283870168617079E-3</v>
      </c>
      <c r="O174" s="33">
        <f t="shared" si="247"/>
        <v>0.91842641537785108</v>
      </c>
      <c r="P174" s="33">
        <f t="shared" si="248"/>
        <v>1.2069815368871801E-3</v>
      </c>
      <c r="Q174" s="33">
        <f t="shared" si="249"/>
        <v>4.3426755384154692E-3</v>
      </c>
      <c r="R174" s="30">
        <f t="shared" si="250"/>
        <v>0.91287675830254844</v>
      </c>
      <c r="S174" s="40"/>
      <c r="T174" s="10">
        <f t="shared" si="235"/>
        <v>734.7411323022809</v>
      </c>
      <c r="U174" s="10">
        <f t="shared" si="226"/>
        <v>730.30140664203873</v>
      </c>
      <c r="W174" s="40"/>
      <c r="X174" s="11">
        <f t="shared" si="227"/>
        <v>2650.1841302675862</v>
      </c>
      <c r="Y174" s="11">
        <f t="shared" si="228"/>
        <v>-132.50920651337933</v>
      </c>
      <c r="Z174" s="11">
        <f t="shared" si="228"/>
        <v>-22.82191895756371</v>
      </c>
      <c r="AA174" s="11">
        <f t="shared" si="236"/>
        <v>-2413.9630737743601</v>
      </c>
      <c r="AB174" s="11">
        <f t="shared" si="237"/>
        <v>80.889931022282781</v>
      </c>
      <c r="AC174" s="11">
        <f t="shared" si="251"/>
        <v>4.8815142965534797</v>
      </c>
      <c r="AD174" s="11">
        <f t="shared" si="238"/>
        <v>234.48662286318498</v>
      </c>
      <c r="AE174" s="11">
        <f t="shared" si="229"/>
        <v>320.25806818202125</v>
      </c>
      <c r="AI174" s="31">
        <f t="shared" si="252"/>
        <v>11</v>
      </c>
      <c r="AJ174" s="27">
        <f t="shared" si="262"/>
        <v>2903.1127215851998</v>
      </c>
      <c r="AK174" s="27">
        <f t="shared" si="262"/>
        <v>145.15563607926001</v>
      </c>
      <c r="AL174" s="28">
        <f t="shared" si="263"/>
        <v>25</v>
      </c>
      <c r="AM174" s="27">
        <f t="shared" si="239"/>
        <v>2000000</v>
      </c>
      <c r="AN174" s="29">
        <v>0.4</v>
      </c>
      <c r="AO174" s="8">
        <f t="shared" si="240"/>
        <v>800</v>
      </c>
      <c r="AP174" s="40"/>
      <c r="AQ174" s="9">
        <f t="shared" si="253"/>
        <v>1.0644892486856419</v>
      </c>
      <c r="AR174" s="9">
        <f t="shared" si="254"/>
        <v>4.7283870168617079E-3</v>
      </c>
      <c r="AS174" s="33">
        <f t="shared" si="255"/>
        <v>0.91998848129249411</v>
      </c>
      <c r="AT174" s="33">
        <f t="shared" si="256"/>
        <v>9.7931784725049172E-4</v>
      </c>
      <c r="AU174" s="33">
        <f t="shared" si="257"/>
        <v>4.3500615906057498E-3</v>
      </c>
      <c r="AV174" s="30">
        <f t="shared" si="258"/>
        <v>0.91465910185463783</v>
      </c>
      <c r="AW174" s="40"/>
      <c r="AX174" s="10">
        <f t="shared" si="241"/>
        <v>735.99078503399528</v>
      </c>
      <c r="AY174" s="10">
        <f t="shared" si="230"/>
        <v>731.72728148371027</v>
      </c>
      <c r="BA174" s="40"/>
      <c r="BB174" s="11">
        <f t="shared" si="231"/>
        <v>2650.1841302675862</v>
      </c>
      <c r="BC174" s="11">
        <f t="shared" si="232"/>
        <v>-132.50920651337933</v>
      </c>
      <c r="BD174" s="11">
        <f t="shared" si="232"/>
        <v>-22.82191895756371</v>
      </c>
      <c r="BE174" s="11">
        <f t="shared" si="242"/>
        <v>-1958.6356945009834</v>
      </c>
      <c r="BF174" s="11">
        <f t="shared" si="243"/>
        <v>536.21731029565944</v>
      </c>
      <c r="BG174" s="11">
        <f t="shared" si="259"/>
        <v>4.8815142965534797</v>
      </c>
      <c r="BH174" s="11">
        <f t="shared" si="244"/>
        <v>234.5767179936237</v>
      </c>
      <c r="BI174" s="11">
        <f t="shared" si="233"/>
        <v>775.67554258583664</v>
      </c>
    </row>
    <row r="175" spans="1:61" x14ac:dyDescent="0.2">
      <c r="A175" s="220" t="s">
        <v>75</v>
      </c>
      <c r="B175" s="220"/>
      <c r="D175" s="21"/>
      <c r="E175" s="31">
        <f t="shared" si="245"/>
        <v>12</v>
      </c>
      <c r="F175" s="27">
        <f>B167</f>
        <v>2903.1127215851998</v>
      </c>
      <c r="G175" s="27">
        <f t="shared" si="260"/>
        <v>145.15563607926001</v>
      </c>
      <c r="H175" s="28">
        <f t="shared" si="261"/>
        <v>25</v>
      </c>
      <c r="I175" s="27">
        <f>B164</f>
        <v>2000000</v>
      </c>
      <c r="J175" s="29">
        <v>0.4</v>
      </c>
      <c r="K175" s="8">
        <f t="shared" si="234"/>
        <v>800</v>
      </c>
      <c r="L175" s="40"/>
      <c r="M175" s="9">
        <f t="shared" si="246"/>
        <v>1.4282641651842443</v>
      </c>
      <c r="N175" s="9">
        <f t="shared" si="246"/>
        <v>4.3000736536545209E-3</v>
      </c>
      <c r="O175" s="33">
        <f t="shared" si="247"/>
        <v>0.91287675830254844</v>
      </c>
      <c r="P175" s="33">
        <f t="shared" si="248"/>
        <v>1.3038291611130886E-3</v>
      </c>
      <c r="Q175" s="33">
        <f t="shared" si="249"/>
        <v>3.9254372974103346E-3</v>
      </c>
      <c r="R175" s="30">
        <f t="shared" si="250"/>
        <v>0.90764749184402505</v>
      </c>
      <c r="S175" s="40"/>
      <c r="T175" s="10">
        <f t="shared" si="235"/>
        <v>730.30140664203873</v>
      </c>
      <c r="U175" s="10">
        <f t="shared" si="226"/>
        <v>726.11799347522003</v>
      </c>
      <c r="X175" s="11">
        <f t="shared" si="227"/>
        <v>2635.0029802872878</v>
      </c>
      <c r="Y175" s="11">
        <f t="shared" si="228"/>
        <v>-131.75014901436441</v>
      </c>
      <c r="Z175" s="11">
        <f t="shared" si="228"/>
        <v>-22.691187296100626</v>
      </c>
      <c r="AA175" s="11">
        <f t="shared" si="236"/>
        <v>-2607.6583222261775</v>
      </c>
      <c r="AB175" s="11">
        <f t="shared" si="237"/>
        <v>-127.09667824935468</v>
      </c>
      <c r="AC175" s="11">
        <f t="shared" si="251"/>
        <v>4.4397256602420887</v>
      </c>
      <c r="AD175" s="11">
        <f t="shared" si="238"/>
        <v>233.12675870040974</v>
      </c>
      <c r="AE175" s="11">
        <f t="shared" si="229"/>
        <v>110.46980611129715</v>
      </c>
      <c r="AI175" s="31">
        <f t="shared" si="252"/>
        <v>12</v>
      </c>
      <c r="AJ175" s="27">
        <f t="shared" si="262"/>
        <v>2903.1127215851998</v>
      </c>
      <c r="AK175" s="27">
        <f t="shared" si="262"/>
        <v>145.15563607926001</v>
      </c>
      <c r="AL175" s="28">
        <f t="shared" si="263"/>
        <v>25</v>
      </c>
      <c r="AM175" s="27">
        <f t="shared" si="239"/>
        <v>2000000</v>
      </c>
      <c r="AN175" s="29">
        <v>0.4</v>
      </c>
      <c r="AO175" s="8">
        <f t="shared" si="240"/>
        <v>800</v>
      </c>
      <c r="AP175" s="40"/>
      <c r="AQ175" s="9">
        <f t="shared" si="253"/>
        <v>1.1568939737992379</v>
      </c>
      <c r="AR175" s="9">
        <f t="shared" si="254"/>
        <v>4.3000736536545209E-3</v>
      </c>
      <c r="AS175" s="33">
        <f t="shared" si="255"/>
        <v>0.91465910185463783</v>
      </c>
      <c r="AT175" s="33">
        <f t="shared" si="256"/>
        <v>1.0581636030162539E-3</v>
      </c>
      <c r="AU175" s="33">
        <f t="shared" si="257"/>
        <v>3.9331015059604355E-3</v>
      </c>
      <c r="AV175" s="30">
        <f t="shared" si="258"/>
        <v>0.9096678367456611</v>
      </c>
      <c r="AW175" s="40"/>
      <c r="AX175" s="10">
        <f t="shared" si="241"/>
        <v>731.72728148371027</v>
      </c>
      <c r="AY175" s="10">
        <f t="shared" si="230"/>
        <v>727.73426939652893</v>
      </c>
      <c r="BB175" s="11">
        <f t="shared" si="231"/>
        <v>2635.0029802872878</v>
      </c>
      <c r="BC175" s="11">
        <f t="shared" si="232"/>
        <v>-131.75014901436441</v>
      </c>
      <c r="BD175" s="11">
        <f t="shared" si="232"/>
        <v>-22.691187296100626</v>
      </c>
      <c r="BE175" s="11">
        <f t="shared" si="242"/>
        <v>-2116.3272060325075</v>
      </c>
      <c r="BF175" s="11">
        <f t="shared" si="243"/>
        <v>364.23443794431523</v>
      </c>
      <c r="BG175" s="11">
        <f t="shared" si="259"/>
        <v>4.4397256602420887</v>
      </c>
      <c r="BH175" s="11">
        <f t="shared" si="244"/>
        <v>233.22955876365089</v>
      </c>
      <c r="BI175" s="11">
        <f t="shared" si="233"/>
        <v>601.90372236820815</v>
      </c>
    </row>
    <row r="176" spans="1:61" x14ac:dyDescent="0.2">
      <c r="A176" s="37" t="s">
        <v>8</v>
      </c>
      <c r="B176" s="37" t="s">
        <v>76</v>
      </c>
      <c r="C176" s="37" t="s">
        <v>77</v>
      </c>
      <c r="D176" s="21"/>
      <c r="E176" s="31">
        <f t="shared" si="245"/>
        <v>13</v>
      </c>
      <c r="F176" s="27">
        <f>B167</f>
        <v>2903.1127215851998</v>
      </c>
      <c r="G176" s="27">
        <f t="shared" si="260"/>
        <v>145.15563607926001</v>
      </c>
      <c r="H176" s="28">
        <f t="shared" si="261"/>
        <v>25</v>
      </c>
      <c r="I176" s="27">
        <f>B164</f>
        <v>2000000</v>
      </c>
      <c r="J176" s="29">
        <v>0.3</v>
      </c>
      <c r="K176" s="8">
        <f t="shared" si="234"/>
        <v>600</v>
      </c>
      <c r="L176" s="40"/>
      <c r="M176" s="9">
        <f t="shared" si="246"/>
        <v>1.5531325570520966</v>
      </c>
      <c r="N176" s="9">
        <f t="shared" si="246"/>
        <v>3.6517404271066895E-3</v>
      </c>
      <c r="O176" s="33">
        <f t="shared" si="247"/>
        <v>0.90764749184402505</v>
      </c>
      <c r="P176" s="33">
        <f t="shared" si="248"/>
        <v>1.4096968699096326E-3</v>
      </c>
      <c r="Q176" s="33">
        <f t="shared" si="249"/>
        <v>3.3144930395288155E-3</v>
      </c>
      <c r="R176" s="30">
        <f t="shared" si="250"/>
        <v>0.90292330193458659</v>
      </c>
      <c r="S176" s="40"/>
      <c r="T176" s="10">
        <f t="shared" si="235"/>
        <v>726.11799347522003</v>
      </c>
      <c r="U176" s="10">
        <f t="shared" si="226"/>
        <v>541.75398116075201</v>
      </c>
      <c r="X176" s="11">
        <f t="shared" si="227"/>
        <v>2621.2881244620125</v>
      </c>
      <c r="Y176" s="11">
        <f t="shared" si="228"/>
        <v>-131.06440622310066</v>
      </c>
      <c r="Z176" s="11">
        <f t="shared" si="228"/>
        <v>-22.573082548364663</v>
      </c>
      <c r="AA176" s="11">
        <f t="shared" si="236"/>
        <v>-2819.3937398192652</v>
      </c>
      <c r="AB176" s="11">
        <f t="shared" si="237"/>
        <v>-351.74310412871819</v>
      </c>
      <c r="AC176" s="11">
        <f t="shared" si="251"/>
        <v>185.71291153562373</v>
      </c>
      <c r="AD176" s="11">
        <f t="shared" si="238"/>
        <v>231.88580210992035</v>
      </c>
      <c r="AE176" s="11">
        <f t="shared" si="229"/>
        <v>65.855609516825893</v>
      </c>
      <c r="AI176" s="31">
        <f t="shared" si="252"/>
        <v>13</v>
      </c>
      <c r="AJ176" s="27">
        <f t="shared" si="262"/>
        <v>2903.1127215851998</v>
      </c>
      <c r="AK176" s="27">
        <f t="shared" si="262"/>
        <v>145.15563607926001</v>
      </c>
      <c r="AL176" s="28">
        <f t="shared" si="263"/>
        <v>25</v>
      </c>
      <c r="AM176" s="27">
        <f t="shared" si="239"/>
        <v>2000000</v>
      </c>
      <c r="AN176" s="29">
        <v>0.3</v>
      </c>
      <c r="AO176" s="8">
        <f t="shared" si="240"/>
        <v>600</v>
      </c>
      <c r="AP176" s="40"/>
      <c r="AQ176" s="9">
        <f t="shared" si="253"/>
        <v>1.2580373712121984</v>
      </c>
      <c r="AR176" s="9">
        <f t="shared" si="254"/>
        <v>3.6517404271066895E-3</v>
      </c>
      <c r="AS176" s="33">
        <f t="shared" si="255"/>
        <v>0.9096678367456611</v>
      </c>
      <c r="AT176" s="33">
        <f t="shared" si="256"/>
        <v>1.1443961340157987E-3</v>
      </c>
      <c r="AU176" s="33">
        <f t="shared" si="257"/>
        <v>3.3218708146828188E-3</v>
      </c>
      <c r="AV176" s="30">
        <f t="shared" si="258"/>
        <v>0.90520156979696242</v>
      </c>
      <c r="AW176" s="40"/>
      <c r="AX176" s="10">
        <f t="shared" si="241"/>
        <v>727.73426939652893</v>
      </c>
      <c r="AY176" s="10">
        <f t="shared" si="230"/>
        <v>543.1209418781774</v>
      </c>
      <c r="BB176" s="11">
        <f t="shared" si="231"/>
        <v>2621.2881244620125</v>
      </c>
      <c r="BC176" s="11">
        <f t="shared" si="232"/>
        <v>-131.06440622310066</v>
      </c>
      <c r="BD176" s="11">
        <f t="shared" si="232"/>
        <v>-22.573082548364663</v>
      </c>
      <c r="BE176" s="11">
        <f t="shared" si="242"/>
        <v>-2288.7922680315974</v>
      </c>
      <c r="BF176" s="11">
        <f t="shared" si="243"/>
        <v>178.85836765894965</v>
      </c>
      <c r="BG176" s="11">
        <f t="shared" si="259"/>
        <v>185.71291153562373</v>
      </c>
      <c r="BH176" s="11">
        <f t="shared" si="244"/>
        <v>232.00232935485786</v>
      </c>
      <c r="BI176" s="11">
        <f t="shared" si="233"/>
        <v>596.57360854943124</v>
      </c>
    </row>
    <row r="177" spans="1:61" x14ac:dyDescent="0.2">
      <c r="A177" s="21">
        <v>1</v>
      </c>
      <c r="B177" s="13">
        <f>B148</f>
        <v>200</v>
      </c>
      <c r="C177" s="13">
        <f>C148</f>
        <v>240</v>
      </c>
      <c r="D177" s="21"/>
      <c r="E177" s="31">
        <f t="shared" si="245"/>
        <v>14</v>
      </c>
      <c r="F177" s="27">
        <f>B167</f>
        <v>2903.1127215851998</v>
      </c>
      <c r="G177" s="27">
        <f t="shared" si="260"/>
        <v>145.15563607926001</v>
      </c>
      <c r="H177" s="28">
        <f t="shared" si="261"/>
        <v>25</v>
      </c>
      <c r="I177" s="27">
        <f>B164</f>
        <v>2000000</v>
      </c>
      <c r="J177" s="29">
        <v>0.3</v>
      </c>
      <c r="K177" s="8">
        <f t="shared" si="234"/>
        <v>600</v>
      </c>
      <c r="L177" s="40"/>
      <c r="M177" s="9">
        <f t="shared" si="246"/>
        <v>1.6902913329606097</v>
      </c>
      <c r="N177" s="9">
        <f t="shared" si="246"/>
        <v>3.3398015797097488E-3</v>
      </c>
      <c r="O177" s="33">
        <f t="shared" si="247"/>
        <v>0.90292330193458659</v>
      </c>
      <c r="P177" s="33">
        <f t="shared" si="248"/>
        <v>1.5262034315882073E-3</v>
      </c>
      <c r="Q177" s="33">
        <f t="shared" si="249"/>
        <v>3.0155846701578749E-3</v>
      </c>
      <c r="R177" s="30">
        <f t="shared" si="250"/>
        <v>0.89838151383284048</v>
      </c>
      <c r="S177" s="40"/>
      <c r="T177" s="10">
        <f t="shared" si="235"/>
        <v>541.75398116075201</v>
      </c>
      <c r="U177" s="10">
        <f t="shared" si="226"/>
        <v>539.02890829970431</v>
      </c>
      <c r="X177" s="11">
        <f t="shared" si="227"/>
        <v>2608.1028016450891</v>
      </c>
      <c r="Y177" s="11">
        <f t="shared" si="228"/>
        <v>-130.40514008225449</v>
      </c>
      <c r="Z177" s="11">
        <f t="shared" si="228"/>
        <v>-22.459537845821011</v>
      </c>
      <c r="AA177" s="11">
        <f t="shared" si="236"/>
        <v>-3052.4068631764144</v>
      </c>
      <c r="AB177" s="11">
        <f t="shared" si="237"/>
        <v>-597.16873945940097</v>
      </c>
      <c r="AC177" s="11">
        <f t="shared" si="251"/>
        <v>2.8345139456631419</v>
      </c>
      <c r="AD177" s="11">
        <f t="shared" si="238"/>
        <v>217.69078936949299</v>
      </c>
      <c r="AE177" s="11">
        <f t="shared" si="229"/>
        <v>-376.64343614424479</v>
      </c>
      <c r="AI177" s="31">
        <f t="shared" si="252"/>
        <v>14</v>
      </c>
      <c r="AJ177" s="27">
        <f t="shared" si="262"/>
        <v>2903.1127215851998</v>
      </c>
      <c r="AK177" s="27">
        <f t="shared" si="262"/>
        <v>145.15563607926001</v>
      </c>
      <c r="AL177" s="28">
        <f t="shared" si="263"/>
        <v>25</v>
      </c>
      <c r="AM177" s="27">
        <f t="shared" si="239"/>
        <v>2000000</v>
      </c>
      <c r="AN177" s="29">
        <v>0.3</v>
      </c>
      <c r="AO177" s="8">
        <f t="shared" si="240"/>
        <v>600</v>
      </c>
      <c r="AP177" s="40"/>
      <c r="AQ177" s="9">
        <f t="shared" si="253"/>
        <v>1.369135979698094</v>
      </c>
      <c r="AR177" s="9">
        <f t="shared" si="254"/>
        <v>3.3398015797097488E-3</v>
      </c>
      <c r="AS177" s="33">
        <f t="shared" si="255"/>
        <v>0.90520156979696242</v>
      </c>
      <c r="AT177" s="33">
        <f t="shared" si="256"/>
        <v>1.2393440380882169E-3</v>
      </c>
      <c r="AU177" s="33">
        <f t="shared" si="257"/>
        <v>3.0231936327636396E-3</v>
      </c>
      <c r="AV177" s="30">
        <f t="shared" si="258"/>
        <v>0.90093903212611059</v>
      </c>
      <c r="AW177" s="40"/>
      <c r="AX177" s="10">
        <f t="shared" si="241"/>
        <v>543.1209418781774</v>
      </c>
      <c r="AY177" s="10">
        <f t="shared" si="230"/>
        <v>540.56341927566632</v>
      </c>
      <c r="BB177" s="11">
        <f t="shared" si="231"/>
        <v>2608.1028016450891</v>
      </c>
      <c r="BC177" s="11">
        <f t="shared" si="232"/>
        <v>-130.40514008225449</v>
      </c>
      <c r="BD177" s="11">
        <f t="shared" si="232"/>
        <v>-22.459537845821011</v>
      </c>
      <c r="BE177" s="11">
        <f t="shared" si="242"/>
        <v>-2478.6880761764337</v>
      </c>
      <c r="BF177" s="11">
        <f t="shared" si="243"/>
        <v>-23.449952459420274</v>
      </c>
      <c r="BG177" s="11">
        <f t="shared" si="259"/>
        <v>2.8345139456631419</v>
      </c>
      <c r="BH177" s="11">
        <f t="shared" si="244"/>
        <v>217.78934195215498</v>
      </c>
      <c r="BI177" s="11">
        <f t="shared" si="233"/>
        <v>197.17390343839784</v>
      </c>
    </row>
    <row r="178" spans="1:61" x14ac:dyDescent="0.2">
      <c r="A178" s="39" t="s">
        <v>74</v>
      </c>
      <c r="B178" s="13">
        <f>B149</f>
        <v>25</v>
      </c>
      <c r="C178" s="13">
        <f>C149</f>
        <v>25</v>
      </c>
      <c r="D178" s="21"/>
      <c r="E178" s="31">
        <f t="shared" si="245"/>
        <v>15</v>
      </c>
      <c r="F178" s="27">
        <f>B167</f>
        <v>2903.1127215851998</v>
      </c>
      <c r="G178" s="27">
        <f t="shared" si="260"/>
        <v>145.15563607926001</v>
      </c>
      <c r="H178" s="28">
        <f t="shared" si="261"/>
        <v>25</v>
      </c>
      <c r="I178" s="27">
        <f>B164</f>
        <v>2000000</v>
      </c>
      <c r="J178" s="29">
        <v>0.3</v>
      </c>
      <c r="K178" s="8">
        <f t="shared" si="234"/>
        <v>600</v>
      </c>
      <c r="L178" s="40"/>
      <c r="M178" s="9">
        <f t="shared" si="246"/>
        <v>1.8407637069377385</v>
      </c>
      <c r="N178" s="9">
        <f t="shared" si="246"/>
        <v>2.7938173754583177E-3</v>
      </c>
      <c r="O178" s="33">
        <f t="shared" si="247"/>
        <v>0.89838151383284048</v>
      </c>
      <c r="P178" s="33">
        <f t="shared" si="248"/>
        <v>1.6537080856472766E-3</v>
      </c>
      <c r="Q178" s="33">
        <f t="shared" si="249"/>
        <v>2.5099138831367368E-3</v>
      </c>
      <c r="R178" s="30">
        <f t="shared" si="250"/>
        <v>0.89421789186405642</v>
      </c>
      <c r="S178" s="40"/>
      <c r="T178" s="10">
        <f t="shared" si="235"/>
        <v>539.02890829970431</v>
      </c>
      <c r="U178" s="10">
        <f t="shared" si="226"/>
        <v>536.53073511843388</v>
      </c>
      <c r="X178" s="11">
        <f t="shared" si="227"/>
        <v>2596.0153377396409</v>
      </c>
      <c r="Y178" s="11">
        <f t="shared" si="228"/>
        <v>-129.80076688698205</v>
      </c>
      <c r="Z178" s="11">
        <f t="shared" si="228"/>
        <v>-22.355447296601412</v>
      </c>
      <c r="AA178" s="11">
        <f t="shared" si="236"/>
        <v>-3307.4161712945534</v>
      </c>
      <c r="AB178" s="11">
        <f t="shared" si="237"/>
        <v>-863.55704773849629</v>
      </c>
      <c r="AC178" s="11">
        <f t="shared" si="251"/>
        <v>2.7250728610476171</v>
      </c>
      <c r="AD178" s="11">
        <f t="shared" si="238"/>
        <v>216.66643570886583</v>
      </c>
      <c r="AE178" s="11">
        <f t="shared" si="229"/>
        <v>-644.16553916858288</v>
      </c>
      <c r="AI178" s="31">
        <f t="shared" si="252"/>
        <v>15</v>
      </c>
      <c r="AJ178" s="27">
        <f t="shared" si="262"/>
        <v>2903.1127215851998</v>
      </c>
      <c r="AK178" s="27">
        <f t="shared" si="262"/>
        <v>145.15563607926001</v>
      </c>
      <c r="AL178" s="28">
        <f t="shared" si="263"/>
        <v>25</v>
      </c>
      <c r="AM178" s="27">
        <f t="shared" si="239"/>
        <v>2000000</v>
      </c>
      <c r="AN178" s="29">
        <v>0.3</v>
      </c>
      <c r="AO178" s="8">
        <f t="shared" si="240"/>
        <v>600</v>
      </c>
      <c r="AP178" s="40"/>
      <c r="AQ178" s="9">
        <f t="shared" si="253"/>
        <v>1.4910186026195682</v>
      </c>
      <c r="AR178" s="9">
        <f t="shared" si="254"/>
        <v>2.7938173754583177E-3</v>
      </c>
      <c r="AS178" s="33">
        <f t="shared" si="255"/>
        <v>0.90093903212611059</v>
      </c>
      <c r="AT178" s="33">
        <f t="shared" si="256"/>
        <v>1.3433168567260996E-3</v>
      </c>
      <c r="AU178" s="33">
        <f t="shared" si="257"/>
        <v>2.5170591221825274E-3</v>
      </c>
      <c r="AV178" s="30">
        <f t="shared" si="258"/>
        <v>0.89707865614720195</v>
      </c>
      <c r="AW178" s="40"/>
      <c r="AX178" s="10">
        <f t="shared" si="241"/>
        <v>540.56341927566632</v>
      </c>
      <c r="AY178" s="10">
        <f t="shared" si="230"/>
        <v>538.2471936883212</v>
      </c>
      <c r="BB178" s="11">
        <f t="shared" si="231"/>
        <v>2596.0153377396409</v>
      </c>
      <c r="BC178" s="11">
        <f t="shared" si="232"/>
        <v>-129.80076688698205</v>
      </c>
      <c r="BD178" s="11">
        <f t="shared" si="232"/>
        <v>-22.355447296601412</v>
      </c>
      <c r="BE178" s="11">
        <f t="shared" si="242"/>
        <v>-2686.6337134521991</v>
      </c>
      <c r="BF178" s="11">
        <f t="shared" si="243"/>
        <v>-242.77458989614206</v>
      </c>
      <c r="BG178" s="11">
        <f t="shared" si="259"/>
        <v>2.7250728610476171</v>
      </c>
      <c r="BH178" s="11">
        <f t="shared" si="244"/>
        <v>216.77706801737068</v>
      </c>
      <c r="BI178" s="11">
        <f t="shared" si="233"/>
        <v>-23.272449017723773</v>
      </c>
    </row>
    <row r="179" spans="1:61" x14ac:dyDescent="0.2">
      <c r="D179" s="21"/>
      <c r="E179" s="31">
        <f t="shared" si="245"/>
        <v>16</v>
      </c>
      <c r="F179" s="27">
        <f>B167</f>
        <v>2903.1127215851998</v>
      </c>
      <c r="G179" s="27">
        <f t="shared" si="260"/>
        <v>145.15563607926001</v>
      </c>
      <c r="H179" s="28">
        <f t="shared" si="261"/>
        <v>25</v>
      </c>
      <c r="I179" s="27">
        <f>B164</f>
        <v>2000000</v>
      </c>
      <c r="J179" s="29">
        <v>0.2</v>
      </c>
      <c r="K179" s="8">
        <f t="shared" si="234"/>
        <v>400</v>
      </c>
      <c r="L179" s="40"/>
      <c r="M179" s="9">
        <f t="shared" si="246"/>
        <v>2.0063049989834814</v>
      </c>
      <c r="N179" s="9">
        <f t="shared" si="246"/>
        <v>2.5060033927430548E-3</v>
      </c>
      <c r="O179" s="33">
        <f t="shared" si="247"/>
        <v>0.89421789186405642</v>
      </c>
      <c r="P179" s="33">
        <f t="shared" si="248"/>
        <v>1.7940738266273267E-3</v>
      </c>
      <c r="Q179" s="33">
        <f t="shared" si="249"/>
        <v>2.2409130708628674E-3</v>
      </c>
      <c r="R179" s="30">
        <f t="shared" si="250"/>
        <v>0.89018290496656627</v>
      </c>
      <c r="S179" s="40"/>
      <c r="T179" s="10">
        <f t="shared" si="235"/>
        <v>536.53073511843388</v>
      </c>
      <c r="U179" s="10">
        <f t="shared" si="226"/>
        <v>356.07316198662653</v>
      </c>
      <c r="X179" s="11">
        <f t="shared" si="227"/>
        <v>2584.3013159461075</v>
      </c>
      <c r="Y179" s="11">
        <f t="shared" si="228"/>
        <v>-129.21506579730539</v>
      </c>
      <c r="Z179" s="11">
        <f t="shared" si="228"/>
        <v>-22.254572624164158</v>
      </c>
      <c r="AA179" s="11">
        <f t="shared" si="236"/>
        <v>-3588.1476532546535</v>
      </c>
      <c r="AB179" s="11">
        <f t="shared" si="237"/>
        <v>-1155.3159757300155</v>
      </c>
      <c r="AC179" s="11">
        <f t="shared" si="251"/>
        <v>181.34175155408172</v>
      </c>
      <c r="AD179" s="11">
        <f t="shared" si="238"/>
        <v>215.6840181837035</v>
      </c>
      <c r="AE179" s="11">
        <f t="shared" si="229"/>
        <v>-758.2902059922302</v>
      </c>
      <c r="AI179" s="31">
        <f t="shared" si="252"/>
        <v>16</v>
      </c>
      <c r="AJ179" s="27">
        <f t="shared" si="262"/>
        <v>2903.1127215851998</v>
      </c>
      <c r="AK179" s="27">
        <f t="shared" si="262"/>
        <v>145.15563607926001</v>
      </c>
      <c r="AL179" s="28">
        <f t="shared" si="263"/>
        <v>25</v>
      </c>
      <c r="AM179" s="27">
        <f t="shared" si="239"/>
        <v>2000000</v>
      </c>
      <c r="AN179" s="29">
        <v>0.2</v>
      </c>
      <c r="AO179" s="8">
        <f t="shared" si="240"/>
        <v>400</v>
      </c>
      <c r="AP179" s="40"/>
      <c r="AQ179" s="9">
        <f t="shared" si="253"/>
        <v>1.62510704917662</v>
      </c>
      <c r="AR179" s="9">
        <f t="shared" si="254"/>
        <v>2.5060033927430548E-3</v>
      </c>
      <c r="AS179" s="33">
        <f t="shared" si="255"/>
        <v>0.89707865614720195</v>
      </c>
      <c r="AT179" s="33">
        <f t="shared" si="256"/>
        <v>1.457848847770707E-3</v>
      </c>
      <c r="AU179" s="33">
        <f t="shared" si="257"/>
        <v>2.2480821558622682E-3</v>
      </c>
      <c r="AV179" s="30">
        <f t="shared" si="258"/>
        <v>0.89337272514356902</v>
      </c>
      <c r="AW179" s="40"/>
      <c r="AX179" s="10">
        <f t="shared" si="241"/>
        <v>538.2471936883212</v>
      </c>
      <c r="AY179" s="10">
        <f t="shared" si="230"/>
        <v>357.34909005742759</v>
      </c>
      <c r="BB179" s="11">
        <f t="shared" si="231"/>
        <v>2584.3013159461075</v>
      </c>
      <c r="BC179" s="11">
        <f t="shared" si="232"/>
        <v>-129.21506579730539</v>
      </c>
      <c r="BD179" s="11">
        <f t="shared" si="232"/>
        <v>-22.254572624164158</v>
      </c>
      <c r="BE179" s="11">
        <f t="shared" si="242"/>
        <v>-2915.6976955414139</v>
      </c>
      <c r="BF179" s="11">
        <f t="shared" si="243"/>
        <v>-482.8660180167758</v>
      </c>
      <c r="BG179" s="11">
        <f t="shared" si="259"/>
        <v>181.34175155408172</v>
      </c>
      <c r="BH179" s="11">
        <f t="shared" si="244"/>
        <v>215.80776821026853</v>
      </c>
      <c r="BI179" s="11">
        <f t="shared" si="233"/>
        <v>-85.716498252425538</v>
      </c>
    </row>
    <row r="180" spans="1:61" x14ac:dyDescent="0.2">
      <c r="A180" s="92"/>
      <c r="B180" s="93" t="s">
        <v>78</v>
      </c>
      <c r="C180" s="93" t="s">
        <v>79</v>
      </c>
      <c r="D180" s="21"/>
      <c r="E180" s="31">
        <f t="shared" si="245"/>
        <v>17</v>
      </c>
      <c r="F180" s="27">
        <f>B167</f>
        <v>2903.1127215851998</v>
      </c>
      <c r="G180" s="27">
        <f t="shared" si="260"/>
        <v>145.15563607926001</v>
      </c>
      <c r="H180" s="28">
        <f t="shared" si="261"/>
        <v>25</v>
      </c>
      <c r="I180" s="27">
        <f>B164</f>
        <v>2000000</v>
      </c>
      <c r="J180" s="29">
        <v>0.2</v>
      </c>
      <c r="K180" s="8">
        <f t="shared" si="234"/>
        <v>400</v>
      </c>
      <c r="L180" s="40"/>
      <c r="M180" s="9">
        <f t="shared" si="246"/>
        <v>2.1871053257687421</v>
      </c>
      <c r="N180" s="9">
        <f t="shared" si="246"/>
        <v>2.0994823118615225E-3</v>
      </c>
      <c r="O180" s="33">
        <f t="shared" si="247"/>
        <v>0.89018290496656627</v>
      </c>
      <c r="P180" s="33">
        <f t="shared" si="248"/>
        <v>1.9469237723606671E-3</v>
      </c>
      <c r="Q180" s="33">
        <f t="shared" si="249"/>
        <v>1.8689232632988124E-3</v>
      </c>
      <c r="R180" s="30">
        <f t="shared" si="250"/>
        <v>0.88636705793090675</v>
      </c>
      <c r="S180" s="40"/>
      <c r="T180" s="10">
        <f t="shared" si="235"/>
        <v>356.07316198662653</v>
      </c>
      <c r="U180" s="10">
        <f t="shared" si="226"/>
        <v>354.54682317236268</v>
      </c>
      <c r="W180" s="40"/>
      <c r="X180" s="11">
        <f t="shared" si="227"/>
        <v>2573.2234818732613</v>
      </c>
      <c r="Y180" s="11">
        <f t="shared" si="228"/>
        <v>-128.66117409366308</v>
      </c>
      <c r="Z180" s="11">
        <f t="shared" si="228"/>
        <v>-22.159176448272667</v>
      </c>
      <c r="AA180" s="11">
        <f t="shared" si="236"/>
        <v>-3893.8475447213341</v>
      </c>
      <c r="AB180" s="11">
        <f t="shared" si="237"/>
        <v>-1471.4444133900088</v>
      </c>
      <c r="AC180" s="11">
        <f t="shared" si="251"/>
        <v>1.6139947589960402</v>
      </c>
      <c r="AD180" s="11">
        <f t="shared" si="238"/>
        <v>201.91498930569963</v>
      </c>
      <c r="AE180" s="11">
        <f t="shared" si="229"/>
        <v>-1267.915429325313</v>
      </c>
      <c r="AI180" s="31">
        <f t="shared" si="252"/>
        <v>17</v>
      </c>
      <c r="AJ180" s="27">
        <f t="shared" si="262"/>
        <v>2903.1127215851998</v>
      </c>
      <c r="AK180" s="27">
        <f t="shared" si="262"/>
        <v>145.15563607926001</v>
      </c>
      <c r="AL180" s="28">
        <f t="shared" si="263"/>
        <v>25</v>
      </c>
      <c r="AM180" s="27">
        <f t="shared" si="239"/>
        <v>2000000</v>
      </c>
      <c r="AN180" s="29">
        <v>0.2</v>
      </c>
      <c r="AO180" s="8">
        <f t="shared" si="240"/>
        <v>400</v>
      </c>
      <c r="AP180" s="40"/>
      <c r="AQ180" s="9">
        <f t="shared" si="253"/>
        <v>1.7715553138726812</v>
      </c>
      <c r="AR180" s="9">
        <f t="shared" si="254"/>
        <v>2.0994823118615225E-3</v>
      </c>
      <c r="AS180" s="33">
        <f t="shared" si="255"/>
        <v>0.89337272514356902</v>
      </c>
      <c r="AT180" s="33">
        <f t="shared" si="256"/>
        <v>1.582659198497008E-3</v>
      </c>
      <c r="AU180" s="33">
        <f t="shared" si="257"/>
        <v>1.8756202343384488E-3</v>
      </c>
      <c r="AV180" s="30">
        <f t="shared" si="258"/>
        <v>0.88991444571073353</v>
      </c>
      <c r="AW180" s="40"/>
      <c r="AX180" s="10">
        <f t="shared" si="241"/>
        <v>357.34909005742759</v>
      </c>
      <c r="AY180" s="10">
        <f t="shared" si="230"/>
        <v>355.96577828429344</v>
      </c>
      <c r="BA180" s="40"/>
      <c r="BB180" s="11">
        <f t="shared" si="231"/>
        <v>2573.2234818732613</v>
      </c>
      <c r="BC180" s="11">
        <f t="shared" si="232"/>
        <v>-128.66117409366308</v>
      </c>
      <c r="BD180" s="11">
        <f t="shared" si="232"/>
        <v>-22.159176448272667</v>
      </c>
      <c r="BE180" s="11">
        <f t="shared" si="242"/>
        <v>-3165.318396994016</v>
      </c>
      <c r="BF180" s="11">
        <f t="shared" si="243"/>
        <v>-742.91526566269067</v>
      </c>
      <c r="BG180" s="11">
        <f t="shared" si="259"/>
        <v>1.6139947589960402</v>
      </c>
      <c r="BH180" s="11">
        <f t="shared" si="244"/>
        <v>202.00697878649848</v>
      </c>
      <c r="BI180" s="11">
        <f t="shared" si="233"/>
        <v>-539.29429211719616</v>
      </c>
    </row>
    <row r="181" spans="1:61" x14ac:dyDescent="0.2">
      <c r="A181" s="35" t="s">
        <v>80</v>
      </c>
      <c r="B181" s="90">
        <f>AE189</f>
        <v>2186.281733880699</v>
      </c>
      <c r="C181" s="90">
        <f>BI189</f>
        <v>8824.5095085744142</v>
      </c>
      <c r="D181" s="21"/>
      <c r="E181" s="31">
        <f t="shared" si="245"/>
        <v>18</v>
      </c>
      <c r="F181" s="27">
        <f>B167</f>
        <v>2903.1127215851998</v>
      </c>
      <c r="G181" s="27">
        <f t="shared" si="260"/>
        <v>145.15563607926001</v>
      </c>
      <c r="H181" s="28">
        <f t="shared" si="261"/>
        <v>25</v>
      </c>
      <c r="I181" s="27">
        <f>B164</f>
        <v>2000000</v>
      </c>
      <c r="J181" s="29">
        <v>0.2</v>
      </c>
      <c r="K181" s="8">
        <f t="shared" si="234"/>
        <v>400</v>
      </c>
      <c r="L181" s="40"/>
      <c r="M181" s="9">
        <f t="shared" ref="M181:N183" si="264">M36</f>
        <v>2.387234329377383</v>
      </c>
      <c r="N181" s="9">
        <f t="shared" si="264"/>
        <v>1.7727647928912132E-3</v>
      </c>
      <c r="O181" s="33">
        <f t="shared" si="247"/>
        <v>0.88636705793090675</v>
      </c>
      <c r="P181" s="33">
        <f t="shared" si="248"/>
        <v>2.1159658691218925E-3</v>
      </c>
      <c r="Q181" s="33">
        <f t="shared" si="249"/>
        <v>1.5713203138784779E-3</v>
      </c>
      <c r="R181" s="30">
        <f t="shared" si="250"/>
        <v>0.88267977174790635</v>
      </c>
      <c r="S181" s="40"/>
      <c r="T181" s="10">
        <f t="shared" si="235"/>
        <v>354.54682317236268</v>
      </c>
      <c r="U181" s="10">
        <f t="shared" si="226"/>
        <v>353.07190869916252</v>
      </c>
      <c r="X181" s="11">
        <f t="shared" si="227"/>
        <v>2562.5188744472675</v>
      </c>
      <c r="Y181" s="11">
        <f t="shared" si="228"/>
        <v>-128.12594372236339</v>
      </c>
      <c r="Z181" s="11">
        <f t="shared" si="228"/>
        <v>-22.066994293697658</v>
      </c>
      <c r="AA181" s="11">
        <f t="shared" si="236"/>
        <v>-4231.9317382437848</v>
      </c>
      <c r="AB181" s="11">
        <f t="shared" si="237"/>
        <v>-1819.6058018125782</v>
      </c>
      <c r="AC181" s="11">
        <f t="shared" si="251"/>
        <v>1.5263388142637835</v>
      </c>
      <c r="AD181" s="11">
        <f t="shared" si="238"/>
        <v>201.07177341055845</v>
      </c>
      <c r="AE181" s="11">
        <f t="shared" si="229"/>
        <v>-1617.007689587756</v>
      </c>
      <c r="AI181" s="31">
        <f t="shared" si="252"/>
        <v>18</v>
      </c>
      <c r="AJ181" s="27">
        <f t="shared" si="262"/>
        <v>2903.1127215851998</v>
      </c>
      <c r="AK181" s="27">
        <f t="shared" si="262"/>
        <v>145.15563607926001</v>
      </c>
      <c r="AL181" s="28">
        <f t="shared" si="263"/>
        <v>25</v>
      </c>
      <c r="AM181" s="27">
        <f t="shared" si="239"/>
        <v>2000000</v>
      </c>
      <c r="AN181" s="29">
        <v>0.2</v>
      </c>
      <c r="AO181" s="8">
        <f t="shared" si="240"/>
        <v>400</v>
      </c>
      <c r="AP181" s="40"/>
      <c r="AQ181" s="9">
        <f t="shared" si="253"/>
        <v>1.9336598067956803</v>
      </c>
      <c r="AR181" s="9">
        <f t="shared" si="254"/>
        <v>1.7727647928912132E-3</v>
      </c>
      <c r="AS181" s="33">
        <f t="shared" si="255"/>
        <v>0.88991444571073353</v>
      </c>
      <c r="AT181" s="33">
        <f t="shared" si="256"/>
        <v>1.7207917951577018E-3</v>
      </c>
      <c r="AU181" s="33">
        <f t="shared" si="257"/>
        <v>1.5776089980412873E-3</v>
      </c>
      <c r="AV181" s="30">
        <f t="shared" si="258"/>
        <v>0.88661604491753454</v>
      </c>
      <c r="AW181" s="40"/>
      <c r="AX181" s="10">
        <f t="shared" si="241"/>
        <v>355.96577828429344</v>
      </c>
      <c r="AY181" s="10">
        <f t="shared" si="230"/>
        <v>354.6464179670138</v>
      </c>
      <c r="BB181" s="11">
        <f t="shared" si="231"/>
        <v>2562.5188744472675</v>
      </c>
      <c r="BC181" s="11">
        <f t="shared" si="232"/>
        <v>-128.12594372236339</v>
      </c>
      <c r="BD181" s="11">
        <f t="shared" si="232"/>
        <v>-22.066994293697658</v>
      </c>
      <c r="BE181" s="11">
        <f t="shared" si="242"/>
        <v>-3441.5835903154034</v>
      </c>
      <c r="BF181" s="11">
        <f t="shared" si="243"/>
        <v>-1029.2576538841968</v>
      </c>
      <c r="BG181" s="11">
        <f t="shared" si="259"/>
        <v>1.5263388142637835</v>
      </c>
      <c r="BH181" s="11">
        <f t="shared" si="244"/>
        <v>201.17407458803893</v>
      </c>
      <c r="BI181" s="11">
        <f t="shared" si="233"/>
        <v>-826.55724048189415</v>
      </c>
    </row>
    <row r="182" spans="1:61" x14ac:dyDescent="0.2">
      <c r="A182" s="35" t="s">
        <v>81</v>
      </c>
      <c r="B182" s="222">
        <f>F163+NPV(B166,F164:F183)</f>
        <v>43725.48055964792</v>
      </c>
      <c r="C182" s="222"/>
      <c r="E182" s="31">
        <f t="shared" si="245"/>
        <v>19</v>
      </c>
      <c r="F182" s="27">
        <f>B167</f>
        <v>2903.1127215851998</v>
      </c>
      <c r="G182" s="27">
        <f t="shared" si="260"/>
        <v>145.15563607926001</v>
      </c>
      <c r="H182" s="28">
        <f t="shared" si="261"/>
        <v>25</v>
      </c>
      <c r="I182" s="27">
        <f>B164</f>
        <v>2000000</v>
      </c>
      <c r="J182" s="29">
        <v>0.1</v>
      </c>
      <c r="K182" s="8">
        <f t="shared" si="234"/>
        <v>200</v>
      </c>
      <c r="L182" s="40"/>
      <c r="M182" s="9">
        <f t="shared" si="264"/>
        <v>2.6094385895298609</v>
      </c>
      <c r="N182" s="9">
        <f t="shared" si="264"/>
        <v>1.3326669998334167E-3</v>
      </c>
      <c r="O182" s="33">
        <f t="shared" si="247"/>
        <v>0.88267977174790635</v>
      </c>
      <c r="P182" s="33">
        <f t="shared" si="248"/>
        <v>2.3032986585963962E-3</v>
      </c>
      <c r="Q182" s="33">
        <f t="shared" si="249"/>
        <v>1.1763182032289274E-3</v>
      </c>
      <c r="R182" s="30">
        <f t="shared" si="250"/>
        <v>0.87920015488608105</v>
      </c>
      <c r="S182" s="40"/>
      <c r="T182" s="10">
        <f t="shared" si="235"/>
        <v>353.07190869916252</v>
      </c>
      <c r="U182" s="10">
        <f t="shared" si="226"/>
        <v>175.8400309772162</v>
      </c>
      <c r="X182" s="11">
        <f t="shared" si="227"/>
        <v>2552.41715446946</v>
      </c>
      <c r="Y182" s="11">
        <f t="shared" si="228"/>
        <v>-127.62085772347301</v>
      </c>
      <c r="Z182" s="11">
        <f t="shared" si="228"/>
        <v>-21.980003872152025</v>
      </c>
      <c r="AA182" s="11">
        <f t="shared" si="236"/>
        <v>-4606.5973171927926</v>
      </c>
      <c r="AB182" s="11">
        <f t="shared" si="237"/>
        <v>-2203.7810243189574</v>
      </c>
      <c r="AC182" s="11">
        <f t="shared" si="251"/>
        <v>178.01086882278145</v>
      </c>
      <c r="AD182" s="11">
        <f t="shared" si="238"/>
        <v>200.27355757296021</v>
      </c>
      <c r="AE182" s="11">
        <f t="shared" si="229"/>
        <v>-1825.4965979232156</v>
      </c>
      <c r="AI182" s="31">
        <f t="shared" si="252"/>
        <v>19</v>
      </c>
      <c r="AJ182" s="27">
        <f t="shared" si="262"/>
        <v>2903.1127215851998</v>
      </c>
      <c r="AK182" s="27">
        <f t="shared" si="262"/>
        <v>145.15563607926001</v>
      </c>
      <c r="AL182" s="28">
        <f t="shared" si="263"/>
        <v>25</v>
      </c>
      <c r="AM182" s="27">
        <f t="shared" si="239"/>
        <v>2000000</v>
      </c>
      <c r="AN182" s="29">
        <v>0.1</v>
      </c>
      <c r="AO182" s="8">
        <f t="shared" si="240"/>
        <v>200</v>
      </c>
      <c r="AP182" s="40"/>
      <c r="AQ182" s="9">
        <f t="shared" si="253"/>
        <v>2.1136452575191873</v>
      </c>
      <c r="AR182" s="9">
        <f t="shared" si="254"/>
        <v>1.3326669998334167E-3</v>
      </c>
      <c r="AS182" s="33">
        <f t="shared" si="255"/>
        <v>0.88661604491753454</v>
      </c>
      <c r="AT182" s="33">
        <f t="shared" si="256"/>
        <v>1.8739917985803657E-3</v>
      </c>
      <c r="AU182" s="33">
        <f t="shared" si="257"/>
        <v>1.1815639445844205E-3</v>
      </c>
      <c r="AV182" s="30">
        <f t="shared" si="258"/>
        <v>0.8835604891743698</v>
      </c>
      <c r="AW182" s="40"/>
      <c r="AX182" s="10">
        <f t="shared" si="241"/>
        <v>354.6464179670138</v>
      </c>
      <c r="AY182" s="10">
        <f t="shared" si="230"/>
        <v>176.71209783487396</v>
      </c>
      <c r="BB182" s="11">
        <f t="shared" si="231"/>
        <v>2552.41715446946</v>
      </c>
      <c r="BC182" s="11">
        <f t="shared" si="232"/>
        <v>-127.62085772347301</v>
      </c>
      <c r="BD182" s="11">
        <f t="shared" si="232"/>
        <v>-21.980003872152025</v>
      </c>
      <c r="BE182" s="11">
        <f t="shared" si="242"/>
        <v>-3747.9835971607313</v>
      </c>
      <c r="BF182" s="11">
        <f t="shared" si="243"/>
        <v>-1345.1673042868961</v>
      </c>
      <c r="BG182" s="11">
        <f t="shared" si="259"/>
        <v>178.01086882278145</v>
      </c>
      <c r="BH182" s="11">
        <f t="shared" si="244"/>
        <v>200.38707360366536</v>
      </c>
      <c r="BI182" s="11">
        <f t="shared" si="233"/>
        <v>-966.76936186044918</v>
      </c>
    </row>
    <row r="183" spans="1:61" x14ac:dyDescent="0.2">
      <c r="A183" s="34" t="s">
        <v>82</v>
      </c>
      <c r="B183" s="129">
        <f>B181/B182</f>
        <v>5.0000176233587476E-2</v>
      </c>
      <c r="C183" s="129">
        <f>C181/B182</f>
        <v>0.20181618122038703</v>
      </c>
      <c r="E183" s="31">
        <f t="shared" si="245"/>
        <v>20</v>
      </c>
      <c r="F183" s="27">
        <f>B167</f>
        <v>2903.1127215851998</v>
      </c>
      <c r="G183" s="27">
        <f t="shared" si="260"/>
        <v>145.15563607926001</v>
      </c>
      <c r="H183" s="28">
        <f t="shared" si="261"/>
        <v>25</v>
      </c>
      <c r="I183" s="27">
        <f>B164</f>
        <v>2000000</v>
      </c>
      <c r="J183" s="29">
        <v>0</v>
      </c>
      <c r="K183" s="8">
        <f t="shared" si="234"/>
        <v>0</v>
      </c>
      <c r="L183" s="40"/>
      <c r="M183" s="9">
        <f t="shared" si="264"/>
        <v>2.856316576086404</v>
      </c>
      <c r="N183" s="9">
        <f t="shared" si="264"/>
        <v>0.10255212157621876</v>
      </c>
      <c r="O183" s="33">
        <f t="shared" si="247"/>
        <v>0.87920015488608105</v>
      </c>
      <c r="P183" s="33">
        <f t="shared" si="248"/>
        <v>2.5112739760988472E-3</v>
      </c>
      <c r="Q183" s="33">
        <f t="shared" si="249"/>
        <v>9.0163841173707751E-2</v>
      </c>
      <c r="R183" s="30">
        <f t="shared" si="250"/>
        <v>0.78652503973627441</v>
      </c>
      <c r="S183" s="40"/>
      <c r="T183" s="10">
        <f t="shared" si="235"/>
        <v>175.8400309772162</v>
      </c>
      <c r="U183" s="10">
        <f t="shared" si="226"/>
        <v>0</v>
      </c>
      <c r="X183" s="11">
        <f t="shared" si="227"/>
        <v>2283.3708487036829</v>
      </c>
      <c r="Y183" s="11">
        <f t="shared" si="228"/>
        <v>-114.16854243518416</v>
      </c>
      <c r="Z183" s="11">
        <f t="shared" si="228"/>
        <v>-19.663125993406862</v>
      </c>
      <c r="AA183" s="11">
        <f t="shared" si="236"/>
        <v>-5022.547952197694</v>
      </c>
      <c r="AB183" s="11">
        <f t="shared" si="237"/>
        <v>-2873.0087719226021</v>
      </c>
      <c r="AC183" s="11">
        <f t="shared" si="251"/>
        <v>176.53595434958126</v>
      </c>
      <c r="AD183" s="11">
        <f t="shared" si="238"/>
        <v>169.06848590541685</v>
      </c>
      <c r="AE183" s="11">
        <f t="shared" si="229"/>
        <v>-2527.4043316676043</v>
      </c>
      <c r="AI183" s="31">
        <f t="shared" si="252"/>
        <v>20</v>
      </c>
      <c r="AJ183" s="27">
        <f t="shared" si="262"/>
        <v>2903.1127215851998</v>
      </c>
      <c r="AK183" s="27">
        <f t="shared" si="262"/>
        <v>145.15563607926001</v>
      </c>
      <c r="AL183" s="28">
        <f t="shared" si="263"/>
        <v>25</v>
      </c>
      <c r="AM183" s="27">
        <f t="shared" si="239"/>
        <v>2000000</v>
      </c>
      <c r="AN183" s="29">
        <v>0</v>
      </c>
      <c r="AO183" s="8">
        <f t="shared" si="240"/>
        <v>0</v>
      </c>
      <c r="AP183" s="40"/>
      <c r="AQ183" s="9">
        <f t="shared" si="253"/>
        <v>2.3136164266299875</v>
      </c>
      <c r="AR183" s="9">
        <f t="shared" si="254"/>
        <v>0.10255212157621876</v>
      </c>
      <c r="AS183" s="33">
        <f t="shared" si="255"/>
        <v>0.8835604891743698</v>
      </c>
      <c r="AT183" s="33">
        <f t="shared" si="256"/>
        <v>2.0442200616750494E-3</v>
      </c>
      <c r="AU183" s="33">
        <f t="shared" si="257"/>
        <v>9.0611002705753299E-2</v>
      </c>
      <c r="AV183" s="30">
        <f t="shared" si="258"/>
        <v>0.79090526640694148</v>
      </c>
      <c r="AW183" s="40"/>
      <c r="AX183" s="10">
        <f t="shared" si="241"/>
        <v>176.71209783487396</v>
      </c>
      <c r="AY183" s="10">
        <f t="shared" si="230"/>
        <v>0</v>
      </c>
      <c r="BB183" s="11">
        <f t="shared" si="231"/>
        <v>2283.3708487036829</v>
      </c>
      <c r="BC183" s="11">
        <f t="shared" si="232"/>
        <v>-114.16854243518416</v>
      </c>
      <c r="BD183" s="11">
        <f t="shared" si="232"/>
        <v>-19.663125993406862</v>
      </c>
      <c r="BE183" s="11">
        <f t="shared" si="242"/>
        <v>-4088.4401233500989</v>
      </c>
      <c r="BF183" s="11">
        <f t="shared" si="243"/>
        <v>-1938.900943075007</v>
      </c>
      <c r="BG183" s="11">
        <f t="shared" si="259"/>
        <v>176.53595434958126</v>
      </c>
      <c r="BH183" s="11">
        <f t="shared" si="244"/>
        <v>169.13135855419199</v>
      </c>
      <c r="BI183" s="11">
        <f t="shared" si="233"/>
        <v>-1593.2336301712337</v>
      </c>
    </row>
    <row r="184" spans="1:61" x14ac:dyDescent="0.2">
      <c r="B184" s="31"/>
      <c r="C184" s="14"/>
      <c r="E184" s="31"/>
      <c r="F184" s="40"/>
      <c r="G184" s="40"/>
      <c r="H184" s="40"/>
      <c r="I184" s="40"/>
      <c r="J184" s="40"/>
      <c r="K184" s="40"/>
      <c r="L184" s="40"/>
      <c r="M184" s="15"/>
      <c r="N184" s="40"/>
      <c r="O184" s="33"/>
      <c r="P184" s="40"/>
      <c r="Q184" s="40"/>
      <c r="R184" s="40"/>
      <c r="S184" s="40"/>
      <c r="T184" s="11"/>
      <c r="U184" s="11"/>
      <c r="V184" s="11"/>
      <c r="AI184" s="31"/>
      <c r="AJ184" s="40"/>
      <c r="AK184" s="40"/>
      <c r="AL184" s="40"/>
      <c r="AM184" s="40"/>
      <c r="AN184" s="40"/>
      <c r="AO184" s="40"/>
      <c r="AP184" s="40"/>
      <c r="AQ184" s="15"/>
      <c r="AR184" s="40"/>
      <c r="AS184" s="33"/>
      <c r="AT184" s="40"/>
      <c r="AU184" s="40"/>
      <c r="AV184" s="40"/>
      <c r="AW184" s="40"/>
      <c r="AX184" s="11"/>
      <c r="AY184" s="11"/>
      <c r="AZ184" s="11"/>
    </row>
    <row r="185" spans="1:61" x14ac:dyDescent="0.2">
      <c r="B185" s="41"/>
      <c r="C185" s="16"/>
      <c r="E185" s="31"/>
      <c r="F185" s="40"/>
      <c r="G185" s="40"/>
      <c r="H185" s="40"/>
      <c r="I185" s="40"/>
      <c r="J185" s="40"/>
      <c r="K185" s="40"/>
      <c r="L185" s="40"/>
      <c r="M185" s="15"/>
      <c r="N185" s="40"/>
      <c r="O185" s="40"/>
      <c r="P185" s="40"/>
      <c r="Q185" s="40"/>
      <c r="R185" s="40"/>
      <c r="S185" s="40"/>
      <c r="T185" s="11"/>
      <c r="U185" s="11"/>
      <c r="V185" s="11"/>
      <c r="W185" s="22" t="s">
        <v>83</v>
      </c>
      <c r="X185" s="42">
        <f>SUM(X163:X183)</f>
        <v>53311.103824608828</v>
      </c>
      <c r="Y185" s="42">
        <f t="shared" ref="Y185:AE185" si="265">SUM(Y163:Y183)</f>
        <v>-4842.8897324193431</v>
      </c>
      <c r="Z185" s="42">
        <f t="shared" si="265"/>
        <v>-634.085720546007</v>
      </c>
      <c r="AA185" s="42">
        <f t="shared" si="265"/>
        <v>-52481.563121428415</v>
      </c>
      <c r="AB185" s="42">
        <f t="shared" si="265"/>
        <v>-4647.4347497849376</v>
      </c>
      <c r="AC185" s="42">
        <f t="shared" si="265"/>
        <v>0</v>
      </c>
      <c r="AD185" s="42">
        <f t="shared" si="265"/>
        <v>4651.2900336589637</v>
      </c>
      <c r="AE185" s="42">
        <f t="shared" si="265"/>
        <v>3.855283874027009</v>
      </c>
      <c r="AI185" s="31"/>
      <c r="AJ185" s="40"/>
      <c r="AK185" s="40"/>
      <c r="AL185" s="40"/>
      <c r="AM185" s="40"/>
      <c r="AN185" s="40"/>
      <c r="AO185" s="40"/>
      <c r="AP185" s="40"/>
      <c r="AQ185" s="15"/>
      <c r="AR185" s="40"/>
      <c r="AS185" s="40"/>
      <c r="AT185" s="40"/>
      <c r="AU185" s="40"/>
      <c r="AV185" s="40"/>
      <c r="AW185" s="40"/>
      <c r="AX185" s="11"/>
      <c r="AY185" s="11"/>
      <c r="AZ185" s="11"/>
      <c r="BA185" s="22" t="s">
        <v>83</v>
      </c>
      <c r="BB185" s="42">
        <f>SUM(BB163:BB183)</f>
        <v>53311.103824608828</v>
      </c>
      <c r="BC185" s="42">
        <f t="shared" ref="BC185:BI185" si="266">SUM(BC163:BC183)</f>
        <v>-4842.8897324193431</v>
      </c>
      <c r="BD185" s="42">
        <f t="shared" si="266"/>
        <v>-674.085720546007</v>
      </c>
      <c r="BE185" s="42">
        <f t="shared" si="266"/>
        <v>-42617.899136198954</v>
      </c>
      <c r="BF185" s="42">
        <f t="shared" si="266"/>
        <v>5176.2292354445162</v>
      </c>
      <c r="BG185" s="42">
        <f t="shared" si="266"/>
        <v>0</v>
      </c>
      <c r="BH185" s="42">
        <f t="shared" si="266"/>
        <v>4652.7623792851255</v>
      </c>
      <c r="BI185" s="42">
        <f t="shared" si="266"/>
        <v>9828.9916147296408</v>
      </c>
    </row>
    <row r="186" spans="1:61" x14ac:dyDescent="0.2">
      <c r="B186" s="31"/>
      <c r="C186" s="14"/>
      <c r="E186" s="31"/>
      <c r="V186" s="11"/>
      <c r="W186" s="34"/>
      <c r="AI186" s="31"/>
      <c r="AZ186" s="11"/>
      <c r="BA186" s="34"/>
    </row>
    <row r="187" spans="1:61" x14ac:dyDescent="0.2">
      <c r="C187" s="14"/>
      <c r="V187" s="11"/>
      <c r="W187" s="22" t="str">
        <f>"Present Value at "&amp;TEXT(B165,"0.00%")&amp;" :"</f>
        <v>Present Value at 7.21% :</v>
      </c>
      <c r="X187" s="42">
        <f>X163+NPV($B$20,X164:X183)</f>
        <v>28472.751322039436</v>
      </c>
      <c r="Y187" s="42">
        <f>Y163+NPV($B$20,Y164:Y183)</f>
        <v>-3600.9721072908719</v>
      </c>
      <c r="Z187" s="42">
        <f>Z163+NPV($B$20,Z164:Z183)</f>
        <v>-420.19157584150167</v>
      </c>
      <c r="AA187" s="42">
        <f t="shared" ref="AA187:AE187" si="267">AA163+NPV($B$20,AA164:AA183)</f>
        <v>-23146.668691524927</v>
      </c>
      <c r="AB187" s="42">
        <f t="shared" si="267"/>
        <v>1304.9189473821282</v>
      </c>
      <c r="AC187" s="42">
        <f t="shared" si="267"/>
        <v>-750.49512935128155</v>
      </c>
      <c r="AD187" s="42">
        <f t="shared" si="267"/>
        <v>2496.4248185311453</v>
      </c>
      <c r="AE187" s="42">
        <f t="shared" si="267"/>
        <v>3050.8486365619929</v>
      </c>
      <c r="AZ187" s="11"/>
      <c r="BA187" s="22" t="str">
        <f>"Present Value at "&amp;TEXT(B165,"0.00%")&amp;" :"</f>
        <v>Present Value at 7.21% :</v>
      </c>
      <c r="BB187" s="42">
        <f>BB163+NPV($B$20,BB164:BB183)</f>
        <v>28472.751322039436</v>
      </c>
      <c r="BC187" s="42">
        <f t="shared" ref="BC187:BI187" si="268">BC163+NPV($B$20,BC164:BC183)</f>
        <v>-3600.9721072908719</v>
      </c>
      <c r="BD187" s="42">
        <f t="shared" si="268"/>
        <v>-460.19157584150167</v>
      </c>
      <c r="BE187" s="42">
        <f t="shared" si="268"/>
        <v>-18785.162099482808</v>
      </c>
      <c r="BF187" s="42">
        <f t="shared" si="268"/>
        <v>5626.4255394242473</v>
      </c>
      <c r="BG187" s="42">
        <f t="shared" si="268"/>
        <v>-750.49512935128155</v>
      </c>
      <c r="BH187" s="42">
        <f t="shared" si="268"/>
        <v>2497.0642076328709</v>
      </c>
      <c r="BI187" s="42">
        <f t="shared" si="268"/>
        <v>7372.9946177058364</v>
      </c>
    </row>
    <row r="188" spans="1:61" x14ac:dyDescent="0.2">
      <c r="B188" s="31"/>
      <c r="C188" s="14"/>
      <c r="V188" s="11"/>
      <c r="AZ188" s="11"/>
    </row>
    <row r="189" spans="1:61" x14ac:dyDescent="0.2">
      <c r="B189" s="31"/>
      <c r="C189" s="14"/>
      <c r="V189" s="11"/>
      <c r="W189" s="22" t="str">
        <f>"Present Value at "&amp;TEXT(B166,"0.00%")&amp;" :"</f>
        <v>Present Value at 3.21% :</v>
      </c>
      <c r="X189" s="42">
        <f>X163+NPV($B$21,X164:X183)</f>
        <v>39310.492288890156</v>
      </c>
      <c r="Y189" s="42">
        <f t="shared" ref="Y189:AE189" si="269">Y163+NPV($B$21,Y164:Y183)</f>
        <v>-4142.8591556334077</v>
      </c>
      <c r="Z189" s="42">
        <f t="shared" si="269"/>
        <v>-513.52020278621205</v>
      </c>
      <c r="AA189" s="42">
        <f t="shared" si="269"/>
        <v>-35486.538294847283</v>
      </c>
      <c r="AB189" s="42">
        <f t="shared" si="269"/>
        <v>-832.42536437675903</v>
      </c>
      <c r="AC189" s="42">
        <f t="shared" si="269"/>
        <v>-426.81065985203668</v>
      </c>
      <c r="AD189" s="42">
        <f t="shared" si="269"/>
        <v>3445.5177581094949</v>
      </c>
      <c r="AE189" s="42">
        <f t="shared" si="269"/>
        <v>2186.281733880699</v>
      </c>
      <c r="AZ189" s="11"/>
      <c r="BA189" s="22" t="str">
        <f>"Present Value at "&amp;TEXT(B166,"0.00%")&amp;" :"</f>
        <v>Present Value at 3.21% :</v>
      </c>
      <c r="BB189" s="42">
        <f>BB163+NPV($B$21,BB164:BB183)</f>
        <v>39310.492288890156</v>
      </c>
      <c r="BC189" s="42">
        <f t="shared" ref="BC189:BI189" si="270">BC163+NPV($B$21,BC164:BC183)</f>
        <v>-4142.8591556334077</v>
      </c>
      <c r="BD189" s="42">
        <f t="shared" si="270"/>
        <v>-553.52020278621205</v>
      </c>
      <c r="BE189" s="42">
        <f t="shared" si="270"/>
        <v>-28809.305194780565</v>
      </c>
      <c r="BF189" s="42">
        <f t="shared" si="270"/>
        <v>5804.8077356899639</v>
      </c>
      <c r="BG189" s="42">
        <f t="shared" si="270"/>
        <v>-426.81065985203668</v>
      </c>
      <c r="BH189" s="42">
        <f t="shared" si="270"/>
        <v>3446.5124327364856</v>
      </c>
      <c r="BI189" s="42">
        <f t="shared" si="270"/>
        <v>8824.5095085744142</v>
      </c>
    </row>
    <row r="190" spans="1:61" x14ac:dyDescent="0.2">
      <c r="B190" s="31"/>
      <c r="C190" s="14"/>
    </row>
    <row r="191" spans="1:61" s="20" customFormat="1" ht="17" thickBot="1" x14ac:dyDescent="0.25">
      <c r="B191" s="43"/>
      <c r="C191" s="44"/>
      <c r="AG191" s="47"/>
    </row>
    <row r="193" spans="1:3" x14ac:dyDescent="0.2">
      <c r="A193" s="87" t="s">
        <v>84</v>
      </c>
    </row>
    <row r="194" spans="1:3" x14ac:dyDescent="0.2">
      <c r="A194" s="35" t="s">
        <v>85</v>
      </c>
      <c r="B194" s="17">
        <f>B36+B65+B94+B123+B152+B181</f>
        <v>4391.4218189223911</v>
      </c>
      <c r="C194" s="19" t="s">
        <v>86</v>
      </c>
    </row>
    <row r="195" spans="1:3" x14ac:dyDescent="0.2">
      <c r="A195" s="35" t="s">
        <v>85</v>
      </c>
      <c r="B195" s="17">
        <f>C181+C152+C123+C94+C65+C36</f>
        <v>17173.965979575139</v>
      </c>
      <c r="C195" s="19" t="s">
        <v>87</v>
      </c>
    </row>
    <row r="196" spans="1:3" ht="17" thickBot="1" x14ac:dyDescent="0.25">
      <c r="A196" s="35" t="s">
        <v>88</v>
      </c>
      <c r="B196" s="88">
        <f>B195-B194</f>
        <v>12782.544160652749</v>
      </c>
    </row>
    <row r="197" spans="1:3" ht="17" thickTop="1" x14ac:dyDescent="0.2"/>
  </sheetData>
  <mergeCells count="35">
    <mergeCell ref="A1:B2"/>
    <mergeCell ref="X5:AE5"/>
    <mergeCell ref="BB5:BI5"/>
    <mergeCell ref="E16:K16"/>
    <mergeCell ref="M16:R16"/>
    <mergeCell ref="T16:U16"/>
    <mergeCell ref="AI16:AO16"/>
    <mergeCell ref="AQ16:AV16"/>
    <mergeCell ref="AX16:AY16"/>
    <mergeCell ref="B6:C6"/>
    <mergeCell ref="D6:F6"/>
    <mergeCell ref="B95:C95"/>
    <mergeCell ref="A18:B18"/>
    <mergeCell ref="A25:B25"/>
    <mergeCell ref="A30:B30"/>
    <mergeCell ref="B37:C37"/>
    <mergeCell ref="A47:B47"/>
    <mergeCell ref="A54:B54"/>
    <mergeCell ref="A59:B59"/>
    <mergeCell ref="B66:C66"/>
    <mergeCell ref="A76:B76"/>
    <mergeCell ref="A83:B83"/>
    <mergeCell ref="A88:B88"/>
    <mergeCell ref="B182:C182"/>
    <mergeCell ref="A105:B105"/>
    <mergeCell ref="A112:B112"/>
    <mergeCell ref="A117:B117"/>
    <mergeCell ref="B124:C124"/>
    <mergeCell ref="A134:B134"/>
    <mergeCell ref="A141:B141"/>
    <mergeCell ref="A146:B146"/>
    <mergeCell ref="B153:C153"/>
    <mergeCell ref="A163:B163"/>
    <mergeCell ref="A170:B170"/>
    <mergeCell ref="A175:B175"/>
  </mergeCell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4482-01F8-184D-9E50-78B82C882E5F}">
  <dimension ref="A1:R57"/>
  <sheetViews>
    <sheetView topLeftCell="A15" workbookViewId="0"/>
  </sheetViews>
  <sheetFormatPr baseColWidth="10" defaultColWidth="11.1640625" defaultRowHeight="16" x14ac:dyDescent="0.2"/>
  <sheetData>
    <row r="1" spans="1:18" x14ac:dyDescent="0.2">
      <c r="A1">
        <v>2635</v>
      </c>
      <c r="H1">
        <v>3645</v>
      </c>
      <c r="N1">
        <v>4655</v>
      </c>
    </row>
    <row r="2" spans="1:18" x14ac:dyDescent="0.2">
      <c r="A2" s="144">
        <v>0.02</v>
      </c>
    </row>
    <row r="3" spans="1:18" x14ac:dyDescent="0.2">
      <c r="B3" t="s">
        <v>157</v>
      </c>
      <c r="C3" t="s">
        <v>158</v>
      </c>
      <c r="D3" t="s">
        <v>159</v>
      </c>
      <c r="E3" t="s">
        <v>160</v>
      </c>
      <c r="F3" t="s">
        <v>161</v>
      </c>
    </row>
    <row r="4" spans="1:18" x14ac:dyDescent="0.2">
      <c r="A4" s="140">
        <v>50000</v>
      </c>
      <c r="B4" s="141">
        <v>5.1596632449195871E-2</v>
      </c>
      <c r="C4" s="141">
        <v>0.13206722420123332</v>
      </c>
      <c r="D4" s="140">
        <v>97.716964192758098</v>
      </c>
      <c r="E4" s="140">
        <v>250.11725776901937</v>
      </c>
      <c r="F4" s="140">
        <v>152.40029357626128</v>
      </c>
      <c r="H4" s="141">
        <v>3.8216056598383695E-2</v>
      </c>
      <c r="I4" s="141">
        <v>0.12210692305489082</v>
      </c>
      <c r="J4" s="140">
        <v>136.76512103982856</v>
      </c>
      <c r="K4" s="140">
        <v>436.98826090051062</v>
      </c>
      <c r="L4" s="140">
        <v>300.22313986068207</v>
      </c>
      <c r="N4" s="141">
        <v>3.1667410202629517E-2</v>
      </c>
      <c r="O4" s="141">
        <v>0.11674310469003414</v>
      </c>
      <c r="P4" s="140">
        <v>252.39781648241762</v>
      </c>
      <c r="Q4" s="140">
        <v>930.47409070086212</v>
      </c>
      <c r="R4" s="140">
        <v>678.0762742184445</v>
      </c>
    </row>
    <row r="5" spans="1:18" x14ac:dyDescent="0.2">
      <c r="A5" s="140">
        <v>100000</v>
      </c>
      <c r="B5" s="141">
        <v>4.4003994160879745E-2</v>
      </c>
      <c r="C5" s="141">
        <v>0.15570464768864647</v>
      </c>
      <c r="D5" s="140">
        <v>135.83271489057029</v>
      </c>
      <c r="E5" s="140">
        <v>480.6333020430929</v>
      </c>
      <c r="F5" s="140">
        <v>344.80058715252261</v>
      </c>
      <c r="H5" s="141">
        <v>3.3149514002228937E-2</v>
      </c>
      <c r="I5" s="141">
        <v>0.13240398302096207</v>
      </c>
      <c r="J5" s="140">
        <v>213.8995163360533</v>
      </c>
      <c r="K5" s="140">
        <v>854.34579605741794</v>
      </c>
      <c r="L5" s="140">
        <v>640.44627972136459</v>
      </c>
      <c r="N5" s="141">
        <v>2.9233662143778479E-2</v>
      </c>
      <c r="O5" s="141">
        <v>0.12093930624748997</v>
      </c>
      <c r="P5" s="140">
        <v>445.06150413186469</v>
      </c>
      <c r="Q5" s="140">
        <v>1841.2140525687528</v>
      </c>
      <c r="R5" s="140">
        <v>1396.1525484368881</v>
      </c>
    </row>
    <row r="6" spans="1:18" x14ac:dyDescent="0.2">
      <c r="A6" s="140">
        <v>250000</v>
      </c>
      <c r="B6" s="141">
        <v>3.7532460587889553E-2</v>
      </c>
      <c r="C6" s="141">
        <v>0.17585234005956837</v>
      </c>
      <c r="D6" s="140">
        <v>250.1808408697816</v>
      </c>
      <c r="E6" s="140">
        <v>1172.1823087510879</v>
      </c>
      <c r="F6" s="140">
        <v>922.00146788130633</v>
      </c>
      <c r="H6" s="141">
        <v>2.9541254990992746E-2</v>
      </c>
      <c r="I6" s="141">
        <v>0.13973810286183275</v>
      </c>
      <c r="J6" s="140">
        <v>445.30713346881907</v>
      </c>
      <c r="K6" s="140">
        <v>2106.4228327722303</v>
      </c>
      <c r="L6" s="140">
        <v>1661.1156993034112</v>
      </c>
      <c r="N6" s="141">
        <v>2.7661123618137329E-2</v>
      </c>
      <c r="O6" s="141">
        <v>0.12365278058932104</v>
      </c>
      <c r="P6" s="140">
        <v>1023.0841001816979</v>
      </c>
      <c r="Q6" s="140">
        <v>4573.4654712739139</v>
      </c>
      <c r="R6" s="140">
        <v>3550.3813710922159</v>
      </c>
    </row>
    <row r="7" spans="1:18" x14ac:dyDescent="0.2">
      <c r="A7" s="140">
        <v>500000</v>
      </c>
      <c r="B7" s="141">
        <v>3.4896320688581714E-2</v>
      </c>
      <c r="C7" s="141">
        <v>0.18405885195337049</v>
      </c>
      <c r="D7" s="140">
        <v>440.75928497012035</v>
      </c>
      <c r="E7" s="140">
        <v>2324.7622207327327</v>
      </c>
      <c r="F7" s="140">
        <v>1884.0029357626122</v>
      </c>
      <c r="H7" s="141">
        <v>2.8223187275754222E-2</v>
      </c>
      <c r="I7" s="141">
        <v>0.14241680655326855</v>
      </c>
      <c r="J7" s="140">
        <v>830.98238787485934</v>
      </c>
      <c r="K7" s="140">
        <v>4193.2137864816832</v>
      </c>
      <c r="L7" s="140">
        <v>3362.2313986068239</v>
      </c>
      <c r="N7" s="141">
        <v>2.7115692477135338E-2</v>
      </c>
      <c r="O7" s="141">
        <v>0.12459198449527956</v>
      </c>
      <c r="P7" s="140">
        <v>1986.3981544683436</v>
      </c>
      <c r="Q7" s="140">
        <v>9127.1608966527856</v>
      </c>
      <c r="R7" s="140">
        <v>7140.7627421844418</v>
      </c>
    </row>
    <row r="8" spans="1:18" x14ac:dyDescent="0.2">
      <c r="A8" s="140">
        <v>1000000</v>
      </c>
      <c r="B8" s="141">
        <v>3.3465534288934277E-2</v>
      </c>
      <c r="C8" s="141">
        <v>0.18851351071891678</v>
      </c>
      <c r="D8" s="140">
        <v>821.91947292868554</v>
      </c>
      <c r="E8" s="140">
        <v>4629.9253444539108</v>
      </c>
      <c r="F8" s="140">
        <v>3808.0058715252253</v>
      </c>
      <c r="H8" s="141">
        <v>2.7540242189971892E-2</v>
      </c>
      <c r="I8" s="141">
        <v>0.14380487584299706</v>
      </c>
      <c r="J8" s="140">
        <v>1602.3354468762054</v>
      </c>
      <c r="K8" s="140">
        <v>8366.7982440898468</v>
      </c>
      <c r="L8" s="140">
        <v>6764.4627972136414</v>
      </c>
      <c r="N8" s="141">
        <v>2.6838464733976965E-2</v>
      </c>
      <c r="O8" s="141">
        <v>0.12506807556844443</v>
      </c>
      <c r="P8" s="140">
        <v>3912.95204555689</v>
      </c>
      <c r="Q8" s="140">
        <v>18234.477529925774</v>
      </c>
      <c r="R8" s="140">
        <v>14321.525484368885</v>
      </c>
    </row>
    <row r="9" spans="1:18" x14ac:dyDescent="0.2">
      <c r="A9" s="140">
        <v>2000000</v>
      </c>
      <c r="B9" s="141">
        <v>3.2719016108072659E-2</v>
      </c>
      <c r="C9" s="141">
        <v>0.19083751836674395</v>
      </c>
      <c r="D9" s="140">
        <v>1584.2369360080615</v>
      </c>
      <c r="E9" s="140">
        <v>9240.2486790585135</v>
      </c>
      <c r="F9" s="140">
        <v>7656.0117430504524</v>
      </c>
      <c r="H9" s="141">
        <v>2.7192517567021009E-2</v>
      </c>
      <c r="I9" s="141">
        <v>0.14451159282656695</v>
      </c>
      <c r="J9" s="140">
        <v>3145.0405381715013</v>
      </c>
      <c r="K9" s="140">
        <v>16713.966132598798</v>
      </c>
      <c r="L9" s="140">
        <v>13568.925594427297</v>
      </c>
      <c r="N9" s="141">
        <v>2.6699840637266731E-2</v>
      </c>
      <c r="O9" s="141">
        <v>0.1253087694688465</v>
      </c>
      <c r="P9" s="140">
        <v>7766.36455674222</v>
      </c>
      <c r="Q9" s="140">
        <v>36449.41552547997</v>
      </c>
      <c r="R9" s="140">
        <v>28683.050968737749</v>
      </c>
    </row>
    <row r="11" spans="1:18" x14ac:dyDescent="0.2">
      <c r="A11" s="140">
        <v>2.5</v>
      </c>
    </row>
    <row r="12" spans="1:18" x14ac:dyDescent="0.2">
      <c r="A12" s="140">
        <v>50000</v>
      </c>
      <c r="B12" s="141">
        <v>5.1140785272249148E-2</v>
      </c>
      <c r="C12" s="141">
        <v>0.12902034303802085</v>
      </c>
      <c r="D12" s="140">
        <v>92.791168650923623</v>
      </c>
      <c r="E12" s="140">
        <v>234.09786037715435</v>
      </c>
      <c r="F12" s="140">
        <v>141.30669172623072</v>
      </c>
      <c r="H12" s="141">
        <v>4.3310548050217626E-2</v>
      </c>
      <c r="I12" s="141">
        <v>0.12503796083065</v>
      </c>
      <c r="J12" s="140">
        <v>148.4956752160586</v>
      </c>
      <c r="K12" s="140">
        <v>428.70841531854416</v>
      </c>
      <c r="L12" s="140">
        <v>280.21274010248555</v>
      </c>
      <c r="N12" s="141">
        <v>3.9458660533805777E-2</v>
      </c>
      <c r="O12" s="141">
        <v>0.12284431279604717</v>
      </c>
      <c r="P12" s="140">
        <v>301.30478433259634</v>
      </c>
      <c r="Q12" s="140">
        <v>938.03435475940739</v>
      </c>
      <c r="R12" s="140">
        <v>636.72957042681105</v>
      </c>
    </row>
    <row r="13" spans="1:18" x14ac:dyDescent="0.2">
      <c r="A13" s="140">
        <v>100000</v>
      </c>
      <c r="B13" s="141">
        <v>4.6695692185314858E-2</v>
      </c>
      <c r="C13" s="141">
        <v>0.1557843136855005</v>
      </c>
      <c r="D13" s="140">
        <v>138.09556891809711</v>
      </c>
      <c r="E13" s="140">
        <v>460.70895237055873</v>
      </c>
      <c r="F13" s="140">
        <v>322.61338345246162</v>
      </c>
      <c r="H13" s="141">
        <v>4.0344556484921572E-2</v>
      </c>
      <c r="I13" s="141">
        <v>0.13747063039494112</v>
      </c>
      <c r="J13" s="140">
        <v>249.40676304446669</v>
      </c>
      <c r="K13" s="140">
        <v>849.83224324943751</v>
      </c>
      <c r="L13" s="140">
        <v>600.42548020497088</v>
      </c>
      <c r="N13" s="141">
        <v>3.8033214206061448E-2</v>
      </c>
      <c r="O13" s="141">
        <v>0.12808433364549374</v>
      </c>
      <c r="P13" s="140">
        <v>554.74127546626005</v>
      </c>
      <c r="Q13" s="140">
        <v>1868.2004163198808</v>
      </c>
      <c r="R13" s="140">
        <v>1313.4591408536207</v>
      </c>
    </row>
    <row r="14" spans="1:18" x14ac:dyDescent="0.2">
      <c r="A14" s="140">
        <v>250000</v>
      </c>
      <c r="B14" s="141">
        <v>4.29069977821111E-2</v>
      </c>
      <c r="C14" s="141">
        <v>0.17859694773622795</v>
      </c>
      <c r="D14" s="140">
        <v>274.00960203894545</v>
      </c>
      <c r="E14" s="140">
        <v>1140.5430606700993</v>
      </c>
      <c r="F14" s="140">
        <v>866.53345863115385</v>
      </c>
      <c r="H14" s="141">
        <v>3.8232368026329198E-2</v>
      </c>
      <c r="I14" s="141">
        <v>0.14632579126416567</v>
      </c>
      <c r="J14" s="140">
        <v>552.14424821401406</v>
      </c>
      <c r="K14" s="140">
        <v>2113.2079487264409</v>
      </c>
      <c r="L14" s="140">
        <v>1561.0637005124267</v>
      </c>
      <c r="N14" s="141">
        <v>3.7112505969115861E-2</v>
      </c>
      <c r="O14" s="141">
        <v>0.13147260124525725</v>
      </c>
      <c r="P14" s="140">
        <v>1315.0808136405349</v>
      </c>
      <c r="Q14" s="140">
        <v>4658.7286657745863</v>
      </c>
      <c r="R14" s="140">
        <v>3343.6478521340514</v>
      </c>
    </row>
    <row r="15" spans="1:18" x14ac:dyDescent="0.2">
      <c r="A15" s="140">
        <v>500000</v>
      </c>
      <c r="B15" s="141">
        <v>4.1363642336463773E-2</v>
      </c>
      <c r="C15" s="141">
        <v>0.18788895359904276</v>
      </c>
      <c r="D15" s="140">
        <v>500.5313087021907</v>
      </c>
      <c r="E15" s="140">
        <v>2273.5982259644984</v>
      </c>
      <c r="F15" s="140">
        <v>1773.0669172623077</v>
      </c>
      <c r="H15" s="141">
        <v>3.7460749060221683E-2</v>
      </c>
      <c r="I15" s="141">
        <v>0.14956006394396693</v>
      </c>
      <c r="J15" s="140">
        <v>1056.7028102632896</v>
      </c>
      <c r="K15" s="140">
        <v>4218.8302112881429</v>
      </c>
      <c r="L15" s="140">
        <v>3162.1274010248535</v>
      </c>
      <c r="N15" s="141">
        <v>3.6792861715987737E-2</v>
      </c>
      <c r="O15" s="141">
        <v>0.13264554418983343</v>
      </c>
      <c r="P15" s="140">
        <v>2582.2590894859081</v>
      </c>
      <c r="Q15" s="140">
        <v>9309.5547937540105</v>
      </c>
      <c r="R15" s="140">
        <v>6727.2957042681028</v>
      </c>
    </row>
    <row r="16" spans="1:18" x14ac:dyDescent="0.2">
      <c r="A16" s="140">
        <v>1000000</v>
      </c>
      <c r="B16" s="141">
        <v>4.0526025286758978E-2</v>
      </c>
      <c r="C16" s="141">
        <v>0.19293282479342491</v>
      </c>
      <c r="D16" s="140">
        <v>953.57786483332075</v>
      </c>
      <c r="E16" s="140">
        <v>4539.7116993579366</v>
      </c>
      <c r="F16" s="140">
        <v>3586.1338345246158</v>
      </c>
      <c r="H16" s="141">
        <v>3.7060958405296336E-2</v>
      </c>
      <c r="I16" s="141">
        <v>0.15123601363540223</v>
      </c>
      <c r="J16" s="140">
        <v>2065.8223639490602</v>
      </c>
      <c r="K16" s="140">
        <v>8430.0771659987731</v>
      </c>
      <c r="L16" s="140">
        <v>6364.2548020497125</v>
      </c>
      <c r="N16" s="141">
        <v>3.6630199819481221E-2</v>
      </c>
      <c r="O16" s="141">
        <v>0.13324023479589595</v>
      </c>
      <c r="P16" s="140">
        <v>5116.5448796039818</v>
      </c>
      <c r="Q16" s="140">
        <v>18611.136288140202</v>
      </c>
      <c r="R16" s="140">
        <v>13494.59140853622</v>
      </c>
    </row>
    <row r="17" spans="1:18" x14ac:dyDescent="0.2">
      <c r="A17" s="140">
        <v>2000000</v>
      </c>
      <c r="B17" s="141">
        <v>4.0088972297476058E-2</v>
      </c>
      <c r="C17" s="141">
        <v>0.19556423307251566</v>
      </c>
      <c r="D17" s="140">
        <v>1859.6682028071882</v>
      </c>
      <c r="E17" s="140">
        <v>9071.9358718564181</v>
      </c>
      <c r="F17" s="140">
        <v>7212.2676690492299</v>
      </c>
      <c r="H17" s="141">
        <v>3.6857399744265197E-2</v>
      </c>
      <c r="I17" s="141">
        <v>0.15208930274964064</v>
      </c>
      <c r="J17" s="140">
        <v>4084.0604931676617</v>
      </c>
      <c r="K17" s="140">
        <v>16852.570097267082</v>
      </c>
      <c r="L17" s="140">
        <v>12768.509604099421</v>
      </c>
      <c r="N17" s="141">
        <v>3.6549264409780263E-2</v>
      </c>
      <c r="O17" s="141">
        <v>0.13354065116876643</v>
      </c>
      <c r="P17" s="140">
        <v>10185.406999245133</v>
      </c>
      <c r="Q17" s="140">
        <v>37214.589816317559</v>
      </c>
      <c r="R17" s="140">
        <v>27029.182817072426</v>
      </c>
    </row>
    <row r="19" spans="1:18" x14ac:dyDescent="0.2">
      <c r="A19" s="140">
        <v>3</v>
      </c>
    </row>
    <row r="20" spans="1:18" x14ac:dyDescent="0.2">
      <c r="B20" s="141">
        <v>5.0396821690711628E-2</v>
      </c>
      <c r="C20" s="141">
        <v>0.12570229509905326</v>
      </c>
      <c r="D20" s="140">
        <v>87.692450553682249</v>
      </c>
      <c r="E20" s="140">
        <v>218.72693411318278</v>
      </c>
      <c r="F20" s="140">
        <v>131.03448355950053</v>
      </c>
      <c r="H20" s="141">
        <v>4.8089999095718053E-2</v>
      </c>
      <c r="I20" s="141">
        <v>0.12767924387380458</v>
      </c>
      <c r="J20" s="140">
        <v>158.12287470352612</v>
      </c>
      <c r="K20" s="140">
        <v>419.81720650720894</v>
      </c>
      <c r="L20" s="140">
        <v>261.69433180368281</v>
      </c>
      <c r="N20" s="141">
        <v>4.6949361649985179E-2</v>
      </c>
      <c r="O20" s="141">
        <v>0.12866845151565959</v>
      </c>
      <c r="P20" s="140">
        <v>343.8057906643686</v>
      </c>
      <c r="Q20" s="140">
        <v>942.22705383503956</v>
      </c>
      <c r="R20" s="140">
        <v>598.42126317067095</v>
      </c>
    </row>
    <row r="21" spans="1:18" x14ac:dyDescent="0.2">
      <c r="B21" s="141">
        <v>4.908665739854124E-2</v>
      </c>
      <c r="C21" s="141">
        <v>0.15559493909184557</v>
      </c>
      <c r="D21" s="140">
        <v>139.21505129899901</v>
      </c>
      <c r="E21" s="140">
        <v>441.28401841799956</v>
      </c>
      <c r="F21" s="140">
        <v>302.06896711900055</v>
      </c>
      <c r="H21" s="141">
        <v>4.7215716181453968E-2</v>
      </c>
      <c r="I21" s="141">
        <v>0.14224665449239066</v>
      </c>
      <c r="J21" s="140">
        <v>279.91725340749019</v>
      </c>
      <c r="K21" s="140">
        <v>843.30591701485616</v>
      </c>
      <c r="L21" s="140">
        <v>563.38866360736597</v>
      </c>
      <c r="N21" s="141">
        <v>4.6529249486207284E-2</v>
      </c>
      <c r="O21" s="141">
        <v>0.13495263757826015</v>
      </c>
      <c r="P21" s="140">
        <v>650.83860418666177</v>
      </c>
      <c r="Q21" s="140">
        <v>1887.681130528003</v>
      </c>
      <c r="R21" s="140">
        <v>1236.8425263413412</v>
      </c>
    </row>
    <row r="22" spans="1:18" x14ac:dyDescent="0.2">
      <c r="B22" s="141">
        <v>4.797004849557842E-2</v>
      </c>
      <c r="C22" s="141">
        <v>0.18107432713765997</v>
      </c>
      <c r="D22" s="140">
        <v>293.78364702425995</v>
      </c>
      <c r="E22" s="140">
        <v>1108.9560648217607</v>
      </c>
      <c r="F22" s="140">
        <v>815.17241779750077</v>
      </c>
      <c r="H22" s="141">
        <v>4.6593300580043476E-2</v>
      </c>
      <c r="I22" s="141">
        <v>0.15262223788521978</v>
      </c>
      <c r="J22" s="140">
        <v>645.30441538792877</v>
      </c>
      <c r="K22" s="140">
        <v>2113.7760744063444</v>
      </c>
      <c r="L22" s="140">
        <v>1468.4716590184157</v>
      </c>
      <c r="N22" s="141">
        <v>4.6258453366633971E-2</v>
      </c>
      <c r="O22" s="141">
        <v>0.13901592232964402</v>
      </c>
      <c r="P22" s="140">
        <v>1571.9657365459352</v>
      </c>
      <c r="Q22" s="140">
        <v>4724.0720523992895</v>
      </c>
      <c r="R22" s="140">
        <v>3152.1063158533543</v>
      </c>
    </row>
    <row r="23" spans="1:18" x14ac:dyDescent="0.2">
      <c r="B23" s="141">
        <v>4.751509723354725E-2</v>
      </c>
      <c r="C23" s="141">
        <v>0.19145256512432118</v>
      </c>
      <c r="D23" s="140">
        <v>551.39636982551963</v>
      </c>
      <c r="E23" s="140">
        <v>2221.741205420522</v>
      </c>
      <c r="F23" s="140">
        <v>1670.3448355950022</v>
      </c>
      <c r="H23" s="141">
        <v>4.6365830048310103E-2</v>
      </c>
      <c r="I23" s="141">
        <v>0.15641185359513232</v>
      </c>
      <c r="J23" s="140">
        <v>1254.2792869641482</v>
      </c>
      <c r="K23" s="140">
        <v>4231.2226050009785</v>
      </c>
      <c r="L23" s="140">
        <v>2976.9433180368305</v>
      </c>
      <c r="N23" s="141">
        <v>4.616393133751949E-2</v>
      </c>
      <c r="O23" s="141">
        <v>0.14042268162258043</v>
      </c>
      <c r="P23" s="140">
        <v>3107.1258152162213</v>
      </c>
      <c r="Q23" s="140">
        <v>9451.3384469229277</v>
      </c>
      <c r="R23" s="140">
        <v>6344.2126317067068</v>
      </c>
    </row>
    <row r="24" spans="1:18" x14ac:dyDescent="0.2">
      <c r="B24" s="141">
        <v>4.7268271941323811E-2</v>
      </c>
      <c r="C24" s="141">
        <v>0.19708604946472058</v>
      </c>
      <c r="D24" s="140">
        <v>1066.624811612081</v>
      </c>
      <c r="E24" s="140">
        <v>4447.3144828020859</v>
      </c>
      <c r="F24" s="140">
        <v>3380.6896711900049</v>
      </c>
      <c r="H24" s="141">
        <v>4.6248001879314188E-2</v>
      </c>
      <c r="I24" s="141">
        <v>0.15837556661739105</v>
      </c>
      <c r="J24" s="140">
        <v>2472.231347011465</v>
      </c>
      <c r="K24" s="140">
        <v>8466.1179830851288</v>
      </c>
      <c r="L24" s="140">
        <v>5993.8866360736638</v>
      </c>
      <c r="N24" s="141">
        <v>4.6115497881764347E-2</v>
      </c>
      <c r="O24" s="141">
        <v>0.14113601082886862</v>
      </c>
      <c r="P24" s="140">
        <v>6177.3784424831965</v>
      </c>
      <c r="Q24" s="140">
        <v>18905.803705896618</v>
      </c>
      <c r="R24" s="140">
        <v>12728.425263413421</v>
      </c>
    </row>
    <row r="25" spans="1:18" x14ac:dyDescent="0.2">
      <c r="B25" s="141">
        <v>4.7139443699803982E-2</v>
      </c>
      <c r="C25" s="141">
        <v>0.20002506741600559</v>
      </c>
      <c r="D25" s="140">
        <v>2097.0790503250964</v>
      </c>
      <c r="E25" s="140">
        <v>8898.4583927051026</v>
      </c>
      <c r="F25" s="140">
        <v>6801.3793423800062</v>
      </c>
      <c r="H25" s="141">
        <v>4.6188002307572307E-2</v>
      </c>
      <c r="I25" s="141">
        <v>0.15937536825362605</v>
      </c>
      <c r="J25" s="140">
        <v>4908.1345343231396</v>
      </c>
      <c r="K25" s="140">
        <v>16935.907806470466</v>
      </c>
      <c r="L25" s="140">
        <v>12027.773272147326</v>
      </c>
      <c r="N25" s="141">
        <v>4.6092081571453905E-2</v>
      </c>
      <c r="O25" s="141">
        <v>0.14149616967585668</v>
      </c>
      <c r="P25" s="140">
        <v>12318.160968234606</v>
      </c>
      <c r="Q25" s="140">
        <v>37815.011495061437</v>
      </c>
      <c r="R25" s="140">
        <v>25496.850526826831</v>
      </c>
    </row>
    <row r="27" spans="1:18" x14ac:dyDescent="0.2">
      <c r="A27">
        <v>3.5</v>
      </c>
    </row>
    <row r="28" spans="1:18" x14ac:dyDescent="0.2">
      <c r="A28" s="140">
        <v>50000</v>
      </c>
      <c r="B28" s="141">
        <v>4.9368492645082647E-2</v>
      </c>
      <c r="C28" s="141">
        <v>0.12211774142140652</v>
      </c>
      <c r="D28" s="140">
        <v>82.461332515524873</v>
      </c>
      <c r="E28" s="140">
        <v>203.97608154233387</v>
      </c>
      <c r="F28" s="140">
        <v>121.514749026809</v>
      </c>
      <c r="H28" s="141">
        <v>5.2555814252524716E-2</v>
      </c>
      <c r="I28" s="141">
        <v>0.13003278546669503</v>
      </c>
      <c r="J28" s="140">
        <v>165.88309293515596</v>
      </c>
      <c r="K28" s="140">
        <v>410.42539142379968</v>
      </c>
      <c r="L28" s="140">
        <v>244.54229848864372</v>
      </c>
      <c r="N28" s="141">
        <v>5.4139018111476894E-2</v>
      </c>
      <c r="O28" s="141">
        <v>0.13421548968836691</v>
      </c>
      <c r="P28" s="140">
        <v>380.57065109901748</v>
      </c>
      <c r="Q28" s="140">
        <v>943.46883412440695</v>
      </c>
      <c r="R28" s="140">
        <v>562.89818302538947</v>
      </c>
    </row>
    <row r="29" spans="1:18" x14ac:dyDescent="0.2">
      <c r="A29" s="140">
        <v>100000</v>
      </c>
      <c r="B29" s="141">
        <v>5.1179224642985743E-2</v>
      </c>
      <c r="C29" s="141">
        <v>0.15513952987729471</v>
      </c>
      <c r="D29" s="140">
        <v>139.33424136097273</v>
      </c>
      <c r="E29" s="140">
        <v>422.3637394145905</v>
      </c>
      <c r="F29" s="140">
        <v>283.02949805361777</v>
      </c>
      <c r="H29" s="141">
        <v>5.3763468356921695E-2</v>
      </c>
      <c r="I29" s="141">
        <v>0.14673299266897247</v>
      </c>
      <c r="J29" s="140">
        <v>305.96502669247241</v>
      </c>
      <c r="K29" s="140">
        <v>835.04962366976008</v>
      </c>
      <c r="L29" s="140">
        <v>529.08459697728767</v>
      </c>
      <c r="N29" s="141">
        <v>5.472079373343839E-2</v>
      </c>
      <c r="O29" s="141">
        <v>0.14154363956526431</v>
      </c>
      <c r="P29" s="140">
        <v>734.75249366305172</v>
      </c>
      <c r="Q29" s="140">
        <v>1900.5488597138319</v>
      </c>
      <c r="R29" s="140">
        <v>1165.7963660507803</v>
      </c>
    </row>
    <row r="30" spans="1:18" x14ac:dyDescent="0.2">
      <c r="A30" s="140">
        <v>250000</v>
      </c>
      <c r="B30" s="141">
        <v>5.2722740545743448E-2</v>
      </c>
      <c r="C30" s="141">
        <v>0.18328607352054968</v>
      </c>
      <c r="D30" s="140">
        <v>309.95372508019364</v>
      </c>
      <c r="E30" s="140">
        <v>1077.5274702142387</v>
      </c>
      <c r="F30" s="140">
        <v>767.57374513404511</v>
      </c>
      <c r="H30" s="141">
        <v>5.4623866076210115E-2</v>
      </c>
      <c r="I30" s="141">
        <v>0.15862761377381637</v>
      </c>
      <c r="J30" s="140">
        <v>726.2146706949228</v>
      </c>
      <c r="K30" s="140">
        <v>2108.926163138141</v>
      </c>
      <c r="L30" s="140">
        <v>1382.711492443218</v>
      </c>
      <c r="N30" s="141">
        <v>5.50976820215257E-2</v>
      </c>
      <c r="O30" s="141">
        <v>0.14628181153374187</v>
      </c>
      <c r="P30" s="140">
        <v>1797.3254281670268</v>
      </c>
      <c r="Q30" s="140">
        <v>4771.8163432939746</v>
      </c>
      <c r="R30" s="140">
        <v>2974.4909151269476</v>
      </c>
    </row>
    <row r="31" spans="1:18" x14ac:dyDescent="0.2">
      <c r="A31" s="140">
        <v>500000</v>
      </c>
      <c r="B31" s="141">
        <v>5.3351321547967283E-2</v>
      </c>
      <c r="C31" s="141">
        <v>0.1947507071698093</v>
      </c>
      <c r="D31" s="140">
        <v>594.31800123596406</v>
      </c>
      <c r="E31" s="140">
        <v>2169.4654915040528</v>
      </c>
      <c r="F31" s="140">
        <v>1575.1474902680889</v>
      </c>
      <c r="H31" s="141">
        <v>5.4938001923472805E-2</v>
      </c>
      <c r="I31" s="141">
        <v>0.16297206665840769</v>
      </c>
      <c r="J31" s="140">
        <v>1426.6271820651664</v>
      </c>
      <c r="K31" s="140">
        <v>4232.0501669516034</v>
      </c>
      <c r="L31" s="140">
        <v>2805.422984886437</v>
      </c>
      <c r="N31" s="141">
        <v>5.5227510335940595E-2</v>
      </c>
      <c r="O31" s="141">
        <v>0.14792234192783013</v>
      </c>
      <c r="P31" s="140">
        <v>3568.2308306933401</v>
      </c>
      <c r="Q31" s="140">
        <v>9557.2126609472325</v>
      </c>
      <c r="R31" s="140">
        <v>5988.9818302538924</v>
      </c>
    </row>
    <row r="32" spans="1:18" x14ac:dyDescent="0.2">
      <c r="A32" s="140">
        <v>1000000</v>
      </c>
      <c r="B32" s="141">
        <v>5.369264355009265E-2</v>
      </c>
      <c r="C32" s="141">
        <v>0.20097389346773017</v>
      </c>
      <c r="D32" s="140">
        <v>1163.0494126399008</v>
      </c>
      <c r="E32" s="140">
        <v>4353.3443931760785</v>
      </c>
      <c r="F32" s="140">
        <v>3190.2949805361777</v>
      </c>
      <c r="H32" s="141">
        <v>5.5100819032015504E-2</v>
      </c>
      <c r="I32" s="141">
        <v>0.1652232809054186</v>
      </c>
      <c r="J32" s="140">
        <v>2827.4544163042442</v>
      </c>
      <c r="K32" s="140">
        <v>8478.3003860771187</v>
      </c>
      <c r="L32" s="140">
        <v>5650.845969772874</v>
      </c>
      <c r="N32" s="141">
        <v>5.5292913515249946E-2</v>
      </c>
      <c r="O32" s="141">
        <v>0.14875428661887241</v>
      </c>
      <c r="P32" s="140">
        <v>7109.9771300505099</v>
      </c>
      <c r="Q32" s="140">
        <v>19127.940790558296</v>
      </c>
      <c r="R32" s="140">
        <v>12017.963660507787</v>
      </c>
    </row>
    <row r="33" spans="1:18" x14ac:dyDescent="0.2">
      <c r="A33" s="140">
        <v>2000000</v>
      </c>
      <c r="B33" s="141">
        <v>5.3870660382492302E-2</v>
      </c>
      <c r="C33" s="141">
        <v>0.20422056740677316</v>
      </c>
      <c r="D33" s="140">
        <v>2300.5097116043444</v>
      </c>
      <c r="E33" s="140">
        <v>8721.0996726767007</v>
      </c>
      <c r="F33" s="140">
        <v>6420.5899610723563</v>
      </c>
      <c r="H33" s="141">
        <v>5.5183707900026663E-2</v>
      </c>
      <c r="I33" s="141">
        <v>0.16636946161145974</v>
      </c>
      <c r="J33" s="140">
        <v>5629.1079944320381</v>
      </c>
      <c r="K33" s="140">
        <v>16970.799933977789</v>
      </c>
      <c r="L33" s="140">
        <v>11341.691939545752</v>
      </c>
      <c r="N33" s="141">
        <v>5.5326819318634653E-2</v>
      </c>
      <c r="O33" s="141">
        <v>0.14917417662288204</v>
      </c>
      <c r="P33" s="140">
        <v>14193.734582211018</v>
      </c>
      <c r="Q33" s="140">
        <v>38269.661903226624</v>
      </c>
      <c r="R33" s="140">
        <v>24075.927321015606</v>
      </c>
    </row>
    <row r="35" spans="1:18" x14ac:dyDescent="0.2">
      <c r="A35" s="140">
        <v>4</v>
      </c>
    </row>
    <row r="36" spans="1:18" x14ac:dyDescent="0.2">
      <c r="B36" s="141">
        <v>4.8060132172991064E-2</v>
      </c>
      <c r="C36" s="141">
        <v>0.11827187769281945</v>
      </c>
      <c r="D36" s="140">
        <v>77.133101444683973</v>
      </c>
      <c r="E36" s="140">
        <v>189.81797027308801</v>
      </c>
      <c r="F36" s="140">
        <v>112.68486882840403</v>
      </c>
      <c r="H36" s="141">
        <v>5.6710087672003154E-2</v>
      </c>
      <c r="I36" s="141">
        <v>0.132101227615321</v>
      </c>
      <c r="J36" s="140">
        <v>171.98755644086003</v>
      </c>
      <c r="K36" s="140">
        <v>400.63008669290588</v>
      </c>
      <c r="L36" s="140">
        <v>228.64253025204584</v>
      </c>
      <c r="N36" s="141">
        <v>6.1027837624038385E-2</v>
      </c>
      <c r="O36" s="141">
        <v>0.13948604418859001</v>
      </c>
      <c r="P36" s="140">
        <v>412.20025164241781</v>
      </c>
      <c r="Q36" s="140">
        <v>942.13042364940213</v>
      </c>
      <c r="R36" s="140">
        <v>529.93017200698432</v>
      </c>
    </row>
    <row r="37" spans="1:18" x14ac:dyDescent="0.2">
      <c r="B37" s="141">
        <v>5.2976370077561077E-2</v>
      </c>
      <c r="C37" s="141">
        <v>0.15442165999977411</v>
      </c>
      <c r="D37" s="140">
        <v>138.580366227669</v>
      </c>
      <c r="E37" s="140">
        <v>403.95010388447673</v>
      </c>
      <c r="F37" s="140">
        <v>265.36973765680773</v>
      </c>
      <c r="H37" s="141">
        <v>5.9989016987900552E-2</v>
      </c>
      <c r="I37" s="141">
        <v>0.15093123678706616</v>
      </c>
      <c r="J37" s="140">
        <v>328.02852193720935</v>
      </c>
      <c r="K37" s="140">
        <v>825.31358244130104</v>
      </c>
      <c r="L37" s="140">
        <v>497.28506050409169</v>
      </c>
      <c r="N37" s="141">
        <v>6.2607592696001135E-2</v>
      </c>
      <c r="O37" s="141">
        <v>0.14785742060714549</v>
      </c>
      <c r="P37" s="140">
        <v>807.73897294294068</v>
      </c>
      <c r="Q37" s="140">
        <v>1907.5993169569083</v>
      </c>
      <c r="R37" s="140">
        <v>1099.8603440139677</v>
      </c>
    </row>
    <row r="38" spans="1:18" x14ac:dyDescent="0.2">
      <c r="B38" s="141">
        <v>5.7166892690284368E-2</v>
      </c>
      <c r="C38" s="141">
        <v>0.18523437854548616</v>
      </c>
      <c r="D38" s="140">
        <v>322.9228837822651</v>
      </c>
      <c r="E38" s="140">
        <v>1046.3472279242851</v>
      </c>
      <c r="F38" s="140">
        <v>723.42434414202</v>
      </c>
      <c r="H38" s="141">
        <v>6.2324634482496602E-2</v>
      </c>
      <c r="I38" s="141">
        <v>0.16434276284875657</v>
      </c>
      <c r="J38" s="140">
        <v>796.15508972247846</v>
      </c>
      <c r="K38" s="140">
        <v>2099.3677409827064</v>
      </c>
      <c r="L38" s="140">
        <v>1303.2126512602281</v>
      </c>
      <c r="N38" s="141">
        <v>6.3629639038478333E-2</v>
      </c>
      <c r="O38" s="141">
        <v>0.15327000342915123</v>
      </c>
      <c r="P38" s="140">
        <v>1994.381339962222</v>
      </c>
      <c r="Q38" s="140">
        <v>4804.0321999971402</v>
      </c>
      <c r="R38" s="140">
        <v>2809.650860034918</v>
      </c>
    </row>
    <row r="39" spans="1:18" x14ac:dyDescent="0.2">
      <c r="B39" s="141">
        <v>5.8873662601088152E-2</v>
      </c>
      <c r="C39" s="141">
        <v>0.19778500835443114</v>
      </c>
      <c r="D39" s="140">
        <v>630.15895165495124</v>
      </c>
      <c r="E39" s="140">
        <v>2117.0076399389914</v>
      </c>
      <c r="F39" s="140">
        <v>1486.8486882840402</v>
      </c>
      <c r="H39" s="141">
        <v>6.3177603078671263E-2</v>
      </c>
      <c r="I39" s="141">
        <v>0.16924127386277649</v>
      </c>
      <c r="J39" s="140">
        <v>1576.362632972777</v>
      </c>
      <c r="K39" s="140">
        <v>4222.7879354932338</v>
      </c>
      <c r="L39" s="140">
        <v>2646.4253025204571</v>
      </c>
      <c r="N39" s="141">
        <v>6.3982942373521548E-2</v>
      </c>
      <c r="O39" s="141">
        <v>0.15514413968359039</v>
      </c>
      <c r="P39" s="140">
        <v>3972.071303517268</v>
      </c>
      <c r="Q39" s="140">
        <v>9631.373023587108</v>
      </c>
      <c r="R39" s="140">
        <v>5659.3017200698396</v>
      </c>
    </row>
    <row r="40" spans="1:18" x14ac:dyDescent="0.2">
      <c r="B40" s="141">
        <v>5.980023153542028E-2</v>
      </c>
      <c r="C40" s="141">
        <v>0.20459767979829174</v>
      </c>
      <c r="D40" s="140">
        <v>1244.6338181960305</v>
      </c>
      <c r="E40" s="140">
        <v>4258.3311947641105</v>
      </c>
      <c r="F40" s="140">
        <v>3013.69737656808</v>
      </c>
      <c r="H40" s="141">
        <v>6.3619628260569619E-2</v>
      </c>
      <c r="I40" s="141">
        <v>0.17177958566882531</v>
      </c>
      <c r="J40" s="140">
        <v>3136.7798323112179</v>
      </c>
      <c r="K40" s="140">
        <v>8469.6304373521325</v>
      </c>
      <c r="L40" s="140">
        <v>5332.8506050409142</v>
      </c>
      <c r="N40" s="141">
        <v>6.4161737897715357E-2</v>
      </c>
      <c r="O40" s="141">
        <v>0.15609461586202064</v>
      </c>
      <c r="P40" s="140">
        <v>7927.3895579913897</v>
      </c>
      <c r="Q40" s="140">
        <v>19285.992998131074</v>
      </c>
      <c r="R40" s="140">
        <v>11358.603440139685</v>
      </c>
    </row>
    <row r="41" spans="1:18" x14ac:dyDescent="0.2">
      <c r="B41" s="141">
        <v>6.0283580261974612E-2</v>
      </c>
      <c r="C41" s="141">
        <v>0.20815189659303782</v>
      </c>
      <c r="D41" s="140">
        <v>2473.5811406877428</v>
      </c>
      <c r="E41" s="140">
        <v>8540.9758938239029</v>
      </c>
      <c r="F41" s="140">
        <v>6067.39475313616</v>
      </c>
      <c r="H41" s="141">
        <v>6.3844673823891168E-2</v>
      </c>
      <c r="I41" s="141">
        <v>0.17307193991851566</v>
      </c>
      <c r="J41" s="140">
        <v>6257.6133803585999</v>
      </c>
      <c r="K41" s="140">
        <v>16963.31459044043</v>
      </c>
      <c r="L41" s="140">
        <v>10705.70121008183</v>
      </c>
      <c r="N41" s="141">
        <v>6.4252742394972265E-2</v>
      </c>
      <c r="O41" s="141">
        <v>0.15657419504177861</v>
      </c>
      <c r="P41" s="140">
        <v>15838.279288148335</v>
      </c>
      <c r="Q41" s="140">
        <v>38595.486168427691</v>
      </c>
      <c r="R41" s="140">
        <v>22757.206880279358</v>
      </c>
    </row>
    <row r="43" spans="1:18" x14ac:dyDescent="0.2">
      <c r="A43">
        <v>4.5</v>
      </c>
    </row>
    <row r="44" spans="1:18" x14ac:dyDescent="0.2">
      <c r="B44" s="141">
        <v>4.6476619580264417E-2</v>
      </c>
      <c r="C44" s="141">
        <v>0.1141703939934777</v>
      </c>
      <c r="D44" s="140">
        <v>71.738425096466983</v>
      </c>
      <c r="E44" s="140">
        <v>176.22633340599396</v>
      </c>
      <c r="F44" s="140">
        <v>104.48790830952697</v>
      </c>
      <c r="H44" s="141">
        <v>6.055557167318288E-2</v>
      </c>
      <c r="I44" s="141">
        <v>0.13388780892056629</v>
      </c>
      <c r="J44" s="140">
        <v>176.62504603555527</v>
      </c>
      <c r="K44" s="140">
        <v>390.51634326601817</v>
      </c>
      <c r="L44" s="140">
        <v>213.8912972304629</v>
      </c>
      <c r="N44" s="141">
        <v>6.7616707499818296E-2</v>
      </c>
      <c r="O44" s="141">
        <v>0.14448135612280016</v>
      </c>
      <c r="P44" s="140">
        <v>439.23380972427765</v>
      </c>
      <c r="Q44" s="140">
        <v>938.54165383782026</v>
      </c>
      <c r="R44" s="140">
        <v>499.30784411354261</v>
      </c>
    </row>
    <row r="45" spans="1:18" x14ac:dyDescent="0.2">
      <c r="B45" s="141">
        <v>5.4481677432842351E-2</v>
      </c>
      <c r="C45" s="141">
        <v>0.15344543709862768</v>
      </c>
      <c r="D45" s="140">
        <v>137.06654006908633</v>
      </c>
      <c r="E45" s="140">
        <v>386.04235668814005</v>
      </c>
      <c r="F45" s="140">
        <v>248.97581661905372</v>
      </c>
      <c r="H45" s="141">
        <v>6.5894265941199848E-2</v>
      </c>
      <c r="I45" s="141">
        <v>0.15484360481653908</v>
      </c>
      <c r="J45" s="140">
        <v>346.53647876205412</v>
      </c>
      <c r="K45" s="140">
        <v>814.31907322298082</v>
      </c>
      <c r="L45" s="140">
        <v>467.7825944609267</v>
      </c>
      <c r="N45" s="141">
        <v>7.0190090069881153E-2</v>
      </c>
      <c r="O45" s="141">
        <v>0.15389469934862393</v>
      </c>
      <c r="P45" s="140">
        <v>870.92609753288946</v>
      </c>
      <c r="Q45" s="140">
        <v>1909.541785759975</v>
      </c>
      <c r="R45" s="140">
        <v>1038.6156882270857</v>
      </c>
    </row>
    <row r="46" spans="1:18" x14ac:dyDescent="0.2">
      <c r="B46" s="141">
        <v>6.1304984363414507E-2</v>
      </c>
      <c r="C46" s="141">
        <v>0.18692200104273615</v>
      </c>
      <c r="D46" s="140">
        <v>333.05157636688614</v>
      </c>
      <c r="E46" s="140">
        <v>1015.4911179145207</v>
      </c>
      <c r="F46" s="140">
        <v>682.43954154763458</v>
      </c>
      <c r="H46" s="141">
        <v>6.9696905372641671E-2</v>
      </c>
      <c r="I46" s="141">
        <v>0.16976917615589251</v>
      </c>
      <c r="J46" s="140">
        <v>856.27428761694921</v>
      </c>
      <c r="K46" s="140">
        <v>2085.7307737692659</v>
      </c>
      <c r="L46" s="140">
        <v>1229.4564861523168</v>
      </c>
      <c r="N46" s="141">
        <v>7.1854481326571337E-2</v>
      </c>
      <c r="O46" s="141">
        <v>0.15998087890157861</v>
      </c>
      <c r="P46" s="140">
        <v>2166.0280355283912</v>
      </c>
      <c r="Q46" s="140">
        <v>4822.5672560961029</v>
      </c>
      <c r="R46" s="140">
        <v>2656.5392205677117</v>
      </c>
    </row>
    <row r="47" spans="1:18" x14ac:dyDescent="0.2">
      <c r="B47" s="141">
        <v>6.4084150021755215E-2</v>
      </c>
      <c r="C47" s="141">
        <v>0.20055767810741515</v>
      </c>
      <c r="D47" s="140">
        <v>659.69190645524975</v>
      </c>
      <c r="E47" s="140">
        <v>2064.5709895505179</v>
      </c>
      <c r="F47" s="140">
        <v>1404.879083095268</v>
      </c>
      <c r="H47" s="141">
        <v>7.1085712366888432E-2</v>
      </c>
      <c r="I47" s="141">
        <v>0.17522070074185661</v>
      </c>
      <c r="J47" s="140">
        <v>1705.834048201933</v>
      </c>
      <c r="K47" s="140">
        <v>4204.7470205065638</v>
      </c>
      <c r="L47" s="140">
        <v>2498.9129723046308</v>
      </c>
      <c r="N47" s="141">
        <v>7.2430285024268459E-2</v>
      </c>
      <c r="O47" s="141">
        <v>0.16208833878550796</v>
      </c>
      <c r="P47" s="140">
        <v>4324.4859885228179</v>
      </c>
      <c r="Q47" s="140">
        <v>9677.5644296582468</v>
      </c>
      <c r="R47" s="140">
        <v>5353.0784411354289</v>
      </c>
    </row>
    <row r="48" spans="1:18" x14ac:dyDescent="0.2">
      <c r="B48" s="141">
        <v>6.5592821368477078E-2</v>
      </c>
      <c r="C48" s="141">
        <v>0.20795931966669731</v>
      </c>
      <c r="D48" s="140">
        <v>1312.9751772551083</v>
      </c>
      <c r="E48" s="140">
        <v>4162.7333434456459</v>
      </c>
      <c r="F48" s="140">
        <v>2849.7581661905378</v>
      </c>
      <c r="H48" s="141">
        <v>7.1805394046360549E-2</v>
      </c>
      <c r="I48" s="141">
        <v>0.17804556885987491</v>
      </c>
      <c r="J48" s="140">
        <v>3404.9555897721552</v>
      </c>
      <c r="K48" s="140">
        <v>8442.7815343814182</v>
      </c>
      <c r="L48" s="140">
        <v>5037.8259446092634</v>
      </c>
      <c r="N48" s="141">
        <v>7.2721978202983956E-2</v>
      </c>
      <c r="O48" s="141">
        <v>0.163157203096296</v>
      </c>
      <c r="P48" s="140">
        <v>8641.3428780685263</v>
      </c>
      <c r="Q48" s="140">
        <v>19387.499760339386</v>
      </c>
      <c r="R48" s="140">
        <v>10746.15688227086</v>
      </c>
    </row>
    <row r="49" spans="2:18" x14ac:dyDescent="0.2">
      <c r="B49" s="141">
        <v>6.637986142915514E-2</v>
      </c>
      <c r="C49" s="141">
        <v>0.21182081060035374</v>
      </c>
      <c r="D49" s="140">
        <v>2619.5394143458657</v>
      </c>
      <c r="E49" s="140">
        <v>8359.0557467269391</v>
      </c>
      <c r="F49" s="140">
        <v>5739.5163323810739</v>
      </c>
      <c r="H49" s="141">
        <v>7.2171806329163271E-2</v>
      </c>
      <c r="I49" s="141">
        <v>0.17948382107861086</v>
      </c>
      <c r="J49" s="140">
        <v>6803.1978594985094</v>
      </c>
      <c r="K49" s="140">
        <v>16918.849748717039</v>
      </c>
      <c r="L49" s="140">
        <v>10115.65188921853</v>
      </c>
      <c r="N49" s="141">
        <v>7.286983258925589E-2</v>
      </c>
      <c r="O49" s="141">
        <v>0.16369639957341958</v>
      </c>
      <c r="P49" s="140">
        <v>17275.298972326687</v>
      </c>
      <c r="Q49" s="140">
        <v>38807.612736868388</v>
      </c>
      <c r="R49" s="140">
        <v>21532.313764541701</v>
      </c>
    </row>
    <row r="52" spans="2:18" x14ac:dyDescent="0.2">
      <c r="B52" s="141">
        <v>4.4623339505354791E-2</v>
      </c>
      <c r="C52" s="141">
        <v>0.10981943291050551</v>
      </c>
      <c r="D52" s="140">
        <v>66.303896814641178</v>
      </c>
      <c r="E52" s="140">
        <v>163.17596192160369</v>
      </c>
      <c r="F52" s="140">
        <v>96.872065106962509</v>
      </c>
      <c r="H52" s="141">
        <v>6.4095642073899339E-2</v>
      </c>
      <c r="I52" s="141">
        <v>0.13539632971909757</v>
      </c>
      <c r="J52" s="140">
        <v>179.96429991258526</v>
      </c>
      <c r="K52" s="140">
        <v>380.15853964825709</v>
      </c>
      <c r="L52" s="140">
        <v>200.19423973567183</v>
      </c>
      <c r="N52" s="141">
        <v>7.3907167391591561E-2</v>
      </c>
      <c r="O52" s="141">
        <v>0.14920326371029333</v>
      </c>
      <c r="P52" s="140">
        <v>462.15534426305703</v>
      </c>
      <c r="Q52" s="140">
        <v>932.99592094835623</v>
      </c>
      <c r="R52" s="140">
        <v>470.8405766852992</v>
      </c>
    </row>
    <row r="53" spans="2:18" x14ac:dyDescent="0.2">
      <c r="B53" s="141">
        <v>5.5699301526272026E-2</v>
      </c>
      <c r="C53" s="141">
        <v>0.15221546600524882</v>
      </c>
      <c r="D53" s="140">
        <v>134.89330889871286</v>
      </c>
      <c r="E53" s="140">
        <v>368.63743911263776</v>
      </c>
      <c r="F53" s="140">
        <v>233.7441302139249</v>
      </c>
      <c r="H53" s="141">
        <v>7.1481786530213642E-2</v>
      </c>
      <c r="I53" s="141">
        <v>0.15847290932251534</v>
      </c>
      <c r="J53" s="140">
        <v>361.87319199335286</v>
      </c>
      <c r="K53" s="140">
        <v>802.26167146469595</v>
      </c>
      <c r="L53" s="140">
        <v>440.38847947134309</v>
      </c>
      <c r="N53" s="141">
        <v>7.7469401521061965E-2</v>
      </c>
      <c r="O53" s="141">
        <v>0.15965680673839788</v>
      </c>
      <c r="P53" s="140">
        <v>925.32732034816343</v>
      </c>
      <c r="Q53" s="140">
        <v>1907.0084737187622</v>
      </c>
      <c r="R53" s="140">
        <v>981.68115337059874</v>
      </c>
    </row>
    <row r="54" spans="2:18" x14ac:dyDescent="0.2">
      <c r="B54" s="141">
        <v>6.5140122132396103E-2</v>
      </c>
      <c r="C54" s="141">
        <v>0.18835223512233226</v>
      </c>
      <c r="D54" s="140">
        <v>340.66220669421159</v>
      </c>
      <c r="E54" s="140">
        <v>985.0225322290238</v>
      </c>
      <c r="F54" s="140">
        <v>644.3603255348122</v>
      </c>
      <c r="H54" s="141">
        <v>7.6742677067672196E-2</v>
      </c>
      <c r="I54" s="141">
        <v>0.1749089627396426</v>
      </c>
      <c r="J54" s="140">
        <v>907.60322828921346</v>
      </c>
      <c r="K54" s="140">
        <v>2068.5744269675711</v>
      </c>
      <c r="L54" s="140">
        <v>1160.9711986783577</v>
      </c>
      <c r="N54" s="141">
        <v>7.9773050454226335E-2</v>
      </c>
      <c r="O54" s="141">
        <v>0.16641544096091135</v>
      </c>
      <c r="P54" s="140">
        <v>2314.8672641513558</v>
      </c>
      <c r="Q54" s="140">
        <v>4829.0701475778533</v>
      </c>
      <c r="R54" s="140">
        <v>2514.2028834264975</v>
      </c>
    </row>
    <row r="55" spans="2:18" x14ac:dyDescent="0.2">
      <c r="B55" s="141">
        <v>6.8985463400867489E-2</v>
      </c>
      <c r="C55" s="141">
        <v>0.20307147665184686</v>
      </c>
      <c r="D55" s="140">
        <v>683.60903290314616</v>
      </c>
      <c r="E55" s="140">
        <v>2012.3296839727714</v>
      </c>
      <c r="F55" s="140">
        <v>1328.7206510696251</v>
      </c>
      <c r="H55" s="141">
        <v>7.8664118821221402E-2</v>
      </c>
      <c r="I55" s="141">
        <v>0.18091219937608652</v>
      </c>
      <c r="J55" s="140">
        <v>1817.1501742260193</v>
      </c>
      <c r="K55" s="140">
        <v>4179.0925715827343</v>
      </c>
      <c r="L55" s="140">
        <v>2361.942397356715</v>
      </c>
      <c r="N55" s="141">
        <v>8.0570284917278995E-2</v>
      </c>
      <c r="O55" s="141">
        <v>0.16875582865531732</v>
      </c>
      <c r="P55" s="140">
        <v>4630.7238057611576</v>
      </c>
      <c r="Q55" s="140">
        <v>9699.1295726141543</v>
      </c>
      <c r="R55" s="140">
        <v>5068.4057668529967</v>
      </c>
    </row>
    <row r="56" spans="2:18" x14ac:dyDescent="0.2">
      <c r="B56" s="141">
        <v>7.1072860874140803E-2</v>
      </c>
      <c r="C56" s="141">
        <v>0.21106128349817635</v>
      </c>
      <c r="D56" s="140">
        <v>1369.5051832821141</v>
      </c>
      <c r="E56" s="140">
        <v>4066.9464854213602</v>
      </c>
      <c r="F56" s="140">
        <v>2697.4413021392461</v>
      </c>
      <c r="H56" s="141">
        <v>7.9659796975039041E-2</v>
      </c>
      <c r="I56" s="141">
        <v>0.18402294940710062</v>
      </c>
      <c r="J56" s="140">
        <v>3636.2459998167351</v>
      </c>
      <c r="K56" s="140">
        <v>8400.1307945301742</v>
      </c>
      <c r="L56" s="140">
        <v>4763.8847947134391</v>
      </c>
      <c r="N56" s="141">
        <v>8.0974332890599604E-2</v>
      </c>
      <c r="O56" s="141">
        <v>0.16994288011211311</v>
      </c>
      <c r="P56" s="140">
        <v>9262.3803650908321</v>
      </c>
      <c r="Q56" s="140">
        <v>19439.191898796831</v>
      </c>
      <c r="R56" s="140">
        <v>10176.811533705999</v>
      </c>
    </row>
    <row r="57" spans="2:18" x14ac:dyDescent="0.2">
      <c r="B57" s="141">
        <v>7.2161830793577533E-2</v>
      </c>
      <c r="C57" s="141">
        <v>0.21522962866263706</v>
      </c>
      <c r="D57" s="140">
        <v>2741.2952789826923</v>
      </c>
      <c r="E57" s="140">
        <v>8176.1778832611899</v>
      </c>
      <c r="F57" s="140">
        <v>5434.8826042784976</v>
      </c>
      <c r="H57" s="141">
        <v>8.0166730786349283E-2</v>
      </c>
      <c r="I57" s="141">
        <v>0.18560675622705677</v>
      </c>
      <c r="J57" s="140">
        <v>7274.4368724827655</v>
      </c>
      <c r="K57" s="140">
        <v>16842.206461909635</v>
      </c>
      <c r="L57" s="140">
        <v>9567.7695894268691</v>
      </c>
      <c r="N57" s="141">
        <v>8.1178764098808309E-2</v>
      </c>
      <c r="O57" s="141">
        <v>0.17054159297999863</v>
      </c>
      <c r="P57" s="140">
        <v>18525.925564761521</v>
      </c>
      <c r="Q57" s="140">
        <v>38919.548632173508</v>
      </c>
      <c r="R57" s="140">
        <v>20393.623067411987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94DD-954C-724A-B859-24027B1D6D5D}">
  <dimension ref="B3:W32"/>
  <sheetViews>
    <sheetView topLeftCell="G1" workbookViewId="0"/>
  </sheetViews>
  <sheetFormatPr baseColWidth="10" defaultRowHeight="16" x14ac:dyDescent="0.2"/>
  <cols>
    <col min="3" max="6" width="13.33203125" bestFit="1" customWidth="1"/>
    <col min="7" max="8" width="14.1640625" bestFit="1" customWidth="1"/>
  </cols>
  <sheetData>
    <row r="3" spans="2:23" x14ac:dyDescent="0.2">
      <c r="C3" s="140"/>
      <c r="D3" s="141"/>
      <c r="E3" s="141"/>
      <c r="F3" s="141"/>
      <c r="M3" s="141"/>
      <c r="N3" s="141"/>
      <c r="O3" s="141"/>
    </row>
    <row r="4" spans="2:23" x14ac:dyDescent="0.2">
      <c r="C4" s="140"/>
      <c r="D4" s="141"/>
      <c r="E4" s="141"/>
      <c r="F4" s="141"/>
      <c r="M4" s="141"/>
      <c r="N4" s="141"/>
      <c r="O4" s="141"/>
    </row>
    <row r="5" spans="2:23" x14ac:dyDescent="0.2">
      <c r="C5" s="140"/>
      <c r="D5" s="141"/>
      <c r="E5" s="141"/>
      <c r="F5" s="141"/>
      <c r="M5" s="141"/>
      <c r="N5" s="141"/>
      <c r="O5" s="141"/>
    </row>
    <row r="6" spans="2:23" x14ac:dyDescent="0.2">
      <c r="C6" s="140"/>
      <c r="D6" s="141"/>
      <c r="E6" s="141"/>
      <c r="F6" s="141"/>
      <c r="M6" s="141"/>
      <c r="N6" s="141"/>
      <c r="O6" s="141"/>
    </row>
    <row r="7" spans="2:23" x14ac:dyDescent="0.2">
      <c r="C7" s="140"/>
      <c r="D7" s="141"/>
      <c r="E7" s="141"/>
      <c r="F7" s="141"/>
      <c r="M7" s="141"/>
      <c r="N7" s="141"/>
      <c r="O7" s="141"/>
    </row>
    <row r="8" spans="2:23" x14ac:dyDescent="0.2">
      <c r="C8" s="140"/>
      <c r="D8" s="141"/>
      <c r="E8" s="141"/>
      <c r="F8" s="141"/>
    </row>
    <row r="10" spans="2:23" x14ac:dyDescent="0.2">
      <c r="R10" t="s">
        <v>193</v>
      </c>
    </row>
    <row r="11" spans="2:23" x14ac:dyDescent="0.2">
      <c r="R11" t="s">
        <v>164</v>
      </c>
      <c r="S11" s="231" t="s">
        <v>191</v>
      </c>
      <c r="T11" s="231"/>
      <c r="U11" s="231"/>
      <c r="V11" s="231"/>
      <c r="W11" s="231"/>
    </row>
    <row r="12" spans="2:23" x14ac:dyDescent="0.2">
      <c r="B12" t="s">
        <v>192</v>
      </c>
      <c r="S12" s="140">
        <v>100000</v>
      </c>
      <c r="T12" s="140">
        <v>250000</v>
      </c>
      <c r="U12" s="140">
        <v>500000</v>
      </c>
      <c r="V12" s="140">
        <v>1000000</v>
      </c>
      <c r="W12" s="140">
        <v>2000000</v>
      </c>
    </row>
    <row r="13" spans="2:23" x14ac:dyDescent="0.2">
      <c r="B13" t="s">
        <v>164</v>
      </c>
      <c r="C13" s="231" t="s">
        <v>191</v>
      </c>
      <c r="D13" s="231"/>
      <c r="E13" s="231"/>
      <c r="F13" s="231"/>
      <c r="G13" s="231"/>
      <c r="H13" s="231"/>
      <c r="R13" s="140" t="s">
        <v>181</v>
      </c>
      <c r="S13" s="141">
        <v>9.3421887348190902E-2</v>
      </c>
      <c r="T13" s="141">
        <v>9.5091282496422264E-2</v>
      </c>
      <c r="U13" s="141">
        <v>9.5665931428453366E-2</v>
      </c>
      <c r="V13" s="141">
        <v>9.5952407041591914E-2</v>
      </c>
      <c r="W13" s="141">
        <v>9.6098254106177755E-2</v>
      </c>
    </row>
    <row r="14" spans="2:23" x14ac:dyDescent="0.2">
      <c r="C14" s="140">
        <v>50000</v>
      </c>
      <c r="D14" s="140">
        <v>100000</v>
      </c>
      <c r="E14" s="140">
        <v>250000</v>
      </c>
      <c r="F14" s="140">
        <v>500000</v>
      </c>
      <c r="G14" s="140">
        <v>1000000</v>
      </c>
      <c r="H14" s="140">
        <v>2000000</v>
      </c>
      <c r="R14" s="140" t="s">
        <v>182</v>
      </c>
      <c r="S14" s="141">
        <v>8.4318858813866929E-2</v>
      </c>
      <c r="T14" s="141">
        <v>9.1375030563635579E-2</v>
      </c>
      <c r="U14" s="141">
        <v>9.3794960295491309E-2</v>
      </c>
      <c r="V14" s="141">
        <v>9.5013671496528521E-2</v>
      </c>
      <c r="W14" s="141">
        <v>9.5628070878440052E-2</v>
      </c>
    </row>
    <row r="15" spans="2:23" x14ac:dyDescent="0.2">
      <c r="B15" t="s">
        <v>181</v>
      </c>
      <c r="C15" s="141">
        <v>0.12423171067937121</v>
      </c>
      <c r="D15" s="141">
        <v>0.1554362125830345</v>
      </c>
      <c r="E15" s="141">
        <v>0.18203377500395926</v>
      </c>
      <c r="F15" s="141">
        <v>0.19286747190958597</v>
      </c>
      <c r="G15" s="141">
        <v>0.19874818202587993</v>
      </c>
      <c r="H15" s="141">
        <v>0.20181618122038703</v>
      </c>
      <c r="R15" s="140" t="s">
        <v>183</v>
      </c>
      <c r="S15" s="141">
        <v>7.5215830279542734E-2</v>
      </c>
      <c r="T15" s="141">
        <v>8.7658778630848644E-2</v>
      </c>
      <c r="U15" s="141">
        <v>9.1923989162529543E-2</v>
      </c>
      <c r="V15" s="141">
        <v>9.407493595146571E-2</v>
      </c>
      <c r="W15" s="141">
        <v>9.5157887650702405E-2</v>
      </c>
    </row>
    <row r="16" spans="2:23" x14ac:dyDescent="0.2">
      <c r="B16" t="s">
        <v>182</v>
      </c>
      <c r="C16" s="141">
        <v>3.2573318500831935E-2</v>
      </c>
      <c r="D16" s="141">
        <v>9.9200971568703E-2</v>
      </c>
      <c r="E16" s="141">
        <v>0.15599180509197991</v>
      </c>
      <c r="F16" s="141">
        <v>0.17912391918406026</v>
      </c>
      <c r="G16" s="141">
        <v>0.19168029927116881</v>
      </c>
      <c r="H16" s="141">
        <v>0.19823108394102704</v>
      </c>
      <c r="R16" s="140"/>
    </row>
    <row r="17" spans="2:23" x14ac:dyDescent="0.2">
      <c r="B17" t="s">
        <v>183</v>
      </c>
      <c r="C17" s="141">
        <v>-5.9085073677707246E-2</v>
      </c>
      <c r="D17" s="141">
        <v>4.2965730554371362E-2</v>
      </c>
      <c r="E17" s="141">
        <v>0.12994983518000069</v>
      </c>
      <c r="F17" s="141">
        <v>0.16538036645853446</v>
      </c>
      <c r="G17" s="141">
        <v>0.18461241651645782</v>
      </c>
      <c r="H17" s="141">
        <v>0.19464598666166688</v>
      </c>
      <c r="R17" s="140"/>
    </row>
    <row r="20" spans="2:23" x14ac:dyDescent="0.2">
      <c r="B20" s="213" t="s">
        <v>95</v>
      </c>
    </row>
    <row r="21" spans="2:23" x14ac:dyDescent="0.2">
      <c r="C21" s="140"/>
      <c r="D21" s="140"/>
      <c r="E21" s="140"/>
      <c r="F21" s="140"/>
      <c r="G21" s="140"/>
      <c r="H21" s="140"/>
      <c r="R21" s="213"/>
      <c r="S21" s="140">
        <v>100000</v>
      </c>
      <c r="T21" s="140">
        <v>250000</v>
      </c>
      <c r="U21" s="140">
        <v>500000</v>
      </c>
      <c r="V21" s="140">
        <v>1000000</v>
      </c>
      <c r="W21" s="140">
        <v>2000000</v>
      </c>
    </row>
    <row r="22" spans="2:23" x14ac:dyDescent="0.2">
      <c r="B22" s="213"/>
      <c r="C22" s="140">
        <v>50000</v>
      </c>
      <c r="D22" s="140">
        <v>100000</v>
      </c>
      <c r="E22" s="140">
        <v>250000</v>
      </c>
      <c r="F22" s="140">
        <v>500000</v>
      </c>
      <c r="G22" s="140">
        <v>1000000</v>
      </c>
      <c r="H22" s="140">
        <v>2000000</v>
      </c>
      <c r="R22" s="213" t="s">
        <v>181</v>
      </c>
      <c r="S22" s="214">
        <v>7.8E-2</v>
      </c>
      <c r="T22" s="214">
        <v>7.9100000000000004E-2</v>
      </c>
      <c r="U22" s="214">
        <v>7.9399999999999998E-2</v>
      </c>
      <c r="V22" s="214">
        <v>7.9600000000000004E-2</v>
      </c>
      <c r="W22" s="214">
        <v>7.9699999999999993E-2</v>
      </c>
    </row>
    <row r="23" spans="2:23" x14ac:dyDescent="0.2">
      <c r="B23" s="213" t="s">
        <v>181</v>
      </c>
      <c r="C23" s="214">
        <v>0.12620000000000001</v>
      </c>
      <c r="D23" s="214">
        <v>0.14280000000000001</v>
      </c>
      <c r="E23" s="214">
        <v>0.15459999999999999</v>
      </c>
      <c r="F23" s="214">
        <v>0.15890000000000001</v>
      </c>
      <c r="G23" s="214">
        <v>0.16109999999999999</v>
      </c>
      <c r="H23" s="214">
        <v>0.1623</v>
      </c>
      <c r="R23" s="213" t="s">
        <v>182</v>
      </c>
      <c r="S23" s="214">
        <v>7.2499999999999995E-2</v>
      </c>
      <c r="T23" s="214">
        <v>7.6799999999999993E-2</v>
      </c>
      <c r="U23" s="214">
        <v>7.8299999999999995E-2</v>
      </c>
      <c r="V23" s="214">
        <v>7.9000000000000001E-2</v>
      </c>
      <c r="W23" s="214">
        <v>7.9399999999999998E-2</v>
      </c>
    </row>
    <row r="24" spans="2:23" x14ac:dyDescent="0.2">
      <c r="B24" s="213" t="s">
        <v>182</v>
      </c>
      <c r="C24" s="214">
        <v>7.8299999999999995E-2</v>
      </c>
      <c r="D24" s="214">
        <v>0.1162</v>
      </c>
      <c r="E24" s="214">
        <v>0.14319999999999999</v>
      </c>
      <c r="F24" s="214">
        <v>0.15310000000000001</v>
      </c>
      <c r="G24" s="214">
        <v>0.15820000000000001</v>
      </c>
      <c r="H24" s="214">
        <v>0.1608</v>
      </c>
      <c r="R24" s="213" t="s">
        <v>183</v>
      </c>
      <c r="S24" s="214">
        <v>6.6900000000000001E-2</v>
      </c>
      <c r="T24" s="214">
        <v>7.46E-2</v>
      </c>
      <c r="U24" s="214">
        <v>7.7200000000000005E-2</v>
      </c>
      <c r="V24" s="214">
        <v>7.85E-2</v>
      </c>
      <c r="W24" s="214">
        <v>7.9100000000000004E-2</v>
      </c>
    </row>
    <row r="25" spans="2:23" x14ac:dyDescent="0.2">
      <c r="B25" s="213" t="s">
        <v>183</v>
      </c>
      <c r="C25" s="214">
        <v>3.0499999999999999E-2</v>
      </c>
      <c r="D25" s="214">
        <v>8.9700000000000002E-2</v>
      </c>
      <c r="E25" s="214">
        <v>0.13189999999999999</v>
      </c>
      <c r="F25" s="214">
        <v>0.14729999999999999</v>
      </c>
      <c r="G25" s="214">
        <v>0.1552</v>
      </c>
      <c r="H25" s="214">
        <v>0.1593</v>
      </c>
    </row>
    <row r="26" spans="2:23" x14ac:dyDescent="0.2">
      <c r="B26" s="213"/>
      <c r="C26" s="213"/>
      <c r="D26" s="213"/>
      <c r="E26" s="213"/>
      <c r="F26" s="213"/>
      <c r="G26" s="213"/>
      <c r="H26" s="213"/>
    </row>
    <row r="27" spans="2:23" x14ac:dyDescent="0.2">
      <c r="B27" s="213"/>
      <c r="C27" s="213"/>
      <c r="D27" s="213"/>
      <c r="E27" s="213"/>
      <c r="F27" s="213"/>
      <c r="G27" s="213"/>
      <c r="H27" s="213"/>
    </row>
    <row r="28" spans="2:23" x14ac:dyDescent="0.2">
      <c r="B28" s="213" t="s">
        <v>96</v>
      </c>
      <c r="C28" s="213"/>
      <c r="D28" s="213"/>
      <c r="E28" s="213"/>
      <c r="F28" s="213"/>
      <c r="G28" s="213"/>
      <c r="H28" s="213"/>
    </row>
    <row r="29" spans="2:23" x14ac:dyDescent="0.2">
      <c r="B29" s="213"/>
      <c r="C29" s="140">
        <v>50000</v>
      </c>
      <c r="D29" s="140">
        <v>100000</v>
      </c>
      <c r="E29" s="140">
        <v>250000</v>
      </c>
      <c r="F29" s="140">
        <v>500000</v>
      </c>
      <c r="G29" s="140">
        <v>1000000</v>
      </c>
      <c r="H29" s="140">
        <v>2000000</v>
      </c>
      <c r="R29" s="213"/>
      <c r="S29" s="140">
        <v>100000</v>
      </c>
      <c r="T29" s="140">
        <v>250000</v>
      </c>
      <c r="U29" s="140">
        <v>500000</v>
      </c>
      <c r="V29" s="140">
        <v>1000000</v>
      </c>
      <c r="W29" s="140">
        <v>2000000</v>
      </c>
    </row>
    <row r="30" spans="2:23" x14ac:dyDescent="0.2">
      <c r="B30" s="213" t="s">
        <v>181</v>
      </c>
      <c r="C30" s="214">
        <v>0.1288</v>
      </c>
      <c r="D30" s="214">
        <v>0.13769999999999999</v>
      </c>
      <c r="E30" s="214">
        <v>0.1421</v>
      </c>
      <c r="F30" s="214">
        <v>0.14360000000000001</v>
      </c>
      <c r="G30" s="214">
        <v>0.1444</v>
      </c>
      <c r="H30" s="214">
        <v>0.1447</v>
      </c>
      <c r="R30" s="213" t="s">
        <v>181</v>
      </c>
      <c r="S30" s="214">
        <v>7.0499999999999993E-2</v>
      </c>
      <c r="T30" s="214">
        <v>7.1199999999999999E-2</v>
      </c>
      <c r="U30" s="214">
        <v>7.1400000000000005E-2</v>
      </c>
      <c r="V30" s="214">
        <v>7.1599999999999997E-2</v>
      </c>
      <c r="W30" s="214">
        <v>7.1599999999999997E-2</v>
      </c>
    </row>
    <row r="31" spans="2:23" x14ac:dyDescent="0.2">
      <c r="B31" s="213" t="s">
        <v>182</v>
      </c>
      <c r="C31" s="214">
        <v>0.1081</v>
      </c>
      <c r="D31" s="214">
        <v>0.13769999999999999</v>
      </c>
      <c r="E31" s="214">
        <v>0.1421</v>
      </c>
      <c r="F31" s="214">
        <v>0.14360000000000001</v>
      </c>
      <c r="G31" s="214">
        <v>0.1444</v>
      </c>
      <c r="H31" s="214">
        <v>0.1447</v>
      </c>
      <c r="R31" s="213" t="s">
        <v>182</v>
      </c>
      <c r="S31" s="214">
        <v>6.7400000000000002E-2</v>
      </c>
      <c r="T31" s="214">
        <v>7.0000000000000007E-2</v>
      </c>
      <c r="U31" s="214">
        <v>7.0800000000000002E-2</v>
      </c>
      <c r="V31" s="214">
        <v>7.1199999999999999E-2</v>
      </c>
      <c r="W31" s="214">
        <v>7.1499999999999994E-2</v>
      </c>
    </row>
    <row r="32" spans="2:23" x14ac:dyDescent="0.2">
      <c r="B32" s="213" t="s">
        <v>183</v>
      </c>
      <c r="C32" s="214">
        <v>8.7300000000000003E-2</v>
      </c>
      <c r="D32" s="214">
        <v>0.13769999999999999</v>
      </c>
      <c r="E32" s="214">
        <v>0.1421</v>
      </c>
      <c r="F32" s="214">
        <v>0.14360000000000001</v>
      </c>
      <c r="G32" s="214">
        <v>0.1444</v>
      </c>
      <c r="H32" s="214">
        <v>0.1447</v>
      </c>
      <c r="R32" s="213" t="s">
        <v>183</v>
      </c>
      <c r="S32" s="214">
        <v>6.4299999999999996E-2</v>
      </c>
      <c r="T32" s="214">
        <v>6.8699999999999997E-2</v>
      </c>
      <c r="U32" s="214">
        <v>7.0199999999999999E-2</v>
      </c>
      <c r="V32" s="214">
        <v>7.0900000000000005E-2</v>
      </c>
      <c r="W32" s="214">
        <v>7.1300000000000002E-2</v>
      </c>
    </row>
  </sheetData>
  <mergeCells count="2">
    <mergeCell ref="C13:H13"/>
    <mergeCell ref="S11:W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CF5E7-A76F-1141-A5F4-64E0E09A7178}">
  <dimension ref="A1:BI197"/>
  <sheetViews>
    <sheetView workbookViewId="0">
      <pane ySplit="17" topLeftCell="A18" activePane="bottomLeft" state="frozen"/>
      <selection pane="bottomLeft" activeCell="A6" sqref="A6:F7"/>
    </sheetView>
  </sheetViews>
  <sheetFormatPr baseColWidth="10" defaultColWidth="10.6640625" defaultRowHeight="16" x14ac:dyDescent="0.2"/>
  <cols>
    <col min="1" max="1" width="26.1640625" style="19" customWidth="1"/>
    <col min="2" max="2" width="20.6640625" style="19" customWidth="1"/>
    <col min="3" max="3" width="18.1640625" style="19" customWidth="1"/>
    <col min="4" max="4" width="25.6640625" style="19" customWidth="1"/>
    <col min="5" max="5" width="16.6640625" style="19" customWidth="1"/>
    <col min="6" max="6" width="10.6640625" style="19" customWidth="1"/>
    <col min="7" max="7" width="12.5" style="19" customWidth="1"/>
    <col min="8" max="8" width="10.6640625" style="19" customWidth="1"/>
    <col min="9" max="9" width="17.1640625" style="19" customWidth="1"/>
    <col min="10" max="11" width="11.1640625" style="19" customWidth="1"/>
    <col min="12" max="12" width="5.6640625" style="19" customWidth="1"/>
    <col min="13" max="13" width="14.1640625" style="19" customWidth="1"/>
    <col min="14" max="17" width="10.6640625" style="19" customWidth="1"/>
    <col min="18" max="18" width="7.6640625" style="19" bestFit="1" customWidth="1"/>
    <col min="19" max="19" width="5.6640625" style="19" customWidth="1"/>
    <col min="20" max="22" width="10.6640625" style="19" customWidth="1"/>
    <col min="23" max="23" width="14.6640625" style="19" customWidth="1"/>
    <col min="24" max="24" width="10.6640625" style="19" customWidth="1"/>
    <col min="25" max="25" width="11.1640625" style="19" customWidth="1"/>
    <col min="26" max="31" width="10.6640625" style="19" customWidth="1"/>
    <col min="32" max="32" width="10.6640625" style="19"/>
    <col min="33" max="33" width="10.6640625" style="46"/>
    <col min="34" max="37" width="10.6640625" style="19"/>
    <col min="38" max="38" width="11.1640625" style="19" customWidth="1"/>
    <col min="39" max="39" width="16.5" style="19" customWidth="1"/>
    <col min="40" max="41" width="10.6640625" style="19"/>
    <col min="42" max="42" width="9.5" style="19" bestFit="1" customWidth="1"/>
    <col min="43" max="247" width="10.6640625" style="19"/>
    <col min="248" max="248" width="36" style="19" customWidth="1"/>
    <col min="249" max="250" width="10.6640625" style="19"/>
    <col min="251" max="251" width="19.1640625" style="19" bestFit="1" customWidth="1"/>
    <col min="252" max="252" width="10.6640625" style="19"/>
    <col min="253" max="253" width="10" style="19" customWidth="1"/>
    <col min="254" max="254" width="15.5" style="19" customWidth="1"/>
    <col min="255" max="257" width="10.6640625" style="19"/>
    <col min="258" max="258" width="12.5" style="19" customWidth="1"/>
    <col min="259" max="259" width="10.6640625" style="19"/>
    <col min="260" max="260" width="9.5" style="19" customWidth="1"/>
    <col min="261" max="263" width="11.1640625" style="19" customWidth="1"/>
    <col min="264" max="264" width="5.6640625" style="19" customWidth="1"/>
    <col min="265" max="265" width="14.1640625" style="19" customWidth="1"/>
    <col min="266" max="269" width="10.6640625" style="19"/>
    <col min="270" max="270" width="8.1640625" style="19" customWidth="1"/>
    <col min="271" max="271" width="5.6640625" style="19" customWidth="1"/>
    <col min="272" max="275" width="10.6640625" style="19"/>
    <col min="276" max="276" width="5.6640625" style="19" customWidth="1"/>
    <col min="277" max="277" width="10.6640625" style="19"/>
    <col min="278" max="278" width="11.1640625" style="19" customWidth="1"/>
    <col min="279" max="285" width="10.6640625" style="19"/>
    <col min="286" max="286" width="12.1640625" style="19" customWidth="1"/>
    <col min="287" max="287" width="13.5" style="19" customWidth="1"/>
    <col min="288" max="293" width="10.6640625" style="19"/>
    <col min="294" max="294" width="11.1640625" style="19" customWidth="1"/>
    <col min="295" max="297" width="10.6640625" style="19"/>
    <col min="298" max="298" width="9.5" style="19" bestFit="1" customWidth="1"/>
    <col min="299" max="503" width="10.6640625" style="19"/>
    <col min="504" max="504" width="36" style="19" customWidth="1"/>
    <col min="505" max="506" width="10.6640625" style="19"/>
    <col min="507" max="507" width="19.1640625" style="19" bestFit="1" customWidth="1"/>
    <col min="508" max="508" width="10.6640625" style="19"/>
    <col min="509" max="509" width="10" style="19" customWidth="1"/>
    <col min="510" max="510" width="15.5" style="19" customWidth="1"/>
    <col min="511" max="513" width="10.6640625" style="19"/>
    <col min="514" max="514" width="12.5" style="19" customWidth="1"/>
    <col min="515" max="515" width="10.6640625" style="19"/>
    <col min="516" max="516" width="9.5" style="19" customWidth="1"/>
    <col min="517" max="519" width="11.1640625" style="19" customWidth="1"/>
    <col min="520" max="520" width="5.6640625" style="19" customWidth="1"/>
    <col min="521" max="521" width="14.1640625" style="19" customWidth="1"/>
    <col min="522" max="525" width="10.6640625" style="19"/>
    <col min="526" max="526" width="8.1640625" style="19" customWidth="1"/>
    <col min="527" max="527" width="5.6640625" style="19" customWidth="1"/>
    <col min="528" max="531" width="10.6640625" style="19"/>
    <col min="532" max="532" width="5.6640625" style="19" customWidth="1"/>
    <col min="533" max="533" width="10.6640625" style="19"/>
    <col min="534" max="534" width="11.1640625" style="19" customWidth="1"/>
    <col min="535" max="541" width="10.6640625" style="19"/>
    <col min="542" max="542" width="12.1640625" style="19" customWidth="1"/>
    <col min="543" max="543" width="13.5" style="19" customWidth="1"/>
    <col min="544" max="549" width="10.6640625" style="19"/>
    <col min="550" max="550" width="11.1640625" style="19" customWidth="1"/>
    <col min="551" max="553" width="10.6640625" style="19"/>
    <col min="554" max="554" width="9.5" style="19" bestFit="1" customWidth="1"/>
    <col min="555" max="759" width="10.6640625" style="19"/>
    <col min="760" max="760" width="36" style="19" customWidth="1"/>
    <col min="761" max="762" width="10.6640625" style="19"/>
    <col min="763" max="763" width="19.1640625" style="19" bestFit="1" customWidth="1"/>
    <col min="764" max="764" width="10.6640625" style="19"/>
    <col min="765" max="765" width="10" style="19" customWidth="1"/>
    <col min="766" max="766" width="15.5" style="19" customWidth="1"/>
    <col min="767" max="769" width="10.6640625" style="19"/>
    <col min="770" max="770" width="12.5" style="19" customWidth="1"/>
    <col min="771" max="771" width="10.6640625" style="19"/>
    <col min="772" max="772" width="9.5" style="19" customWidth="1"/>
    <col min="773" max="775" width="11.1640625" style="19" customWidth="1"/>
    <col min="776" max="776" width="5.6640625" style="19" customWidth="1"/>
    <col min="777" max="777" width="14.1640625" style="19" customWidth="1"/>
    <col min="778" max="781" width="10.6640625" style="19"/>
    <col min="782" max="782" width="8.1640625" style="19" customWidth="1"/>
    <col min="783" max="783" width="5.6640625" style="19" customWidth="1"/>
    <col min="784" max="787" width="10.6640625" style="19"/>
    <col min="788" max="788" width="5.6640625" style="19" customWidth="1"/>
    <col min="789" max="789" width="10.6640625" style="19"/>
    <col min="790" max="790" width="11.1640625" style="19" customWidth="1"/>
    <col min="791" max="797" width="10.6640625" style="19"/>
    <col min="798" max="798" width="12.1640625" style="19" customWidth="1"/>
    <col min="799" max="799" width="13.5" style="19" customWidth="1"/>
    <col min="800" max="805" width="10.6640625" style="19"/>
    <col min="806" max="806" width="11.1640625" style="19" customWidth="1"/>
    <col min="807" max="809" width="10.6640625" style="19"/>
    <col min="810" max="810" width="9.5" style="19" bestFit="1" customWidth="1"/>
    <col min="811" max="1015" width="10.6640625" style="19"/>
    <col min="1016" max="1016" width="36" style="19" customWidth="1"/>
    <col min="1017" max="1018" width="10.6640625" style="19"/>
    <col min="1019" max="1019" width="19.1640625" style="19" bestFit="1" customWidth="1"/>
    <col min="1020" max="1020" width="10.6640625" style="19"/>
    <col min="1021" max="1021" width="10" style="19" customWidth="1"/>
    <col min="1022" max="1022" width="15.5" style="19" customWidth="1"/>
    <col min="1023" max="1025" width="10.6640625" style="19"/>
    <col min="1026" max="1026" width="12.5" style="19" customWidth="1"/>
    <col min="1027" max="1027" width="10.6640625" style="19"/>
    <col min="1028" max="1028" width="9.5" style="19" customWidth="1"/>
    <col min="1029" max="1031" width="11.1640625" style="19" customWidth="1"/>
    <col min="1032" max="1032" width="5.6640625" style="19" customWidth="1"/>
    <col min="1033" max="1033" width="14.1640625" style="19" customWidth="1"/>
    <col min="1034" max="1037" width="10.6640625" style="19"/>
    <col min="1038" max="1038" width="8.1640625" style="19" customWidth="1"/>
    <col min="1039" max="1039" width="5.6640625" style="19" customWidth="1"/>
    <col min="1040" max="1043" width="10.6640625" style="19"/>
    <col min="1044" max="1044" width="5.6640625" style="19" customWidth="1"/>
    <col min="1045" max="1045" width="10.6640625" style="19"/>
    <col min="1046" max="1046" width="11.1640625" style="19" customWidth="1"/>
    <col min="1047" max="1053" width="10.6640625" style="19"/>
    <col min="1054" max="1054" width="12.1640625" style="19" customWidth="1"/>
    <col min="1055" max="1055" width="13.5" style="19" customWidth="1"/>
    <col min="1056" max="1061" width="10.6640625" style="19"/>
    <col min="1062" max="1062" width="11.1640625" style="19" customWidth="1"/>
    <col min="1063" max="1065" width="10.6640625" style="19"/>
    <col min="1066" max="1066" width="9.5" style="19" bestFit="1" customWidth="1"/>
    <col min="1067" max="1271" width="10.6640625" style="19"/>
    <col min="1272" max="1272" width="36" style="19" customWidth="1"/>
    <col min="1273" max="1274" width="10.6640625" style="19"/>
    <col min="1275" max="1275" width="19.1640625" style="19" bestFit="1" customWidth="1"/>
    <col min="1276" max="1276" width="10.6640625" style="19"/>
    <col min="1277" max="1277" width="10" style="19" customWidth="1"/>
    <col min="1278" max="1278" width="15.5" style="19" customWidth="1"/>
    <col min="1279" max="1281" width="10.6640625" style="19"/>
    <col min="1282" max="1282" width="12.5" style="19" customWidth="1"/>
    <col min="1283" max="1283" width="10.6640625" style="19"/>
    <col min="1284" max="1284" width="9.5" style="19" customWidth="1"/>
    <col min="1285" max="1287" width="11.1640625" style="19" customWidth="1"/>
    <col min="1288" max="1288" width="5.6640625" style="19" customWidth="1"/>
    <col min="1289" max="1289" width="14.1640625" style="19" customWidth="1"/>
    <col min="1290" max="1293" width="10.6640625" style="19"/>
    <col min="1294" max="1294" width="8.1640625" style="19" customWidth="1"/>
    <col min="1295" max="1295" width="5.6640625" style="19" customWidth="1"/>
    <col min="1296" max="1299" width="10.6640625" style="19"/>
    <col min="1300" max="1300" width="5.6640625" style="19" customWidth="1"/>
    <col min="1301" max="1301" width="10.6640625" style="19"/>
    <col min="1302" max="1302" width="11.1640625" style="19" customWidth="1"/>
    <col min="1303" max="1309" width="10.6640625" style="19"/>
    <col min="1310" max="1310" width="12.1640625" style="19" customWidth="1"/>
    <col min="1311" max="1311" width="13.5" style="19" customWidth="1"/>
    <col min="1312" max="1317" width="10.6640625" style="19"/>
    <col min="1318" max="1318" width="11.1640625" style="19" customWidth="1"/>
    <col min="1319" max="1321" width="10.6640625" style="19"/>
    <col min="1322" max="1322" width="9.5" style="19" bestFit="1" customWidth="1"/>
    <col min="1323" max="1527" width="10.6640625" style="19"/>
    <col min="1528" max="1528" width="36" style="19" customWidth="1"/>
    <col min="1529" max="1530" width="10.6640625" style="19"/>
    <col min="1531" max="1531" width="19.1640625" style="19" bestFit="1" customWidth="1"/>
    <col min="1532" max="1532" width="10.6640625" style="19"/>
    <col min="1533" max="1533" width="10" style="19" customWidth="1"/>
    <col min="1534" max="1534" width="15.5" style="19" customWidth="1"/>
    <col min="1535" max="1537" width="10.6640625" style="19"/>
    <col min="1538" max="1538" width="12.5" style="19" customWidth="1"/>
    <col min="1539" max="1539" width="10.6640625" style="19"/>
    <col min="1540" max="1540" width="9.5" style="19" customWidth="1"/>
    <col min="1541" max="1543" width="11.1640625" style="19" customWidth="1"/>
    <col min="1544" max="1544" width="5.6640625" style="19" customWidth="1"/>
    <col min="1545" max="1545" width="14.1640625" style="19" customWidth="1"/>
    <col min="1546" max="1549" width="10.6640625" style="19"/>
    <col min="1550" max="1550" width="8.1640625" style="19" customWidth="1"/>
    <col min="1551" max="1551" width="5.6640625" style="19" customWidth="1"/>
    <col min="1552" max="1555" width="10.6640625" style="19"/>
    <col min="1556" max="1556" width="5.6640625" style="19" customWidth="1"/>
    <col min="1557" max="1557" width="10.6640625" style="19"/>
    <col min="1558" max="1558" width="11.1640625" style="19" customWidth="1"/>
    <col min="1559" max="1565" width="10.6640625" style="19"/>
    <col min="1566" max="1566" width="12.1640625" style="19" customWidth="1"/>
    <col min="1567" max="1567" width="13.5" style="19" customWidth="1"/>
    <col min="1568" max="1573" width="10.6640625" style="19"/>
    <col min="1574" max="1574" width="11.1640625" style="19" customWidth="1"/>
    <col min="1575" max="1577" width="10.6640625" style="19"/>
    <col min="1578" max="1578" width="9.5" style="19" bestFit="1" customWidth="1"/>
    <col min="1579" max="1783" width="10.6640625" style="19"/>
    <col min="1784" max="1784" width="36" style="19" customWidth="1"/>
    <col min="1785" max="1786" width="10.6640625" style="19"/>
    <col min="1787" max="1787" width="19.1640625" style="19" bestFit="1" customWidth="1"/>
    <col min="1788" max="1788" width="10.6640625" style="19"/>
    <col min="1789" max="1789" width="10" style="19" customWidth="1"/>
    <col min="1790" max="1790" width="15.5" style="19" customWidth="1"/>
    <col min="1791" max="1793" width="10.6640625" style="19"/>
    <col min="1794" max="1794" width="12.5" style="19" customWidth="1"/>
    <col min="1795" max="1795" width="10.6640625" style="19"/>
    <col min="1796" max="1796" width="9.5" style="19" customWidth="1"/>
    <col min="1797" max="1799" width="11.1640625" style="19" customWidth="1"/>
    <col min="1800" max="1800" width="5.6640625" style="19" customWidth="1"/>
    <col min="1801" max="1801" width="14.1640625" style="19" customWidth="1"/>
    <col min="1802" max="1805" width="10.6640625" style="19"/>
    <col min="1806" max="1806" width="8.1640625" style="19" customWidth="1"/>
    <col min="1807" max="1807" width="5.6640625" style="19" customWidth="1"/>
    <col min="1808" max="1811" width="10.6640625" style="19"/>
    <col min="1812" max="1812" width="5.6640625" style="19" customWidth="1"/>
    <col min="1813" max="1813" width="10.6640625" style="19"/>
    <col min="1814" max="1814" width="11.1640625" style="19" customWidth="1"/>
    <col min="1815" max="1821" width="10.6640625" style="19"/>
    <col min="1822" max="1822" width="12.1640625" style="19" customWidth="1"/>
    <col min="1823" max="1823" width="13.5" style="19" customWidth="1"/>
    <col min="1824" max="1829" width="10.6640625" style="19"/>
    <col min="1830" max="1830" width="11.1640625" style="19" customWidth="1"/>
    <col min="1831" max="1833" width="10.6640625" style="19"/>
    <col min="1834" max="1834" width="9.5" style="19" bestFit="1" customWidth="1"/>
    <col min="1835" max="2039" width="10.6640625" style="19"/>
    <col min="2040" max="2040" width="36" style="19" customWidth="1"/>
    <col min="2041" max="2042" width="10.6640625" style="19"/>
    <col min="2043" max="2043" width="19.1640625" style="19" bestFit="1" customWidth="1"/>
    <col min="2044" max="2044" width="10.6640625" style="19"/>
    <col min="2045" max="2045" width="10" style="19" customWidth="1"/>
    <col min="2046" max="2046" width="15.5" style="19" customWidth="1"/>
    <col min="2047" max="2049" width="10.6640625" style="19"/>
    <col min="2050" max="2050" width="12.5" style="19" customWidth="1"/>
    <col min="2051" max="2051" width="10.6640625" style="19"/>
    <col min="2052" max="2052" width="9.5" style="19" customWidth="1"/>
    <col min="2053" max="2055" width="11.1640625" style="19" customWidth="1"/>
    <col min="2056" max="2056" width="5.6640625" style="19" customWidth="1"/>
    <col min="2057" max="2057" width="14.1640625" style="19" customWidth="1"/>
    <col min="2058" max="2061" width="10.6640625" style="19"/>
    <col min="2062" max="2062" width="8.1640625" style="19" customWidth="1"/>
    <col min="2063" max="2063" width="5.6640625" style="19" customWidth="1"/>
    <col min="2064" max="2067" width="10.6640625" style="19"/>
    <col min="2068" max="2068" width="5.6640625" style="19" customWidth="1"/>
    <col min="2069" max="2069" width="10.6640625" style="19"/>
    <col min="2070" max="2070" width="11.1640625" style="19" customWidth="1"/>
    <col min="2071" max="2077" width="10.6640625" style="19"/>
    <col min="2078" max="2078" width="12.1640625" style="19" customWidth="1"/>
    <col min="2079" max="2079" width="13.5" style="19" customWidth="1"/>
    <col min="2080" max="2085" width="10.6640625" style="19"/>
    <col min="2086" max="2086" width="11.1640625" style="19" customWidth="1"/>
    <col min="2087" max="2089" width="10.6640625" style="19"/>
    <col min="2090" max="2090" width="9.5" style="19" bestFit="1" customWidth="1"/>
    <col min="2091" max="2295" width="10.6640625" style="19"/>
    <col min="2296" max="2296" width="36" style="19" customWidth="1"/>
    <col min="2297" max="2298" width="10.6640625" style="19"/>
    <col min="2299" max="2299" width="19.1640625" style="19" bestFit="1" customWidth="1"/>
    <col min="2300" max="2300" width="10.6640625" style="19"/>
    <col min="2301" max="2301" width="10" style="19" customWidth="1"/>
    <col min="2302" max="2302" width="15.5" style="19" customWidth="1"/>
    <col min="2303" max="2305" width="10.6640625" style="19"/>
    <col min="2306" max="2306" width="12.5" style="19" customWidth="1"/>
    <col min="2307" max="2307" width="10.6640625" style="19"/>
    <col min="2308" max="2308" width="9.5" style="19" customWidth="1"/>
    <col min="2309" max="2311" width="11.1640625" style="19" customWidth="1"/>
    <col min="2312" max="2312" width="5.6640625" style="19" customWidth="1"/>
    <col min="2313" max="2313" width="14.1640625" style="19" customWidth="1"/>
    <col min="2314" max="2317" width="10.6640625" style="19"/>
    <col min="2318" max="2318" width="8.1640625" style="19" customWidth="1"/>
    <col min="2319" max="2319" width="5.6640625" style="19" customWidth="1"/>
    <col min="2320" max="2323" width="10.6640625" style="19"/>
    <col min="2324" max="2324" width="5.6640625" style="19" customWidth="1"/>
    <col min="2325" max="2325" width="10.6640625" style="19"/>
    <col min="2326" max="2326" width="11.1640625" style="19" customWidth="1"/>
    <col min="2327" max="2333" width="10.6640625" style="19"/>
    <col min="2334" max="2334" width="12.1640625" style="19" customWidth="1"/>
    <col min="2335" max="2335" width="13.5" style="19" customWidth="1"/>
    <col min="2336" max="2341" width="10.6640625" style="19"/>
    <col min="2342" max="2342" width="11.1640625" style="19" customWidth="1"/>
    <col min="2343" max="2345" width="10.6640625" style="19"/>
    <col min="2346" max="2346" width="9.5" style="19" bestFit="1" customWidth="1"/>
    <col min="2347" max="2551" width="10.6640625" style="19"/>
    <col min="2552" max="2552" width="36" style="19" customWidth="1"/>
    <col min="2553" max="2554" width="10.6640625" style="19"/>
    <col min="2555" max="2555" width="19.1640625" style="19" bestFit="1" customWidth="1"/>
    <col min="2556" max="2556" width="10.6640625" style="19"/>
    <col min="2557" max="2557" width="10" style="19" customWidth="1"/>
    <col min="2558" max="2558" width="15.5" style="19" customWidth="1"/>
    <col min="2559" max="2561" width="10.6640625" style="19"/>
    <col min="2562" max="2562" width="12.5" style="19" customWidth="1"/>
    <col min="2563" max="2563" width="10.6640625" style="19"/>
    <col min="2564" max="2564" width="9.5" style="19" customWidth="1"/>
    <col min="2565" max="2567" width="11.1640625" style="19" customWidth="1"/>
    <col min="2568" max="2568" width="5.6640625" style="19" customWidth="1"/>
    <col min="2569" max="2569" width="14.1640625" style="19" customWidth="1"/>
    <col min="2570" max="2573" width="10.6640625" style="19"/>
    <col min="2574" max="2574" width="8.1640625" style="19" customWidth="1"/>
    <col min="2575" max="2575" width="5.6640625" style="19" customWidth="1"/>
    <col min="2576" max="2579" width="10.6640625" style="19"/>
    <col min="2580" max="2580" width="5.6640625" style="19" customWidth="1"/>
    <col min="2581" max="2581" width="10.6640625" style="19"/>
    <col min="2582" max="2582" width="11.1640625" style="19" customWidth="1"/>
    <col min="2583" max="2589" width="10.6640625" style="19"/>
    <col min="2590" max="2590" width="12.1640625" style="19" customWidth="1"/>
    <col min="2591" max="2591" width="13.5" style="19" customWidth="1"/>
    <col min="2592" max="2597" width="10.6640625" style="19"/>
    <col min="2598" max="2598" width="11.1640625" style="19" customWidth="1"/>
    <col min="2599" max="2601" width="10.6640625" style="19"/>
    <col min="2602" max="2602" width="9.5" style="19" bestFit="1" customWidth="1"/>
    <col min="2603" max="2807" width="10.6640625" style="19"/>
    <col min="2808" max="2808" width="36" style="19" customWidth="1"/>
    <col min="2809" max="2810" width="10.6640625" style="19"/>
    <col min="2811" max="2811" width="19.1640625" style="19" bestFit="1" customWidth="1"/>
    <col min="2812" max="2812" width="10.6640625" style="19"/>
    <col min="2813" max="2813" width="10" style="19" customWidth="1"/>
    <col min="2814" max="2814" width="15.5" style="19" customWidth="1"/>
    <col min="2815" max="2817" width="10.6640625" style="19"/>
    <col min="2818" max="2818" width="12.5" style="19" customWidth="1"/>
    <col min="2819" max="2819" width="10.6640625" style="19"/>
    <col min="2820" max="2820" width="9.5" style="19" customWidth="1"/>
    <col min="2821" max="2823" width="11.1640625" style="19" customWidth="1"/>
    <col min="2824" max="2824" width="5.6640625" style="19" customWidth="1"/>
    <col min="2825" max="2825" width="14.1640625" style="19" customWidth="1"/>
    <col min="2826" max="2829" width="10.6640625" style="19"/>
    <col min="2830" max="2830" width="8.1640625" style="19" customWidth="1"/>
    <col min="2831" max="2831" width="5.6640625" style="19" customWidth="1"/>
    <col min="2832" max="2835" width="10.6640625" style="19"/>
    <col min="2836" max="2836" width="5.6640625" style="19" customWidth="1"/>
    <col min="2837" max="2837" width="10.6640625" style="19"/>
    <col min="2838" max="2838" width="11.1640625" style="19" customWidth="1"/>
    <col min="2839" max="2845" width="10.6640625" style="19"/>
    <col min="2846" max="2846" width="12.1640625" style="19" customWidth="1"/>
    <col min="2847" max="2847" width="13.5" style="19" customWidth="1"/>
    <col min="2848" max="2853" width="10.6640625" style="19"/>
    <col min="2854" max="2854" width="11.1640625" style="19" customWidth="1"/>
    <col min="2855" max="2857" width="10.6640625" style="19"/>
    <col min="2858" max="2858" width="9.5" style="19" bestFit="1" customWidth="1"/>
    <col min="2859" max="3063" width="10.6640625" style="19"/>
    <col min="3064" max="3064" width="36" style="19" customWidth="1"/>
    <col min="3065" max="3066" width="10.6640625" style="19"/>
    <col min="3067" max="3067" width="19.1640625" style="19" bestFit="1" customWidth="1"/>
    <col min="3068" max="3068" width="10.6640625" style="19"/>
    <col min="3069" max="3069" width="10" style="19" customWidth="1"/>
    <col min="3070" max="3070" width="15.5" style="19" customWidth="1"/>
    <col min="3071" max="3073" width="10.6640625" style="19"/>
    <col min="3074" max="3074" width="12.5" style="19" customWidth="1"/>
    <col min="3075" max="3075" width="10.6640625" style="19"/>
    <col min="3076" max="3076" width="9.5" style="19" customWidth="1"/>
    <col min="3077" max="3079" width="11.1640625" style="19" customWidth="1"/>
    <col min="3080" max="3080" width="5.6640625" style="19" customWidth="1"/>
    <col min="3081" max="3081" width="14.1640625" style="19" customWidth="1"/>
    <col min="3082" max="3085" width="10.6640625" style="19"/>
    <col min="3086" max="3086" width="8.1640625" style="19" customWidth="1"/>
    <col min="3087" max="3087" width="5.6640625" style="19" customWidth="1"/>
    <col min="3088" max="3091" width="10.6640625" style="19"/>
    <col min="3092" max="3092" width="5.6640625" style="19" customWidth="1"/>
    <col min="3093" max="3093" width="10.6640625" style="19"/>
    <col min="3094" max="3094" width="11.1640625" style="19" customWidth="1"/>
    <col min="3095" max="3101" width="10.6640625" style="19"/>
    <col min="3102" max="3102" width="12.1640625" style="19" customWidth="1"/>
    <col min="3103" max="3103" width="13.5" style="19" customWidth="1"/>
    <col min="3104" max="3109" width="10.6640625" style="19"/>
    <col min="3110" max="3110" width="11.1640625" style="19" customWidth="1"/>
    <col min="3111" max="3113" width="10.6640625" style="19"/>
    <col min="3114" max="3114" width="9.5" style="19" bestFit="1" customWidth="1"/>
    <col min="3115" max="3319" width="10.6640625" style="19"/>
    <col min="3320" max="3320" width="36" style="19" customWidth="1"/>
    <col min="3321" max="3322" width="10.6640625" style="19"/>
    <col min="3323" max="3323" width="19.1640625" style="19" bestFit="1" customWidth="1"/>
    <col min="3324" max="3324" width="10.6640625" style="19"/>
    <col min="3325" max="3325" width="10" style="19" customWidth="1"/>
    <col min="3326" max="3326" width="15.5" style="19" customWidth="1"/>
    <col min="3327" max="3329" width="10.6640625" style="19"/>
    <col min="3330" max="3330" width="12.5" style="19" customWidth="1"/>
    <col min="3331" max="3331" width="10.6640625" style="19"/>
    <col min="3332" max="3332" width="9.5" style="19" customWidth="1"/>
    <col min="3333" max="3335" width="11.1640625" style="19" customWidth="1"/>
    <col min="3336" max="3336" width="5.6640625" style="19" customWidth="1"/>
    <col min="3337" max="3337" width="14.1640625" style="19" customWidth="1"/>
    <col min="3338" max="3341" width="10.6640625" style="19"/>
    <col min="3342" max="3342" width="8.1640625" style="19" customWidth="1"/>
    <col min="3343" max="3343" width="5.6640625" style="19" customWidth="1"/>
    <col min="3344" max="3347" width="10.6640625" style="19"/>
    <col min="3348" max="3348" width="5.6640625" style="19" customWidth="1"/>
    <col min="3349" max="3349" width="10.6640625" style="19"/>
    <col min="3350" max="3350" width="11.1640625" style="19" customWidth="1"/>
    <col min="3351" max="3357" width="10.6640625" style="19"/>
    <col min="3358" max="3358" width="12.1640625" style="19" customWidth="1"/>
    <col min="3359" max="3359" width="13.5" style="19" customWidth="1"/>
    <col min="3360" max="3365" width="10.6640625" style="19"/>
    <col min="3366" max="3366" width="11.1640625" style="19" customWidth="1"/>
    <col min="3367" max="3369" width="10.6640625" style="19"/>
    <col min="3370" max="3370" width="9.5" style="19" bestFit="1" customWidth="1"/>
    <col min="3371" max="3575" width="10.6640625" style="19"/>
    <col min="3576" max="3576" width="36" style="19" customWidth="1"/>
    <col min="3577" max="3578" width="10.6640625" style="19"/>
    <col min="3579" max="3579" width="19.1640625" style="19" bestFit="1" customWidth="1"/>
    <col min="3580" max="3580" width="10.6640625" style="19"/>
    <col min="3581" max="3581" width="10" style="19" customWidth="1"/>
    <col min="3582" max="3582" width="15.5" style="19" customWidth="1"/>
    <col min="3583" max="3585" width="10.6640625" style="19"/>
    <col min="3586" max="3586" width="12.5" style="19" customWidth="1"/>
    <col min="3587" max="3587" width="10.6640625" style="19"/>
    <col min="3588" max="3588" width="9.5" style="19" customWidth="1"/>
    <col min="3589" max="3591" width="11.1640625" style="19" customWidth="1"/>
    <col min="3592" max="3592" width="5.6640625" style="19" customWidth="1"/>
    <col min="3593" max="3593" width="14.1640625" style="19" customWidth="1"/>
    <col min="3594" max="3597" width="10.6640625" style="19"/>
    <col min="3598" max="3598" width="8.1640625" style="19" customWidth="1"/>
    <col min="3599" max="3599" width="5.6640625" style="19" customWidth="1"/>
    <col min="3600" max="3603" width="10.6640625" style="19"/>
    <col min="3604" max="3604" width="5.6640625" style="19" customWidth="1"/>
    <col min="3605" max="3605" width="10.6640625" style="19"/>
    <col min="3606" max="3606" width="11.1640625" style="19" customWidth="1"/>
    <col min="3607" max="3613" width="10.6640625" style="19"/>
    <col min="3614" max="3614" width="12.1640625" style="19" customWidth="1"/>
    <col min="3615" max="3615" width="13.5" style="19" customWidth="1"/>
    <col min="3616" max="3621" width="10.6640625" style="19"/>
    <col min="3622" max="3622" width="11.1640625" style="19" customWidth="1"/>
    <col min="3623" max="3625" width="10.6640625" style="19"/>
    <col min="3626" max="3626" width="9.5" style="19" bestFit="1" customWidth="1"/>
    <col min="3627" max="3831" width="10.6640625" style="19"/>
    <col min="3832" max="3832" width="36" style="19" customWidth="1"/>
    <col min="3833" max="3834" width="10.6640625" style="19"/>
    <col min="3835" max="3835" width="19.1640625" style="19" bestFit="1" customWidth="1"/>
    <col min="3836" max="3836" width="10.6640625" style="19"/>
    <col min="3837" max="3837" width="10" style="19" customWidth="1"/>
    <col min="3838" max="3838" width="15.5" style="19" customWidth="1"/>
    <col min="3839" max="3841" width="10.6640625" style="19"/>
    <col min="3842" max="3842" width="12.5" style="19" customWidth="1"/>
    <col min="3843" max="3843" width="10.6640625" style="19"/>
    <col min="3844" max="3844" width="9.5" style="19" customWidth="1"/>
    <col min="3845" max="3847" width="11.1640625" style="19" customWidth="1"/>
    <col min="3848" max="3848" width="5.6640625" style="19" customWidth="1"/>
    <col min="3849" max="3849" width="14.1640625" style="19" customWidth="1"/>
    <col min="3850" max="3853" width="10.6640625" style="19"/>
    <col min="3854" max="3854" width="8.1640625" style="19" customWidth="1"/>
    <col min="3855" max="3855" width="5.6640625" style="19" customWidth="1"/>
    <col min="3856" max="3859" width="10.6640625" style="19"/>
    <col min="3860" max="3860" width="5.6640625" style="19" customWidth="1"/>
    <col min="3861" max="3861" width="10.6640625" style="19"/>
    <col min="3862" max="3862" width="11.1640625" style="19" customWidth="1"/>
    <col min="3863" max="3869" width="10.6640625" style="19"/>
    <col min="3870" max="3870" width="12.1640625" style="19" customWidth="1"/>
    <col min="3871" max="3871" width="13.5" style="19" customWidth="1"/>
    <col min="3872" max="3877" width="10.6640625" style="19"/>
    <col min="3878" max="3878" width="11.1640625" style="19" customWidth="1"/>
    <col min="3879" max="3881" width="10.6640625" style="19"/>
    <col min="3882" max="3882" width="9.5" style="19" bestFit="1" customWidth="1"/>
    <col min="3883" max="4087" width="10.6640625" style="19"/>
    <col min="4088" max="4088" width="36" style="19" customWidth="1"/>
    <col min="4089" max="4090" width="10.6640625" style="19"/>
    <col min="4091" max="4091" width="19.1640625" style="19" bestFit="1" customWidth="1"/>
    <col min="4092" max="4092" width="10.6640625" style="19"/>
    <col min="4093" max="4093" width="10" style="19" customWidth="1"/>
    <col min="4094" max="4094" width="15.5" style="19" customWidth="1"/>
    <col min="4095" max="4097" width="10.6640625" style="19"/>
    <col min="4098" max="4098" width="12.5" style="19" customWidth="1"/>
    <col min="4099" max="4099" width="10.6640625" style="19"/>
    <col min="4100" max="4100" width="9.5" style="19" customWidth="1"/>
    <col min="4101" max="4103" width="11.1640625" style="19" customWidth="1"/>
    <col min="4104" max="4104" width="5.6640625" style="19" customWidth="1"/>
    <col min="4105" max="4105" width="14.1640625" style="19" customWidth="1"/>
    <col min="4106" max="4109" width="10.6640625" style="19"/>
    <col min="4110" max="4110" width="8.1640625" style="19" customWidth="1"/>
    <col min="4111" max="4111" width="5.6640625" style="19" customWidth="1"/>
    <col min="4112" max="4115" width="10.6640625" style="19"/>
    <col min="4116" max="4116" width="5.6640625" style="19" customWidth="1"/>
    <col min="4117" max="4117" width="10.6640625" style="19"/>
    <col min="4118" max="4118" width="11.1640625" style="19" customWidth="1"/>
    <col min="4119" max="4125" width="10.6640625" style="19"/>
    <col min="4126" max="4126" width="12.1640625" style="19" customWidth="1"/>
    <col min="4127" max="4127" width="13.5" style="19" customWidth="1"/>
    <col min="4128" max="4133" width="10.6640625" style="19"/>
    <col min="4134" max="4134" width="11.1640625" style="19" customWidth="1"/>
    <col min="4135" max="4137" width="10.6640625" style="19"/>
    <col min="4138" max="4138" width="9.5" style="19" bestFit="1" customWidth="1"/>
    <col min="4139" max="4343" width="10.6640625" style="19"/>
    <col min="4344" max="4344" width="36" style="19" customWidth="1"/>
    <col min="4345" max="4346" width="10.6640625" style="19"/>
    <col min="4347" max="4347" width="19.1640625" style="19" bestFit="1" customWidth="1"/>
    <col min="4348" max="4348" width="10.6640625" style="19"/>
    <col min="4349" max="4349" width="10" style="19" customWidth="1"/>
    <col min="4350" max="4350" width="15.5" style="19" customWidth="1"/>
    <col min="4351" max="4353" width="10.6640625" style="19"/>
    <col min="4354" max="4354" width="12.5" style="19" customWidth="1"/>
    <col min="4355" max="4355" width="10.6640625" style="19"/>
    <col min="4356" max="4356" width="9.5" style="19" customWidth="1"/>
    <col min="4357" max="4359" width="11.1640625" style="19" customWidth="1"/>
    <col min="4360" max="4360" width="5.6640625" style="19" customWidth="1"/>
    <col min="4361" max="4361" width="14.1640625" style="19" customWidth="1"/>
    <col min="4362" max="4365" width="10.6640625" style="19"/>
    <col min="4366" max="4366" width="8.1640625" style="19" customWidth="1"/>
    <col min="4367" max="4367" width="5.6640625" style="19" customWidth="1"/>
    <col min="4368" max="4371" width="10.6640625" style="19"/>
    <col min="4372" max="4372" width="5.6640625" style="19" customWidth="1"/>
    <col min="4373" max="4373" width="10.6640625" style="19"/>
    <col min="4374" max="4374" width="11.1640625" style="19" customWidth="1"/>
    <col min="4375" max="4381" width="10.6640625" style="19"/>
    <col min="4382" max="4382" width="12.1640625" style="19" customWidth="1"/>
    <col min="4383" max="4383" width="13.5" style="19" customWidth="1"/>
    <col min="4384" max="4389" width="10.6640625" style="19"/>
    <col min="4390" max="4390" width="11.1640625" style="19" customWidth="1"/>
    <col min="4391" max="4393" width="10.6640625" style="19"/>
    <col min="4394" max="4394" width="9.5" style="19" bestFit="1" customWidth="1"/>
    <col min="4395" max="4599" width="10.6640625" style="19"/>
    <col min="4600" max="4600" width="36" style="19" customWidth="1"/>
    <col min="4601" max="4602" width="10.6640625" style="19"/>
    <col min="4603" max="4603" width="19.1640625" style="19" bestFit="1" customWidth="1"/>
    <col min="4604" max="4604" width="10.6640625" style="19"/>
    <col min="4605" max="4605" width="10" style="19" customWidth="1"/>
    <col min="4606" max="4606" width="15.5" style="19" customWidth="1"/>
    <col min="4607" max="4609" width="10.6640625" style="19"/>
    <col min="4610" max="4610" width="12.5" style="19" customWidth="1"/>
    <col min="4611" max="4611" width="10.6640625" style="19"/>
    <col min="4612" max="4612" width="9.5" style="19" customWidth="1"/>
    <col min="4613" max="4615" width="11.1640625" style="19" customWidth="1"/>
    <col min="4616" max="4616" width="5.6640625" style="19" customWidth="1"/>
    <col min="4617" max="4617" width="14.1640625" style="19" customWidth="1"/>
    <col min="4618" max="4621" width="10.6640625" style="19"/>
    <col min="4622" max="4622" width="8.1640625" style="19" customWidth="1"/>
    <col min="4623" max="4623" width="5.6640625" style="19" customWidth="1"/>
    <col min="4624" max="4627" width="10.6640625" style="19"/>
    <col min="4628" max="4628" width="5.6640625" style="19" customWidth="1"/>
    <col min="4629" max="4629" width="10.6640625" style="19"/>
    <col min="4630" max="4630" width="11.1640625" style="19" customWidth="1"/>
    <col min="4631" max="4637" width="10.6640625" style="19"/>
    <col min="4638" max="4638" width="12.1640625" style="19" customWidth="1"/>
    <col min="4639" max="4639" width="13.5" style="19" customWidth="1"/>
    <col min="4640" max="4645" width="10.6640625" style="19"/>
    <col min="4646" max="4646" width="11.1640625" style="19" customWidth="1"/>
    <col min="4647" max="4649" width="10.6640625" style="19"/>
    <col min="4650" max="4650" width="9.5" style="19" bestFit="1" customWidth="1"/>
    <col min="4651" max="4855" width="10.6640625" style="19"/>
    <col min="4856" max="4856" width="36" style="19" customWidth="1"/>
    <col min="4857" max="4858" width="10.6640625" style="19"/>
    <col min="4859" max="4859" width="19.1640625" style="19" bestFit="1" customWidth="1"/>
    <col min="4860" max="4860" width="10.6640625" style="19"/>
    <col min="4861" max="4861" width="10" style="19" customWidth="1"/>
    <col min="4862" max="4862" width="15.5" style="19" customWidth="1"/>
    <col min="4863" max="4865" width="10.6640625" style="19"/>
    <col min="4866" max="4866" width="12.5" style="19" customWidth="1"/>
    <col min="4867" max="4867" width="10.6640625" style="19"/>
    <col min="4868" max="4868" width="9.5" style="19" customWidth="1"/>
    <col min="4869" max="4871" width="11.1640625" style="19" customWidth="1"/>
    <col min="4872" max="4872" width="5.6640625" style="19" customWidth="1"/>
    <col min="4873" max="4873" width="14.1640625" style="19" customWidth="1"/>
    <col min="4874" max="4877" width="10.6640625" style="19"/>
    <col min="4878" max="4878" width="8.1640625" style="19" customWidth="1"/>
    <col min="4879" max="4879" width="5.6640625" style="19" customWidth="1"/>
    <col min="4880" max="4883" width="10.6640625" style="19"/>
    <col min="4884" max="4884" width="5.6640625" style="19" customWidth="1"/>
    <col min="4885" max="4885" width="10.6640625" style="19"/>
    <col min="4886" max="4886" width="11.1640625" style="19" customWidth="1"/>
    <col min="4887" max="4893" width="10.6640625" style="19"/>
    <col min="4894" max="4894" width="12.1640625" style="19" customWidth="1"/>
    <col min="4895" max="4895" width="13.5" style="19" customWidth="1"/>
    <col min="4896" max="4901" width="10.6640625" style="19"/>
    <col min="4902" max="4902" width="11.1640625" style="19" customWidth="1"/>
    <col min="4903" max="4905" width="10.6640625" style="19"/>
    <col min="4906" max="4906" width="9.5" style="19" bestFit="1" customWidth="1"/>
    <col min="4907" max="5111" width="10.6640625" style="19"/>
    <col min="5112" max="5112" width="36" style="19" customWidth="1"/>
    <col min="5113" max="5114" width="10.6640625" style="19"/>
    <col min="5115" max="5115" width="19.1640625" style="19" bestFit="1" customWidth="1"/>
    <col min="5116" max="5116" width="10.6640625" style="19"/>
    <col min="5117" max="5117" width="10" style="19" customWidth="1"/>
    <col min="5118" max="5118" width="15.5" style="19" customWidth="1"/>
    <col min="5119" max="5121" width="10.6640625" style="19"/>
    <col min="5122" max="5122" width="12.5" style="19" customWidth="1"/>
    <col min="5123" max="5123" width="10.6640625" style="19"/>
    <col min="5124" max="5124" width="9.5" style="19" customWidth="1"/>
    <col min="5125" max="5127" width="11.1640625" style="19" customWidth="1"/>
    <col min="5128" max="5128" width="5.6640625" style="19" customWidth="1"/>
    <col min="5129" max="5129" width="14.1640625" style="19" customWidth="1"/>
    <col min="5130" max="5133" width="10.6640625" style="19"/>
    <col min="5134" max="5134" width="8.1640625" style="19" customWidth="1"/>
    <col min="5135" max="5135" width="5.6640625" style="19" customWidth="1"/>
    <col min="5136" max="5139" width="10.6640625" style="19"/>
    <col min="5140" max="5140" width="5.6640625" style="19" customWidth="1"/>
    <col min="5141" max="5141" width="10.6640625" style="19"/>
    <col min="5142" max="5142" width="11.1640625" style="19" customWidth="1"/>
    <col min="5143" max="5149" width="10.6640625" style="19"/>
    <col min="5150" max="5150" width="12.1640625" style="19" customWidth="1"/>
    <col min="5151" max="5151" width="13.5" style="19" customWidth="1"/>
    <col min="5152" max="5157" width="10.6640625" style="19"/>
    <col min="5158" max="5158" width="11.1640625" style="19" customWidth="1"/>
    <col min="5159" max="5161" width="10.6640625" style="19"/>
    <col min="5162" max="5162" width="9.5" style="19" bestFit="1" customWidth="1"/>
    <col min="5163" max="5367" width="10.6640625" style="19"/>
    <col min="5368" max="5368" width="36" style="19" customWidth="1"/>
    <col min="5369" max="5370" width="10.6640625" style="19"/>
    <col min="5371" max="5371" width="19.1640625" style="19" bestFit="1" customWidth="1"/>
    <col min="5372" max="5372" width="10.6640625" style="19"/>
    <col min="5373" max="5373" width="10" style="19" customWidth="1"/>
    <col min="5374" max="5374" width="15.5" style="19" customWidth="1"/>
    <col min="5375" max="5377" width="10.6640625" style="19"/>
    <col min="5378" max="5378" width="12.5" style="19" customWidth="1"/>
    <col min="5379" max="5379" width="10.6640625" style="19"/>
    <col min="5380" max="5380" width="9.5" style="19" customWidth="1"/>
    <col min="5381" max="5383" width="11.1640625" style="19" customWidth="1"/>
    <col min="5384" max="5384" width="5.6640625" style="19" customWidth="1"/>
    <col min="5385" max="5385" width="14.1640625" style="19" customWidth="1"/>
    <col min="5386" max="5389" width="10.6640625" style="19"/>
    <col min="5390" max="5390" width="8.1640625" style="19" customWidth="1"/>
    <col min="5391" max="5391" width="5.6640625" style="19" customWidth="1"/>
    <col min="5392" max="5395" width="10.6640625" style="19"/>
    <col min="5396" max="5396" width="5.6640625" style="19" customWidth="1"/>
    <col min="5397" max="5397" width="10.6640625" style="19"/>
    <col min="5398" max="5398" width="11.1640625" style="19" customWidth="1"/>
    <col min="5399" max="5405" width="10.6640625" style="19"/>
    <col min="5406" max="5406" width="12.1640625" style="19" customWidth="1"/>
    <col min="5407" max="5407" width="13.5" style="19" customWidth="1"/>
    <col min="5408" max="5413" width="10.6640625" style="19"/>
    <col min="5414" max="5414" width="11.1640625" style="19" customWidth="1"/>
    <col min="5415" max="5417" width="10.6640625" style="19"/>
    <col min="5418" max="5418" width="9.5" style="19" bestFit="1" customWidth="1"/>
    <col min="5419" max="5623" width="10.6640625" style="19"/>
    <col min="5624" max="5624" width="36" style="19" customWidth="1"/>
    <col min="5625" max="5626" width="10.6640625" style="19"/>
    <col min="5627" max="5627" width="19.1640625" style="19" bestFit="1" customWidth="1"/>
    <col min="5628" max="5628" width="10.6640625" style="19"/>
    <col min="5629" max="5629" width="10" style="19" customWidth="1"/>
    <col min="5630" max="5630" width="15.5" style="19" customWidth="1"/>
    <col min="5631" max="5633" width="10.6640625" style="19"/>
    <col min="5634" max="5634" width="12.5" style="19" customWidth="1"/>
    <col min="5635" max="5635" width="10.6640625" style="19"/>
    <col min="5636" max="5636" width="9.5" style="19" customWidth="1"/>
    <col min="5637" max="5639" width="11.1640625" style="19" customWidth="1"/>
    <col min="5640" max="5640" width="5.6640625" style="19" customWidth="1"/>
    <col min="5641" max="5641" width="14.1640625" style="19" customWidth="1"/>
    <col min="5642" max="5645" width="10.6640625" style="19"/>
    <col min="5646" max="5646" width="8.1640625" style="19" customWidth="1"/>
    <col min="5647" max="5647" width="5.6640625" style="19" customWidth="1"/>
    <col min="5648" max="5651" width="10.6640625" style="19"/>
    <col min="5652" max="5652" width="5.6640625" style="19" customWidth="1"/>
    <col min="5653" max="5653" width="10.6640625" style="19"/>
    <col min="5654" max="5654" width="11.1640625" style="19" customWidth="1"/>
    <col min="5655" max="5661" width="10.6640625" style="19"/>
    <col min="5662" max="5662" width="12.1640625" style="19" customWidth="1"/>
    <col min="5663" max="5663" width="13.5" style="19" customWidth="1"/>
    <col min="5664" max="5669" width="10.6640625" style="19"/>
    <col min="5670" max="5670" width="11.1640625" style="19" customWidth="1"/>
    <col min="5671" max="5673" width="10.6640625" style="19"/>
    <col min="5674" max="5674" width="9.5" style="19" bestFit="1" customWidth="1"/>
    <col min="5675" max="5879" width="10.6640625" style="19"/>
    <col min="5880" max="5880" width="36" style="19" customWidth="1"/>
    <col min="5881" max="5882" width="10.6640625" style="19"/>
    <col min="5883" max="5883" width="19.1640625" style="19" bestFit="1" customWidth="1"/>
    <col min="5884" max="5884" width="10.6640625" style="19"/>
    <col min="5885" max="5885" width="10" style="19" customWidth="1"/>
    <col min="5886" max="5886" width="15.5" style="19" customWidth="1"/>
    <col min="5887" max="5889" width="10.6640625" style="19"/>
    <col min="5890" max="5890" width="12.5" style="19" customWidth="1"/>
    <col min="5891" max="5891" width="10.6640625" style="19"/>
    <col min="5892" max="5892" width="9.5" style="19" customWidth="1"/>
    <col min="5893" max="5895" width="11.1640625" style="19" customWidth="1"/>
    <col min="5896" max="5896" width="5.6640625" style="19" customWidth="1"/>
    <col min="5897" max="5897" width="14.1640625" style="19" customWidth="1"/>
    <col min="5898" max="5901" width="10.6640625" style="19"/>
    <col min="5902" max="5902" width="8.1640625" style="19" customWidth="1"/>
    <col min="5903" max="5903" width="5.6640625" style="19" customWidth="1"/>
    <col min="5904" max="5907" width="10.6640625" style="19"/>
    <col min="5908" max="5908" width="5.6640625" style="19" customWidth="1"/>
    <col min="5909" max="5909" width="10.6640625" style="19"/>
    <col min="5910" max="5910" width="11.1640625" style="19" customWidth="1"/>
    <col min="5911" max="5917" width="10.6640625" style="19"/>
    <col min="5918" max="5918" width="12.1640625" style="19" customWidth="1"/>
    <col min="5919" max="5919" width="13.5" style="19" customWidth="1"/>
    <col min="5920" max="5925" width="10.6640625" style="19"/>
    <col min="5926" max="5926" width="11.1640625" style="19" customWidth="1"/>
    <col min="5927" max="5929" width="10.6640625" style="19"/>
    <col min="5930" max="5930" width="9.5" style="19" bestFit="1" customWidth="1"/>
    <col min="5931" max="6135" width="10.6640625" style="19"/>
    <col min="6136" max="6136" width="36" style="19" customWidth="1"/>
    <col min="6137" max="6138" width="10.6640625" style="19"/>
    <col min="6139" max="6139" width="19.1640625" style="19" bestFit="1" customWidth="1"/>
    <col min="6140" max="6140" width="10.6640625" style="19"/>
    <col min="6141" max="6141" width="10" style="19" customWidth="1"/>
    <col min="6142" max="6142" width="15.5" style="19" customWidth="1"/>
    <col min="6143" max="6145" width="10.6640625" style="19"/>
    <col min="6146" max="6146" width="12.5" style="19" customWidth="1"/>
    <col min="6147" max="6147" width="10.6640625" style="19"/>
    <col min="6148" max="6148" width="9.5" style="19" customWidth="1"/>
    <col min="6149" max="6151" width="11.1640625" style="19" customWidth="1"/>
    <col min="6152" max="6152" width="5.6640625" style="19" customWidth="1"/>
    <col min="6153" max="6153" width="14.1640625" style="19" customWidth="1"/>
    <col min="6154" max="6157" width="10.6640625" style="19"/>
    <col min="6158" max="6158" width="8.1640625" style="19" customWidth="1"/>
    <col min="6159" max="6159" width="5.6640625" style="19" customWidth="1"/>
    <col min="6160" max="6163" width="10.6640625" style="19"/>
    <col min="6164" max="6164" width="5.6640625" style="19" customWidth="1"/>
    <col min="6165" max="6165" width="10.6640625" style="19"/>
    <col min="6166" max="6166" width="11.1640625" style="19" customWidth="1"/>
    <col min="6167" max="6173" width="10.6640625" style="19"/>
    <col min="6174" max="6174" width="12.1640625" style="19" customWidth="1"/>
    <col min="6175" max="6175" width="13.5" style="19" customWidth="1"/>
    <col min="6176" max="6181" width="10.6640625" style="19"/>
    <col min="6182" max="6182" width="11.1640625" style="19" customWidth="1"/>
    <col min="6183" max="6185" width="10.6640625" style="19"/>
    <col min="6186" max="6186" width="9.5" style="19" bestFit="1" customWidth="1"/>
    <col min="6187" max="6391" width="10.6640625" style="19"/>
    <col min="6392" max="6392" width="36" style="19" customWidth="1"/>
    <col min="6393" max="6394" width="10.6640625" style="19"/>
    <col min="6395" max="6395" width="19.1640625" style="19" bestFit="1" customWidth="1"/>
    <col min="6396" max="6396" width="10.6640625" style="19"/>
    <col min="6397" max="6397" width="10" style="19" customWidth="1"/>
    <col min="6398" max="6398" width="15.5" style="19" customWidth="1"/>
    <col min="6399" max="6401" width="10.6640625" style="19"/>
    <col min="6402" max="6402" width="12.5" style="19" customWidth="1"/>
    <col min="6403" max="6403" width="10.6640625" style="19"/>
    <col min="6404" max="6404" width="9.5" style="19" customWidth="1"/>
    <col min="6405" max="6407" width="11.1640625" style="19" customWidth="1"/>
    <col min="6408" max="6408" width="5.6640625" style="19" customWidth="1"/>
    <col min="6409" max="6409" width="14.1640625" style="19" customWidth="1"/>
    <col min="6410" max="6413" width="10.6640625" style="19"/>
    <col min="6414" max="6414" width="8.1640625" style="19" customWidth="1"/>
    <col min="6415" max="6415" width="5.6640625" style="19" customWidth="1"/>
    <col min="6416" max="6419" width="10.6640625" style="19"/>
    <col min="6420" max="6420" width="5.6640625" style="19" customWidth="1"/>
    <col min="6421" max="6421" width="10.6640625" style="19"/>
    <col min="6422" max="6422" width="11.1640625" style="19" customWidth="1"/>
    <col min="6423" max="6429" width="10.6640625" style="19"/>
    <col min="6430" max="6430" width="12.1640625" style="19" customWidth="1"/>
    <col min="6431" max="6431" width="13.5" style="19" customWidth="1"/>
    <col min="6432" max="6437" width="10.6640625" style="19"/>
    <col min="6438" max="6438" width="11.1640625" style="19" customWidth="1"/>
    <col min="6439" max="6441" width="10.6640625" style="19"/>
    <col min="6442" max="6442" width="9.5" style="19" bestFit="1" customWidth="1"/>
    <col min="6443" max="6647" width="10.6640625" style="19"/>
    <col min="6648" max="6648" width="36" style="19" customWidth="1"/>
    <col min="6649" max="6650" width="10.6640625" style="19"/>
    <col min="6651" max="6651" width="19.1640625" style="19" bestFit="1" customWidth="1"/>
    <col min="6652" max="6652" width="10.6640625" style="19"/>
    <col min="6653" max="6653" width="10" style="19" customWidth="1"/>
    <col min="6654" max="6654" width="15.5" style="19" customWidth="1"/>
    <col min="6655" max="6657" width="10.6640625" style="19"/>
    <col min="6658" max="6658" width="12.5" style="19" customWidth="1"/>
    <col min="6659" max="6659" width="10.6640625" style="19"/>
    <col min="6660" max="6660" width="9.5" style="19" customWidth="1"/>
    <col min="6661" max="6663" width="11.1640625" style="19" customWidth="1"/>
    <col min="6664" max="6664" width="5.6640625" style="19" customWidth="1"/>
    <col min="6665" max="6665" width="14.1640625" style="19" customWidth="1"/>
    <col min="6666" max="6669" width="10.6640625" style="19"/>
    <col min="6670" max="6670" width="8.1640625" style="19" customWidth="1"/>
    <col min="6671" max="6671" width="5.6640625" style="19" customWidth="1"/>
    <col min="6672" max="6675" width="10.6640625" style="19"/>
    <col min="6676" max="6676" width="5.6640625" style="19" customWidth="1"/>
    <col min="6677" max="6677" width="10.6640625" style="19"/>
    <col min="6678" max="6678" width="11.1640625" style="19" customWidth="1"/>
    <col min="6679" max="6685" width="10.6640625" style="19"/>
    <col min="6686" max="6686" width="12.1640625" style="19" customWidth="1"/>
    <col min="6687" max="6687" width="13.5" style="19" customWidth="1"/>
    <col min="6688" max="6693" width="10.6640625" style="19"/>
    <col min="6694" max="6694" width="11.1640625" style="19" customWidth="1"/>
    <col min="6695" max="6697" width="10.6640625" style="19"/>
    <col min="6698" max="6698" width="9.5" style="19" bestFit="1" customWidth="1"/>
    <col min="6699" max="6903" width="10.6640625" style="19"/>
    <col min="6904" max="6904" width="36" style="19" customWidth="1"/>
    <col min="6905" max="6906" width="10.6640625" style="19"/>
    <col min="6907" max="6907" width="19.1640625" style="19" bestFit="1" customWidth="1"/>
    <col min="6908" max="6908" width="10.6640625" style="19"/>
    <col min="6909" max="6909" width="10" style="19" customWidth="1"/>
    <col min="6910" max="6910" width="15.5" style="19" customWidth="1"/>
    <col min="6911" max="6913" width="10.6640625" style="19"/>
    <col min="6914" max="6914" width="12.5" style="19" customWidth="1"/>
    <col min="6915" max="6915" width="10.6640625" style="19"/>
    <col min="6916" max="6916" width="9.5" style="19" customWidth="1"/>
    <col min="6917" max="6919" width="11.1640625" style="19" customWidth="1"/>
    <col min="6920" max="6920" width="5.6640625" style="19" customWidth="1"/>
    <col min="6921" max="6921" width="14.1640625" style="19" customWidth="1"/>
    <col min="6922" max="6925" width="10.6640625" style="19"/>
    <col min="6926" max="6926" width="8.1640625" style="19" customWidth="1"/>
    <col min="6927" max="6927" width="5.6640625" style="19" customWidth="1"/>
    <col min="6928" max="6931" width="10.6640625" style="19"/>
    <col min="6932" max="6932" width="5.6640625" style="19" customWidth="1"/>
    <col min="6933" max="6933" width="10.6640625" style="19"/>
    <col min="6934" max="6934" width="11.1640625" style="19" customWidth="1"/>
    <col min="6935" max="6941" width="10.6640625" style="19"/>
    <col min="6942" max="6942" width="12.1640625" style="19" customWidth="1"/>
    <col min="6943" max="6943" width="13.5" style="19" customWidth="1"/>
    <col min="6944" max="6949" width="10.6640625" style="19"/>
    <col min="6950" max="6950" width="11.1640625" style="19" customWidth="1"/>
    <col min="6951" max="6953" width="10.6640625" style="19"/>
    <col min="6954" max="6954" width="9.5" style="19" bestFit="1" customWidth="1"/>
    <col min="6955" max="7159" width="10.6640625" style="19"/>
    <col min="7160" max="7160" width="36" style="19" customWidth="1"/>
    <col min="7161" max="7162" width="10.6640625" style="19"/>
    <col min="7163" max="7163" width="19.1640625" style="19" bestFit="1" customWidth="1"/>
    <col min="7164" max="7164" width="10.6640625" style="19"/>
    <col min="7165" max="7165" width="10" style="19" customWidth="1"/>
    <col min="7166" max="7166" width="15.5" style="19" customWidth="1"/>
    <col min="7167" max="7169" width="10.6640625" style="19"/>
    <col min="7170" max="7170" width="12.5" style="19" customWidth="1"/>
    <col min="7171" max="7171" width="10.6640625" style="19"/>
    <col min="7172" max="7172" width="9.5" style="19" customWidth="1"/>
    <col min="7173" max="7175" width="11.1640625" style="19" customWidth="1"/>
    <col min="7176" max="7176" width="5.6640625" style="19" customWidth="1"/>
    <col min="7177" max="7177" width="14.1640625" style="19" customWidth="1"/>
    <col min="7178" max="7181" width="10.6640625" style="19"/>
    <col min="7182" max="7182" width="8.1640625" style="19" customWidth="1"/>
    <col min="7183" max="7183" width="5.6640625" style="19" customWidth="1"/>
    <col min="7184" max="7187" width="10.6640625" style="19"/>
    <col min="7188" max="7188" width="5.6640625" style="19" customWidth="1"/>
    <col min="7189" max="7189" width="10.6640625" style="19"/>
    <col min="7190" max="7190" width="11.1640625" style="19" customWidth="1"/>
    <col min="7191" max="7197" width="10.6640625" style="19"/>
    <col min="7198" max="7198" width="12.1640625" style="19" customWidth="1"/>
    <col min="7199" max="7199" width="13.5" style="19" customWidth="1"/>
    <col min="7200" max="7205" width="10.6640625" style="19"/>
    <col min="7206" max="7206" width="11.1640625" style="19" customWidth="1"/>
    <col min="7207" max="7209" width="10.6640625" style="19"/>
    <col min="7210" max="7210" width="9.5" style="19" bestFit="1" customWidth="1"/>
    <col min="7211" max="7415" width="10.6640625" style="19"/>
    <col min="7416" max="7416" width="36" style="19" customWidth="1"/>
    <col min="7417" max="7418" width="10.6640625" style="19"/>
    <col min="7419" max="7419" width="19.1640625" style="19" bestFit="1" customWidth="1"/>
    <col min="7420" max="7420" width="10.6640625" style="19"/>
    <col min="7421" max="7421" width="10" style="19" customWidth="1"/>
    <col min="7422" max="7422" width="15.5" style="19" customWidth="1"/>
    <col min="7423" max="7425" width="10.6640625" style="19"/>
    <col min="7426" max="7426" width="12.5" style="19" customWidth="1"/>
    <col min="7427" max="7427" width="10.6640625" style="19"/>
    <col min="7428" max="7428" width="9.5" style="19" customWidth="1"/>
    <col min="7429" max="7431" width="11.1640625" style="19" customWidth="1"/>
    <col min="7432" max="7432" width="5.6640625" style="19" customWidth="1"/>
    <col min="7433" max="7433" width="14.1640625" style="19" customWidth="1"/>
    <col min="7434" max="7437" width="10.6640625" style="19"/>
    <col min="7438" max="7438" width="8.1640625" style="19" customWidth="1"/>
    <col min="7439" max="7439" width="5.6640625" style="19" customWidth="1"/>
    <col min="7440" max="7443" width="10.6640625" style="19"/>
    <col min="7444" max="7444" width="5.6640625" style="19" customWidth="1"/>
    <col min="7445" max="7445" width="10.6640625" style="19"/>
    <col min="7446" max="7446" width="11.1640625" style="19" customWidth="1"/>
    <col min="7447" max="7453" width="10.6640625" style="19"/>
    <col min="7454" max="7454" width="12.1640625" style="19" customWidth="1"/>
    <col min="7455" max="7455" width="13.5" style="19" customWidth="1"/>
    <col min="7456" max="7461" width="10.6640625" style="19"/>
    <col min="7462" max="7462" width="11.1640625" style="19" customWidth="1"/>
    <col min="7463" max="7465" width="10.6640625" style="19"/>
    <col min="7466" max="7466" width="9.5" style="19" bestFit="1" customWidth="1"/>
    <col min="7467" max="7671" width="10.6640625" style="19"/>
    <col min="7672" max="7672" width="36" style="19" customWidth="1"/>
    <col min="7673" max="7674" width="10.6640625" style="19"/>
    <col min="7675" max="7675" width="19.1640625" style="19" bestFit="1" customWidth="1"/>
    <col min="7676" max="7676" width="10.6640625" style="19"/>
    <col min="7677" max="7677" width="10" style="19" customWidth="1"/>
    <col min="7678" max="7678" width="15.5" style="19" customWidth="1"/>
    <col min="7679" max="7681" width="10.6640625" style="19"/>
    <col min="7682" max="7682" width="12.5" style="19" customWidth="1"/>
    <col min="7683" max="7683" width="10.6640625" style="19"/>
    <col min="7684" max="7684" width="9.5" style="19" customWidth="1"/>
    <col min="7685" max="7687" width="11.1640625" style="19" customWidth="1"/>
    <col min="7688" max="7688" width="5.6640625" style="19" customWidth="1"/>
    <col min="7689" max="7689" width="14.1640625" style="19" customWidth="1"/>
    <col min="7690" max="7693" width="10.6640625" style="19"/>
    <col min="7694" max="7694" width="8.1640625" style="19" customWidth="1"/>
    <col min="7695" max="7695" width="5.6640625" style="19" customWidth="1"/>
    <col min="7696" max="7699" width="10.6640625" style="19"/>
    <col min="7700" max="7700" width="5.6640625" style="19" customWidth="1"/>
    <col min="7701" max="7701" width="10.6640625" style="19"/>
    <col min="7702" max="7702" width="11.1640625" style="19" customWidth="1"/>
    <col min="7703" max="7709" width="10.6640625" style="19"/>
    <col min="7710" max="7710" width="12.1640625" style="19" customWidth="1"/>
    <col min="7711" max="7711" width="13.5" style="19" customWidth="1"/>
    <col min="7712" max="7717" width="10.6640625" style="19"/>
    <col min="7718" max="7718" width="11.1640625" style="19" customWidth="1"/>
    <col min="7719" max="7721" width="10.6640625" style="19"/>
    <col min="7722" max="7722" width="9.5" style="19" bestFit="1" customWidth="1"/>
    <col min="7723" max="7927" width="10.6640625" style="19"/>
    <col min="7928" max="7928" width="36" style="19" customWidth="1"/>
    <col min="7929" max="7930" width="10.6640625" style="19"/>
    <col min="7931" max="7931" width="19.1640625" style="19" bestFit="1" customWidth="1"/>
    <col min="7932" max="7932" width="10.6640625" style="19"/>
    <col min="7933" max="7933" width="10" style="19" customWidth="1"/>
    <col min="7934" max="7934" width="15.5" style="19" customWidth="1"/>
    <col min="7935" max="7937" width="10.6640625" style="19"/>
    <col min="7938" max="7938" width="12.5" style="19" customWidth="1"/>
    <col min="7939" max="7939" width="10.6640625" style="19"/>
    <col min="7940" max="7940" width="9.5" style="19" customWidth="1"/>
    <col min="7941" max="7943" width="11.1640625" style="19" customWidth="1"/>
    <col min="7944" max="7944" width="5.6640625" style="19" customWidth="1"/>
    <col min="7945" max="7945" width="14.1640625" style="19" customWidth="1"/>
    <col min="7946" max="7949" width="10.6640625" style="19"/>
    <col min="7950" max="7950" width="8.1640625" style="19" customWidth="1"/>
    <col min="7951" max="7951" width="5.6640625" style="19" customWidth="1"/>
    <col min="7952" max="7955" width="10.6640625" style="19"/>
    <col min="7956" max="7956" width="5.6640625" style="19" customWidth="1"/>
    <col min="7957" max="7957" width="10.6640625" style="19"/>
    <col min="7958" max="7958" width="11.1640625" style="19" customWidth="1"/>
    <col min="7959" max="7965" width="10.6640625" style="19"/>
    <col min="7966" max="7966" width="12.1640625" style="19" customWidth="1"/>
    <col min="7967" max="7967" width="13.5" style="19" customWidth="1"/>
    <col min="7968" max="7973" width="10.6640625" style="19"/>
    <col min="7974" max="7974" width="11.1640625" style="19" customWidth="1"/>
    <col min="7975" max="7977" width="10.6640625" style="19"/>
    <col min="7978" max="7978" width="9.5" style="19" bestFit="1" customWidth="1"/>
    <col min="7979" max="8183" width="10.6640625" style="19"/>
    <col min="8184" max="8184" width="36" style="19" customWidth="1"/>
    <col min="8185" max="8186" width="10.6640625" style="19"/>
    <col min="8187" max="8187" width="19.1640625" style="19" bestFit="1" customWidth="1"/>
    <col min="8188" max="8188" width="10.6640625" style="19"/>
    <col min="8189" max="8189" width="10" style="19" customWidth="1"/>
    <col min="8190" max="8190" width="15.5" style="19" customWidth="1"/>
    <col min="8191" max="8193" width="10.6640625" style="19"/>
    <col min="8194" max="8194" width="12.5" style="19" customWidth="1"/>
    <col min="8195" max="8195" width="10.6640625" style="19"/>
    <col min="8196" max="8196" width="9.5" style="19" customWidth="1"/>
    <col min="8197" max="8199" width="11.1640625" style="19" customWidth="1"/>
    <col min="8200" max="8200" width="5.6640625" style="19" customWidth="1"/>
    <col min="8201" max="8201" width="14.1640625" style="19" customWidth="1"/>
    <col min="8202" max="8205" width="10.6640625" style="19"/>
    <col min="8206" max="8206" width="8.1640625" style="19" customWidth="1"/>
    <col min="8207" max="8207" width="5.6640625" style="19" customWidth="1"/>
    <col min="8208" max="8211" width="10.6640625" style="19"/>
    <col min="8212" max="8212" width="5.6640625" style="19" customWidth="1"/>
    <col min="8213" max="8213" width="10.6640625" style="19"/>
    <col min="8214" max="8214" width="11.1640625" style="19" customWidth="1"/>
    <col min="8215" max="8221" width="10.6640625" style="19"/>
    <col min="8222" max="8222" width="12.1640625" style="19" customWidth="1"/>
    <col min="8223" max="8223" width="13.5" style="19" customWidth="1"/>
    <col min="8224" max="8229" width="10.6640625" style="19"/>
    <col min="8230" max="8230" width="11.1640625" style="19" customWidth="1"/>
    <col min="8231" max="8233" width="10.6640625" style="19"/>
    <col min="8234" max="8234" width="9.5" style="19" bestFit="1" customWidth="1"/>
    <col min="8235" max="8439" width="10.6640625" style="19"/>
    <col min="8440" max="8440" width="36" style="19" customWidth="1"/>
    <col min="8441" max="8442" width="10.6640625" style="19"/>
    <col min="8443" max="8443" width="19.1640625" style="19" bestFit="1" customWidth="1"/>
    <col min="8444" max="8444" width="10.6640625" style="19"/>
    <col min="8445" max="8445" width="10" style="19" customWidth="1"/>
    <col min="8446" max="8446" width="15.5" style="19" customWidth="1"/>
    <col min="8447" max="8449" width="10.6640625" style="19"/>
    <col min="8450" max="8450" width="12.5" style="19" customWidth="1"/>
    <col min="8451" max="8451" width="10.6640625" style="19"/>
    <col min="8452" max="8452" width="9.5" style="19" customWidth="1"/>
    <col min="8453" max="8455" width="11.1640625" style="19" customWidth="1"/>
    <col min="8456" max="8456" width="5.6640625" style="19" customWidth="1"/>
    <col min="8457" max="8457" width="14.1640625" style="19" customWidth="1"/>
    <col min="8458" max="8461" width="10.6640625" style="19"/>
    <col min="8462" max="8462" width="8.1640625" style="19" customWidth="1"/>
    <col min="8463" max="8463" width="5.6640625" style="19" customWidth="1"/>
    <col min="8464" max="8467" width="10.6640625" style="19"/>
    <col min="8468" max="8468" width="5.6640625" style="19" customWidth="1"/>
    <col min="8469" max="8469" width="10.6640625" style="19"/>
    <col min="8470" max="8470" width="11.1640625" style="19" customWidth="1"/>
    <col min="8471" max="8477" width="10.6640625" style="19"/>
    <col min="8478" max="8478" width="12.1640625" style="19" customWidth="1"/>
    <col min="8479" max="8479" width="13.5" style="19" customWidth="1"/>
    <col min="8480" max="8485" width="10.6640625" style="19"/>
    <col min="8486" max="8486" width="11.1640625" style="19" customWidth="1"/>
    <col min="8487" max="8489" width="10.6640625" style="19"/>
    <col min="8490" max="8490" width="9.5" style="19" bestFit="1" customWidth="1"/>
    <col min="8491" max="8695" width="10.6640625" style="19"/>
    <col min="8696" max="8696" width="36" style="19" customWidth="1"/>
    <col min="8697" max="8698" width="10.6640625" style="19"/>
    <col min="8699" max="8699" width="19.1640625" style="19" bestFit="1" customWidth="1"/>
    <col min="8700" max="8700" width="10.6640625" style="19"/>
    <col min="8701" max="8701" width="10" style="19" customWidth="1"/>
    <col min="8702" max="8702" width="15.5" style="19" customWidth="1"/>
    <col min="8703" max="8705" width="10.6640625" style="19"/>
    <col min="8706" max="8706" width="12.5" style="19" customWidth="1"/>
    <col min="8707" max="8707" width="10.6640625" style="19"/>
    <col min="8708" max="8708" width="9.5" style="19" customWidth="1"/>
    <col min="8709" max="8711" width="11.1640625" style="19" customWidth="1"/>
    <col min="8712" max="8712" width="5.6640625" style="19" customWidth="1"/>
    <col min="8713" max="8713" width="14.1640625" style="19" customWidth="1"/>
    <col min="8714" max="8717" width="10.6640625" style="19"/>
    <col min="8718" max="8718" width="8.1640625" style="19" customWidth="1"/>
    <col min="8719" max="8719" width="5.6640625" style="19" customWidth="1"/>
    <col min="8720" max="8723" width="10.6640625" style="19"/>
    <col min="8724" max="8724" width="5.6640625" style="19" customWidth="1"/>
    <col min="8725" max="8725" width="10.6640625" style="19"/>
    <col min="8726" max="8726" width="11.1640625" style="19" customWidth="1"/>
    <col min="8727" max="8733" width="10.6640625" style="19"/>
    <col min="8734" max="8734" width="12.1640625" style="19" customWidth="1"/>
    <col min="8735" max="8735" width="13.5" style="19" customWidth="1"/>
    <col min="8736" max="8741" width="10.6640625" style="19"/>
    <col min="8742" max="8742" width="11.1640625" style="19" customWidth="1"/>
    <col min="8743" max="8745" width="10.6640625" style="19"/>
    <col min="8746" max="8746" width="9.5" style="19" bestFit="1" customWidth="1"/>
    <col min="8747" max="8951" width="10.6640625" style="19"/>
    <col min="8952" max="8952" width="36" style="19" customWidth="1"/>
    <col min="8953" max="8954" width="10.6640625" style="19"/>
    <col min="8955" max="8955" width="19.1640625" style="19" bestFit="1" customWidth="1"/>
    <col min="8956" max="8956" width="10.6640625" style="19"/>
    <col min="8957" max="8957" width="10" style="19" customWidth="1"/>
    <col min="8958" max="8958" width="15.5" style="19" customWidth="1"/>
    <col min="8959" max="8961" width="10.6640625" style="19"/>
    <col min="8962" max="8962" width="12.5" style="19" customWidth="1"/>
    <col min="8963" max="8963" width="10.6640625" style="19"/>
    <col min="8964" max="8964" width="9.5" style="19" customWidth="1"/>
    <col min="8965" max="8967" width="11.1640625" style="19" customWidth="1"/>
    <col min="8968" max="8968" width="5.6640625" style="19" customWidth="1"/>
    <col min="8969" max="8969" width="14.1640625" style="19" customWidth="1"/>
    <col min="8970" max="8973" width="10.6640625" style="19"/>
    <col min="8974" max="8974" width="8.1640625" style="19" customWidth="1"/>
    <col min="8975" max="8975" width="5.6640625" style="19" customWidth="1"/>
    <col min="8976" max="8979" width="10.6640625" style="19"/>
    <col min="8980" max="8980" width="5.6640625" style="19" customWidth="1"/>
    <col min="8981" max="8981" width="10.6640625" style="19"/>
    <col min="8982" max="8982" width="11.1640625" style="19" customWidth="1"/>
    <col min="8983" max="8989" width="10.6640625" style="19"/>
    <col min="8990" max="8990" width="12.1640625" style="19" customWidth="1"/>
    <col min="8991" max="8991" width="13.5" style="19" customWidth="1"/>
    <col min="8992" max="8997" width="10.6640625" style="19"/>
    <col min="8998" max="8998" width="11.1640625" style="19" customWidth="1"/>
    <col min="8999" max="9001" width="10.6640625" style="19"/>
    <col min="9002" max="9002" width="9.5" style="19" bestFit="1" customWidth="1"/>
    <col min="9003" max="9207" width="10.6640625" style="19"/>
    <col min="9208" max="9208" width="36" style="19" customWidth="1"/>
    <col min="9209" max="9210" width="10.6640625" style="19"/>
    <col min="9211" max="9211" width="19.1640625" style="19" bestFit="1" customWidth="1"/>
    <col min="9212" max="9212" width="10.6640625" style="19"/>
    <col min="9213" max="9213" width="10" style="19" customWidth="1"/>
    <col min="9214" max="9214" width="15.5" style="19" customWidth="1"/>
    <col min="9215" max="9217" width="10.6640625" style="19"/>
    <col min="9218" max="9218" width="12.5" style="19" customWidth="1"/>
    <col min="9219" max="9219" width="10.6640625" style="19"/>
    <col min="9220" max="9220" width="9.5" style="19" customWidth="1"/>
    <col min="9221" max="9223" width="11.1640625" style="19" customWidth="1"/>
    <col min="9224" max="9224" width="5.6640625" style="19" customWidth="1"/>
    <col min="9225" max="9225" width="14.1640625" style="19" customWidth="1"/>
    <col min="9226" max="9229" width="10.6640625" style="19"/>
    <col min="9230" max="9230" width="8.1640625" style="19" customWidth="1"/>
    <col min="9231" max="9231" width="5.6640625" style="19" customWidth="1"/>
    <col min="9232" max="9235" width="10.6640625" style="19"/>
    <col min="9236" max="9236" width="5.6640625" style="19" customWidth="1"/>
    <col min="9237" max="9237" width="10.6640625" style="19"/>
    <col min="9238" max="9238" width="11.1640625" style="19" customWidth="1"/>
    <col min="9239" max="9245" width="10.6640625" style="19"/>
    <col min="9246" max="9246" width="12.1640625" style="19" customWidth="1"/>
    <col min="9247" max="9247" width="13.5" style="19" customWidth="1"/>
    <col min="9248" max="9253" width="10.6640625" style="19"/>
    <col min="9254" max="9254" width="11.1640625" style="19" customWidth="1"/>
    <col min="9255" max="9257" width="10.6640625" style="19"/>
    <col min="9258" max="9258" width="9.5" style="19" bestFit="1" customWidth="1"/>
    <col min="9259" max="9463" width="10.6640625" style="19"/>
    <col min="9464" max="9464" width="36" style="19" customWidth="1"/>
    <col min="9465" max="9466" width="10.6640625" style="19"/>
    <col min="9467" max="9467" width="19.1640625" style="19" bestFit="1" customWidth="1"/>
    <col min="9468" max="9468" width="10.6640625" style="19"/>
    <col min="9469" max="9469" width="10" style="19" customWidth="1"/>
    <col min="9470" max="9470" width="15.5" style="19" customWidth="1"/>
    <col min="9471" max="9473" width="10.6640625" style="19"/>
    <col min="9474" max="9474" width="12.5" style="19" customWidth="1"/>
    <col min="9475" max="9475" width="10.6640625" style="19"/>
    <col min="9476" max="9476" width="9.5" style="19" customWidth="1"/>
    <col min="9477" max="9479" width="11.1640625" style="19" customWidth="1"/>
    <col min="9480" max="9480" width="5.6640625" style="19" customWidth="1"/>
    <col min="9481" max="9481" width="14.1640625" style="19" customWidth="1"/>
    <col min="9482" max="9485" width="10.6640625" style="19"/>
    <col min="9486" max="9486" width="8.1640625" style="19" customWidth="1"/>
    <col min="9487" max="9487" width="5.6640625" style="19" customWidth="1"/>
    <col min="9488" max="9491" width="10.6640625" style="19"/>
    <col min="9492" max="9492" width="5.6640625" style="19" customWidth="1"/>
    <col min="9493" max="9493" width="10.6640625" style="19"/>
    <col min="9494" max="9494" width="11.1640625" style="19" customWidth="1"/>
    <col min="9495" max="9501" width="10.6640625" style="19"/>
    <col min="9502" max="9502" width="12.1640625" style="19" customWidth="1"/>
    <col min="9503" max="9503" width="13.5" style="19" customWidth="1"/>
    <col min="9504" max="9509" width="10.6640625" style="19"/>
    <col min="9510" max="9510" width="11.1640625" style="19" customWidth="1"/>
    <col min="9511" max="9513" width="10.6640625" style="19"/>
    <col min="9514" max="9514" width="9.5" style="19" bestFit="1" customWidth="1"/>
    <col min="9515" max="9719" width="10.6640625" style="19"/>
    <col min="9720" max="9720" width="36" style="19" customWidth="1"/>
    <col min="9721" max="9722" width="10.6640625" style="19"/>
    <col min="9723" max="9723" width="19.1640625" style="19" bestFit="1" customWidth="1"/>
    <col min="9724" max="9724" width="10.6640625" style="19"/>
    <col min="9725" max="9725" width="10" style="19" customWidth="1"/>
    <col min="9726" max="9726" width="15.5" style="19" customWidth="1"/>
    <col min="9727" max="9729" width="10.6640625" style="19"/>
    <col min="9730" max="9730" width="12.5" style="19" customWidth="1"/>
    <col min="9731" max="9731" width="10.6640625" style="19"/>
    <col min="9732" max="9732" width="9.5" style="19" customWidth="1"/>
    <col min="9733" max="9735" width="11.1640625" style="19" customWidth="1"/>
    <col min="9736" max="9736" width="5.6640625" style="19" customWidth="1"/>
    <col min="9737" max="9737" width="14.1640625" style="19" customWidth="1"/>
    <col min="9738" max="9741" width="10.6640625" style="19"/>
    <col min="9742" max="9742" width="8.1640625" style="19" customWidth="1"/>
    <col min="9743" max="9743" width="5.6640625" style="19" customWidth="1"/>
    <col min="9744" max="9747" width="10.6640625" style="19"/>
    <col min="9748" max="9748" width="5.6640625" style="19" customWidth="1"/>
    <col min="9749" max="9749" width="10.6640625" style="19"/>
    <col min="9750" max="9750" width="11.1640625" style="19" customWidth="1"/>
    <col min="9751" max="9757" width="10.6640625" style="19"/>
    <col min="9758" max="9758" width="12.1640625" style="19" customWidth="1"/>
    <col min="9759" max="9759" width="13.5" style="19" customWidth="1"/>
    <col min="9760" max="9765" width="10.6640625" style="19"/>
    <col min="9766" max="9766" width="11.1640625" style="19" customWidth="1"/>
    <col min="9767" max="9769" width="10.6640625" style="19"/>
    <col min="9770" max="9770" width="9.5" style="19" bestFit="1" customWidth="1"/>
    <col min="9771" max="9975" width="10.6640625" style="19"/>
    <col min="9976" max="9976" width="36" style="19" customWidth="1"/>
    <col min="9977" max="9978" width="10.6640625" style="19"/>
    <col min="9979" max="9979" width="19.1640625" style="19" bestFit="1" customWidth="1"/>
    <col min="9980" max="9980" width="10.6640625" style="19"/>
    <col min="9981" max="9981" width="10" style="19" customWidth="1"/>
    <col min="9982" max="9982" width="15.5" style="19" customWidth="1"/>
    <col min="9983" max="9985" width="10.6640625" style="19"/>
    <col min="9986" max="9986" width="12.5" style="19" customWidth="1"/>
    <col min="9987" max="9987" width="10.6640625" style="19"/>
    <col min="9988" max="9988" width="9.5" style="19" customWidth="1"/>
    <col min="9989" max="9991" width="11.1640625" style="19" customWidth="1"/>
    <col min="9992" max="9992" width="5.6640625" style="19" customWidth="1"/>
    <col min="9993" max="9993" width="14.1640625" style="19" customWidth="1"/>
    <col min="9994" max="9997" width="10.6640625" style="19"/>
    <col min="9998" max="9998" width="8.1640625" style="19" customWidth="1"/>
    <col min="9999" max="9999" width="5.6640625" style="19" customWidth="1"/>
    <col min="10000" max="10003" width="10.6640625" style="19"/>
    <col min="10004" max="10004" width="5.6640625" style="19" customWidth="1"/>
    <col min="10005" max="10005" width="10.6640625" style="19"/>
    <col min="10006" max="10006" width="11.1640625" style="19" customWidth="1"/>
    <col min="10007" max="10013" width="10.6640625" style="19"/>
    <col min="10014" max="10014" width="12.1640625" style="19" customWidth="1"/>
    <col min="10015" max="10015" width="13.5" style="19" customWidth="1"/>
    <col min="10016" max="10021" width="10.6640625" style="19"/>
    <col min="10022" max="10022" width="11.1640625" style="19" customWidth="1"/>
    <col min="10023" max="10025" width="10.6640625" style="19"/>
    <col min="10026" max="10026" width="9.5" style="19" bestFit="1" customWidth="1"/>
    <col min="10027" max="10231" width="10.6640625" style="19"/>
    <col min="10232" max="10232" width="36" style="19" customWidth="1"/>
    <col min="10233" max="10234" width="10.6640625" style="19"/>
    <col min="10235" max="10235" width="19.1640625" style="19" bestFit="1" customWidth="1"/>
    <col min="10236" max="10236" width="10.6640625" style="19"/>
    <col min="10237" max="10237" width="10" style="19" customWidth="1"/>
    <col min="10238" max="10238" width="15.5" style="19" customWidth="1"/>
    <col min="10239" max="10241" width="10.6640625" style="19"/>
    <col min="10242" max="10242" width="12.5" style="19" customWidth="1"/>
    <col min="10243" max="10243" width="10.6640625" style="19"/>
    <col min="10244" max="10244" width="9.5" style="19" customWidth="1"/>
    <col min="10245" max="10247" width="11.1640625" style="19" customWidth="1"/>
    <col min="10248" max="10248" width="5.6640625" style="19" customWidth="1"/>
    <col min="10249" max="10249" width="14.1640625" style="19" customWidth="1"/>
    <col min="10250" max="10253" width="10.6640625" style="19"/>
    <col min="10254" max="10254" width="8.1640625" style="19" customWidth="1"/>
    <col min="10255" max="10255" width="5.6640625" style="19" customWidth="1"/>
    <col min="10256" max="10259" width="10.6640625" style="19"/>
    <col min="10260" max="10260" width="5.6640625" style="19" customWidth="1"/>
    <col min="10261" max="10261" width="10.6640625" style="19"/>
    <col min="10262" max="10262" width="11.1640625" style="19" customWidth="1"/>
    <col min="10263" max="10269" width="10.6640625" style="19"/>
    <col min="10270" max="10270" width="12.1640625" style="19" customWidth="1"/>
    <col min="10271" max="10271" width="13.5" style="19" customWidth="1"/>
    <col min="10272" max="10277" width="10.6640625" style="19"/>
    <col min="10278" max="10278" width="11.1640625" style="19" customWidth="1"/>
    <col min="10279" max="10281" width="10.6640625" style="19"/>
    <col min="10282" max="10282" width="9.5" style="19" bestFit="1" customWidth="1"/>
    <col min="10283" max="10487" width="10.6640625" style="19"/>
    <col min="10488" max="10488" width="36" style="19" customWidth="1"/>
    <col min="10489" max="10490" width="10.6640625" style="19"/>
    <col min="10491" max="10491" width="19.1640625" style="19" bestFit="1" customWidth="1"/>
    <col min="10492" max="10492" width="10.6640625" style="19"/>
    <col min="10493" max="10493" width="10" style="19" customWidth="1"/>
    <col min="10494" max="10494" width="15.5" style="19" customWidth="1"/>
    <col min="10495" max="10497" width="10.6640625" style="19"/>
    <col min="10498" max="10498" width="12.5" style="19" customWidth="1"/>
    <col min="10499" max="10499" width="10.6640625" style="19"/>
    <col min="10500" max="10500" width="9.5" style="19" customWidth="1"/>
    <col min="10501" max="10503" width="11.1640625" style="19" customWidth="1"/>
    <col min="10504" max="10504" width="5.6640625" style="19" customWidth="1"/>
    <col min="10505" max="10505" width="14.1640625" style="19" customWidth="1"/>
    <col min="10506" max="10509" width="10.6640625" style="19"/>
    <col min="10510" max="10510" width="8.1640625" style="19" customWidth="1"/>
    <col min="10511" max="10511" width="5.6640625" style="19" customWidth="1"/>
    <col min="10512" max="10515" width="10.6640625" style="19"/>
    <col min="10516" max="10516" width="5.6640625" style="19" customWidth="1"/>
    <col min="10517" max="10517" width="10.6640625" style="19"/>
    <col min="10518" max="10518" width="11.1640625" style="19" customWidth="1"/>
    <col min="10519" max="10525" width="10.6640625" style="19"/>
    <col min="10526" max="10526" width="12.1640625" style="19" customWidth="1"/>
    <col min="10527" max="10527" width="13.5" style="19" customWidth="1"/>
    <col min="10528" max="10533" width="10.6640625" style="19"/>
    <col min="10534" max="10534" width="11.1640625" style="19" customWidth="1"/>
    <col min="10535" max="10537" width="10.6640625" style="19"/>
    <col min="10538" max="10538" width="9.5" style="19" bestFit="1" customWidth="1"/>
    <col min="10539" max="10743" width="10.6640625" style="19"/>
    <col min="10744" max="10744" width="36" style="19" customWidth="1"/>
    <col min="10745" max="10746" width="10.6640625" style="19"/>
    <col min="10747" max="10747" width="19.1640625" style="19" bestFit="1" customWidth="1"/>
    <col min="10748" max="10748" width="10.6640625" style="19"/>
    <col min="10749" max="10749" width="10" style="19" customWidth="1"/>
    <col min="10750" max="10750" width="15.5" style="19" customWidth="1"/>
    <col min="10751" max="10753" width="10.6640625" style="19"/>
    <col min="10754" max="10754" width="12.5" style="19" customWidth="1"/>
    <col min="10755" max="10755" width="10.6640625" style="19"/>
    <col min="10756" max="10756" width="9.5" style="19" customWidth="1"/>
    <col min="10757" max="10759" width="11.1640625" style="19" customWidth="1"/>
    <col min="10760" max="10760" width="5.6640625" style="19" customWidth="1"/>
    <col min="10761" max="10761" width="14.1640625" style="19" customWidth="1"/>
    <col min="10762" max="10765" width="10.6640625" style="19"/>
    <col min="10766" max="10766" width="8.1640625" style="19" customWidth="1"/>
    <col min="10767" max="10767" width="5.6640625" style="19" customWidth="1"/>
    <col min="10768" max="10771" width="10.6640625" style="19"/>
    <col min="10772" max="10772" width="5.6640625" style="19" customWidth="1"/>
    <col min="10773" max="10773" width="10.6640625" style="19"/>
    <col min="10774" max="10774" width="11.1640625" style="19" customWidth="1"/>
    <col min="10775" max="10781" width="10.6640625" style="19"/>
    <col min="10782" max="10782" width="12.1640625" style="19" customWidth="1"/>
    <col min="10783" max="10783" width="13.5" style="19" customWidth="1"/>
    <col min="10784" max="10789" width="10.6640625" style="19"/>
    <col min="10790" max="10790" width="11.1640625" style="19" customWidth="1"/>
    <col min="10791" max="10793" width="10.6640625" style="19"/>
    <col min="10794" max="10794" width="9.5" style="19" bestFit="1" customWidth="1"/>
    <col min="10795" max="10999" width="10.6640625" style="19"/>
    <col min="11000" max="11000" width="36" style="19" customWidth="1"/>
    <col min="11001" max="11002" width="10.6640625" style="19"/>
    <col min="11003" max="11003" width="19.1640625" style="19" bestFit="1" customWidth="1"/>
    <col min="11004" max="11004" width="10.6640625" style="19"/>
    <col min="11005" max="11005" width="10" style="19" customWidth="1"/>
    <col min="11006" max="11006" width="15.5" style="19" customWidth="1"/>
    <col min="11007" max="11009" width="10.6640625" style="19"/>
    <col min="11010" max="11010" width="12.5" style="19" customWidth="1"/>
    <col min="11011" max="11011" width="10.6640625" style="19"/>
    <col min="11012" max="11012" width="9.5" style="19" customWidth="1"/>
    <col min="11013" max="11015" width="11.1640625" style="19" customWidth="1"/>
    <col min="11016" max="11016" width="5.6640625" style="19" customWidth="1"/>
    <col min="11017" max="11017" width="14.1640625" style="19" customWidth="1"/>
    <col min="11018" max="11021" width="10.6640625" style="19"/>
    <col min="11022" max="11022" width="8.1640625" style="19" customWidth="1"/>
    <col min="11023" max="11023" width="5.6640625" style="19" customWidth="1"/>
    <col min="11024" max="11027" width="10.6640625" style="19"/>
    <col min="11028" max="11028" width="5.6640625" style="19" customWidth="1"/>
    <col min="11029" max="11029" width="10.6640625" style="19"/>
    <col min="11030" max="11030" width="11.1640625" style="19" customWidth="1"/>
    <col min="11031" max="11037" width="10.6640625" style="19"/>
    <col min="11038" max="11038" width="12.1640625" style="19" customWidth="1"/>
    <col min="11039" max="11039" width="13.5" style="19" customWidth="1"/>
    <col min="11040" max="11045" width="10.6640625" style="19"/>
    <col min="11046" max="11046" width="11.1640625" style="19" customWidth="1"/>
    <col min="11047" max="11049" width="10.6640625" style="19"/>
    <col min="11050" max="11050" width="9.5" style="19" bestFit="1" customWidth="1"/>
    <col min="11051" max="11255" width="10.6640625" style="19"/>
    <col min="11256" max="11256" width="36" style="19" customWidth="1"/>
    <col min="11257" max="11258" width="10.6640625" style="19"/>
    <col min="11259" max="11259" width="19.1640625" style="19" bestFit="1" customWidth="1"/>
    <col min="11260" max="11260" width="10.6640625" style="19"/>
    <col min="11261" max="11261" width="10" style="19" customWidth="1"/>
    <col min="11262" max="11262" width="15.5" style="19" customWidth="1"/>
    <col min="11263" max="11265" width="10.6640625" style="19"/>
    <col min="11266" max="11266" width="12.5" style="19" customWidth="1"/>
    <col min="11267" max="11267" width="10.6640625" style="19"/>
    <col min="11268" max="11268" width="9.5" style="19" customWidth="1"/>
    <col min="11269" max="11271" width="11.1640625" style="19" customWidth="1"/>
    <col min="11272" max="11272" width="5.6640625" style="19" customWidth="1"/>
    <col min="11273" max="11273" width="14.1640625" style="19" customWidth="1"/>
    <col min="11274" max="11277" width="10.6640625" style="19"/>
    <col min="11278" max="11278" width="8.1640625" style="19" customWidth="1"/>
    <col min="11279" max="11279" width="5.6640625" style="19" customWidth="1"/>
    <col min="11280" max="11283" width="10.6640625" style="19"/>
    <col min="11284" max="11284" width="5.6640625" style="19" customWidth="1"/>
    <col min="11285" max="11285" width="10.6640625" style="19"/>
    <col min="11286" max="11286" width="11.1640625" style="19" customWidth="1"/>
    <col min="11287" max="11293" width="10.6640625" style="19"/>
    <col min="11294" max="11294" width="12.1640625" style="19" customWidth="1"/>
    <col min="11295" max="11295" width="13.5" style="19" customWidth="1"/>
    <col min="11296" max="11301" width="10.6640625" style="19"/>
    <col min="11302" max="11302" width="11.1640625" style="19" customWidth="1"/>
    <col min="11303" max="11305" width="10.6640625" style="19"/>
    <col min="11306" max="11306" width="9.5" style="19" bestFit="1" customWidth="1"/>
    <col min="11307" max="11511" width="10.6640625" style="19"/>
    <col min="11512" max="11512" width="36" style="19" customWidth="1"/>
    <col min="11513" max="11514" width="10.6640625" style="19"/>
    <col min="11515" max="11515" width="19.1640625" style="19" bestFit="1" customWidth="1"/>
    <col min="11516" max="11516" width="10.6640625" style="19"/>
    <col min="11517" max="11517" width="10" style="19" customWidth="1"/>
    <col min="11518" max="11518" width="15.5" style="19" customWidth="1"/>
    <col min="11519" max="11521" width="10.6640625" style="19"/>
    <col min="11522" max="11522" width="12.5" style="19" customWidth="1"/>
    <col min="11523" max="11523" width="10.6640625" style="19"/>
    <col min="11524" max="11524" width="9.5" style="19" customWidth="1"/>
    <col min="11525" max="11527" width="11.1640625" style="19" customWidth="1"/>
    <col min="11528" max="11528" width="5.6640625" style="19" customWidth="1"/>
    <col min="11529" max="11529" width="14.1640625" style="19" customWidth="1"/>
    <col min="11530" max="11533" width="10.6640625" style="19"/>
    <col min="11534" max="11534" width="8.1640625" style="19" customWidth="1"/>
    <col min="11535" max="11535" width="5.6640625" style="19" customWidth="1"/>
    <col min="11536" max="11539" width="10.6640625" style="19"/>
    <col min="11540" max="11540" width="5.6640625" style="19" customWidth="1"/>
    <col min="11541" max="11541" width="10.6640625" style="19"/>
    <col min="11542" max="11542" width="11.1640625" style="19" customWidth="1"/>
    <col min="11543" max="11549" width="10.6640625" style="19"/>
    <col min="11550" max="11550" width="12.1640625" style="19" customWidth="1"/>
    <col min="11551" max="11551" width="13.5" style="19" customWidth="1"/>
    <col min="11552" max="11557" width="10.6640625" style="19"/>
    <col min="11558" max="11558" width="11.1640625" style="19" customWidth="1"/>
    <col min="11559" max="11561" width="10.6640625" style="19"/>
    <col min="11562" max="11562" width="9.5" style="19" bestFit="1" customWidth="1"/>
    <col min="11563" max="11767" width="10.6640625" style="19"/>
    <col min="11768" max="11768" width="36" style="19" customWidth="1"/>
    <col min="11769" max="11770" width="10.6640625" style="19"/>
    <col min="11771" max="11771" width="19.1640625" style="19" bestFit="1" customWidth="1"/>
    <col min="11772" max="11772" width="10.6640625" style="19"/>
    <col min="11773" max="11773" width="10" style="19" customWidth="1"/>
    <col min="11774" max="11774" width="15.5" style="19" customWidth="1"/>
    <col min="11775" max="11777" width="10.6640625" style="19"/>
    <col min="11778" max="11778" width="12.5" style="19" customWidth="1"/>
    <col min="11779" max="11779" width="10.6640625" style="19"/>
    <col min="11780" max="11780" width="9.5" style="19" customWidth="1"/>
    <col min="11781" max="11783" width="11.1640625" style="19" customWidth="1"/>
    <col min="11784" max="11784" width="5.6640625" style="19" customWidth="1"/>
    <col min="11785" max="11785" width="14.1640625" style="19" customWidth="1"/>
    <col min="11786" max="11789" width="10.6640625" style="19"/>
    <col min="11790" max="11790" width="8.1640625" style="19" customWidth="1"/>
    <col min="11791" max="11791" width="5.6640625" style="19" customWidth="1"/>
    <col min="11792" max="11795" width="10.6640625" style="19"/>
    <col min="11796" max="11796" width="5.6640625" style="19" customWidth="1"/>
    <col min="11797" max="11797" width="10.6640625" style="19"/>
    <col min="11798" max="11798" width="11.1640625" style="19" customWidth="1"/>
    <col min="11799" max="11805" width="10.6640625" style="19"/>
    <col min="11806" max="11806" width="12.1640625" style="19" customWidth="1"/>
    <col min="11807" max="11807" width="13.5" style="19" customWidth="1"/>
    <col min="11808" max="11813" width="10.6640625" style="19"/>
    <col min="11814" max="11814" width="11.1640625" style="19" customWidth="1"/>
    <col min="11815" max="11817" width="10.6640625" style="19"/>
    <col min="11818" max="11818" width="9.5" style="19" bestFit="1" customWidth="1"/>
    <col min="11819" max="12023" width="10.6640625" style="19"/>
    <col min="12024" max="12024" width="36" style="19" customWidth="1"/>
    <col min="12025" max="12026" width="10.6640625" style="19"/>
    <col min="12027" max="12027" width="19.1640625" style="19" bestFit="1" customWidth="1"/>
    <col min="12028" max="12028" width="10.6640625" style="19"/>
    <col min="12029" max="12029" width="10" style="19" customWidth="1"/>
    <col min="12030" max="12030" width="15.5" style="19" customWidth="1"/>
    <col min="12031" max="12033" width="10.6640625" style="19"/>
    <col min="12034" max="12034" width="12.5" style="19" customWidth="1"/>
    <col min="12035" max="12035" width="10.6640625" style="19"/>
    <col min="12036" max="12036" width="9.5" style="19" customWidth="1"/>
    <col min="12037" max="12039" width="11.1640625" style="19" customWidth="1"/>
    <col min="12040" max="12040" width="5.6640625" style="19" customWidth="1"/>
    <col min="12041" max="12041" width="14.1640625" style="19" customWidth="1"/>
    <col min="12042" max="12045" width="10.6640625" style="19"/>
    <col min="12046" max="12046" width="8.1640625" style="19" customWidth="1"/>
    <col min="12047" max="12047" width="5.6640625" style="19" customWidth="1"/>
    <col min="12048" max="12051" width="10.6640625" style="19"/>
    <col min="12052" max="12052" width="5.6640625" style="19" customWidth="1"/>
    <col min="12053" max="12053" width="10.6640625" style="19"/>
    <col min="12054" max="12054" width="11.1640625" style="19" customWidth="1"/>
    <col min="12055" max="12061" width="10.6640625" style="19"/>
    <col min="12062" max="12062" width="12.1640625" style="19" customWidth="1"/>
    <col min="12063" max="12063" width="13.5" style="19" customWidth="1"/>
    <col min="12064" max="12069" width="10.6640625" style="19"/>
    <col min="12070" max="12070" width="11.1640625" style="19" customWidth="1"/>
    <col min="12071" max="12073" width="10.6640625" style="19"/>
    <col min="12074" max="12074" width="9.5" style="19" bestFit="1" customWidth="1"/>
    <col min="12075" max="12279" width="10.6640625" style="19"/>
    <col min="12280" max="12280" width="36" style="19" customWidth="1"/>
    <col min="12281" max="12282" width="10.6640625" style="19"/>
    <col min="12283" max="12283" width="19.1640625" style="19" bestFit="1" customWidth="1"/>
    <col min="12284" max="12284" width="10.6640625" style="19"/>
    <col min="12285" max="12285" width="10" style="19" customWidth="1"/>
    <col min="12286" max="12286" width="15.5" style="19" customWidth="1"/>
    <col min="12287" max="12289" width="10.6640625" style="19"/>
    <col min="12290" max="12290" width="12.5" style="19" customWidth="1"/>
    <col min="12291" max="12291" width="10.6640625" style="19"/>
    <col min="12292" max="12292" width="9.5" style="19" customWidth="1"/>
    <col min="12293" max="12295" width="11.1640625" style="19" customWidth="1"/>
    <col min="12296" max="12296" width="5.6640625" style="19" customWidth="1"/>
    <col min="12297" max="12297" width="14.1640625" style="19" customWidth="1"/>
    <col min="12298" max="12301" width="10.6640625" style="19"/>
    <col min="12302" max="12302" width="8.1640625" style="19" customWidth="1"/>
    <col min="12303" max="12303" width="5.6640625" style="19" customWidth="1"/>
    <col min="12304" max="12307" width="10.6640625" style="19"/>
    <col min="12308" max="12308" width="5.6640625" style="19" customWidth="1"/>
    <col min="12309" max="12309" width="10.6640625" style="19"/>
    <col min="12310" max="12310" width="11.1640625" style="19" customWidth="1"/>
    <col min="12311" max="12317" width="10.6640625" style="19"/>
    <col min="12318" max="12318" width="12.1640625" style="19" customWidth="1"/>
    <col min="12319" max="12319" width="13.5" style="19" customWidth="1"/>
    <col min="12320" max="12325" width="10.6640625" style="19"/>
    <col min="12326" max="12326" width="11.1640625" style="19" customWidth="1"/>
    <col min="12327" max="12329" width="10.6640625" style="19"/>
    <col min="12330" max="12330" width="9.5" style="19" bestFit="1" customWidth="1"/>
    <col min="12331" max="12535" width="10.6640625" style="19"/>
    <col min="12536" max="12536" width="36" style="19" customWidth="1"/>
    <col min="12537" max="12538" width="10.6640625" style="19"/>
    <col min="12539" max="12539" width="19.1640625" style="19" bestFit="1" customWidth="1"/>
    <col min="12540" max="12540" width="10.6640625" style="19"/>
    <col min="12541" max="12541" width="10" style="19" customWidth="1"/>
    <col min="12542" max="12542" width="15.5" style="19" customWidth="1"/>
    <col min="12543" max="12545" width="10.6640625" style="19"/>
    <col min="12546" max="12546" width="12.5" style="19" customWidth="1"/>
    <col min="12547" max="12547" width="10.6640625" style="19"/>
    <col min="12548" max="12548" width="9.5" style="19" customWidth="1"/>
    <col min="12549" max="12551" width="11.1640625" style="19" customWidth="1"/>
    <col min="12552" max="12552" width="5.6640625" style="19" customWidth="1"/>
    <col min="12553" max="12553" width="14.1640625" style="19" customWidth="1"/>
    <col min="12554" max="12557" width="10.6640625" style="19"/>
    <col min="12558" max="12558" width="8.1640625" style="19" customWidth="1"/>
    <col min="12559" max="12559" width="5.6640625" style="19" customWidth="1"/>
    <col min="12560" max="12563" width="10.6640625" style="19"/>
    <col min="12564" max="12564" width="5.6640625" style="19" customWidth="1"/>
    <col min="12565" max="12565" width="10.6640625" style="19"/>
    <col min="12566" max="12566" width="11.1640625" style="19" customWidth="1"/>
    <col min="12567" max="12573" width="10.6640625" style="19"/>
    <col min="12574" max="12574" width="12.1640625" style="19" customWidth="1"/>
    <col min="12575" max="12575" width="13.5" style="19" customWidth="1"/>
    <col min="12576" max="12581" width="10.6640625" style="19"/>
    <col min="12582" max="12582" width="11.1640625" style="19" customWidth="1"/>
    <col min="12583" max="12585" width="10.6640625" style="19"/>
    <col min="12586" max="12586" width="9.5" style="19" bestFit="1" customWidth="1"/>
    <col min="12587" max="12791" width="10.6640625" style="19"/>
    <col min="12792" max="12792" width="36" style="19" customWidth="1"/>
    <col min="12793" max="12794" width="10.6640625" style="19"/>
    <col min="12795" max="12795" width="19.1640625" style="19" bestFit="1" customWidth="1"/>
    <col min="12796" max="12796" width="10.6640625" style="19"/>
    <col min="12797" max="12797" width="10" style="19" customWidth="1"/>
    <col min="12798" max="12798" width="15.5" style="19" customWidth="1"/>
    <col min="12799" max="12801" width="10.6640625" style="19"/>
    <col min="12802" max="12802" width="12.5" style="19" customWidth="1"/>
    <col min="12803" max="12803" width="10.6640625" style="19"/>
    <col min="12804" max="12804" width="9.5" style="19" customWidth="1"/>
    <col min="12805" max="12807" width="11.1640625" style="19" customWidth="1"/>
    <col min="12808" max="12808" width="5.6640625" style="19" customWidth="1"/>
    <col min="12809" max="12809" width="14.1640625" style="19" customWidth="1"/>
    <col min="12810" max="12813" width="10.6640625" style="19"/>
    <col min="12814" max="12814" width="8.1640625" style="19" customWidth="1"/>
    <col min="12815" max="12815" width="5.6640625" style="19" customWidth="1"/>
    <col min="12816" max="12819" width="10.6640625" style="19"/>
    <col min="12820" max="12820" width="5.6640625" style="19" customWidth="1"/>
    <col min="12821" max="12821" width="10.6640625" style="19"/>
    <col min="12822" max="12822" width="11.1640625" style="19" customWidth="1"/>
    <col min="12823" max="12829" width="10.6640625" style="19"/>
    <col min="12830" max="12830" width="12.1640625" style="19" customWidth="1"/>
    <col min="12831" max="12831" width="13.5" style="19" customWidth="1"/>
    <col min="12832" max="12837" width="10.6640625" style="19"/>
    <col min="12838" max="12838" width="11.1640625" style="19" customWidth="1"/>
    <col min="12839" max="12841" width="10.6640625" style="19"/>
    <col min="12842" max="12842" width="9.5" style="19" bestFit="1" customWidth="1"/>
    <col min="12843" max="13047" width="10.6640625" style="19"/>
    <col min="13048" max="13048" width="36" style="19" customWidth="1"/>
    <col min="13049" max="13050" width="10.6640625" style="19"/>
    <col min="13051" max="13051" width="19.1640625" style="19" bestFit="1" customWidth="1"/>
    <col min="13052" max="13052" width="10.6640625" style="19"/>
    <col min="13053" max="13053" width="10" style="19" customWidth="1"/>
    <col min="13054" max="13054" width="15.5" style="19" customWidth="1"/>
    <col min="13055" max="13057" width="10.6640625" style="19"/>
    <col min="13058" max="13058" width="12.5" style="19" customWidth="1"/>
    <col min="13059" max="13059" width="10.6640625" style="19"/>
    <col min="13060" max="13060" width="9.5" style="19" customWidth="1"/>
    <col min="13061" max="13063" width="11.1640625" style="19" customWidth="1"/>
    <col min="13064" max="13064" width="5.6640625" style="19" customWidth="1"/>
    <col min="13065" max="13065" width="14.1640625" style="19" customWidth="1"/>
    <col min="13066" max="13069" width="10.6640625" style="19"/>
    <col min="13070" max="13070" width="8.1640625" style="19" customWidth="1"/>
    <col min="13071" max="13071" width="5.6640625" style="19" customWidth="1"/>
    <col min="13072" max="13075" width="10.6640625" style="19"/>
    <col min="13076" max="13076" width="5.6640625" style="19" customWidth="1"/>
    <col min="13077" max="13077" width="10.6640625" style="19"/>
    <col min="13078" max="13078" width="11.1640625" style="19" customWidth="1"/>
    <col min="13079" max="13085" width="10.6640625" style="19"/>
    <col min="13086" max="13086" width="12.1640625" style="19" customWidth="1"/>
    <col min="13087" max="13087" width="13.5" style="19" customWidth="1"/>
    <col min="13088" max="13093" width="10.6640625" style="19"/>
    <col min="13094" max="13094" width="11.1640625" style="19" customWidth="1"/>
    <col min="13095" max="13097" width="10.6640625" style="19"/>
    <col min="13098" max="13098" width="9.5" style="19" bestFit="1" customWidth="1"/>
    <col min="13099" max="13303" width="10.6640625" style="19"/>
    <col min="13304" max="13304" width="36" style="19" customWidth="1"/>
    <col min="13305" max="13306" width="10.6640625" style="19"/>
    <col min="13307" max="13307" width="19.1640625" style="19" bestFit="1" customWidth="1"/>
    <col min="13308" max="13308" width="10.6640625" style="19"/>
    <col min="13309" max="13309" width="10" style="19" customWidth="1"/>
    <col min="13310" max="13310" width="15.5" style="19" customWidth="1"/>
    <col min="13311" max="13313" width="10.6640625" style="19"/>
    <col min="13314" max="13314" width="12.5" style="19" customWidth="1"/>
    <col min="13315" max="13315" width="10.6640625" style="19"/>
    <col min="13316" max="13316" width="9.5" style="19" customWidth="1"/>
    <col min="13317" max="13319" width="11.1640625" style="19" customWidth="1"/>
    <col min="13320" max="13320" width="5.6640625" style="19" customWidth="1"/>
    <col min="13321" max="13321" width="14.1640625" style="19" customWidth="1"/>
    <col min="13322" max="13325" width="10.6640625" style="19"/>
    <col min="13326" max="13326" width="8.1640625" style="19" customWidth="1"/>
    <col min="13327" max="13327" width="5.6640625" style="19" customWidth="1"/>
    <col min="13328" max="13331" width="10.6640625" style="19"/>
    <col min="13332" max="13332" width="5.6640625" style="19" customWidth="1"/>
    <col min="13333" max="13333" width="10.6640625" style="19"/>
    <col min="13334" max="13334" width="11.1640625" style="19" customWidth="1"/>
    <col min="13335" max="13341" width="10.6640625" style="19"/>
    <col min="13342" max="13342" width="12.1640625" style="19" customWidth="1"/>
    <col min="13343" max="13343" width="13.5" style="19" customWidth="1"/>
    <col min="13344" max="13349" width="10.6640625" style="19"/>
    <col min="13350" max="13350" width="11.1640625" style="19" customWidth="1"/>
    <col min="13351" max="13353" width="10.6640625" style="19"/>
    <col min="13354" max="13354" width="9.5" style="19" bestFit="1" customWidth="1"/>
    <col min="13355" max="13559" width="10.6640625" style="19"/>
    <col min="13560" max="13560" width="36" style="19" customWidth="1"/>
    <col min="13561" max="13562" width="10.6640625" style="19"/>
    <col min="13563" max="13563" width="19.1640625" style="19" bestFit="1" customWidth="1"/>
    <col min="13564" max="13564" width="10.6640625" style="19"/>
    <col min="13565" max="13565" width="10" style="19" customWidth="1"/>
    <col min="13566" max="13566" width="15.5" style="19" customWidth="1"/>
    <col min="13567" max="13569" width="10.6640625" style="19"/>
    <col min="13570" max="13570" width="12.5" style="19" customWidth="1"/>
    <col min="13571" max="13571" width="10.6640625" style="19"/>
    <col min="13572" max="13572" width="9.5" style="19" customWidth="1"/>
    <col min="13573" max="13575" width="11.1640625" style="19" customWidth="1"/>
    <col min="13576" max="13576" width="5.6640625" style="19" customWidth="1"/>
    <col min="13577" max="13577" width="14.1640625" style="19" customWidth="1"/>
    <col min="13578" max="13581" width="10.6640625" style="19"/>
    <col min="13582" max="13582" width="8.1640625" style="19" customWidth="1"/>
    <col min="13583" max="13583" width="5.6640625" style="19" customWidth="1"/>
    <col min="13584" max="13587" width="10.6640625" style="19"/>
    <col min="13588" max="13588" width="5.6640625" style="19" customWidth="1"/>
    <col min="13589" max="13589" width="10.6640625" style="19"/>
    <col min="13590" max="13590" width="11.1640625" style="19" customWidth="1"/>
    <col min="13591" max="13597" width="10.6640625" style="19"/>
    <col min="13598" max="13598" width="12.1640625" style="19" customWidth="1"/>
    <col min="13599" max="13599" width="13.5" style="19" customWidth="1"/>
    <col min="13600" max="13605" width="10.6640625" style="19"/>
    <col min="13606" max="13606" width="11.1640625" style="19" customWidth="1"/>
    <col min="13607" max="13609" width="10.6640625" style="19"/>
    <col min="13610" max="13610" width="9.5" style="19" bestFit="1" customWidth="1"/>
    <col min="13611" max="13815" width="10.6640625" style="19"/>
    <col min="13816" max="13816" width="36" style="19" customWidth="1"/>
    <col min="13817" max="13818" width="10.6640625" style="19"/>
    <col min="13819" max="13819" width="19.1640625" style="19" bestFit="1" customWidth="1"/>
    <col min="13820" max="13820" width="10.6640625" style="19"/>
    <col min="13821" max="13821" width="10" style="19" customWidth="1"/>
    <col min="13822" max="13822" width="15.5" style="19" customWidth="1"/>
    <col min="13823" max="13825" width="10.6640625" style="19"/>
    <col min="13826" max="13826" width="12.5" style="19" customWidth="1"/>
    <col min="13827" max="13827" width="10.6640625" style="19"/>
    <col min="13828" max="13828" width="9.5" style="19" customWidth="1"/>
    <col min="13829" max="13831" width="11.1640625" style="19" customWidth="1"/>
    <col min="13832" max="13832" width="5.6640625" style="19" customWidth="1"/>
    <col min="13833" max="13833" width="14.1640625" style="19" customWidth="1"/>
    <col min="13834" max="13837" width="10.6640625" style="19"/>
    <col min="13838" max="13838" width="8.1640625" style="19" customWidth="1"/>
    <col min="13839" max="13839" width="5.6640625" style="19" customWidth="1"/>
    <col min="13840" max="13843" width="10.6640625" style="19"/>
    <col min="13844" max="13844" width="5.6640625" style="19" customWidth="1"/>
    <col min="13845" max="13845" width="10.6640625" style="19"/>
    <col min="13846" max="13846" width="11.1640625" style="19" customWidth="1"/>
    <col min="13847" max="13853" width="10.6640625" style="19"/>
    <col min="13854" max="13854" width="12.1640625" style="19" customWidth="1"/>
    <col min="13855" max="13855" width="13.5" style="19" customWidth="1"/>
    <col min="13856" max="13861" width="10.6640625" style="19"/>
    <col min="13862" max="13862" width="11.1640625" style="19" customWidth="1"/>
    <col min="13863" max="13865" width="10.6640625" style="19"/>
    <col min="13866" max="13866" width="9.5" style="19" bestFit="1" customWidth="1"/>
    <col min="13867" max="14071" width="10.6640625" style="19"/>
    <col min="14072" max="14072" width="36" style="19" customWidth="1"/>
    <col min="14073" max="14074" width="10.6640625" style="19"/>
    <col min="14075" max="14075" width="19.1640625" style="19" bestFit="1" customWidth="1"/>
    <col min="14076" max="14076" width="10.6640625" style="19"/>
    <col min="14077" max="14077" width="10" style="19" customWidth="1"/>
    <col min="14078" max="14078" width="15.5" style="19" customWidth="1"/>
    <col min="14079" max="14081" width="10.6640625" style="19"/>
    <col min="14082" max="14082" width="12.5" style="19" customWidth="1"/>
    <col min="14083" max="14083" width="10.6640625" style="19"/>
    <col min="14084" max="14084" width="9.5" style="19" customWidth="1"/>
    <col min="14085" max="14087" width="11.1640625" style="19" customWidth="1"/>
    <col min="14088" max="14088" width="5.6640625" style="19" customWidth="1"/>
    <col min="14089" max="14089" width="14.1640625" style="19" customWidth="1"/>
    <col min="14090" max="14093" width="10.6640625" style="19"/>
    <col min="14094" max="14094" width="8.1640625" style="19" customWidth="1"/>
    <col min="14095" max="14095" width="5.6640625" style="19" customWidth="1"/>
    <col min="14096" max="14099" width="10.6640625" style="19"/>
    <col min="14100" max="14100" width="5.6640625" style="19" customWidth="1"/>
    <col min="14101" max="14101" width="10.6640625" style="19"/>
    <col min="14102" max="14102" width="11.1640625" style="19" customWidth="1"/>
    <col min="14103" max="14109" width="10.6640625" style="19"/>
    <col min="14110" max="14110" width="12.1640625" style="19" customWidth="1"/>
    <col min="14111" max="14111" width="13.5" style="19" customWidth="1"/>
    <col min="14112" max="14117" width="10.6640625" style="19"/>
    <col min="14118" max="14118" width="11.1640625" style="19" customWidth="1"/>
    <col min="14119" max="14121" width="10.6640625" style="19"/>
    <col min="14122" max="14122" width="9.5" style="19" bestFit="1" customWidth="1"/>
    <col min="14123" max="14327" width="10.6640625" style="19"/>
    <col min="14328" max="14328" width="36" style="19" customWidth="1"/>
    <col min="14329" max="14330" width="10.6640625" style="19"/>
    <col min="14331" max="14331" width="19.1640625" style="19" bestFit="1" customWidth="1"/>
    <col min="14332" max="14332" width="10.6640625" style="19"/>
    <col min="14333" max="14333" width="10" style="19" customWidth="1"/>
    <col min="14334" max="14334" width="15.5" style="19" customWidth="1"/>
    <col min="14335" max="14337" width="10.6640625" style="19"/>
    <col min="14338" max="14338" width="12.5" style="19" customWidth="1"/>
    <col min="14339" max="14339" width="10.6640625" style="19"/>
    <col min="14340" max="14340" width="9.5" style="19" customWidth="1"/>
    <col min="14341" max="14343" width="11.1640625" style="19" customWidth="1"/>
    <col min="14344" max="14344" width="5.6640625" style="19" customWidth="1"/>
    <col min="14345" max="14345" width="14.1640625" style="19" customWidth="1"/>
    <col min="14346" max="14349" width="10.6640625" style="19"/>
    <col min="14350" max="14350" width="8.1640625" style="19" customWidth="1"/>
    <col min="14351" max="14351" width="5.6640625" style="19" customWidth="1"/>
    <col min="14352" max="14355" width="10.6640625" style="19"/>
    <col min="14356" max="14356" width="5.6640625" style="19" customWidth="1"/>
    <col min="14357" max="14357" width="10.6640625" style="19"/>
    <col min="14358" max="14358" width="11.1640625" style="19" customWidth="1"/>
    <col min="14359" max="14365" width="10.6640625" style="19"/>
    <col min="14366" max="14366" width="12.1640625" style="19" customWidth="1"/>
    <col min="14367" max="14367" width="13.5" style="19" customWidth="1"/>
    <col min="14368" max="14373" width="10.6640625" style="19"/>
    <col min="14374" max="14374" width="11.1640625" style="19" customWidth="1"/>
    <col min="14375" max="14377" width="10.6640625" style="19"/>
    <col min="14378" max="14378" width="9.5" style="19" bestFit="1" customWidth="1"/>
    <col min="14379" max="14583" width="10.6640625" style="19"/>
    <col min="14584" max="14584" width="36" style="19" customWidth="1"/>
    <col min="14585" max="14586" width="10.6640625" style="19"/>
    <col min="14587" max="14587" width="19.1640625" style="19" bestFit="1" customWidth="1"/>
    <col min="14588" max="14588" width="10.6640625" style="19"/>
    <col min="14589" max="14589" width="10" style="19" customWidth="1"/>
    <col min="14590" max="14590" width="15.5" style="19" customWidth="1"/>
    <col min="14591" max="14593" width="10.6640625" style="19"/>
    <col min="14594" max="14594" width="12.5" style="19" customWidth="1"/>
    <col min="14595" max="14595" width="10.6640625" style="19"/>
    <col min="14596" max="14596" width="9.5" style="19" customWidth="1"/>
    <col min="14597" max="14599" width="11.1640625" style="19" customWidth="1"/>
    <col min="14600" max="14600" width="5.6640625" style="19" customWidth="1"/>
    <col min="14601" max="14601" width="14.1640625" style="19" customWidth="1"/>
    <col min="14602" max="14605" width="10.6640625" style="19"/>
    <col min="14606" max="14606" width="8.1640625" style="19" customWidth="1"/>
    <col min="14607" max="14607" width="5.6640625" style="19" customWidth="1"/>
    <col min="14608" max="14611" width="10.6640625" style="19"/>
    <col min="14612" max="14612" width="5.6640625" style="19" customWidth="1"/>
    <col min="14613" max="14613" width="10.6640625" style="19"/>
    <col min="14614" max="14614" width="11.1640625" style="19" customWidth="1"/>
    <col min="14615" max="14621" width="10.6640625" style="19"/>
    <col min="14622" max="14622" width="12.1640625" style="19" customWidth="1"/>
    <col min="14623" max="14623" width="13.5" style="19" customWidth="1"/>
    <col min="14624" max="14629" width="10.6640625" style="19"/>
    <col min="14630" max="14630" width="11.1640625" style="19" customWidth="1"/>
    <col min="14631" max="14633" width="10.6640625" style="19"/>
    <col min="14634" max="14634" width="9.5" style="19" bestFit="1" customWidth="1"/>
    <col min="14635" max="14839" width="10.6640625" style="19"/>
    <col min="14840" max="14840" width="36" style="19" customWidth="1"/>
    <col min="14841" max="14842" width="10.6640625" style="19"/>
    <col min="14843" max="14843" width="19.1640625" style="19" bestFit="1" customWidth="1"/>
    <col min="14844" max="14844" width="10.6640625" style="19"/>
    <col min="14845" max="14845" width="10" style="19" customWidth="1"/>
    <col min="14846" max="14846" width="15.5" style="19" customWidth="1"/>
    <col min="14847" max="14849" width="10.6640625" style="19"/>
    <col min="14850" max="14850" width="12.5" style="19" customWidth="1"/>
    <col min="14851" max="14851" width="10.6640625" style="19"/>
    <col min="14852" max="14852" width="9.5" style="19" customWidth="1"/>
    <col min="14853" max="14855" width="11.1640625" style="19" customWidth="1"/>
    <col min="14856" max="14856" width="5.6640625" style="19" customWidth="1"/>
    <col min="14857" max="14857" width="14.1640625" style="19" customWidth="1"/>
    <col min="14858" max="14861" width="10.6640625" style="19"/>
    <col min="14862" max="14862" width="8.1640625" style="19" customWidth="1"/>
    <col min="14863" max="14863" width="5.6640625" style="19" customWidth="1"/>
    <col min="14864" max="14867" width="10.6640625" style="19"/>
    <col min="14868" max="14868" width="5.6640625" style="19" customWidth="1"/>
    <col min="14869" max="14869" width="10.6640625" style="19"/>
    <col min="14870" max="14870" width="11.1640625" style="19" customWidth="1"/>
    <col min="14871" max="14877" width="10.6640625" style="19"/>
    <col min="14878" max="14878" width="12.1640625" style="19" customWidth="1"/>
    <col min="14879" max="14879" width="13.5" style="19" customWidth="1"/>
    <col min="14880" max="14885" width="10.6640625" style="19"/>
    <col min="14886" max="14886" width="11.1640625" style="19" customWidth="1"/>
    <col min="14887" max="14889" width="10.6640625" style="19"/>
    <col min="14890" max="14890" width="9.5" style="19" bestFit="1" customWidth="1"/>
    <col min="14891" max="15095" width="10.6640625" style="19"/>
    <col min="15096" max="15096" width="36" style="19" customWidth="1"/>
    <col min="15097" max="15098" width="10.6640625" style="19"/>
    <col min="15099" max="15099" width="19.1640625" style="19" bestFit="1" customWidth="1"/>
    <col min="15100" max="15100" width="10.6640625" style="19"/>
    <col min="15101" max="15101" width="10" style="19" customWidth="1"/>
    <col min="15102" max="15102" width="15.5" style="19" customWidth="1"/>
    <col min="15103" max="15105" width="10.6640625" style="19"/>
    <col min="15106" max="15106" width="12.5" style="19" customWidth="1"/>
    <col min="15107" max="15107" width="10.6640625" style="19"/>
    <col min="15108" max="15108" width="9.5" style="19" customWidth="1"/>
    <col min="15109" max="15111" width="11.1640625" style="19" customWidth="1"/>
    <col min="15112" max="15112" width="5.6640625" style="19" customWidth="1"/>
    <col min="15113" max="15113" width="14.1640625" style="19" customWidth="1"/>
    <col min="15114" max="15117" width="10.6640625" style="19"/>
    <col min="15118" max="15118" width="8.1640625" style="19" customWidth="1"/>
    <col min="15119" max="15119" width="5.6640625" style="19" customWidth="1"/>
    <col min="15120" max="15123" width="10.6640625" style="19"/>
    <col min="15124" max="15124" width="5.6640625" style="19" customWidth="1"/>
    <col min="15125" max="15125" width="10.6640625" style="19"/>
    <col min="15126" max="15126" width="11.1640625" style="19" customWidth="1"/>
    <col min="15127" max="15133" width="10.6640625" style="19"/>
    <col min="15134" max="15134" width="12.1640625" style="19" customWidth="1"/>
    <col min="15135" max="15135" width="13.5" style="19" customWidth="1"/>
    <col min="15136" max="15141" width="10.6640625" style="19"/>
    <col min="15142" max="15142" width="11.1640625" style="19" customWidth="1"/>
    <col min="15143" max="15145" width="10.6640625" style="19"/>
    <col min="15146" max="15146" width="9.5" style="19" bestFit="1" customWidth="1"/>
    <col min="15147" max="15351" width="10.6640625" style="19"/>
    <col min="15352" max="15352" width="36" style="19" customWidth="1"/>
    <col min="15353" max="15354" width="10.6640625" style="19"/>
    <col min="15355" max="15355" width="19.1640625" style="19" bestFit="1" customWidth="1"/>
    <col min="15356" max="15356" width="10.6640625" style="19"/>
    <col min="15357" max="15357" width="10" style="19" customWidth="1"/>
    <col min="15358" max="15358" width="15.5" style="19" customWidth="1"/>
    <col min="15359" max="15361" width="10.6640625" style="19"/>
    <col min="15362" max="15362" width="12.5" style="19" customWidth="1"/>
    <col min="15363" max="15363" width="10.6640625" style="19"/>
    <col min="15364" max="15364" width="9.5" style="19" customWidth="1"/>
    <col min="15365" max="15367" width="11.1640625" style="19" customWidth="1"/>
    <col min="15368" max="15368" width="5.6640625" style="19" customWidth="1"/>
    <col min="15369" max="15369" width="14.1640625" style="19" customWidth="1"/>
    <col min="15370" max="15373" width="10.6640625" style="19"/>
    <col min="15374" max="15374" width="8.1640625" style="19" customWidth="1"/>
    <col min="15375" max="15375" width="5.6640625" style="19" customWidth="1"/>
    <col min="15376" max="15379" width="10.6640625" style="19"/>
    <col min="15380" max="15380" width="5.6640625" style="19" customWidth="1"/>
    <col min="15381" max="15381" width="10.6640625" style="19"/>
    <col min="15382" max="15382" width="11.1640625" style="19" customWidth="1"/>
    <col min="15383" max="15389" width="10.6640625" style="19"/>
    <col min="15390" max="15390" width="12.1640625" style="19" customWidth="1"/>
    <col min="15391" max="15391" width="13.5" style="19" customWidth="1"/>
    <col min="15392" max="15397" width="10.6640625" style="19"/>
    <col min="15398" max="15398" width="11.1640625" style="19" customWidth="1"/>
    <col min="15399" max="15401" width="10.6640625" style="19"/>
    <col min="15402" max="15402" width="9.5" style="19" bestFit="1" customWidth="1"/>
    <col min="15403" max="15607" width="10.6640625" style="19"/>
    <col min="15608" max="15608" width="36" style="19" customWidth="1"/>
    <col min="15609" max="15610" width="10.6640625" style="19"/>
    <col min="15611" max="15611" width="19.1640625" style="19" bestFit="1" customWidth="1"/>
    <col min="15612" max="15612" width="10.6640625" style="19"/>
    <col min="15613" max="15613" width="10" style="19" customWidth="1"/>
    <col min="15614" max="15614" width="15.5" style="19" customWidth="1"/>
    <col min="15615" max="15617" width="10.6640625" style="19"/>
    <col min="15618" max="15618" width="12.5" style="19" customWidth="1"/>
    <col min="15619" max="15619" width="10.6640625" style="19"/>
    <col min="15620" max="15620" width="9.5" style="19" customWidth="1"/>
    <col min="15621" max="15623" width="11.1640625" style="19" customWidth="1"/>
    <col min="15624" max="15624" width="5.6640625" style="19" customWidth="1"/>
    <col min="15625" max="15625" width="14.1640625" style="19" customWidth="1"/>
    <col min="15626" max="15629" width="10.6640625" style="19"/>
    <col min="15630" max="15630" width="8.1640625" style="19" customWidth="1"/>
    <col min="15631" max="15631" width="5.6640625" style="19" customWidth="1"/>
    <col min="15632" max="15635" width="10.6640625" style="19"/>
    <col min="15636" max="15636" width="5.6640625" style="19" customWidth="1"/>
    <col min="15637" max="15637" width="10.6640625" style="19"/>
    <col min="15638" max="15638" width="11.1640625" style="19" customWidth="1"/>
    <col min="15639" max="15645" width="10.6640625" style="19"/>
    <col min="15646" max="15646" width="12.1640625" style="19" customWidth="1"/>
    <col min="15647" max="15647" width="13.5" style="19" customWidth="1"/>
    <col min="15648" max="15653" width="10.6640625" style="19"/>
    <col min="15654" max="15654" width="11.1640625" style="19" customWidth="1"/>
    <col min="15655" max="15657" width="10.6640625" style="19"/>
    <col min="15658" max="15658" width="9.5" style="19" bestFit="1" customWidth="1"/>
    <col min="15659" max="15863" width="10.6640625" style="19"/>
    <col min="15864" max="15864" width="36" style="19" customWidth="1"/>
    <col min="15865" max="15866" width="10.6640625" style="19"/>
    <col min="15867" max="15867" width="19.1640625" style="19" bestFit="1" customWidth="1"/>
    <col min="15868" max="15868" width="10.6640625" style="19"/>
    <col min="15869" max="15869" width="10" style="19" customWidth="1"/>
    <col min="15870" max="15870" width="15.5" style="19" customWidth="1"/>
    <col min="15871" max="15873" width="10.6640625" style="19"/>
    <col min="15874" max="15874" width="12.5" style="19" customWidth="1"/>
    <col min="15875" max="15875" width="10.6640625" style="19"/>
    <col min="15876" max="15876" width="9.5" style="19" customWidth="1"/>
    <col min="15877" max="15879" width="11.1640625" style="19" customWidth="1"/>
    <col min="15880" max="15880" width="5.6640625" style="19" customWidth="1"/>
    <col min="15881" max="15881" width="14.1640625" style="19" customWidth="1"/>
    <col min="15882" max="15885" width="10.6640625" style="19"/>
    <col min="15886" max="15886" width="8.1640625" style="19" customWidth="1"/>
    <col min="15887" max="15887" width="5.6640625" style="19" customWidth="1"/>
    <col min="15888" max="15891" width="10.6640625" style="19"/>
    <col min="15892" max="15892" width="5.6640625" style="19" customWidth="1"/>
    <col min="15893" max="15893" width="10.6640625" style="19"/>
    <col min="15894" max="15894" width="11.1640625" style="19" customWidth="1"/>
    <col min="15895" max="15901" width="10.6640625" style="19"/>
    <col min="15902" max="15902" width="12.1640625" style="19" customWidth="1"/>
    <col min="15903" max="15903" width="13.5" style="19" customWidth="1"/>
    <col min="15904" max="15909" width="10.6640625" style="19"/>
    <col min="15910" max="15910" width="11.1640625" style="19" customWidth="1"/>
    <col min="15911" max="15913" width="10.6640625" style="19"/>
    <col min="15914" max="15914" width="9.5" style="19" bestFit="1" customWidth="1"/>
    <col min="15915" max="16119" width="10.6640625" style="19"/>
    <col min="16120" max="16120" width="36" style="19" customWidth="1"/>
    <col min="16121" max="16122" width="10.6640625" style="19"/>
    <col min="16123" max="16123" width="19.1640625" style="19" bestFit="1" customWidth="1"/>
    <col min="16124" max="16124" width="10.6640625" style="19"/>
    <col min="16125" max="16125" width="10" style="19" customWidth="1"/>
    <col min="16126" max="16126" width="15.5" style="19" customWidth="1"/>
    <col min="16127" max="16129" width="10.6640625" style="19"/>
    <col min="16130" max="16130" width="12.5" style="19" customWidth="1"/>
    <col min="16131" max="16131" width="10.6640625" style="19"/>
    <col min="16132" max="16132" width="9.5" style="19" customWidth="1"/>
    <col min="16133" max="16135" width="11.1640625" style="19" customWidth="1"/>
    <col min="16136" max="16136" width="5.6640625" style="19" customWidth="1"/>
    <col min="16137" max="16137" width="14.1640625" style="19" customWidth="1"/>
    <col min="16138" max="16141" width="10.6640625" style="19"/>
    <col min="16142" max="16142" width="8.1640625" style="19" customWidth="1"/>
    <col min="16143" max="16143" width="5.6640625" style="19" customWidth="1"/>
    <col min="16144" max="16147" width="10.6640625" style="19"/>
    <col min="16148" max="16148" width="5.6640625" style="19" customWidth="1"/>
    <col min="16149" max="16149" width="10.6640625" style="19"/>
    <col min="16150" max="16150" width="11.1640625" style="19" customWidth="1"/>
    <col min="16151" max="16157" width="10.6640625" style="19"/>
    <col min="16158" max="16158" width="12.1640625" style="19" customWidth="1"/>
    <col min="16159" max="16159" width="13.5" style="19" customWidth="1"/>
    <col min="16160" max="16165" width="10.6640625" style="19"/>
    <col min="16166" max="16166" width="11.1640625" style="19" customWidth="1"/>
    <col min="16167" max="16169" width="10.6640625" style="19"/>
    <col min="16170" max="16170" width="9.5" style="19" bestFit="1" customWidth="1"/>
    <col min="16171" max="16384" width="10.6640625" style="19"/>
  </cols>
  <sheetData>
    <row r="1" spans="1:61" ht="17" customHeight="1" x14ac:dyDescent="0.2">
      <c r="A1" s="216" t="s">
        <v>31</v>
      </c>
      <c r="B1" s="216"/>
    </row>
    <row r="2" spans="1:61" s="20" customFormat="1" ht="17" customHeight="1" thickBot="1" x14ac:dyDescent="0.25">
      <c r="A2" s="217"/>
      <c r="B2" s="217"/>
      <c r="AG2" s="47"/>
    </row>
    <row r="3" spans="1:61" x14ac:dyDescent="0.2">
      <c r="A3" s="7"/>
      <c r="B3" s="7"/>
      <c r="X3" s="21"/>
      <c r="Y3" s="21"/>
      <c r="Z3" s="21"/>
      <c r="AA3" s="21"/>
      <c r="AB3" s="21"/>
      <c r="AC3" s="21"/>
      <c r="AD3" s="21"/>
      <c r="AE3" s="21"/>
    </row>
    <row r="4" spans="1:61" x14ac:dyDescent="0.2">
      <c r="A4" s="22" t="s">
        <v>32</v>
      </c>
      <c r="B4" s="23" t="s">
        <v>89</v>
      </c>
      <c r="X4" s="21"/>
      <c r="Y4" s="21"/>
      <c r="Z4" s="21"/>
      <c r="AA4" s="21"/>
      <c r="AB4" s="21"/>
      <c r="AC4" s="21"/>
      <c r="AD4" s="21"/>
      <c r="AE4" s="21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X5" s="223" t="s">
        <v>34</v>
      </c>
      <c r="Y5" s="223"/>
      <c r="Z5" s="223"/>
      <c r="AA5" s="223"/>
      <c r="AB5" s="223"/>
      <c r="AC5" s="223"/>
      <c r="AD5" s="220"/>
      <c r="AE5" s="220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s="87" customFormat="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X6" s="200"/>
      <c r="Y6" s="200"/>
      <c r="Z6" s="200"/>
      <c r="AA6" s="200"/>
      <c r="AB6" s="200"/>
      <c r="AC6" s="200"/>
      <c r="AD6" s="7"/>
      <c r="AE6" s="7"/>
      <c r="AG6" s="201"/>
      <c r="BB6" s="200"/>
      <c r="BC6" s="200"/>
      <c r="BD6" s="200"/>
      <c r="BE6" s="200"/>
      <c r="BF6" s="200"/>
      <c r="BG6" s="200"/>
      <c r="BH6" s="7"/>
      <c r="BI6" s="7"/>
    </row>
    <row r="7" spans="1:61" s="87" customFormat="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X7" s="200"/>
      <c r="Y7" s="200"/>
      <c r="Z7" s="200"/>
      <c r="AA7" s="200"/>
      <c r="AB7" s="200"/>
      <c r="AC7" s="200"/>
      <c r="AD7" s="7"/>
      <c r="AE7" s="7"/>
      <c r="AG7" s="201"/>
      <c r="BB7" s="200"/>
      <c r="BC7" s="200"/>
      <c r="BD7" s="200"/>
      <c r="BE7" s="200"/>
      <c r="BF7" s="200"/>
      <c r="BG7" s="200"/>
      <c r="BH7" s="7"/>
      <c r="BI7" s="7"/>
    </row>
    <row r="8" spans="1:61" x14ac:dyDescent="0.2">
      <c r="A8" s="48">
        <f>B19</f>
        <v>50000</v>
      </c>
      <c r="B8" s="195">
        <f>B38</f>
        <v>5.0000264352519017E-2</v>
      </c>
      <c r="C8" s="193">
        <f>C38</f>
        <v>0.12622539986022416</v>
      </c>
      <c r="D8" s="89">
        <f>B36</f>
        <v>161.59074210072913</v>
      </c>
      <c r="E8" s="191">
        <f>C36</f>
        <v>407.9349639347916</v>
      </c>
      <c r="F8" s="191">
        <f>E8-D8</f>
        <v>246.34422183406247</v>
      </c>
      <c r="X8" s="188"/>
      <c r="Y8" s="188"/>
      <c r="Z8" s="188"/>
      <c r="AA8" s="188"/>
      <c r="AB8" s="188"/>
      <c r="AC8" s="188"/>
      <c r="AD8" s="21"/>
      <c r="AE8" s="21"/>
      <c r="BB8" s="188"/>
      <c r="BC8" s="188"/>
      <c r="BD8" s="188"/>
      <c r="BE8" s="188"/>
      <c r="BF8" s="188"/>
      <c r="BG8" s="188"/>
      <c r="BH8" s="21"/>
      <c r="BI8" s="21"/>
    </row>
    <row r="9" spans="1:61" x14ac:dyDescent="0.2">
      <c r="A9" s="48">
        <f>B48</f>
        <v>100000</v>
      </c>
      <c r="B9" s="196">
        <f>B67</f>
        <v>5.0000026876465091E-2</v>
      </c>
      <c r="C9" s="194">
        <f>C67</f>
        <v>0.14278972422817632</v>
      </c>
      <c r="D9" s="89">
        <f>B65</f>
        <v>291.35170699747698</v>
      </c>
      <c r="E9" s="191">
        <f>C65</f>
        <v>832.04015066560203</v>
      </c>
      <c r="F9" s="89">
        <f t="shared" ref="F9:F13" si="0">E9-D9</f>
        <v>540.68844366812505</v>
      </c>
      <c r="X9" s="188"/>
      <c r="Y9" s="188"/>
      <c r="Z9" s="188"/>
      <c r="AA9" s="188"/>
      <c r="AB9" s="188"/>
      <c r="AC9" s="188"/>
      <c r="AD9" s="21"/>
      <c r="AE9" s="21"/>
      <c r="BB9" s="188"/>
      <c r="BC9" s="188"/>
      <c r="BD9" s="188"/>
      <c r="BE9" s="188"/>
      <c r="BF9" s="188"/>
      <c r="BG9" s="188"/>
      <c r="BH9" s="21"/>
      <c r="BI9" s="21"/>
    </row>
    <row r="10" spans="1:61" x14ac:dyDescent="0.2">
      <c r="A10" s="48">
        <f>B77</f>
        <v>250000</v>
      </c>
      <c r="B10" s="195">
        <f>B96</f>
        <v>5.0000130680841449E-2</v>
      </c>
      <c r="C10" s="194">
        <f>C96</f>
        <v>0.15458756785342082</v>
      </c>
      <c r="D10" s="89">
        <f>B94</f>
        <v>680.6385492946348</v>
      </c>
      <c r="E10" s="89">
        <f>C94</f>
        <v>2104.3596584649476</v>
      </c>
      <c r="F10" s="89">
        <f t="shared" si="0"/>
        <v>1423.721109170313</v>
      </c>
      <c r="X10" s="188"/>
      <c r="Y10" s="188"/>
      <c r="Z10" s="188"/>
      <c r="AA10" s="188"/>
      <c r="AB10" s="188"/>
      <c r="AC10" s="188"/>
      <c r="AD10" s="21"/>
      <c r="AE10" s="21"/>
      <c r="BB10" s="188"/>
      <c r="BC10" s="188"/>
      <c r="BD10" s="188"/>
      <c r="BE10" s="188"/>
      <c r="BF10" s="188"/>
      <c r="BG10" s="188"/>
      <c r="BH10" s="21"/>
      <c r="BI10" s="21"/>
    </row>
    <row r="11" spans="1:61" x14ac:dyDescent="0.2">
      <c r="A11" s="48">
        <f>B106</f>
        <v>500000</v>
      </c>
      <c r="B11" s="196">
        <f>B125</f>
        <v>5.0000039067457064E-2</v>
      </c>
      <c r="C11" s="194">
        <f>C125</f>
        <v>0.15889667121744347</v>
      </c>
      <c r="D11" s="89">
        <f>B123</f>
        <v>1329.4462939422845</v>
      </c>
      <c r="E11" s="89">
        <f>C123</f>
        <v>4224.888512282907</v>
      </c>
      <c r="F11" s="89">
        <f t="shared" si="0"/>
        <v>2895.4422183406223</v>
      </c>
      <c r="X11" s="188"/>
      <c r="Y11" s="188"/>
      <c r="Z11" s="188"/>
      <c r="AA11" s="188"/>
      <c r="AB11" s="188"/>
      <c r="AC11" s="188"/>
      <c r="AD11" s="21"/>
      <c r="AE11" s="21"/>
      <c r="BB11" s="188"/>
      <c r="BC11" s="188"/>
      <c r="BD11" s="188"/>
      <c r="BE11" s="188"/>
      <c r="BF11" s="188"/>
      <c r="BG11" s="188"/>
      <c r="BH11" s="21"/>
      <c r="BI11" s="21"/>
    </row>
    <row r="12" spans="1:61" x14ac:dyDescent="0.2">
      <c r="A12" s="48">
        <f>B135</f>
        <v>1000000</v>
      </c>
      <c r="B12" s="196">
        <f>B154</f>
        <v>5.000003229280145E-2</v>
      </c>
      <c r="C12" s="194">
        <f>C154</f>
        <v>0.16112956863663158</v>
      </c>
      <c r="D12" s="89">
        <f>B152</f>
        <v>2627.0640550927401</v>
      </c>
      <c r="E12" s="89">
        <f>C152</f>
        <v>8465.9484917739919</v>
      </c>
      <c r="F12" s="89">
        <f t="shared" si="0"/>
        <v>5838.8844366812518</v>
      </c>
      <c r="X12" s="188"/>
      <c r="Y12" s="188"/>
      <c r="Z12" s="188"/>
      <c r="AA12" s="188"/>
      <c r="AB12" s="188"/>
      <c r="AC12" s="188"/>
      <c r="AD12" s="21"/>
      <c r="AE12" s="21"/>
      <c r="BB12" s="188"/>
      <c r="BC12" s="188"/>
      <c r="BD12" s="188"/>
      <c r="BE12" s="188"/>
      <c r="BF12" s="188"/>
      <c r="BG12" s="188"/>
      <c r="BH12" s="21"/>
      <c r="BI12" s="21"/>
    </row>
    <row r="13" spans="1:61" x14ac:dyDescent="0.2">
      <c r="A13" s="48">
        <f>B164</f>
        <v>2000000</v>
      </c>
      <c r="B13" s="192">
        <f>B183</f>
        <v>5.0000020601304054E-2</v>
      </c>
      <c r="C13" s="194">
        <f>C183</f>
        <v>0.16226642340528094</v>
      </c>
      <c r="D13" s="89">
        <f>B181</f>
        <v>5222.2986627437058</v>
      </c>
      <c r="E13" s="89">
        <f>C181</f>
        <v>16948.067536106202</v>
      </c>
      <c r="F13" s="89">
        <f t="shared" si="0"/>
        <v>11725.768873362496</v>
      </c>
      <c r="X13" s="188"/>
      <c r="Y13" s="188"/>
      <c r="Z13" s="188"/>
      <c r="AA13" s="188"/>
      <c r="AB13" s="188"/>
      <c r="AC13" s="188"/>
      <c r="AD13" s="21"/>
      <c r="AE13" s="21"/>
      <c r="BB13" s="188"/>
      <c r="BC13" s="188"/>
      <c r="BD13" s="188"/>
      <c r="BE13" s="188"/>
      <c r="BF13" s="188"/>
      <c r="BG13" s="188"/>
      <c r="BH13" s="21"/>
      <c r="BI13" s="21"/>
    </row>
    <row r="14" spans="1:61" x14ac:dyDescent="0.2">
      <c r="X14" s="188"/>
      <c r="Y14" s="188"/>
      <c r="Z14" s="188"/>
      <c r="AA14" s="188"/>
      <c r="AB14" s="188"/>
      <c r="AC14" s="188"/>
      <c r="AD14" s="21"/>
      <c r="AE14" s="21"/>
      <c r="BB14" s="188"/>
      <c r="BC14" s="188"/>
      <c r="BD14" s="188"/>
      <c r="BE14" s="188"/>
      <c r="BF14" s="188"/>
      <c r="BG14" s="188"/>
      <c r="BH14" s="21"/>
      <c r="BI14" s="21"/>
    </row>
    <row r="15" spans="1:61" x14ac:dyDescent="0.2">
      <c r="X15" s="188"/>
      <c r="Y15" s="188"/>
      <c r="Z15" s="188"/>
      <c r="AA15" s="188"/>
      <c r="AB15" s="188"/>
      <c r="AC15" s="188"/>
      <c r="AD15" s="21"/>
      <c r="AE15" s="21"/>
      <c r="BB15" s="188"/>
      <c r="BC15" s="188"/>
      <c r="BD15" s="188"/>
      <c r="BE15" s="188"/>
      <c r="BF15" s="188"/>
      <c r="BG15" s="188"/>
      <c r="BH15" s="21"/>
      <c r="BI15" s="21"/>
    </row>
    <row r="16" spans="1:61" ht="16.25" customHeight="1" x14ac:dyDescent="0.25">
      <c r="E16" s="223" t="s">
        <v>35</v>
      </c>
      <c r="F16" s="223"/>
      <c r="G16" s="223"/>
      <c r="H16" s="223"/>
      <c r="I16" s="223"/>
      <c r="J16" s="223"/>
      <c r="K16" s="223"/>
      <c r="M16" s="225" t="s">
        <v>36</v>
      </c>
      <c r="N16" s="225"/>
      <c r="O16" s="225"/>
      <c r="P16" s="225"/>
      <c r="Q16" s="226"/>
      <c r="R16" s="227"/>
      <c r="T16" s="224" t="s">
        <v>37</v>
      </c>
      <c r="U16" s="224"/>
      <c r="X16" s="21" t="s">
        <v>38</v>
      </c>
      <c r="Y16" s="21" t="s">
        <v>39</v>
      </c>
      <c r="Z16" s="21" t="s">
        <v>40</v>
      </c>
      <c r="AA16" s="21" t="s">
        <v>41</v>
      </c>
      <c r="AB16" s="21"/>
      <c r="AC16" s="21" t="s">
        <v>42</v>
      </c>
      <c r="AD16" s="21" t="s">
        <v>43</v>
      </c>
      <c r="AE16" s="21" t="s">
        <v>44</v>
      </c>
      <c r="AI16" s="223" t="s">
        <v>35</v>
      </c>
      <c r="AJ16" s="223"/>
      <c r="AK16" s="223"/>
      <c r="AL16" s="223"/>
      <c r="AM16" s="223"/>
      <c r="AN16" s="223"/>
      <c r="AO16" s="223"/>
      <c r="AQ16" s="225" t="s">
        <v>36</v>
      </c>
      <c r="AR16" s="225"/>
      <c r="AS16" s="225"/>
      <c r="AT16" s="225"/>
      <c r="AU16" s="226"/>
      <c r="AV16" s="227"/>
      <c r="AX16" s="224" t="s">
        <v>37</v>
      </c>
      <c r="AY16" s="224"/>
      <c r="BB16" s="21" t="s">
        <v>38</v>
      </c>
      <c r="BC16" s="21" t="s">
        <v>39</v>
      </c>
      <c r="BD16" s="21" t="s">
        <v>40</v>
      </c>
      <c r="BE16" s="21" t="s">
        <v>41</v>
      </c>
      <c r="BF16" s="21"/>
      <c r="BG16" s="21" t="s">
        <v>42</v>
      </c>
      <c r="BH16" s="21" t="s">
        <v>43</v>
      </c>
      <c r="BI16" s="21" t="s">
        <v>44</v>
      </c>
    </row>
    <row r="17" spans="1:61" s="25" customFormat="1" ht="51" x14ac:dyDescent="0.2">
      <c r="E17" s="25" t="s">
        <v>23</v>
      </c>
      <c r="F17" s="25" t="s">
        <v>45</v>
      </c>
      <c r="G17" s="25" t="s">
        <v>46</v>
      </c>
      <c r="H17" s="25" t="s">
        <v>47</v>
      </c>
      <c r="I17" s="26" t="s">
        <v>48</v>
      </c>
      <c r="J17" s="26" t="s">
        <v>49</v>
      </c>
      <c r="K17" s="26" t="s">
        <v>50</v>
      </c>
      <c r="L17" s="26"/>
      <c r="M17" s="26" t="s">
        <v>51</v>
      </c>
      <c r="N17" s="26" t="s">
        <v>52</v>
      </c>
      <c r="O17" s="26" t="s">
        <v>53</v>
      </c>
      <c r="P17" s="26" t="s">
        <v>54</v>
      </c>
      <c r="Q17" s="26" t="s">
        <v>55</v>
      </c>
      <c r="R17" s="26" t="s">
        <v>56</v>
      </c>
      <c r="S17" s="26"/>
      <c r="T17" s="26" t="s">
        <v>57</v>
      </c>
      <c r="U17" s="26" t="s">
        <v>58</v>
      </c>
      <c r="W17" s="26"/>
      <c r="X17" s="26" t="s">
        <v>59</v>
      </c>
      <c r="Y17" s="26" t="s">
        <v>60</v>
      </c>
      <c r="Z17" s="26" t="s">
        <v>61</v>
      </c>
      <c r="AA17" s="26" t="s">
        <v>62</v>
      </c>
      <c r="AB17" s="26" t="s">
        <v>63</v>
      </c>
      <c r="AC17" s="26" t="s">
        <v>64</v>
      </c>
      <c r="AD17" s="26" t="s">
        <v>65</v>
      </c>
      <c r="AE17" s="26" t="s">
        <v>66</v>
      </c>
      <c r="AG17" s="48"/>
      <c r="AI17" s="25" t="s">
        <v>23</v>
      </c>
      <c r="AJ17" s="25" t="s">
        <v>45</v>
      </c>
      <c r="AK17" s="25" t="s">
        <v>46</v>
      </c>
      <c r="AL17" s="25" t="s">
        <v>47</v>
      </c>
      <c r="AM17" s="26" t="s">
        <v>48</v>
      </c>
      <c r="AN17" s="26" t="s">
        <v>49</v>
      </c>
      <c r="AO17" s="26" t="s">
        <v>50</v>
      </c>
      <c r="AP17" s="26"/>
      <c r="AQ17" s="26" t="s">
        <v>51</v>
      </c>
      <c r="AR17" s="26" t="s">
        <v>52</v>
      </c>
      <c r="AS17" s="26" t="s">
        <v>53</v>
      </c>
      <c r="AT17" s="26" t="s">
        <v>54</v>
      </c>
      <c r="AU17" s="26" t="s">
        <v>55</v>
      </c>
      <c r="AV17" s="26" t="s">
        <v>56</v>
      </c>
      <c r="AW17" s="26"/>
      <c r="AX17" s="26" t="s">
        <v>57</v>
      </c>
      <c r="AY17" s="26" t="s">
        <v>58</v>
      </c>
      <c r="BA17" s="26"/>
      <c r="BB17" s="26" t="s">
        <v>59</v>
      </c>
      <c r="BC17" s="26" t="s">
        <v>60</v>
      </c>
      <c r="BD17" s="26" t="s">
        <v>61</v>
      </c>
      <c r="BE17" s="26" t="s">
        <v>62</v>
      </c>
      <c r="BF17" s="26" t="s">
        <v>63</v>
      </c>
      <c r="BG17" s="26" t="s">
        <v>64</v>
      </c>
      <c r="BH17" s="26" t="s">
        <v>65</v>
      </c>
      <c r="BI17" s="26" t="s">
        <v>66</v>
      </c>
    </row>
    <row r="18" spans="1:61" ht="17" thickBot="1" x14ac:dyDescent="0.25">
      <c r="A18" s="221" t="s">
        <v>67</v>
      </c>
      <c r="B18" s="221"/>
      <c r="E18" s="21">
        <v>0</v>
      </c>
      <c r="F18" s="27">
        <f>B22</f>
        <v>214.572214119194</v>
      </c>
      <c r="G18" s="27">
        <f>F18*B27</f>
        <v>171.65777129535522</v>
      </c>
      <c r="H18" s="28">
        <f>B32</f>
        <v>200</v>
      </c>
      <c r="I18" s="27">
        <f>$B$19</f>
        <v>50000</v>
      </c>
      <c r="J18" s="29">
        <v>0.8</v>
      </c>
      <c r="K18" s="8">
        <f>I18*J18/1000</f>
        <v>40</v>
      </c>
      <c r="M18" s="9"/>
      <c r="N18" s="9"/>
      <c r="O18" s="30">
        <v>1</v>
      </c>
      <c r="P18" s="30"/>
      <c r="Q18" s="30"/>
      <c r="R18" s="30">
        <f>O18-SUM(P18:Q18)</f>
        <v>1</v>
      </c>
      <c r="S18" s="30"/>
      <c r="T18" s="10"/>
      <c r="U18" s="10">
        <f t="shared" ref="U18:U38" si="1">K18*R18</f>
        <v>40</v>
      </c>
      <c r="W18" s="30"/>
      <c r="X18" s="11">
        <f t="shared" ref="X18:X38" si="2">$R18*F18</f>
        <v>214.572214119194</v>
      </c>
      <c r="Y18" s="11">
        <f t="shared" ref="Y18:Z38" si="3">-$R18*G18</f>
        <v>-171.65777129535522</v>
      </c>
      <c r="Z18" s="11">
        <f t="shared" si="3"/>
        <v>-200</v>
      </c>
      <c r="AA18" s="11"/>
      <c r="AB18" s="11">
        <f>SUM(X18:AA18)</f>
        <v>-157.08555717616122</v>
      </c>
      <c r="AC18" s="11">
        <f>T18-U18</f>
        <v>-40</v>
      </c>
      <c r="AD18" s="11"/>
      <c r="AE18" s="11">
        <f t="shared" ref="AE18:AE38" si="4">SUM(AB18:AD18)</f>
        <v>-197.08555717616122</v>
      </c>
      <c r="AI18" s="21">
        <v>0</v>
      </c>
      <c r="AJ18" s="27">
        <f>$B$22</f>
        <v>214.572214119194</v>
      </c>
      <c r="AK18" s="27">
        <f>B27*AJ18</f>
        <v>171.65777129535522</v>
      </c>
      <c r="AL18" s="28">
        <f>C32</f>
        <v>248</v>
      </c>
      <c r="AM18" s="27">
        <f>$B$19</f>
        <v>50000</v>
      </c>
      <c r="AN18" s="29">
        <v>0.8</v>
      </c>
      <c r="AO18" s="8">
        <f>AM18*AN18/1000</f>
        <v>40</v>
      </c>
      <c r="AQ18" s="9"/>
      <c r="AR18" s="9"/>
      <c r="AS18" s="30">
        <v>1</v>
      </c>
      <c r="AT18" s="30"/>
      <c r="AU18" s="30"/>
      <c r="AV18" s="30">
        <f>AS18-SUM(AT18:AU18)</f>
        <v>1</v>
      </c>
      <c r="AW18" s="30"/>
      <c r="AX18" s="10"/>
      <c r="AY18" s="10">
        <f t="shared" ref="AY18:AY38" si="5">AO18*AV18</f>
        <v>40</v>
      </c>
      <c r="BA18" s="30"/>
      <c r="BB18" s="11">
        <f t="shared" ref="BB18:BB38" si="6">$R18*AJ18</f>
        <v>214.572214119194</v>
      </c>
      <c r="BC18" s="11">
        <f t="shared" ref="BC18:BD38" si="7">-$R18*AK18</f>
        <v>-171.65777129535522</v>
      </c>
      <c r="BD18" s="11">
        <f t="shared" si="7"/>
        <v>-248</v>
      </c>
      <c r="BE18" s="11"/>
      <c r="BF18" s="11">
        <f>SUM(BB18:BE18)</f>
        <v>-205.08555717616122</v>
      </c>
      <c r="BG18" s="11">
        <f>AX18-AY18</f>
        <v>-40</v>
      </c>
      <c r="BH18" s="11"/>
      <c r="BI18" s="11">
        <f t="shared" ref="BI18:BI38" si="8">SUM(BF18:BH18)</f>
        <v>-245.08555717616122</v>
      </c>
    </row>
    <row r="19" spans="1:61" x14ac:dyDescent="0.2">
      <c r="A19" s="45" t="s">
        <v>68</v>
      </c>
      <c r="B19" s="24">
        <v>50000</v>
      </c>
      <c r="E19" s="31">
        <f>E18+1</f>
        <v>1</v>
      </c>
      <c r="F19" s="27"/>
      <c r="G19" s="27"/>
      <c r="H19" s="28"/>
      <c r="I19" s="27">
        <f t="shared" ref="I19:I38" si="9">$B$19</f>
        <v>50000</v>
      </c>
      <c r="J19" s="29">
        <v>0.8</v>
      </c>
      <c r="K19" s="8">
        <f t="shared" ref="K19:K38" si="10">I19*J19/1000</f>
        <v>40</v>
      </c>
      <c r="L19" s="32"/>
      <c r="M19" s="9">
        <f>'SPWL Reserve'!K9*1000</f>
        <v>1.3141842576365947</v>
      </c>
      <c r="N19" s="9">
        <f>'Lapse &amp; Death Age 36-45'!D6</f>
        <v>9.5511407622175214E-3</v>
      </c>
      <c r="O19" s="33">
        <f>R18</f>
        <v>1</v>
      </c>
      <c r="P19" s="33">
        <f>O19*M19/1000</f>
        <v>1.3141842576365947E-3</v>
      </c>
      <c r="Q19" s="33">
        <f>MIN(N19*O19,O19-P19)</f>
        <v>9.5511407622175214E-3</v>
      </c>
      <c r="R19" s="30">
        <f>O19-SUM(P19:Q19)</f>
        <v>0.98913467498014584</v>
      </c>
      <c r="S19" s="30"/>
      <c r="T19" s="10">
        <f t="shared" ref="T19:T38" si="11">U18</f>
        <v>40</v>
      </c>
      <c r="U19" s="10">
        <f t="shared" si="1"/>
        <v>39.565386999205835</v>
      </c>
      <c r="W19" s="30"/>
      <c r="X19" s="11">
        <f t="shared" si="2"/>
        <v>0</v>
      </c>
      <c r="Y19" s="11">
        <f t="shared" si="3"/>
        <v>0</v>
      </c>
      <c r="Z19" s="11">
        <f t="shared" si="3"/>
        <v>0</v>
      </c>
      <c r="AA19" s="11">
        <f t="shared" ref="AA19:AA38" si="12">-P19*I19</f>
        <v>-65.709212881829743</v>
      </c>
      <c r="AB19" s="11">
        <f t="shared" ref="AB19:AB38" si="13">SUM(X19:AA19)</f>
        <v>-65.709212881829743</v>
      </c>
      <c r="AC19" s="11">
        <f>-I19*$R18*(J19-J18)/1000</f>
        <v>0</v>
      </c>
      <c r="AD19" s="11">
        <f t="shared" ref="AD19:AD38" si="14">$B$20*SUM(T19,X19:Y19)</f>
        <v>2.8838453484637752</v>
      </c>
      <c r="AE19" s="11">
        <f t="shared" si="4"/>
        <v>-62.82536753336597</v>
      </c>
      <c r="AG19" s="49"/>
      <c r="AI19" s="31">
        <f>AI18+1</f>
        <v>1</v>
      </c>
      <c r="AJ19" s="27"/>
      <c r="AK19" s="27"/>
      <c r="AL19" s="28"/>
      <c r="AM19" s="27">
        <f t="shared" ref="AM19:AM38" si="15">$B$19</f>
        <v>50000</v>
      </c>
      <c r="AN19" s="29">
        <v>0.8</v>
      </c>
      <c r="AO19" s="8">
        <f t="shared" ref="AO19:AO38" si="16">AM19*AN19/1000</f>
        <v>40</v>
      </c>
      <c r="AP19" s="32"/>
      <c r="AQ19" s="9">
        <f>M19*'Lapse &amp; Death Age 36-45'!$B$31</f>
        <v>1.1244489054403115</v>
      </c>
      <c r="AR19" s="9">
        <f>N19</f>
        <v>9.5511407622175214E-3</v>
      </c>
      <c r="AS19" s="33">
        <f>AV18</f>
        <v>1</v>
      </c>
      <c r="AT19" s="33">
        <f>AS19*AQ19/1000</f>
        <v>1.1244489054403116E-3</v>
      </c>
      <c r="AU19" s="33">
        <f>MIN(AR19*AS19,AS19-AT19)</f>
        <v>9.5511407622175214E-3</v>
      </c>
      <c r="AV19" s="30">
        <f>AS19-SUM(AT19:AU19)</f>
        <v>0.9893244103323422</v>
      </c>
      <c r="AW19" s="30"/>
      <c r="AX19" s="10">
        <f t="shared" ref="AX19:AX38" si="17">AY18</f>
        <v>40</v>
      </c>
      <c r="AY19" s="10">
        <f t="shared" si="5"/>
        <v>39.572976413293688</v>
      </c>
      <c r="BA19" s="30"/>
      <c r="BB19" s="11">
        <f t="shared" si="6"/>
        <v>0</v>
      </c>
      <c r="BC19" s="11">
        <f t="shared" si="7"/>
        <v>0</v>
      </c>
      <c r="BD19" s="11">
        <f t="shared" si="7"/>
        <v>0</v>
      </c>
      <c r="BE19" s="11">
        <f t="shared" ref="BE19:BE38" si="18">-AT19*AM19</f>
        <v>-56.222445272015577</v>
      </c>
      <c r="BF19" s="11">
        <f t="shared" ref="BF19:BF38" si="19">SUM(BB19:BE19)</f>
        <v>-56.222445272015577</v>
      </c>
      <c r="BG19" s="11">
        <f>-AM19*$R18*(AN19-AN18)/1000</f>
        <v>0</v>
      </c>
      <c r="BH19" s="11">
        <f t="shared" ref="BH19:BH38" si="20">$B$20*SUM(AX19,BB19:BC19)</f>
        <v>2.8838453484637752</v>
      </c>
      <c r="BI19" s="11">
        <f t="shared" si="8"/>
        <v>-53.338599923551804</v>
      </c>
    </row>
    <row r="20" spans="1:61" x14ac:dyDescent="0.2">
      <c r="A20" s="34" t="s">
        <v>69</v>
      </c>
      <c r="B20" s="121">
        <f>'T20 Age 26-35 (Sensitivity)'!B20</f>
        <v>7.2096133711594373E-2</v>
      </c>
      <c r="E20" s="31">
        <f t="shared" ref="E20:E38" si="21">E19+1</f>
        <v>2</v>
      </c>
      <c r="F20" s="27">
        <f>B22</f>
        <v>214.572214119194</v>
      </c>
      <c r="G20" s="27">
        <f>F20*0.05</f>
        <v>10.728610705959701</v>
      </c>
      <c r="H20" s="28">
        <f>B33</f>
        <v>25</v>
      </c>
      <c r="I20" s="27">
        <f t="shared" si="9"/>
        <v>50000</v>
      </c>
      <c r="J20" s="29">
        <v>0.7</v>
      </c>
      <c r="K20" s="8">
        <f t="shared" si="10"/>
        <v>35</v>
      </c>
      <c r="L20" s="32"/>
      <c r="M20" s="9">
        <f>'SPWL Reserve'!K10*1000</f>
        <v>1.4282641651842443</v>
      </c>
      <c r="N20" s="9">
        <f>'Lapse &amp; Death Age 36-45'!D7</f>
        <v>9.5802828701948978E-3</v>
      </c>
      <c r="O20" s="33">
        <f t="shared" ref="O20:O38" si="22">R19</f>
        <v>0.98913467498014584</v>
      </c>
      <c r="P20" s="33">
        <f t="shared" ref="P20:P38" si="23">O20*M20/1000</f>
        <v>1.4127456108153067E-3</v>
      </c>
      <c r="Q20" s="33">
        <f t="shared" ref="Q20:Q38" si="24">MIN(N20*O20,O20-P20)</f>
        <v>9.4761899830280889E-3</v>
      </c>
      <c r="R20" s="30">
        <f t="shared" ref="R20:R38" si="25">O20-SUM(P20:Q20)</f>
        <v>0.97824573938630244</v>
      </c>
      <c r="S20" s="30"/>
      <c r="T20" s="10">
        <f t="shared" si="11"/>
        <v>39.565386999205835</v>
      </c>
      <c r="U20" s="10">
        <f t="shared" si="1"/>
        <v>34.238600878520586</v>
      </c>
      <c r="W20" s="30"/>
      <c r="X20" s="11">
        <f t="shared" si="2"/>
        <v>209.90435425278693</v>
      </c>
      <c r="Y20" s="11">
        <f t="shared" si="3"/>
        <v>-10.495217712639349</v>
      </c>
      <c r="Z20" s="11">
        <f t="shared" si="3"/>
        <v>-24.456143484657559</v>
      </c>
      <c r="AA20" s="11">
        <f t="shared" si="12"/>
        <v>-70.637280540765332</v>
      </c>
      <c r="AB20" s="11">
        <f t="shared" si="13"/>
        <v>104.31571251472469</v>
      </c>
      <c r="AC20" s="11">
        <f t="shared" ref="AC20:AC38" si="26">-I20*($R19*J20-$R18*J19)/1000</f>
        <v>5.3802863756948982</v>
      </c>
      <c r="AD20" s="11">
        <f t="shared" si="14"/>
        <v>17.229139202757782</v>
      </c>
      <c r="AE20" s="11">
        <f t="shared" si="4"/>
        <v>126.92513809317737</v>
      </c>
      <c r="AG20" s="50"/>
      <c r="AI20" s="31">
        <f t="shared" ref="AI20:AI38" si="27">AI19+1</f>
        <v>2</v>
      </c>
      <c r="AJ20" s="27">
        <f t="shared" ref="AJ20:AJ38" si="28">$B$22</f>
        <v>214.572214119194</v>
      </c>
      <c r="AK20" s="27">
        <f t="shared" ref="AK20:AK38" si="29">AJ20*$B$28</f>
        <v>10.728610705959701</v>
      </c>
      <c r="AL20" s="28">
        <f>$C$33</f>
        <v>25</v>
      </c>
      <c r="AM20" s="27">
        <f t="shared" si="15"/>
        <v>50000</v>
      </c>
      <c r="AN20" s="29">
        <v>0.7</v>
      </c>
      <c r="AO20" s="8">
        <f t="shared" si="16"/>
        <v>35</v>
      </c>
      <c r="AP20" s="32"/>
      <c r="AQ20" s="9">
        <f>M20*'Lapse &amp; Death Age 36-45'!$B$31</f>
        <v>1.2220585263357691</v>
      </c>
      <c r="AR20" s="9">
        <f t="shared" ref="AR20:AR38" si="30">N20</f>
        <v>9.5802828701948978E-3</v>
      </c>
      <c r="AS20" s="33">
        <f t="shared" ref="AS20:AS38" si="31">AV19</f>
        <v>0.9893244103323422</v>
      </c>
      <c r="AT20" s="33">
        <f t="shared" ref="AT20:AT38" si="32">AS20*AQ20/1000</f>
        <v>1.2090123309587456E-3</v>
      </c>
      <c r="AU20" s="33">
        <f t="shared" ref="AU20:AU38" si="33">MIN(AR20*AS20,AS20-AT20)</f>
        <v>9.4780077013726059E-3</v>
      </c>
      <c r="AV20" s="30">
        <f t="shared" ref="AV20:AV38" si="34">AS20-SUM(AT20:AU20)</f>
        <v>0.97863739030001085</v>
      </c>
      <c r="AW20" s="30"/>
      <c r="AX20" s="10">
        <f t="shared" si="17"/>
        <v>39.572976413293688</v>
      </c>
      <c r="AY20" s="10">
        <f t="shared" si="5"/>
        <v>34.252308660500383</v>
      </c>
      <c r="BA20" s="30"/>
      <c r="BB20" s="11">
        <f t="shared" si="6"/>
        <v>209.90435425278693</v>
      </c>
      <c r="BC20" s="11">
        <f t="shared" si="7"/>
        <v>-10.495217712639349</v>
      </c>
      <c r="BD20" s="11">
        <f t="shared" si="7"/>
        <v>-24.456143484657559</v>
      </c>
      <c r="BE20" s="11">
        <f t="shared" si="18"/>
        <v>-60.45061654793728</v>
      </c>
      <c r="BF20" s="11">
        <f t="shared" si="19"/>
        <v>114.50237650755275</v>
      </c>
      <c r="BG20" s="11">
        <f t="shared" ref="BG20:BG38" si="35">-AM20*($R19*AN20-$R18*AN19)/1000</f>
        <v>5.3802863756948982</v>
      </c>
      <c r="BH20" s="11">
        <f t="shared" si="20"/>
        <v>17.229686370170651</v>
      </c>
      <c r="BI20" s="11">
        <f t="shared" si="8"/>
        <v>137.1123492534183</v>
      </c>
    </row>
    <row r="21" spans="1:61" x14ac:dyDescent="0.2">
      <c r="A21" s="34" t="s">
        <v>70</v>
      </c>
      <c r="B21" s="12">
        <f>'T20 Age 26-35 (Sensitivity)'!B21</f>
        <v>3.2096133711594366E-2</v>
      </c>
      <c r="E21" s="31">
        <f t="shared" si="21"/>
        <v>3</v>
      </c>
      <c r="F21" s="27">
        <f>B22</f>
        <v>214.572214119194</v>
      </c>
      <c r="G21" s="27">
        <f t="shared" ref="G21:G38" si="36">F21*0.05</f>
        <v>10.728610705959701</v>
      </c>
      <c r="H21" s="28">
        <f>B33</f>
        <v>25</v>
      </c>
      <c r="I21" s="27">
        <f t="shared" si="9"/>
        <v>50000</v>
      </c>
      <c r="J21" s="29">
        <v>0.7</v>
      </c>
      <c r="K21" s="8">
        <f t="shared" si="10"/>
        <v>35</v>
      </c>
      <c r="L21" s="32"/>
      <c r="M21" s="9">
        <f>'SPWL Reserve'!K11*1000</f>
        <v>1.5531325570520966</v>
      </c>
      <c r="N21" s="9">
        <f>'Lapse &amp; Death Age 36-45'!D8</f>
        <v>8.9014186793623263E-3</v>
      </c>
      <c r="O21" s="33">
        <f t="shared" si="22"/>
        <v>0.97824573938630244</v>
      </c>
      <c r="P21" s="33">
        <f t="shared" si="23"/>
        <v>1.5193453066383669E-3</v>
      </c>
      <c r="Q21" s="33">
        <f t="shared" si="24"/>
        <v>8.7077748975798435E-3</v>
      </c>
      <c r="R21" s="30">
        <f t="shared" si="25"/>
        <v>0.96801861918208421</v>
      </c>
      <c r="S21" s="30"/>
      <c r="T21" s="10">
        <f t="shared" si="11"/>
        <v>34.238600878520586</v>
      </c>
      <c r="U21" s="10">
        <f t="shared" si="1"/>
        <v>33.880651671372945</v>
      </c>
      <c r="W21" s="30"/>
      <c r="X21" s="11">
        <f t="shared" si="2"/>
        <v>207.70989842650468</v>
      </c>
      <c r="Y21" s="11">
        <f t="shared" si="3"/>
        <v>-10.385494921325236</v>
      </c>
      <c r="Z21" s="11">
        <f t="shared" si="3"/>
        <v>-24.200465479552104</v>
      </c>
      <c r="AA21" s="11">
        <f t="shared" si="12"/>
        <v>-75.967265331918341</v>
      </c>
      <c r="AB21" s="11">
        <f t="shared" si="13"/>
        <v>97.156672693709012</v>
      </c>
      <c r="AC21" s="11">
        <f t="shared" si="26"/>
        <v>0.38111274578452314</v>
      </c>
      <c r="AD21" s="11">
        <f t="shared" si="14"/>
        <v>16.694797326705753</v>
      </c>
      <c r="AE21" s="11">
        <f t="shared" si="4"/>
        <v>114.23258276619929</v>
      </c>
      <c r="AI21" s="31">
        <f t="shared" si="27"/>
        <v>3</v>
      </c>
      <c r="AJ21" s="27">
        <f t="shared" si="28"/>
        <v>214.572214119194</v>
      </c>
      <c r="AK21" s="27">
        <f t="shared" si="29"/>
        <v>10.728610705959701</v>
      </c>
      <c r="AL21" s="28">
        <f>$C$33</f>
        <v>25</v>
      </c>
      <c r="AM21" s="27">
        <f t="shared" si="15"/>
        <v>50000</v>
      </c>
      <c r="AN21" s="29">
        <v>0.7</v>
      </c>
      <c r="AO21" s="8">
        <f t="shared" si="16"/>
        <v>35</v>
      </c>
      <c r="AP21" s="32"/>
      <c r="AQ21" s="9">
        <f>M21*'Lapse &amp; Death Age 36-45'!$B$31</f>
        <v>1.3288990441277002</v>
      </c>
      <c r="AR21" s="9">
        <f t="shared" si="30"/>
        <v>8.9014186793623263E-3</v>
      </c>
      <c r="AS21" s="33">
        <f t="shared" si="31"/>
        <v>0.97863739030001085</v>
      </c>
      <c r="AT21" s="33">
        <f t="shared" si="32"/>
        <v>1.3005102925173115E-3</v>
      </c>
      <c r="AU21" s="33">
        <f t="shared" si="33"/>
        <v>8.7112611463389163E-3</v>
      </c>
      <c r="AV21" s="30">
        <f t="shared" si="34"/>
        <v>0.96862561886115461</v>
      </c>
      <c r="AW21" s="30"/>
      <c r="AX21" s="10">
        <f t="shared" si="17"/>
        <v>34.252308660500383</v>
      </c>
      <c r="AY21" s="10">
        <f t="shared" si="5"/>
        <v>33.901896660140409</v>
      </c>
      <c r="BA21" s="30"/>
      <c r="BB21" s="11">
        <f t="shared" si="6"/>
        <v>207.70989842650468</v>
      </c>
      <c r="BC21" s="11">
        <f t="shared" si="7"/>
        <v>-10.385494921325236</v>
      </c>
      <c r="BD21" s="11">
        <f t="shared" si="7"/>
        <v>-24.200465479552104</v>
      </c>
      <c r="BE21" s="11">
        <f t="shared" si="18"/>
        <v>-65.025514625865583</v>
      </c>
      <c r="BF21" s="11">
        <f t="shared" si="19"/>
        <v>108.09842339976177</v>
      </c>
      <c r="BG21" s="11">
        <f t="shared" si="35"/>
        <v>0.38111274578452314</v>
      </c>
      <c r="BH21" s="11">
        <f t="shared" si="20"/>
        <v>16.695785604788256</v>
      </c>
      <c r="BI21" s="11">
        <f t="shared" si="8"/>
        <v>125.17532175033455</v>
      </c>
    </row>
    <row r="22" spans="1:61" x14ac:dyDescent="0.2">
      <c r="A22" s="45" t="s">
        <v>71</v>
      </c>
      <c r="B22" s="63">
        <v>214.572214119194</v>
      </c>
      <c r="D22" s="36"/>
      <c r="E22" s="31">
        <f t="shared" si="21"/>
        <v>4</v>
      </c>
      <c r="F22" s="27">
        <f>B22</f>
        <v>214.572214119194</v>
      </c>
      <c r="G22" s="27">
        <f t="shared" si="36"/>
        <v>10.728610705959701</v>
      </c>
      <c r="H22" s="28">
        <f>B33</f>
        <v>25</v>
      </c>
      <c r="I22" s="27">
        <f t="shared" si="9"/>
        <v>50000</v>
      </c>
      <c r="J22" s="29">
        <v>0.6</v>
      </c>
      <c r="K22" s="8">
        <f t="shared" si="10"/>
        <v>30</v>
      </c>
      <c r="L22" s="32"/>
      <c r="M22" s="9">
        <f>'SPWL Reserve'!K12*1000</f>
        <v>1.6902913329606097</v>
      </c>
      <c r="N22" s="9">
        <f>'Lapse &amp; Death Age 36-45'!D9</f>
        <v>8.1999796147181735E-3</v>
      </c>
      <c r="O22" s="33">
        <f t="shared" si="22"/>
        <v>0.96801861918208421</v>
      </c>
      <c r="P22" s="33">
        <f t="shared" si="23"/>
        <v>1.6362334821479741E-3</v>
      </c>
      <c r="Q22" s="33">
        <f t="shared" si="24"/>
        <v>7.937732943960725E-3</v>
      </c>
      <c r="R22" s="30">
        <f t="shared" si="25"/>
        <v>0.95844465275597546</v>
      </c>
      <c r="S22" s="30"/>
      <c r="T22" s="10">
        <f t="shared" si="11"/>
        <v>33.880651671372945</v>
      </c>
      <c r="U22" s="10">
        <f t="shared" si="1"/>
        <v>28.753339582679263</v>
      </c>
      <c r="W22" s="30"/>
      <c r="X22" s="11">
        <f t="shared" si="2"/>
        <v>205.65559125255172</v>
      </c>
      <c r="Y22" s="11">
        <f t="shared" si="3"/>
        <v>-10.282779562627587</v>
      </c>
      <c r="Z22" s="11">
        <f t="shared" si="3"/>
        <v>-23.961116318899386</v>
      </c>
      <c r="AA22" s="11">
        <f t="shared" si="12"/>
        <v>-81.811674107398701</v>
      </c>
      <c r="AB22" s="11">
        <f t="shared" si="13"/>
        <v>89.600021263626033</v>
      </c>
      <c r="AC22" s="11">
        <f t="shared" si="26"/>
        <v>5.1980423030580534</v>
      </c>
      <c r="AD22" s="11">
        <f t="shared" si="14"/>
        <v>16.528288348342176</v>
      </c>
      <c r="AE22" s="11">
        <f t="shared" si="4"/>
        <v>111.32635191502627</v>
      </c>
      <c r="AI22" s="31">
        <f t="shared" si="27"/>
        <v>4</v>
      </c>
      <c r="AJ22" s="27">
        <f t="shared" si="28"/>
        <v>214.572214119194</v>
      </c>
      <c r="AK22" s="27">
        <f t="shared" si="29"/>
        <v>10.728610705959701</v>
      </c>
      <c r="AL22" s="28">
        <f t="shared" ref="AL22:AL38" si="37">$C$33</f>
        <v>25</v>
      </c>
      <c r="AM22" s="27">
        <f t="shared" si="15"/>
        <v>50000</v>
      </c>
      <c r="AN22" s="29">
        <v>0.6</v>
      </c>
      <c r="AO22" s="8">
        <f t="shared" si="16"/>
        <v>30</v>
      </c>
      <c r="AP22" s="32"/>
      <c r="AQ22" s="9">
        <f>M22*'Lapse &amp; Death Age 36-45'!$B$31</f>
        <v>1.4462555217644217</v>
      </c>
      <c r="AR22" s="9">
        <f t="shared" si="30"/>
        <v>8.1999796147181735E-3</v>
      </c>
      <c r="AS22" s="33">
        <f t="shared" si="31"/>
        <v>0.96862561886115461</v>
      </c>
      <c r="AT22" s="33">
        <f t="shared" si="32"/>
        <v>1.4008801498004251E-3</v>
      </c>
      <c r="AU22" s="33">
        <f t="shared" si="33"/>
        <v>7.9427103289552436E-3</v>
      </c>
      <c r="AV22" s="30">
        <f t="shared" si="34"/>
        <v>0.95928202838239895</v>
      </c>
      <c r="AW22" s="30"/>
      <c r="AX22" s="10">
        <f t="shared" si="17"/>
        <v>33.901896660140409</v>
      </c>
      <c r="AY22" s="10">
        <f t="shared" si="5"/>
        <v>28.778460851471969</v>
      </c>
      <c r="BA22" s="30"/>
      <c r="BB22" s="11">
        <f t="shared" si="6"/>
        <v>205.65559125255172</v>
      </c>
      <c r="BC22" s="11">
        <f t="shared" si="7"/>
        <v>-10.282779562627587</v>
      </c>
      <c r="BD22" s="11">
        <f t="shared" si="7"/>
        <v>-23.961116318899386</v>
      </c>
      <c r="BE22" s="11">
        <f t="shared" si="18"/>
        <v>-70.044007490021258</v>
      </c>
      <c r="BF22" s="11">
        <f t="shared" si="19"/>
        <v>101.36768788100348</v>
      </c>
      <c r="BG22" s="11">
        <f t="shared" si="35"/>
        <v>5.1980423030580534</v>
      </c>
      <c r="BH22" s="11">
        <f t="shared" si="20"/>
        <v>16.529820029893056</v>
      </c>
      <c r="BI22" s="11">
        <f t="shared" si="8"/>
        <v>123.0955502139546</v>
      </c>
    </row>
    <row r="23" spans="1:61" x14ac:dyDescent="0.2">
      <c r="D23" s="21"/>
      <c r="E23" s="31">
        <f t="shared" si="21"/>
        <v>5</v>
      </c>
      <c r="F23" s="27">
        <f>B22</f>
        <v>214.572214119194</v>
      </c>
      <c r="G23" s="27">
        <f t="shared" si="36"/>
        <v>10.728610705959701</v>
      </c>
      <c r="H23" s="28">
        <f>B33</f>
        <v>25</v>
      </c>
      <c r="I23" s="27">
        <f t="shared" si="9"/>
        <v>50000</v>
      </c>
      <c r="J23" s="29">
        <v>0.6</v>
      </c>
      <c r="K23" s="8">
        <f t="shared" si="10"/>
        <v>30</v>
      </c>
      <c r="L23" s="32"/>
      <c r="M23" s="9">
        <f>'SPWL Reserve'!K13*1000</f>
        <v>1.8407637069377385</v>
      </c>
      <c r="N23" s="9">
        <f>'Lapse &amp; Death Age 36-45'!D10</f>
        <v>7.7195040990566764E-3</v>
      </c>
      <c r="O23" s="33">
        <f t="shared" si="22"/>
        <v>0.95844465275597546</v>
      </c>
      <c r="P23" s="33">
        <f t="shared" si="23"/>
        <v>1.7642701319017429E-3</v>
      </c>
      <c r="Q23" s="33">
        <f t="shared" si="24"/>
        <v>7.3987174256687051E-3</v>
      </c>
      <c r="R23" s="30">
        <f t="shared" si="25"/>
        <v>0.94928166519840496</v>
      </c>
      <c r="S23" s="30"/>
      <c r="T23" s="10">
        <f t="shared" si="11"/>
        <v>28.753339582679263</v>
      </c>
      <c r="U23" s="10">
        <f t="shared" si="1"/>
        <v>28.478449955952147</v>
      </c>
      <c r="W23" s="30"/>
      <c r="X23" s="11">
        <f t="shared" si="2"/>
        <v>203.68946872437718</v>
      </c>
      <c r="Y23" s="11">
        <f t="shared" si="3"/>
        <v>-10.184473436218861</v>
      </c>
      <c r="Z23" s="11">
        <f t="shared" si="3"/>
        <v>-23.732041629960126</v>
      </c>
      <c r="AA23" s="11">
        <f t="shared" si="12"/>
        <v>-88.213506595087139</v>
      </c>
      <c r="AB23" s="11">
        <f t="shared" si="13"/>
        <v>81.559447063111051</v>
      </c>
      <c r="AC23" s="11">
        <f t="shared" si="26"/>
        <v>0.2872189927832669</v>
      </c>
      <c r="AD23" s="11">
        <f t="shared" si="14"/>
        <v>16.023966629364224</v>
      </c>
      <c r="AE23" s="11">
        <f t="shared" si="4"/>
        <v>97.870632685258542</v>
      </c>
      <c r="AI23" s="31">
        <f t="shared" si="27"/>
        <v>5</v>
      </c>
      <c r="AJ23" s="27">
        <f t="shared" si="28"/>
        <v>214.572214119194</v>
      </c>
      <c r="AK23" s="27">
        <f t="shared" si="29"/>
        <v>10.728610705959701</v>
      </c>
      <c r="AL23" s="28">
        <f>$C$33</f>
        <v>25</v>
      </c>
      <c r="AM23" s="27">
        <f t="shared" si="15"/>
        <v>50000</v>
      </c>
      <c r="AN23" s="29">
        <v>0.6</v>
      </c>
      <c r="AO23" s="8">
        <f t="shared" si="16"/>
        <v>30</v>
      </c>
      <c r="AP23" s="32"/>
      <c r="AQ23" s="9">
        <f>M23*'Lapse &amp; Death Age 36-45'!$B$31</f>
        <v>1.5750034467486027</v>
      </c>
      <c r="AR23" s="9">
        <f t="shared" si="30"/>
        <v>7.7195040990566764E-3</v>
      </c>
      <c r="AS23" s="33">
        <f t="shared" si="31"/>
        <v>0.95928202838239895</v>
      </c>
      <c r="AT23" s="33">
        <f t="shared" si="32"/>
        <v>1.5108725011062695E-3</v>
      </c>
      <c r="AU23" s="33">
        <f t="shared" si="33"/>
        <v>7.4051815502493316E-3</v>
      </c>
      <c r="AV23" s="30">
        <f t="shared" si="34"/>
        <v>0.95036597433104331</v>
      </c>
      <c r="AW23" s="30"/>
      <c r="AX23" s="10">
        <f t="shared" si="17"/>
        <v>28.778460851471969</v>
      </c>
      <c r="AY23" s="10">
        <f t="shared" si="5"/>
        <v>28.510979229931298</v>
      </c>
      <c r="BA23" s="30"/>
      <c r="BB23" s="11">
        <f t="shared" si="6"/>
        <v>203.68946872437718</v>
      </c>
      <c r="BC23" s="11">
        <f t="shared" si="7"/>
        <v>-10.184473436218861</v>
      </c>
      <c r="BD23" s="11">
        <f t="shared" si="7"/>
        <v>-23.732041629960126</v>
      </c>
      <c r="BE23" s="11">
        <f t="shared" si="18"/>
        <v>-75.54362505531347</v>
      </c>
      <c r="BF23" s="11">
        <f t="shared" si="19"/>
        <v>94.229328602884721</v>
      </c>
      <c r="BG23" s="11">
        <f t="shared" si="35"/>
        <v>0.2872189927832669</v>
      </c>
      <c r="BH23" s="11">
        <f t="shared" si="20"/>
        <v>16.025777775718108</v>
      </c>
      <c r="BI23" s="11">
        <f t="shared" si="8"/>
        <v>110.5423253713861</v>
      </c>
    </row>
    <row r="24" spans="1:61" x14ac:dyDescent="0.2">
      <c r="D24" s="21"/>
      <c r="E24" s="31">
        <f t="shared" si="21"/>
        <v>6</v>
      </c>
      <c r="F24" s="27">
        <f>B22</f>
        <v>214.572214119194</v>
      </c>
      <c r="G24" s="27">
        <f t="shared" si="36"/>
        <v>10.728610705959701</v>
      </c>
      <c r="H24" s="28">
        <f>B33</f>
        <v>25</v>
      </c>
      <c r="I24" s="27">
        <f t="shared" si="9"/>
        <v>50000</v>
      </c>
      <c r="J24" s="29">
        <v>0.5</v>
      </c>
      <c r="K24" s="8">
        <f t="shared" si="10"/>
        <v>25</v>
      </c>
      <c r="L24" s="32"/>
      <c r="M24" s="9">
        <f>'SPWL Reserve'!K14*1000</f>
        <v>2.0063049989834814</v>
      </c>
      <c r="N24" s="9">
        <f>'Lapse &amp; Death Age 36-45'!D11</f>
        <v>6.9453463062913307E-3</v>
      </c>
      <c r="O24" s="33">
        <f t="shared" si="22"/>
        <v>0.94928166519840496</v>
      </c>
      <c r="P24" s="33">
        <f t="shared" si="23"/>
        <v>1.9045485503309235E-3</v>
      </c>
      <c r="Q24" s="33">
        <f t="shared" si="24"/>
        <v>6.5930899070158252E-3</v>
      </c>
      <c r="R24" s="30">
        <f t="shared" si="25"/>
        <v>0.94078402674105821</v>
      </c>
      <c r="S24" s="30"/>
      <c r="T24" s="10">
        <f t="shared" si="11"/>
        <v>28.478449955952147</v>
      </c>
      <c r="U24" s="10">
        <f t="shared" si="1"/>
        <v>23.519600668526454</v>
      </c>
      <c r="W24" s="30"/>
      <c r="X24" s="11">
        <f t="shared" si="2"/>
        <v>201.86611162579987</v>
      </c>
      <c r="Y24" s="11">
        <f t="shared" si="3"/>
        <v>-10.093305581289995</v>
      </c>
      <c r="Z24" s="11">
        <f t="shared" si="3"/>
        <v>-23.519600668526454</v>
      </c>
      <c r="AA24" s="11">
        <f t="shared" si="12"/>
        <v>-95.227427516546172</v>
      </c>
      <c r="AB24" s="11">
        <f t="shared" si="13"/>
        <v>73.025777859437241</v>
      </c>
      <c r="AC24" s="11">
        <f t="shared" si="26"/>
        <v>5.0212979527191361</v>
      </c>
      <c r="AD24" s="11">
        <f t="shared" si="14"/>
        <v>15.879264002755914</v>
      </c>
      <c r="AE24" s="11">
        <f t="shared" si="4"/>
        <v>93.926339814912296</v>
      </c>
      <c r="AI24" s="31">
        <f t="shared" si="27"/>
        <v>6</v>
      </c>
      <c r="AJ24" s="27">
        <f t="shared" si="28"/>
        <v>214.572214119194</v>
      </c>
      <c r="AK24" s="27">
        <f t="shared" si="29"/>
        <v>10.728610705959701</v>
      </c>
      <c r="AL24" s="28">
        <f t="shared" si="37"/>
        <v>25</v>
      </c>
      <c r="AM24" s="27">
        <f t="shared" si="15"/>
        <v>50000</v>
      </c>
      <c r="AN24" s="29">
        <v>0.5</v>
      </c>
      <c r="AO24" s="8">
        <f t="shared" si="16"/>
        <v>25</v>
      </c>
      <c r="AP24" s="32"/>
      <c r="AQ24" s="9">
        <f>M24*'Lapse &amp; Death Age 36-45'!$B$31</f>
        <v>1.7166447147552415</v>
      </c>
      <c r="AR24" s="9">
        <f t="shared" si="30"/>
        <v>6.9453463062913307E-3</v>
      </c>
      <c r="AS24" s="33">
        <f t="shared" si="31"/>
        <v>0.95036597433104331</v>
      </c>
      <c r="AT24" s="33">
        <f t="shared" si="32"/>
        <v>1.6314407269186011E-3</v>
      </c>
      <c r="AU24" s="33">
        <f t="shared" si="33"/>
        <v>6.6006208094450732E-3</v>
      </c>
      <c r="AV24" s="30">
        <f t="shared" si="34"/>
        <v>0.94213391279467962</v>
      </c>
      <c r="AW24" s="30"/>
      <c r="AX24" s="10">
        <f t="shared" si="17"/>
        <v>28.510979229931298</v>
      </c>
      <c r="AY24" s="10">
        <f t="shared" si="5"/>
        <v>23.553347819866989</v>
      </c>
      <c r="BA24" s="30"/>
      <c r="BB24" s="11">
        <f t="shared" si="6"/>
        <v>201.86611162579987</v>
      </c>
      <c r="BC24" s="11">
        <f t="shared" si="7"/>
        <v>-10.093305581289995</v>
      </c>
      <c r="BD24" s="11">
        <f t="shared" si="7"/>
        <v>-23.519600668526454</v>
      </c>
      <c r="BE24" s="11">
        <f t="shared" si="18"/>
        <v>-81.572036345930059</v>
      </c>
      <c r="BF24" s="11">
        <f t="shared" si="19"/>
        <v>86.681169030053354</v>
      </c>
      <c r="BG24" s="11">
        <f t="shared" si="35"/>
        <v>5.0212979527191361</v>
      </c>
      <c r="BH24" s="11">
        <f t="shared" si="20"/>
        <v>15.881609237642255</v>
      </c>
      <c r="BI24" s="11">
        <f t="shared" si="8"/>
        <v>107.58407622041474</v>
      </c>
    </row>
    <row r="25" spans="1:61" x14ac:dyDescent="0.2">
      <c r="A25" s="220" t="s">
        <v>72</v>
      </c>
      <c r="B25" s="220"/>
      <c r="C25" s="38"/>
      <c r="D25" s="21"/>
      <c r="E25" s="31">
        <f t="shared" si="21"/>
        <v>7</v>
      </c>
      <c r="F25" s="27">
        <f>B22</f>
        <v>214.572214119194</v>
      </c>
      <c r="G25" s="27">
        <f t="shared" si="36"/>
        <v>10.728610705959701</v>
      </c>
      <c r="H25" s="28">
        <f>B33</f>
        <v>25</v>
      </c>
      <c r="I25" s="27">
        <f t="shared" si="9"/>
        <v>50000</v>
      </c>
      <c r="J25" s="29">
        <v>0.5</v>
      </c>
      <c r="K25" s="8">
        <f t="shared" si="10"/>
        <v>25</v>
      </c>
      <c r="L25" s="32"/>
      <c r="M25" s="9">
        <f>'SPWL Reserve'!K15*1000</f>
        <v>2.1871053257687421</v>
      </c>
      <c r="N25" s="9">
        <f>'Lapse &amp; Death Age 36-45'!D12</f>
        <v>7.0317739771965128E-3</v>
      </c>
      <c r="O25" s="33">
        <f t="shared" si="22"/>
        <v>0.94078402674105821</v>
      </c>
      <c r="P25" s="33">
        <f t="shared" si="23"/>
        <v>2.057593755283531E-3</v>
      </c>
      <c r="Q25" s="33">
        <f t="shared" si="24"/>
        <v>6.6153806373999216E-3</v>
      </c>
      <c r="R25" s="30">
        <f t="shared" si="25"/>
        <v>0.93211105234837477</v>
      </c>
      <c r="S25" s="30"/>
      <c r="T25" s="10">
        <f t="shared" si="11"/>
        <v>23.519600668526454</v>
      </c>
      <c r="U25" s="10">
        <f t="shared" si="1"/>
        <v>23.302776308709369</v>
      </c>
      <c r="W25" s="30"/>
      <c r="X25" s="11">
        <f t="shared" si="2"/>
        <v>200.00513230736271</v>
      </c>
      <c r="Y25" s="11">
        <f t="shared" si="3"/>
        <v>-10.000256615368137</v>
      </c>
      <c r="Z25" s="11">
        <f t="shared" si="3"/>
        <v>-23.302776308709369</v>
      </c>
      <c r="AA25" s="11">
        <f t="shared" si="12"/>
        <v>-102.87968776417655</v>
      </c>
      <c r="AB25" s="11">
        <f t="shared" si="13"/>
        <v>63.822411619108649</v>
      </c>
      <c r="AC25" s="11">
        <f t="shared" si="26"/>
        <v>0.21244096143366864</v>
      </c>
      <c r="AD25" s="11">
        <f t="shared" si="14"/>
        <v>15.394289198386298</v>
      </c>
      <c r="AE25" s="11">
        <f t="shared" si="4"/>
        <v>79.429141778928624</v>
      </c>
      <c r="AI25" s="31">
        <f t="shared" si="27"/>
        <v>7</v>
      </c>
      <c r="AJ25" s="27">
        <f t="shared" si="28"/>
        <v>214.572214119194</v>
      </c>
      <c r="AK25" s="27">
        <f t="shared" si="29"/>
        <v>10.728610705959701</v>
      </c>
      <c r="AL25" s="28">
        <f t="shared" si="37"/>
        <v>25</v>
      </c>
      <c r="AM25" s="27">
        <f t="shared" si="15"/>
        <v>50000</v>
      </c>
      <c r="AN25" s="29">
        <v>0.5</v>
      </c>
      <c r="AO25" s="8">
        <f t="shared" si="16"/>
        <v>25</v>
      </c>
      <c r="AP25" s="32"/>
      <c r="AQ25" s="9">
        <f>M25*'Lapse &amp; Death Age 36-45'!$B$31</f>
        <v>1.87134199436088</v>
      </c>
      <c r="AR25" s="9">
        <f t="shared" si="30"/>
        <v>7.0317739771965128E-3</v>
      </c>
      <c r="AS25" s="33">
        <f t="shared" si="31"/>
        <v>0.94213391279467962</v>
      </c>
      <c r="AT25" s="33">
        <f t="shared" si="32"/>
        <v>1.7630547553242151E-3</v>
      </c>
      <c r="AU25" s="33">
        <f t="shared" si="33"/>
        <v>6.624872731023957E-3</v>
      </c>
      <c r="AV25" s="30">
        <f t="shared" si="34"/>
        <v>0.93374598530833142</v>
      </c>
      <c r="AW25" s="30"/>
      <c r="AX25" s="10">
        <f t="shared" si="17"/>
        <v>23.553347819866989</v>
      </c>
      <c r="AY25" s="10">
        <f t="shared" si="5"/>
        <v>23.343649632708285</v>
      </c>
      <c r="BA25" s="30"/>
      <c r="BB25" s="11">
        <f t="shared" si="6"/>
        <v>200.00513230736271</v>
      </c>
      <c r="BC25" s="11">
        <f t="shared" si="7"/>
        <v>-10.000256615368137</v>
      </c>
      <c r="BD25" s="11">
        <f t="shared" si="7"/>
        <v>-23.302776308709369</v>
      </c>
      <c r="BE25" s="11">
        <f t="shared" si="18"/>
        <v>-88.152737766210748</v>
      </c>
      <c r="BF25" s="11">
        <f t="shared" si="19"/>
        <v>78.549361617074453</v>
      </c>
      <c r="BG25" s="11">
        <f t="shared" si="35"/>
        <v>0.21244096143366864</v>
      </c>
      <c r="BH25" s="11">
        <f t="shared" si="20"/>
        <v>15.396722237521729</v>
      </c>
      <c r="BI25" s="11">
        <f t="shared" si="8"/>
        <v>94.158524816029853</v>
      </c>
    </row>
    <row r="26" spans="1:61" x14ac:dyDescent="0.2">
      <c r="A26" s="37" t="s">
        <v>8</v>
      </c>
      <c r="B26" s="37" t="s">
        <v>73</v>
      </c>
      <c r="C26" s="38"/>
      <c r="D26" s="21"/>
      <c r="E26" s="31">
        <f t="shared" si="21"/>
        <v>8</v>
      </c>
      <c r="F26" s="27">
        <f>B22</f>
        <v>214.572214119194</v>
      </c>
      <c r="G26" s="27">
        <f t="shared" si="36"/>
        <v>10.728610705959701</v>
      </c>
      <c r="H26" s="28">
        <f>B33</f>
        <v>25</v>
      </c>
      <c r="I26" s="27">
        <f t="shared" si="9"/>
        <v>50000</v>
      </c>
      <c r="J26" s="29">
        <v>0.4</v>
      </c>
      <c r="K26" s="8">
        <f t="shared" si="10"/>
        <v>20</v>
      </c>
      <c r="L26" s="32"/>
      <c r="M26" s="9">
        <f>'SPWL Reserve'!K16*1000</f>
        <v>2.387234329377383</v>
      </c>
      <c r="N26" s="9">
        <f>'Lapse &amp; Death Age 36-45'!D13</f>
        <v>6.0675249994714704E-3</v>
      </c>
      <c r="O26" s="33">
        <f t="shared" si="22"/>
        <v>0.93211105234837477</v>
      </c>
      <c r="P26" s="33">
        <f t="shared" si="23"/>
        <v>2.2251675029581188E-3</v>
      </c>
      <c r="Q26" s="33">
        <f t="shared" si="24"/>
        <v>5.6556071124074245E-3</v>
      </c>
      <c r="R26" s="30">
        <f t="shared" si="25"/>
        <v>0.92423027773300925</v>
      </c>
      <c r="S26" s="30"/>
      <c r="T26" s="10">
        <f t="shared" si="11"/>
        <v>23.302776308709369</v>
      </c>
      <c r="U26" s="10">
        <f t="shared" si="1"/>
        <v>18.484605554660185</v>
      </c>
      <c r="W26" s="30"/>
      <c r="X26" s="11">
        <f t="shared" si="2"/>
        <v>198.3141370491694</v>
      </c>
      <c r="Y26" s="11">
        <f t="shared" si="3"/>
        <v>-9.9157068524584702</v>
      </c>
      <c r="Z26" s="11">
        <f t="shared" si="3"/>
        <v>-23.105756943325233</v>
      </c>
      <c r="AA26" s="11">
        <f t="shared" si="12"/>
        <v>-111.25837514790594</v>
      </c>
      <c r="AB26" s="11">
        <f t="shared" si="13"/>
        <v>54.034298105479778</v>
      </c>
      <c r="AC26" s="11">
        <f t="shared" si="26"/>
        <v>4.8773796215589584</v>
      </c>
      <c r="AD26" s="11">
        <f t="shared" si="14"/>
        <v>15.262838491120636</v>
      </c>
      <c r="AE26" s="11">
        <f t="shared" si="4"/>
        <v>74.174516218159368</v>
      </c>
      <c r="AI26" s="31">
        <f t="shared" si="27"/>
        <v>8</v>
      </c>
      <c r="AJ26" s="27">
        <f t="shared" si="28"/>
        <v>214.572214119194</v>
      </c>
      <c r="AK26" s="27">
        <f t="shared" si="29"/>
        <v>10.728610705959701</v>
      </c>
      <c r="AL26" s="28">
        <f t="shared" si="37"/>
        <v>25</v>
      </c>
      <c r="AM26" s="27">
        <f t="shared" si="15"/>
        <v>50000</v>
      </c>
      <c r="AN26" s="29">
        <v>0.4</v>
      </c>
      <c r="AO26" s="8">
        <f t="shared" si="16"/>
        <v>20</v>
      </c>
      <c r="AP26" s="32"/>
      <c r="AQ26" s="9">
        <f>M26*'Lapse &amp; Death Age 36-45'!$B$31</f>
        <v>2.0425773730735237</v>
      </c>
      <c r="AR26" s="9">
        <f t="shared" si="30"/>
        <v>6.0675249994714704E-3</v>
      </c>
      <c r="AS26" s="33">
        <f t="shared" si="31"/>
        <v>0.93374598530833142</v>
      </c>
      <c r="AT26" s="33">
        <f t="shared" si="32"/>
        <v>1.9072484217890406E-3</v>
      </c>
      <c r="AU26" s="33">
        <f t="shared" si="33"/>
        <v>5.6655271090144208E-3</v>
      </c>
      <c r="AV26" s="30">
        <f t="shared" si="34"/>
        <v>0.92617320977752793</v>
      </c>
      <c r="AW26" s="30"/>
      <c r="AX26" s="10">
        <f t="shared" si="17"/>
        <v>23.343649632708285</v>
      </c>
      <c r="AY26" s="10">
        <f t="shared" si="5"/>
        <v>18.523464195550559</v>
      </c>
      <c r="BA26" s="30"/>
      <c r="BB26" s="11">
        <f t="shared" si="6"/>
        <v>198.3141370491694</v>
      </c>
      <c r="BC26" s="11">
        <f t="shared" si="7"/>
        <v>-9.9157068524584702</v>
      </c>
      <c r="BD26" s="11">
        <f t="shared" si="7"/>
        <v>-23.105756943325233</v>
      </c>
      <c r="BE26" s="11">
        <f t="shared" si="18"/>
        <v>-95.362421089452027</v>
      </c>
      <c r="BF26" s="11">
        <f t="shared" si="19"/>
        <v>69.930252163933687</v>
      </c>
      <c r="BG26" s="11">
        <f t="shared" si="35"/>
        <v>4.8773796215589584</v>
      </c>
      <c r="BH26" s="11">
        <f t="shared" si="20"/>
        <v>15.265785299752899</v>
      </c>
      <c r="BI26" s="11">
        <f t="shared" si="8"/>
        <v>90.073417085245552</v>
      </c>
    </row>
    <row r="27" spans="1:61" x14ac:dyDescent="0.2">
      <c r="A27" s="21">
        <v>1</v>
      </c>
      <c r="B27" s="38">
        <v>0.8</v>
      </c>
      <c r="D27" s="21"/>
      <c r="E27" s="31">
        <f t="shared" si="21"/>
        <v>9</v>
      </c>
      <c r="F27" s="27">
        <f>B22</f>
        <v>214.572214119194</v>
      </c>
      <c r="G27" s="27">
        <f t="shared" si="36"/>
        <v>10.728610705959701</v>
      </c>
      <c r="H27" s="28">
        <f>B33</f>
        <v>25</v>
      </c>
      <c r="I27" s="27">
        <f t="shared" si="9"/>
        <v>50000</v>
      </c>
      <c r="J27" s="29">
        <v>0.4</v>
      </c>
      <c r="K27" s="8">
        <f t="shared" si="10"/>
        <v>20</v>
      </c>
      <c r="L27" s="32"/>
      <c r="M27" s="9">
        <f>'SPWL Reserve'!K17*1000</f>
        <v>2.6094385895298609</v>
      </c>
      <c r="N27" s="9">
        <f>'Lapse &amp; Death Age 36-45'!D14</f>
        <v>5.6882942573793366E-3</v>
      </c>
      <c r="O27" s="33">
        <f t="shared" si="22"/>
        <v>0.92423027773300925</v>
      </c>
      <c r="P27" s="33">
        <f t="shared" si="23"/>
        <v>2.4117221523284153E-3</v>
      </c>
      <c r="Q27" s="33">
        <f t="shared" si="24"/>
        <v>5.2572937813247858E-3</v>
      </c>
      <c r="R27" s="30">
        <f t="shared" si="25"/>
        <v>0.91656126179935604</v>
      </c>
      <c r="S27" s="30"/>
      <c r="T27" s="10">
        <f t="shared" si="11"/>
        <v>18.484605554660185</v>
      </c>
      <c r="U27" s="10">
        <f t="shared" si="1"/>
        <v>18.33122523598712</v>
      </c>
      <c r="W27" s="30"/>
      <c r="X27" s="11">
        <f t="shared" si="2"/>
        <v>196.66857932017007</v>
      </c>
      <c r="Y27" s="11">
        <f t="shared" si="3"/>
        <v>-9.833428966008503</v>
      </c>
      <c r="Z27" s="11">
        <f t="shared" si="3"/>
        <v>-22.914031544983899</v>
      </c>
      <c r="AA27" s="11">
        <f t="shared" si="12"/>
        <v>-120.58610761642076</v>
      </c>
      <c r="AB27" s="11">
        <f t="shared" si="13"/>
        <v>43.33501119275688</v>
      </c>
      <c r="AC27" s="11">
        <f t="shared" si="26"/>
        <v>0.15761549230731142</v>
      </c>
      <c r="AD27" s="11">
        <f t="shared" si="14"/>
        <v>14.802760575634332</v>
      </c>
      <c r="AE27" s="11">
        <f t="shared" si="4"/>
        <v>58.295387260698526</v>
      </c>
      <c r="AI27" s="31">
        <f t="shared" si="27"/>
        <v>9</v>
      </c>
      <c r="AJ27" s="27">
        <f t="shared" si="28"/>
        <v>214.572214119194</v>
      </c>
      <c r="AK27" s="27">
        <f t="shared" si="29"/>
        <v>10.728610705959701</v>
      </c>
      <c r="AL27" s="28">
        <f t="shared" si="37"/>
        <v>25</v>
      </c>
      <c r="AM27" s="27">
        <f t="shared" si="15"/>
        <v>50000</v>
      </c>
      <c r="AN27" s="29">
        <v>0.4</v>
      </c>
      <c r="AO27" s="8">
        <f t="shared" si="16"/>
        <v>20</v>
      </c>
      <c r="AP27" s="32"/>
      <c r="AQ27" s="9">
        <f>M27*'Lapse &amp; Death Age 36-45'!$B$31</f>
        <v>2.2327008931664873</v>
      </c>
      <c r="AR27" s="9">
        <f t="shared" si="30"/>
        <v>5.6882942573793366E-3</v>
      </c>
      <c r="AS27" s="33">
        <f t="shared" si="31"/>
        <v>0.92617320977752793</v>
      </c>
      <c r="AT27" s="33">
        <f t="shared" si="32"/>
        <v>2.0678677526971591E-3</v>
      </c>
      <c r="AU27" s="33">
        <f t="shared" si="33"/>
        <v>5.2683457505160996E-3</v>
      </c>
      <c r="AV27" s="30">
        <f t="shared" si="34"/>
        <v>0.9188369962743147</v>
      </c>
      <c r="AW27" s="30"/>
      <c r="AX27" s="10">
        <f t="shared" si="17"/>
        <v>18.523464195550559</v>
      </c>
      <c r="AY27" s="10">
        <f t="shared" si="5"/>
        <v>18.376739925486294</v>
      </c>
      <c r="BA27" s="30"/>
      <c r="BB27" s="11">
        <f t="shared" si="6"/>
        <v>196.66857932017007</v>
      </c>
      <c r="BC27" s="11">
        <f t="shared" si="7"/>
        <v>-9.833428966008503</v>
      </c>
      <c r="BD27" s="11">
        <f t="shared" si="7"/>
        <v>-22.914031544983899</v>
      </c>
      <c r="BE27" s="11">
        <f t="shared" si="18"/>
        <v>-103.39338763485796</v>
      </c>
      <c r="BF27" s="11">
        <f t="shared" si="19"/>
        <v>60.527731174319683</v>
      </c>
      <c r="BG27" s="11">
        <f t="shared" si="35"/>
        <v>0.15761549230731142</v>
      </c>
      <c r="BH27" s="11">
        <f t="shared" si="20"/>
        <v>14.805562133403814</v>
      </c>
      <c r="BI27" s="11">
        <f t="shared" si="8"/>
        <v>75.490908800030809</v>
      </c>
    </row>
    <row r="28" spans="1:61" x14ac:dyDescent="0.2">
      <c r="A28" s="39" t="s">
        <v>74</v>
      </c>
      <c r="B28" s="38">
        <v>0.05</v>
      </c>
      <c r="D28" s="21"/>
      <c r="E28" s="31">
        <f t="shared" si="21"/>
        <v>10</v>
      </c>
      <c r="F28" s="27">
        <f>B22</f>
        <v>214.572214119194</v>
      </c>
      <c r="G28" s="27">
        <f t="shared" si="36"/>
        <v>10.728610705959701</v>
      </c>
      <c r="H28" s="28">
        <f>B33</f>
        <v>25</v>
      </c>
      <c r="I28" s="27">
        <f t="shared" si="9"/>
        <v>50000</v>
      </c>
      <c r="J28" s="29">
        <v>0.4</v>
      </c>
      <c r="K28" s="8">
        <f t="shared" si="10"/>
        <v>20</v>
      </c>
      <c r="L28" s="32"/>
      <c r="M28" s="9">
        <f>'SPWL Reserve'!K18*1000</f>
        <v>2.856316576086404</v>
      </c>
      <c r="N28" s="9">
        <f>'Lapse &amp; Death Age 36-45'!D15</f>
        <v>5.4090601757944556E-3</v>
      </c>
      <c r="O28" s="33">
        <f t="shared" si="22"/>
        <v>0.91656126179935604</v>
      </c>
      <c r="P28" s="33">
        <f t="shared" si="23"/>
        <v>2.617989125076171E-3</v>
      </c>
      <c r="Q28" s="33">
        <f t="shared" si="24"/>
        <v>4.9577350198748132E-3</v>
      </c>
      <c r="R28" s="30">
        <f t="shared" si="25"/>
        <v>0.90898553765440504</v>
      </c>
      <c r="S28" s="30"/>
      <c r="T28" s="10">
        <f t="shared" si="11"/>
        <v>18.33122523598712</v>
      </c>
      <c r="U28" s="10">
        <f t="shared" si="1"/>
        <v>18.179710753088102</v>
      </c>
      <c r="W28" s="30"/>
      <c r="X28" s="11">
        <f t="shared" si="2"/>
        <v>195.04303941683168</v>
      </c>
      <c r="Y28" s="11">
        <f t="shared" si="3"/>
        <v>-9.7521519708415845</v>
      </c>
      <c r="Z28" s="11">
        <f t="shared" si="3"/>
        <v>-22.724638441360128</v>
      </c>
      <c r="AA28" s="11">
        <f t="shared" si="12"/>
        <v>-130.89945625380855</v>
      </c>
      <c r="AB28" s="11">
        <f t="shared" si="13"/>
        <v>31.666792750821401</v>
      </c>
      <c r="AC28" s="11">
        <f t="shared" si="26"/>
        <v>0.15338031867306312</v>
      </c>
      <c r="AD28" s="11">
        <f t="shared" si="14"/>
        <v>14.680367062557165</v>
      </c>
      <c r="AE28" s="11">
        <f t="shared" si="4"/>
        <v>46.500540132051626</v>
      </c>
      <c r="AI28" s="31">
        <f t="shared" si="27"/>
        <v>10</v>
      </c>
      <c r="AJ28" s="27">
        <f t="shared" si="28"/>
        <v>214.572214119194</v>
      </c>
      <c r="AK28" s="27">
        <f t="shared" si="29"/>
        <v>10.728610705959701</v>
      </c>
      <c r="AL28" s="28">
        <f t="shared" si="37"/>
        <v>25</v>
      </c>
      <c r="AM28" s="27">
        <f t="shared" si="15"/>
        <v>50000</v>
      </c>
      <c r="AN28" s="29">
        <v>0.4</v>
      </c>
      <c r="AO28" s="8">
        <f t="shared" si="16"/>
        <v>20</v>
      </c>
      <c r="AP28" s="32"/>
      <c r="AQ28" s="9">
        <f>M28*'Lapse &amp; Death Age 36-45'!$B$31</f>
        <v>2.4439358704139296</v>
      </c>
      <c r="AR28" s="9">
        <f t="shared" si="30"/>
        <v>5.4090601757944556E-3</v>
      </c>
      <c r="AS28" s="33">
        <f t="shared" si="31"/>
        <v>0.9188369962743147</v>
      </c>
      <c r="AT28" s="33">
        <f t="shared" si="32"/>
        <v>2.2455786942581881E-3</v>
      </c>
      <c r="AU28" s="33">
        <f t="shared" si="33"/>
        <v>4.9700446045939945E-3</v>
      </c>
      <c r="AV28" s="30">
        <f t="shared" si="34"/>
        <v>0.91162137297546253</v>
      </c>
      <c r="AW28" s="30"/>
      <c r="AX28" s="10">
        <f t="shared" si="17"/>
        <v>18.376739925486294</v>
      </c>
      <c r="AY28" s="10">
        <f t="shared" si="5"/>
        <v>18.23242745950925</v>
      </c>
      <c r="BA28" s="30"/>
      <c r="BB28" s="11">
        <f t="shared" si="6"/>
        <v>195.04303941683168</v>
      </c>
      <c r="BC28" s="11">
        <f t="shared" si="7"/>
        <v>-9.7521519708415845</v>
      </c>
      <c r="BD28" s="11">
        <f t="shared" si="7"/>
        <v>-22.724638441360128</v>
      </c>
      <c r="BE28" s="11">
        <f t="shared" si="18"/>
        <v>-112.2789347129094</v>
      </c>
      <c r="BF28" s="11">
        <f t="shared" si="19"/>
        <v>50.287314291720548</v>
      </c>
      <c r="BG28" s="11">
        <f t="shared" si="35"/>
        <v>0.15338031867306312</v>
      </c>
      <c r="BH28" s="11">
        <f t="shared" si="20"/>
        <v>14.68364849569714</v>
      </c>
      <c r="BI28" s="11">
        <f t="shared" si="8"/>
        <v>65.124343106090748</v>
      </c>
    </row>
    <row r="29" spans="1:61" x14ac:dyDescent="0.2">
      <c r="D29" s="21"/>
      <c r="E29" s="31">
        <f t="shared" si="21"/>
        <v>11</v>
      </c>
      <c r="F29" s="27">
        <f>B22</f>
        <v>214.572214119194</v>
      </c>
      <c r="G29" s="27">
        <f t="shared" si="36"/>
        <v>10.728610705959701</v>
      </c>
      <c r="H29" s="28">
        <f>B33</f>
        <v>25</v>
      </c>
      <c r="I29" s="27">
        <f t="shared" si="9"/>
        <v>50000</v>
      </c>
      <c r="J29" s="29">
        <v>0.4</v>
      </c>
      <c r="K29" s="8">
        <f t="shared" si="10"/>
        <v>20</v>
      </c>
      <c r="L29" s="40"/>
      <c r="M29" s="9">
        <f>'SPWL Reserve'!K19*1000</f>
        <v>3.1319523698602287</v>
      </c>
      <c r="N29" s="9">
        <f>'Lapse &amp; Death Age 36-45'!D16</f>
        <v>4.8099788144753339E-3</v>
      </c>
      <c r="O29" s="33">
        <f t="shared" si="22"/>
        <v>0.90898553765440504</v>
      </c>
      <c r="P29" s="33">
        <f t="shared" si="23"/>
        <v>2.846899408825388E-3</v>
      </c>
      <c r="Q29" s="33">
        <f t="shared" si="24"/>
        <v>4.3722011787821593E-3</v>
      </c>
      <c r="R29" s="30">
        <f t="shared" si="25"/>
        <v>0.90176643706679749</v>
      </c>
      <c r="S29" s="40"/>
      <c r="T29" s="10">
        <f t="shared" si="11"/>
        <v>18.179710753088102</v>
      </c>
      <c r="U29" s="10">
        <f t="shared" si="1"/>
        <v>18.035328741335949</v>
      </c>
      <c r="W29" s="40"/>
      <c r="X29" s="11">
        <f t="shared" si="2"/>
        <v>193.49402101979956</v>
      </c>
      <c r="Y29" s="11">
        <f t="shared" si="3"/>
        <v>-9.6747010509899791</v>
      </c>
      <c r="Z29" s="11">
        <f t="shared" si="3"/>
        <v>-22.544160926669939</v>
      </c>
      <c r="AA29" s="11">
        <f t="shared" si="12"/>
        <v>-142.3449704412694</v>
      </c>
      <c r="AB29" s="11">
        <f t="shared" si="13"/>
        <v>18.930188600870252</v>
      </c>
      <c r="AC29" s="11">
        <f t="shared" si="26"/>
        <v>0.15151448289902059</v>
      </c>
      <c r="AD29" s="11">
        <f t="shared" si="14"/>
        <v>14.563349128538396</v>
      </c>
      <c r="AE29" s="11">
        <f t="shared" si="4"/>
        <v>33.645052212307668</v>
      </c>
      <c r="AI29" s="31">
        <f t="shared" si="27"/>
        <v>11</v>
      </c>
      <c r="AJ29" s="27">
        <f t="shared" si="28"/>
        <v>214.572214119194</v>
      </c>
      <c r="AK29" s="27">
        <f t="shared" si="29"/>
        <v>10.728610705959701</v>
      </c>
      <c r="AL29" s="28">
        <f t="shared" si="37"/>
        <v>25</v>
      </c>
      <c r="AM29" s="27">
        <f t="shared" si="15"/>
        <v>50000</v>
      </c>
      <c r="AN29" s="29">
        <v>0.4</v>
      </c>
      <c r="AO29" s="8">
        <f t="shared" si="16"/>
        <v>20</v>
      </c>
      <c r="AP29" s="40"/>
      <c r="AQ29" s="9">
        <f>M29*'Lapse &amp; Death Age 36-45'!$B$31</f>
        <v>2.6797767464616586</v>
      </c>
      <c r="AR29" s="9">
        <f t="shared" si="30"/>
        <v>4.8099788144753339E-3</v>
      </c>
      <c r="AS29" s="33">
        <f t="shared" si="31"/>
        <v>0.91162137297546253</v>
      </c>
      <c r="AT29" s="33">
        <f t="shared" si="32"/>
        <v>2.442941756877095E-3</v>
      </c>
      <c r="AU29" s="33">
        <f t="shared" si="33"/>
        <v>4.3848794908348913E-3</v>
      </c>
      <c r="AV29" s="30">
        <f t="shared" si="34"/>
        <v>0.90479355172775056</v>
      </c>
      <c r="AW29" s="40"/>
      <c r="AX29" s="10">
        <f t="shared" si="17"/>
        <v>18.23242745950925</v>
      </c>
      <c r="AY29" s="10">
        <f t="shared" si="5"/>
        <v>18.09587103455501</v>
      </c>
      <c r="BA29" s="40"/>
      <c r="BB29" s="11">
        <f t="shared" si="6"/>
        <v>193.49402101979956</v>
      </c>
      <c r="BC29" s="11">
        <f t="shared" si="7"/>
        <v>-9.6747010509899791</v>
      </c>
      <c r="BD29" s="11">
        <f t="shared" si="7"/>
        <v>-22.544160926669939</v>
      </c>
      <c r="BE29" s="11">
        <f t="shared" si="18"/>
        <v>-122.14708784385475</v>
      </c>
      <c r="BF29" s="11">
        <f t="shared" si="19"/>
        <v>39.1280711982849</v>
      </c>
      <c r="BG29" s="11">
        <f t="shared" si="35"/>
        <v>0.15151448289902059</v>
      </c>
      <c r="BH29" s="11">
        <f t="shared" si="20"/>
        <v>14.56714979925337</v>
      </c>
      <c r="BI29" s="11">
        <f t="shared" si="8"/>
        <v>53.846735480437289</v>
      </c>
    </row>
    <row r="30" spans="1:61" x14ac:dyDescent="0.2">
      <c r="A30" s="220" t="s">
        <v>75</v>
      </c>
      <c r="B30" s="220"/>
      <c r="D30" s="21"/>
      <c r="E30" s="31">
        <f t="shared" si="21"/>
        <v>12</v>
      </c>
      <c r="F30" s="27">
        <f>B22</f>
        <v>214.572214119194</v>
      </c>
      <c r="G30" s="27">
        <f t="shared" si="36"/>
        <v>10.728610705959701</v>
      </c>
      <c r="H30" s="28">
        <f>B33</f>
        <v>25</v>
      </c>
      <c r="I30" s="27">
        <f t="shared" si="9"/>
        <v>50000</v>
      </c>
      <c r="J30" s="29">
        <v>0.4</v>
      </c>
      <c r="K30" s="8">
        <f t="shared" si="10"/>
        <v>20</v>
      </c>
      <c r="L30" s="40"/>
      <c r="M30" s="9">
        <f>'SPWL Reserve'!K20*1000</f>
        <v>3.441094364167725</v>
      </c>
      <c r="N30" s="9">
        <f>'Lapse &amp; Death Age 36-45'!D17</f>
        <v>4.2600652883569099E-3</v>
      </c>
      <c r="O30" s="33">
        <f t="shared" si="22"/>
        <v>0.90176643706679749</v>
      </c>
      <c r="P30" s="33">
        <f t="shared" si="23"/>
        <v>3.1030634043861666E-3</v>
      </c>
      <c r="Q30" s="33">
        <f t="shared" si="24"/>
        <v>3.8415838967535499E-3</v>
      </c>
      <c r="R30" s="30">
        <f t="shared" si="25"/>
        <v>0.89482178976565774</v>
      </c>
      <c r="S30" s="40"/>
      <c r="T30" s="10">
        <f t="shared" si="11"/>
        <v>18.035328741335949</v>
      </c>
      <c r="U30" s="10">
        <f t="shared" si="1"/>
        <v>17.896435795313156</v>
      </c>
      <c r="X30" s="11">
        <f t="shared" si="2"/>
        <v>192.0038926721171</v>
      </c>
      <c r="Y30" s="11">
        <f t="shared" si="3"/>
        <v>-9.6001946336058559</v>
      </c>
      <c r="Z30" s="11">
        <f t="shared" si="3"/>
        <v>-22.370544744141444</v>
      </c>
      <c r="AA30" s="11">
        <f t="shared" si="12"/>
        <v>-155.15317021930832</v>
      </c>
      <c r="AB30" s="11">
        <f t="shared" si="13"/>
        <v>4.8799830750614603</v>
      </c>
      <c r="AC30" s="11">
        <f t="shared" si="26"/>
        <v>0.14438201175215049</v>
      </c>
      <c r="AD30" s="11">
        <f t="shared" si="14"/>
        <v>14.450878875741708</v>
      </c>
      <c r="AE30" s="11">
        <f t="shared" si="4"/>
        <v>19.475243962555318</v>
      </c>
      <c r="AI30" s="31">
        <f t="shared" si="27"/>
        <v>12</v>
      </c>
      <c r="AJ30" s="27">
        <f t="shared" si="28"/>
        <v>214.572214119194</v>
      </c>
      <c r="AK30" s="27">
        <f t="shared" si="29"/>
        <v>10.728610705959701</v>
      </c>
      <c r="AL30" s="28">
        <f t="shared" si="37"/>
        <v>25</v>
      </c>
      <c r="AM30" s="27">
        <f t="shared" si="15"/>
        <v>50000</v>
      </c>
      <c r="AN30" s="29">
        <v>0.4</v>
      </c>
      <c r="AO30" s="8">
        <f t="shared" si="16"/>
        <v>20</v>
      </c>
      <c r="AP30" s="40"/>
      <c r="AQ30" s="9">
        <f>M30*'Lapse &amp; Death Age 36-45'!$B$31</f>
        <v>2.9442863653410098</v>
      </c>
      <c r="AR30" s="9">
        <f t="shared" si="30"/>
        <v>4.2600652883569099E-3</v>
      </c>
      <c r="AS30" s="33">
        <f t="shared" si="31"/>
        <v>0.90479355172775056</v>
      </c>
      <c r="AT30" s="33">
        <f t="shared" si="32"/>
        <v>2.6639713178004815E-3</v>
      </c>
      <c r="AU30" s="33">
        <f t="shared" si="33"/>
        <v>3.8544796028445526E-3</v>
      </c>
      <c r="AV30" s="30">
        <f t="shared" si="34"/>
        <v>0.89827510080710549</v>
      </c>
      <c r="AW30" s="40"/>
      <c r="AX30" s="10">
        <f t="shared" si="17"/>
        <v>18.09587103455501</v>
      </c>
      <c r="AY30" s="10">
        <f t="shared" si="5"/>
        <v>17.965502016142111</v>
      </c>
      <c r="BB30" s="11">
        <f t="shared" si="6"/>
        <v>192.0038926721171</v>
      </c>
      <c r="BC30" s="11">
        <f t="shared" si="7"/>
        <v>-9.6001946336058559</v>
      </c>
      <c r="BD30" s="11">
        <f t="shared" si="7"/>
        <v>-22.370544744141444</v>
      </c>
      <c r="BE30" s="11">
        <f t="shared" si="18"/>
        <v>-133.19856589002407</v>
      </c>
      <c r="BF30" s="11">
        <f t="shared" si="19"/>
        <v>26.834587404345712</v>
      </c>
      <c r="BG30" s="11">
        <f t="shared" si="35"/>
        <v>0.14438201175215049</v>
      </c>
      <c r="BH30" s="11">
        <f t="shared" si="20"/>
        <v>14.455243741008836</v>
      </c>
      <c r="BI30" s="11">
        <f t="shared" si="8"/>
        <v>41.434213157106697</v>
      </c>
    </row>
    <row r="31" spans="1:61" x14ac:dyDescent="0.2">
      <c r="A31" s="37" t="s">
        <v>8</v>
      </c>
      <c r="B31" s="37" t="s">
        <v>76</v>
      </c>
      <c r="C31" s="37" t="s">
        <v>77</v>
      </c>
      <c r="D31" s="21"/>
      <c r="E31" s="31">
        <f t="shared" si="21"/>
        <v>13</v>
      </c>
      <c r="F31" s="27">
        <f>B22</f>
        <v>214.572214119194</v>
      </c>
      <c r="G31" s="27">
        <f t="shared" si="36"/>
        <v>10.728610705959701</v>
      </c>
      <c r="H31" s="28">
        <f>B33</f>
        <v>25</v>
      </c>
      <c r="I31" s="27">
        <f t="shared" si="9"/>
        <v>50000</v>
      </c>
      <c r="J31" s="29">
        <v>0.3</v>
      </c>
      <c r="K31" s="8">
        <f t="shared" si="10"/>
        <v>15</v>
      </c>
      <c r="L31" s="40"/>
      <c r="M31" s="9">
        <f>'SPWL Reserve'!K21*1000</f>
        <v>3.783235753468869</v>
      </c>
      <c r="N31" s="9">
        <f>'Lapse &amp; Death Age 36-45'!D18</f>
        <v>3.7604068026689582E-3</v>
      </c>
      <c r="O31" s="33">
        <f t="shared" si="22"/>
        <v>0.89482178976565774</v>
      </c>
      <c r="P31" s="33">
        <f t="shared" si="23"/>
        <v>3.3853217880244401E-3</v>
      </c>
      <c r="Q31" s="33">
        <f t="shared" si="24"/>
        <v>3.3648939454111919E-3</v>
      </c>
      <c r="R31" s="30">
        <f t="shared" si="25"/>
        <v>0.88807157403222214</v>
      </c>
      <c r="S31" s="40"/>
      <c r="T31" s="10">
        <f t="shared" si="11"/>
        <v>17.896435795313156</v>
      </c>
      <c r="U31" s="10">
        <f t="shared" si="1"/>
        <v>13.321073610483332</v>
      </c>
      <c r="X31" s="11">
        <f t="shared" si="2"/>
        <v>190.5554839364116</v>
      </c>
      <c r="Y31" s="11">
        <f t="shared" si="3"/>
        <v>-9.527774196820582</v>
      </c>
      <c r="Z31" s="11">
        <f t="shared" si="3"/>
        <v>-22.201789350805555</v>
      </c>
      <c r="AA31" s="11">
        <f t="shared" si="12"/>
        <v>-169.26608940122202</v>
      </c>
      <c r="AB31" s="11">
        <f t="shared" si="13"/>
        <v>-10.44016901243657</v>
      </c>
      <c r="AC31" s="11">
        <f t="shared" si="26"/>
        <v>4.6130018948510854</v>
      </c>
      <c r="AD31" s="11">
        <f t="shared" si="14"/>
        <v>14.341661794949109</v>
      </c>
      <c r="AE31" s="11">
        <f t="shared" si="4"/>
        <v>8.5144946773636256</v>
      </c>
      <c r="AI31" s="31">
        <f t="shared" si="27"/>
        <v>13</v>
      </c>
      <c r="AJ31" s="27">
        <f t="shared" si="28"/>
        <v>214.572214119194</v>
      </c>
      <c r="AK31" s="27">
        <f t="shared" si="29"/>
        <v>10.728610705959701</v>
      </c>
      <c r="AL31" s="28">
        <f t="shared" si="37"/>
        <v>25</v>
      </c>
      <c r="AM31" s="27">
        <f t="shared" si="15"/>
        <v>50000</v>
      </c>
      <c r="AN31" s="29">
        <v>0.3</v>
      </c>
      <c r="AO31" s="8">
        <f t="shared" si="16"/>
        <v>15</v>
      </c>
      <c r="AP31" s="40"/>
      <c r="AQ31" s="9">
        <f>M31*'Lapse &amp; Death Age 36-45'!$B$31</f>
        <v>3.2370310915618012</v>
      </c>
      <c r="AR31" s="9">
        <f t="shared" si="30"/>
        <v>3.7604068026689582E-3</v>
      </c>
      <c r="AS31" s="33">
        <f t="shared" si="31"/>
        <v>0.89827510080710549</v>
      </c>
      <c r="AT31" s="33">
        <f t="shared" si="32"/>
        <v>2.9077444300884118E-3</v>
      </c>
      <c r="AU31" s="33">
        <f t="shared" si="33"/>
        <v>3.3778797997431839E-3</v>
      </c>
      <c r="AV31" s="30">
        <f t="shared" si="34"/>
        <v>0.8919894765772739</v>
      </c>
      <c r="AW31" s="40"/>
      <c r="AX31" s="10">
        <f t="shared" si="17"/>
        <v>17.965502016142111</v>
      </c>
      <c r="AY31" s="10">
        <f t="shared" si="5"/>
        <v>13.379842148659108</v>
      </c>
      <c r="BB31" s="11">
        <f t="shared" si="6"/>
        <v>190.5554839364116</v>
      </c>
      <c r="BC31" s="11">
        <f t="shared" si="7"/>
        <v>-9.527774196820582</v>
      </c>
      <c r="BD31" s="11">
        <f t="shared" si="7"/>
        <v>-22.201789350805555</v>
      </c>
      <c r="BE31" s="11">
        <f t="shared" si="18"/>
        <v>-145.38722150442058</v>
      </c>
      <c r="BF31" s="11">
        <f t="shared" si="19"/>
        <v>13.438698884364868</v>
      </c>
      <c r="BG31" s="11">
        <f t="shared" si="35"/>
        <v>4.6130018948510854</v>
      </c>
      <c r="BH31" s="11">
        <f t="shared" si="20"/>
        <v>14.346641202440948</v>
      </c>
      <c r="BI31" s="11">
        <f t="shared" si="8"/>
        <v>32.398341981656898</v>
      </c>
    </row>
    <row r="32" spans="1:61" x14ac:dyDescent="0.2">
      <c r="A32" s="21">
        <v>1</v>
      </c>
      <c r="B32" s="13">
        <f>'T20 Age 26-35 (Sensitivity)'!B32</f>
        <v>200</v>
      </c>
      <c r="C32" s="13">
        <f>('T20 Age 26-35 (Sensitivity)'!C32-200)*0.6/0.5 + 200</f>
        <v>248</v>
      </c>
      <c r="D32" s="21"/>
      <c r="E32" s="31">
        <f t="shared" si="21"/>
        <v>14</v>
      </c>
      <c r="F32" s="27">
        <f>B22</f>
        <v>214.572214119194</v>
      </c>
      <c r="G32" s="27">
        <f t="shared" si="36"/>
        <v>10.728610705959701</v>
      </c>
      <c r="H32" s="28">
        <f>B33</f>
        <v>25</v>
      </c>
      <c r="I32" s="27">
        <f t="shared" si="9"/>
        <v>50000</v>
      </c>
      <c r="J32" s="29">
        <v>0.3</v>
      </c>
      <c r="K32" s="8">
        <f t="shared" si="10"/>
        <v>15</v>
      </c>
      <c r="L32" s="40"/>
      <c r="M32" s="9">
        <f>'SPWL Reserve'!K22*1000</f>
        <v>4.1592141081829732</v>
      </c>
      <c r="N32" s="9">
        <f>'Lapse &amp; Death Age 36-45'!D19</f>
        <v>3.4390922997347773E-3</v>
      </c>
      <c r="O32" s="33">
        <f t="shared" si="22"/>
        <v>0.88807157403222214</v>
      </c>
      <c r="P32" s="33">
        <f t="shared" si="23"/>
        <v>3.693679819791078E-3</v>
      </c>
      <c r="Q32" s="33">
        <f t="shared" si="24"/>
        <v>3.0541601118675584E-3</v>
      </c>
      <c r="R32" s="30">
        <f t="shared" si="25"/>
        <v>0.88132373410056353</v>
      </c>
      <c r="S32" s="40"/>
      <c r="T32" s="10">
        <f t="shared" si="11"/>
        <v>13.321073610483332</v>
      </c>
      <c r="U32" s="10">
        <f t="shared" si="1"/>
        <v>13.219856011508453</v>
      </c>
      <c r="X32" s="11">
        <f t="shared" si="2"/>
        <v>189.10758498175372</v>
      </c>
      <c r="Y32" s="11">
        <f t="shared" si="3"/>
        <v>-9.4553792490876862</v>
      </c>
      <c r="Z32" s="11">
        <f t="shared" si="3"/>
        <v>-22.033093352514086</v>
      </c>
      <c r="AA32" s="11">
        <f t="shared" si="12"/>
        <v>-184.68399098955391</v>
      </c>
      <c r="AB32" s="11">
        <f t="shared" si="13"/>
        <v>-27.064878609401973</v>
      </c>
      <c r="AC32" s="11">
        <f t="shared" si="26"/>
        <v>0.10125323600153613</v>
      </c>
      <c r="AD32" s="11">
        <f t="shared" si="14"/>
        <v>13.912627350288549</v>
      </c>
      <c r="AE32" s="11">
        <f t="shared" si="4"/>
        <v>-13.050998023111887</v>
      </c>
      <c r="AI32" s="31">
        <f t="shared" si="27"/>
        <v>14</v>
      </c>
      <c r="AJ32" s="27">
        <f t="shared" si="28"/>
        <v>214.572214119194</v>
      </c>
      <c r="AK32" s="27">
        <f t="shared" si="29"/>
        <v>10.728610705959701</v>
      </c>
      <c r="AL32" s="28">
        <f t="shared" si="37"/>
        <v>25</v>
      </c>
      <c r="AM32" s="27">
        <f t="shared" si="15"/>
        <v>50000</v>
      </c>
      <c r="AN32" s="29">
        <v>0.3</v>
      </c>
      <c r="AO32" s="8">
        <f t="shared" si="16"/>
        <v>15</v>
      </c>
      <c r="AP32" s="40"/>
      <c r="AQ32" s="9">
        <f>M32*'Lapse &amp; Death Age 36-45'!$B$31</f>
        <v>3.5587275713140567</v>
      </c>
      <c r="AR32" s="9">
        <f t="shared" si="30"/>
        <v>3.4390922997347773E-3</v>
      </c>
      <c r="AS32" s="33">
        <f t="shared" si="31"/>
        <v>0.8919894765772739</v>
      </c>
      <c r="AT32" s="33">
        <f t="shared" si="32"/>
        <v>3.1743475436175387E-3</v>
      </c>
      <c r="AU32" s="33">
        <f t="shared" si="33"/>
        <v>3.0676341403413571E-3</v>
      </c>
      <c r="AV32" s="30">
        <f t="shared" si="34"/>
        <v>0.88574749489331506</v>
      </c>
      <c r="AW32" s="40"/>
      <c r="AX32" s="10">
        <f t="shared" si="17"/>
        <v>13.379842148659108</v>
      </c>
      <c r="AY32" s="10">
        <f t="shared" si="5"/>
        <v>13.286212423399725</v>
      </c>
      <c r="BB32" s="11">
        <f t="shared" si="6"/>
        <v>189.10758498175372</v>
      </c>
      <c r="BC32" s="11">
        <f t="shared" si="7"/>
        <v>-9.4553792490876862</v>
      </c>
      <c r="BD32" s="11">
        <f t="shared" si="7"/>
        <v>-22.033093352514086</v>
      </c>
      <c r="BE32" s="11">
        <f t="shared" si="18"/>
        <v>-158.71737718087692</v>
      </c>
      <c r="BF32" s="11">
        <f t="shared" si="19"/>
        <v>-1.0982648007249907</v>
      </c>
      <c r="BG32" s="11">
        <f t="shared" si="35"/>
        <v>0.10125323600153613</v>
      </c>
      <c r="BH32" s="11">
        <f t="shared" si="20"/>
        <v>13.916864334674903</v>
      </c>
      <c r="BI32" s="11">
        <f t="shared" si="8"/>
        <v>12.919852769951449</v>
      </c>
    </row>
    <row r="33" spans="1:61" x14ac:dyDescent="0.2">
      <c r="A33" s="39" t="s">
        <v>74</v>
      </c>
      <c r="B33" s="13">
        <f>'T20 Age 26-35 (Sensitivity)'!B33</f>
        <v>25</v>
      </c>
      <c r="C33" s="13">
        <f>'T20 Age 26-35 (Sensitivity)'!C33</f>
        <v>25</v>
      </c>
      <c r="D33" s="21"/>
      <c r="E33" s="31">
        <f t="shared" si="21"/>
        <v>15</v>
      </c>
      <c r="F33" s="27">
        <f>B22</f>
        <v>214.572214119194</v>
      </c>
      <c r="G33" s="27">
        <f t="shared" si="36"/>
        <v>10.728610705959701</v>
      </c>
      <c r="H33" s="28">
        <f>B33</f>
        <v>25</v>
      </c>
      <c r="I33" s="27">
        <f t="shared" si="9"/>
        <v>50000</v>
      </c>
      <c r="J33" s="29">
        <v>0.3</v>
      </c>
      <c r="K33" s="8">
        <f t="shared" si="10"/>
        <v>15</v>
      </c>
      <c r="L33" s="40"/>
      <c r="M33" s="9">
        <f>'SPWL Reserve'!K23*1000</f>
        <v>4.5732759569250323</v>
      </c>
      <c r="N33" s="9">
        <f>'Lapse &amp; Death Age 36-45'!D20</f>
        <v>2.8092994447762513E-3</v>
      </c>
      <c r="O33" s="33">
        <f t="shared" si="22"/>
        <v>0.88132373410056353</v>
      </c>
      <c r="P33" s="33">
        <f t="shared" si="23"/>
        <v>4.0305366434294975E-3</v>
      </c>
      <c r="Q33" s="33">
        <f t="shared" si="24"/>
        <v>2.4759022768768455E-3</v>
      </c>
      <c r="R33" s="30">
        <f t="shared" si="25"/>
        <v>0.87481729518025719</v>
      </c>
      <c r="S33" s="40"/>
      <c r="T33" s="10">
        <f t="shared" si="11"/>
        <v>13.219856011508453</v>
      </c>
      <c r="U33" s="10">
        <f t="shared" si="1"/>
        <v>13.122259427703858</v>
      </c>
      <c r="X33" s="11">
        <f t="shared" si="2"/>
        <v>187.71148397659229</v>
      </c>
      <c r="Y33" s="11">
        <f t="shared" si="3"/>
        <v>-9.385574198829616</v>
      </c>
      <c r="Z33" s="11">
        <f t="shared" si="3"/>
        <v>-21.870432379506429</v>
      </c>
      <c r="AA33" s="11">
        <f t="shared" si="12"/>
        <v>-201.52683217147487</v>
      </c>
      <c r="AB33" s="11">
        <f t="shared" si="13"/>
        <v>-45.071354773218644</v>
      </c>
      <c r="AC33" s="11">
        <f t="shared" si="26"/>
        <v>0.1012175989748787</v>
      </c>
      <c r="AD33" s="11">
        <f t="shared" si="14"/>
        <v>13.809709142233029</v>
      </c>
      <c r="AE33" s="11">
        <f t="shared" si="4"/>
        <v>-31.160428032010739</v>
      </c>
      <c r="AI33" s="31">
        <f t="shared" si="27"/>
        <v>15</v>
      </c>
      <c r="AJ33" s="27">
        <f t="shared" si="28"/>
        <v>214.572214119194</v>
      </c>
      <c r="AK33" s="27">
        <f t="shared" si="29"/>
        <v>10.728610705959701</v>
      </c>
      <c r="AL33" s="28">
        <f t="shared" si="37"/>
        <v>25</v>
      </c>
      <c r="AM33" s="27">
        <f t="shared" si="15"/>
        <v>50000</v>
      </c>
      <c r="AN33" s="29">
        <v>0.3</v>
      </c>
      <c r="AO33" s="8">
        <f t="shared" si="16"/>
        <v>15</v>
      </c>
      <c r="AP33" s="40"/>
      <c r="AQ33" s="9">
        <f>M33*'Lapse &amp; Death Age 36-45'!$B$31</f>
        <v>3.9130092406439809</v>
      </c>
      <c r="AR33" s="9">
        <f t="shared" si="30"/>
        <v>2.8092994447762513E-3</v>
      </c>
      <c r="AS33" s="33">
        <f t="shared" si="31"/>
        <v>0.88574749489331506</v>
      </c>
      <c r="AT33" s="33">
        <f t="shared" si="32"/>
        <v>3.4659381323947991E-3</v>
      </c>
      <c r="AU33" s="33">
        <f t="shared" si="33"/>
        <v>2.4883299456157455E-3</v>
      </c>
      <c r="AV33" s="30">
        <f t="shared" si="34"/>
        <v>0.87979322681530447</v>
      </c>
      <c r="AW33" s="40"/>
      <c r="AX33" s="10">
        <f t="shared" si="17"/>
        <v>13.286212423399725</v>
      </c>
      <c r="AY33" s="10">
        <f t="shared" si="5"/>
        <v>13.196898402229568</v>
      </c>
      <c r="BB33" s="11">
        <f t="shared" si="6"/>
        <v>187.71148397659229</v>
      </c>
      <c r="BC33" s="11">
        <f t="shared" si="7"/>
        <v>-9.385574198829616</v>
      </c>
      <c r="BD33" s="11">
        <f t="shared" si="7"/>
        <v>-21.870432379506429</v>
      </c>
      <c r="BE33" s="11">
        <f t="shared" si="18"/>
        <v>-173.29690661973996</v>
      </c>
      <c r="BF33" s="11">
        <f t="shared" si="19"/>
        <v>-16.841429221483736</v>
      </c>
      <c r="BG33" s="11">
        <f t="shared" si="35"/>
        <v>0.1012175989748787</v>
      </c>
      <c r="BH33" s="11">
        <f t="shared" si="20"/>
        <v>13.814493182977364</v>
      </c>
      <c r="BI33" s="11">
        <f t="shared" si="8"/>
        <v>-2.9257184395314955</v>
      </c>
    </row>
    <row r="34" spans="1:61" x14ac:dyDescent="0.2">
      <c r="D34" s="21"/>
      <c r="E34" s="31">
        <f t="shared" si="21"/>
        <v>16</v>
      </c>
      <c r="F34" s="27">
        <f>B22</f>
        <v>214.572214119194</v>
      </c>
      <c r="G34" s="27">
        <f t="shared" si="36"/>
        <v>10.728610705959701</v>
      </c>
      <c r="H34" s="28">
        <f>B33</f>
        <v>25</v>
      </c>
      <c r="I34" s="27">
        <f t="shared" si="9"/>
        <v>50000</v>
      </c>
      <c r="J34" s="29">
        <v>0.2</v>
      </c>
      <c r="K34" s="8">
        <f t="shared" si="10"/>
        <v>10</v>
      </c>
      <c r="L34" s="40"/>
      <c r="M34" s="9">
        <f>'SPWL Reserve'!K24*1000</f>
        <v>5.0352548648284623</v>
      </c>
      <c r="N34" s="9">
        <f>'Lapse &amp; Death Age 36-45'!D21</f>
        <v>2.3158689784629738E-3</v>
      </c>
      <c r="O34" s="33">
        <f t="shared" si="22"/>
        <v>0.87481729518025719</v>
      </c>
      <c r="P34" s="33">
        <f t="shared" si="23"/>
        <v>4.4049280413924674E-3</v>
      </c>
      <c r="Q34" s="33">
        <f t="shared" si="24"/>
        <v>2.0259622357308442E-3</v>
      </c>
      <c r="R34" s="30">
        <f t="shared" si="25"/>
        <v>0.8683864049031339</v>
      </c>
      <c r="S34" s="40"/>
      <c r="T34" s="10">
        <f t="shared" si="11"/>
        <v>13.122259427703858</v>
      </c>
      <c r="U34" s="10">
        <f t="shared" si="1"/>
        <v>8.6838640490313388</v>
      </c>
      <c r="X34" s="11">
        <f t="shared" si="2"/>
        <v>186.33159361107235</v>
      </c>
      <c r="Y34" s="11">
        <f t="shared" si="3"/>
        <v>-9.3165796805536178</v>
      </c>
      <c r="Z34" s="11">
        <f t="shared" si="3"/>
        <v>-21.709660122578349</v>
      </c>
      <c r="AA34" s="11">
        <f t="shared" si="12"/>
        <v>-220.24640206962337</v>
      </c>
      <c r="AB34" s="11">
        <f t="shared" si="13"/>
        <v>-64.941048261682994</v>
      </c>
      <c r="AC34" s="11">
        <f t="shared" si="26"/>
        <v>4.471683059705879</v>
      </c>
      <c r="AD34" s="11">
        <f t="shared" si="14"/>
        <v>13.708162283592387</v>
      </c>
      <c r="AE34" s="11">
        <f t="shared" si="4"/>
        <v>-46.761202918384726</v>
      </c>
      <c r="AI34" s="31">
        <f t="shared" si="27"/>
        <v>16</v>
      </c>
      <c r="AJ34" s="27">
        <f t="shared" si="28"/>
        <v>214.572214119194</v>
      </c>
      <c r="AK34" s="27">
        <f t="shared" si="29"/>
        <v>10.728610705959701</v>
      </c>
      <c r="AL34" s="28">
        <f t="shared" si="37"/>
        <v>25</v>
      </c>
      <c r="AM34" s="27">
        <f t="shared" si="15"/>
        <v>50000</v>
      </c>
      <c r="AN34" s="29">
        <v>0.2</v>
      </c>
      <c r="AO34" s="8">
        <f t="shared" si="16"/>
        <v>10</v>
      </c>
      <c r="AP34" s="40"/>
      <c r="AQ34" s="9">
        <f>M34*'Lapse &amp; Death Age 36-45'!$B$31</f>
        <v>4.3082899437188535</v>
      </c>
      <c r="AR34" s="9">
        <f t="shared" si="30"/>
        <v>2.3158689784629738E-3</v>
      </c>
      <c r="AS34" s="33">
        <f t="shared" si="31"/>
        <v>0.87979322681530447</v>
      </c>
      <c r="AT34" s="33">
        <f t="shared" si="32"/>
        <v>3.7904043116403366E-3</v>
      </c>
      <c r="AU34" s="33">
        <f t="shared" si="33"/>
        <v>2.0374858414434027E-3</v>
      </c>
      <c r="AV34" s="30">
        <f t="shared" si="34"/>
        <v>0.87396533666222076</v>
      </c>
      <c r="AW34" s="40"/>
      <c r="AX34" s="10">
        <f t="shared" si="17"/>
        <v>13.196898402229568</v>
      </c>
      <c r="AY34" s="10">
        <f t="shared" si="5"/>
        <v>8.7396533666222069</v>
      </c>
      <c r="BB34" s="11">
        <f t="shared" si="6"/>
        <v>186.33159361107235</v>
      </c>
      <c r="BC34" s="11">
        <f t="shared" si="7"/>
        <v>-9.3165796805536178</v>
      </c>
      <c r="BD34" s="11">
        <f t="shared" si="7"/>
        <v>-21.709660122578349</v>
      </c>
      <c r="BE34" s="11">
        <f t="shared" si="18"/>
        <v>-189.52021558201682</v>
      </c>
      <c r="BF34" s="11">
        <f t="shared" si="19"/>
        <v>-34.214861774076439</v>
      </c>
      <c r="BG34" s="11">
        <f t="shared" si="35"/>
        <v>4.471683059705879</v>
      </c>
      <c r="BH34" s="11">
        <f t="shared" si="20"/>
        <v>13.713543465079889</v>
      </c>
      <c r="BI34" s="11">
        <f t="shared" si="8"/>
        <v>-16.029635249290671</v>
      </c>
    </row>
    <row r="35" spans="1:61" x14ac:dyDescent="0.2">
      <c r="A35" s="92"/>
      <c r="B35" s="93" t="s">
        <v>78</v>
      </c>
      <c r="C35" s="93" t="s">
        <v>79</v>
      </c>
      <c r="D35" s="21"/>
      <c r="E35" s="31">
        <f t="shared" si="21"/>
        <v>17</v>
      </c>
      <c r="F35" s="27">
        <f>B22</f>
        <v>214.572214119194</v>
      </c>
      <c r="G35" s="27">
        <f t="shared" si="36"/>
        <v>10.728610705959701</v>
      </c>
      <c r="H35" s="28">
        <f>B33</f>
        <v>25</v>
      </c>
      <c r="I35" s="27">
        <f t="shared" si="9"/>
        <v>50000</v>
      </c>
      <c r="J35" s="29">
        <v>0.2</v>
      </c>
      <c r="K35" s="8">
        <f t="shared" si="10"/>
        <v>10</v>
      </c>
      <c r="L35" s="40"/>
      <c r="M35" s="9">
        <f>'SPWL Reserve'!K25*1000</f>
        <v>5.5481792079796692</v>
      </c>
      <c r="N35" s="9">
        <f>'Lapse &amp; Death Age 36-45'!D22</f>
        <v>2.1070586464656598E-3</v>
      </c>
      <c r="O35" s="33">
        <f t="shared" si="22"/>
        <v>0.8683864049031339</v>
      </c>
      <c r="P35" s="33">
        <f t="shared" si="23"/>
        <v>4.817963396175782E-3</v>
      </c>
      <c r="Q35" s="33">
        <f t="shared" si="24"/>
        <v>1.8297410829243778E-3</v>
      </c>
      <c r="R35" s="30">
        <f t="shared" si="25"/>
        <v>0.86173870042403378</v>
      </c>
      <c r="S35" s="40"/>
      <c r="T35" s="10">
        <f t="shared" si="11"/>
        <v>8.6838640490313388</v>
      </c>
      <c r="U35" s="10">
        <f t="shared" si="1"/>
        <v>8.6173870042403387</v>
      </c>
      <c r="W35" s="40"/>
      <c r="X35" s="11">
        <f t="shared" si="2"/>
        <v>184.90518094218174</v>
      </c>
      <c r="Y35" s="11">
        <f t="shared" si="3"/>
        <v>-9.245259047109089</v>
      </c>
      <c r="Z35" s="11">
        <f t="shared" si="3"/>
        <v>-21.543467510600845</v>
      </c>
      <c r="AA35" s="11">
        <f t="shared" si="12"/>
        <v>-240.89816980878911</v>
      </c>
      <c r="AB35" s="11">
        <f t="shared" si="13"/>
        <v>-86.781715424317298</v>
      </c>
      <c r="AC35" s="11">
        <f t="shared" si="26"/>
        <v>6.430890277123319E-2</v>
      </c>
      <c r="AD35" s="11">
        <f t="shared" si="14"/>
        <v>13.290474240327653</v>
      </c>
      <c r="AE35" s="11">
        <f t="shared" si="4"/>
        <v>-73.426932281218413</v>
      </c>
      <c r="AI35" s="31">
        <f t="shared" si="27"/>
        <v>17</v>
      </c>
      <c r="AJ35" s="27">
        <f t="shared" si="28"/>
        <v>214.572214119194</v>
      </c>
      <c r="AK35" s="27">
        <f t="shared" si="29"/>
        <v>10.728610705959701</v>
      </c>
      <c r="AL35" s="28">
        <f t="shared" si="37"/>
        <v>25</v>
      </c>
      <c r="AM35" s="27">
        <f t="shared" si="15"/>
        <v>50000</v>
      </c>
      <c r="AN35" s="29">
        <v>0.2</v>
      </c>
      <c r="AO35" s="8">
        <f t="shared" si="16"/>
        <v>10</v>
      </c>
      <c r="AP35" s="40"/>
      <c r="AQ35" s="9">
        <f>M35*'Lapse &amp; Death Age 36-45'!$B$31</f>
        <v>4.7471608348276053</v>
      </c>
      <c r="AR35" s="9">
        <f t="shared" si="30"/>
        <v>2.1070586464656598E-3</v>
      </c>
      <c r="AS35" s="33">
        <f t="shared" si="31"/>
        <v>0.87396533666222076</v>
      </c>
      <c r="AT35" s="33">
        <f t="shared" si="32"/>
        <v>4.1488540171998167E-3</v>
      </c>
      <c r="AU35" s="33">
        <f t="shared" si="33"/>
        <v>1.8414962193254035E-3</v>
      </c>
      <c r="AV35" s="30">
        <f t="shared" si="34"/>
        <v>0.86797498642569559</v>
      </c>
      <c r="AW35" s="40"/>
      <c r="AX35" s="10">
        <f t="shared" si="17"/>
        <v>8.7396533666222069</v>
      </c>
      <c r="AY35" s="10">
        <f t="shared" si="5"/>
        <v>8.679749864256955</v>
      </c>
      <c r="BA35" s="40"/>
      <c r="BB35" s="11">
        <f t="shared" si="6"/>
        <v>184.90518094218174</v>
      </c>
      <c r="BC35" s="11">
        <f t="shared" si="7"/>
        <v>-9.245259047109089</v>
      </c>
      <c r="BD35" s="11">
        <f t="shared" si="7"/>
        <v>-21.543467510600845</v>
      </c>
      <c r="BE35" s="11">
        <f t="shared" si="18"/>
        <v>-207.44270085999082</v>
      </c>
      <c r="BF35" s="11">
        <f t="shared" si="19"/>
        <v>-53.326246475519014</v>
      </c>
      <c r="BG35" s="11">
        <f t="shared" si="35"/>
        <v>6.430890277123319E-2</v>
      </c>
      <c r="BH35" s="11">
        <f t="shared" si="20"/>
        <v>13.294496434428362</v>
      </c>
      <c r="BI35" s="11">
        <f t="shared" si="8"/>
        <v>-39.967441138319423</v>
      </c>
    </row>
    <row r="36" spans="1:61" x14ac:dyDescent="0.2">
      <c r="A36" s="35" t="s">
        <v>80</v>
      </c>
      <c r="B36" s="90">
        <f>AE44</f>
        <v>161.59074210072913</v>
      </c>
      <c r="C36" s="90">
        <f>BI44</f>
        <v>407.9349639347916</v>
      </c>
      <c r="D36" s="21"/>
      <c r="E36" s="31">
        <f t="shared" si="21"/>
        <v>18</v>
      </c>
      <c r="F36" s="27">
        <f>B22</f>
        <v>214.572214119194</v>
      </c>
      <c r="G36" s="27">
        <f t="shared" si="36"/>
        <v>10.728610705959701</v>
      </c>
      <c r="H36" s="28">
        <f>B33</f>
        <v>25</v>
      </c>
      <c r="I36" s="27">
        <f t="shared" si="9"/>
        <v>50000</v>
      </c>
      <c r="J36" s="29">
        <v>0.2</v>
      </c>
      <c r="K36" s="8">
        <f t="shared" si="10"/>
        <v>10</v>
      </c>
      <c r="L36" s="40"/>
      <c r="M36" s="9">
        <f>'SPWL Reserve'!K26*1000</f>
        <v>6.1076584218043202</v>
      </c>
      <c r="N36" s="9">
        <f>'Lapse &amp; Death Age 36-45'!D23</f>
        <v>1.7561030172534326E-3</v>
      </c>
      <c r="O36" s="33">
        <f t="shared" si="22"/>
        <v>0.86173870042403378</v>
      </c>
      <c r="P36" s="33">
        <f t="shared" si="23"/>
        <v>5.26320563103956E-3</v>
      </c>
      <c r="Q36" s="33">
        <f t="shared" si="24"/>
        <v>1.5133019318986976E-3</v>
      </c>
      <c r="R36" s="30">
        <f t="shared" si="25"/>
        <v>0.85496219286109554</v>
      </c>
      <c r="S36" s="40"/>
      <c r="T36" s="10">
        <f t="shared" si="11"/>
        <v>8.6173870042403387</v>
      </c>
      <c r="U36" s="10">
        <f t="shared" si="1"/>
        <v>8.5496219286109554</v>
      </c>
      <c r="X36" s="11">
        <f t="shared" si="2"/>
        <v>183.45113071040663</v>
      </c>
      <c r="Y36" s="11">
        <f t="shared" si="3"/>
        <v>-9.1725565355203322</v>
      </c>
      <c r="Z36" s="11">
        <f t="shared" si="3"/>
        <v>-21.374054821527388</v>
      </c>
      <c r="AA36" s="11">
        <f t="shared" si="12"/>
        <v>-263.16028155197802</v>
      </c>
      <c r="AB36" s="11">
        <f t="shared" si="13"/>
        <v>-110.2557621986191</v>
      </c>
      <c r="AC36" s="11">
        <f t="shared" si="26"/>
        <v>6.6477044791000972E-2</v>
      </c>
      <c r="AD36" s="11">
        <f t="shared" si="14"/>
        <v>13.186091672480888</v>
      </c>
      <c r="AE36" s="11">
        <f t="shared" si="4"/>
        <v>-97.003193481347211</v>
      </c>
      <c r="AI36" s="31">
        <f t="shared" si="27"/>
        <v>18</v>
      </c>
      <c r="AJ36" s="27">
        <f t="shared" si="28"/>
        <v>214.572214119194</v>
      </c>
      <c r="AK36" s="27">
        <f t="shared" si="29"/>
        <v>10.728610705959701</v>
      </c>
      <c r="AL36" s="28">
        <f t="shared" si="37"/>
        <v>25</v>
      </c>
      <c r="AM36" s="27">
        <f t="shared" si="15"/>
        <v>50000</v>
      </c>
      <c r="AN36" s="29">
        <v>0.2</v>
      </c>
      <c r="AO36" s="8">
        <f t="shared" si="16"/>
        <v>10</v>
      </c>
      <c r="AP36" s="40"/>
      <c r="AQ36" s="9">
        <f>M36*'Lapse &amp; Death Age 36-45'!$B$31</f>
        <v>5.2258652371563219</v>
      </c>
      <c r="AR36" s="9">
        <f t="shared" si="30"/>
        <v>1.7561030172534326E-3</v>
      </c>
      <c r="AS36" s="33">
        <f t="shared" si="31"/>
        <v>0.86797498642569559</v>
      </c>
      <c r="AT36" s="33">
        <f t="shared" si="32"/>
        <v>4.5359203082832728E-3</v>
      </c>
      <c r="AU36" s="33">
        <f t="shared" si="33"/>
        <v>1.5242534925626711E-3</v>
      </c>
      <c r="AV36" s="30">
        <f t="shared" si="34"/>
        <v>0.8619148126248497</v>
      </c>
      <c r="AW36" s="40"/>
      <c r="AX36" s="10">
        <f t="shared" si="17"/>
        <v>8.679749864256955</v>
      </c>
      <c r="AY36" s="10">
        <f t="shared" si="5"/>
        <v>8.619148126248497</v>
      </c>
      <c r="BB36" s="11">
        <f t="shared" si="6"/>
        <v>183.45113071040663</v>
      </c>
      <c r="BC36" s="11">
        <f t="shared" si="7"/>
        <v>-9.1725565355203322</v>
      </c>
      <c r="BD36" s="11">
        <f t="shared" si="7"/>
        <v>-21.374054821527388</v>
      </c>
      <c r="BE36" s="11">
        <f t="shared" si="18"/>
        <v>-226.79601541416363</v>
      </c>
      <c r="BF36" s="11">
        <f t="shared" si="19"/>
        <v>-73.891496060804712</v>
      </c>
      <c r="BG36" s="11">
        <f t="shared" si="35"/>
        <v>6.6477044791000972E-2</v>
      </c>
      <c r="BH36" s="11">
        <f t="shared" si="20"/>
        <v>13.190587793575284</v>
      </c>
      <c r="BI36" s="11">
        <f t="shared" si="8"/>
        <v>-60.63443122243843</v>
      </c>
    </row>
    <row r="37" spans="1:61" x14ac:dyDescent="0.2">
      <c r="A37" s="35" t="s">
        <v>81</v>
      </c>
      <c r="B37" s="222">
        <f>F18+NPV(B21,F19:F38)</f>
        <v>3231.797755337031</v>
      </c>
      <c r="C37" s="222"/>
      <c r="E37" s="31">
        <f t="shared" si="21"/>
        <v>19</v>
      </c>
      <c r="F37" s="27">
        <f>B22</f>
        <v>214.572214119194</v>
      </c>
      <c r="G37" s="27">
        <f t="shared" si="36"/>
        <v>10.728610705959701</v>
      </c>
      <c r="H37" s="28">
        <f>B33</f>
        <v>25</v>
      </c>
      <c r="I37" s="27">
        <f t="shared" si="9"/>
        <v>50000</v>
      </c>
      <c r="J37" s="29">
        <v>0.1</v>
      </c>
      <c r="K37" s="8">
        <f t="shared" si="10"/>
        <v>5</v>
      </c>
      <c r="L37" s="40"/>
      <c r="M37" s="9">
        <f>'SPWL Reserve'!K27*1000</f>
        <v>6.7171775808640408</v>
      </c>
      <c r="N37" s="9">
        <f>'Lapse &amp; Death Age 36-45'!D24</f>
        <v>1.2507361395440141E-3</v>
      </c>
      <c r="O37" s="33">
        <f t="shared" si="22"/>
        <v>0.85496219286109554</v>
      </c>
      <c r="P37" s="33">
        <f t="shared" si="23"/>
        <v>5.7429328743729092E-3</v>
      </c>
      <c r="Q37" s="33">
        <f t="shared" si="24"/>
        <v>1.0693321125551714E-3</v>
      </c>
      <c r="R37" s="30">
        <f t="shared" si="25"/>
        <v>0.84814992787416743</v>
      </c>
      <c r="S37" s="40"/>
      <c r="T37" s="10">
        <f t="shared" si="11"/>
        <v>8.5496219286109554</v>
      </c>
      <c r="U37" s="10">
        <f t="shared" si="1"/>
        <v>4.2407496393708373</v>
      </c>
      <c r="X37" s="11">
        <f t="shared" si="2"/>
        <v>181.98940792899481</v>
      </c>
      <c r="Y37" s="11">
        <f t="shared" si="3"/>
        <v>-9.0994703964497408</v>
      </c>
      <c r="Z37" s="11">
        <f t="shared" si="3"/>
        <v>-21.203748196854185</v>
      </c>
      <c r="AA37" s="11">
        <f t="shared" si="12"/>
        <v>-287.14664371864546</v>
      </c>
      <c r="AB37" s="11">
        <f t="shared" si="13"/>
        <v>-135.46045438295457</v>
      </c>
      <c r="AC37" s="11">
        <f t="shared" si="26"/>
        <v>4.3425760399348601</v>
      </c>
      <c r="AD37" s="11">
        <f t="shared" si="14"/>
        <v>13.081090739484283</v>
      </c>
      <c r="AE37" s="11">
        <f t="shared" si="4"/>
        <v>-118.03678760353542</v>
      </c>
      <c r="AI37" s="31">
        <f t="shared" si="27"/>
        <v>19</v>
      </c>
      <c r="AJ37" s="27">
        <f t="shared" si="28"/>
        <v>214.572214119194</v>
      </c>
      <c r="AK37" s="27">
        <f t="shared" si="29"/>
        <v>10.728610705959701</v>
      </c>
      <c r="AL37" s="28">
        <f t="shared" si="37"/>
        <v>25</v>
      </c>
      <c r="AM37" s="27">
        <f t="shared" si="15"/>
        <v>50000</v>
      </c>
      <c r="AN37" s="29">
        <v>0.1</v>
      </c>
      <c r="AO37" s="8">
        <f t="shared" si="16"/>
        <v>5</v>
      </c>
      <c r="AP37" s="40"/>
      <c r="AQ37" s="9">
        <f>M37*'Lapse &amp; Death Age 36-45'!$B$31</f>
        <v>5.7473850676267952</v>
      </c>
      <c r="AR37" s="9">
        <f t="shared" si="30"/>
        <v>1.2507361395440141E-3</v>
      </c>
      <c r="AS37" s="33">
        <f t="shared" si="31"/>
        <v>0.8619148126248497</v>
      </c>
      <c r="AT37" s="33">
        <f t="shared" si="32"/>
        <v>4.9537563236464084E-3</v>
      </c>
      <c r="AU37" s="33">
        <f t="shared" si="33"/>
        <v>1.0780280053582067E-3</v>
      </c>
      <c r="AV37" s="30">
        <f t="shared" si="34"/>
        <v>0.85588302829584506</v>
      </c>
      <c r="AW37" s="40"/>
      <c r="AX37" s="10">
        <f t="shared" si="17"/>
        <v>8.619148126248497</v>
      </c>
      <c r="AY37" s="10">
        <f t="shared" si="5"/>
        <v>4.279415141479225</v>
      </c>
      <c r="BB37" s="11">
        <f t="shared" si="6"/>
        <v>181.98940792899481</v>
      </c>
      <c r="BC37" s="11">
        <f t="shared" si="7"/>
        <v>-9.0994703964497408</v>
      </c>
      <c r="BD37" s="11">
        <f t="shared" si="7"/>
        <v>-21.203748196854185</v>
      </c>
      <c r="BE37" s="11">
        <f t="shared" si="18"/>
        <v>-247.68781618232043</v>
      </c>
      <c r="BF37" s="11">
        <f t="shared" si="19"/>
        <v>-96.001626846629534</v>
      </c>
      <c r="BG37" s="11">
        <f t="shared" si="35"/>
        <v>4.3425760399348601</v>
      </c>
      <c r="BH37" s="11">
        <f t="shared" si="20"/>
        <v>13.086103309525617</v>
      </c>
      <c r="BI37" s="11">
        <f t="shared" si="8"/>
        <v>-78.572947497169068</v>
      </c>
    </row>
    <row r="38" spans="1:61" x14ac:dyDescent="0.2">
      <c r="A38" s="34" t="s">
        <v>82</v>
      </c>
      <c r="B38" s="129">
        <f>B36/B37</f>
        <v>5.0000264352519017E-2</v>
      </c>
      <c r="C38" s="129">
        <f>C36/B37</f>
        <v>0.12622539986022416</v>
      </c>
      <c r="E38" s="31">
        <f t="shared" si="21"/>
        <v>20</v>
      </c>
      <c r="F38" s="27">
        <f>B22</f>
        <v>214.572214119194</v>
      </c>
      <c r="G38" s="27">
        <f t="shared" si="36"/>
        <v>10.728610705959701</v>
      </c>
      <c r="H38" s="28">
        <f>B33</f>
        <v>25</v>
      </c>
      <c r="I38" s="27">
        <f t="shared" si="9"/>
        <v>50000</v>
      </c>
      <c r="J38" s="29">
        <v>0</v>
      </c>
      <c r="K38" s="8">
        <f t="shared" si="10"/>
        <v>0</v>
      </c>
      <c r="L38" s="40"/>
      <c r="M38" s="9">
        <f>'SPWL Reserve'!K28*1000</f>
        <v>7.3785880403303681</v>
      </c>
      <c r="N38" s="9">
        <f>'Lapse &amp; Death Age 36-45'!D25</f>
        <v>0.10086555755395683</v>
      </c>
      <c r="O38" s="33">
        <f t="shared" si="22"/>
        <v>0.84814992787416743</v>
      </c>
      <c r="P38" s="33">
        <f t="shared" si="23"/>
        <v>6.2581489142193962E-3</v>
      </c>
      <c r="Q38" s="33">
        <f t="shared" si="24"/>
        <v>8.5549115364376177E-2</v>
      </c>
      <c r="R38" s="30">
        <f t="shared" si="25"/>
        <v>0.7563426635955719</v>
      </c>
      <c r="S38" s="40"/>
      <c r="T38" s="10">
        <f t="shared" si="11"/>
        <v>4.2407496393708373</v>
      </c>
      <c r="U38" s="10">
        <f t="shared" si="1"/>
        <v>0</v>
      </c>
      <c r="X38" s="11">
        <f t="shared" si="2"/>
        <v>162.29011996051057</v>
      </c>
      <c r="Y38" s="11">
        <f t="shared" si="3"/>
        <v>-8.1145059980255301</v>
      </c>
      <c r="Z38" s="11">
        <f t="shared" si="3"/>
        <v>-18.908566589889297</v>
      </c>
      <c r="AA38" s="11">
        <f t="shared" si="12"/>
        <v>-312.9074457109698</v>
      </c>
      <c r="AB38" s="11">
        <f t="shared" si="13"/>
        <v>-177.64039833837404</v>
      </c>
      <c r="AC38" s="11">
        <f t="shared" si="26"/>
        <v>4.2748109643054786</v>
      </c>
      <c r="AD38" s="11">
        <f t="shared" si="14"/>
        <v>11.421207332343954</v>
      </c>
      <c r="AE38" s="11">
        <f t="shared" si="4"/>
        <v>-161.9443800417246</v>
      </c>
      <c r="AI38" s="31">
        <f t="shared" si="27"/>
        <v>20</v>
      </c>
      <c r="AJ38" s="27">
        <f t="shared" si="28"/>
        <v>214.572214119194</v>
      </c>
      <c r="AK38" s="27">
        <f t="shared" si="29"/>
        <v>10.728610705959701</v>
      </c>
      <c r="AL38" s="28">
        <f t="shared" si="37"/>
        <v>25</v>
      </c>
      <c r="AM38" s="27">
        <f t="shared" si="15"/>
        <v>50000</v>
      </c>
      <c r="AN38" s="29">
        <v>0</v>
      </c>
      <c r="AO38" s="8">
        <f t="shared" si="16"/>
        <v>0</v>
      </c>
      <c r="AP38" s="40"/>
      <c r="AQ38" s="9">
        <f>M38*'Lapse &amp; Death Age 36-45'!$B$31</f>
        <v>6.3133043920076721</v>
      </c>
      <c r="AR38" s="9">
        <f t="shared" si="30"/>
        <v>0.10086555755395683</v>
      </c>
      <c r="AS38" s="33">
        <f t="shared" si="31"/>
        <v>0.85588302829584506</v>
      </c>
      <c r="AT38" s="33">
        <f t="shared" si="32"/>
        <v>5.403450081584985E-3</v>
      </c>
      <c r="AU38" s="33">
        <f t="shared" si="33"/>
        <v>8.6329118850029418E-2</v>
      </c>
      <c r="AV38" s="30">
        <f t="shared" si="34"/>
        <v>0.76415045936423065</v>
      </c>
      <c r="AW38" s="40"/>
      <c r="AX38" s="10">
        <f t="shared" si="17"/>
        <v>4.279415141479225</v>
      </c>
      <c r="AY38" s="10">
        <f t="shared" si="5"/>
        <v>0</v>
      </c>
      <c r="BB38" s="11">
        <f t="shared" si="6"/>
        <v>162.29011996051057</v>
      </c>
      <c r="BC38" s="11">
        <f t="shared" si="7"/>
        <v>-8.1145059980255301</v>
      </c>
      <c r="BD38" s="11">
        <f t="shared" si="7"/>
        <v>-18.908566589889297</v>
      </c>
      <c r="BE38" s="11">
        <f t="shared" si="18"/>
        <v>-270.17250407924928</v>
      </c>
      <c r="BF38" s="11">
        <f t="shared" si="19"/>
        <v>-134.90545670665352</v>
      </c>
      <c r="BG38" s="11">
        <f t="shared" si="35"/>
        <v>4.2748109643054786</v>
      </c>
      <c r="BH38" s="11">
        <f t="shared" si="20"/>
        <v>11.423994965553987</v>
      </c>
      <c r="BI38" s="11">
        <f t="shared" si="8"/>
        <v>-119.20665077679405</v>
      </c>
    </row>
    <row r="39" spans="1:61" x14ac:dyDescent="0.2">
      <c r="B39" s="31"/>
      <c r="C39" s="14"/>
      <c r="E39" s="31"/>
      <c r="F39" s="40"/>
      <c r="G39" s="40"/>
      <c r="H39" s="40"/>
      <c r="I39" s="40"/>
      <c r="J39" s="40"/>
      <c r="K39" s="40"/>
      <c r="L39" s="40"/>
      <c r="M39" s="15"/>
      <c r="N39" s="40"/>
      <c r="O39" s="33"/>
      <c r="P39" s="40"/>
      <c r="Q39" s="40"/>
      <c r="R39" s="40"/>
      <c r="S39" s="40"/>
      <c r="T39" s="11"/>
      <c r="U39" s="11"/>
      <c r="V39" s="11"/>
      <c r="AI39" s="31"/>
      <c r="AJ39" s="40"/>
      <c r="AK39" s="40"/>
      <c r="AL39" s="40"/>
      <c r="AM39" s="40"/>
      <c r="AN39" s="40"/>
      <c r="AO39" s="40"/>
      <c r="AP39" s="40"/>
      <c r="AQ39" s="15"/>
      <c r="AR39" s="40"/>
      <c r="AS39" s="33"/>
      <c r="AT39" s="40"/>
      <c r="AU39" s="40"/>
      <c r="AV39" s="40"/>
      <c r="AW39" s="40"/>
      <c r="AX39" s="11"/>
      <c r="AY39" s="11"/>
      <c r="AZ39" s="11"/>
    </row>
    <row r="40" spans="1:61" x14ac:dyDescent="0.2">
      <c r="G40" s="40"/>
      <c r="H40" s="40"/>
      <c r="I40" s="40"/>
      <c r="J40" s="40"/>
      <c r="K40" s="40"/>
      <c r="L40" s="40"/>
      <c r="M40" s="15"/>
      <c r="N40" s="40"/>
      <c r="O40" s="40"/>
      <c r="P40" s="40"/>
      <c r="Q40" s="40"/>
      <c r="R40" s="40"/>
      <c r="S40" s="40"/>
      <c r="T40" s="11"/>
      <c r="U40" s="11"/>
      <c r="V40" s="11"/>
      <c r="W40" s="22" t="s">
        <v>83</v>
      </c>
      <c r="X40" s="42">
        <f>SUM(X18:X38)</f>
        <v>3885.2684262345892</v>
      </c>
      <c r="Y40" s="42">
        <f t="shared" ref="Y40:AE40" si="38">SUM(Y18:Y38)</f>
        <v>-355.19258190112498</v>
      </c>
      <c r="Z40" s="42">
        <f t="shared" si="38"/>
        <v>-627.6760888150618</v>
      </c>
      <c r="AA40" s="42">
        <f t="shared" si="38"/>
        <v>-3120.5239898386917</v>
      </c>
      <c r="AB40" s="42">
        <f t="shared" si="38"/>
        <v>-218.12423432028982</v>
      </c>
      <c r="AC40" s="42">
        <f t="shared" si="38"/>
        <v>0</v>
      </c>
      <c r="AD40" s="42">
        <f t="shared" si="38"/>
        <v>281.14480874606801</v>
      </c>
      <c r="AE40" s="42">
        <f t="shared" si="38"/>
        <v>63.020574425778392</v>
      </c>
      <c r="AI40" s="31"/>
      <c r="AJ40" s="40"/>
      <c r="AK40" s="40"/>
      <c r="AL40" s="40"/>
      <c r="AM40" s="40"/>
      <c r="AN40" s="40"/>
      <c r="AO40" s="40"/>
      <c r="AP40" s="40"/>
      <c r="AQ40" s="15"/>
      <c r="AR40" s="40"/>
      <c r="AS40" s="40"/>
      <c r="AT40" s="40"/>
      <c r="AU40" s="40"/>
      <c r="AV40" s="40"/>
      <c r="AW40" s="40"/>
      <c r="AX40" s="11"/>
      <c r="AY40" s="11"/>
      <c r="AZ40" s="11"/>
      <c r="BA40" s="22" t="s">
        <v>83</v>
      </c>
      <c r="BB40" s="42">
        <f>SUM(BB18:BB38)</f>
        <v>3885.2684262345892</v>
      </c>
      <c r="BC40" s="42">
        <f t="shared" ref="BC40:BI40" si="39">SUM(BC18:BC38)</f>
        <v>-355.19258190112498</v>
      </c>
      <c r="BD40" s="42">
        <f t="shared" si="39"/>
        <v>-675.67608881506192</v>
      </c>
      <c r="BE40" s="42">
        <f t="shared" si="39"/>
        <v>-2682.4121376971707</v>
      </c>
      <c r="BF40" s="42">
        <f t="shared" si="39"/>
        <v>171.98761782123114</v>
      </c>
      <c r="BG40" s="42">
        <f t="shared" si="39"/>
        <v>0</v>
      </c>
      <c r="BH40" s="42">
        <f t="shared" si="39"/>
        <v>281.20736076157027</v>
      </c>
      <c r="BI40" s="42">
        <f t="shared" si="39"/>
        <v>453.19497858280147</v>
      </c>
    </row>
    <row r="41" spans="1:61" x14ac:dyDescent="0.2">
      <c r="V41" s="11"/>
      <c r="W41" s="34"/>
      <c r="AI41" s="31"/>
      <c r="AZ41" s="11"/>
      <c r="BA41" s="34"/>
    </row>
    <row r="42" spans="1:61" x14ac:dyDescent="0.2">
      <c r="V42" s="11"/>
      <c r="W42" s="22" t="str">
        <f>"Present Value at "&amp;TEXT(B20,"0.00%")&amp;" :"</f>
        <v>Present Value at 7.21% :</v>
      </c>
      <c r="X42" s="42">
        <f>X18+NPV($B$20,X19:X38)</f>
        <v>2083.7599072400708</v>
      </c>
      <c r="Y42" s="42">
        <f>Y18+NPV($B$20,Y19:Y38)</f>
        <v>-265.11715595139913</v>
      </c>
      <c r="Z42" s="42">
        <f>Z18+NPV($B$20,Z19:Z38)</f>
        <v>-417.78072487085285</v>
      </c>
      <c r="AA42" s="42">
        <f t="shared" ref="AA42:AE42" si="40">AA18+NPV($B$20,AA19:AA38)</f>
        <v>-1346.0250247316101</v>
      </c>
      <c r="AB42" s="42">
        <f t="shared" si="40"/>
        <v>54.837001686208936</v>
      </c>
      <c r="AC42" s="42">
        <f t="shared" si="40"/>
        <v>-18.680723221291046</v>
      </c>
      <c r="AD42" s="42">
        <f t="shared" si="40"/>
        <v>146.55117442648006</v>
      </c>
      <c r="AE42" s="42">
        <f t="shared" si="40"/>
        <v>182.70745289139779</v>
      </c>
      <c r="AZ42" s="11"/>
      <c r="BA42" s="22" t="str">
        <f>"Present Value at "&amp;TEXT(B20,"0.00%")&amp;" :"</f>
        <v>Present Value at 7.21% :</v>
      </c>
      <c r="BB42" s="42">
        <f>BB18+NPV($B$20,BB19:BB38)</f>
        <v>2083.7599072400708</v>
      </c>
      <c r="BC42" s="42">
        <f t="shared" ref="BC42:BI42" si="41">BC18+NPV($B$20,BC19:BC38)</f>
        <v>-265.11715595139913</v>
      </c>
      <c r="BD42" s="42">
        <f t="shared" si="41"/>
        <v>-465.78072487085285</v>
      </c>
      <c r="BE42" s="42">
        <f t="shared" si="41"/>
        <v>-1155.8057221072884</v>
      </c>
      <c r="BF42" s="42">
        <f t="shared" si="41"/>
        <v>197.05630431053095</v>
      </c>
      <c r="BG42" s="42">
        <f t="shared" si="41"/>
        <v>-18.680723221291046</v>
      </c>
      <c r="BH42" s="42">
        <f t="shared" si="41"/>
        <v>146.57801895480907</v>
      </c>
      <c r="BI42" s="42">
        <f t="shared" si="41"/>
        <v>324.95360004404898</v>
      </c>
    </row>
    <row r="43" spans="1:61" x14ac:dyDescent="0.2">
      <c r="V43" s="11"/>
      <c r="AZ43" s="11"/>
    </row>
    <row r="44" spans="1:61" x14ac:dyDescent="0.2">
      <c r="V44" s="11"/>
      <c r="W44" s="22" t="str">
        <f>"Present Value at "&amp;TEXT(B21,"0.00%")&amp;" :"</f>
        <v>Present Value at 3.21% :</v>
      </c>
      <c r="X44" s="42">
        <f>X18+NPV($B$21,X19:X38)</f>
        <v>2870.6440775165856</v>
      </c>
      <c r="Y44" s="42">
        <f t="shared" ref="Y44:AE44" si="42">Y18+NPV($B$21,Y19:Y38)</f>
        <v>-304.46136446522485</v>
      </c>
      <c r="Z44" s="42">
        <f t="shared" si="42"/>
        <v>-509.46130121045803</v>
      </c>
      <c r="AA44" s="42">
        <f t="shared" si="42"/>
        <v>-2090.0771836781432</v>
      </c>
      <c r="AB44" s="42">
        <f t="shared" si="42"/>
        <v>-33.355771837240681</v>
      </c>
      <c r="AC44" s="42">
        <f t="shared" si="42"/>
        <v>-10.611992966150012</v>
      </c>
      <c r="AD44" s="42">
        <f t="shared" si="42"/>
        <v>205.55850690411972</v>
      </c>
      <c r="AE44" s="42">
        <f t="shared" si="42"/>
        <v>161.59074210072913</v>
      </c>
      <c r="AZ44" s="11"/>
      <c r="BA44" s="22" t="str">
        <f>"Present Value at "&amp;TEXT(B21,"0.00%")&amp;" :"</f>
        <v>Present Value at 3.21% :</v>
      </c>
      <c r="BB44" s="42">
        <f>BB18+NPV($B$21,BB19:BB38)</f>
        <v>2870.6440775165856</v>
      </c>
      <c r="BC44" s="42">
        <f t="shared" ref="BC44:BI44" si="43">BC18+NPV($B$21,BC19:BC38)</f>
        <v>-304.46136446522485</v>
      </c>
      <c r="BD44" s="42">
        <f t="shared" si="43"/>
        <v>-557.46130121045803</v>
      </c>
      <c r="BE44" s="42">
        <f t="shared" si="43"/>
        <v>-1795.7750020209639</v>
      </c>
      <c r="BF44" s="42">
        <f t="shared" si="43"/>
        <v>212.94640981993859</v>
      </c>
      <c r="BG44" s="42">
        <f t="shared" si="43"/>
        <v>-10.611992966150012</v>
      </c>
      <c r="BH44" s="42">
        <f t="shared" si="43"/>
        <v>205.60054708100324</v>
      </c>
      <c r="BI44" s="42">
        <f t="shared" si="43"/>
        <v>407.9349639347916</v>
      </c>
    </row>
    <row r="46" spans="1:61" s="20" customFormat="1" ht="17" thickBot="1" x14ac:dyDescent="0.25">
      <c r="B46" s="43"/>
      <c r="C46" s="44"/>
      <c r="AG46" s="47"/>
    </row>
    <row r="47" spans="1:61" ht="17" thickBot="1" x14ac:dyDescent="0.25">
      <c r="A47" s="221" t="s">
        <v>67</v>
      </c>
      <c r="B47" s="221"/>
      <c r="E47" s="21">
        <v>0</v>
      </c>
      <c r="F47" s="27">
        <f>$B$51</f>
        <v>386.88031855002203</v>
      </c>
      <c r="G47" s="27">
        <f>F47*B56</f>
        <v>309.50425484001767</v>
      </c>
      <c r="H47" s="28">
        <f>B61</f>
        <v>200</v>
      </c>
      <c r="I47" s="27">
        <f>$B$48</f>
        <v>100000</v>
      </c>
      <c r="J47" s="29">
        <v>0.8</v>
      </c>
      <c r="K47" s="8">
        <f>I47*J47/1000</f>
        <v>80</v>
      </c>
      <c r="M47" s="9"/>
      <c r="N47" s="9"/>
      <c r="O47" s="30">
        <v>1</v>
      </c>
      <c r="P47" s="30"/>
      <c r="Q47" s="30"/>
      <c r="R47" s="30">
        <f>O47-SUM(P47:Q47)</f>
        <v>1</v>
      </c>
      <c r="S47" s="30"/>
      <c r="T47" s="10"/>
      <c r="U47" s="10">
        <f t="shared" ref="U47:U67" si="44">K47*R47</f>
        <v>80</v>
      </c>
      <c r="W47" s="30"/>
      <c r="X47" s="11">
        <f t="shared" ref="X47:X67" si="45">$R47*F47</f>
        <v>386.88031855002203</v>
      </c>
      <c r="Y47" s="11">
        <f t="shared" ref="Y47:Z67" si="46">-$R47*G47</f>
        <v>-309.50425484001767</v>
      </c>
      <c r="Z47" s="11">
        <f t="shared" si="46"/>
        <v>-200</v>
      </c>
      <c r="AA47" s="11"/>
      <c r="AB47" s="11">
        <f>SUM(X47:AA47)</f>
        <v>-122.62393628999564</v>
      </c>
      <c r="AC47" s="11">
        <f>T47-U47</f>
        <v>-80</v>
      </c>
      <c r="AD47" s="11"/>
      <c r="AE47" s="11">
        <f t="shared" ref="AE47:AE67" si="47">SUM(AB47:AD47)</f>
        <v>-202.62393628999564</v>
      </c>
      <c r="AI47" s="21">
        <v>0</v>
      </c>
      <c r="AJ47" s="27">
        <f>F47</f>
        <v>386.88031855002203</v>
      </c>
      <c r="AK47" s="27">
        <f>G47</f>
        <v>309.50425484001767</v>
      </c>
      <c r="AL47" s="28">
        <f>C61</f>
        <v>248</v>
      </c>
      <c r="AM47" s="27">
        <f>I47</f>
        <v>100000</v>
      </c>
      <c r="AN47" s="29">
        <v>0.8</v>
      </c>
      <c r="AO47" s="8">
        <f>AM47*AN47/1000</f>
        <v>80</v>
      </c>
      <c r="AQ47" s="9"/>
      <c r="AR47" s="9"/>
      <c r="AS47" s="30">
        <v>1</v>
      </c>
      <c r="AT47" s="30"/>
      <c r="AU47" s="30"/>
      <c r="AV47" s="30">
        <f>AS47-SUM(AT47:AU47)</f>
        <v>1</v>
      </c>
      <c r="AW47" s="30"/>
      <c r="AX47" s="10"/>
      <c r="AY47" s="10">
        <f t="shared" ref="AY47:AY67" si="48">AO47*AV47</f>
        <v>80</v>
      </c>
      <c r="BA47" s="30"/>
      <c r="BB47" s="11">
        <f t="shared" ref="BB47:BB67" si="49">$R47*AJ47</f>
        <v>386.88031855002203</v>
      </c>
      <c r="BC47" s="11">
        <f t="shared" ref="BC47:BD67" si="50">-$R47*AK47</f>
        <v>-309.50425484001767</v>
      </c>
      <c r="BD47" s="11">
        <f t="shared" si="50"/>
        <v>-248</v>
      </c>
      <c r="BE47" s="11"/>
      <c r="BF47" s="11">
        <f>SUM(BB47:BE47)</f>
        <v>-170.62393628999564</v>
      </c>
      <c r="BG47" s="11">
        <f>AX47-AY47</f>
        <v>-80</v>
      </c>
      <c r="BH47" s="11"/>
      <c r="BI47" s="11">
        <f t="shared" ref="BI47:BI67" si="51">SUM(BF47:BH47)</f>
        <v>-250.62393628999564</v>
      </c>
    </row>
    <row r="48" spans="1:61" x14ac:dyDescent="0.2">
      <c r="A48" s="45" t="s">
        <v>68</v>
      </c>
      <c r="B48" s="24">
        <v>100000</v>
      </c>
      <c r="E48" s="31">
        <f>E47+1</f>
        <v>1</v>
      </c>
      <c r="F48" s="27"/>
      <c r="G48" s="27"/>
      <c r="H48" s="28"/>
      <c r="I48" s="27">
        <f t="shared" ref="I48:I67" si="52">$B$48</f>
        <v>100000</v>
      </c>
      <c r="J48" s="29">
        <v>0.8</v>
      </c>
      <c r="K48" s="8">
        <f t="shared" ref="K48:K67" si="53">I48*J48/1000</f>
        <v>80</v>
      </c>
      <c r="L48" s="32"/>
      <c r="M48" s="9">
        <f>M19</f>
        <v>1.3141842576365947</v>
      </c>
      <c r="N48" s="9">
        <f>N19</f>
        <v>9.5511407622175214E-3</v>
      </c>
      <c r="O48" s="33">
        <f>R47</f>
        <v>1</v>
      </c>
      <c r="P48" s="33">
        <f>O48*M48/1000</f>
        <v>1.3141842576365947E-3</v>
      </c>
      <c r="Q48" s="33">
        <f>MIN(N48*O48,O48-P48)</f>
        <v>9.5511407622175214E-3</v>
      </c>
      <c r="R48" s="30">
        <f>O48-SUM(P48:Q48)</f>
        <v>0.98913467498014584</v>
      </c>
      <c r="S48" s="30"/>
      <c r="T48" s="10">
        <f t="shared" ref="T48:T67" si="54">U47</f>
        <v>80</v>
      </c>
      <c r="U48" s="10">
        <f t="shared" si="44"/>
        <v>79.130773998411669</v>
      </c>
      <c r="W48" s="30"/>
      <c r="X48" s="11">
        <f t="shared" si="45"/>
        <v>0</v>
      </c>
      <c r="Y48" s="11">
        <f t="shared" si="46"/>
        <v>0</v>
      </c>
      <c r="Z48" s="11">
        <f t="shared" si="46"/>
        <v>0</v>
      </c>
      <c r="AA48" s="11">
        <f t="shared" ref="AA48:AA67" si="55">-P48*I48</f>
        <v>-131.41842576365949</v>
      </c>
      <c r="AB48" s="11">
        <f t="shared" ref="AB48:AB67" si="56">SUM(X48:AA48)</f>
        <v>-131.41842576365949</v>
      </c>
      <c r="AC48" s="11">
        <f>-I48*$R47*(J48-J47)/1000</f>
        <v>0</v>
      </c>
      <c r="AD48" s="11">
        <f t="shared" ref="AD48:AD67" si="57">$B$20*SUM(T48,X48:Y48)</f>
        <v>5.7676906969275503</v>
      </c>
      <c r="AE48" s="11">
        <f t="shared" si="47"/>
        <v>-125.65073506673194</v>
      </c>
      <c r="AG48" s="49"/>
      <c r="AI48" s="31">
        <f>AI47+1</f>
        <v>1</v>
      </c>
      <c r="AJ48" s="27"/>
      <c r="AK48" s="27"/>
      <c r="AL48" s="28"/>
      <c r="AM48" s="27">
        <f t="shared" ref="AM48:AM67" si="58">I48</f>
        <v>100000</v>
      </c>
      <c r="AN48" s="29">
        <v>0.8</v>
      </c>
      <c r="AO48" s="8">
        <f t="shared" ref="AO48:AO67" si="59">AM48*AN48/1000</f>
        <v>80</v>
      </c>
      <c r="AP48" s="32"/>
      <c r="AQ48" s="9">
        <f>AQ19</f>
        <v>1.1244489054403115</v>
      </c>
      <c r="AR48" s="9">
        <f>N48</f>
        <v>9.5511407622175214E-3</v>
      </c>
      <c r="AS48" s="33">
        <f>AV47</f>
        <v>1</v>
      </c>
      <c r="AT48" s="33">
        <f>AS48*AQ48/1000</f>
        <v>1.1244489054403116E-3</v>
      </c>
      <c r="AU48" s="33">
        <f>MIN(AR48*AS48,AS48-AT48)</f>
        <v>9.5511407622175214E-3</v>
      </c>
      <c r="AV48" s="30">
        <f>AS48-SUM(AT48:AU48)</f>
        <v>0.9893244103323422</v>
      </c>
      <c r="AW48" s="30"/>
      <c r="AX48" s="10">
        <f t="shared" ref="AX48:AX67" si="60">AY47</f>
        <v>80</v>
      </c>
      <c r="AY48" s="10">
        <f t="shared" si="48"/>
        <v>79.145952826587376</v>
      </c>
      <c r="BA48" s="30"/>
      <c r="BB48" s="11">
        <f t="shared" si="49"/>
        <v>0</v>
      </c>
      <c r="BC48" s="11">
        <f t="shared" si="50"/>
        <v>0</v>
      </c>
      <c r="BD48" s="11">
        <f t="shared" si="50"/>
        <v>0</v>
      </c>
      <c r="BE48" s="11">
        <f t="shared" ref="BE48:BE67" si="61">-AT48*AM48</f>
        <v>-112.44489054403115</v>
      </c>
      <c r="BF48" s="11">
        <f t="shared" ref="BF48:BF67" si="62">SUM(BB48:BE48)</f>
        <v>-112.44489054403115</v>
      </c>
      <c r="BG48" s="11">
        <f>-AM48*$R47*(AN48-AN47)/1000</f>
        <v>0</v>
      </c>
      <c r="BH48" s="11">
        <f t="shared" ref="BH48:BH67" si="63">$B$20*SUM(AX48,BB48:BC48)</f>
        <v>5.7676906969275503</v>
      </c>
      <c r="BI48" s="11">
        <f t="shared" si="51"/>
        <v>-106.67719984710361</v>
      </c>
    </row>
    <row r="49" spans="1:61" x14ac:dyDescent="0.2">
      <c r="A49" s="34" t="s">
        <v>69</v>
      </c>
      <c r="B49" s="122">
        <f>B20</f>
        <v>7.2096133711594373E-2</v>
      </c>
      <c r="E49" s="31">
        <f t="shared" ref="E49:E67" si="64">E48+1</f>
        <v>2</v>
      </c>
      <c r="F49" s="27">
        <f>$B$51</f>
        <v>386.88031855002203</v>
      </c>
      <c r="G49" s="27">
        <f>F49*$B$57</f>
        <v>19.344015927501104</v>
      </c>
      <c r="H49" s="28">
        <f>$B$62</f>
        <v>25</v>
      </c>
      <c r="I49" s="27">
        <f t="shared" si="52"/>
        <v>100000</v>
      </c>
      <c r="J49" s="29">
        <v>0.7</v>
      </c>
      <c r="K49" s="8">
        <f t="shared" si="53"/>
        <v>70</v>
      </c>
      <c r="L49" s="32"/>
      <c r="M49" s="9">
        <f t="shared" ref="M49:N64" si="65">M20</f>
        <v>1.4282641651842443</v>
      </c>
      <c r="N49" s="9">
        <f t="shared" si="65"/>
        <v>9.5802828701948978E-3</v>
      </c>
      <c r="O49" s="33">
        <f t="shared" ref="O49:O67" si="66">R48</f>
        <v>0.98913467498014584</v>
      </c>
      <c r="P49" s="33">
        <f t="shared" ref="P49:P67" si="67">O49*M49/1000</f>
        <v>1.4127456108153067E-3</v>
      </c>
      <c r="Q49" s="33">
        <f t="shared" ref="Q49:Q67" si="68">MIN(N49*O49,O49-P49)</f>
        <v>9.4761899830280889E-3</v>
      </c>
      <c r="R49" s="30">
        <f t="shared" ref="R49:R67" si="69">O49-SUM(P49:Q49)</f>
        <v>0.97824573938630244</v>
      </c>
      <c r="S49" s="30"/>
      <c r="T49" s="10">
        <f t="shared" si="54"/>
        <v>79.130773998411669</v>
      </c>
      <c r="U49" s="10">
        <f t="shared" si="44"/>
        <v>68.477201757041172</v>
      </c>
      <c r="W49" s="30"/>
      <c r="X49" s="11">
        <f t="shared" si="45"/>
        <v>378.46402327397453</v>
      </c>
      <c r="Y49" s="11">
        <f t="shared" si="46"/>
        <v>-18.923201163698728</v>
      </c>
      <c r="Z49" s="11">
        <f t="shared" si="46"/>
        <v>-24.456143484657559</v>
      </c>
      <c r="AA49" s="11">
        <f t="shared" si="55"/>
        <v>-141.27456108153066</v>
      </c>
      <c r="AB49" s="11">
        <f t="shared" si="56"/>
        <v>193.8101175440876</v>
      </c>
      <c r="AC49" s="11">
        <f t="shared" ref="AC49:AC67" si="70">-I49*($R48*J49-$R47*J48)/1000</f>
        <v>10.760572751389796</v>
      </c>
      <c r="AD49" s="11">
        <f t="shared" si="57"/>
        <v>31.626526048530454</v>
      </c>
      <c r="AE49" s="11">
        <f t="shared" si="47"/>
        <v>236.19721634400784</v>
      </c>
      <c r="AG49" s="50"/>
      <c r="AI49" s="31">
        <f t="shared" ref="AI49:AI67" si="71">AI48+1</f>
        <v>2</v>
      </c>
      <c r="AJ49" s="27">
        <f>F49</f>
        <v>386.88031855002203</v>
      </c>
      <c r="AK49" s="27">
        <f>G49</f>
        <v>19.344015927501104</v>
      </c>
      <c r="AL49" s="28">
        <f>$C$62</f>
        <v>25</v>
      </c>
      <c r="AM49" s="27">
        <f t="shared" si="58"/>
        <v>100000</v>
      </c>
      <c r="AN49" s="29">
        <v>0.7</v>
      </c>
      <c r="AO49" s="8">
        <f t="shared" si="59"/>
        <v>70</v>
      </c>
      <c r="AP49" s="32"/>
      <c r="AQ49" s="9">
        <f t="shared" ref="AQ49:AQ67" si="72">AQ20</f>
        <v>1.2220585263357691</v>
      </c>
      <c r="AR49" s="9">
        <f t="shared" ref="AR49:AR67" si="73">N49</f>
        <v>9.5802828701948978E-3</v>
      </c>
      <c r="AS49" s="33">
        <f t="shared" ref="AS49:AS67" si="74">AV48</f>
        <v>0.9893244103323422</v>
      </c>
      <c r="AT49" s="33">
        <f t="shared" ref="AT49:AT67" si="75">AS49*AQ49/1000</f>
        <v>1.2090123309587456E-3</v>
      </c>
      <c r="AU49" s="33">
        <f t="shared" ref="AU49:AU67" si="76">MIN(AR49*AS49,AS49-AT49)</f>
        <v>9.4780077013726059E-3</v>
      </c>
      <c r="AV49" s="30">
        <f t="shared" ref="AV49:AV67" si="77">AS49-SUM(AT49:AU49)</f>
        <v>0.97863739030001085</v>
      </c>
      <c r="AW49" s="30"/>
      <c r="AX49" s="10">
        <f t="shared" si="60"/>
        <v>79.145952826587376</v>
      </c>
      <c r="AY49" s="10">
        <f t="shared" si="48"/>
        <v>68.504617321000765</v>
      </c>
      <c r="BA49" s="30"/>
      <c r="BB49" s="11">
        <f t="shared" si="49"/>
        <v>378.46402327397453</v>
      </c>
      <c r="BC49" s="11">
        <f t="shared" si="50"/>
        <v>-18.923201163698728</v>
      </c>
      <c r="BD49" s="11">
        <f t="shared" si="50"/>
        <v>-24.456143484657559</v>
      </c>
      <c r="BE49" s="11">
        <f t="shared" si="61"/>
        <v>-120.90123309587456</v>
      </c>
      <c r="BF49" s="11">
        <f t="shared" si="62"/>
        <v>214.18344552974372</v>
      </c>
      <c r="BG49" s="11">
        <f t="shared" ref="BG49:BG67" si="78">-AM49*($R48*AN49-$R47*AN48)/1000</f>
        <v>10.760572751389796</v>
      </c>
      <c r="BH49" s="11">
        <f t="shared" si="63"/>
        <v>31.627620383356195</v>
      </c>
      <c r="BI49" s="11">
        <f t="shared" si="51"/>
        <v>256.57163866448968</v>
      </c>
    </row>
    <row r="50" spans="1:61" x14ac:dyDescent="0.2">
      <c r="A50" s="34" t="s">
        <v>70</v>
      </c>
      <c r="B50" s="12">
        <f>B21</f>
        <v>3.2096133711594366E-2</v>
      </c>
      <c r="E50" s="31">
        <f t="shared" si="64"/>
        <v>3</v>
      </c>
      <c r="F50" s="27">
        <f t="shared" ref="F50:F67" si="79">$B$51</f>
        <v>386.88031855002203</v>
      </c>
      <c r="G50" s="27">
        <f t="shared" ref="G50:G67" si="80">F50*$B$57</f>
        <v>19.344015927501104</v>
      </c>
      <c r="H50" s="28">
        <f t="shared" ref="H50:H67" si="81">$B$62</f>
        <v>25</v>
      </c>
      <c r="I50" s="27">
        <f t="shared" si="52"/>
        <v>100000</v>
      </c>
      <c r="J50" s="29">
        <v>0.7</v>
      </c>
      <c r="K50" s="8">
        <f t="shared" si="53"/>
        <v>70</v>
      </c>
      <c r="L50" s="32"/>
      <c r="M50" s="9">
        <f t="shared" si="65"/>
        <v>1.5531325570520966</v>
      </c>
      <c r="N50" s="9">
        <f t="shared" si="65"/>
        <v>8.9014186793623263E-3</v>
      </c>
      <c r="O50" s="33">
        <f t="shared" si="66"/>
        <v>0.97824573938630244</v>
      </c>
      <c r="P50" s="33">
        <f t="shared" si="67"/>
        <v>1.5193453066383669E-3</v>
      </c>
      <c r="Q50" s="33">
        <f t="shared" si="68"/>
        <v>8.7077748975798435E-3</v>
      </c>
      <c r="R50" s="30">
        <f t="shared" si="69"/>
        <v>0.96801861918208421</v>
      </c>
      <c r="S50" s="30"/>
      <c r="T50" s="10">
        <f t="shared" si="54"/>
        <v>68.477201757041172</v>
      </c>
      <c r="U50" s="10">
        <f t="shared" si="44"/>
        <v>67.76130334274589</v>
      </c>
      <c r="W50" s="30"/>
      <c r="X50" s="11">
        <f t="shared" si="45"/>
        <v>374.50735175151721</v>
      </c>
      <c r="Y50" s="11">
        <f t="shared" si="46"/>
        <v>-18.725367587575864</v>
      </c>
      <c r="Z50" s="11">
        <f t="shared" si="46"/>
        <v>-24.200465479552104</v>
      </c>
      <c r="AA50" s="11">
        <f t="shared" si="55"/>
        <v>-151.93453066383668</v>
      </c>
      <c r="AB50" s="11">
        <f t="shared" si="56"/>
        <v>179.64698802055253</v>
      </c>
      <c r="AC50" s="11">
        <f t="shared" si="70"/>
        <v>0.76222549156904629</v>
      </c>
      <c r="AD50" s="11">
        <f t="shared" si="57"/>
        <v>30.587446996531334</v>
      </c>
      <c r="AE50" s="11">
        <f t="shared" si="47"/>
        <v>210.99666050865289</v>
      </c>
      <c r="AI50" s="31">
        <f t="shared" si="71"/>
        <v>3</v>
      </c>
      <c r="AJ50" s="27">
        <f t="shared" ref="AJ50:AK67" si="82">F50</f>
        <v>386.88031855002203</v>
      </c>
      <c r="AK50" s="27">
        <f t="shared" si="82"/>
        <v>19.344015927501104</v>
      </c>
      <c r="AL50" s="28">
        <f t="shared" ref="AL50:AL67" si="83">$C$62</f>
        <v>25</v>
      </c>
      <c r="AM50" s="27">
        <f t="shared" si="58"/>
        <v>100000</v>
      </c>
      <c r="AN50" s="29">
        <v>0.7</v>
      </c>
      <c r="AO50" s="8">
        <f t="shared" si="59"/>
        <v>70</v>
      </c>
      <c r="AP50" s="32"/>
      <c r="AQ50" s="9">
        <f t="shared" si="72"/>
        <v>1.3288990441277002</v>
      </c>
      <c r="AR50" s="9">
        <f t="shared" si="73"/>
        <v>8.9014186793623263E-3</v>
      </c>
      <c r="AS50" s="33">
        <f t="shared" si="74"/>
        <v>0.97863739030001085</v>
      </c>
      <c r="AT50" s="33">
        <f t="shared" si="75"/>
        <v>1.3005102925173115E-3</v>
      </c>
      <c r="AU50" s="33">
        <f t="shared" si="76"/>
        <v>8.7112611463389163E-3</v>
      </c>
      <c r="AV50" s="30">
        <f t="shared" si="77"/>
        <v>0.96862561886115461</v>
      </c>
      <c r="AW50" s="30"/>
      <c r="AX50" s="10">
        <f t="shared" si="60"/>
        <v>68.504617321000765</v>
      </c>
      <c r="AY50" s="10">
        <f t="shared" si="48"/>
        <v>67.803793320280818</v>
      </c>
      <c r="BA50" s="30"/>
      <c r="BB50" s="11">
        <f t="shared" si="49"/>
        <v>374.50735175151721</v>
      </c>
      <c r="BC50" s="11">
        <f t="shared" si="50"/>
        <v>-18.725367587575864</v>
      </c>
      <c r="BD50" s="11">
        <f t="shared" si="50"/>
        <v>-24.200465479552104</v>
      </c>
      <c r="BE50" s="11">
        <f t="shared" si="61"/>
        <v>-130.05102925173117</v>
      </c>
      <c r="BF50" s="11">
        <f t="shared" si="62"/>
        <v>201.53048943265804</v>
      </c>
      <c r="BG50" s="11">
        <f t="shared" si="78"/>
        <v>0.76222549156904629</v>
      </c>
      <c r="BH50" s="11">
        <f t="shared" si="63"/>
        <v>30.589423552696339</v>
      </c>
      <c r="BI50" s="11">
        <f t="shared" si="51"/>
        <v>232.88213847692342</v>
      </c>
    </row>
    <row r="51" spans="1:61" x14ac:dyDescent="0.2">
      <c r="A51" s="35" t="s">
        <v>71</v>
      </c>
      <c r="B51" s="18">
        <v>386.88031855002203</v>
      </c>
      <c r="D51" s="36"/>
      <c r="E51" s="31">
        <f t="shared" si="64"/>
        <v>4</v>
      </c>
      <c r="F51" s="27">
        <f t="shared" si="79"/>
        <v>386.88031855002203</v>
      </c>
      <c r="G51" s="27">
        <f t="shared" si="80"/>
        <v>19.344015927501104</v>
      </c>
      <c r="H51" s="28">
        <f t="shared" si="81"/>
        <v>25</v>
      </c>
      <c r="I51" s="27">
        <f t="shared" si="52"/>
        <v>100000</v>
      </c>
      <c r="J51" s="29">
        <v>0.6</v>
      </c>
      <c r="K51" s="8">
        <f t="shared" si="53"/>
        <v>60</v>
      </c>
      <c r="L51" s="32"/>
      <c r="M51" s="9">
        <f t="shared" si="65"/>
        <v>1.6902913329606097</v>
      </c>
      <c r="N51" s="9">
        <f t="shared" si="65"/>
        <v>8.1999796147181735E-3</v>
      </c>
      <c r="O51" s="33">
        <f t="shared" si="66"/>
        <v>0.96801861918208421</v>
      </c>
      <c r="P51" s="33">
        <f t="shared" si="67"/>
        <v>1.6362334821479741E-3</v>
      </c>
      <c r="Q51" s="33">
        <f t="shared" si="68"/>
        <v>7.937732943960725E-3</v>
      </c>
      <c r="R51" s="30">
        <f t="shared" si="69"/>
        <v>0.95844465275597546</v>
      </c>
      <c r="S51" s="30"/>
      <c r="T51" s="10">
        <f t="shared" si="54"/>
        <v>67.76130334274589</v>
      </c>
      <c r="U51" s="10">
        <f t="shared" si="44"/>
        <v>57.506679165358527</v>
      </c>
      <c r="W51" s="30"/>
      <c r="X51" s="11">
        <f t="shared" si="45"/>
        <v>370.80337257079702</v>
      </c>
      <c r="Y51" s="11">
        <f t="shared" si="46"/>
        <v>-18.540168628539853</v>
      </c>
      <c r="Z51" s="11">
        <f t="shared" si="46"/>
        <v>-23.961116318899386</v>
      </c>
      <c r="AA51" s="11">
        <f t="shared" si="55"/>
        <v>-163.6233482147974</v>
      </c>
      <c r="AB51" s="11">
        <f t="shared" si="56"/>
        <v>164.6787394085604</v>
      </c>
      <c r="AC51" s="11">
        <f t="shared" si="70"/>
        <v>10.396084606116107</v>
      </c>
      <c r="AD51" s="11">
        <f t="shared" si="57"/>
        <v>30.282143039366129</v>
      </c>
      <c r="AE51" s="11">
        <f t="shared" si="47"/>
        <v>205.35696705404266</v>
      </c>
      <c r="AI51" s="31">
        <f t="shared" si="71"/>
        <v>4</v>
      </c>
      <c r="AJ51" s="27">
        <f t="shared" si="82"/>
        <v>386.88031855002203</v>
      </c>
      <c r="AK51" s="27">
        <f t="shared" si="82"/>
        <v>19.344015927501104</v>
      </c>
      <c r="AL51" s="28">
        <f t="shared" si="83"/>
        <v>25</v>
      </c>
      <c r="AM51" s="27">
        <f t="shared" si="58"/>
        <v>100000</v>
      </c>
      <c r="AN51" s="29">
        <v>0.6</v>
      </c>
      <c r="AO51" s="8">
        <f t="shared" si="59"/>
        <v>60</v>
      </c>
      <c r="AP51" s="32"/>
      <c r="AQ51" s="9">
        <f t="shared" si="72"/>
        <v>1.4462555217644217</v>
      </c>
      <c r="AR51" s="9">
        <f t="shared" si="73"/>
        <v>8.1999796147181735E-3</v>
      </c>
      <c r="AS51" s="33">
        <f t="shared" si="74"/>
        <v>0.96862561886115461</v>
      </c>
      <c r="AT51" s="33">
        <f t="shared" si="75"/>
        <v>1.4008801498004251E-3</v>
      </c>
      <c r="AU51" s="33">
        <f t="shared" si="76"/>
        <v>7.9427103289552436E-3</v>
      </c>
      <c r="AV51" s="30">
        <f t="shared" si="77"/>
        <v>0.95928202838239895</v>
      </c>
      <c r="AW51" s="30"/>
      <c r="AX51" s="10">
        <f t="shared" si="60"/>
        <v>67.803793320280818</v>
      </c>
      <c r="AY51" s="10">
        <f t="shared" si="48"/>
        <v>57.556921702943939</v>
      </c>
      <c r="BA51" s="30"/>
      <c r="BB51" s="11">
        <f t="shared" si="49"/>
        <v>370.80337257079702</v>
      </c>
      <c r="BC51" s="11">
        <f t="shared" si="50"/>
        <v>-18.540168628539853</v>
      </c>
      <c r="BD51" s="11">
        <f t="shared" si="50"/>
        <v>-23.961116318899386</v>
      </c>
      <c r="BE51" s="11">
        <f t="shared" si="61"/>
        <v>-140.08801498004252</v>
      </c>
      <c r="BF51" s="11">
        <f t="shared" si="62"/>
        <v>188.21407264331529</v>
      </c>
      <c r="BG51" s="11">
        <f t="shared" si="78"/>
        <v>10.396084606116107</v>
      </c>
      <c r="BH51" s="11">
        <f t="shared" si="63"/>
        <v>30.285206402467885</v>
      </c>
      <c r="BI51" s="11">
        <f t="shared" si="51"/>
        <v>228.89536365189929</v>
      </c>
    </row>
    <row r="52" spans="1:61" x14ac:dyDescent="0.2">
      <c r="D52" s="21"/>
      <c r="E52" s="31">
        <f t="shared" si="64"/>
        <v>5</v>
      </c>
      <c r="F52" s="27">
        <f t="shared" si="79"/>
        <v>386.88031855002203</v>
      </c>
      <c r="G52" s="27">
        <f t="shared" si="80"/>
        <v>19.344015927501104</v>
      </c>
      <c r="H52" s="28">
        <f t="shared" si="81"/>
        <v>25</v>
      </c>
      <c r="I52" s="27">
        <f t="shared" si="52"/>
        <v>100000</v>
      </c>
      <c r="J52" s="29">
        <v>0.6</v>
      </c>
      <c r="K52" s="8">
        <f t="shared" si="53"/>
        <v>60</v>
      </c>
      <c r="L52" s="32"/>
      <c r="M52" s="9">
        <f t="shared" si="65"/>
        <v>1.8407637069377385</v>
      </c>
      <c r="N52" s="9">
        <f t="shared" si="65"/>
        <v>7.7195040990566764E-3</v>
      </c>
      <c r="O52" s="33">
        <f t="shared" si="66"/>
        <v>0.95844465275597546</v>
      </c>
      <c r="P52" s="33">
        <f t="shared" si="67"/>
        <v>1.7642701319017429E-3</v>
      </c>
      <c r="Q52" s="33">
        <f t="shared" si="68"/>
        <v>7.3987174256687051E-3</v>
      </c>
      <c r="R52" s="30">
        <f t="shared" si="69"/>
        <v>0.94928166519840496</v>
      </c>
      <c r="S52" s="30"/>
      <c r="T52" s="10">
        <f t="shared" si="54"/>
        <v>57.506679165358527</v>
      </c>
      <c r="U52" s="10">
        <f t="shared" si="44"/>
        <v>56.956899911904294</v>
      </c>
      <c r="W52" s="30"/>
      <c r="X52" s="11">
        <f t="shared" si="45"/>
        <v>367.25839302565424</v>
      </c>
      <c r="Y52" s="11">
        <f t="shared" si="46"/>
        <v>-18.362919651282716</v>
      </c>
      <c r="Z52" s="11">
        <f t="shared" si="46"/>
        <v>-23.732041629960126</v>
      </c>
      <c r="AA52" s="11">
        <f t="shared" si="55"/>
        <v>-176.42701319017428</v>
      </c>
      <c r="AB52" s="11">
        <f t="shared" si="56"/>
        <v>148.73641855423713</v>
      </c>
      <c r="AC52" s="11">
        <f t="shared" si="70"/>
        <v>0.5744379855665338</v>
      </c>
      <c r="AD52" s="11">
        <f t="shared" si="57"/>
        <v>29.300023930184153</v>
      </c>
      <c r="AE52" s="11">
        <f t="shared" si="47"/>
        <v>178.61088046998782</v>
      </c>
      <c r="AI52" s="31">
        <f t="shared" si="71"/>
        <v>5</v>
      </c>
      <c r="AJ52" s="27">
        <f t="shared" si="82"/>
        <v>386.88031855002203</v>
      </c>
      <c r="AK52" s="27">
        <f t="shared" si="82"/>
        <v>19.344015927501104</v>
      </c>
      <c r="AL52" s="28">
        <f t="shared" si="83"/>
        <v>25</v>
      </c>
      <c r="AM52" s="27">
        <f t="shared" si="58"/>
        <v>100000</v>
      </c>
      <c r="AN52" s="29">
        <v>0.6</v>
      </c>
      <c r="AO52" s="8">
        <f t="shared" si="59"/>
        <v>60</v>
      </c>
      <c r="AP52" s="32"/>
      <c r="AQ52" s="9">
        <f t="shared" si="72"/>
        <v>1.5750034467486027</v>
      </c>
      <c r="AR52" s="9">
        <f t="shared" si="73"/>
        <v>7.7195040990566764E-3</v>
      </c>
      <c r="AS52" s="33">
        <f t="shared" si="74"/>
        <v>0.95928202838239895</v>
      </c>
      <c r="AT52" s="33">
        <f t="shared" si="75"/>
        <v>1.5108725011062695E-3</v>
      </c>
      <c r="AU52" s="33">
        <f t="shared" si="76"/>
        <v>7.4051815502493316E-3</v>
      </c>
      <c r="AV52" s="30">
        <f t="shared" si="77"/>
        <v>0.95036597433104331</v>
      </c>
      <c r="AW52" s="30"/>
      <c r="AX52" s="10">
        <f t="shared" si="60"/>
        <v>57.556921702943939</v>
      </c>
      <c r="AY52" s="10">
        <f t="shared" si="48"/>
        <v>57.021958459862596</v>
      </c>
      <c r="BA52" s="30"/>
      <c r="BB52" s="11">
        <f t="shared" si="49"/>
        <v>367.25839302565424</v>
      </c>
      <c r="BC52" s="11">
        <f t="shared" si="50"/>
        <v>-18.362919651282716</v>
      </c>
      <c r="BD52" s="11">
        <f t="shared" si="50"/>
        <v>-23.732041629960126</v>
      </c>
      <c r="BE52" s="11">
        <f t="shared" si="61"/>
        <v>-151.08725011062694</v>
      </c>
      <c r="BF52" s="11">
        <f t="shared" si="62"/>
        <v>174.07618163378447</v>
      </c>
      <c r="BG52" s="11">
        <f t="shared" si="78"/>
        <v>0.5744379855665338</v>
      </c>
      <c r="BH52" s="11">
        <f t="shared" si="63"/>
        <v>29.303646222891921</v>
      </c>
      <c r="BI52" s="11">
        <f t="shared" si="51"/>
        <v>203.95426584224293</v>
      </c>
    </row>
    <row r="53" spans="1:61" x14ac:dyDescent="0.2">
      <c r="D53" s="21"/>
      <c r="E53" s="31">
        <f t="shared" si="64"/>
        <v>6</v>
      </c>
      <c r="F53" s="27">
        <f t="shared" si="79"/>
        <v>386.88031855002203</v>
      </c>
      <c r="G53" s="27">
        <f t="shared" si="80"/>
        <v>19.344015927501104</v>
      </c>
      <c r="H53" s="28">
        <f t="shared" si="81"/>
        <v>25</v>
      </c>
      <c r="I53" s="27">
        <f t="shared" si="52"/>
        <v>100000</v>
      </c>
      <c r="J53" s="29">
        <v>0.5</v>
      </c>
      <c r="K53" s="8">
        <f t="shared" si="53"/>
        <v>50</v>
      </c>
      <c r="L53" s="32"/>
      <c r="M53" s="9">
        <f t="shared" si="65"/>
        <v>2.0063049989834814</v>
      </c>
      <c r="N53" s="9">
        <f t="shared" si="65"/>
        <v>6.9453463062913307E-3</v>
      </c>
      <c r="O53" s="33">
        <f t="shared" si="66"/>
        <v>0.94928166519840496</v>
      </c>
      <c r="P53" s="33">
        <f t="shared" si="67"/>
        <v>1.9045485503309235E-3</v>
      </c>
      <c r="Q53" s="33">
        <f t="shared" si="68"/>
        <v>6.5930899070158252E-3</v>
      </c>
      <c r="R53" s="30">
        <f t="shared" si="69"/>
        <v>0.94078402674105821</v>
      </c>
      <c r="S53" s="30"/>
      <c r="T53" s="10">
        <f t="shared" si="54"/>
        <v>56.956899911904294</v>
      </c>
      <c r="U53" s="10">
        <f t="shared" si="44"/>
        <v>47.039201337052909</v>
      </c>
      <c r="W53" s="30"/>
      <c r="X53" s="11">
        <f t="shared" si="45"/>
        <v>363.97082395235304</v>
      </c>
      <c r="Y53" s="11">
        <f t="shared" si="46"/>
        <v>-18.198541197617654</v>
      </c>
      <c r="Z53" s="11">
        <f t="shared" si="46"/>
        <v>-23.519600668526454</v>
      </c>
      <c r="AA53" s="11">
        <f t="shared" si="55"/>
        <v>-190.45485503309234</v>
      </c>
      <c r="AB53" s="11">
        <f t="shared" si="56"/>
        <v>131.79782705311661</v>
      </c>
      <c r="AC53" s="11">
        <f t="shared" si="70"/>
        <v>10.042595905438272</v>
      </c>
      <c r="AD53" s="11">
        <f t="shared" si="57"/>
        <v>29.03521700309517</v>
      </c>
      <c r="AE53" s="11">
        <f t="shared" si="47"/>
        <v>170.87563996165005</v>
      </c>
      <c r="AI53" s="31">
        <f t="shared" si="71"/>
        <v>6</v>
      </c>
      <c r="AJ53" s="27">
        <f t="shared" si="82"/>
        <v>386.88031855002203</v>
      </c>
      <c r="AK53" s="27">
        <f t="shared" si="82"/>
        <v>19.344015927501104</v>
      </c>
      <c r="AL53" s="28">
        <f t="shared" si="83"/>
        <v>25</v>
      </c>
      <c r="AM53" s="27">
        <f t="shared" si="58"/>
        <v>100000</v>
      </c>
      <c r="AN53" s="29">
        <v>0.5</v>
      </c>
      <c r="AO53" s="8">
        <f t="shared" si="59"/>
        <v>50</v>
      </c>
      <c r="AP53" s="32"/>
      <c r="AQ53" s="9">
        <f t="shared" si="72"/>
        <v>1.7166447147552415</v>
      </c>
      <c r="AR53" s="9">
        <f t="shared" si="73"/>
        <v>6.9453463062913307E-3</v>
      </c>
      <c r="AS53" s="33">
        <f t="shared" si="74"/>
        <v>0.95036597433104331</v>
      </c>
      <c r="AT53" s="33">
        <f t="shared" si="75"/>
        <v>1.6314407269186011E-3</v>
      </c>
      <c r="AU53" s="33">
        <f t="shared" si="76"/>
        <v>6.6006208094450732E-3</v>
      </c>
      <c r="AV53" s="30">
        <f t="shared" si="77"/>
        <v>0.94213391279467962</v>
      </c>
      <c r="AW53" s="30"/>
      <c r="AX53" s="10">
        <f t="shared" si="60"/>
        <v>57.021958459862596</v>
      </c>
      <c r="AY53" s="10">
        <f t="shared" si="48"/>
        <v>47.106695639733978</v>
      </c>
      <c r="BA53" s="30"/>
      <c r="BB53" s="11">
        <f t="shared" si="49"/>
        <v>363.97082395235304</v>
      </c>
      <c r="BC53" s="11">
        <f t="shared" si="50"/>
        <v>-18.198541197617654</v>
      </c>
      <c r="BD53" s="11">
        <f t="shared" si="50"/>
        <v>-23.519600668526454</v>
      </c>
      <c r="BE53" s="11">
        <f t="shared" si="61"/>
        <v>-163.14407269186012</v>
      </c>
      <c r="BF53" s="11">
        <f t="shared" si="62"/>
        <v>159.10860939434883</v>
      </c>
      <c r="BG53" s="11">
        <f t="shared" si="78"/>
        <v>10.042595905438272</v>
      </c>
      <c r="BH53" s="11">
        <f t="shared" si="63"/>
        <v>29.039907472867856</v>
      </c>
      <c r="BI53" s="11">
        <f t="shared" si="51"/>
        <v>198.19111277265498</v>
      </c>
    </row>
    <row r="54" spans="1:61" x14ac:dyDescent="0.2">
      <c r="A54" s="220" t="s">
        <v>72</v>
      </c>
      <c r="B54" s="220"/>
      <c r="C54" s="38"/>
      <c r="D54" s="21"/>
      <c r="E54" s="31">
        <f t="shared" si="64"/>
        <v>7</v>
      </c>
      <c r="F54" s="27">
        <f t="shared" si="79"/>
        <v>386.88031855002203</v>
      </c>
      <c r="G54" s="27">
        <f t="shared" si="80"/>
        <v>19.344015927501104</v>
      </c>
      <c r="H54" s="28">
        <f t="shared" si="81"/>
        <v>25</v>
      </c>
      <c r="I54" s="27">
        <f t="shared" si="52"/>
        <v>100000</v>
      </c>
      <c r="J54" s="29">
        <v>0.5</v>
      </c>
      <c r="K54" s="8">
        <f t="shared" si="53"/>
        <v>50</v>
      </c>
      <c r="L54" s="32"/>
      <c r="M54" s="9">
        <f t="shared" si="65"/>
        <v>2.1871053257687421</v>
      </c>
      <c r="N54" s="9">
        <f t="shared" si="65"/>
        <v>7.0317739771965128E-3</v>
      </c>
      <c r="O54" s="33">
        <f t="shared" si="66"/>
        <v>0.94078402674105821</v>
      </c>
      <c r="P54" s="33">
        <f t="shared" si="67"/>
        <v>2.057593755283531E-3</v>
      </c>
      <c r="Q54" s="33">
        <f t="shared" si="68"/>
        <v>6.6153806373999216E-3</v>
      </c>
      <c r="R54" s="30">
        <f t="shared" si="69"/>
        <v>0.93211105234837477</v>
      </c>
      <c r="S54" s="30"/>
      <c r="T54" s="10">
        <f t="shared" si="54"/>
        <v>47.039201337052909</v>
      </c>
      <c r="U54" s="10">
        <f t="shared" si="44"/>
        <v>46.605552617418738</v>
      </c>
      <c r="W54" s="30"/>
      <c r="X54" s="11">
        <f t="shared" si="45"/>
        <v>360.61542085653548</v>
      </c>
      <c r="Y54" s="11">
        <f t="shared" si="46"/>
        <v>-18.030771042826778</v>
      </c>
      <c r="Z54" s="11">
        <f t="shared" si="46"/>
        <v>-23.302776308709369</v>
      </c>
      <c r="AA54" s="11">
        <f t="shared" si="55"/>
        <v>-205.7593755283531</v>
      </c>
      <c r="AB54" s="11">
        <f t="shared" si="56"/>
        <v>113.52249797664624</v>
      </c>
      <c r="AC54" s="11">
        <f t="shared" si="70"/>
        <v>0.42488192286733728</v>
      </c>
      <c r="AD54" s="11">
        <f t="shared" si="57"/>
        <v>28.090373269791655</v>
      </c>
      <c r="AE54" s="11">
        <f t="shared" si="47"/>
        <v>142.03775316930523</v>
      </c>
      <c r="AI54" s="31">
        <f t="shared" si="71"/>
        <v>7</v>
      </c>
      <c r="AJ54" s="27">
        <f t="shared" si="82"/>
        <v>386.88031855002203</v>
      </c>
      <c r="AK54" s="27">
        <f t="shared" si="82"/>
        <v>19.344015927501104</v>
      </c>
      <c r="AL54" s="28">
        <f t="shared" si="83"/>
        <v>25</v>
      </c>
      <c r="AM54" s="27">
        <f t="shared" si="58"/>
        <v>100000</v>
      </c>
      <c r="AN54" s="29">
        <v>0.5</v>
      </c>
      <c r="AO54" s="8">
        <f t="shared" si="59"/>
        <v>50</v>
      </c>
      <c r="AP54" s="32"/>
      <c r="AQ54" s="9">
        <f t="shared" si="72"/>
        <v>1.87134199436088</v>
      </c>
      <c r="AR54" s="9">
        <f t="shared" si="73"/>
        <v>7.0317739771965128E-3</v>
      </c>
      <c r="AS54" s="33">
        <f t="shared" si="74"/>
        <v>0.94213391279467962</v>
      </c>
      <c r="AT54" s="33">
        <f t="shared" si="75"/>
        <v>1.7630547553242151E-3</v>
      </c>
      <c r="AU54" s="33">
        <f t="shared" si="76"/>
        <v>6.624872731023957E-3</v>
      </c>
      <c r="AV54" s="30">
        <f t="shared" si="77"/>
        <v>0.93374598530833142</v>
      </c>
      <c r="AW54" s="30"/>
      <c r="AX54" s="10">
        <f t="shared" si="60"/>
        <v>47.106695639733978</v>
      </c>
      <c r="AY54" s="10">
        <f t="shared" si="48"/>
        <v>46.68729926541657</v>
      </c>
      <c r="BA54" s="30"/>
      <c r="BB54" s="11">
        <f t="shared" si="49"/>
        <v>360.61542085653548</v>
      </c>
      <c r="BC54" s="11">
        <f t="shared" si="50"/>
        <v>-18.030771042826778</v>
      </c>
      <c r="BD54" s="11">
        <f t="shared" si="50"/>
        <v>-23.302776308709369</v>
      </c>
      <c r="BE54" s="11">
        <f t="shared" si="61"/>
        <v>-176.3054755324215</v>
      </c>
      <c r="BF54" s="11">
        <f t="shared" si="62"/>
        <v>142.97639797257784</v>
      </c>
      <c r="BG54" s="11">
        <f t="shared" si="78"/>
        <v>0.42488192286733728</v>
      </c>
      <c r="BH54" s="11">
        <f t="shared" si="63"/>
        <v>28.095239348062517</v>
      </c>
      <c r="BI54" s="11">
        <f t="shared" si="51"/>
        <v>171.49651924350769</v>
      </c>
    </row>
    <row r="55" spans="1:61" x14ac:dyDescent="0.2">
      <c r="A55" s="37" t="s">
        <v>8</v>
      </c>
      <c r="B55" s="37" t="s">
        <v>73</v>
      </c>
      <c r="C55" s="38"/>
      <c r="D55" s="21"/>
      <c r="E55" s="31">
        <f t="shared" si="64"/>
        <v>8</v>
      </c>
      <c r="F55" s="27">
        <f t="shared" si="79"/>
        <v>386.88031855002203</v>
      </c>
      <c r="G55" s="27">
        <f t="shared" si="80"/>
        <v>19.344015927501104</v>
      </c>
      <c r="H55" s="28">
        <f t="shared" si="81"/>
        <v>25</v>
      </c>
      <c r="I55" s="27">
        <f t="shared" si="52"/>
        <v>100000</v>
      </c>
      <c r="J55" s="29">
        <v>0.4</v>
      </c>
      <c r="K55" s="8">
        <f t="shared" si="53"/>
        <v>40</v>
      </c>
      <c r="L55" s="32"/>
      <c r="M55" s="9">
        <f t="shared" si="65"/>
        <v>2.387234329377383</v>
      </c>
      <c r="N55" s="9">
        <f t="shared" si="65"/>
        <v>6.0675249994714704E-3</v>
      </c>
      <c r="O55" s="33">
        <f t="shared" si="66"/>
        <v>0.93211105234837477</v>
      </c>
      <c r="P55" s="33">
        <f t="shared" si="67"/>
        <v>2.2251675029581188E-3</v>
      </c>
      <c r="Q55" s="33">
        <f t="shared" si="68"/>
        <v>5.6556071124074245E-3</v>
      </c>
      <c r="R55" s="30">
        <f t="shared" si="69"/>
        <v>0.92423027773300925</v>
      </c>
      <c r="S55" s="30"/>
      <c r="T55" s="10">
        <f t="shared" si="54"/>
        <v>46.605552617418738</v>
      </c>
      <c r="U55" s="10">
        <f t="shared" si="44"/>
        <v>36.969211109320369</v>
      </c>
      <c r="W55" s="30"/>
      <c r="X55" s="11">
        <f t="shared" si="45"/>
        <v>357.56650426292197</v>
      </c>
      <c r="Y55" s="11">
        <f t="shared" si="46"/>
        <v>-17.878325213146098</v>
      </c>
      <c r="Z55" s="11">
        <f t="shared" si="46"/>
        <v>-23.105756943325233</v>
      </c>
      <c r="AA55" s="11">
        <f t="shared" si="55"/>
        <v>-222.51675029581187</v>
      </c>
      <c r="AB55" s="11">
        <f t="shared" si="56"/>
        <v>94.065671810638747</v>
      </c>
      <c r="AC55" s="11">
        <f t="shared" si="70"/>
        <v>9.7547592431179169</v>
      </c>
      <c r="AD55" s="11">
        <f t="shared" si="57"/>
        <v>27.850284530228819</v>
      </c>
      <c r="AE55" s="11">
        <f t="shared" si="47"/>
        <v>131.6707155839855</v>
      </c>
      <c r="AI55" s="31">
        <f t="shared" si="71"/>
        <v>8</v>
      </c>
      <c r="AJ55" s="27">
        <f t="shared" si="82"/>
        <v>386.88031855002203</v>
      </c>
      <c r="AK55" s="27">
        <f t="shared" si="82"/>
        <v>19.344015927501104</v>
      </c>
      <c r="AL55" s="28">
        <f t="shared" si="83"/>
        <v>25</v>
      </c>
      <c r="AM55" s="27">
        <f t="shared" si="58"/>
        <v>100000</v>
      </c>
      <c r="AN55" s="29">
        <v>0.4</v>
      </c>
      <c r="AO55" s="8">
        <f t="shared" si="59"/>
        <v>40</v>
      </c>
      <c r="AP55" s="32"/>
      <c r="AQ55" s="9">
        <f t="shared" si="72"/>
        <v>2.0425773730735237</v>
      </c>
      <c r="AR55" s="9">
        <f t="shared" si="73"/>
        <v>6.0675249994714704E-3</v>
      </c>
      <c r="AS55" s="33">
        <f t="shared" si="74"/>
        <v>0.93374598530833142</v>
      </c>
      <c r="AT55" s="33">
        <f t="shared" si="75"/>
        <v>1.9072484217890406E-3</v>
      </c>
      <c r="AU55" s="33">
        <f t="shared" si="76"/>
        <v>5.6655271090144208E-3</v>
      </c>
      <c r="AV55" s="30">
        <f t="shared" si="77"/>
        <v>0.92617320977752793</v>
      </c>
      <c r="AW55" s="30"/>
      <c r="AX55" s="10">
        <f t="shared" si="60"/>
        <v>46.68729926541657</v>
      </c>
      <c r="AY55" s="10">
        <f t="shared" si="48"/>
        <v>37.046928391101119</v>
      </c>
      <c r="BA55" s="30"/>
      <c r="BB55" s="11">
        <f t="shared" si="49"/>
        <v>357.56650426292197</v>
      </c>
      <c r="BC55" s="11">
        <f t="shared" si="50"/>
        <v>-17.878325213146098</v>
      </c>
      <c r="BD55" s="11">
        <f t="shared" si="50"/>
        <v>-23.105756943325233</v>
      </c>
      <c r="BE55" s="11">
        <f t="shared" si="61"/>
        <v>-190.72484217890405</v>
      </c>
      <c r="BF55" s="11">
        <f t="shared" si="62"/>
        <v>125.85757992754657</v>
      </c>
      <c r="BG55" s="11">
        <f t="shared" si="78"/>
        <v>9.7547592431179169</v>
      </c>
      <c r="BH55" s="11">
        <f t="shared" si="63"/>
        <v>27.856178147493349</v>
      </c>
      <c r="BI55" s="11">
        <f t="shared" si="51"/>
        <v>163.46851731815784</v>
      </c>
    </row>
    <row r="56" spans="1:61" x14ac:dyDescent="0.2">
      <c r="A56" s="21">
        <v>1</v>
      </c>
      <c r="B56" s="38">
        <f>B27</f>
        <v>0.8</v>
      </c>
      <c r="D56" s="21"/>
      <c r="E56" s="31">
        <f t="shared" si="64"/>
        <v>9</v>
      </c>
      <c r="F56" s="27">
        <f t="shared" si="79"/>
        <v>386.88031855002203</v>
      </c>
      <c r="G56" s="27">
        <f t="shared" si="80"/>
        <v>19.344015927501104</v>
      </c>
      <c r="H56" s="28">
        <f t="shared" si="81"/>
        <v>25</v>
      </c>
      <c r="I56" s="27">
        <f t="shared" si="52"/>
        <v>100000</v>
      </c>
      <c r="J56" s="29">
        <v>0.4</v>
      </c>
      <c r="K56" s="8">
        <f t="shared" si="53"/>
        <v>40</v>
      </c>
      <c r="L56" s="32"/>
      <c r="M56" s="9">
        <f t="shared" si="65"/>
        <v>2.6094385895298609</v>
      </c>
      <c r="N56" s="9">
        <f t="shared" si="65"/>
        <v>5.6882942573793366E-3</v>
      </c>
      <c r="O56" s="33">
        <f t="shared" si="66"/>
        <v>0.92423027773300925</v>
      </c>
      <c r="P56" s="33">
        <f t="shared" si="67"/>
        <v>2.4117221523284153E-3</v>
      </c>
      <c r="Q56" s="33">
        <f t="shared" si="68"/>
        <v>5.2572937813247858E-3</v>
      </c>
      <c r="R56" s="30">
        <f t="shared" si="69"/>
        <v>0.91656126179935604</v>
      </c>
      <c r="S56" s="30"/>
      <c r="T56" s="10">
        <f t="shared" si="54"/>
        <v>36.969211109320369</v>
      </c>
      <c r="U56" s="10">
        <f t="shared" si="44"/>
        <v>36.662450471974239</v>
      </c>
      <c r="W56" s="30"/>
      <c r="X56" s="11">
        <f t="shared" si="45"/>
        <v>354.59951293554502</v>
      </c>
      <c r="Y56" s="11">
        <f t="shared" si="46"/>
        <v>-17.729975646777252</v>
      </c>
      <c r="Z56" s="11">
        <f t="shared" si="46"/>
        <v>-22.914031544983899</v>
      </c>
      <c r="AA56" s="11">
        <f t="shared" si="55"/>
        <v>-241.17221523284152</v>
      </c>
      <c r="AB56" s="11">
        <f t="shared" si="56"/>
        <v>72.783290510942351</v>
      </c>
      <c r="AC56" s="11">
        <f t="shared" si="70"/>
        <v>0.31523098461462284</v>
      </c>
      <c r="AD56" s="11">
        <f t="shared" si="57"/>
        <v>26.95232839108365</v>
      </c>
      <c r="AE56" s="11">
        <f t="shared" si="47"/>
        <v>100.05084988664063</v>
      </c>
      <c r="AI56" s="31">
        <f t="shared" si="71"/>
        <v>9</v>
      </c>
      <c r="AJ56" s="27">
        <f t="shared" si="82"/>
        <v>386.88031855002203</v>
      </c>
      <c r="AK56" s="27">
        <f t="shared" si="82"/>
        <v>19.344015927501104</v>
      </c>
      <c r="AL56" s="28">
        <f t="shared" si="83"/>
        <v>25</v>
      </c>
      <c r="AM56" s="27">
        <f t="shared" si="58"/>
        <v>100000</v>
      </c>
      <c r="AN56" s="29">
        <v>0.4</v>
      </c>
      <c r="AO56" s="8">
        <f t="shared" si="59"/>
        <v>40</v>
      </c>
      <c r="AP56" s="32"/>
      <c r="AQ56" s="9">
        <f t="shared" si="72"/>
        <v>2.2327008931664873</v>
      </c>
      <c r="AR56" s="9">
        <f t="shared" si="73"/>
        <v>5.6882942573793366E-3</v>
      </c>
      <c r="AS56" s="33">
        <f t="shared" si="74"/>
        <v>0.92617320977752793</v>
      </c>
      <c r="AT56" s="33">
        <f t="shared" si="75"/>
        <v>2.0678677526971591E-3</v>
      </c>
      <c r="AU56" s="33">
        <f t="shared" si="76"/>
        <v>5.2683457505160996E-3</v>
      </c>
      <c r="AV56" s="30">
        <f t="shared" si="77"/>
        <v>0.9188369962743147</v>
      </c>
      <c r="AW56" s="30"/>
      <c r="AX56" s="10">
        <f t="shared" si="60"/>
        <v>37.046928391101119</v>
      </c>
      <c r="AY56" s="10">
        <f t="shared" si="48"/>
        <v>36.753479850972589</v>
      </c>
      <c r="BA56" s="30"/>
      <c r="BB56" s="11">
        <f t="shared" si="49"/>
        <v>354.59951293554502</v>
      </c>
      <c r="BC56" s="11">
        <f t="shared" si="50"/>
        <v>-17.729975646777252</v>
      </c>
      <c r="BD56" s="11">
        <f t="shared" si="50"/>
        <v>-22.914031544983899</v>
      </c>
      <c r="BE56" s="11">
        <f t="shared" si="61"/>
        <v>-206.78677526971592</v>
      </c>
      <c r="BF56" s="11">
        <f t="shared" si="62"/>
        <v>107.16873047406796</v>
      </c>
      <c r="BG56" s="11">
        <f t="shared" si="78"/>
        <v>0.31523098461462284</v>
      </c>
      <c r="BH56" s="11">
        <f t="shared" si="63"/>
        <v>26.957931506622618</v>
      </c>
      <c r="BI56" s="11">
        <f t="shared" si="51"/>
        <v>134.44189296530521</v>
      </c>
    </row>
    <row r="57" spans="1:61" x14ac:dyDescent="0.2">
      <c r="A57" s="39" t="s">
        <v>74</v>
      </c>
      <c r="B57" s="38">
        <f>B28</f>
        <v>0.05</v>
      </c>
      <c r="D57" s="21"/>
      <c r="E57" s="31">
        <f t="shared" si="64"/>
        <v>10</v>
      </c>
      <c r="F57" s="27">
        <f t="shared" si="79"/>
        <v>386.88031855002203</v>
      </c>
      <c r="G57" s="27">
        <f t="shared" si="80"/>
        <v>19.344015927501104</v>
      </c>
      <c r="H57" s="28">
        <f t="shared" si="81"/>
        <v>25</v>
      </c>
      <c r="I57" s="27">
        <f t="shared" si="52"/>
        <v>100000</v>
      </c>
      <c r="J57" s="29">
        <v>0.4</v>
      </c>
      <c r="K57" s="8">
        <f t="shared" si="53"/>
        <v>40</v>
      </c>
      <c r="L57" s="32"/>
      <c r="M57" s="9">
        <f t="shared" si="65"/>
        <v>2.856316576086404</v>
      </c>
      <c r="N57" s="9">
        <f t="shared" si="65"/>
        <v>5.4090601757944556E-3</v>
      </c>
      <c r="O57" s="33">
        <f t="shared" si="66"/>
        <v>0.91656126179935604</v>
      </c>
      <c r="P57" s="33">
        <f t="shared" si="67"/>
        <v>2.617989125076171E-3</v>
      </c>
      <c r="Q57" s="33">
        <f t="shared" si="68"/>
        <v>4.9577350198748132E-3</v>
      </c>
      <c r="R57" s="30">
        <f t="shared" si="69"/>
        <v>0.90898553765440504</v>
      </c>
      <c r="S57" s="30"/>
      <c r="T57" s="10">
        <f t="shared" si="54"/>
        <v>36.662450471974239</v>
      </c>
      <c r="U57" s="10">
        <f t="shared" si="44"/>
        <v>36.359421506176204</v>
      </c>
      <c r="W57" s="30"/>
      <c r="X57" s="11">
        <f t="shared" si="45"/>
        <v>351.66861436509924</v>
      </c>
      <c r="Y57" s="11">
        <f t="shared" si="46"/>
        <v>-17.583430718254967</v>
      </c>
      <c r="Z57" s="11">
        <f t="shared" si="46"/>
        <v>-22.724638441360128</v>
      </c>
      <c r="AA57" s="11">
        <f t="shared" si="55"/>
        <v>-261.7989125076171</v>
      </c>
      <c r="AB57" s="11">
        <f t="shared" si="56"/>
        <v>49.561632697867026</v>
      </c>
      <c r="AC57" s="11">
        <f t="shared" si="70"/>
        <v>0.30676063734612624</v>
      </c>
      <c r="AD57" s="11">
        <f t="shared" si="57"/>
        <v>26.729471002687607</v>
      </c>
      <c r="AE57" s="11">
        <f t="shared" si="47"/>
        <v>76.597864337900759</v>
      </c>
      <c r="AI57" s="31">
        <f t="shared" si="71"/>
        <v>10</v>
      </c>
      <c r="AJ57" s="27">
        <f t="shared" si="82"/>
        <v>386.88031855002203</v>
      </c>
      <c r="AK57" s="27">
        <f t="shared" si="82"/>
        <v>19.344015927501104</v>
      </c>
      <c r="AL57" s="28">
        <f t="shared" si="83"/>
        <v>25</v>
      </c>
      <c r="AM57" s="27">
        <f t="shared" si="58"/>
        <v>100000</v>
      </c>
      <c r="AN57" s="29">
        <v>0.4</v>
      </c>
      <c r="AO57" s="8">
        <f t="shared" si="59"/>
        <v>40</v>
      </c>
      <c r="AP57" s="32"/>
      <c r="AQ57" s="9">
        <f t="shared" si="72"/>
        <v>2.4439358704139296</v>
      </c>
      <c r="AR57" s="9">
        <f t="shared" si="73"/>
        <v>5.4090601757944556E-3</v>
      </c>
      <c r="AS57" s="33">
        <f t="shared" si="74"/>
        <v>0.9188369962743147</v>
      </c>
      <c r="AT57" s="33">
        <f t="shared" si="75"/>
        <v>2.2455786942581881E-3</v>
      </c>
      <c r="AU57" s="33">
        <f t="shared" si="76"/>
        <v>4.9700446045939945E-3</v>
      </c>
      <c r="AV57" s="30">
        <f t="shared" si="77"/>
        <v>0.91162137297546253</v>
      </c>
      <c r="AW57" s="30"/>
      <c r="AX57" s="10">
        <f t="shared" si="60"/>
        <v>36.753479850972589</v>
      </c>
      <c r="AY57" s="10">
        <f t="shared" si="48"/>
        <v>36.464854919018499</v>
      </c>
      <c r="BA57" s="30"/>
      <c r="BB57" s="11">
        <f t="shared" si="49"/>
        <v>351.66861436509924</v>
      </c>
      <c r="BC57" s="11">
        <f t="shared" si="50"/>
        <v>-17.583430718254967</v>
      </c>
      <c r="BD57" s="11">
        <f t="shared" si="50"/>
        <v>-22.724638441360128</v>
      </c>
      <c r="BE57" s="11">
        <f t="shared" si="61"/>
        <v>-224.55786942581881</v>
      </c>
      <c r="BF57" s="11">
        <f t="shared" si="62"/>
        <v>86.802675779665321</v>
      </c>
      <c r="BG57" s="11">
        <f t="shared" si="78"/>
        <v>0.30676063734612624</v>
      </c>
      <c r="BH57" s="11">
        <f t="shared" si="63"/>
        <v>26.736033868967557</v>
      </c>
      <c r="BI57" s="11">
        <f t="shared" si="51"/>
        <v>113.845470285979</v>
      </c>
    </row>
    <row r="58" spans="1:61" x14ac:dyDescent="0.2">
      <c r="D58" s="21"/>
      <c r="E58" s="31">
        <f t="shared" si="64"/>
        <v>11</v>
      </c>
      <c r="F58" s="27">
        <f t="shared" si="79"/>
        <v>386.88031855002203</v>
      </c>
      <c r="G58" s="27">
        <f t="shared" si="80"/>
        <v>19.344015927501104</v>
      </c>
      <c r="H58" s="28">
        <f t="shared" si="81"/>
        <v>25</v>
      </c>
      <c r="I58" s="27">
        <f t="shared" si="52"/>
        <v>100000</v>
      </c>
      <c r="J58" s="29">
        <v>0.4</v>
      </c>
      <c r="K58" s="8">
        <f t="shared" si="53"/>
        <v>40</v>
      </c>
      <c r="L58" s="40"/>
      <c r="M58" s="9">
        <f t="shared" si="65"/>
        <v>3.1319523698602287</v>
      </c>
      <c r="N58" s="9">
        <f t="shared" si="65"/>
        <v>4.8099788144753339E-3</v>
      </c>
      <c r="O58" s="33">
        <f t="shared" si="66"/>
        <v>0.90898553765440504</v>
      </c>
      <c r="P58" s="33">
        <f t="shared" si="67"/>
        <v>2.846899408825388E-3</v>
      </c>
      <c r="Q58" s="33">
        <f t="shared" si="68"/>
        <v>4.3722011787821593E-3</v>
      </c>
      <c r="R58" s="30">
        <f t="shared" si="69"/>
        <v>0.90176643706679749</v>
      </c>
      <c r="S58" s="40"/>
      <c r="T58" s="10">
        <f t="shared" si="54"/>
        <v>36.359421506176204</v>
      </c>
      <c r="U58" s="10">
        <f t="shared" si="44"/>
        <v>36.070657482671898</v>
      </c>
      <c r="W58" s="40"/>
      <c r="X58" s="11">
        <f t="shared" si="45"/>
        <v>348.87568643012099</v>
      </c>
      <c r="Y58" s="11">
        <f t="shared" si="46"/>
        <v>-17.443784321506051</v>
      </c>
      <c r="Z58" s="11">
        <f t="shared" si="46"/>
        <v>-22.544160926669939</v>
      </c>
      <c r="AA58" s="11">
        <f t="shared" si="55"/>
        <v>-284.68994088253879</v>
      </c>
      <c r="AB58" s="11">
        <f t="shared" si="56"/>
        <v>24.197800299406254</v>
      </c>
      <c r="AC58" s="11">
        <f t="shared" si="70"/>
        <v>0.30302896579804117</v>
      </c>
      <c r="AD58" s="11">
        <f t="shared" si="57"/>
        <v>26.516332445296261</v>
      </c>
      <c r="AE58" s="11">
        <f t="shared" si="47"/>
        <v>51.017161710500559</v>
      </c>
      <c r="AI58" s="31">
        <f t="shared" si="71"/>
        <v>11</v>
      </c>
      <c r="AJ58" s="27">
        <f t="shared" si="82"/>
        <v>386.88031855002203</v>
      </c>
      <c r="AK58" s="27">
        <f t="shared" si="82"/>
        <v>19.344015927501104</v>
      </c>
      <c r="AL58" s="28">
        <f t="shared" si="83"/>
        <v>25</v>
      </c>
      <c r="AM58" s="27">
        <f t="shared" si="58"/>
        <v>100000</v>
      </c>
      <c r="AN58" s="29">
        <v>0.4</v>
      </c>
      <c r="AO58" s="8">
        <f t="shared" si="59"/>
        <v>40</v>
      </c>
      <c r="AP58" s="40"/>
      <c r="AQ58" s="9">
        <f t="shared" si="72"/>
        <v>2.6797767464616586</v>
      </c>
      <c r="AR58" s="9">
        <f t="shared" si="73"/>
        <v>4.8099788144753339E-3</v>
      </c>
      <c r="AS58" s="33">
        <f t="shared" si="74"/>
        <v>0.91162137297546253</v>
      </c>
      <c r="AT58" s="33">
        <f t="shared" si="75"/>
        <v>2.442941756877095E-3</v>
      </c>
      <c r="AU58" s="33">
        <f t="shared" si="76"/>
        <v>4.3848794908348913E-3</v>
      </c>
      <c r="AV58" s="30">
        <f t="shared" si="77"/>
        <v>0.90479355172775056</v>
      </c>
      <c r="AW58" s="40"/>
      <c r="AX58" s="10">
        <f t="shared" si="60"/>
        <v>36.464854919018499</v>
      </c>
      <c r="AY58" s="10">
        <f t="shared" si="48"/>
        <v>36.19174206911002</v>
      </c>
      <c r="BA58" s="40"/>
      <c r="BB58" s="11">
        <f t="shared" si="49"/>
        <v>348.87568643012099</v>
      </c>
      <c r="BC58" s="11">
        <f t="shared" si="50"/>
        <v>-17.443784321506051</v>
      </c>
      <c r="BD58" s="11">
        <f t="shared" si="50"/>
        <v>-22.544160926669939</v>
      </c>
      <c r="BE58" s="11">
        <f t="shared" si="61"/>
        <v>-244.2941756877095</v>
      </c>
      <c r="BF58" s="11">
        <f t="shared" si="62"/>
        <v>64.593565494235548</v>
      </c>
      <c r="BG58" s="11">
        <f t="shared" si="78"/>
        <v>0.30302896579804117</v>
      </c>
      <c r="BH58" s="11">
        <f t="shared" si="63"/>
        <v>26.523933786726207</v>
      </c>
      <c r="BI58" s="11">
        <f t="shared" si="51"/>
        <v>91.420528246759787</v>
      </c>
    </row>
    <row r="59" spans="1:61" x14ac:dyDescent="0.2">
      <c r="A59" s="220" t="s">
        <v>75</v>
      </c>
      <c r="B59" s="220"/>
      <c r="D59" s="21"/>
      <c r="E59" s="31">
        <f t="shared" si="64"/>
        <v>12</v>
      </c>
      <c r="F59" s="27">
        <f t="shared" si="79"/>
        <v>386.88031855002203</v>
      </c>
      <c r="G59" s="27">
        <f t="shared" si="80"/>
        <v>19.344015927501104</v>
      </c>
      <c r="H59" s="28">
        <f t="shared" si="81"/>
        <v>25</v>
      </c>
      <c r="I59" s="27">
        <f t="shared" si="52"/>
        <v>100000</v>
      </c>
      <c r="J59" s="29">
        <v>0.4</v>
      </c>
      <c r="K59" s="8">
        <f t="shared" si="53"/>
        <v>40</v>
      </c>
      <c r="L59" s="40"/>
      <c r="M59" s="9">
        <f t="shared" si="65"/>
        <v>3.441094364167725</v>
      </c>
      <c r="N59" s="9">
        <f t="shared" si="65"/>
        <v>4.2600652883569099E-3</v>
      </c>
      <c r="O59" s="33">
        <f t="shared" si="66"/>
        <v>0.90176643706679749</v>
      </c>
      <c r="P59" s="33">
        <f t="shared" si="67"/>
        <v>3.1030634043861666E-3</v>
      </c>
      <c r="Q59" s="33">
        <f t="shared" si="68"/>
        <v>3.8415838967535499E-3</v>
      </c>
      <c r="R59" s="30">
        <f t="shared" si="69"/>
        <v>0.89482178976565774</v>
      </c>
      <c r="S59" s="40"/>
      <c r="T59" s="10">
        <f t="shared" si="54"/>
        <v>36.070657482671898</v>
      </c>
      <c r="U59" s="10">
        <f t="shared" si="44"/>
        <v>35.792871590626312</v>
      </c>
      <c r="X59" s="11">
        <f t="shared" si="45"/>
        <v>346.18893907003849</v>
      </c>
      <c r="Y59" s="11">
        <f t="shared" si="46"/>
        <v>-17.309446953501929</v>
      </c>
      <c r="Z59" s="11">
        <f t="shared" si="46"/>
        <v>-22.370544744141444</v>
      </c>
      <c r="AA59" s="11">
        <f t="shared" si="55"/>
        <v>-310.30634043861664</v>
      </c>
      <c r="AB59" s="11">
        <f t="shared" si="56"/>
        <v>-3.7973930662215594</v>
      </c>
      <c r="AC59" s="11">
        <f t="shared" si="70"/>
        <v>0.28876402350430097</v>
      </c>
      <c r="AD59" s="11">
        <f t="shared" si="57"/>
        <v>26.3114947835709</v>
      </c>
      <c r="AE59" s="11">
        <f t="shared" si="47"/>
        <v>22.80286574085364</v>
      </c>
      <c r="AI59" s="31">
        <f t="shared" si="71"/>
        <v>12</v>
      </c>
      <c r="AJ59" s="27">
        <f t="shared" si="82"/>
        <v>386.88031855002203</v>
      </c>
      <c r="AK59" s="27">
        <f t="shared" si="82"/>
        <v>19.344015927501104</v>
      </c>
      <c r="AL59" s="28">
        <f t="shared" si="83"/>
        <v>25</v>
      </c>
      <c r="AM59" s="27">
        <f t="shared" si="58"/>
        <v>100000</v>
      </c>
      <c r="AN59" s="29">
        <v>0.4</v>
      </c>
      <c r="AO59" s="8">
        <f t="shared" si="59"/>
        <v>40</v>
      </c>
      <c r="AP59" s="40"/>
      <c r="AQ59" s="9">
        <f t="shared" si="72"/>
        <v>2.9442863653410098</v>
      </c>
      <c r="AR59" s="9">
        <f t="shared" si="73"/>
        <v>4.2600652883569099E-3</v>
      </c>
      <c r="AS59" s="33">
        <f t="shared" si="74"/>
        <v>0.90479355172775056</v>
      </c>
      <c r="AT59" s="33">
        <f t="shared" si="75"/>
        <v>2.6639713178004815E-3</v>
      </c>
      <c r="AU59" s="33">
        <f t="shared" si="76"/>
        <v>3.8544796028445526E-3</v>
      </c>
      <c r="AV59" s="30">
        <f t="shared" si="77"/>
        <v>0.89827510080710549</v>
      </c>
      <c r="AW59" s="40"/>
      <c r="AX59" s="10">
        <f t="shared" si="60"/>
        <v>36.19174206911002</v>
      </c>
      <c r="AY59" s="10">
        <f t="shared" si="48"/>
        <v>35.931004032284221</v>
      </c>
      <c r="BB59" s="11">
        <f t="shared" si="49"/>
        <v>346.18893907003849</v>
      </c>
      <c r="BC59" s="11">
        <f t="shared" si="50"/>
        <v>-17.309446953501929</v>
      </c>
      <c r="BD59" s="11">
        <f t="shared" si="50"/>
        <v>-22.370544744141444</v>
      </c>
      <c r="BE59" s="11">
        <f t="shared" si="61"/>
        <v>-266.39713178004814</v>
      </c>
      <c r="BF59" s="11">
        <f t="shared" si="62"/>
        <v>40.111815592346943</v>
      </c>
      <c r="BG59" s="11">
        <f t="shared" si="78"/>
        <v>0.28876402350430097</v>
      </c>
      <c r="BH59" s="11">
        <f t="shared" si="63"/>
        <v>26.32022451410516</v>
      </c>
      <c r="BI59" s="11">
        <f t="shared" si="51"/>
        <v>66.720804129956406</v>
      </c>
    </row>
    <row r="60" spans="1:61" x14ac:dyDescent="0.2">
      <c r="A60" s="37" t="s">
        <v>8</v>
      </c>
      <c r="B60" s="37" t="s">
        <v>76</v>
      </c>
      <c r="C60" s="37" t="s">
        <v>77</v>
      </c>
      <c r="D60" s="21"/>
      <c r="E60" s="31">
        <f t="shared" si="64"/>
        <v>13</v>
      </c>
      <c r="F60" s="27">
        <f t="shared" si="79"/>
        <v>386.88031855002203</v>
      </c>
      <c r="G60" s="27">
        <f t="shared" si="80"/>
        <v>19.344015927501104</v>
      </c>
      <c r="H60" s="28">
        <f t="shared" si="81"/>
        <v>25</v>
      </c>
      <c r="I60" s="27">
        <f t="shared" si="52"/>
        <v>100000</v>
      </c>
      <c r="J60" s="29">
        <v>0.3</v>
      </c>
      <c r="K60" s="8">
        <f t="shared" si="53"/>
        <v>30</v>
      </c>
      <c r="L60" s="40"/>
      <c r="M60" s="9">
        <f t="shared" si="65"/>
        <v>3.783235753468869</v>
      </c>
      <c r="N60" s="9">
        <f t="shared" si="65"/>
        <v>3.7604068026689582E-3</v>
      </c>
      <c r="O60" s="33">
        <f t="shared" si="66"/>
        <v>0.89482178976565774</v>
      </c>
      <c r="P60" s="33">
        <f t="shared" si="67"/>
        <v>3.3853217880244401E-3</v>
      </c>
      <c r="Q60" s="33">
        <f t="shared" si="68"/>
        <v>3.3648939454111919E-3</v>
      </c>
      <c r="R60" s="30">
        <f t="shared" si="69"/>
        <v>0.88807157403222214</v>
      </c>
      <c r="S60" s="40"/>
      <c r="T60" s="10">
        <f t="shared" si="54"/>
        <v>35.792871590626312</v>
      </c>
      <c r="U60" s="10">
        <f t="shared" si="44"/>
        <v>26.642147220966663</v>
      </c>
      <c r="X60" s="11">
        <f t="shared" si="45"/>
        <v>343.57741345680557</v>
      </c>
      <c r="Y60" s="11">
        <f t="shared" si="46"/>
        <v>-17.178870672840279</v>
      </c>
      <c r="Z60" s="11">
        <f t="shared" si="46"/>
        <v>-22.201789350805555</v>
      </c>
      <c r="AA60" s="11">
        <f t="shared" si="55"/>
        <v>-338.53217880244404</v>
      </c>
      <c r="AB60" s="11">
        <f t="shared" si="56"/>
        <v>-34.33542536928428</v>
      </c>
      <c r="AC60" s="11">
        <f t="shared" si="70"/>
        <v>9.2260037897021707</v>
      </c>
      <c r="AD60" s="11">
        <f t="shared" si="57"/>
        <v>26.112600639942041</v>
      </c>
      <c r="AE60" s="11">
        <f t="shared" si="47"/>
        <v>1.0031790603599298</v>
      </c>
      <c r="AI60" s="31">
        <f t="shared" si="71"/>
        <v>13</v>
      </c>
      <c r="AJ60" s="27">
        <f t="shared" si="82"/>
        <v>386.88031855002203</v>
      </c>
      <c r="AK60" s="27">
        <f t="shared" si="82"/>
        <v>19.344015927501104</v>
      </c>
      <c r="AL60" s="28">
        <f t="shared" si="83"/>
        <v>25</v>
      </c>
      <c r="AM60" s="27">
        <f t="shared" si="58"/>
        <v>100000</v>
      </c>
      <c r="AN60" s="29">
        <v>0.3</v>
      </c>
      <c r="AO60" s="8">
        <f t="shared" si="59"/>
        <v>30</v>
      </c>
      <c r="AP60" s="40"/>
      <c r="AQ60" s="9">
        <f t="shared" si="72"/>
        <v>3.2370310915618012</v>
      </c>
      <c r="AR60" s="9">
        <f t="shared" si="73"/>
        <v>3.7604068026689582E-3</v>
      </c>
      <c r="AS60" s="33">
        <f t="shared" si="74"/>
        <v>0.89827510080710549</v>
      </c>
      <c r="AT60" s="33">
        <f t="shared" si="75"/>
        <v>2.9077444300884118E-3</v>
      </c>
      <c r="AU60" s="33">
        <f t="shared" si="76"/>
        <v>3.3778797997431839E-3</v>
      </c>
      <c r="AV60" s="30">
        <f t="shared" si="77"/>
        <v>0.8919894765772739</v>
      </c>
      <c r="AW60" s="40"/>
      <c r="AX60" s="10">
        <f t="shared" si="60"/>
        <v>35.931004032284221</v>
      </c>
      <c r="AY60" s="10">
        <f t="shared" si="48"/>
        <v>26.759684297318216</v>
      </c>
      <c r="BB60" s="11">
        <f t="shared" si="49"/>
        <v>343.57741345680557</v>
      </c>
      <c r="BC60" s="11">
        <f t="shared" si="50"/>
        <v>-17.178870672840279</v>
      </c>
      <c r="BD60" s="11">
        <f t="shared" si="50"/>
        <v>-22.201789350805555</v>
      </c>
      <c r="BE60" s="11">
        <f t="shared" si="61"/>
        <v>-290.77444300884116</v>
      </c>
      <c r="BF60" s="11">
        <f t="shared" si="62"/>
        <v>13.422310424318596</v>
      </c>
      <c r="BG60" s="11">
        <f t="shared" si="78"/>
        <v>9.2260037897021707</v>
      </c>
      <c r="BH60" s="11">
        <f t="shared" si="63"/>
        <v>26.122559454925717</v>
      </c>
      <c r="BI60" s="11">
        <f t="shared" si="51"/>
        <v>48.770873668946479</v>
      </c>
    </row>
    <row r="61" spans="1:61" x14ac:dyDescent="0.2">
      <c r="A61" s="21">
        <v>1</v>
      </c>
      <c r="B61" s="13">
        <f>B32</f>
        <v>200</v>
      </c>
      <c r="C61" s="13">
        <f>C32</f>
        <v>248</v>
      </c>
      <c r="D61" s="21"/>
      <c r="E61" s="31">
        <f t="shared" si="64"/>
        <v>14</v>
      </c>
      <c r="F61" s="27">
        <f t="shared" si="79"/>
        <v>386.88031855002203</v>
      </c>
      <c r="G61" s="27">
        <f t="shared" si="80"/>
        <v>19.344015927501104</v>
      </c>
      <c r="H61" s="28">
        <f t="shared" si="81"/>
        <v>25</v>
      </c>
      <c r="I61" s="27">
        <f t="shared" si="52"/>
        <v>100000</v>
      </c>
      <c r="J61" s="29">
        <v>0.3</v>
      </c>
      <c r="K61" s="8">
        <f t="shared" si="53"/>
        <v>30</v>
      </c>
      <c r="L61" s="40"/>
      <c r="M61" s="9">
        <f t="shared" si="65"/>
        <v>4.1592141081829732</v>
      </c>
      <c r="N61" s="9">
        <f t="shared" si="65"/>
        <v>3.4390922997347773E-3</v>
      </c>
      <c r="O61" s="33">
        <f t="shared" si="66"/>
        <v>0.88807157403222214</v>
      </c>
      <c r="P61" s="33">
        <f t="shared" si="67"/>
        <v>3.693679819791078E-3</v>
      </c>
      <c r="Q61" s="33">
        <f t="shared" si="68"/>
        <v>3.0541601118675584E-3</v>
      </c>
      <c r="R61" s="30">
        <f t="shared" si="69"/>
        <v>0.88132373410056353</v>
      </c>
      <c r="S61" s="40"/>
      <c r="T61" s="10">
        <f t="shared" si="54"/>
        <v>26.642147220966663</v>
      </c>
      <c r="U61" s="10">
        <f t="shared" si="44"/>
        <v>26.439712023016906</v>
      </c>
      <c r="X61" s="11">
        <f t="shared" si="45"/>
        <v>340.96680699452094</v>
      </c>
      <c r="Y61" s="11">
        <f t="shared" si="46"/>
        <v>-17.04834034972605</v>
      </c>
      <c r="Z61" s="11">
        <f t="shared" si="46"/>
        <v>-22.033093352514086</v>
      </c>
      <c r="AA61" s="11">
        <f t="shared" si="55"/>
        <v>-369.36798197910781</v>
      </c>
      <c r="AB61" s="11">
        <f t="shared" si="56"/>
        <v>-67.482608686827007</v>
      </c>
      <c r="AC61" s="11">
        <f t="shared" si="70"/>
        <v>0.20250647200307226</v>
      </c>
      <c r="AD61" s="11">
        <f t="shared" si="57"/>
        <v>25.274064891284546</v>
      </c>
      <c r="AE61" s="11">
        <f t="shared" si="47"/>
        <v>-42.006037323539395</v>
      </c>
      <c r="AI61" s="31">
        <f t="shared" si="71"/>
        <v>14</v>
      </c>
      <c r="AJ61" s="27">
        <f t="shared" si="82"/>
        <v>386.88031855002203</v>
      </c>
      <c r="AK61" s="27">
        <f t="shared" si="82"/>
        <v>19.344015927501104</v>
      </c>
      <c r="AL61" s="28">
        <f t="shared" si="83"/>
        <v>25</v>
      </c>
      <c r="AM61" s="27">
        <f t="shared" si="58"/>
        <v>100000</v>
      </c>
      <c r="AN61" s="29">
        <v>0.3</v>
      </c>
      <c r="AO61" s="8">
        <f t="shared" si="59"/>
        <v>30</v>
      </c>
      <c r="AP61" s="40"/>
      <c r="AQ61" s="9">
        <f t="shared" si="72"/>
        <v>3.5587275713140567</v>
      </c>
      <c r="AR61" s="9">
        <f t="shared" si="73"/>
        <v>3.4390922997347773E-3</v>
      </c>
      <c r="AS61" s="33">
        <f t="shared" si="74"/>
        <v>0.8919894765772739</v>
      </c>
      <c r="AT61" s="33">
        <f t="shared" si="75"/>
        <v>3.1743475436175387E-3</v>
      </c>
      <c r="AU61" s="33">
        <f t="shared" si="76"/>
        <v>3.0676341403413571E-3</v>
      </c>
      <c r="AV61" s="30">
        <f t="shared" si="77"/>
        <v>0.88574749489331506</v>
      </c>
      <c r="AW61" s="40"/>
      <c r="AX61" s="10">
        <f t="shared" si="60"/>
        <v>26.759684297318216</v>
      </c>
      <c r="AY61" s="10">
        <f t="shared" si="48"/>
        <v>26.57242484679945</v>
      </c>
      <c r="BB61" s="11">
        <f t="shared" si="49"/>
        <v>340.96680699452094</v>
      </c>
      <c r="BC61" s="11">
        <f t="shared" si="50"/>
        <v>-17.04834034972605</v>
      </c>
      <c r="BD61" s="11">
        <f t="shared" si="50"/>
        <v>-22.033093352514086</v>
      </c>
      <c r="BE61" s="11">
        <f t="shared" si="61"/>
        <v>-317.43475436175385</v>
      </c>
      <c r="BF61" s="11">
        <f t="shared" si="62"/>
        <v>-15.549381069473043</v>
      </c>
      <c r="BG61" s="11">
        <f t="shared" si="78"/>
        <v>0.20250647200307226</v>
      </c>
      <c r="BH61" s="11">
        <f t="shared" si="63"/>
        <v>25.282538860057258</v>
      </c>
      <c r="BI61" s="11">
        <f t="shared" si="51"/>
        <v>9.935664262587288</v>
      </c>
    </row>
    <row r="62" spans="1:61" x14ac:dyDescent="0.2">
      <c r="A62" s="39" t="s">
        <v>74</v>
      </c>
      <c r="B62" s="13">
        <f>B33</f>
        <v>25</v>
      </c>
      <c r="C62" s="13">
        <f>C33</f>
        <v>25</v>
      </c>
      <c r="D62" s="21"/>
      <c r="E62" s="31">
        <f t="shared" si="64"/>
        <v>15</v>
      </c>
      <c r="F62" s="27">
        <f t="shared" si="79"/>
        <v>386.88031855002203</v>
      </c>
      <c r="G62" s="27">
        <f t="shared" si="80"/>
        <v>19.344015927501104</v>
      </c>
      <c r="H62" s="28">
        <f t="shared" si="81"/>
        <v>25</v>
      </c>
      <c r="I62" s="27">
        <f t="shared" si="52"/>
        <v>100000</v>
      </c>
      <c r="J62" s="29">
        <v>0.3</v>
      </c>
      <c r="K62" s="8">
        <f t="shared" si="53"/>
        <v>30</v>
      </c>
      <c r="L62" s="40"/>
      <c r="M62" s="9">
        <f t="shared" si="65"/>
        <v>4.5732759569250323</v>
      </c>
      <c r="N62" s="9">
        <f t="shared" si="65"/>
        <v>2.8092994447762513E-3</v>
      </c>
      <c r="O62" s="33">
        <f t="shared" si="66"/>
        <v>0.88132373410056353</v>
      </c>
      <c r="P62" s="33">
        <f t="shared" si="67"/>
        <v>4.0305366434294975E-3</v>
      </c>
      <c r="Q62" s="33">
        <f t="shared" si="68"/>
        <v>2.4759022768768455E-3</v>
      </c>
      <c r="R62" s="30">
        <f t="shared" si="69"/>
        <v>0.87481729518025719</v>
      </c>
      <c r="S62" s="40"/>
      <c r="T62" s="10">
        <f t="shared" si="54"/>
        <v>26.439712023016906</v>
      </c>
      <c r="U62" s="10">
        <f t="shared" si="44"/>
        <v>26.244518855407716</v>
      </c>
      <c r="X62" s="11">
        <f t="shared" si="45"/>
        <v>338.44959383240655</v>
      </c>
      <c r="Y62" s="11">
        <f t="shared" si="46"/>
        <v>-16.922479691620332</v>
      </c>
      <c r="Z62" s="11">
        <f t="shared" si="46"/>
        <v>-21.870432379506429</v>
      </c>
      <c r="AA62" s="11">
        <f t="shared" si="55"/>
        <v>-403.05366434294973</v>
      </c>
      <c r="AB62" s="11">
        <f t="shared" si="56"/>
        <v>-103.39698258166993</v>
      </c>
      <c r="AC62" s="11">
        <f t="shared" si="70"/>
        <v>0.2024351979497574</v>
      </c>
      <c r="AD62" s="11">
        <f t="shared" si="57"/>
        <v>25.087062826304667</v>
      </c>
      <c r="AE62" s="11">
        <f t="shared" si="47"/>
        <v>-78.107484557415518</v>
      </c>
      <c r="AI62" s="31">
        <f t="shared" si="71"/>
        <v>15</v>
      </c>
      <c r="AJ62" s="27">
        <f t="shared" si="82"/>
        <v>386.88031855002203</v>
      </c>
      <c r="AK62" s="27">
        <f t="shared" si="82"/>
        <v>19.344015927501104</v>
      </c>
      <c r="AL62" s="28">
        <f t="shared" si="83"/>
        <v>25</v>
      </c>
      <c r="AM62" s="27">
        <f t="shared" si="58"/>
        <v>100000</v>
      </c>
      <c r="AN62" s="29">
        <v>0.3</v>
      </c>
      <c r="AO62" s="8">
        <f t="shared" si="59"/>
        <v>30</v>
      </c>
      <c r="AP62" s="40"/>
      <c r="AQ62" s="9">
        <f t="shared" si="72"/>
        <v>3.9130092406439809</v>
      </c>
      <c r="AR62" s="9">
        <f t="shared" si="73"/>
        <v>2.8092994447762513E-3</v>
      </c>
      <c r="AS62" s="33">
        <f t="shared" si="74"/>
        <v>0.88574749489331506</v>
      </c>
      <c r="AT62" s="33">
        <f t="shared" si="75"/>
        <v>3.4659381323947991E-3</v>
      </c>
      <c r="AU62" s="33">
        <f t="shared" si="76"/>
        <v>2.4883299456157455E-3</v>
      </c>
      <c r="AV62" s="30">
        <f t="shared" si="77"/>
        <v>0.87979322681530447</v>
      </c>
      <c r="AW62" s="40"/>
      <c r="AX62" s="10">
        <f t="shared" si="60"/>
        <v>26.57242484679945</v>
      </c>
      <c r="AY62" s="10">
        <f t="shared" si="48"/>
        <v>26.393796804459136</v>
      </c>
      <c r="BB62" s="11">
        <f t="shared" si="49"/>
        <v>338.44959383240655</v>
      </c>
      <c r="BC62" s="11">
        <f t="shared" si="50"/>
        <v>-16.922479691620332</v>
      </c>
      <c r="BD62" s="11">
        <f t="shared" si="50"/>
        <v>-21.870432379506429</v>
      </c>
      <c r="BE62" s="11">
        <f t="shared" si="61"/>
        <v>-346.59381323947991</v>
      </c>
      <c r="BF62" s="11">
        <f t="shared" si="62"/>
        <v>-46.937131478200115</v>
      </c>
      <c r="BG62" s="11">
        <f t="shared" si="78"/>
        <v>0.2024351979497574</v>
      </c>
      <c r="BH62" s="11">
        <f t="shared" si="63"/>
        <v>25.096630907793337</v>
      </c>
      <c r="BI62" s="11">
        <f t="shared" si="51"/>
        <v>-21.638065372457024</v>
      </c>
    </row>
    <row r="63" spans="1:61" x14ac:dyDescent="0.2">
      <c r="D63" s="21"/>
      <c r="E63" s="31">
        <f t="shared" si="64"/>
        <v>16</v>
      </c>
      <c r="F63" s="27">
        <f t="shared" si="79"/>
        <v>386.88031855002203</v>
      </c>
      <c r="G63" s="27">
        <f t="shared" si="80"/>
        <v>19.344015927501104</v>
      </c>
      <c r="H63" s="28">
        <f t="shared" si="81"/>
        <v>25</v>
      </c>
      <c r="I63" s="27">
        <f t="shared" si="52"/>
        <v>100000</v>
      </c>
      <c r="J63" s="29">
        <v>0.2</v>
      </c>
      <c r="K63" s="8">
        <f t="shared" si="53"/>
        <v>20</v>
      </c>
      <c r="L63" s="40"/>
      <c r="M63" s="9">
        <f t="shared" si="65"/>
        <v>5.0352548648284623</v>
      </c>
      <c r="N63" s="9">
        <f t="shared" si="65"/>
        <v>2.3158689784629738E-3</v>
      </c>
      <c r="O63" s="33">
        <f t="shared" si="66"/>
        <v>0.87481729518025719</v>
      </c>
      <c r="P63" s="33">
        <f t="shared" si="67"/>
        <v>4.4049280413924674E-3</v>
      </c>
      <c r="Q63" s="33">
        <f t="shared" si="68"/>
        <v>2.0259622357308442E-3</v>
      </c>
      <c r="R63" s="30">
        <f t="shared" si="69"/>
        <v>0.8683864049031339</v>
      </c>
      <c r="S63" s="40"/>
      <c r="T63" s="10">
        <f t="shared" si="54"/>
        <v>26.244518855407716</v>
      </c>
      <c r="U63" s="10">
        <f t="shared" si="44"/>
        <v>17.367728098062678</v>
      </c>
      <c r="X63" s="11">
        <f t="shared" si="45"/>
        <v>335.96160895343286</v>
      </c>
      <c r="Y63" s="11">
        <f t="shared" si="46"/>
        <v>-16.798080447671644</v>
      </c>
      <c r="Z63" s="11">
        <f t="shared" si="46"/>
        <v>-21.709660122578349</v>
      </c>
      <c r="AA63" s="11">
        <f t="shared" si="55"/>
        <v>-440.49280413924674</v>
      </c>
      <c r="AB63" s="11">
        <f t="shared" si="56"/>
        <v>-143.03893575606384</v>
      </c>
      <c r="AC63" s="11">
        <f t="shared" si="70"/>
        <v>8.943366119411758</v>
      </c>
      <c r="AD63" s="11">
        <f t="shared" si="57"/>
        <v>24.902584767611557</v>
      </c>
      <c r="AE63" s="11">
        <f t="shared" si="47"/>
        <v>-109.19298486904052</v>
      </c>
      <c r="AI63" s="31">
        <f t="shared" si="71"/>
        <v>16</v>
      </c>
      <c r="AJ63" s="27">
        <f t="shared" si="82"/>
        <v>386.88031855002203</v>
      </c>
      <c r="AK63" s="27">
        <f t="shared" si="82"/>
        <v>19.344015927501104</v>
      </c>
      <c r="AL63" s="28">
        <f t="shared" si="83"/>
        <v>25</v>
      </c>
      <c r="AM63" s="27">
        <f t="shared" si="58"/>
        <v>100000</v>
      </c>
      <c r="AN63" s="29">
        <v>0.2</v>
      </c>
      <c r="AO63" s="8">
        <f t="shared" si="59"/>
        <v>20</v>
      </c>
      <c r="AP63" s="40"/>
      <c r="AQ63" s="9">
        <f t="shared" si="72"/>
        <v>4.3082899437188535</v>
      </c>
      <c r="AR63" s="9">
        <f t="shared" si="73"/>
        <v>2.3158689784629738E-3</v>
      </c>
      <c r="AS63" s="33">
        <f t="shared" si="74"/>
        <v>0.87979322681530447</v>
      </c>
      <c r="AT63" s="33">
        <f t="shared" si="75"/>
        <v>3.7904043116403366E-3</v>
      </c>
      <c r="AU63" s="33">
        <f t="shared" si="76"/>
        <v>2.0374858414434027E-3</v>
      </c>
      <c r="AV63" s="30">
        <f t="shared" si="77"/>
        <v>0.87396533666222076</v>
      </c>
      <c r="AW63" s="40"/>
      <c r="AX63" s="10">
        <f t="shared" si="60"/>
        <v>26.393796804459136</v>
      </c>
      <c r="AY63" s="10">
        <f t="shared" si="48"/>
        <v>17.479306733244414</v>
      </c>
      <c r="BB63" s="11">
        <f t="shared" si="49"/>
        <v>335.96160895343286</v>
      </c>
      <c r="BC63" s="11">
        <f t="shared" si="50"/>
        <v>-16.798080447671644</v>
      </c>
      <c r="BD63" s="11">
        <f t="shared" si="50"/>
        <v>-21.709660122578349</v>
      </c>
      <c r="BE63" s="11">
        <f t="shared" si="61"/>
        <v>-379.04043116403363</v>
      </c>
      <c r="BF63" s="11">
        <f t="shared" si="62"/>
        <v>-81.586562780850727</v>
      </c>
      <c r="BG63" s="11">
        <f t="shared" si="78"/>
        <v>8.943366119411758</v>
      </c>
      <c r="BH63" s="11">
        <f t="shared" si="63"/>
        <v>24.913347130586565</v>
      </c>
      <c r="BI63" s="11">
        <f t="shared" si="51"/>
        <v>-47.729849530852398</v>
      </c>
    </row>
    <row r="64" spans="1:61" x14ac:dyDescent="0.2">
      <c r="A64" s="92"/>
      <c r="B64" s="93" t="s">
        <v>78</v>
      </c>
      <c r="C64" s="93" t="s">
        <v>79</v>
      </c>
      <c r="D64" s="21"/>
      <c r="E64" s="31">
        <f t="shared" si="64"/>
        <v>17</v>
      </c>
      <c r="F64" s="27">
        <f t="shared" si="79"/>
        <v>386.88031855002203</v>
      </c>
      <c r="G64" s="27">
        <f t="shared" si="80"/>
        <v>19.344015927501104</v>
      </c>
      <c r="H64" s="28">
        <f t="shared" si="81"/>
        <v>25</v>
      </c>
      <c r="I64" s="27">
        <f t="shared" si="52"/>
        <v>100000</v>
      </c>
      <c r="J64" s="29">
        <v>0.2</v>
      </c>
      <c r="K64" s="8">
        <f t="shared" si="53"/>
        <v>20</v>
      </c>
      <c r="L64" s="40"/>
      <c r="M64" s="9">
        <f t="shared" si="65"/>
        <v>5.5481792079796692</v>
      </c>
      <c r="N64" s="9">
        <f t="shared" si="65"/>
        <v>2.1070586464656598E-3</v>
      </c>
      <c r="O64" s="33">
        <f t="shared" si="66"/>
        <v>0.8683864049031339</v>
      </c>
      <c r="P64" s="33">
        <f t="shared" si="67"/>
        <v>4.817963396175782E-3</v>
      </c>
      <c r="Q64" s="33">
        <f t="shared" si="68"/>
        <v>1.8297410829243778E-3</v>
      </c>
      <c r="R64" s="30">
        <f t="shared" si="69"/>
        <v>0.86173870042403378</v>
      </c>
      <c r="S64" s="40"/>
      <c r="T64" s="10">
        <f t="shared" si="54"/>
        <v>17.367728098062678</v>
      </c>
      <c r="U64" s="10">
        <f t="shared" si="44"/>
        <v>17.234774008480677</v>
      </c>
      <c r="W64" s="40"/>
      <c r="X64" s="11">
        <f t="shared" si="45"/>
        <v>333.38974292693217</v>
      </c>
      <c r="Y64" s="11">
        <f t="shared" si="46"/>
        <v>-16.669487146346611</v>
      </c>
      <c r="Z64" s="11">
        <f t="shared" si="46"/>
        <v>-21.543467510600845</v>
      </c>
      <c r="AA64" s="11">
        <f t="shared" si="55"/>
        <v>-481.79633961757821</v>
      </c>
      <c r="AB64" s="11">
        <f t="shared" si="56"/>
        <v>-186.61955134759353</v>
      </c>
      <c r="AC64" s="11">
        <f t="shared" si="70"/>
        <v>0.12861780554246638</v>
      </c>
      <c r="AD64" s="11">
        <f t="shared" si="57"/>
        <v>24.086451957152008</v>
      </c>
      <c r="AE64" s="11">
        <f t="shared" si="47"/>
        <v>-162.40448158489906</v>
      </c>
      <c r="AI64" s="31">
        <f t="shared" si="71"/>
        <v>17</v>
      </c>
      <c r="AJ64" s="27">
        <f t="shared" si="82"/>
        <v>386.88031855002203</v>
      </c>
      <c r="AK64" s="27">
        <f t="shared" si="82"/>
        <v>19.344015927501104</v>
      </c>
      <c r="AL64" s="28">
        <f t="shared" si="83"/>
        <v>25</v>
      </c>
      <c r="AM64" s="27">
        <f t="shared" si="58"/>
        <v>100000</v>
      </c>
      <c r="AN64" s="29">
        <v>0.2</v>
      </c>
      <c r="AO64" s="8">
        <f t="shared" si="59"/>
        <v>20</v>
      </c>
      <c r="AP64" s="40"/>
      <c r="AQ64" s="9">
        <f t="shared" si="72"/>
        <v>4.7471608348276053</v>
      </c>
      <c r="AR64" s="9">
        <f t="shared" si="73"/>
        <v>2.1070586464656598E-3</v>
      </c>
      <c r="AS64" s="33">
        <f t="shared" si="74"/>
        <v>0.87396533666222076</v>
      </c>
      <c r="AT64" s="33">
        <f t="shared" si="75"/>
        <v>4.1488540171998167E-3</v>
      </c>
      <c r="AU64" s="33">
        <f t="shared" si="76"/>
        <v>1.8414962193254035E-3</v>
      </c>
      <c r="AV64" s="30">
        <f t="shared" si="77"/>
        <v>0.86797498642569559</v>
      </c>
      <c r="AW64" s="40"/>
      <c r="AX64" s="10">
        <f t="shared" si="60"/>
        <v>17.479306733244414</v>
      </c>
      <c r="AY64" s="10">
        <f t="shared" si="48"/>
        <v>17.35949972851391</v>
      </c>
      <c r="BA64" s="40"/>
      <c r="BB64" s="11">
        <f t="shared" si="49"/>
        <v>333.38974292693217</v>
      </c>
      <c r="BC64" s="11">
        <f t="shared" si="50"/>
        <v>-16.669487146346611</v>
      </c>
      <c r="BD64" s="11">
        <f t="shared" si="50"/>
        <v>-21.543467510600845</v>
      </c>
      <c r="BE64" s="11">
        <f t="shared" si="61"/>
        <v>-414.88540171998164</v>
      </c>
      <c r="BF64" s="11">
        <f t="shared" si="62"/>
        <v>-119.70861344999696</v>
      </c>
      <c r="BG64" s="11">
        <f t="shared" si="78"/>
        <v>0.12861780554246638</v>
      </c>
      <c r="BH64" s="11">
        <f t="shared" si="63"/>
        <v>24.094496345353427</v>
      </c>
      <c r="BI64" s="11">
        <f t="shared" si="51"/>
        <v>-95.485499299101065</v>
      </c>
    </row>
    <row r="65" spans="1:61" x14ac:dyDescent="0.2">
      <c r="A65" s="35" t="s">
        <v>80</v>
      </c>
      <c r="B65" s="90">
        <f>AE73</f>
        <v>291.35170699747698</v>
      </c>
      <c r="C65" s="90">
        <f>BI73</f>
        <v>832.04015066560203</v>
      </c>
      <c r="D65" s="21"/>
      <c r="E65" s="31">
        <f t="shared" si="64"/>
        <v>18</v>
      </c>
      <c r="F65" s="27">
        <f t="shared" si="79"/>
        <v>386.88031855002203</v>
      </c>
      <c r="G65" s="27">
        <f t="shared" si="80"/>
        <v>19.344015927501104</v>
      </c>
      <c r="H65" s="28">
        <f t="shared" si="81"/>
        <v>25</v>
      </c>
      <c r="I65" s="27">
        <f t="shared" si="52"/>
        <v>100000</v>
      </c>
      <c r="J65" s="29">
        <v>0.2</v>
      </c>
      <c r="K65" s="8">
        <f t="shared" si="53"/>
        <v>20</v>
      </c>
      <c r="L65" s="40"/>
      <c r="M65" s="9">
        <f t="shared" ref="M65:N67" si="84">M36</f>
        <v>6.1076584218043202</v>
      </c>
      <c r="N65" s="9">
        <f t="shared" si="84"/>
        <v>1.7561030172534326E-3</v>
      </c>
      <c r="O65" s="33">
        <f t="shared" si="66"/>
        <v>0.86173870042403378</v>
      </c>
      <c r="P65" s="33">
        <f t="shared" si="67"/>
        <v>5.26320563103956E-3</v>
      </c>
      <c r="Q65" s="33">
        <f t="shared" si="68"/>
        <v>1.5133019318986976E-3</v>
      </c>
      <c r="R65" s="30">
        <f t="shared" si="69"/>
        <v>0.85496219286109554</v>
      </c>
      <c r="S65" s="40"/>
      <c r="T65" s="10">
        <f t="shared" si="54"/>
        <v>17.234774008480677</v>
      </c>
      <c r="U65" s="10">
        <f t="shared" si="44"/>
        <v>17.099243857221911</v>
      </c>
      <c r="X65" s="11">
        <f t="shared" si="45"/>
        <v>330.76804552232602</v>
      </c>
      <c r="Y65" s="11">
        <f t="shared" si="46"/>
        <v>-16.538402276116305</v>
      </c>
      <c r="Z65" s="11">
        <f t="shared" si="46"/>
        <v>-21.374054821527388</v>
      </c>
      <c r="AA65" s="11">
        <f t="shared" si="55"/>
        <v>-526.32056310395603</v>
      </c>
      <c r="AB65" s="11">
        <f t="shared" si="56"/>
        <v>-233.46497467927372</v>
      </c>
      <c r="AC65" s="11">
        <f t="shared" si="70"/>
        <v>0.13295408958200194</v>
      </c>
      <c r="AD65" s="11">
        <f t="shared" si="57"/>
        <v>23.897302947029868</v>
      </c>
      <c r="AE65" s="11">
        <f t="shared" si="47"/>
        <v>-209.43471764266187</v>
      </c>
      <c r="AI65" s="31">
        <f t="shared" si="71"/>
        <v>18</v>
      </c>
      <c r="AJ65" s="27">
        <f t="shared" si="82"/>
        <v>386.88031855002203</v>
      </c>
      <c r="AK65" s="27">
        <f t="shared" si="82"/>
        <v>19.344015927501104</v>
      </c>
      <c r="AL65" s="28">
        <f t="shared" si="83"/>
        <v>25</v>
      </c>
      <c r="AM65" s="27">
        <f t="shared" si="58"/>
        <v>100000</v>
      </c>
      <c r="AN65" s="29">
        <v>0.2</v>
      </c>
      <c r="AO65" s="8">
        <f t="shared" si="59"/>
        <v>20</v>
      </c>
      <c r="AP65" s="40"/>
      <c r="AQ65" s="9">
        <f t="shared" si="72"/>
        <v>5.2258652371563219</v>
      </c>
      <c r="AR65" s="9">
        <f t="shared" si="73"/>
        <v>1.7561030172534326E-3</v>
      </c>
      <c r="AS65" s="33">
        <f t="shared" si="74"/>
        <v>0.86797498642569559</v>
      </c>
      <c r="AT65" s="33">
        <f t="shared" si="75"/>
        <v>4.5359203082832728E-3</v>
      </c>
      <c r="AU65" s="33">
        <f t="shared" si="76"/>
        <v>1.5242534925626711E-3</v>
      </c>
      <c r="AV65" s="30">
        <f t="shared" si="77"/>
        <v>0.8619148126248497</v>
      </c>
      <c r="AW65" s="40"/>
      <c r="AX65" s="10">
        <f t="shared" si="60"/>
        <v>17.35949972851391</v>
      </c>
      <c r="AY65" s="10">
        <f t="shared" si="48"/>
        <v>17.238296252496994</v>
      </c>
      <c r="BB65" s="11">
        <f t="shared" si="49"/>
        <v>330.76804552232602</v>
      </c>
      <c r="BC65" s="11">
        <f t="shared" si="50"/>
        <v>-16.538402276116305</v>
      </c>
      <c r="BD65" s="11">
        <f t="shared" si="50"/>
        <v>-21.374054821527388</v>
      </c>
      <c r="BE65" s="11">
        <f t="shared" si="61"/>
        <v>-453.59203082832727</v>
      </c>
      <c r="BF65" s="11">
        <f t="shared" si="62"/>
        <v>-160.73644240364496</v>
      </c>
      <c r="BG65" s="11">
        <f t="shared" si="78"/>
        <v>0.13295408958200194</v>
      </c>
      <c r="BH65" s="11">
        <f t="shared" si="63"/>
        <v>23.90629518921866</v>
      </c>
      <c r="BI65" s="11">
        <f t="shared" si="51"/>
        <v>-136.69719312484429</v>
      </c>
    </row>
    <row r="66" spans="1:61" x14ac:dyDescent="0.2">
      <c r="A66" s="35" t="s">
        <v>81</v>
      </c>
      <c r="B66" s="222">
        <f>F47+NPV(B50,F48:F67)</f>
        <v>5827.0310077496306</v>
      </c>
      <c r="C66" s="222"/>
      <c r="E66" s="31">
        <f t="shared" si="64"/>
        <v>19</v>
      </c>
      <c r="F66" s="27">
        <f t="shared" si="79"/>
        <v>386.88031855002203</v>
      </c>
      <c r="G66" s="27">
        <f t="shared" si="80"/>
        <v>19.344015927501104</v>
      </c>
      <c r="H66" s="28">
        <f t="shared" si="81"/>
        <v>25</v>
      </c>
      <c r="I66" s="27">
        <f t="shared" si="52"/>
        <v>100000</v>
      </c>
      <c r="J66" s="29">
        <v>0.1</v>
      </c>
      <c r="K66" s="8">
        <f t="shared" si="53"/>
        <v>10</v>
      </c>
      <c r="L66" s="40"/>
      <c r="M66" s="9">
        <f t="shared" si="84"/>
        <v>6.7171775808640408</v>
      </c>
      <c r="N66" s="9">
        <f t="shared" si="84"/>
        <v>1.2507361395440141E-3</v>
      </c>
      <c r="O66" s="33">
        <f t="shared" si="66"/>
        <v>0.85496219286109554</v>
      </c>
      <c r="P66" s="33">
        <f t="shared" si="67"/>
        <v>5.7429328743729092E-3</v>
      </c>
      <c r="Q66" s="33">
        <f t="shared" si="68"/>
        <v>1.0693321125551714E-3</v>
      </c>
      <c r="R66" s="30">
        <f t="shared" si="69"/>
        <v>0.84814992787416743</v>
      </c>
      <c r="S66" s="40"/>
      <c r="T66" s="10">
        <f t="shared" si="54"/>
        <v>17.099243857221911</v>
      </c>
      <c r="U66" s="10">
        <f t="shared" si="44"/>
        <v>8.4814992787416745</v>
      </c>
      <c r="X66" s="11">
        <f t="shared" si="45"/>
        <v>328.1325142741361</v>
      </c>
      <c r="Y66" s="11">
        <f t="shared" si="46"/>
        <v>-16.406625713706806</v>
      </c>
      <c r="Z66" s="11">
        <f t="shared" si="46"/>
        <v>-21.203748196854185</v>
      </c>
      <c r="AA66" s="11">
        <f t="shared" si="55"/>
        <v>-574.29328743729093</v>
      </c>
      <c r="AB66" s="11">
        <f t="shared" si="56"/>
        <v>-283.77114707371584</v>
      </c>
      <c r="AC66" s="11">
        <f t="shared" si="70"/>
        <v>8.6851520798697202</v>
      </c>
      <c r="AD66" s="11">
        <f t="shared" si="57"/>
        <v>23.707020714515703</v>
      </c>
      <c r="AE66" s="11">
        <f t="shared" si="47"/>
        <v>-251.37897427933041</v>
      </c>
      <c r="AI66" s="31">
        <f t="shared" si="71"/>
        <v>19</v>
      </c>
      <c r="AJ66" s="27">
        <f t="shared" si="82"/>
        <v>386.88031855002203</v>
      </c>
      <c r="AK66" s="27">
        <f t="shared" si="82"/>
        <v>19.344015927501104</v>
      </c>
      <c r="AL66" s="28">
        <f t="shared" si="83"/>
        <v>25</v>
      </c>
      <c r="AM66" s="27">
        <f t="shared" si="58"/>
        <v>100000</v>
      </c>
      <c r="AN66" s="29">
        <v>0.1</v>
      </c>
      <c r="AO66" s="8">
        <f t="shared" si="59"/>
        <v>10</v>
      </c>
      <c r="AP66" s="40"/>
      <c r="AQ66" s="9">
        <f t="shared" si="72"/>
        <v>5.7473850676267952</v>
      </c>
      <c r="AR66" s="9">
        <f t="shared" si="73"/>
        <v>1.2507361395440141E-3</v>
      </c>
      <c r="AS66" s="33">
        <f t="shared" si="74"/>
        <v>0.8619148126248497</v>
      </c>
      <c r="AT66" s="33">
        <f t="shared" si="75"/>
        <v>4.9537563236464084E-3</v>
      </c>
      <c r="AU66" s="33">
        <f t="shared" si="76"/>
        <v>1.0780280053582067E-3</v>
      </c>
      <c r="AV66" s="30">
        <f t="shared" si="77"/>
        <v>0.85588302829584506</v>
      </c>
      <c r="AW66" s="40"/>
      <c r="AX66" s="10">
        <f t="shared" si="60"/>
        <v>17.238296252496994</v>
      </c>
      <c r="AY66" s="10">
        <f t="shared" si="48"/>
        <v>8.5588302829584499</v>
      </c>
      <c r="BB66" s="11">
        <f t="shared" si="49"/>
        <v>328.1325142741361</v>
      </c>
      <c r="BC66" s="11">
        <f t="shared" si="50"/>
        <v>-16.406625713706806</v>
      </c>
      <c r="BD66" s="11">
        <f t="shared" si="50"/>
        <v>-21.203748196854185</v>
      </c>
      <c r="BE66" s="11">
        <f t="shared" si="61"/>
        <v>-495.37563236464086</v>
      </c>
      <c r="BF66" s="11">
        <f t="shared" si="62"/>
        <v>-204.85349200106577</v>
      </c>
      <c r="BG66" s="11">
        <f t="shared" si="78"/>
        <v>8.6851520798697202</v>
      </c>
      <c r="BH66" s="11">
        <f t="shared" si="63"/>
        <v>23.717045854598375</v>
      </c>
      <c r="BI66" s="11">
        <f t="shared" si="51"/>
        <v>-172.45129406659768</v>
      </c>
    </row>
    <row r="67" spans="1:61" x14ac:dyDescent="0.2">
      <c r="A67" s="34" t="s">
        <v>82</v>
      </c>
      <c r="B67" s="129">
        <f>B65/B66</f>
        <v>5.0000026876465091E-2</v>
      </c>
      <c r="C67" s="129">
        <f>C65/B66</f>
        <v>0.14278972422817632</v>
      </c>
      <c r="E67" s="31">
        <f t="shared" si="64"/>
        <v>20</v>
      </c>
      <c r="F67" s="27">
        <f t="shared" si="79"/>
        <v>386.88031855002203</v>
      </c>
      <c r="G67" s="27">
        <f t="shared" si="80"/>
        <v>19.344015927501104</v>
      </c>
      <c r="H67" s="28">
        <f t="shared" si="81"/>
        <v>25</v>
      </c>
      <c r="I67" s="27">
        <f t="shared" si="52"/>
        <v>100000</v>
      </c>
      <c r="J67" s="29">
        <v>0</v>
      </c>
      <c r="K67" s="8">
        <f t="shared" si="53"/>
        <v>0</v>
      </c>
      <c r="L67" s="40"/>
      <c r="M67" s="9">
        <f t="shared" si="84"/>
        <v>7.3785880403303681</v>
      </c>
      <c r="N67" s="9">
        <f t="shared" si="84"/>
        <v>0.10086555755395683</v>
      </c>
      <c r="O67" s="33">
        <f t="shared" si="66"/>
        <v>0.84814992787416743</v>
      </c>
      <c r="P67" s="33">
        <f t="shared" si="67"/>
        <v>6.2581489142193962E-3</v>
      </c>
      <c r="Q67" s="33">
        <f t="shared" si="68"/>
        <v>8.5549115364376177E-2</v>
      </c>
      <c r="R67" s="30">
        <f t="shared" si="69"/>
        <v>0.7563426635955719</v>
      </c>
      <c r="S67" s="40"/>
      <c r="T67" s="10">
        <f t="shared" si="54"/>
        <v>8.4814992787416745</v>
      </c>
      <c r="U67" s="10">
        <f t="shared" si="44"/>
        <v>0</v>
      </c>
      <c r="X67" s="11">
        <f t="shared" si="45"/>
        <v>292.61409062482699</v>
      </c>
      <c r="Y67" s="11">
        <f t="shared" si="46"/>
        <v>-14.630704531241353</v>
      </c>
      <c r="Z67" s="11">
        <f t="shared" si="46"/>
        <v>-18.908566589889297</v>
      </c>
      <c r="AA67" s="11">
        <f t="shared" si="55"/>
        <v>-625.81489142193959</v>
      </c>
      <c r="AB67" s="11">
        <f t="shared" si="56"/>
        <v>-366.74007191824325</v>
      </c>
      <c r="AC67" s="11">
        <f t="shared" si="70"/>
        <v>8.5496219286109572</v>
      </c>
      <c r="AD67" s="11">
        <f t="shared" si="57"/>
        <v>20.653010679479866</v>
      </c>
      <c r="AE67" s="11">
        <f t="shared" si="47"/>
        <v>-337.53743931015242</v>
      </c>
      <c r="AI67" s="31">
        <f t="shared" si="71"/>
        <v>20</v>
      </c>
      <c r="AJ67" s="27">
        <f t="shared" si="82"/>
        <v>386.88031855002203</v>
      </c>
      <c r="AK67" s="27">
        <f t="shared" si="82"/>
        <v>19.344015927501104</v>
      </c>
      <c r="AL67" s="28">
        <f t="shared" si="83"/>
        <v>25</v>
      </c>
      <c r="AM67" s="27">
        <f t="shared" si="58"/>
        <v>100000</v>
      </c>
      <c r="AN67" s="29">
        <v>0</v>
      </c>
      <c r="AO67" s="8">
        <f t="shared" si="59"/>
        <v>0</v>
      </c>
      <c r="AP67" s="40"/>
      <c r="AQ67" s="9">
        <f t="shared" si="72"/>
        <v>6.3133043920076721</v>
      </c>
      <c r="AR67" s="9">
        <f t="shared" si="73"/>
        <v>0.10086555755395683</v>
      </c>
      <c r="AS67" s="33">
        <f t="shared" si="74"/>
        <v>0.85588302829584506</v>
      </c>
      <c r="AT67" s="33">
        <f t="shared" si="75"/>
        <v>5.403450081584985E-3</v>
      </c>
      <c r="AU67" s="33">
        <f t="shared" si="76"/>
        <v>8.6329118850029418E-2</v>
      </c>
      <c r="AV67" s="30">
        <f t="shared" si="77"/>
        <v>0.76415045936423065</v>
      </c>
      <c r="AW67" s="40"/>
      <c r="AX67" s="10">
        <f t="shared" si="60"/>
        <v>8.5588302829584499</v>
      </c>
      <c r="AY67" s="10">
        <f t="shared" si="48"/>
        <v>0</v>
      </c>
      <c r="BB67" s="11">
        <f t="shared" si="49"/>
        <v>292.61409062482699</v>
      </c>
      <c r="BC67" s="11">
        <f t="shared" si="50"/>
        <v>-14.630704531241353</v>
      </c>
      <c r="BD67" s="11">
        <f t="shared" si="50"/>
        <v>-18.908566589889297</v>
      </c>
      <c r="BE67" s="11">
        <f t="shared" si="61"/>
        <v>-540.34500815849856</v>
      </c>
      <c r="BF67" s="11">
        <f t="shared" si="62"/>
        <v>-281.27018865480221</v>
      </c>
      <c r="BG67" s="11">
        <f t="shared" si="78"/>
        <v>8.5496219286109572</v>
      </c>
      <c r="BH67" s="11">
        <f t="shared" si="63"/>
        <v>20.658585945899929</v>
      </c>
      <c r="BI67" s="11">
        <f t="shared" si="51"/>
        <v>-252.06198078029132</v>
      </c>
    </row>
    <row r="68" spans="1:61" x14ac:dyDescent="0.2">
      <c r="B68" s="31"/>
      <c r="C68" s="14"/>
      <c r="E68" s="31"/>
      <c r="F68" s="40"/>
      <c r="G68" s="40"/>
      <c r="H68" s="40"/>
      <c r="I68" s="40"/>
      <c r="J68" s="40"/>
      <c r="K68" s="40"/>
      <c r="L68" s="40"/>
      <c r="M68" s="15"/>
      <c r="N68" s="40"/>
      <c r="O68" s="33"/>
      <c r="P68" s="40"/>
      <c r="Q68" s="40"/>
      <c r="R68" s="40"/>
      <c r="S68" s="40"/>
      <c r="T68" s="11"/>
      <c r="U68" s="11"/>
      <c r="V68" s="11"/>
      <c r="AI68" s="31"/>
      <c r="AJ68" s="40"/>
      <c r="AK68" s="40"/>
      <c r="AL68" s="40"/>
      <c r="AM68" s="40"/>
      <c r="AN68" s="40"/>
      <c r="AO68" s="40"/>
      <c r="AP68" s="40"/>
      <c r="AQ68" s="15"/>
      <c r="AR68" s="40"/>
      <c r="AS68" s="33"/>
      <c r="AT68" s="40"/>
      <c r="AU68" s="40"/>
      <c r="AV68" s="40"/>
      <c r="AW68" s="40"/>
      <c r="AX68" s="11"/>
      <c r="AY68" s="11"/>
      <c r="AZ68" s="11"/>
    </row>
    <row r="69" spans="1:61" x14ac:dyDescent="0.2">
      <c r="B69" s="41"/>
      <c r="C69" s="16"/>
      <c r="E69" s="31"/>
      <c r="F69" s="40"/>
      <c r="G69" s="40"/>
      <c r="H69" s="40"/>
      <c r="I69" s="40"/>
      <c r="J69" s="40"/>
      <c r="K69" s="40"/>
      <c r="L69" s="40"/>
      <c r="M69" s="15"/>
      <c r="N69" s="40"/>
      <c r="O69" s="40"/>
      <c r="P69" s="40"/>
      <c r="Q69" s="40"/>
      <c r="R69" s="40"/>
      <c r="S69" s="40"/>
      <c r="T69" s="11"/>
      <c r="U69" s="11"/>
      <c r="V69" s="11"/>
      <c r="W69" s="22" t="s">
        <v>83</v>
      </c>
      <c r="X69" s="42">
        <f>SUM(X47:X67)</f>
        <v>7005.2587776299661</v>
      </c>
      <c r="Y69" s="42">
        <f t="shared" ref="Y69:AE69" si="85">SUM(Y47:Y67)</f>
        <v>-640.4231777940148</v>
      </c>
      <c r="Z69" s="42">
        <f t="shared" si="85"/>
        <v>-627.6760888150618</v>
      </c>
      <c r="AA69" s="42">
        <f t="shared" si="85"/>
        <v>-6241.0479796773834</v>
      </c>
      <c r="AB69" s="42">
        <f t="shared" si="85"/>
        <v>-503.8884686564931</v>
      </c>
      <c r="AC69" s="42">
        <f t="shared" si="85"/>
        <v>0</v>
      </c>
      <c r="AD69" s="42">
        <f t="shared" si="85"/>
        <v>512.76943156061384</v>
      </c>
      <c r="AE69" s="42">
        <f t="shared" si="85"/>
        <v>8.8809629041208495</v>
      </c>
      <c r="AI69" s="31"/>
      <c r="AJ69" s="40"/>
      <c r="AK69" s="40"/>
      <c r="AL69" s="40"/>
      <c r="AM69" s="40"/>
      <c r="AN69" s="40"/>
      <c r="AO69" s="40"/>
      <c r="AP69" s="40"/>
      <c r="AQ69" s="15"/>
      <c r="AR69" s="40"/>
      <c r="AS69" s="40"/>
      <c r="AT69" s="40"/>
      <c r="AU69" s="40"/>
      <c r="AV69" s="40"/>
      <c r="AW69" s="40"/>
      <c r="AX69" s="11"/>
      <c r="AY69" s="11"/>
      <c r="AZ69" s="11"/>
      <c r="BA69" s="22" t="s">
        <v>83</v>
      </c>
      <c r="BB69" s="42">
        <f>SUM(BB47:BB67)</f>
        <v>7005.2587776299661</v>
      </c>
      <c r="BC69" s="42">
        <f t="shared" ref="BC69:BI69" si="86">SUM(BC47:BC67)</f>
        <v>-640.4231777940148</v>
      </c>
      <c r="BD69" s="42">
        <f t="shared" si="86"/>
        <v>-675.67608881506192</v>
      </c>
      <c r="BE69" s="42">
        <f t="shared" si="86"/>
        <v>-5364.8242753943414</v>
      </c>
      <c r="BF69" s="42">
        <f t="shared" si="86"/>
        <v>324.33523562654835</v>
      </c>
      <c r="BG69" s="42">
        <f t="shared" si="86"/>
        <v>0</v>
      </c>
      <c r="BH69" s="42">
        <f t="shared" si="86"/>
        <v>512.89453559161848</v>
      </c>
      <c r="BI69" s="42">
        <f t="shared" si="86"/>
        <v>837.22977121816689</v>
      </c>
    </row>
    <row r="70" spans="1:61" x14ac:dyDescent="0.2">
      <c r="B70" s="31"/>
      <c r="C70" s="14"/>
      <c r="E70" s="31"/>
      <c r="V70" s="11"/>
      <c r="W70" s="34"/>
      <c r="AI70" s="31"/>
      <c r="AZ70" s="11"/>
      <c r="BA70" s="34"/>
    </row>
    <row r="71" spans="1:61" x14ac:dyDescent="0.2">
      <c r="C71" s="14"/>
      <c r="V71" s="11"/>
      <c r="W71" s="22" t="str">
        <f>"Present Value at "&amp;TEXT(B49,"0.00%")&amp;" :"</f>
        <v>Present Value at 7.21% :</v>
      </c>
      <c r="X71" s="42">
        <f>X47+NPV($B$20,X48:X67)</f>
        <v>3757.0833670336337</v>
      </c>
      <c r="Y71" s="42">
        <f>Y47+NPV($B$20,Y48:Y67)</f>
        <v>-478.01440726419821</v>
      </c>
      <c r="Z71" s="42">
        <f>Z47+NPV($B$20,Z48:Z67)</f>
        <v>-417.78072487085285</v>
      </c>
      <c r="AA71" s="42">
        <f t="shared" ref="AA71:AE71" si="87">AA47+NPV($B$20,AA48:AA67)</f>
        <v>-2692.0500494632201</v>
      </c>
      <c r="AB71" s="42">
        <f t="shared" si="87"/>
        <v>169.23818543536152</v>
      </c>
      <c r="AC71" s="42">
        <f t="shared" si="87"/>
        <v>-37.361446442582093</v>
      </c>
      <c r="AD71" s="42">
        <f t="shared" si="87"/>
        <v>267.88573686563467</v>
      </c>
      <c r="AE71" s="42">
        <f t="shared" si="87"/>
        <v>399.76247585841418</v>
      </c>
      <c r="AZ71" s="11"/>
      <c r="BA71" s="22" t="str">
        <f>"Present Value at "&amp;TEXT(B49,"0.00%")&amp;" :"</f>
        <v>Present Value at 7.21% :</v>
      </c>
      <c r="BB71" s="42">
        <f>BB47+NPV($B$20,BB48:BB67)</f>
        <v>3757.0833670336337</v>
      </c>
      <c r="BC71" s="42">
        <f t="shared" ref="BC71:BI71" si="88">BC47+NPV($B$20,BC48:BC67)</f>
        <v>-478.01440726419821</v>
      </c>
      <c r="BD71" s="42">
        <f t="shared" si="88"/>
        <v>-465.78072487085285</v>
      </c>
      <c r="BE71" s="42">
        <f t="shared" si="88"/>
        <v>-2311.6114442145767</v>
      </c>
      <c r="BF71" s="42">
        <f t="shared" si="88"/>
        <v>501.67679068400548</v>
      </c>
      <c r="BG71" s="42">
        <f t="shared" si="88"/>
        <v>-37.361446442582093</v>
      </c>
      <c r="BH71" s="42">
        <f t="shared" si="88"/>
        <v>267.93942592229286</v>
      </c>
      <c r="BI71" s="42">
        <f t="shared" si="88"/>
        <v>732.25477016371633</v>
      </c>
    </row>
    <row r="72" spans="1:61" x14ac:dyDescent="0.2">
      <c r="B72" s="31"/>
      <c r="C72" s="14"/>
      <c r="V72" s="11"/>
      <c r="AZ72" s="11"/>
    </row>
    <row r="73" spans="1:61" x14ac:dyDescent="0.2">
      <c r="B73" s="31"/>
      <c r="C73" s="14"/>
      <c r="V73" s="11"/>
      <c r="W73" s="22" t="str">
        <f>"Present Value at "&amp;TEXT(B50,"0.00%")&amp;" :"</f>
        <v>Present Value at 3.21% :</v>
      </c>
      <c r="X73" s="42">
        <f>X47+NPV($B$21,X48:X67)</f>
        <v>5175.8597901982748</v>
      </c>
      <c r="Y73" s="42">
        <f t="shared" ref="Y73:AE73" si="89">Y47+NPV($B$21,Y48:Y67)</f>
        <v>-548.95322842243036</v>
      </c>
      <c r="Z73" s="42">
        <f t="shared" si="89"/>
        <v>-509.46130121045803</v>
      </c>
      <c r="AA73" s="42">
        <f t="shared" si="89"/>
        <v>-4180.1543673562865</v>
      </c>
      <c r="AB73" s="42">
        <f t="shared" si="89"/>
        <v>-62.70910679090013</v>
      </c>
      <c r="AC73" s="42">
        <f t="shared" si="89"/>
        <v>-21.223985932300025</v>
      </c>
      <c r="AD73" s="42">
        <f t="shared" si="89"/>
        <v>375.28479972067703</v>
      </c>
      <c r="AE73" s="42">
        <f t="shared" si="89"/>
        <v>291.35170699747698</v>
      </c>
      <c r="AZ73" s="11"/>
      <c r="BA73" s="22" t="str">
        <f>"Present Value at "&amp;TEXT(B50,"0.00%")&amp;" :"</f>
        <v>Present Value at 3.21% :</v>
      </c>
      <c r="BB73" s="42">
        <f>BB47+NPV($B$21,BB48:BB67)</f>
        <v>5175.8597901982748</v>
      </c>
      <c r="BC73" s="42">
        <f t="shared" ref="BC73:BI73" si="90">BC47+NPV($B$21,BC48:BC67)</f>
        <v>-548.95322842243036</v>
      </c>
      <c r="BD73" s="42">
        <f t="shared" si="90"/>
        <v>-557.46130121045803</v>
      </c>
      <c r="BE73" s="42">
        <f t="shared" si="90"/>
        <v>-3591.5500040419279</v>
      </c>
      <c r="BF73" s="42">
        <f t="shared" si="90"/>
        <v>477.89525652345765</v>
      </c>
      <c r="BG73" s="42">
        <f t="shared" si="90"/>
        <v>-21.223985932300025</v>
      </c>
      <c r="BH73" s="42">
        <f t="shared" si="90"/>
        <v>375.36888007444423</v>
      </c>
      <c r="BI73" s="42">
        <f t="shared" si="90"/>
        <v>832.04015066560203</v>
      </c>
    </row>
    <row r="74" spans="1:61" x14ac:dyDescent="0.2">
      <c r="B74" s="31"/>
      <c r="C74" s="14"/>
    </row>
    <row r="75" spans="1:61" s="20" customFormat="1" ht="17" thickBot="1" x14ac:dyDescent="0.25">
      <c r="B75" s="43"/>
      <c r="C75" s="44"/>
      <c r="AG75" s="47"/>
    </row>
    <row r="76" spans="1:61" ht="17" thickBot="1" x14ac:dyDescent="0.25">
      <c r="A76" s="221" t="s">
        <v>67</v>
      </c>
      <c r="B76" s="221"/>
      <c r="E76" s="21">
        <v>0</v>
      </c>
      <c r="F76" s="27">
        <f>B80</f>
        <v>903.80494007239997</v>
      </c>
      <c r="G76" s="27">
        <f>F76*B85</f>
        <v>723.04395205792002</v>
      </c>
      <c r="H76" s="28">
        <f>B90</f>
        <v>200</v>
      </c>
      <c r="I76" s="27">
        <f>B77</f>
        <v>250000</v>
      </c>
      <c r="J76" s="29">
        <v>0.8</v>
      </c>
      <c r="K76" s="8">
        <f>I76*J76/1000</f>
        <v>200</v>
      </c>
      <c r="M76" s="9"/>
      <c r="N76" s="9"/>
      <c r="O76" s="30">
        <v>1</v>
      </c>
      <c r="P76" s="30"/>
      <c r="Q76" s="30"/>
      <c r="R76" s="30">
        <f>O76-SUM(P76:Q76)</f>
        <v>1</v>
      </c>
      <c r="S76" s="30"/>
      <c r="T76" s="10"/>
      <c r="U76" s="10">
        <f t="shared" ref="U76:U96" si="91">K76*R76</f>
        <v>200</v>
      </c>
      <c r="W76" s="30"/>
      <c r="X76" s="11">
        <f t="shared" ref="X76:X96" si="92">$R76*F76</f>
        <v>903.80494007239997</v>
      </c>
      <c r="Y76" s="11">
        <f t="shared" ref="Y76:Z96" si="93">-$R76*G76</f>
        <v>-723.04395205792002</v>
      </c>
      <c r="Z76" s="11">
        <f t="shared" si="93"/>
        <v>-200</v>
      </c>
      <c r="AA76" s="11"/>
      <c r="AB76" s="11">
        <f>SUM(X76:AA76)</f>
        <v>-19.239011985520051</v>
      </c>
      <c r="AC76" s="11">
        <f>T76-U76</f>
        <v>-200</v>
      </c>
      <c r="AD76" s="11"/>
      <c r="AE76" s="11">
        <f t="shared" ref="AE76:AE96" si="94">SUM(AB76:AD76)</f>
        <v>-219.23901198552005</v>
      </c>
      <c r="AI76" s="21">
        <v>0</v>
      </c>
      <c r="AJ76" s="27">
        <f>F76</f>
        <v>903.80494007239997</v>
      </c>
      <c r="AK76" s="27">
        <f>G76</f>
        <v>723.04395205792002</v>
      </c>
      <c r="AL76" s="28">
        <f>C90</f>
        <v>248</v>
      </c>
      <c r="AM76" s="27">
        <f>I76</f>
        <v>250000</v>
      </c>
      <c r="AN76" s="29">
        <v>0.8</v>
      </c>
      <c r="AO76" s="8">
        <f>AM76*AN76/1000</f>
        <v>200</v>
      </c>
      <c r="AQ76" s="9"/>
      <c r="AR76" s="9"/>
      <c r="AS76" s="30">
        <v>1</v>
      </c>
      <c r="AT76" s="30"/>
      <c r="AU76" s="30"/>
      <c r="AV76" s="30">
        <f>AS76-SUM(AT76:AU76)</f>
        <v>1</v>
      </c>
      <c r="AW76" s="30"/>
      <c r="AX76" s="10"/>
      <c r="AY76" s="10">
        <f t="shared" ref="AY76:AY96" si="95">AO76*AV76</f>
        <v>200</v>
      </c>
      <c r="BA76" s="30"/>
      <c r="BB76" s="11">
        <f t="shared" ref="BB76:BB96" si="96">$R76*AJ76</f>
        <v>903.80494007239997</v>
      </c>
      <c r="BC76" s="11">
        <f t="shared" ref="BC76:BD96" si="97">-$R76*AK76</f>
        <v>-723.04395205792002</v>
      </c>
      <c r="BD76" s="11">
        <f t="shared" si="97"/>
        <v>-248</v>
      </c>
      <c r="BE76" s="11"/>
      <c r="BF76" s="11">
        <f>SUM(BB76:BE76)</f>
        <v>-67.239011985520051</v>
      </c>
      <c r="BG76" s="11">
        <f>AX76-AY76</f>
        <v>-200</v>
      </c>
      <c r="BH76" s="11"/>
      <c r="BI76" s="11">
        <f t="shared" ref="BI76:BI96" si="98">SUM(BF76:BH76)</f>
        <v>-267.23901198552005</v>
      </c>
    </row>
    <row r="77" spans="1:61" x14ac:dyDescent="0.2">
      <c r="A77" s="45" t="s">
        <v>68</v>
      </c>
      <c r="B77" s="24">
        <v>250000</v>
      </c>
      <c r="E77" s="31">
        <f>E76+1</f>
        <v>1</v>
      </c>
      <c r="F77" s="27"/>
      <c r="G77" s="27"/>
      <c r="H77" s="28"/>
      <c r="I77" s="27">
        <f>B77</f>
        <v>250000</v>
      </c>
      <c r="J77" s="29">
        <v>0.8</v>
      </c>
      <c r="K77" s="8">
        <f t="shared" ref="K77:K96" si="99">I77*J77/1000</f>
        <v>200</v>
      </c>
      <c r="L77" s="32"/>
      <c r="M77" s="9">
        <f>M19</f>
        <v>1.3141842576365947</v>
      </c>
      <c r="N77" s="9">
        <f>N19</f>
        <v>9.5511407622175214E-3</v>
      </c>
      <c r="O77" s="33">
        <f>R76</f>
        <v>1</v>
      </c>
      <c r="P77" s="33">
        <f>O77*M77/1000</f>
        <v>1.3141842576365947E-3</v>
      </c>
      <c r="Q77" s="33">
        <f>MIN(N77*O77,O77-P77)</f>
        <v>9.5511407622175214E-3</v>
      </c>
      <c r="R77" s="30">
        <f>O77-SUM(P77:Q77)</f>
        <v>0.98913467498014584</v>
      </c>
      <c r="S77" s="30"/>
      <c r="T77" s="10">
        <f t="shared" ref="T77:T96" si="100">U76</f>
        <v>200</v>
      </c>
      <c r="U77" s="10">
        <f t="shared" si="91"/>
        <v>197.82693499602917</v>
      </c>
      <c r="W77" s="30"/>
      <c r="X77" s="11">
        <f t="shared" si="92"/>
        <v>0</v>
      </c>
      <c r="Y77" s="11">
        <f t="shared" si="93"/>
        <v>0</v>
      </c>
      <c r="Z77" s="11">
        <f t="shared" si="93"/>
        <v>0</v>
      </c>
      <c r="AA77" s="11">
        <f t="shared" ref="AA77:AA96" si="101">-P77*I77</f>
        <v>-328.5460644091487</v>
      </c>
      <c r="AB77" s="11">
        <f t="shared" ref="AB77:AB96" si="102">SUM(X77:AA77)</f>
        <v>-328.5460644091487</v>
      </c>
      <c r="AC77" s="11">
        <f>-I77*$R76*(J77-J76)/1000</f>
        <v>0</v>
      </c>
      <c r="AD77" s="11">
        <f t="shared" ref="AD77:AD96" si="103">$B$20*SUM(T77,X77:Y77)</f>
        <v>14.419226742318875</v>
      </c>
      <c r="AE77" s="11">
        <f t="shared" si="94"/>
        <v>-314.12683766682983</v>
      </c>
      <c r="AG77" s="49"/>
      <c r="AI77" s="31">
        <f>AI76+1</f>
        <v>1</v>
      </c>
      <c r="AJ77" s="27"/>
      <c r="AK77" s="27"/>
      <c r="AL77" s="28"/>
      <c r="AM77" s="27">
        <f t="shared" ref="AM77:AM96" si="104">I77</f>
        <v>250000</v>
      </c>
      <c r="AN77" s="29">
        <v>0.8</v>
      </c>
      <c r="AO77" s="8">
        <f t="shared" ref="AO77:AO96" si="105">AM77*AN77/1000</f>
        <v>200</v>
      </c>
      <c r="AP77" s="32"/>
      <c r="AQ77" s="9">
        <f>AQ19</f>
        <v>1.1244489054403115</v>
      </c>
      <c r="AR77" s="9">
        <f>N77</f>
        <v>9.5511407622175214E-3</v>
      </c>
      <c r="AS77" s="33">
        <f>AV76</f>
        <v>1</v>
      </c>
      <c r="AT77" s="33">
        <f>AS77*AQ77/1000</f>
        <v>1.1244489054403116E-3</v>
      </c>
      <c r="AU77" s="33">
        <f>MIN(AR77*AS77,AS77-AT77)</f>
        <v>9.5511407622175214E-3</v>
      </c>
      <c r="AV77" s="30">
        <f>AS77-SUM(AT77:AU77)</f>
        <v>0.9893244103323422</v>
      </c>
      <c r="AW77" s="30"/>
      <c r="AX77" s="10">
        <f t="shared" ref="AX77:AX96" si="106">AY76</f>
        <v>200</v>
      </c>
      <c r="AY77" s="10">
        <f t="shared" si="95"/>
        <v>197.86488206646845</v>
      </c>
      <c r="BA77" s="30"/>
      <c r="BB77" s="11">
        <f t="shared" si="96"/>
        <v>0</v>
      </c>
      <c r="BC77" s="11">
        <f t="shared" si="97"/>
        <v>0</v>
      </c>
      <c r="BD77" s="11">
        <f t="shared" si="97"/>
        <v>0</v>
      </c>
      <c r="BE77" s="11">
        <f t="shared" ref="BE77:BE96" si="107">-AT77*AM77</f>
        <v>-281.1122263600779</v>
      </c>
      <c r="BF77" s="11">
        <f t="shared" ref="BF77:BF96" si="108">SUM(BB77:BE77)</f>
        <v>-281.1122263600779</v>
      </c>
      <c r="BG77" s="11">
        <f>-AM77*$R76*(AN77-AN76)/1000</f>
        <v>0</v>
      </c>
      <c r="BH77" s="11">
        <f t="shared" ref="BH77:BH96" si="109">$B$20*SUM(AX77,BB77:BC77)</f>
        <v>14.419226742318875</v>
      </c>
      <c r="BI77" s="11">
        <f t="shared" si="98"/>
        <v>-266.69299961775903</v>
      </c>
    </row>
    <row r="78" spans="1:61" x14ac:dyDescent="0.2">
      <c r="A78" s="34" t="s">
        <v>69</v>
      </c>
      <c r="B78" s="122">
        <f>B20</f>
        <v>7.2096133711594373E-2</v>
      </c>
      <c r="E78" s="31">
        <f t="shared" ref="E78:E96" si="110">E77+1</f>
        <v>2</v>
      </c>
      <c r="F78" s="27">
        <f>B80</f>
        <v>903.80494007239997</v>
      </c>
      <c r="G78" s="27">
        <f>F78*$B$86</f>
        <v>45.190247003620001</v>
      </c>
      <c r="H78" s="28">
        <f>$B$91</f>
        <v>25</v>
      </c>
      <c r="I78" s="27">
        <f>B77</f>
        <v>250000</v>
      </c>
      <c r="J78" s="29">
        <v>0.7</v>
      </c>
      <c r="K78" s="8">
        <f t="shared" si="99"/>
        <v>175</v>
      </c>
      <c r="L78" s="32"/>
      <c r="M78" s="9">
        <f t="shared" ref="M78:M96" si="111">M20</f>
        <v>1.4282641651842443</v>
      </c>
      <c r="N78" s="9">
        <f t="shared" ref="N78:N96" si="112">N20</f>
        <v>9.5802828701948978E-3</v>
      </c>
      <c r="O78" s="33">
        <f t="shared" ref="O78:O96" si="113">R77</f>
        <v>0.98913467498014584</v>
      </c>
      <c r="P78" s="33">
        <f t="shared" ref="P78:P96" si="114">O78*M78/1000</f>
        <v>1.4127456108153067E-3</v>
      </c>
      <c r="Q78" s="33">
        <f t="shared" ref="Q78:Q96" si="115">MIN(N78*O78,O78-P78)</f>
        <v>9.4761899830280889E-3</v>
      </c>
      <c r="R78" s="30">
        <f t="shared" ref="R78:R96" si="116">O78-SUM(P78:Q78)</f>
        <v>0.97824573938630244</v>
      </c>
      <c r="S78" s="30"/>
      <c r="T78" s="10">
        <f t="shared" si="100"/>
        <v>197.82693499602917</v>
      </c>
      <c r="U78" s="10">
        <f t="shared" si="91"/>
        <v>171.19300439260292</v>
      </c>
      <c r="W78" s="30"/>
      <c r="X78" s="11">
        <f t="shared" si="92"/>
        <v>884.14333186211763</v>
      </c>
      <c r="Y78" s="11">
        <f t="shared" si="93"/>
        <v>-44.207166593105889</v>
      </c>
      <c r="Z78" s="11">
        <f t="shared" si="93"/>
        <v>-24.456143484657559</v>
      </c>
      <c r="AA78" s="11">
        <f t="shared" si="101"/>
        <v>-353.18640270382667</v>
      </c>
      <c r="AB78" s="11">
        <f t="shared" si="102"/>
        <v>462.29361908052755</v>
      </c>
      <c r="AC78" s="11">
        <f t="shared" ref="AC78:AC96" si="117">-I78*($R77*J78-$R76*J77)/1000</f>
        <v>26.90143187847449</v>
      </c>
      <c r="AD78" s="11">
        <f t="shared" si="103"/>
        <v>74.818707237667098</v>
      </c>
      <c r="AE78" s="11">
        <f t="shared" si="94"/>
        <v>564.01375819666919</v>
      </c>
      <c r="AG78" s="50"/>
      <c r="AI78" s="31">
        <f t="shared" ref="AI78:AI96" si="118">AI77+1</f>
        <v>2</v>
      </c>
      <c r="AJ78" s="27">
        <f>F78</f>
        <v>903.80494007239997</v>
      </c>
      <c r="AK78" s="27">
        <f>G78</f>
        <v>45.190247003620001</v>
      </c>
      <c r="AL78" s="28">
        <f>$C$91</f>
        <v>25</v>
      </c>
      <c r="AM78" s="27">
        <f t="shared" si="104"/>
        <v>250000</v>
      </c>
      <c r="AN78" s="29">
        <v>0.7</v>
      </c>
      <c r="AO78" s="8">
        <f t="shared" si="105"/>
        <v>175</v>
      </c>
      <c r="AP78" s="32"/>
      <c r="AQ78" s="9">
        <f t="shared" ref="AQ78:AQ96" si="119">AQ20</f>
        <v>1.2220585263357691</v>
      </c>
      <c r="AR78" s="9">
        <f t="shared" ref="AR78:AR96" si="120">N78</f>
        <v>9.5802828701948978E-3</v>
      </c>
      <c r="AS78" s="33">
        <f t="shared" ref="AS78:AS96" si="121">AV77</f>
        <v>0.9893244103323422</v>
      </c>
      <c r="AT78" s="33">
        <f t="shared" ref="AT78:AT96" si="122">AS78*AQ78/1000</f>
        <v>1.2090123309587456E-3</v>
      </c>
      <c r="AU78" s="33">
        <f t="shared" ref="AU78:AU96" si="123">MIN(AR78*AS78,AS78-AT78)</f>
        <v>9.4780077013726059E-3</v>
      </c>
      <c r="AV78" s="30">
        <f t="shared" ref="AV78:AV96" si="124">AS78-SUM(AT78:AU78)</f>
        <v>0.97863739030001085</v>
      </c>
      <c r="AW78" s="30"/>
      <c r="AX78" s="10">
        <f t="shared" si="106"/>
        <v>197.86488206646845</v>
      </c>
      <c r="AY78" s="10">
        <f t="shared" si="95"/>
        <v>171.26154330250191</v>
      </c>
      <c r="BA78" s="30"/>
      <c r="BB78" s="11">
        <f t="shared" si="96"/>
        <v>884.14333186211763</v>
      </c>
      <c r="BC78" s="11">
        <f t="shared" si="97"/>
        <v>-44.207166593105889</v>
      </c>
      <c r="BD78" s="11">
        <f t="shared" si="97"/>
        <v>-24.456143484657559</v>
      </c>
      <c r="BE78" s="11">
        <f t="shared" si="107"/>
        <v>-302.25308273968642</v>
      </c>
      <c r="BF78" s="11">
        <f t="shared" si="108"/>
        <v>513.2269390446678</v>
      </c>
      <c r="BG78" s="11">
        <f t="shared" ref="BG78:BG96" si="125">-AM78*($R77*AN78-$R76*AN77)/1000</f>
        <v>26.90143187847449</v>
      </c>
      <c r="BH78" s="11">
        <f t="shared" si="109"/>
        <v>74.821443074731448</v>
      </c>
      <c r="BI78" s="11">
        <f t="shared" si="98"/>
        <v>614.94981399787366</v>
      </c>
    </row>
    <row r="79" spans="1:61" x14ac:dyDescent="0.2">
      <c r="A79" s="34" t="s">
        <v>70</v>
      </c>
      <c r="B79" s="12">
        <f>B21</f>
        <v>3.2096133711594366E-2</v>
      </c>
      <c r="E79" s="31">
        <f t="shared" si="110"/>
        <v>3</v>
      </c>
      <c r="F79" s="27">
        <f>B80</f>
        <v>903.80494007239997</v>
      </c>
      <c r="G79" s="27">
        <f t="shared" ref="G79:G96" si="126">F79*$B$86</f>
        <v>45.190247003620001</v>
      </c>
      <c r="H79" s="28">
        <f t="shared" ref="H79:H96" si="127">$B$91</f>
        <v>25</v>
      </c>
      <c r="I79" s="27">
        <f>B77</f>
        <v>250000</v>
      </c>
      <c r="J79" s="29">
        <v>0.7</v>
      </c>
      <c r="K79" s="8">
        <f t="shared" si="99"/>
        <v>175</v>
      </c>
      <c r="L79" s="32"/>
      <c r="M79" s="9">
        <f t="shared" si="111"/>
        <v>1.5531325570520966</v>
      </c>
      <c r="N79" s="9">
        <f t="shared" si="112"/>
        <v>8.9014186793623263E-3</v>
      </c>
      <c r="O79" s="33">
        <f t="shared" si="113"/>
        <v>0.97824573938630244</v>
      </c>
      <c r="P79" s="33">
        <f t="shared" si="114"/>
        <v>1.5193453066383669E-3</v>
      </c>
      <c r="Q79" s="33">
        <f t="shared" si="115"/>
        <v>8.7077748975798435E-3</v>
      </c>
      <c r="R79" s="30">
        <f t="shared" si="116"/>
        <v>0.96801861918208421</v>
      </c>
      <c r="S79" s="30"/>
      <c r="T79" s="10">
        <f t="shared" si="100"/>
        <v>171.19300439260292</v>
      </c>
      <c r="U79" s="10">
        <f t="shared" si="91"/>
        <v>169.40325835686474</v>
      </c>
      <c r="W79" s="30"/>
      <c r="X79" s="11">
        <f t="shared" si="92"/>
        <v>874.90001009883099</v>
      </c>
      <c r="Y79" s="11">
        <f t="shared" si="93"/>
        <v>-43.745000504941551</v>
      </c>
      <c r="Z79" s="11">
        <f t="shared" si="93"/>
        <v>-24.200465479552104</v>
      </c>
      <c r="AA79" s="11">
        <f t="shared" si="101"/>
        <v>-379.83632665959175</v>
      </c>
      <c r="AB79" s="11">
        <f t="shared" si="102"/>
        <v>427.11821745474555</v>
      </c>
      <c r="AC79" s="11">
        <f t="shared" si="117"/>
        <v>1.9055637289226157</v>
      </c>
      <c r="AD79" s="11">
        <f t="shared" si="103"/>
        <v>72.265416441921218</v>
      </c>
      <c r="AE79" s="11">
        <f t="shared" si="94"/>
        <v>501.2891976255894</v>
      </c>
      <c r="AI79" s="31">
        <f t="shared" si="118"/>
        <v>3</v>
      </c>
      <c r="AJ79" s="27">
        <f t="shared" ref="AJ79:AK96" si="128">F79</f>
        <v>903.80494007239997</v>
      </c>
      <c r="AK79" s="27">
        <f t="shared" si="128"/>
        <v>45.190247003620001</v>
      </c>
      <c r="AL79" s="28">
        <f t="shared" ref="AL79:AL96" si="129">$C$91</f>
        <v>25</v>
      </c>
      <c r="AM79" s="27">
        <f t="shared" si="104"/>
        <v>250000</v>
      </c>
      <c r="AN79" s="29">
        <v>0.7</v>
      </c>
      <c r="AO79" s="8">
        <f t="shared" si="105"/>
        <v>175</v>
      </c>
      <c r="AP79" s="32"/>
      <c r="AQ79" s="9">
        <f t="shared" si="119"/>
        <v>1.3288990441277002</v>
      </c>
      <c r="AR79" s="9">
        <f t="shared" si="120"/>
        <v>8.9014186793623263E-3</v>
      </c>
      <c r="AS79" s="33">
        <f t="shared" si="121"/>
        <v>0.97863739030001085</v>
      </c>
      <c r="AT79" s="33">
        <f t="shared" si="122"/>
        <v>1.3005102925173115E-3</v>
      </c>
      <c r="AU79" s="33">
        <f t="shared" si="123"/>
        <v>8.7112611463389163E-3</v>
      </c>
      <c r="AV79" s="30">
        <f t="shared" si="124"/>
        <v>0.96862561886115461</v>
      </c>
      <c r="AW79" s="30"/>
      <c r="AX79" s="10">
        <f t="shared" si="106"/>
        <v>171.26154330250191</v>
      </c>
      <c r="AY79" s="10">
        <f t="shared" si="95"/>
        <v>169.50948330070204</v>
      </c>
      <c r="BA79" s="30"/>
      <c r="BB79" s="11">
        <f t="shared" si="96"/>
        <v>874.90001009883099</v>
      </c>
      <c r="BC79" s="11">
        <f t="shared" si="97"/>
        <v>-43.745000504941551</v>
      </c>
      <c r="BD79" s="11">
        <f t="shared" si="97"/>
        <v>-24.200465479552104</v>
      </c>
      <c r="BE79" s="11">
        <f t="shared" si="107"/>
        <v>-325.12757312932786</v>
      </c>
      <c r="BF79" s="11">
        <f t="shared" si="108"/>
        <v>481.82697098500944</v>
      </c>
      <c r="BG79" s="11">
        <f t="shared" si="125"/>
        <v>1.9055637289226157</v>
      </c>
      <c r="BH79" s="11">
        <f t="shared" si="109"/>
        <v>72.270357832333744</v>
      </c>
      <c r="BI79" s="11">
        <f t="shared" si="98"/>
        <v>556.0028925462658</v>
      </c>
    </row>
    <row r="80" spans="1:61" x14ac:dyDescent="0.2">
      <c r="A80" s="35" t="s">
        <v>71</v>
      </c>
      <c r="B80" s="18">
        <v>903.80494007239997</v>
      </c>
      <c r="D80" s="36"/>
      <c r="E80" s="31">
        <f t="shared" si="110"/>
        <v>4</v>
      </c>
      <c r="F80" s="27">
        <f>B80</f>
        <v>903.80494007239997</v>
      </c>
      <c r="G80" s="27">
        <f t="shared" si="126"/>
        <v>45.190247003620001</v>
      </c>
      <c r="H80" s="28">
        <f t="shared" si="127"/>
        <v>25</v>
      </c>
      <c r="I80" s="27">
        <f>B77</f>
        <v>250000</v>
      </c>
      <c r="J80" s="29">
        <v>0.6</v>
      </c>
      <c r="K80" s="8">
        <f t="shared" si="99"/>
        <v>150</v>
      </c>
      <c r="L80" s="32"/>
      <c r="M80" s="9">
        <f t="shared" si="111"/>
        <v>1.6902913329606097</v>
      </c>
      <c r="N80" s="9">
        <f t="shared" si="112"/>
        <v>8.1999796147181735E-3</v>
      </c>
      <c r="O80" s="33">
        <f t="shared" si="113"/>
        <v>0.96801861918208421</v>
      </c>
      <c r="P80" s="33">
        <f t="shared" si="114"/>
        <v>1.6362334821479741E-3</v>
      </c>
      <c r="Q80" s="33">
        <f t="shared" si="115"/>
        <v>7.937732943960725E-3</v>
      </c>
      <c r="R80" s="30">
        <f t="shared" si="116"/>
        <v>0.95844465275597546</v>
      </c>
      <c r="S80" s="30"/>
      <c r="T80" s="10">
        <f t="shared" si="100"/>
        <v>169.40325835686474</v>
      </c>
      <c r="U80" s="10">
        <f t="shared" si="91"/>
        <v>143.76669791339631</v>
      </c>
      <c r="W80" s="30"/>
      <c r="X80" s="11">
        <f t="shared" si="92"/>
        <v>866.24701194682655</v>
      </c>
      <c r="Y80" s="11">
        <f t="shared" si="93"/>
        <v>-43.312350597341336</v>
      </c>
      <c r="Z80" s="11">
        <f t="shared" si="93"/>
        <v>-23.961116318899386</v>
      </c>
      <c r="AA80" s="11">
        <f t="shared" si="101"/>
        <v>-409.05837053699349</v>
      </c>
      <c r="AB80" s="11">
        <f t="shared" si="102"/>
        <v>389.9151744935923</v>
      </c>
      <c r="AC80" s="11">
        <f t="shared" si="117"/>
        <v>25.99021151529027</v>
      </c>
      <c r="AD80" s="11">
        <f t="shared" si="103"/>
        <v>71.543727346234405</v>
      </c>
      <c r="AE80" s="11">
        <f t="shared" si="94"/>
        <v>487.44911335511699</v>
      </c>
      <c r="AI80" s="31">
        <f t="shared" si="118"/>
        <v>4</v>
      </c>
      <c r="AJ80" s="27">
        <f t="shared" si="128"/>
        <v>903.80494007239997</v>
      </c>
      <c r="AK80" s="27">
        <f t="shared" si="128"/>
        <v>45.190247003620001</v>
      </c>
      <c r="AL80" s="28">
        <f t="shared" si="129"/>
        <v>25</v>
      </c>
      <c r="AM80" s="27">
        <f t="shared" si="104"/>
        <v>250000</v>
      </c>
      <c r="AN80" s="29">
        <v>0.6</v>
      </c>
      <c r="AO80" s="8">
        <f t="shared" si="105"/>
        <v>150</v>
      </c>
      <c r="AP80" s="32"/>
      <c r="AQ80" s="9">
        <f t="shared" si="119"/>
        <v>1.4462555217644217</v>
      </c>
      <c r="AR80" s="9">
        <f t="shared" si="120"/>
        <v>8.1999796147181735E-3</v>
      </c>
      <c r="AS80" s="33">
        <f t="shared" si="121"/>
        <v>0.96862561886115461</v>
      </c>
      <c r="AT80" s="33">
        <f t="shared" si="122"/>
        <v>1.4008801498004251E-3</v>
      </c>
      <c r="AU80" s="33">
        <f t="shared" si="123"/>
        <v>7.9427103289552436E-3</v>
      </c>
      <c r="AV80" s="30">
        <f t="shared" si="124"/>
        <v>0.95928202838239895</v>
      </c>
      <c r="AW80" s="30"/>
      <c r="AX80" s="10">
        <f t="shared" si="106"/>
        <v>169.50948330070204</v>
      </c>
      <c r="AY80" s="10">
        <f t="shared" si="95"/>
        <v>143.89230425735985</v>
      </c>
      <c r="BA80" s="30"/>
      <c r="BB80" s="11">
        <f t="shared" si="96"/>
        <v>866.24701194682655</v>
      </c>
      <c r="BC80" s="11">
        <f t="shared" si="97"/>
        <v>-43.312350597341336</v>
      </c>
      <c r="BD80" s="11">
        <f t="shared" si="97"/>
        <v>-23.961116318899386</v>
      </c>
      <c r="BE80" s="11">
        <f t="shared" si="107"/>
        <v>-350.22003745010625</v>
      </c>
      <c r="BF80" s="11">
        <f t="shared" si="108"/>
        <v>448.75350758047955</v>
      </c>
      <c r="BG80" s="11">
        <f t="shared" si="125"/>
        <v>25.99021151529027</v>
      </c>
      <c r="BH80" s="11">
        <f t="shared" si="109"/>
        <v>71.551385753988811</v>
      </c>
      <c r="BI80" s="11">
        <f t="shared" si="98"/>
        <v>546.29510484975867</v>
      </c>
    </row>
    <row r="81" spans="1:61" x14ac:dyDescent="0.2">
      <c r="D81" s="21"/>
      <c r="E81" s="31">
        <f t="shared" si="110"/>
        <v>5</v>
      </c>
      <c r="F81" s="27">
        <f>B80</f>
        <v>903.80494007239997</v>
      </c>
      <c r="G81" s="27">
        <f t="shared" si="126"/>
        <v>45.190247003620001</v>
      </c>
      <c r="H81" s="28">
        <f t="shared" si="127"/>
        <v>25</v>
      </c>
      <c r="I81" s="27">
        <f>B77</f>
        <v>250000</v>
      </c>
      <c r="J81" s="29">
        <v>0.6</v>
      </c>
      <c r="K81" s="8">
        <f t="shared" si="99"/>
        <v>150</v>
      </c>
      <c r="L81" s="32"/>
      <c r="M81" s="9">
        <f t="shared" si="111"/>
        <v>1.8407637069377385</v>
      </c>
      <c r="N81" s="9">
        <f t="shared" si="112"/>
        <v>7.7195040990566764E-3</v>
      </c>
      <c r="O81" s="33">
        <f t="shared" si="113"/>
        <v>0.95844465275597546</v>
      </c>
      <c r="P81" s="33">
        <f t="shared" si="114"/>
        <v>1.7642701319017429E-3</v>
      </c>
      <c r="Q81" s="33">
        <f t="shared" si="115"/>
        <v>7.3987174256687051E-3</v>
      </c>
      <c r="R81" s="30">
        <f t="shared" si="116"/>
        <v>0.94928166519840496</v>
      </c>
      <c r="S81" s="30"/>
      <c r="T81" s="10">
        <f t="shared" si="100"/>
        <v>143.76669791339631</v>
      </c>
      <c r="U81" s="10">
        <f t="shared" si="91"/>
        <v>142.39224977976073</v>
      </c>
      <c r="W81" s="30"/>
      <c r="X81" s="11">
        <f t="shared" si="92"/>
        <v>857.96545852647239</v>
      </c>
      <c r="Y81" s="11">
        <f t="shared" si="93"/>
        <v>-42.898272926323628</v>
      </c>
      <c r="Z81" s="11">
        <f t="shared" si="93"/>
        <v>-23.732041629960126</v>
      </c>
      <c r="AA81" s="11">
        <f t="shared" si="101"/>
        <v>-441.06753297543571</v>
      </c>
      <c r="AB81" s="11">
        <f t="shared" si="102"/>
        <v>350.26761099475289</v>
      </c>
      <c r="AC81" s="11">
        <f t="shared" si="117"/>
        <v>1.4360949639163345</v>
      </c>
      <c r="AD81" s="11">
        <f t="shared" si="103"/>
        <v>69.128215872999846</v>
      </c>
      <c r="AE81" s="11">
        <f t="shared" si="94"/>
        <v>420.83192183166909</v>
      </c>
      <c r="AI81" s="31">
        <f t="shared" si="118"/>
        <v>5</v>
      </c>
      <c r="AJ81" s="27">
        <f t="shared" si="128"/>
        <v>903.80494007239997</v>
      </c>
      <c r="AK81" s="27">
        <f t="shared" si="128"/>
        <v>45.190247003620001</v>
      </c>
      <c r="AL81" s="28">
        <f t="shared" si="129"/>
        <v>25</v>
      </c>
      <c r="AM81" s="27">
        <f t="shared" si="104"/>
        <v>250000</v>
      </c>
      <c r="AN81" s="29">
        <v>0.6</v>
      </c>
      <c r="AO81" s="8">
        <f t="shared" si="105"/>
        <v>150</v>
      </c>
      <c r="AP81" s="32"/>
      <c r="AQ81" s="9">
        <f t="shared" si="119"/>
        <v>1.5750034467486027</v>
      </c>
      <c r="AR81" s="9">
        <f t="shared" si="120"/>
        <v>7.7195040990566764E-3</v>
      </c>
      <c r="AS81" s="33">
        <f t="shared" si="121"/>
        <v>0.95928202838239895</v>
      </c>
      <c r="AT81" s="33">
        <f t="shared" si="122"/>
        <v>1.5108725011062695E-3</v>
      </c>
      <c r="AU81" s="33">
        <f t="shared" si="123"/>
        <v>7.4051815502493316E-3</v>
      </c>
      <c r="AV81" s="30">
        <f t="shared" si="124"/>
        <v>0.95036597433104331</v>
      </c>
      <c r="AW81" s="30"/>
      <c r="AX81" s="10">
        <f t="shared" si="106"/>
        <v>143.89230425735985</v>
      </c>
      <c r="AY81" s="10">
        <f t="shared" si="95"/>
        <v>142.55489614965649</v>
      </c>
      <c r="BA81" s="30"/>
      <c r="BB81" s="11">
        <f t="shared" si="96"/>
        <v>857.96545852647239</v>
      </c>
      <c r="BC81" s="11">
        <f t="shared" si="97"/>
        <v>-42.898272926323628</v>
      </c>
      <c r="BD81" s="11">
        <f t="shared" si="97"/>
        <v>-23.732041629960126</v>
      </c>
      <c r="BE81" s="11">
        <f t="shared" si="107"/>
        <v>-377.71812527656738</v>
      </c>
      <c r="BF81" s="11">
        <f t="shared" si="108"/>
        <v>413.61701869362122</v>
      </c>
      <c r="BG81" s="11">
        <f t="shared" si="125"/>
        <v>1.4360949639163345</v>
      </c>
      <c r="BH81" s="11">
        <f t="shared" si="109"/>
        <v>69.137271604769268</v>
      </c>
      <c r="BI81" s="11">
        <f t="shared" si="98"/>
        <v>484.19038526230679</v>
      </c>
    </row>
    <row r="82" spans="1:61" x14ac:dyDescent="0.2">
      <c r="D82" s="21"/>
      <c r="E82" s="31">
        <f t="shared" si="110"/>
        <v>6</v>
      </c>
      <c r="F82" s="27">
        <f>B80</f>
        <v>903.80494007239997</v>
      </c>
      <c r="G82" s="27">
        <f t="shared" si="126"/>
        <v>45.190247003620001</v>
      </c>
      <c r="H82" s="28">
        <f t="shared" si="127"/>
        <v>25</v>
      </c>
      <c r="I82" s="27">
        <f>B77</f>
        <v>250000</v>
      </c>
      <c r="J82" s="29">
        <v>0.5</v>
      </c>
      <c r="K82" s="8">
        <f t="shared" si="99"/>
        <v>125</v>
      </c>
      <c r="L82" s="32"/>
      <c r="M82" s="9">
        <f t="shared" si="111"/>
        <v>2.0063049989834814</v>
      </c>
      <c r="N82" s="9">
        <f t="shared" si="112"/>
        <v>6.9453463062913307E-3</v>
      </c>
      <c r="O82" s="33">
        <f t="shared" si="113"/>
        <v>0.94928166519840496</v>
      </c>
      <c r="P82" s="33">
        <f t="shared" si="114"/>
        <v>1.9045485503309235E-3</v>
      </c>
      <c r="Q82" s="33">
        <f t="shared" si="115"/>
        <v>6.5930899070158252E-3</v>
      </c>
      <c r="R82" s="30">
        <f t="shared" si="116"/>
        <v>0.94078402674105821</v>
      </c>
      <c r="S82" s="30"/>
      <c r="T82" s="10">
        <f t="shared" si="100"/>
        <v>142.39224977976073</v>
      </c>
      <c r="U82" s="10">
        <f t="shared" si="91"/>
        <v>117.59800334263228</v>
      </c>
      <c r="W82" s="30"/>
      <c r="X82" s="11">
        <f t="shared" si="92"/>
        <v>850.28525090977325</v>
      </c>
      <c r="Y82" s="11">
        <f t="shared" si="93"/>
        <v>-42.514262545488663</v>
      </c>
      <c r="Z82" s="11">
        <f t="shared" si="93"/>
        <v>-23.519600668526454</v>
      </c>
      <c r="AA82" s="11">
        <f t="shared" si="101"/>
        <v>-476.13713758273087</v>
      </c>
      <c r="AB82" s="11">
        <f t="shared" si="102"/>
        <v>308.11425011302725</v>
      </c>
      <c r="AC82" s="11">
        <f t="shared" si="117"/>
        <v>25.106489763595683</v>
      </c>
      <c r="AD82" s="11">
        <f t="shared" si="103"/>
        <v>68.50309586507457</v>
      </c>
      <c r="AE82" s="11">
        <f t="shared" si="94"/>
        <v>401.72383574169748</v>
      </c>
      <c r="AI82" s="31">
        <f t="shared" si="118"/>
        <v>6</v>
      </c>
      <c r="AJ82" s="27">
        <f t="shared" si="128"/>
        <v>903.80494007239997</v>
      </c>
      <c r="AK82" s="27">
        <f t="shared" si="128"/>
        <v>45.190247003620001</v>
      </c>
      <c r="AL82" s="28">
        <f t="shared" si="129"/>
        <v>25</v>
      </c>
      <c r="AM82" s="27">
        <f t="shared" si="104"/>
        <v>250000</v>
      </c>
      <c r="AN82" s="29">
        <v>0.5</v>
      </c>
      <c r="AO82" s="8">
        <f t="shared" si="105"/>
        <v>125</v>
      </c>
      <c r="AP82" s="32"/>
      <c r="AQ82" s="9">
        <f t="shared" si="119"/>
        <v>1.7166447147552415</v>
      </c>
      <c r="AR82" s="9">
        <f t="shared" si="120"/>
        <v>6.9453463062913307E-3</v>
      </c>
      <c r="AS82" s="33">
        <f t="shared" si="121"/>
        <v>0.95036597433104331</v>
      </c>
      <c r="AT82" s="33">
        <f t="shared" si="122"/>
        <v>1.6314407269186011E-3</v>
      </c>
      <c r="AU82" s="33">
        <f t="shared" si="123"/>
        <v>6.6006208094450732E-3</v>
      </c>
      <c r="AV82" s="30">
        <f t="shared" si="124"/>
        <v>0.94213391279467962</v>
      </c>
      <c r="AW82" s="30"/>
      <c r="AX82" s="10">
        <f t="shared" si="106"/>
        <v>142.55489614965649</v>
      </c>
      <c r="AY82" s="10">
        <f t="shared" si="95"/>
        <v>117.76673909933496</v>
      </c>
      <c r="BA82" s="30"/>
      <c r="BB82" s="11">
        <f t="shared" si="96"/>
        <v>850.28525090977325</v>
      </c>
      <c r="BC82" s="11">
        <f t="shared" si="97"/>
        <v>-42.514262545488663</v>
      </c>
      <c r="BD82" s="11">
        <f t="shared" si="97"/>
        <v>-23.519600668526454</v>
      </c>
      <c r="BE82" s="11">
        <f t="shared" si="107"/>
        <v>-407.86018172965026</v>
      </c>
      <c r="BF82" s="11">
        <f t="shared" si="108"/>
        <v>376.39120596610786</v>
      </c>
      <c r="BG82" s="11">
        <f t="shared" si="125"/>
        <v>25.106489763595683</v>
      </c>
      <c r="BH82" s="11">
        <f t="shared" si="109"/>
        <v>68.514822039506285</v>
      </c>
      <c r="BI82" s="11">
        <f t="shared" si="98"/>
        <v>470.01251776920981</v>
      </c>
    </row>
    <row r="83" spans="1:61" x14ac:dyDescent="0.2">
      <c r="A83" s="220" t="s">
        <v>72</v>
      </c>
      <c r="B83" s="220"/>
      <c r="C83" s="38"/>
      <c r="D83" s="21"/>
      <c r="E83" s="31">
        <f t="shared" si="110"/>
        <v>7</v>
      </c>
      <c r="F83" s="27">
        <f>B80</f>
        <v>903.80494007239997</v>
      </c>
      <c r="G83" s="27">
        <f t="shared" si="126"/>
        <v>45.190247003620001</v>
      </c>
      <c r="H83" s="28">
        <f t="shared" si="127"/>
        <v>25</v>
      </c>
      <c r="I83" s="27">
        <f>B77</f>
        <v>250000</v>
      </c>
      <c r="J83" s="29">
        <v>0.5</v>
      </c>
      <c r="K83" s="8">
        <f t="shared" si="99"/>
        <v>125</v>
      </c>
      <c r="L83" s="32"/>
      <c r="M83" s="9">
        <f t="shared" si="111"/>
        <v>2.1871053257687421</v>
      </c>
      <c r="N83" s="9">
        <f t="shared" si="112"/>
        <v>7.0317739771965128E-3</v>
      </c>
      <c r="O83" s="33">
        <f t="shared" si="113"/>
        <v>0.94078402674105821</v>
      </c>
      <c r="P83" s="33">
        <f t="shared" si="114"/>
        <v>2.057593755283531E-3</v>
      </c>
      <c r="Q83" s="33">
        <f t="shared" si="115"/>
        <v>6.6153806373999216E-3</v>
      </c>
      <c r="R83" s="30">
        <f t="shared" si="116"/>
        <v>0.93211105234837477</v>
      </c>
      <c r="S83" s="30"/>
      <c r="T83" s="10">
        <f t="shared" si="100"/>
        <v>117.59800334263228</v>
      </c>
      <c r="U83" s="10">
        <f t="shared" si="91"/>
        <v>116.51388154354684</v>
      </c>
      <c r="W83" s="30"/>
      <c r="X83" s="11">
        <f t="shared" si="92"/>
        <v>842.44657380854449</v>
      </c>
      <c r="Y83" s="11">
        <f t="shared" si="93"/>
        <v>-42.122328690427231</v>
      </c>
      <c r="Z83" s="11">
        <f t="shared" si="93"/>
        <v>-23.302776308709369</v>
      </c>
      <c r="AA83" s="11">
        <f t="shared" si="101"/>
        <v>-514.39843882088269</v>
      </c>
      <c r="AB83" s="11">
        <f t="shared" si="102"/>
        <v>262.62302998852522</v>
      </c>
      <c r="AC83" s="11">
        <f t="shared" si="117"/>
        <v>1.0622048071683432</v>
      </c>
      <c r="AD83" s="11">
        <f t="shared" si="103"/>
        <v>66.178645161873547</v>
      </c>
      <c r="AE83" s="11">
        <f t="shared" si="94"/>
        <v>329.86387995756712</v>
      </c>
      <c r="AI83" s="31">
        <f t="shared" si="118"/>
        <v>7</v>
      </c>
      <c r="AJ83" s="27">
        <f t="shared" si="128"/>
        <v>903.80494007239997</v>
      </c>
      <c r="AK83" s="27">
        <f t="shared" si="128"/>
        <v>45.190247003620001</v>
      </c>
      <c r="AL83" s="28">
        <f t="shared" si="129"/>
        <v>25</v>
      </c>
      <c r="AM83" s="27">
        <f t="shared" si="104"/>
        <v>250000</v>
      </c>
      <c r="AN83" s="29">
        <v>0.5</v>
      </c>
      <c r="AO83" s="8">
        <f t="shared" si="105"/>
        <v>125</v>
      </c>
      <c r="AP83" s="32"/>
      <c r="AQ83" s="9">
        <f t="shared" si="119"/>
        <v>1.87134199436088</v>
      </c>
      <c r="AR83" s="9">
        <f t="shared" si="120"/>
        <v>7.0317739771965128E-3</v>
      </c>
      <c r="AS83" s="33">
        <f t="shared" si="121"/>
        <v>0.94213391279467962</v>
      </c>
      <c r="AT83" s="33">
        <f t="shared" si="122"/>
        <v>1.7630547553242151E-3</v>
      </c>
      <c r="AU83" s="33">
        <f t="shared" si="123"/>
        <v>6.624872731023957E-3</v>
      </c>
      <c r="AV83" s="30">
        <f t="shared" si="124"/>
        <v>0.93374598530833142</v>
      </c>
      <c r="AW83" s="30"/>
      <c r="AX83" s="10">
        <f t="shared" si="106"/>
        <v>117.76673909933496</v>
      </c>
      <c r="AY83" s="10">
        <f t="shared" si="95"/>
        <v>116.71824816354143</v>
      </c>
      <c r="BA83" s="30"/>
      <c r="BB83" s="11">
        <f t="shared" si="96"/>
        <v>842.44657380854449</v>
      </c>
      <c r="BC83" s="11">
        <f t="shared" si="97"/>
        <v>-42.122328690427231</v>
      </c>
      <c r="BD83" s="11">
        <f t="shared" si="97"/>
        <v>-23.302776308709369</v>
      </c>
      <c r="BE83" s="11">
        <f t="shared" si="107"/>
        <v>-440.76368883105374</v>
      </c>
      <c r="BF83" s="11">
        <f t="shared" si="108"/>
        <v>336.25777997835416</v>
      </c>
      <c r="BG83" s="11">
        <f t="shared" si="125"/>
        <v>1.0622048071683432</v>
      </c>
      <c r="BH83" s="11">
        <f t="shared" si="109"/>
        <v>66.190810357550717</v>
      </c>
      <c r="BI83" s="11">
        <f t="shared" si="98"/>
        <v>403.51079514307327</v>
      </c>
    </row>
    <row r="84" spans="1:61" x14ac:dyDescent="0.2">
      <c r="A84" s="37" t="s">
        <v>8</v>
      </c>
      <c r="B84" s="37" t="s">
        <v>73</v>
      </c>
      <c r="C84" s="38"/>
      <c r="D84" s="21"/>
      <c r="E84" s="31">
        <f t="shared" si="110"/>
        <v>8</v>
      </c>
      <c r="F84" s="27">
        <f>B80</f>
        <v>903.80494007239997</v>
      </c>
      <c r="G84" s="27">
        <f t="shared" si="126"/>
        <v>45.190247003620001</v>
      </c>
      <c r="H84" s="28">
        <f t="shared" si="127"/>
        <v>25</v>
      </c>
      <c r="I84" s="27">
        <f>B77</f>
        <v>250000</v>
      </c>
      <c r="J84" s="29">
        <v>0.4</v>
      </c>
      <c r="K84" s="8">
        <f t="shared" si="99"/>
        <v>100</v>
      </c>
      <c r="L84" s="32"/>
      <c r="M84" s="9">
        <f t="shared" si="111"/>
        <v>2.387234329377383</v>
      </c>
      <c r="N84" s="9">
        <f t="shared" si="112"/>
        <v>6.0675249994714704E-3</v>
      </c>
      <c r="O84" s="33">
        <f t="shared" si="113"/>
        <v>0.93211105234837477</v>
      </c>
      <c r="P84" s="33">
        <f t="shared" si="114"/>
        <v>2.2251675029581188E-3</v>
      </c>
      <c r="Q84" s="33">
        <f t="shared" si="115"/>
        <v>5.6556071124074245E-3</v>
      </c>
      <c r="R84" s="30">
        <f t="shared" si="116"/>
        <v>0.92423027773300925</v>
      </c>
      <c r="S84" s="30"/>
      <c r="T84" s="10">
        <f t="shared" si="100"/>
        <v>116.51388154354684</v>
      </c>
      <c r="U84" s="10">
        <f t="shared" si="91"/>
        <v>92.42302777330093</v>
      </c>
      <c r="W84" s="30"/>
      <c r="X84" s="11">
        <f t="shared" si="92"/>
        <v>835.32389077957998</v>
      </c>
      <c r="Y84" s="11">
        <f t="shared" si="93"/>
        <v>-41.766194538979001</v>
      </c>
      <c r="Z84" s="11">
        <f t="shared" si="93"/>
        <v>-23.105756943325233</v>
      </c>
      <c r="AA84" s="11">
        <f t="shared" si="101"/>
        <v>-556.2918757395297</v>
      </c>
      <c r="AB84" s="11">
        <f t="shared" si="102"/>
        <v>214.16006355774607</v>
      </c>
      <c r="AC84" s="11">
        <f t="shared" si="117"/>
        <v>24.386898107794789</v>
      </c>
      <c r="AD84" s="11">
        <f t="shared" si="103"/>
        <v>65.612642159047581</v>
      </c>
      <c r="AE84" s="11">
        <f t="shared" si="94"/>
        <v>304.15960382458843</v>
      </c>
      <c r="AI84" s="31">
        <f t="shared" si="118"/>
        <v>8</v>
      </c>
      <c r="AJ84" s="27">
        <f t="shared" si="128"/>
        <v>903.80494007239997</v>
      </c>
      <c r="AK84" s="27">
        <f t="shared" si="128"/>
        <v>45.190247003620001</v>
      </c>
      <c r="AL84" s="28">
        <f t="shared" si="129"/>
        <v>25</v>
      </c>
      <c r="AM84" s="27">
        <f t="shared" si="104"/>
        <v>250000</v>
      </c>
      <c r="AN84" s="29">
        <v>0.4</v>
      </c>
      <c r="AO84" s="8">
        <f t="shared" si="105"/>
        <v>100</v>
      </c>
      <c r="AP84" s="32"/>
      <c r="AQ84" s="9">
        <f t="shared" si="119"/>
        <v>2.0425773730735237</v>
      </c>
      <c r="AR84" s="9">
        <f t="shared" si="120"/>
        <v>6.0675249994714704E-3</v>
      </c>
      <c r="AS84" s="33">
        <f t="shared" si="121"/>
        <v>0.93374598530833142</v>
      </c>
      <c r="AT84" s="33">
        <f t="shared" si="122"/>
        <v>1.9072484217890406E-3</v>
      </c>
      <c r="AU84" s="33">
        <f t="shared" si="123"/>
        <v>5.6655271090144208E-3</v>
      </c>
      <c r="AV84" s="30">
        <f t="shared" si="124"/>
        <v>0.92617320977752793</v>
      </c>
      <c r="AW84" s="30"/>
      <c r="AX84" s="10">
        <f t="shared" si="106"/>
        <v>116.71824816354143</v>
      </c>
      <c r="AY84" s="10">
        <f t="shared" si="95"/>
        <v>92.617320977752797</v>
      </c>
      <c r="BA84" s="30"/>
      <c r="BB84" s="11">
        <f t="shared" si="96"/>
        <v>835.32389077957998</v>
      </c>
      <c r="BC84" s="11">
        <f t="shared" si="97"/>
        <v>-41.766194538979001</v>
      </c>
      <c r="BD84" s="11">
        <f t="shared" si="97"/>
        <v>-23.105756943325233</v>
      </c>
      <c r="BE84" s="11">
        <f t="shared" si="107"/>
        <v>-476.81210544726014</v>
      </c>
      <c r="BF84" s="11">
        <f t="shared" si="108"/>
        <v>293.63983385001563</v>
      </c>
      <c r="BG84" s="11">
        <f t="shared" si="125"/>
        <v>24.386898107794789</v>
      </c>
      <c r="BH84" s="11">
        <f t="shared" si="109"/>
        <v>65.627376202208907</v>
      </c>
      <c r="BI84" s="11">
        <f t="shared" si="98"/>
        <v>383.65410816001929</v>
      </c>
    </row>
    <row r="85" spans="1:61" x14ac:dyDescent="0.2">
      <c r="A85" s="21">
        <v>1</v>
      </c>
      <c r="B85" s="38">
        <f>B56</f>
        <v>0.8</v>
      </c>
      <c r="D85" s="21"/>
      <c r="E85" s="31">
        <f t="shared" si="110"/>
        <v>9</v>
      </c>
      <c r="F85" s="27">
        <f>B80</f>
        <v>903.80494007239997</v>
      </c>
      <c r="G85" s="27">
        <f t="shared" si="126"/>
        <v>45.190247003620001</v>
      </c>
      <c r="H85" s="28">
        <f t="shared" si="127"/>
        <v>25</v>
      </c>
      <c r="I85" s="27">
        <f>B77</f>
        <v>250000</v>
      </c>
      <c r="J85" s="29">
        <v>0.4</v>
      </c>
      <c r="K85" s="8">
        <f t="shared" si="99"/>
        <v>100</v>
      </c>
      <c r="L85" s="32"/>
      <c r="M85" s="9">
        <f t="shared" si="111"/>
        <v>2.6094385895298609</v>
      </c>
      <c r="N85" s="9">
        <f t="shared" si="112"/>
        <v>5.6882942573793366E-3</v>
      </c>
      <c r="O85" s="33">
        <f t="shared" si="113"/>
        <v>0.92423027773300925</v>
      </c>
      <c r="P85" s="33">
        <f t="shared" si="114"/>
        <v>2.4117221523284153E-3</v>
      </c>
      <c r="Q85" s="33">
        <f t="shared" si="115"/>
        <v>5.2572937813247858E-3</v>
      </c>
      <c r="R85" s="30">
        <f t="shared" si="116"/>
        <v>0.91656126179935604</v>
      </c>
      <c r="S85" s="30"/>
      <c r="T85" s="10">
        <f t="shared" si="100"/>
        <v>92.42302777330093</v>
      </c>
      <c r="U85" s="10">
        <f t="shared" si="91"/>
        <v>91.656126179935598</v>
      </c>
      <c r="W85" s="30"/>
      <c r="X85" s="11">
        <f t="shared" si="92"/>
        <v>828.39259629325034</v>
      </c>
      <c r="Y85" s="11">
        <f t="shared" si="93"/>
        <v>-41.419629814662514</v>
      </c>
      <c r="Z85" s="11">
        <f t="shared" si="93"/>
        <v>-22.914031544983899</v>
      </c>
      <c r="AA85" s="11">
        <f t="shared" si="101"/>
        <v>-602.93053808210379</v>
      </c>
      <c r="AB85" s="11">
        <f t="shared" si="102"/>
        <v>161.12839685150016</v>
      </c>
      <c r="AC85" s="11">
        <f t="shared" si="117"/>
        <v>0.78807746153655711</v>
      </c>
      <c r="AD85" s="11">
        <f t="shared" si="103"/>
        <v>63.401051187024649</v>
      </c>
      <c r="AE85" s="11">
        <f t="shared" si="94"/>
        <v>225.31752550006135</v>
      </c>
      <c r="AI85" s="31">
        <f t="shared" si="118"/>
        <v>9</v>
      </c>
      <c r="AJ85" s="27">
        <f t="shared" si="128"/>
        <v>903.80494007239997</v>
      </c>
      <c r="AK85" s="27">
        <f t="shared" si="128"/>
        <v>45.190247003620001</v>
      </c>
      <c r="AL85" s="28">
        <f t="shared" si="129"/>
        <v>25</v>
      </c>
      <c r="AM85" s="27">
        <f t="shared" si="104"/>
        <v>250000</v>
      </c>
      <c r="AN85" s="29">
        <v>0.4</v>
      </c>
      <c r="AO85" s="8">
        <f t="shared" si="105"/>
        <v>100</v>
      </c>
      <c r="AP85" s="32"/>
      <c r="AQ85" s="9">
        <f t="shared" si="119"/>
        <v>2.2327008931664873</v>
      </c>
      <c r="AR85" s="9">
        <f t="shared" si="120"/>
        <v>5.6882942573793366E-3</v>
      </c>
      <c r="AS85" s="33">
        <f t="shared" si="121"/>
        <v>0.92617320977752793</v>
      </c>
      <c r="AT85" s="33">
        <f t="shared" si="122"/>
        <v>2.0678677526971591E-3</v>
      </c>
      <c r="AU85" s="33">
        <f t="shared" si="123"/>
        <v>5.2683457505160996E-3</v>
      </c>
      <c r="AV85" s="30">
        <f t="shared" si="124"/>
        <v>0.9188369962743147</v>
      </c>
      <c r="AW85" s="30"/>
      <c r="AX85" s="10">
        <f t="shared" si="106"/>
        <v>92.617320977752797</v>
      </c>
      <c r="AY85" s="10">
        <f t="shared" si="95"/>
        <v>91.883699627431469</v>
      </c>
      <c r="BA85" s="30"/>
      <c r="BB85" s="11">
        <f t="shared" si="96"/>
        <v>828.39259629325034</v>
      </c>
      <c r="BC85" s="11">
        <f t="shared" si="97"/>
        <v>-41.419629814662514</v>
      </c>
      <c r="BD85" s="11">
        <f t="shared" si="97"/>
        <v>-22.914031544983899</v>
      </c>
      <c r="BE85" s="11">
        <f t="shared" si="107"/>
        <v>-516.96693817428979</v>
      </c>
      <c r="BF85" s="11">
        <f t="shared" si="108"/>
        <v>247.09199675931416</v>
      </c>
      <c r="BG85" s="11">
        <f t="shared" si="125"/>
        <v>0.78807746153655711</v>
      </c>
      <c r="BH85" s="11">
        <f t="shared" si="109"/>
        <v>63.415058975872064</v>
      </c>
      <c r="BI85" s="11">
        <f t="shared" si="98"/>
        <v>311.29513319672276</v>
      </c>
    </row>
    <row r="86" spans="1:61" x14ac:dyDescent="0.2">
      <c r="A86" s="39" t="s">
        <v>74</v>
      </c>
      <c r="B86" s="38">
        <f>B57</f>
        <v>0.05</v>
      </c>
      <c r="D86" s="21"/>
      <c r="E86" s="31">
        <f t="shared" si="110"/>
        <v>10</v>
      </c>
      <c r="F86" s="27">
        <f>B80</f>
        <v>903.80494007239997</v>
      </c>
      <c r="G86" s="27">
        <f t="shared" si="126"/>
        <v>45.190247003620001</v>
      </c>
      <c r="H86" s="28">
        <f t="shared" si="127"/>
        <v>25</v>
      </c>
      <c r="I86" s="27">
        <f>B77</f>
        <v>250000</v>
      </c>
      <c r="J86" s="29">
        <v>0.4</v>
      </c>
      <c r="K86" s="8">
        <f t="shared" si="99"/>
        <v>100</v>
      </c>
      <c r="L86" s="32"/>
      <c r="M86" s="9">
        <f t="shared" si="111"/>
        <v>2.856316576086404</v>
      </c>
      <c r="N86" s="9">
        <f t="shared" si="112"/>
        <v>5.4090601757944556E-3</v>
      </c>
      <c r="O86" s="33">
        <f t="shared" si="113"/>
        <v>0.91656126179935604</v>
      </c>
      <c r="P86" s="33">
        <f t="shared" si="114"/>
        <v>2.617989125076171E-3</v>
      </c>
      <c r="Q86" s="33">
        <f t="shared" si="115"/>
        <v>4.9577350198748132E-3</v>
      </c>
      <c r="R86" s="30">
        <f t="shared" si="116"/>
        <v>0.90898553765440504</v>
      </c>
      <c r="S86" s="30"/>
      <c r="T86" s="10">
        <f t="shared" si="100"/>
        <v>91.656126179935598</v>
      </c>
      <c r="U86" s="10">
        <f t="shared" si="91"/>
        <v>90.898553765440511</v>
      </c>
      <c r="W86" s="30"/>
      <c r="X86" s="11">
        <f t="shared" si="92"/>
        <v>821.5456193864178</v>
      </c>
      <c r="Y86" s="11">
        <f t="shared" si="93"/>
        <v>-41.077280969320896</v>
      </c>
      <c r="Z86" s="11">
        <f t="shared" si="93"/>
        <v>-22.724638441360128</v>
      </c>
      <c r="AA86" s="11">
        <f t="shared" si="101"/>
        <v>-654.49728126904279</v>
      </c>
      <c r="AB86" s="11">
        <f t="shared" si="102"/>
        <v>103.24641870669393</v>
      </c>
      <c r="AC86" s="11">
        <f t="shared" si="117"/>
        <v>0.7669015933653156</v>
      </c>
      <c r="AD86" s="11">
        <f t="shared" si="103"/>
        <v>62.876802012740306</v>
      </c>
      <c r="AE86" s="11">
        <f t="shared" si="94"/>
        <v>166.89012231279955</v>
      </c>
      <c r="AI86" s="31">
        <f t="shared" si="118"/>
        <v>10</v>
      </c>
      <c r="AJ86" s="27">
        <f t="shared" si="128"/>
        <v>903.80494007239997</v>
      </c>
      <c r="AK86" s="27">
        <f t="shared" si="128"/>
        <v>45.190247003620001</v>
      </c>
      <c r="AL86" s="28">
        <f t="shared" si="129"/>
        <v>25</v>
      </c>
      <c r="AM86" s="27">
        <f t="shared" si="104"/>
        <v>250000</v>
      </c>
      <c r="AN86" s="29">
        <v>0.4</v>
      </c>
      <c r="AO86" s="8">
        <f t="shared" si="105"/>
        <v>100</v>
      </c>
      <c r="AP86" s="32"/>
      <c r="AQ86" s="9">
        <f t="shared" si="119"/>
        <v>2.4439358704139296</v>
      </c>
      <c r="AR86" s="9">
        <f t="shared" si="120"/>
        <v>5.4090601757944556E-3</v>
      </c>
      <c r="AS86" s="33">
        <f t="shared" si="121"/>
        <v>0.9188369962743147</v>
      </c>
      <c r="AT86" s="33">
        <f t="shared" si="122"/>
        <v>2.2455786942581881E-3</v>
      </c>
      <c r="AU86" s="33">
        <f t="shared" si="123"/>
        <v>4.9700446045939945E-3</v>
      </c>
      <c r="AV86" s="30">
        <f t="shared" si="124"/>
        <v>0.91162137297546253</v>
      </c>
      <c r="AW86" s="30"/>
      <c r="AX86" s="10">
        <f t="shared" si="106"/>
        <v>91.883699627431469</v>
      </c>
      <c r="AY86" s="10">
        <f t="shared" si="95"/>
        <v>91.162137297546252</v>
      </c>
      <c r="BA86" s="30"/>
      <c r="BB86" s="11">
        <f t="shared" si="96"/>
        <v>821.5456193864178</v>
      </c>
      <c r="BC86" s="11">
        <f t="shared" si="97"/>
        <v>-41.077280969320896</v>
      </c>
      <c r="BD86" s="11">
        <f t="shared" si="97"/>
        <v>-22.724638441360128</v>
      </c>
      <c r="BE86" s="11">
        <f t="shared" si="107"/>
        <v>-561.39467356454702</v>
      </c>
      <c r="BF86" s="11">
        <f t="shared" si="108"/>
        <v>196.3490264111897</v>
      </c>
      <c r="BG86" s="11">
        <f t="shared" si="125"/>
        <v>0.7669015933653156</v>
      </c>
      <c r="BH86" s="11">
        <f t="shared" si="109"/>
        <v>62.893209178440181</v>
      </c>
      <c r="BI86" s="11">
        <f t="shared" si="98"/>
        <v>260.00913718299518</v>
      </c>
    </row>
    <row r="87" spans="1:61" x14ac:dyDescent="0.2">
      <c r="D87" s="21"/>
      <c r="E87" s="31">
        <f t="shared" si="110"/>
        <v>11</v>
      </c>
      <c r="F87" s="27">
        <f>B80</f>
        <v>903.80494007239997</v>
      </c>
      <c r="G87" s="27">
        <f t="shared" si="126"/>
        <v>45.190247003620001</v>
      </c>
      <c r="H87" s="28">
        <f t="shared" si="127"/>
        <v>25</v>
      </c>
      <c r="I87" s="27">
        <f>B77</f>
        <v>250000</v>
      </c>
      <c r="J87" s="29">
        <v>0.4</v>
      </c>
      <c r="K87" s="8">
        <f t="shared" si="99"/>
        <v>100</v>
      </c>
      <c r="L87" s="40"/>
      <c r="M87" s="9">
        <f t="shared" si="111"/>
        <v>3.1319523698602287</v>
      </c>
      <c r="N87" s="9">
        <f t="shared" si="112"/>
        <v>4.8099788144753339E-3</v>
      </c>
      <c r="O87" s="33">
        <f t="shared" si="113"/>
        <v>0.90898553765440504</v>
      </c>
      <c r="P87" s="33">
        <f t="shared" si="114"/>
        <v>2.846899408825388E-3</v>
      </c>
      <c r="Q87" s="33">
        <f t="shared" si="115"/>
        <v>4.3722011787821593E-3</v>
      </c>
      <c r="R87" s="30">
        <f t="shared" si="116"/>
        <v>0.90176643706679749</v>
      </c>
      <c r="S87" s="40"/>
      <c r="T87" s="10">
        <f t="shared" si="100"/>
        <v>90.898553765440511</v>
      </c>
      <c r="U87" s="10">
        <f t="shared" si="91"/>
        <v>90.176643706679755</v>
      </c>
      <c r="W87" s="40"/>
      <c r="X87" s="11">
        <f t="shared" si="92"/>
        <v>815.02096061245857</v>
      </c>
      <c r="Y87" s="11">
        <f t="shared" si="93"/>
        <v>-40.751048030622933</v>
      </c>
      <c r="Z87" s="11">
        <f t="shared" si="93"/>
        <v>-22.544160926669939</v>
      </c>
      <c r="AA87" s="11">
        <f t="shared" si="101"/>
        <v>-711.72485220634701</v>
      </c>
      <c r="AB87" s="11">
        <f t="shared" si="102"/>
        <v>40.0008994488187</v>
      </c>
      <c r="AC87" s="11">
        <f t="shared" si="117"/>
        <v>0.75757241449510293</v>
      </c>
      <c r="AD87" s="11">
        <f t="shared" si="103"/>
        <v>62.375301432828259</v>
      </c>
      <c r="AE87" s="11">
        <f t="shared" si="94"/>
        <v>103.13377329614207</v>
      </c>
      <c r="AI87" s="31">
        <f t="shared" si="118"/>
        <v>11</v>
      </c>
      <c r="AJ87" s="27">
        <f t="shared" si="128"/>
        <v>903.80494007239997</v>
      </c>
      <c r="AK87" s="27">
        <f t="shared" si="128"/>
        <v>45.190247003620001</v>
      </c>
      <c r="AL87" s="28">
        <f t="shared" si="129"/>
        <v>25</v>
      </c>
      <c r="AM87" s="27">
        <f t="shared" si="104"/>
        <v>250000</v>
      </c>
      <c r="AN87" s="29">
        <v>0.4</v>
      </c>
      <c r="AO87" s="8">
        <f t="shared" si="105"/>
        <v>100</v>
      </c>
      <c r="AP87" s="40"/>
      <c r="AQ87" s="9">
        <f t="shared" si="119"/>
        <v>2.6797767464616586</v>
      </c>
      <c r="AR87" s="9">
        <f t="shared" si="120"/>
        <v>4.8099788144753339E-3</v>
      </c>
      <c r="AS87" s="33">
        <f t="shared" si="121"/>
        <v>0.91162137297546253</v>
      </c>
      <c r="AT87" s="33">
        <f t="shared" si="122"/>
        <v>2.442941756877095E-3</v>
      </c>
      <c r="AU87" s="33">
        <f t="shared" si="123"/>
        <v>4.3848794908348913E-3</v>
      </c>
      <c r="AV87" s="30">
        <f t="shared" si="124"/>
        <v>0.90479355172775056</v>
      </c>
      <c r="AW87" s="40"/>
      <c r="AX87" s="10">
        <f t="shared" si="106"/>
        <v>91.162137297546252</v>
      </c>
      <c r="AY87" s="10">
        <f t="shared" si="95"/>
        <v>90.479355172775058</v>
      </c>
      <c r="BA87" s="40"/>
      <c r="BB87" s="11">
        <f t="shared" si="96"/>
        <v>815.02096061245857</v>
      </c>
      <c r="BC87" s="11">
        <f t="shared" si="97"/>
        <v>-40.751048030622933</v>
      </c>
      <c r="BD87" s="11">
        <f t="shared" si="97"/>
        <v>-22.544160926669939</v>
      </c>
      <c r="BE87" s="11">
        <f t="shared" si="107"/>
        <v>-610.73543921927376</v>
      </c>
      <c r="BF87" s="11">
        <f t="shared" si="108"/>
        <v>140.99031243589195</v>
      </c>
      <c r="BG87" s="11">
        <f t="shared" si="125"/>
        <v>0.75757241449510293</v>
      </c>
      <c r="BH87" s="11">
        <f t="shared" si="109"/>
        <v>62.394304786403126</v>
      </c>
      <c r="BI87" s="11">
        <f t="shared" si="98"/>
        <v>204.14218963679019</v>
      </c>
    </row>
    <row r="88" spans="1:61" x14ac:dyDescent="0.2">
      <c r="A88" s="220" t="s">
        <v>75</v>
      </c>
      <c r="B88" s="220"/>
      <c r="D88" s="21"/>
      <c r="E88" s="31">
        <f t="shared" si="110"/>
        <v>12</v>
      </c>
      <c r="F88" s="27">
        <f>B80</f>
        <v>903.80494007239997</v>
      </c>
      <c r="G88" s="27">
        <f t="shared" si="126"/>
        <v>45.190247003620001</v>
      </c>
      <c r="H88" s="28">
        <f t="shared" si="127"/>
        <v>25</v>
      </c>
      <c r="I88" s="27">
        <f>B77</f>
        <v>250000</v>
      </c>
      <c r="J88" s="29">
        <v>0.4</v>
      </c>
      <c r="K88" s="8">
        <f t="shared" si="99"/>
        <v>100</v>
      </c>
      <c r="L88" s="40"/>
      <c r="M88" s="9">
        <f t="shared" si="111"/>
        <v>3.441094364167725</v>
      </c>
      <c r="N88" s="9">
        <f t="shared" si="112"/>
        <v>4.2600652883569099E-3</v>
      </c>
      <c r="O88" s="33">
        <f t="shared" si="113"/>
        <v>0.90176643706679749</v>
      </c>
      <c r="P88" s="33">
        <f t="shared" si="114"/>
        <v>3.1030634043861666E-3</v>
      </c>
      <c r="Q88" s="33">
        <f t="shared" si="115"/>
        <v>3.8415838967535499E-3</v>
      </c>
      <c r="R88" s="30">
        <f t="shared" si="116"/>
        <v>0.89482178976565774</v>
      </c>
      <c r="S88" s="40"/>
      <c r="T88" s="10">
        <f t="shared" si="100"/>
        <v>90.176643706679755</v>
      </c>
      <c r="U88" s="10">
        <f t="shared" si="91"/>
        <v>89.482178976565777</v>
      </c>
      <c r="X88" s="11">
        <f t="shared" si="92"/>
        <v>808.74435407462795</v>
      </c>
      <c r="Y88" s="11">
        <f t="shared" si="93"/>
        <v>-40.437217703731399</v>
      </c>
      <c r="Z88" s="11">
        <f t="shared" si="93"/>
        <v>-22.370544744141444</v>
      </c>
      <c r="AA88" s="11">
        <f t="shared" si="101"/>
        <v>-775.76585109654161</v>
      </c>
      <c r="AB88" s="11">
        <f t="shared" si="102"/>
        <v>-29.829259469786507</v>
      </c>
      <c r="AC88" s="11">
        <f t="shared" si="117"/>
        <v>0.72191005876075243</v>
      </c>
      <c r="AD88" s="11">
        <f t="shared" si="103"/>
        <v>61.89336139770792</v>
      </c>
      <c r="AE88" s="11">
        <f t="shared" si="94"/>
        <v>32.786011986682169</v>
      </c>
      <c r="AI88" s="31">
        <f t="shared" si="118"/>
        <v>12</v>
      </c>
      <c r="AJ88" s="27">
        <f t="shared" si="128"/>
        <v>903.80494007239997</v>
      </c>
      <c r="AK88" s="27">
        <f t="shared" si="128"/>
        <v>45.190247003620001</v>
      </c>
      <c r="AL88" s="28">
        <f t="shared" si="129"/>
        <v>25</v>
      </c>
      <c r="AM88" s="27">
        <f t="shared" si="104"/>
        <v>250000</v>
      </c>
      <c r="AN88" s="29">
        <v>0.4</v>
      </c>
      <c r="AO88" s="8">
        <f t="shared" si="105"/>
        <v>100</v>
      </c>
      <c r="AP88" s="40"/>
      <c r="AQ88" s="9">
        <f t="shared" si="119"/>
        <v>2.9442863653410098</v>
      </c>
      <c r="AR88" s="9">
        <f t="shared" si="120"/>
        <v>4.2600652883569099E-3</v>
      </c>
      <c r="AS88" s="33">
        <f t="shared" si="121"/>
        <v>0.90479355172775056</v>
      </c>
      <c r="AT88" s="33">
        <f t="shared" si="122"/>
        <v>2.6639713178004815E-3</v>
      </c>
      <c r="AU88" s="33">
        <f t="shared" si="123"/>
        <v>3.8544796028445526E-3</v>
      </c>
      <c r="AV88" s="30">
        <f t="shared" si="124"/>
        <v>0.89827510080710549</v>
      </c>
      <c r="AW88" s="40"/>
      <c r="AX88" s="10">
        <f t="shared" si="106"/>
        <v>90.479355172775058</v>
      </c>
      <c r="AY88" s="10">
        <f t="shared" si="95"/>
        <v>89.827510080710553</v>
      </c>
      <c r="BB88" s="11">
        <f t="shared" si="96"/>
        <v>808.74435407462795</v>
      </c>
      <c r="BC88" s="11">
        <f t="shared" si="97"/>
        <v>-40.437217703731399</v>
      </c>
      <c r="BD88" s="11">
        <f t="shared" si="97"/>
        <v>-22.370544744141444</v>
      </c>
      <c r="BE88" s="11">
        <f t="shared" si="107"/>
        <v>-665.99282945012033</v>
      </c>
      <c r="BF88" s="11">
        <f t="shared" si="108"/>
        <v>79.943762176634777</v>
      </c>
      <c r="BG88" s="11">
        <f t="shared" si="125"/>
        <v>0.72191005876075243</v>
      </c>
      <c r="BH88" s="11">
        <f t="shared" si="109"/>
        <v>61.915185724043553</v>
      </c>
      <c r="BI88" s="11">
        <f t="shared" si="98"/>
        <v>142.58085795943907</v>
      </c>
    </row>
    <row r="89" spans="1:61" x14ac:dyDescent="0.2">
      <c r="A89" s="37" t="s">
        <v>8</v>
      </c>
      <c r="B89" s="37" t="s">
        <v>76</v>
      </c>
      <c r="C89" s="37" t="s">
        <v>77</v>
      </c>
      <c r="D89" s="21"/>
      <c r="E89" s="31">
        <f t="shared" si="110"/>
        <v>13</v>
      </c>
      <c r="F89" s="27">
        <f>B80</f>
        <v>903.80494007239997</v>
      </c>
      <c r="G89" s="27">
        <f t="shared" si="126"/>
        <v>45.190247003620001</v>
      </c>
      <c r="H89" s="28">
        <f t="shared" si="127"/>
        <v>25</v>
      </c>
      <c r="I89" s="27">
        <f>B77</f>
        <v>250000</v>
      </c>
      <c r="J89" s="29">
        <v>0.3</v>
      </c>
      <c r="K89" s="8">
        <f t="shared" si="99"/>
        <v>75</v>
      </c>
      <c r="L89" s="40"/>
      <c r="M89" s="9">
        <f t="shared" si="111"/>
        <v>3.783235753468869</v>
      </c>
      <c r="N89" s="9">
        <f t="shared" si="112"/>
        <v>3.7604068026689582E-3</v>
      </c>
      <c r="O89" s="33">
        <f t="shared" si="113"/>
        <v>0.89482178976565774</v>
      </c>
      <c r="P89" s="33">
        <f t="shared" si="114"/>
        <v>3.3853217880244401E-3</v>
      </c>
      <c r="Q89" s="33">
        <f t="shared" si="115"/>
        <v>3.3648939454111919E-3</v>
      </c>
      <c r="R89" s="30">
        <f t="shared" si="116"/>
        <v>0.88807157403222214</v>
      </c>
      <c r="S89" s="40"/>
      <c r="T89" s="10">
        <f t="shared" si="100"/>
        <v>89.482178976565777</v>
      </c>
      <c r="U89" s="10">
        <f t="shared" si="91"/>
        <v>66.605368052416665</v>
      </c>
      <c r="X89" s="11">
        <f t="shared" si="92"/>
        <v>802.64347574819442</v>
      </c>
      <c r="Y89" s="11">
        <f t="shared" si="93"/>
        <v>-40.132173787409727</v>
      </c>
      <c r="Z89" s="11">
        <f t="shared" si="93"/>
        <v>-22.201789350805555</v>
      </c>
      <c r="AA89" s="11">
        <f t="shared" si="101"/>
        <v>-846.33044700611003</v>
      </c>
      <c r="AB89" s="11">
        <f t="shared" si="102"/>
        <v>-106.02093439613088</v>
      </c>
      <c r="AC89" s="11">
        <f t="shared" si="117"/>
        <v>23.065009474255426</v>
      </c>
      <c r="AD89" s="11">
        <f t="shared" si="103"/>
        <v>61.425435923065962</v>
      </c>
      <c r="AE89" s="11">
        <f t="shared" si="94"/>
        <v>-21.530488998809503</v>
      </c>
      <c r="AI89" s="31">
        <f t="shared" si="118"/>
        <v>13</v>
      </c>
      <c r="AJ89" s="27">
        <f t="shared" si="128"/>
        <v>903.80494007239997</v>
      </c>
      <c r="AK89" s="27">
        <f t="shared" si="128"/>
        <v>45.190247003620001</v>
      </c>
      <c r="AL89" s="28">
        <f t="shared" si="129"/>
        <v>25</v>
      </c>
      <c r="AM89" s="27">
        <f t="shared" si="104"/>
        <v>250000</v>
      </c>
      <c r="AN89" s="29">
        <v>0.3</v>
      </c>
      <c r="AO89" s="8">
        <f t="shared" si="105"/>
        <v>75</v>
      </c>
      <c r="AP89" s="40"/>
      <c r="AQ89" s="9">
        <f t="shared" si="119"/>
        <v>3.2370310915618012</v>
      </c>
      <c r="AR89" s="9">
        <f t="shared" si="120"/>
        <v>3.7604068026689582E-3</v>
      </c>
      <c r="AS89" s="33">
        <f t="shared" si="121"/>
        <v>0.89827510080710549</v>
      </c>
      <c r="AT89" s="33">
        <f t="shared" si="122"/>
        <v>2.9077444300884118E-3</v>
      </c>
      <c r="AU89" s="33">
        <f t="shared" si="123"/>
        <v>3.3778797997431839E-3</v>
      </c>
      <c r="AV89" s="30">
        <f t="shared" si="124"/>
        <v>0.8919894765772739</v>
      </c>
      <c r="AW89" s="40"/>
      <c r="AX89" s="10">
        <f t="shared" si="106"/>
        <v>89.827510080710553</v>
      </c>
      <c r="AY89" s="10">
        <f t="shared" si="95"/>
        <v>66.899210743295541</v>
      </c>
      <c r="BB89" s="11">
        <f t="shared" si="96"/>
        <v>802.64347574819442</v>
      </c>
      <c r="BC89" s="11">
        <f t="shared" si="97"/>
        <v>-40.132173787409727</v>
      </c>
      <c r="BD89" s="11">
        <f t="shared" si="97"/>
        <v>-22.201789350805555</v>
      </c>
      <c r="BE89" s="11">
        <f t="shared" si="107"/>
        <v>-726.93610752210293</v>
      </c>
      <c r="BF89" s="11">
        <f t="shared" si="108"/>
        <v>13.373405087876222</v>
      </c>
      <c r="BG89" s="11">
        <f t="shared" si="125"/>
        <v>23.065009474255426</v>
      </c>
      <c r="BH89" s="11">
        <f t="shared" si="109"/>
        <v>61.450332960525145</v>
      </c>
      <c r="BI89" s="11">
        <f t="shared" si="98"/>
        <v>97.888747522656786</v>
      </c>
    </row>
    <row r="90" spans="1:61" x14ac:dyDescent="0.2">
      <c r="A90" s="21">
        <v>1</v>
      </c>
      <c r="B90" s="13">
        <f>B61</f>
        <v>200</v>
      </c>
      <c r="C90" s="13">
        <f>C61</f>
        <v>248</v>
      </c>
      <c r="D90" s="21"/>
      <c r="E90" s="31">
        <f t="shared" si="110"/>
        <v>14</v>
      </c>
      <c r="F90" s="27">
        <f>B80</f>
        <v>903.80494007239997</v>
      </c>
      <c r="G90" s="27">
        <f t="shared" si="126"/>
        <v>45.190247003620001</v>
      </c>
      <c r="H90" s="28">
        <f t="shared" si="127"/>
        <v>25</v>
      </c>
      <c r="I90" s="27">
        <f>B77</f>
        <v>250000</v>
      </c>
      <c r="J90" s="29">
        <v>0.3</v>
      </c>
      <c r="K90" s="8">
        <f t="shared" si="99"/>
        <v>75</v>
      </c>
      <c r="L90" s="40"/>
      <c r="M90" s="9">
        <f t="shared" si="111"/>
        <v>4.1592141081829732</v>
      </c>
      <c r="N90" s="9">
        <f t="shared" si="112"/>
        <v>3.4390922997347773E-3</v>
      </c>
      <c r="O90" s="33">
        <f t="shared" si="113"/>
        <v>0.88807157403222214</v>
      </c>
      <c r="P90" s="33">
        <f t="shared" si="114"/>
        <v>3.693679819791078E-3</v>
      </c>
      <c r="Q90" s="33">
        <f t="shared" si="115"/>
        <v>3.0541601118675584E-3</v>
      </c>
      <c r="R90" s="30">
        <f t="shared" si="116"/>
        <v>0.88132373410056353</v>
      </c>
      <c r="S90" s="40"/>
      <c r="T90" s="10">
        <f t="shared" si="100"/>
        <v>66.605368052416665</v>
      </c>
      <c r="U90" s="10">
        <f t="shared" si="91"/>
        <v>66.099280057542259</v>
      </c>
      <c r="X90" s="11">
        <f t="shared" si="92"/>
        <v>796.54474468314356</v>
      </c>
      <c r="Y90" s="11">
        <f t="shared" si="93"/>
        <v>-39.827237234157181</v>
      </c>
      <c r="Z90" s="11">
        <f t="shared" si="93"/>
        <v>-22.033093352514086</v>
      </c>
      <c r="AA90" s="11">
        <f t="shared" si="101"/>
        <v>-923.4199549477695</v>
      </c>
      <c r="AB90" s="11">
        <f t="shared" si="102"/>
        <v>-188.73554085129729</v>
      </c>
      <c r="AC90" s="11">
        <f t="shared" si="117"/>
        <v>0.50626618000768064</v>
      </c>
      <c r="AD90" s="11">
        <f t="shared" si="103"/>
        <v>59.358396119963523</v>
      </c>
      <c r="AE90" s="11">
        <f t="shared" si="94"/>
        <v>-128.87087855132609</v>
      </c>
      <c r="AI90" s="31">
        <f t="shared" si="118"/>
        <v>14</v>
      </c>
      <c r="AJ90" s="27">
        <f t="shared" si="128"/>
        <v>903.80494007239997</v>
      </c>
      <c r="AK90" s="27">
        <f t="shared" si="128"/>
        <v>45.190247003620001</v>
      </c>
      <c r="AL90" s="28">
        <f t="shared" si="129"/>
        <v>25</v>
      </c>
      <c r="AM90" s="27">
        <f t="shared" si="104"/>
        <v>250000</v>
      </c>
      <c r="AN90" s="29">
        <v>0.3</v>
      </c>
      <c r="AO90" s="8">
        <f t="shared" si="105"/>
        <v>75</v>
      </c>
      <c r="AP90" s="40"/>
      <c r="AQ90" s="9">
        <f t="shared" si="119"/>
        <v>3.5587275713140567</v>
      </c>
      <c r="AR90" s="9">
        <f t="shared" si="120"/>
        <v>3.4390922997347773E-3</v>
      </c>
      <c r="AS90" s="33">
        <f t="shared" si="121"/>
        <v>0.8919894765772739</v>
      </c>
      <c r="AT90" s="33">
        <f t="shared" si="122"/>
        <v>3.1743475436175387E-3</v>
      </c>
      <c r="AU90" s="33">
        <f t="shared" si="123"/>
        <v>3.0676341403413571E-3</v>
      </c>
      <c r="AV90" s="30">
        <f t="shared" si="124"/>
        <v>0.88574749489331506</v>
      </c>
      <c r="AW90" s="40"/>
      <c r="AX90" s="10">
        <f t="shared" si="106"/>
        <v>66.899210743295541</v>
      </c>
      <c r="AY90" s="10">
        <f t="shared" si="95"/>
        <v>66.431062116998632</v>
      </c>
      <c r="BB90" s="11">
        <f t="shared" si="96"/>
        <v>796.54474468314356</v>
      </c>
      <c r="BC90" s="11">
        <f t="shared" si="97"/>
        <v>-39.827237234157181</v>
      </c>
      <c r="BD90" s="11">
        <f t="shared" si="97"/>
        <v>-22.033093352514086</v>
      </c>
      <c r="BE90" s="11">
        <f t="shared" si="107"/>
        <v>-793.58688590438464</v>
      </c>
      <c r="BF90" s="11">
        <f t="shared" si="108"/>
        <v>-58.902471807912434</v>
      </c>
      <c r="BG90" s="11">
        <f t="shared" si="125"/>
        <v>0.50626618000768064</v>
      </c>
      <c r="BH90" s="11">
        <f t="shared" si="109"/>
        <v>59.379581041895293</v>
      </c>
      <c r="BI90" s="11">
        <f t="shared" si="98"/>
        <v>0.98337541399053663</v>
      </c>
    </row>
    <row r="91" spans="1:61" x14ac:dyDescent="0.2">
      <c r="A91" s="39" t="s">
        <v>74</v>
      </c>
      <c r="B91" s="13">
        <f>B62</f>
        <v>25</v>
      </c>
      <c r="C91" s="13">
        <f>C62</f>
        <v>25</v>
      </c>
      <c r="D91" s="21"/>
      <c r="E91" s="31">
        <f t="shared" si="110"/>
        <v>15</v>
      </c>
      <c r="F91" s="27">
        <f>B80</f>
        <v>903.80494007239997</v>
      </c>
      <c r="G91" s="27">
        <f t="shared" si="126"/>
        <v>45.190247003620001</v>
      </c>
      <c r="H91" s="28">
        <f t="shared" si="127"/>
        <v>25</v>
      </c>
      <c r="I91" s="27">
        <f>B77</f>
        <v>250000</v>
      </c>
      <c r="J91" s="29">
        <v>0.3</v>
      </c>
      <c r="K91" s="8">
        <f t="shared" si="99"/>
        <v>75</v>
      </c>
      <c r="L91" s="40"/>
      <c r="M91" s="9">
        <f t="shared" si="111"/>
        <v>4.5732759569250323</v>
      </c>
      <c r="N91" s="9">
        <f t="shared" si="112"/>
        <v>2.8092994447762513E-3</v>
      </c>
      <c r="O91" s="33">
        <f t="shared" si="113"/>
        <v>0.88132373410056353</v>
      </c>
      <c r="P91" s="33">
        <f t="shared" si="114"/>
        <v>4.0305366434294975E-3</v>
      </c>
      <c r="Q91" s="33">
        <f t="shared" si="115"/>
        <v>2.4759022768768455E-3</v>
      </c>
      <c r="R91" s="30">
        <f t="shared" si="116"/>
        <v>0.87481729518025719</v>
      </c>
      <c r="S91" s="40"/>
      <c r="T91" s="10">
        <f t="shared" si="100"/>
        <v>66.099280057542259</v>
      </c>
      <c r="U91" s="10">
        <f t="shared" si="91"/>
        <v>65.611297138519291</v>
      </c>
      <c r="X91" s="11">
        <f t="shared" si="92"/>
        <v>790.66419304469139</v>
      </c>
      <c r="Y91" s="11">
        <f t="shared" si="93"/>
        <v>-39.533209652234575</v>
      </c>
      <c r="Z91" s="11">
        <f t="shared" si="93"/>
        <v>-21.870432379506429</v>
      </c>
      <c r="AA91" s="11">
        <f t="shared" si="101"/>
        <v>-1007.6341608573744</v>
      </c>
      <c r="AB91" s="11">
        <f t="shared" si="102"/>
        <v>-278.37360984442398</v>
      </c>
      <c r="AC91" s="11">
        <f t="shared" si="117"/>
        <v>0.50608799487439349</v>
      </c>
      <c r="AD91" s="11">
        <f t="shared" si="103"/>
        <v>58.919142346852624</v>
      </c>
      <c r="AE91" s="11">
        <f t="shared" si="94"/>
        <v>-218.94837950269695</v>
      </c>
      <c r="AI91" s="31">
        <f t="shared" si="118"/>
        <v>15</v>
      </c>
      <c r="AJ91" s="27">
        <f t="shared" si="128"/>
        <v>903.80494007239997</v>
      </c>
      <c r="AK91" s="27">
        <f t="shared" si="128"/>
        <v>45.190247003620001</v>
      </c>
      <c r="AL91" s="28">
        <f t="shared" si="129"/>
        <v>25</v>
      </c>
      <c r="AM91" s="27">
        <f t="shared" si="104"/>
        <v>250000</v>
      </c>
      <c r="AN91" s="29">
        <v>0.3</v>
      </c>
      <c r="AO91" s="8">
        <f t="shared" si="105"/>
        <v>75</v>
      </c>
      <c r="AP91" s="40"/>
      <c r="AQ91" s="9">
        <f t="shared" si="119"/>
        <v>3.9130092406439809</v>
      </c>
      <c r="AR91" s="9">
        <f t="shared" si="120"/>
        <v>2.8092994447762513E-3</v>
      </c>
      <c r="AS91" s="33">
        <f t="shared" si="121"/>
        <v>0.88574749489331506</v>
      </c>
      <c r="AT91" s="33">
        <f t="shared" si="122"/>
        <v>3.4659381323947991E-3</v>
      </c>
      <c r="AU91" s="33">
        <f t="shared" si="123"/>
        <v>2.4883299456157455E-3</v>
      </c>
      <c r="AV91" s="30">
        <f t="shared" si="124"/>
        <v>0.87979322681530447</v>
      </c>
      <c r="AW91" s="40"/>
      <c r="AX91" s="10">
        <f t="shared" si="106"/>
        <v>66.431062116998632</v>
      </c>
      <c r="AY91" s="10">
        <f t="shared" si="95"/>
        <v>65.984492011147836</v>
      </c>
      <c r="BB91" s="11">
        <f t="shared" si="96"/>
        <v>790.66419304469139</v>
      </c>
      <c r="BC91" s="11">
        <f t="shared" si="97"/>
        <v>-39.533209652234575</v>
      </c>
      <c r="BD91" s="11">
        <f t="shared" si="97"/>
        <v>-21.870432379506429</v>
      </c>
      <c r="BE91" s="11">
        <f t="shared" si="107"/>
        <v>-866.48453309869979</v>
      </c>
      <c r="BF91" s="11">
        <f t="shared" si="108"/>
        <v>-137.22398208574941</v>
      </c>
      <c r="BG91" s="11">
        <f t="shared" si="125"/>
        <v>0.50608799487439349</v>
      </c>
      <c r="BH91" s="11">
        <f t="shared" si="109"/>
        <v>58.943062550574304</v>
      </c>
      <c r="BI91" s="11">
        <f t="shared" si="98"/>
        <v>-77.77483154030071</v>
      </c>
    </row>
    <row r="92" spans="1:61" x14ac:dyDescent="0.2">
      <c r="D92" s="21"/>
      <c r="E92" s="31">
        <f t="shared" si="110"/>
        <v>16</v>
      </c>
      <c r="F92" s="27">
        <f>B80</f>
        <v>903.80494007239997</v>
      </c>
      <c r="G92" s="27">
        <f t="shared" si="126"/>
        <v>45.190247003620001</v>
      </c>
      <c r="H92" s="28">
        <f t="shared" si="127"/>
        <v>25</v>
      </c>
      <c r="I92" s="27">
        <f>B77</f>
        <v>250000</v>
      </c>
      <c r="J92" s="29">
        <v>0.2</v>
      </c>
      <c r="K92" s="8">
        <f t="shared" si="99"/>
        <v>50</v>
      </c>
      <c r="L92" s="40"/>
      <c r="M92" s="9">
        <f t="shared" si="111"/>
        <v>5.0352548648284623</v>
      </c>
      <c r="N92" s="9">
        <f t="shared" si="112"/>
        <v>2.3158689784629738E-3</v>
      </c>
      <c r="O92" s="33">
        <f t="shared" si="113"/>
        <v>0.87481729518025719</v>
      </c>
      <c r="P92" s="33">
        <f t="shared" si="114"/>
        <v>4.4049280413924674E-3</v>
      </c>
      <c r="Q92" s="33">
        <f t="shared" si="115"/>
        <v>2.0259622357308442E-3</v>
      </c>
      <c r="R92" s="30">
        <f t="shared" si="116"/>
        <v>0.8683864049031339</v>
      </c>
      <c r="S92" s="40"/>
      <c r="T92" s="10">
        <f t="shared" si="100"/>
        <v>65.611297138519291</v>
      </c>
      <c r="U92" s="10">
        <f t="shared" si="91"/>
        <v>43.419320245156698</v>
      </c>
      <c r="X92" s="11">
        <f t="shared" si="92"/>
        <v>784.85192264316379</v>
      </c>
      <c r="Y92" s="11">
        <f t="shared" si="93"/>
        <v>-39.242596132158191</v>
      </c>
      <c r="Z92" s="11">
        <f t="shared" si="93"/>
        <v>-21.709660122578349</v>
      </c>
      <c r="AA92" s="11">
        <f t="shared" si="101"/>
        <v>-1101.2320103481168</v>
      </c>
      <c r="AB92" s="11">
        <f t="shared" si="102"/>
        <v>-377.33234395968952</v>
      </c>
      <c r="AC92" s="11">
        <f t="shared" si="117"/>
        <v>22.358415298529394</v>
      </c>
      <c r="AD92" s="11">
        <f t="shared" si="103"/>
        <v>58.48587055223912</v>
      </c>
      <c r="AE92" s="11">
        <f t="shared" si="94"/>
        <v>-296.488058108921</v>
      </c>
      <c r="AI92" s="31">
        <f t="shared" si="118"/>
        <v>16</v>
      </c>
      <c r="AJ92" s="27">
        <f t="shared" si="128"/>
        <v>903.80494007239997</v>
      </c>
      <c r="AK92" s="27">
        <f t="shared" si="128"/>
        <v>45.190247003620001</v>
      </c>
      <c r="AL92" s="28">
        <f t="shared" si="129"/>
        <v>25</v>
      </c>
      <c r="AM92" s="27">
        <f t="shared" si="104"/>
        <v>250000</v>
      </c>
      <c r="AN92" s="29">
        <v>0.2</v>
      </c>
      <c r="AO92" s="8">
        <f t="shared" si="105"/>
        <v>50</v>
      </c>
      <c r="AP92" s="40"/>
      <c r="AQ92" s="9">
        <f t="shared" si="119"/>
        <v>4.3082899437188535</v>
      </c>
      <c r="AR92" s="9">
        <f t="shared" si="120"/>
        <v>2.3158689784629738E-3</v>
      </c>
      <c r="AS92" s="33">
        <f t="shared" si="121"/>
        <v>0.87979322681530447</v>
      </c>
      <c r="AT92" s="33">
        <f t="shared" si="122"/>
        <v>3.7904043116403366E-3</v>
      </c>
      <c r="AU92" s="33">
        <f t="shared" si="123"/>
        <v>2.0374858414434027E-3</v>
      </c>
      <c r="AV92" s="30">
        <f t="shared" si="124"/>
        <v>0.87396533666222076</v>
      </c>
      <c r="AW92" s="40"/>
      <c r="AX92" s="10">
        <f t="shared" si="106"/>
        <v>65.984492011147836</v>
      </c>
      <c r="AY92" s="10">
        <f t="shared" si="95"/>
        <v>43.698266833111035</v>
      </c>
      <c r="BB92" s="11">
        <f t="shared" si="96"/>
        <v>784.85192264316379</v>
      </c>
      <c r="BC92" s="11">
        <f t="shared" si="97"/>
        <v>-39.242596132158191</v>
      </c>
      <c r="BD92" s="11">
        <f t="shared" si="97"/>
        <v>-21.709660122578349</v>
      </c>
      <c r="BE92" s="11">
        <f t="shared" si="107"/>
        <v>-947.6010779100842</v>
      </c>
      <c r="BF92" s="11">
        <f t="shared" si="108"/>
        <v>-223.70141152165695</v>
      </c>
      <c r="BG92" s="11">
        <f t="shared" si="125"/>
        <v>22.358415298529394</v>
      </c>
      <c r="BH92" s="11">
        <f t="shared" si="109"/>
        <v>58.512776459676637</v>
      </c>
      <c r="BI92" s="11">
        <f t="shared" si="98"/>
        <v>-142.83021976345091</v>
      </c>
    </row>
    <row r="93" spans="1:61" x14ac:dyDescent="0.2">
      <c r="A93" s="92"/>
      <c r="B93" s="93" t="s">
        <v>78</v>
      </c>
      <c r="C93" s="93" t="s">
        <v>79</v>
      </c>
      <c r="D93" s="21"/>
      <c r="E93" s="31">
        <f t="shared" si="110"/>
        <v>17</v>
      </c>
      <c r="F93" s="27">
        <f>B80</f>
        <v>903.80494007239997</v>
      </c>
      <c r="G93" s="27">
        <f t="shared" si="126"/>
        <v>45.190247003620001</v>
      </c>
      <c r="H93" s="28">
        <f t="shared" si="127"/>
        <v>25</v>
      </c>
      <c r="I93" s="27">
        <f>B77</f>
        <v>250000</v>
      </c>
      <c r="J93" s="29">
        <v>0.2</v>
      </c>
      <c r="K93" s="8">
        <f t="shared" si="99"/>
        <v>50</v>
      </c>
      <c r="L93" s="40"/>
      <c r="M93" s="9">
        <f t="shared" si="111"/>
        <v>5.5481792079796692</v>
      </c>
      <c r="N93" s="9">
        <f t="shared" si="112"/>
        <v>2.1070586464656598E-3</v>
      </c>
      <c r="O93" s="33">
        <f t="shared" si="113"/>
        <v>0.8683864049031339</v>
      </c>
      <c r="P93" s="33">
        <f t="shared" si="114"/>
        <v>4.817963396175782E-3</v>
      </c>
      <c r="Q93" s="33">
        <f t="shared" si="115"/>
        <v>1.8297410829243778E-3</v>
      </c>
      <c r="R93" s="30">
        <f t="shared" si="116"/>
        <v>0.86173870042403378</v>
      </c>
      <c r="S93" s="40"/>
      <c r="T93" s="10">
        <f t="shared" si="100"/>
        <v>43.419320245156698</v>
      </c>
      <c r="U93" s="10">
        <f t="shared" si="91"/>
        <v>43.08693502120169</v>
      </c>
      <c r="W93" s="40"/>
      <c r="X93" s="11">
        <f t="shared" si="92"/>
        <v>778.84369449481164</v>
      </c>
      <c r="Y93" s="11">
        <f t="shared" si="93"/>
        <v>-38.942184724740585</v>
      </c>
      <c r="Z93" s="11">
        <f t="shared" si="93"/>
        <v>-21.543467510600845</v>
      </c>
      <c r="AA93" s="11">
        <f t="shared" si="101"/>
        <v>-1204.4908490439454</v>
      </c>
      <c r="AB93" s="11">
        <f t="shared" si="102"/>
        <v>-486.13280678447529</v>
      </c>
      <c r="AC93" s="11">
        <f t="shared" si="117"/>
        <v>0.32154451385616595</v>
      </c>
      <c r="AD93" s="11">
        <f t="shared" si="103"/>
        <v>56.474403299854941</v>
      </c>
      <c r="AE93" s="11">
        <f t="shared" si="94"/>
        <v>-429.33685897076418</v>
      </c>
      <c r="AI93" s="31">
        <f t="shared" si="118"/>
        <v>17</v>
      </c>
      <c r="AJ93" s="27">
        <f t="shared" si="128"/>
        <v>903.80494007239997</v>
      </c>
      <c r="AK93" s="27">
        <f t="shared" si="128"/>
        <v>45.190247003620001</v>
      </c>
      <c r="AL93" s="28">
        <f t="shared" si="129"/>
        <v>25</v>
      </c>
      <c r="AM93" s="27">
        <f t="shared" si="104"/>
        <v>250000</v>
      </c>
      <c r="AN93" s="29">
        <v>0.2</v>
      </c>
      <c r="AO93" s="8">
        <f t="shared" si="105"/>
        <v>50</v>
      </c>
      <c r="AP93" s="40"/>
      <c r="AQ93" s="9">
        <f t="shared" si="119"/>
        <v>4.7471608348276053</v>
      </c>
      <c r="AR93" s="9">
        <f t="shared" si="120"/>
        <v>2.1070586464656598E-3</v>
      </c>
      <c r="AS93" s="33">
        <f t="shared" si="121"/>
        <v>0.87396533666222076</v>
      </c>
      <c r="AT93" s="33">
        <f t="shared" si="122"/>
        <v>4.1488540171998167E-3</v>
      </c>
      <c r="AU93" s="33">
        <f t="shared" si="123"/>
        <v>1.8414962193254035E-3</v>
      </c>
      <c r="AV93" s="30">
        <f t="shared" si="124"/>
        <v>0.86797498642569559</v>
      </c>
      <c r="AW93" s="40"/>
      <c r="AX93" s="10">
        <f t="shared" si="106"/>
        <v>43.698266833111035</v>
      </c>
      <c r="AY93" s="10">
        <f t="shared" si="95"/>
        <v>43.398749321284782</v>
      </c>
      <c r="BA93" s="40"/>
      <c r="BB93" s="11">
        <f t="shared" si="96"/>
        <v>778.84369449481164</v>
      </c>
      <c r="BC93" s="11">
        <f t="shared" si="97"/>
        <v>-38.942184724740585</v>
      </c>
      <c r="BD93" s="11">
        <f t="shared" si="97"/>
        <v>-21.543467510600845</v>
      </c>
      <c r="BE93" s="11">
        <f t="shared" si="107"/>
        <v>-1037.2135042999541</v>
      </c>
      <c r="BF93" s="11">
        <f t="shared" si="108"/>
        <v>-318.85546204048399</v>
      </c>
      <c r="BG93" s="11">
        <f t="shared" si="125"/>
        <v>0.32154451385616595</v>
      </c>
      <c r="BH93" s="11">
        <f t="shared" si="109"/>
        <v>56.494514270358493</v>
      </c>
      <c r="BI93" s="11">
        <f t="shared" si="98"/>
        <v>-262.03940325626934</v>
      </c>
    </row>
    <row r="94" spans="1:61" x14ac:dyDescent="0.2">
      <c r="A94" s="35" t="s">
        <v>80</v>
      </c>
      <c r="B94" s="90">
        <f>AE102</f>
        <v>680.6385492946348</v>
      </c>
      <c r="C94" s="90">
        <f>BI102</f>
        <v>2104.3596584649476</v>
      </c>
      <c r="D94" s="21"/>
      <c r="E94" s="31">
        <f t="shared" si="110"/>
        <v>18</v>
      </c>
      <c r="F94" s="27">
        <f>B80</f>
        <v>903.80494007239997</v>
      </c>
      <c r="G94" s="27">
        <f t="shared" si="126"/>
        <v>45.190247003620001</v>
      </c>
      <c r="H94" s="28">
        <f t="shared" si="127"/>
        <v>25</v>
      </c>
      <c r="I94" s="27">
        <f>B77</f>
        <v>250000</v>
      </c>
      <c r="J94" s="29">
        <v>0.2</v>
      </c>
      <c r="K94" s="8">
        <f t="shared" si="99"/>
        <v>50</v>
      </c>
      <c r="L94" s="40"/>
      <c r="M94" s="9">
        <f t="shared" si="111"/>
        <v>6.1076584218043202</v>
      </c>
      <c r="N94" s="9">
        <f t="shared" si="112"/>
        <v>1.7561030172534326E-3</v>
      </c>
      <c r="O94" s="33">
        <f t="shared" si="113"/>
        <v>0.86173870042403378</v>
      </c>
      <c r="P94" s="33">
        <f t="shared" si="114"/>
        <v>5.26320563103956E-3</v>
      </c>
      <c r="Q94" s="33">
        <f t="shared" si="115"/>
        <v>1.5133019318986976E-3</v>
      </c>
      <c r="R94" s="30">
        <f t="shared" si="116"/>
        <v>0.85496219286109554</v>
      </c>
      <c r="S94" s="40"/>
      <c r="T94" s="10">
        <f t="shared" si="100"/>
        <v>43.08693502120169</v>
      </c>
      <c r="U94" s="10">
        <f t="shared" si="91"/>
        <v>42.748109643054775</v>
      </c>
      <c r="X94" s="11">
        <f t="shared" si="92"/>
        <v>772.71905348299015</v>
      </c>
      <c r="Y94" s="11">
        <f t="shared" si="93"/>
        <v>-38.635952674149507</v>
      </c>
      <c r="Z94" s="11">
        <f t="shared" si="93"/>
        <v>-21.374054821527388</v>
      </c>
      <c r="AA94" s="11">
        <f t="shared" si="101"/>
        <v>-1315.80140775989</v>
      </c>
      <c r="AB94" s="11">
        <f t="shared" si="102"/>
        <v>-603.09236177257674</v>
      </c>
      <c r="AC94" s="11">
        <f t="shared" si="117"/>
        <v>0.33238522395500486</v>
      </c>
      <c r="AD94" s="11">
        <f t="shared" si="103"/>
        <v>56.030954819847324</v>
      </c>
      <c r="AE94" s="11">
        <f t="shared" si="94"/>
        <v>-546.72902172877434</v>
      </c>
      <c r="AI94" s="31">
        <f t="shared" si="118"/>
        <v>18</v>
      </c>
      <c r="AJ94" s="27">
        <f t="shared" si="128"/>
        <v>903.80494007239997</v>
      </c>
      <c r="AK94" s="27">
        <f t="shared" si="128"/>
        <v>45.190247003620001</v>
      </c>
      <c r="AL94" s="28">
        <f t="shared" si="129"/>
        <v>25</v>
      </c>
      <c r="AM94" s="27">
        <f t="shared" si="104"/>
        <v>250000</v>
      </c>
      <c r="AN94" s="29">
        <v>0.2</v>
      </c>
      <c r="AO94" s="8">
        <f t="shared" si="105"/>
        <v>50</v>
      </c>
      <c r="AP94" s="40"/>
      <c r="AQ94" s="9">
        <f t="shared" si="119"/>
        <v>5.2258652371563219</v>
      </c>
      <c r="AR94" s="9">
        <f t="shared" si="120"/>
        <v>1.7561030172534326E-3</v>
      </c>
      <c r="AS94" s="33">
        <f t="shared" si="121"/>
        <v>0.86797498642569559</v>
      </c>
      <c r="AT94" s="33">
        <f t="shared" si="122"/>
        <v>4.5359203082832728E-3</v>
      </c>
      <c r="AU94" s="33">
        <f t="shared" si="123"/>
        <v>1.5242534925626711E-3</v>
      </c>
      <c r="AV94" s="30">
        <f t="shared" si="124"/>
        <v>0.8619148126248497</v>
      </c>
      <c r="AW94" s="40"/>
      <c r="AX94" s="10">
        <f t="shared" si="106"/>
        <v>43.398749321284782</v>
      </c>
      <c r="AY94" s="10">
        <f t="shared" si="95"/>
        <v>43.095740631242485</v>
      </c>
      <c r="BB94" s="11">
        <f t="shared" si="96"/>
        <v>772.71905348299015</v>
      </c>
      <c r="BC94" s="11">
        <f t="shared" si="97"/>
        <v>-38.635952674149507</v>
      </c>
      <c r="BD94" s="11">
        <f t="shared" si="97"/>
        <v>-21.374054821527388</v>
      </c>
      <c r="BE94" s="11">
        <f t="shared" si="107"/>
        <v>-1133.9800770708182</v>
      </c>
      <c r="BF94" s="11">
        <f t="shared" si="108"/>
        <v>-421.27103108350491</v>
      </c>
      <c r="BG94" s="11">
        <f t="shared" si="125"/>
        <v>0.33238522395500486</v>
      </c>
      <c r="BH94" s="11">
        <f t="shared" si="109"/>
        <v>56.0534354253193</v>
      </c>
      <c r="BI94" s="11">
        <f t="shared" si="98"/>
        <v>-364.8852104342306</v>
      </c>
    </row>
    <row r="95" spans="1:61" x14ac:dyDescent="0.2">
      <c r="A95" s="35" t="s">
        <v>81</v>
      </c>
      <c r="B95" s="222">
        <f>F76+NPV(B79,F77:F96)</f>
        <v>13612.735407418346</v>
      </c>
      <c r="C95" s="222"/>
      <c r="E95" s="31">
        <f t="shared" si="110"/>
        <v>19</v>
      </c>
      <c r="F95" s="27">
        <f>B80</f>
        <v>903.80494007239997</v>
      </c>
      <c r="G95" s="27">
        <f t="shared" si="126"/>
        <v>45.190247003620001</v>
      </c>
      <c r="H95" s="28">
        <f t="shared" si="127"/>
        <v>25</v>
      </c>
      <c r="I95" s="27">
        <f>B77</f>
        <v>250000</v>
      </c>
      <c r="J95" s="29">
        <v>0.1</v>
      </c>
      <c r="K95" s="8">
        <f t="shared" si="99"/>
        <v>25</v>
      </c>
      <c r="L95" s="40"/>
      <c r="M95" s="9">
        <f t="shared" si="111"/>
        <v>6.7171775808640408</v>
      </c>
      <c r="N95" s="9">
        <f t="shared" si="112"/>
        <v>1.2507361395440141E-3</v>
      </c>
      <c r="O95" s="33">
        <f t="shared" si="113"/>
        <v>0.85496219286109554</v>
      </c>
      <c r="P95" s="33">
        <f t="shared" si="114"/>
        <v>5.7429328743729092E-3</v>
      </c>
      <c r="Q95" s="33">
        <f t="shared" si="115"/>
        <v>1.0693321125551714E-3</v>
      </c>
      <c r="R95" s="30">
        <f t="shared" si="116"/>
        <v>0.84814992787416743</v>
      </c>
      <c r="S95" s="40"/>
      <c r="T95" s="10">
        <f t="shared" si="100"/>
        <v>42.748109643054775</v>
      </c>
      <c r="U95" s="10">
        <f t="shared" si="91"/>
        <v>21.203748196854185</v>
      </c>
      <c r="X95" s="11">
        <f t="shared" si="92"/>
        <v>766.56209473472222</v>
      </c>
      <c r="Y95" s="11">
        <f t="shared" si="93"/>
        <v>-38.328104736736115</v>
      </c>
      <c r="Z95" s="11">
        <f t="shared" si="93"/>
        <v>-21.203748196854185</v>
      </c>
      <c r="AA95" s="11">
        <f t="shared" si="101"/>
        <v>-1435.7332185932273</v>
      </c>
      <c r="AB95" s="11">
        <f t="shared" si="102"/>
        <v>-728.70297679209546</v>
      </c>
      <c r="AC95" s="11">
        <f t="shared" si="117"/>
        <v>21.712880199674302</v>
      </c>
      <c r="AD95" s="11">
        <f t="shared" si="103"/>
        <v>55.584828544966264</v>
      </c>
      <c r="AE95" s="11">
        <f t="shared" si="94"/>
        <v>-651.40526804745491</v>
      </c>
      <c r="AI95" s="31">
        <f t="shared" si="118"/>
        <v>19</v>
      </c>
      <c r="AJ95" s="27">
        <f t="shared" si="128"/>
        <v>903.80494007239997</v>
      </c>
      <c r="AK95" s="27">
        <f t="shared" si="128"/>
        <v>45.190247003620001</v>
      </c>
      <c r="AL95" s="28">
        <f t="shared" si="129"/>
        <v>25</v>
      </c>
      <c r="AM95" s="27">
        <f t="shared" si="104"/>
        <v>250000</v>
      </c>
      <c r="AN95" s="29">
        <v>0.1</v>
      </c>
      <c r="AO95" s="8">
        <f t="shared" si="105"/>
        <v>25</v>
      </c>
      <c r="AP95" s="40"/>
      <c r="AQ95" s="9">
        <f t="shared" si="119"/>
        <v>5.7473850676267952</v>
      </c>
      <c r="AR95" s="9">
        <f t="shared" si="120"/>
        <v>1.2507361395440141E-3</v>
      </c>
      <c r="AS95" s="33">
        <f t="shared" si="121"/>
        <v>0.8619148126248497</v>
      </c>
      <c r="AT95" s="33">
        <f t="shared" si="122"/>
        <v>4.9537563236464084E-3</v>
      </c>
      <c r="AU95" s="33">
        <f t="shared" si="123"/>
        <v>1.0780280053582067E-3</v>
      </c>
      <c r="AV95" s="30">
        <f t="shared" si="124"/>
        <v>0.85588302829584506</v>
      </c>
      <c r="AW95" s="40"/>
      <c r="AX95" s="10">
        <f t="shared" si="106"/>
        <v>43.095740631242485</v>
      </c>
      <c r="AY95" s="10">
        <f t="shared" si="95"/>
        <v>21.397075707396127</v>
      </c>
      <c r="BB95" s="11">
        <f t="shared" si="96"/>
        <v>766.56209473472222</v>
      </c>
      <c r="BC95" s="11">
        <f t="shared" si="97"/>
        <v>-38.328104736736115</v>
      </c>
      <c r="BD95" s="11">
        <f t="shared" si="97"/>
        <v>-21.203748196854185</v>
      </c>
      <c r="BE95" s="11">
        <f t="shared" si="107"/>
        <v>-1238.4390809116021</v>
      </c>
      <c r="BF95" s="11">
        <f t="shared" si="108"/>
        <v>-531.40883911047024</v>
      </c>
      <c r="BG95" s="11">
        <f t="shared" si="125"/>
        <v>21.712880199674302</v>
      </c>
      <c r="BH95" s="11">
        <f t="shared" si="109"/>
        <v>55.609891395172937</v>
      </c>
      <c r="BI95" s="11">
        <f t="shared" si="98"/>
        <v>-454.08606751562297</v>
      </c>
    </row>
    <row r="96" spans="1:61" x14ac:dyDescent="0.2">
      <c r="A96" s="34" t="s">
        <v>82</v>
      </c>
      <c r="B96" s="129">
        <f>B94/B95</f>
        <v>5.0000130680841449E-2</v>
      </c>
      <c r="C96" s="129">
        <f>C94/B95</f>
        <v>0.15458756785342082</v>
      </c>
      <c r="E96" s="31">
        <f t="shared" si="110"/>
        <v>20</v>
      </c>
      <c r="F96" s="27">
        <f>B80</f>
        <v>903.80494007239997</v>
      </c>
      <c r="G96" s="27">
        <f t="shared" si="126"/>
        <v>45.190247003620001</v>
      </c>
      <c r="H96" s="28">
        <f t="shared" si="127"/>
        <v>25</v>
      </c>
      <c r="I96" s="27">
        <f>B77</f>
        <v>250000</v>
      </c>
      <c r="J96" s="29">
        <v>0</v>
      </c>
      <c r="K96" s="8">
        <f t="shared" si="99"/>
        <v>0</v>
      </c>
      <c r="L96" s="40"/>
      <c r="M96" s="9">
        <f t="shared" si="111"/>
        <v>7.3785880403303681</v>
      </c>
      <c r="N96" s="9">
        <f t="shared" si="112"/>
        <v>0.10086555755395683</v>
      </c>
      <c r="O96" s="33">
        <f t="shared" si="113"/>
        <v>0.84814992787416743</v>
      </c>
      <c r="P96" s="33">
        <f t="shared" si="114"/>
        <v>6.2581489142193962E-3</v>
      </c>
      <c r="Q96" s="33">
        <f t="shared" si="115"/>
        <v>8.5549115364376177E-2</v>
      </c>
      <c r="R96" s="30">
        <f t="shared" si="116"/>
        <v>0.7563426635955719</v>
      </c>
      <c r="S96" s="40"/>
      <c r="T96" s="10">
        <f t="shared" si="100"/>
        <v>21.203748196854185</v>
      </c>
      <c r="U96" s="10">
        <f t="shared" si="91"/>
        <v>0</v>
      </c>
      <c r="X96" s="11">
        <f t="shared" si="92"/>
        <v>683.58623574519527</v>
      </c>
      <c r="Y96" s="11">
        <f t="shared" si="93"/>
        <v>-34.179311787259763</v>
      </c>
      <c r="Z96" s="11">
        <f t="shared" si="93"/>
        <v>-18.908566589889297</v>
      </c>
      <c r="AA96" s="11">
        <f t="shared" si="101"/>
        <v>-1564.537228554849</v>
      </c>
      <c r="AB96" s="11">
        <f t="shared" si="102"/>
        <v>-934.03887118680279</v>
      </c>
      <c r="AC96" s="11">
        <f t="shared" si="117"/>
        <v>21.374054821527391</v>
      </c>
      <c r="AD96" s="11">
        <f t="shared" si="103"/>
        <v>48.348436688093898</v>
      </c>
      <c r="AE96" s="11">
        <f t="shared" si="94"/>
        <v>-864.31637967718154</v>
      </c>
      <c r="AI96" s="31">
        <f t="shared" si="118"/>
        <v>20</v>
      </c>
      <c r="AJ96" s="27">
        <f t="shared" si="128"/>
        <v>903.80494007239997</v>
      </c>
      <c r="AK96" s="27">
        <f t="shared" si="128"/>
        <v>45.190247003620001</v>
      </c>
      <c r="AL96" s="28">
        <f t="shared" si="129"/>
        <v>25</v>
      </c>
      <c r="AM96" s="27">
        <f t="shared" si="104"/>
        <v>250000</v>
      </c>
      <c r="AN96" s="29">
        <v>0</v>
      </c>
      <c r="AO96" s="8">
        <f t="shared" si="105"/>
        <v>0</v>
      </c>
      <c r="AP96" s="40"/>
      <c r="AQ96" s="9">
        <f t="shared" si="119"/>
        <v>6.3133043920076721</v>
      </c>
      <c r="AR96" s="9">
        <f t="shared" si="120"/>
        <v>0.10086555755395683</v>
      </c>
      <c r="AS96" s="33">
        <f t="shared" si="121"/>
        <v>0.85588302829584506</v>
      </c>
      <c r="AT96" s="33">
        <f t="shared" si="122"/>
        <v>5.403450081584985E-3</v>
      </c>
      <c r="AU96" s="33">
        <f t="shared" si="123"/>
        <v>8.6329118850029418E-2</v>
      </c>
      <c r="AV96" s="30">
        <f t="shared" si="124"/>
        <v>0.76415045936423065</v>
      </c>
      <c r="AW96" s="40"/>
      <c r="AX96" s="10">
        <f t="shared" si="106"/>
        <v>21.397075707396127</v>
      </c>
      <c r="AY96" s="10">
        <f t="shared" si="95"/>
        <v>0</v>
      </c>
      <c r="BB96" s="11">
        <f t="shared" si="96"/>
        <v>683.58623574519527</v>
      </c>
      <c r="BC96" s="11">
        <f t="shared" si="97"/>
        <v>-34.179311787259763</v>
      </c>
      <c r="BD96" s="11">
        <f t="shared" si="97"/>
        <v>-18.908566589889297</v>
      </c>
      <c r="BE96" s="11">
        <f t="shared" si="107"/>
        <v>-1350.8625203962463</v>
      </c>
      <c r="BF96" s="11">
        <f t="shared" si="108"/>
        <v>-720.3641630282001</v>
      </c>
      <c r="BG96" s="11">
        <f t="shared" si="125"/>
        <v>21.374054821527391</v>
      </c>
      <c r="BH96" s="11">
        <f t="shared" si="109"/>
        <v>48.362374854144058</v>
      </c>
      <c r="BI96" s="11">
        <f t="shared" si="98"/>
        <v>-650.62773335252871</v>
      </c>
    </row>
    <row r="97" spans="1:61" x14ac:dyDescent="0.2">
      <c r="B97" s="31"/>
      <c r="C97" s="14"/>
      <c r="E97" s="31"/>
      <c r="F97" s="40"/>
      <c r="G97" s="40"/>
      <c r="H97" s="40"/>
      <c r="I97" s="40"/>
      <c r="J97" s="40"/>
      <c r="K97" s="40"/>
      <c r="L97" s="40"/>
      <c r="M97" s="15"/>
      <c r="N97" s="40"/>
      <c r="O97" s="33"/>
      <c r="P97" s="40"/>
      <c r="Q97" s="40"/>
      <c r="R97" s="40"/>
      <c r="S97" s="40"/>
      <c r="T97" s="11"/>
      <c r="U97" s="11"/>
      <c r="V97" s="11"/>
      <c r="AI97" s="31"/>
      <c r="AJ97" s="40"/>
      <c r="AK97" s="40"/>
      <c r="AL97" s="40"/>
      <c r="AM97" s="40"/>
      <c r="AN97" s="40"/>
      <c r="AO97" s="40"/>
      <c r="AP97" s="40"/>
      <c r="AQ97" s="15"/>
      <c r="AR97" s="40"/>
      <c r="AS97" s="33"/>
      <c r="AT97" s="40"/>
      <c r="AU97" s="40"/>
      <c r="AV97" s="40"/>
      <c r="AW97" s="40"/>
      <c r="AX97" s="11"/>
      <c r="AY97" s="11"/>
      <c r="AZ97" s="11"/>
    </row>
    <row r="98" spans="1:61" x14ac:dyDescent="0.2">
      <c r="B98" s="41"/>
      <c r="C98" s="16"/>
      <c r="E98" s="31"/>
      <c r="F98" s="40"/>
      <c r="G98" s="40"/>
      <c r="H98" s="40"/>
      <c r="I98" s="40"/>
      <c r="J98" s="40"/>
      <c r="K98" s="40"/>
      <c r="L98" s="40"/>
      <c r="M98" s="15"/>
      <c r="N98" s="40"/>
      <c r="O98" s="40"/>
      <c r="P98" s="40"/>
      <c r="Q98" s="40"/>
      <c r="R98" s="40"/>
      <c r="S98" s="40"/>
      <c r="T98" s="11"/>
      <c r="U98" s="11"/>
      <c r="V98" s="11"/>
      <c r="W98" s="22" t="s">
        <v>83</v>
      </c>
      <c r="X98" s="42">
        <f>SUM(X76:X96)</f>
        <v>16365.235412948212</v>
      </c>
      <c r="Y98" s="42">
        <f t="shared" ref="Y98:AE98" si="130">SUM(Y76:Y96)</f>
        <v>-1496.1154757017114</v>
      </c>
      <c r="Z98" s="42">
        <f t="shared" si="130"/>
        <v>-627.6760888150618</v>
      </c>
      <c r="AA98" s="42">
        <f t="shared" si="130"/>
        <v>-15602.619949193459</v>
      </c>
      <c r="AB98" s="42">
        <f t="shared" si="130"/>
        <v>-1361.176100762018</v>
      </c>
      <c r="AC98" s="42">
        <f t="shared" si="130"/>
        <v>3.1974423109204508E-14</v>
      </c>
      <c r="AD98" s="42">
        <f t="shared" si="130"/>
        <v>1207.643661152322</v>
      </c>
      <c r="AE98" s="42">
        <f t="shared" si="130"/>
        <v>-153.53243960969587</v>
      </c>
      <c r="AI98" s="31"/>
      <c r="AJ98" s="40"/>
      <c r="AK98" s="40"/>
      <c r="AL98" s="40"/>
      <c r="AM98" s="40"/>
      <c r="AN98" s="40"/>
      <c r="AO98" s="40"/>
      <c r="AP98" s="40"/>
      <c r="AQ98" s="15"/>
      <c r="AR98" s="40"/>
      <c r="AS98" s="40"/>
      <c r="AT98" s="40"/>
      <c r="AU98" s="40"/>
      <c r="AV98" s="40"/>
      <c r="AW98" s="40"/>
      <c r="AX98" s="11"/>
      <c r="AY98" s="11"/>
      <c r="AZ98" s="11"/>
      <c r="BA98" s="22" t="s">
        <v>83</v>
      </c>
      <c r="BB98" s="42">
        <f>SUM(BB76:BB96)</f>
        <v>16365.235412948212</v>
      </c>
      <c r="BC98" s="42">
        <f t="shared" ref="BC98:BI98" si="131">SUM(BC76:BC96)</f>
        <v>-1496.1154757017114</v>
      </c>
      <c r="BD98" s="42">
        <f t="shared" si="131"/>
        <v>-675.67608881506192</v>
      </c>
      <c r="BE98" s="42">
        <f t="shared" si="131"/>
        <v>-13412.060688485855</v>
      </c>
      <c r="BF98" s="42">
        <f t="shared" si="131"/>
        <v>781.38315994558695</v>
      </c>
      <c r="BG98" s="42">
        <f t="shared" si="131"/>
        <v>3.1974423109204508E-14</v>
      </c>
      <c r="BH98" s="42">
        <f t="shared" si="131"/>
        <v>1207.9564212298333</v>
      </c>
      <c r="BI98" s="42">
        <f t="shared" si="131"/>
        <v>1989.3395811754199</v>
      </c>
    </row>
    <row r="99" spans="1:61" x14ac:dyDescent="0.2">
      <c r="B99" s="31"/>
      <c r="C99" s="14"/>
      <c r="E99" s="31"/>
      <c r="V99" s="11"/>
      <c r="W99" s="34"/>
      <c r="AI99" s="31"/>
      <c r="AZ99" s="11"/>
      <c r="BA99" s="34"/>
    </row>
    <row r="100" spans="1:61" x14ac:dyDescent="0.2">
      <c r="C100" s="14"/>
      <c r="V100" s="11"/>
      <c r="W100" s="22" t="str">
        <f>"Present Value at "&amp;TEXT(B78,"0.00%")&amp;" :"</f>
        <v>Present Value at 7.21% :</v>
      </c>
      <c r="X100" s="42">
        <f>X76+NPV($B$20,X77:X96)</f>
        <v>8777.0567397054001</v>
      </c>
      <c r="Y100" s="42">
        <f>Y76+NPV($B$20,Y77:Y96)</f>
        <v>-1116.7065420395702</v>
      </c>
      <c r="Z100" s="42">
        <f>Z76+NPV($B$20,Z77:Z96)</f>
        <v>-417.78072487085285</v>
      </c>
      <c r="AA100" s="42">
        <f t="shared" ref="AA100:AE100" si="132">AA76+NPV($B$20,AA77:AA96)</f>
        <v>-6730.1251236580529</v>
      </c>
      <c r="AB100" s="42">
        <f t="shared" si="132"/>
        <v>512.44434913692658</v>
      </c>
      <c r="AC100" s="42">
        <f t="shared" si="132"/>
        <v>-93.403616106455232</v>
      </c>
      <c r="AD100" s="42">
        <f t="shared" si="132"/>
        <v>631.88960808650302</v>
      </c>
      <c r="AE100" s="42">
        <f t="shared" si="132"/>
        <v>1050.9303411169749</v>
      </c>
      <c r="AZ100" s="11"/>
      <c r="BA100" s="22" t="str">
        <f>"Present Value at "&amp;TEXT(B78,"0.00%")&amp;" :"</f>
        <v>Present Value at 7.21% :</v>
      </c>
      <c r="BB100" s="42">
        <f>BB76+NPV($B$20,BB77:BB96)</f>
        <v>8777.0567397054001</v>
      </c>
      <c r="BC100" s="42">
        <f t="shared" ref="BC100:BI100" si="133">BC76+NPV($B$20,BC77:BC96)</f>
        <v>-1116.7065420395702</v>
      </c>
      <c r="BD100" s="42">
        <f t="shared" si="133"/>
        <v>-465.78072487085285</v>
      </c>
      <c r="BE100" s="42">
        <f t="shared" si="133"/>
        <v>-5779.0286105364403</v>
      </c>
      <c r="BF100" s="42">
        <f t="shared" si="133"/>
        <v>1415.5408622585364</v>
      </c>
      <c r="BG100" s="42">
        <f t="shared" si="133"/>
        <v>-93.403616106455232</v>
      </c>
      <c r="BH100" s="42">
        <f t="shared" si="133"/>
        <v>632.02383072814791</v>
      </c>
      <c r="BI100" s="42">
        <f t="shared" si="133"/>
        <v>1954.1610768802302</v>
      </c>
    </row>
    <row r="101" spans="1:61" x14ac:dyDescent="0.2">
      <c r="B101" s="31"/>
      <c r="C101" s="14"/>
      <c r="V101" s="11"/>
      <c r="AZ101" s="11"/>
    </row>
    <row r="102" spans="1:61" x14ac:dyDescent="0.2">
      <c r="B102" s="31"/>
      <c r="C102" s="14"/>
      <c r="V102" s="11"/>
      <c r="W102" s="22" t="str">
        <f>"Present Value at "&amp;TEXT(B79,"0.00%")&amp;" :"</f>
        <v>Present Value at 3.21% :</v>
      </c>
      <c r="X102" s="42">
        <f>X76+NPV($B$21,X77:X96)</f>
        <v>12091.511051882195</v>
      </c>
      <c r="Y102" s="42">
        <f t="shared" ref="Y102:AE102" si="134">Y76+NPV($B$21,Y77:Y96)</f>
        <v>-1282.4292576484099</v>
      </c>
      <c r="Z102" s="42">
        <f t="shared" si="134"/>
        <v>-509.46130121045803</v>
      </c>
      <c r="AA102" s="42">
        <f t="shared" si="134"/>
        <v>-10450.385918390712</v>
      </c>
      <c r="AB102" s="42">
        <f t="shared" si="134"/>
        <v>-150.765425367387</v>
      </c>
      <c r="AC102" s="42">
        <f t="shared" si="134"/>
        <v>-53.05996483075009</v>
      </c>
      <c r="AD102" s="42">
        <f t="shared" si="134"/>
        <v>884.46393949277183</v>
      </c>
      <c r="AE102" s="42">
        <f t="shared" si="134"/>
        <v>680.6385492946348</v>
      </c>
      <c r="AZ102" s="11"/>
      <c r="BA102" s="22" t="str">
        <f>"Present Value at "&amp;TEXT(B79,"0.00%")&amp;" :"</f>
        <v>Present Value at 3.21% :</v>
      </c>
      <c r="BB102" s="42">
        <f>BB76+NPV($B$21,BB77:BB96)</f>
        <v>12091.511051882195</v>
      </c>
      <c r="BC102" s="42">
        <f t="shared" ref="BC102:BI102" si="135">BC76+NPV($B$21,BC77:BC96)</f>
        <v>-1282.4292576484099</v>
      </c>
      <c r="BD102" s="42">
        <f t="shared" si="135"/>
        <v>-557.46130121045803</v>
      </c>
      <c r="BE102" s="42">
        <f t="shared" si="135"/>
        <v>-8978.8750101048208</v>
      </c>
      <c r="BF102" s="42">
        <f t="shared" si="135"/>
        <v>1272.7454829185076</v>
      </c>
      <c r="BG102" s="42">
        <f t="shared" si="135"/>
        <v>-53.05996483075009</v>
      </c>
      <c r="BH102" s="42">
        <f t="shared" si="135"/>
        <v>884.6741403771897</v>
      </c>
      <c r="BI102" s="42">
        <f t="shared" si="135"/>
        <v>2104.3596584649476</v>
      </c>
    </row>
    <row r="103" spans="1:61" x14ac:dyDescent="0.2">
      <c r="B103" s="31"/>
      <c r="C103" s="14"/>
    </row>
    <row r="104" spans="1:61" s="20" customFormat="1" ht="17" thickBot="1" x14ac:dyDescent="0.25">
      <c r="B104" s="43"/>
      <c r="C104" s="44"/>
      <c r="AG104" s="47"/>
    </row>
    <row r="105" spans="1:61" ht="17" thickBot="1" x14ac:dyDescent="0.25">
      <c r="A105" s="221" t="s">
        <v>67</v>
      </c>
      <c r="B105" s="221"/>
      <c r="E105" s="21">
        <v>0</v>
      </c>
      <c r="F105" s="27">
        <f>B109</f>
        <v>1765.3456902334899</v>
      </c>
      <c r="G105" s="27">
        <f>F105*B114</f>
        <v>1412.2765521867921</v>
      </c>
      <c r="H105" s="28">
        <f>B119</f>
        <v>200</v>
      </c>
      <c r="I105" s="27">
        <f>B106</f>
        <v>500000</v>
      </c>
      <c r="J105" s="29">
        <v>0.8</v>
      </c>
      <c r="K105" s="8">
        <f>I105*J105/1000</f>
        <v>400</v>
      </c>
      <c r="M105" s="9"/>
      <c r="N105" s="9"/>
      <c r="O105" s="30">
        <v>1</v>
      </c>
      <c r="P105" s="30"/>
      <c r="Q105" s="30"/>
      <c r="R105" s="30">
        <f>O105-SUM(P105:Q105)</f>
        <v>1</v>
      </c>
      <c r="S105" s="30"/>
      <c r="T105" s="10"/>
      <c r="U105" s="10">
        <f t="shared" ref="U105:U125" si="136">K105*R105</f>
        <v>400</v>
      </c>
      <c r="W105" s="30"/>
      <c r="X105" s="11">
        <f t="shared" ref="X105:X125" si="137">$R105*F105</f>
        <v>1765.3456902334899</v>
      </c>
      <c r="Y105" s="11">
        <f t="shared" ref="Y105:Z125" si="138">-$R105*G105</f>
        <v>-1412.2765521867921</v>
      </c>
      <c r="Z105" s="11">
        <f t="shared" si="138"/>
        <v>-200</v>
      </c>
      <c r="AA105" s="11"/>
      <c r="AB105" s="11">
        <f>SUM(X105:AA105)</f>
        <v>153.06913804669784</v>
      </c>
      <c r="AC105" s="11">
        <f>T105-U105</f>
        <v>-400</v>
      </c>
      <c r="AD105" s="11"/>
      <c r="AE105" s="11">
        <f t="shared" ref="AE105:AE125" si="139">SUM(AB105:AD105)</f>
        <v>-246.93086195330216</v>
      </c>
      <c r="AI105" s="21">
        <v>0</v>
      </c>
      <c r="AJ105" s="27">
        <f>F105</f>
        <v>1765.3456902334899</v>
      </c>
      <c r="AK105" s="27">
        <f>G105</f>
        <v>1412.2765521867921</v>
      </c>
      <c r="AL105" s="28">
        <f>C119</f>
        <v>248</v>
      </c>
      <c r="AM105" s="27">
        <f>I105</f>
        <v>500000</v>
      </c>
      <c r="AN105" s="29">
        <v>0.8</v>
      </c>
      <c r="AO105" s="8">
        <f>AM105*AN105/1000</f>
        <v>400</v>
      </c>
      <c r="AQ105" s="9"/>
      <c r="AR105" s="9"/>
      <c r="AS105" s="30">
        <v>1</v>
      </c>
      <c r="AT105" s="30"/>
      <c r="AU105" s="30"/>
      <c r="AV105" s="30">
        <f>AS105-SUM(AT105:AU105)</f>
        <v>1</v>
      </c>
      <c r="AW105" s="30"/>
      <c r="AX105" s="10"/>
      <c r="AY105" s="10">
        <f t="shared" ref="AY105:AY125" si="140">AO105*AV105</f>
        <v>400</v>
      </c>
      <c r="BA105" s="30"/>
      <c r="BB105" s="11">
        <f t="shared" ref="BB105:BB125" si="141">$R105*AJ105</f>
        <v>1765.3456902334899</v>
      </c>
      <c r="BC105" s="11">
        <f t="shared" ref="BC105:BD125" si="142">-$R105*AK105</f>
        <v>-1412.2765521867921</v>
      </c>
      <c r="BD105" s="11">
        <f t="shared" si="142"/>
        <v>-248</v>
      </c>
      <c r="BE105" s="11"/>
      <c r="BF105" s="11">
        <f>SUM(BB105:BE105)</f>
        <v>105.06913804669784</v>
      </c>
      <c r="BG105" s="11">
        <f>AX105-AY105</f>
        <v>-400</v>
      </c>
      <c r="BH105" s="11"/>
      <c r="BI105" s="11">
        <f t="shared" ref="BI105:BI125" si="143">SUM(BF105:BH105)</f>
        <v>-294.93086195330216</v>
      </c>
    </row>
    <row r="106" spans="1:61" x14ac:dyDescent="0.2">
      <c r="A106" s="45" t="s">
        <v>68</v>
      </c>
      <c r="B106" s="24">
        <v>500000</v>
      </c>
      <c r="E106" s="31">
        <f>E105+1</f>
        <v>1</v>
      </c>
      <c r="F106" s="27"/>
      <c r="G106" s="27"/>
      <c r="H106" s="28"/>
      <c r="I106" s="27">
        <f>B106</f>
        <v>500000</v>
      </c>
      <c r="J106" s="29">
        <v>0.8</v>
      </c>
      <c r="K106" s="8">
        <f t="shared" ref="K106:K125" si="144">I106*J106/1000</f>
        <v>400</v>
      </c>
      <c r="L106" s="32"/>
      <c r="M106" s="9">
        <f>M19</f>
        <v>1.3141842576365947</v>
      </c>
      <c r="N106" s="9">
        <f>N19</f>
        <v>9.5511407622175214E-3</v>
      </c>
      <c r="O106" s="33">
        <f>R105</f>
        <v>1</v>
      </c>
      <c r="P106" s="33">
        <f>O106*M106/1000</f>
        <v>1.3141842576365947E-3</v>
      </c>
      <c r="Q106" s="33">
        <f>MIN(N106*O106,O106-P106)</f>
        <v>9.5511407622175214E-3</v>
      </c>
      <c r="R106" s="30">
        <f>O106-SUM(P106:Q106)</f>
        <v>0.98913467498014584</v>
      </c>
      <c r="S106" s="30"/>
      <c r="T106" s="10">
        <f t="shared" ref="T106:T125" si="145">U105</f>
        <v>400</v>
      </c>
      <c r="U106" s="10">
        <f t="shared" si="136"/>
        <v>395.65386999205833</v>
      </c>
      <c r="W106" s="30"/>
      <c r="X106" s="11">
        <f t="shared" si="137"/>
        <v>0</v>
      </c>
      <c r="Y106" s="11">
        <f t="shared" si="138"/>
        <v>0</v>
      </c>
      <c r="Z106" s="11">
        <f t="shared" si="138"/>
        <v>0</v>
      </c>
      <c r="AA106" s="11">
        <f t="shared" ref="AA106:AA125" si="146">-P106*I106</f>
        <v>-657.0921288182974</v>
      </c>
      <c r="AB106" s="11">
        <f t="shared" ref="AB106:AB125" si="147">SUM(X106:AA106)</f>
        <v>-657.0921288182974</v>
      </c>
      <c r="AC106" s="11">
        <f>-I106*$R105*(J106-J105)/1000</f>
        <v>0</v>
      </c>
      <c r="AD106" s="11">
        <f t="shared" ref="AD106:AD125" si="148">$B$20*SUM(T106,X106:Y106)</f>
        <v>28.83845348463775</v>
      </c>
      <c r="AE106" s="11">
        <f t="shared" si="139"/>
        <v>-628.25367533365966</v>
      </c>
      <c r="AG106" s="49"/>
      <c r="AI106" s="31">
        <f>AI105+1</f>
        <v>1</v>
      </c>
      <c r="AJ106" s="27"/>
      <c r="AK106" s="27"/>
      <c r="AL106" s="28"/>
      <c r="AM106" s="27">
        <f t="shared" ref="AM106:AM125" si="149">I106</f>
        <v>500000</v>
      </c>
      <c r="AN106" s="29">
        <v>0.8</v>
      </c>
      <c r="AO106" s="8">
        <f t="shared" ref="AO106:AO125" si="150">AM106*AN106/1000</f>
        <v>400</v>
      </c>
      <c r="AP106" s="32"/>
      <c r="AQ106" s="9">
        <f>AQ19</f>
        <v>1.1244489054403115</v>
      </c>
      <c r="AR106" s="9">
        <f>N106</f>
        <v>9.5511407622175214E-3</v>
      </c>
      <c r="AS106" s="33">
        <f>AV105</f>
        <v>1</v>
      </c>
      <c r="AT106" s="33">
        <f>AS106*AQ106/1000</f>
        <v>1.1244489054403116E-3</v>
      </c>
      <c r="AU106" s="33">
        <f>MIN(AR106*AS106,AS106-AT106)</f>
        <v>9.5511407622175214E-3</v>
      </c>
      <c r="AV106" s="30">
        <f>AS106-SUM(AT106:AU106)</f>
        <v>0.9893244103323422</v>
      </c>
      <c r="AW106" s="30"/>
      <c r="AX106" s="10">
        <f t="shared" ref="AX106:AX125" si="151">AY105</f>
        <v>400</v>
      </c>
      <c r="AY106" s="10">
        <f t="shared" si="140"/>
        <v>395.72976413293691</v>
      </c>
      <c r="BA106" s="30"/>
      <c r="BB106" s="11">
        <f t="shared" si="141"/>
        <v>0</v>
      </c>
      <c r="BC106" s="11">
        <f t="shared" si="142"/>
        <v>0</v>
      </c>
      <c r="BD106" s="11">
        <f t="shared" si="142"/>
        <v>0</v>
      </c>
      <c r="BE106" s="11">
        <f t="shared" ref="BE106:BE125" si="152">-AT106*AM106</f>
        <v>-562.2244527201558</v>
      </c>
      <c r="BF106" s="11">
        <f t="shared" ref="BF106:BF125" si="153">SUM(BB106:BE106)</f>
        <v>-562.2244527201558</v>
      </c>
      <c r="BG106" s="11">
        <f>-AM106*$R105*(AN106-AN105)/1000</f>
        <v>0</v>
      </c>
      <c r="BH106" s="11">
        <f t="shared" ref="BH106:BH125" si="154">$B$20*SUM(AX106,BB106:BC106)</f>
        <v>28.83845348463775</v>
      </c>
      <c r="BI106" s="11">
        <f t="shared" si="143"/>
        <v>-533.38599923551806</v>
      </c>
    </row>
    <row r="107" spans="1:61" x14ac:dyDescent="0.2">
      <c r="A107" s="34" t="s">
        <v>69</v>
      </c>
      <c r="B107" s="122">
        <f>B20</f>
        <v>7.2096133711594373E-2</v>
      </c>
      <c r="E107" s="31">
        <f t="shared" ref="E107:E125" si="155">E106+1</f>
        <v>2</v>
      </c>
      <c r="F107" s="27">
        <f>B109</f>
        <v>1765.3456902334899</v>
      </c>
      <c r="G107" s="27">
        <f>F107*$B$115</f>
        <v>88.267284511674504</v>
      </c>
      <c r="H107" s="28">
        <f>$B$120</f>
        <v>25</v>
      </c>
      <c r="I107" s="27">
        <f>B106</f>
        <v>500000</v>
      </c>
      <c r="J107" s="29">
        <v>0.7</v>
      </c>
      <c r="K107" s="8">
        <f t="shared" si="144"/>
        <v>350</v>
      </c>
      <c r="L107" s="32"/>
      <c r="M107" s="9">
        <f t="shared" ref="M107:M125" si="156">M20</f>
        <v>1.4282641651842443</v>
      </c>
      <c r="N107" s="9">
        <f t="shared" ref="N107:N125" si="157">N20</f>
        <v>9.5802828701948978E-3</v>
      </c>
      <c r="O107" s="33">
        <f t="shared" ref="O107:O125" si="158">R106</f>
        <v>0.98913467498014584</v>
      </c>
      <c r="P107" s="33">
        <f t="shared" ref="P107:P125" si="159">O107*M107/1000</f>
        <v>1.4127456108153067E-3</v>
      </c>
      <c r="Q107" s="33">
        <f t="shared" ref="Q107:Q125" si="160">MIN(N107*O107,O107-P107)</f>
        <v>9.4761899830280889E-3</v>
      </c>
      <c r="R107" s="30">
        <f t="shared" ref="R107:R125" si="161">O107-SUM(P107:Q107)</f>
        <v>0.97824573938630244</v>
      </c>
      <c r="S107" s="30"/>
      <c r="T107" s="10">
        <f t="shared" si="145"/>
        <v>395.65386999205833</v>
      </c>
      <c r="U107" s="10">
        <f t="shared" si="136"/>
        <v>342.38600878520583</v>
      </c>
      <c r="W107" s="30"/>
      <c r="X107" s="11">
        <f t="shared" si="137"/>
        <v>1726.9419000148828</v>
      </c>
      <c r="Y107" s="11">
        <f t="shared" si="138"/>
        <v>-86.347095000744147</v>
      </c>
      <c r="Z107" s="11">
        <f t="shared" si="138"/>
        <v>-24.456143484657559</v>
      </c>
      <c r="AA107" s="11">
        <f t="shared" si="146"/>
        <v>-706.37280540765335</v>
      </c>
      <c r="AB107" s="11">
        <f t="shared" si="147"/>
        <v>909.76585612182782</v>
      </c>
      <c r="AC107" s="11">
        <f t="shared" ref="AC107:AC125" si="162">-I107*($R106*J107-$R105*J106)/1000</f>
        <v>53.80286375694898</v>
      </c>
      <c r="AD107" s="11">
        <f t="shared" si="148"/>
        <v>146.80565674330367</v>
      </c>
      <c r="AE107" s="11">
        <f t="shared" si="139"/>
        <v>1110.3743766220805</v>
      </c>
      <c r="AG107" s="50"/>
      <c r="AI107" s="31">
        <f t="shared" ref="AI107:AI125" si="163">AI106+1</f>
        <v>2</v>
      </c>
      <c r="AJ107" s="27">
        <f>F107</f>
        <v>1765.3456902334899</v>
      </c>
      <c r="AK107" s="27">
        <f>G107</f>
        <v>88.267284511674504</v>
      </c>
      <c r="AL107" s="28">
        <f>$C$120</f>
        <v>25</v>
      </c>
      <c r="AM107" s="27">
        <f t="shared" si="149"/>
        <v>500000</v>
      </c>
      <c r="AN107" s="29">
        <v>0.7</v>
      </c>
      <c r="AO107" s="8">
        <f t="shared" si="150"/>
        <v>350</v>
      </c>
      <c r="AP107" s="32"/>
      <c r="AQ107" s="9">
        <f t="shared" ref="AQ107:AQ125" si="164">AQ20</f>
        <v>1.2220585263357691</v>
      </c>
      <c r="AR107" s="9">
        <f t="shared" ref="AR107:AR125" si="165">N107</f>
        <v>9.5802828701948978E-3</v>
      </c>
      <c r="AS107" s="33">
        <f t="shared" ref="AS107:AS125" si="166">AV106</f>
        <v>0.9893244103323422</v>
      </c>
      <c r="AT107" s="33">
        <f t="shared" ref="AT107:AT125" si="167">AS107*AQ107/1000</f>
        <v>1.2090123309587456E-3</v>
      </c>
      <c r="AU107" s="33">
        <f t="shared" ref="AU107:AU125" si="168">MIN(AR107*AS107,AS107-AT107)</f>
        <v>9.4780077013726059E-3</v>
      </c>
      <c r="AV107" s="30">
        <f t="shared" ref="AV107:AV125" si="169">AS107-SUM(AT107:AU107)</f>
        <v>0.97863739030001085</v>
      </c>
      <c r="AW107" s="30"/>
      <c r="AX107" s="10">
        <f t="shared" si="151"/>
        <v>395.72976413293691</v>
      </c>
      <c r="AY107" s="10">
        <f t="shared" si="140"/>
        <v>342.52308660500381</v>
      </c>
      <c r="BA107" s="30"/>
      <c r="BB107" s="11">
        <f t="shared" si="141"/>
        <v>1726.9419000148828</v>
      </c>
      <c r="BC107" s="11">
        <f t="shared" si="142"/>
        <v>-86.347095000744147</v>
      </c>
      <c r="BD107" s="11">
        <f t="shared" si="142"/>
        <v>-24.456143484657559</v>
      </c>
      <c r="BE107" s="11">
        <f t="shared" si="152"/>
        <v>-604.50616547937284</v>
      </c>
      <c r="BF107" s="11">
        <f t="shared" si="153"/>
        <v>1011.6324960501083</v>
      </c>
      <c r="BG107" s="11">
        <f t="shared" ref="BG107:BG125" si="170">-AM107*($R106*AN107-$R105*AN106)/1000</f>
        <v>53.80286375694898</v>
      </c>
      <c r="BH107" s="11">
        <f t="shared" si="154"/>
        <v>146.81112841743237</v>
      </c>
      <c r="BI107" s="11">
        <f t="shared" si="143"/>
        <v>1212.2464882244897</v>
      </c>
    </row>
    <row r="108" spans="1:61" x14ac:dyDescent="0.2">
      <c r="A108" s="34" t="s">
        <v>70</v>
      </c>
      <c r="B108" s="12">
        <f>B21</f>
        <v>3.2096133711594366E-2</v>
      </c>
      <c r="E108" s="31">
        <f t="shared" si="155"/>
        <v>3</v>
      </c>
      <c r="F108" s="27">
        <f>B109</f>
        <v>1765.3456902334899</v>
      </c>
      <c r="G108" s="27">
        <f t="shared" ref="G108:G125" si="171">F108*$B$115</f>
        <v>88.267284511674504</v>
      </c>
      <c r="H108" s="28">
        <f t="shared" ref="H108:H125" si="172">$B$120</f>
        <v>25</v>
      </c>
      <c r="I108" s="27">
        <f>B106</f>
        <v>500000</v>
      </c>
      <c r="J108" s="29">
        <v>0.7</v>
      </c>
      <c r="K108" s="8">
        <f t="shared" si="144"/>
        <v>350</v>
      </c>
      <c r="L108" s="32"/>
      <c r="M108" s="9">
        <f t="shared" si="156"/>
        <v>1.5531325570520966</v>
      </c>
      <c r="N108" s="9">
        <f t="shared" si="157"/>
        <v>8.9014186793623263E-3</v>
      </c>
      <c r="O108" s="33">
        <f t="shared" si="158"/>
        <v>0.97824573938630244</v>
      </c>
      <c r="P108" s="33">
        <f t="shared" si="159"/>
        <v>1.5193453066383669E-3</v>
      </c>
      <c r="Q108" s="33">
        <f t="shared" si="160"/>
        <v>8.7077748975798435E-3</v>
      </c>
      <c r="R108" s="30">
        <f t="shared" si="161"/>
        <v>0.96801861918208421</v>
      </c>
      <c r="S108" s="30"/>
      <c r="T108" s="10">
        <f t="shared" si="145"/>
        <v>342.38600878520583</v>
      </c>
      <c r="U108" s="10">
        <f t="shared" si="136"/>
        <v>338.80651671372948</v>
      </c>
      <c r="W108" s="30"/>
      <c r="X108" s="11">
        <f t="shared" si="137"/>
        <v>1708.8874974388661</v>
      </c>
      <c r="Y108" s="11">
        <f t="shared" si="138"/>
        <v>-85.444374871943324</v>
      </c>
      <c r="Z108" s="11">
        <f t="shared" si="138"/>
        <v>-24.200465479552104</v>
      </c>
      <c r="AA108" s="11">
        <f t="shared" si="146"/>
        <v>-759.6726533191835</v>
      </c>
      <c r="AB108" s="11">
        <f t="shared" si="147"/>
        <v>839.57000376818712</v>
      </c>
      <c r="AC108" s="11">
        <f t="shared" si="162"/>
        <v>3.8111274578452314</v>
      </c>
      <c r="AD108" s="11">
        <f t="shared" si="148"/>
        <v>141.72867990811045</v>
      </c>
      <c r="AE108" s="11">
        <f t="shared" si="139"/>
        <v>985.10981113414277</v>
      </c>
      <c r="AI108" s="31">
        <f t="shared" si="163"/>
        <v>3</v>
      </c>
      <c r="AJ108" s="27">
        <f t="shared" ref="AJ108:AK125" si="173">F108</f>
        <v>1765.3456902334899</v>
      </c>
      <c r="AK108" s="27">
        <f t="shared" si="173"/>
        <v>88.267284511674504</v>
      </c>
      <c r="AL108" s="28">
        <f t="shared" ref="AL108:AL125" si="174">$C$120</f>
        <v>25</v>
      </c>
      <c r="AM108" s="27">
        <f t="shared" si="149"/>
        <v>500000</v>
      </c>
      <c r="AN108" s="29">
        <v>0.7</v>
      </c>
      <c r="AO108" s="8">
        <f t="shared" si="150"/>
        <v>350</v>
      </c>
      <c r="AP108" s="32"/>
      <c r="AQ108" s="9">
        <f t="shared" si="164"/>
        <v>1.3288990441277002</v>
      </c>
      <c r="AR108" s="9">
        <f t="shared" si="165"/>
        <v>8.9014186793623263E-3</v>
      </c>
      <c r="AS108" s="33">
        <f t="shared" si="166"/>
        <v>0.97863739030001085</v>
      </c>
      <c r="AT108" s="33">
        <f t="shared" si="167"/>
        <v>1.3005102925173115E-3</v>
      </c>
      <c r="AU108" s="33">
        <f t="shared" si="168"/>
        <v>8.7112611463389163E-3</v>
      </c>
      <c r="AV108" s="30">
        <f t="shared" si="169"/>
        <v>0.96862561886115461</v>
      </c>
      <c r="AW108" s="30"/>
      <c r="AX108" s="10">
        <f t="shared" si="151"/>
        <v>342.52308660500381</v>
      </c>
      <c r="AY108" s="10">
        <f t="shared" si="140"/>
        <v>339.01896660140409</v>
      </c>
      <c r="BA108" s="30"/>
      <c r="BB108" s="11">
        <f t="shared" si="141"/>
        <v>1708.8874974388661</v>
      </c>
      <c r="BC108" s="11">
        <f t="shared" si="142"/>
        <v>-85.444374871943324</v>
      </c>
      <c r="BD108" s="11">
        <f t="shared" si="142"/>
        <v>-24.200465479552104</v>
      </c>
      <c r="BE108" s="11">
        <f t="shared" si="152"/>
        <v>-650.25514625865571</v>
      </c>
      <c r="BF108" s="11">
        <f t="shared" si="153"/>
        <v>948.9875108287149</v>
      </c>
      <c r="BG108" s="11">
        <f t="shared" si="170"/>
        <v>3.8111274578452314</v>
      </c>
      <c r="BH108" s="11">
        <f t="shared" si="154"/>
        <v>141.73856268893553</v>
      </c>
      <c r="BI108" s="11">
        <f t="shared" si="143"/>
        <v>1094.5372009754956</v>
      </c>
    </row>
    <row r="109" spans="1:61" x14ac:dyDescent="0.2">
      <c r="A109" s="35" t="s">
        <v>71</v>
      </c>
      <c r="B109" s="18">
        <v>1765.3456902334899</v>
      </c>
      <c r="D109" s="36"/>
      <c r="E109" s="31">
        <f t="shared" si="155"/>
        <v>4</v>
      </c>
      <c r="F109" s="27">
        <f>B109</f>
        <v>1765.3456902334899</v>
      </c>
      <c r="G109" s="27">
        <f t="shared" si="171"/>
        <v>88.267284511674504</v>
      </c>
      <c r="H109" s="28">
        <f t="shared" si="172"/>
        <v>25</v>
      </c>
      <c r="I109" s="27">
        <f>B106</f>
        <v>500000</v>
      </c>
      <c r="J109" s="29">
        <v>0.6</v>
      </c>
      <c r="K109" s="8">
        <f t="shared" si="144"/>
        <v>300</v>
      </c>
      <c r="L109" s="32"/>
      <c r="M109" s="9">
        <f t="shared" si="156"/>
        <v>1.6902913329606097</v>
      </c>
      <c r="N109" s="9">
        <f t="shared" si="157"/>
        <v>8.1999796147181735E-3</v>
      </c>
      <c r="O109" s="33">
        <f t="shared" si="158"/>
        <v>0.96801861918208421</v>
      </c>
      <c r="P109" s="33">
        <f t="shared" si="159"/>
        <v>1.6362334821479741E-3</v>
      </c>
      <c r="Q109" s="33">
        <f t="shared" si="160"/>
        <v>7.937732943960725E-3</v>
      </c>
      <c r="R109" s="30">
        <f t="shared" si="161"/>
        <v>0.95844465275597546</v>
      </c>
      <c r="S109" s="30"/>
      <c r="T109" s="10">
        <f t="shared" si="145"/>
        <v>338.80651671372948</v>
      </c>
      <c r="U109" s="10">
        <f t="shared" si="136"/>
        <v>287.53339582679263</v>
      </c>
      <c r="W109" s="30"/>
      <c r="X109" s="11">
        <f t="shared" si="137"/>
        <v>1691.9861370700951</v>
      </c>
      <c r="Y109" s="11">
        <f t="shared" si="138"/>
        <v>-84.599306853504757</v>
      </c>
      <c r="Z109" s="11">
        <f t="shared" si="138"/>
        <v>-23.961116318899386</v>
      </c>
      <c r="AA109" s="11">
        <f t="shared" si="146"/>
        <v>-818.11674107398699</v>
      </c>
      <c r="AB109" s="11">
        <f t="shared" si="147"/>
        <v>765.30897282370393</v>
      </c>
      <c r="AC109" s="11">
        <f t="shared" si="162"/>
        <v>51.980423030580539</v>
      </c>
      <c r="AD109" s="11">
        <f t="shared" si="148"/>
        <v>140.31301576890371</v>
      </c>
      <c r="AE109" s="11">
        <f t="shared" si="139"/>
        <v>957.60241162318823</v>
      </c>
      <c r="AI109" s="31">
        <f t="shared" si="163"/>
        <v>4</v>
      </c>
      <c r="AJ109" s="27">
        <f t="shared" si="173"/>
        <v>1765.3456902334899</v>
      </c>
      <c r="AK109" s="27">
        <f t="shared" si="173"/>
        <v>88.267284511674504</v>
      </c>
      <c r="AL109" s="28">
        <f t="shared" si="174"/>
        <v>25</v>
      </c>
      <c r="AM109" s="27">
        <f t="shared" si="149"/>
        <v>500000</v>
      </c>
      <c r="AN109" s="29">
        <v>0.6</v>
      </c>
      <c r="AO109" s="8">
        <f t="shared" si="150"/>
        <v>300</v>
      </c>
      <c r="AP109" s="32"/>
      <c r="AQ109" s="9">
        <f t="shared" si="164"/>
        <v>1.4462555217644217</v>
      </c>
      <c r="AR109" s="9">
        <f t="shared" si="165"/>
        <v>8.1999796147181735E-3</v>
      </c>
      <c r="AS109" s="33">
        <f t="shared" si="166"/>
        <v>0.96862561886115461</v>
      </c>
      <c r="AT109" s="33">
        <f t="shared" si="167"/>
        <v>1.4008801498004251E-3</v>
      </c>
      <c r="AU109" s="33">
        <f t="shared" si="168"/>
        <v>7.9427103289552436E-3</v>
      </c>
      <c r="AV109" s="30">
        <f t="shared" si="169"/>
        <v>0.95928202838239895</v>
      </c>
      <c r="AW109" s="30"/>
      <c r="AX109" s="10">
        <f t="shared" si="151"/>
        <v>339.01896660140409</v>
      </c>
      <c r="AY109" s="10">
        <f t="shared" si="140"/>
        <v>287.78460851471971</v>
      </c>
      <c r="BA109" s="30"/>
      <c r="BB109" s="11">
        <f t="shared" si="141"/>
        <v>1691.9861370700951</v>
      </c>
      <c r="BC109" s="11">
        <f t="shared" si="142"/>
        <v>-84.599306853504757</v>
      </c>
      <c r="BD109" s="11">
        <f t="shared" si="142"/>
        <v>-23.961116318899386</v>
      </c>
      <c r="BE109" s="11">
        <f t="shared" si="152"/>
        <v>-700.44007490021249</v>
      </c>
      <c r="BF109" s="11">
        <f t="shared" si="153"/>
        <v>882.98563899747842</v>
      </c>
      <c r="BG109" s="11">
        <f t="shared" si="170"/>
        <v>51.980423030580539</v>
      </c>
      <c r="BH109" s="11">
        <f t="shared" si="154"/>
        <v>140.32833258441252</v>
      </c>
      <c r="BI109" s="11">
        <f t="shared" si="143"/>
        <v>1075.2943946124715</v>
      </c>
    </row>
    <row r="110" spans="1:61" x14ac:dyDescent="0.2">
      <c r="D110" s="21"/>
      <c r="E110" s="31">
        <f t="shared" si="155"/>
        <v>5</v>
      </c>
      <c r="F110" s="27">
        <f>B109</f>
        <v>1765.3456902334899</v>
      </c>
      <c r="G110" s="27">
        <f t="shared" si="171"/>
        <v>88.267284511674504</v>
      </c>
      <c r="H110" s="28">
        <f t="shared" si="172"/>
        <v>25</v>
      </c>
      <c r="I110" s="27">
        <f>B106</f>
        <v>500000</v>
      </c>
      <c r="J110" s="29">
        <v>0.6</v>
      </c>
      <c r="K110" s="8">
        <f t="shared" si="144"/>
        <v>300</v>
      </c>
      <c r="L110" s="32"/>
      <c r="M110" s="9">
        <f t="shared" si="156"/>
        <v>1.8407637069377385</v>
      </c>
      <c r="N110" s="9">
        <f t="shared" si="157"/>
        <v>7.7195040990566764E-3</v>
      </c>
      <c r="O110" s="33">
        <f t="shared" si="158"/>
        <v>0.95844465275597546</v>
      </c>
      <c r="P110" s="33">
        <f t="shared" si="159"/>
        <v>1.7642701319017429E-3</v>
      </c>
      <c r="Q110" s="33">
        <f t="shared" si="160"/>
        <v>7.3987174256687051E-3</v>
      </c>
      <c r="R110" s="30">
        <f t="shared" si="161"/>
        <v>0.94928166519840496</v>
      </c>
      <c r="S110" s="30"/>
      <c r="T110" s="10">
        <f t="shared" si="145"/>
        <v>287.53339582679263</v>
      </c>
      <c r="U110" s="10">
        <f t="shared" si="136"/>
        <v>284.78449955952146</v>
      </c>
      <c r="W110" s="30"/>
      <c r="X110" s="11">
        <f t="shared" si="137"/>
        <v>1675.8102964756749</v>
      </c>
      <c r="Y110" s="11">
        <f t="shared" si="138"/>
        <v>-83.790514823783752</v>
      </c>
      <c r="Z110" s="11">
        <f t="shared" si="138"/>
        <v>-23.732041629960126</v>
      </c>
      <c r="AA110" s="11">
        <f t="shared" si="146"/>
        <v>-882.13506595087142</v>
      </c>
      <c r="AB110" s="11">
        <f t="shared" si="147"/>
        <v>686.15267407105966</v>
      </c>
      <c r="AC110" s="11">
        <f t="shared" si="162"/>
        <v>2.872189927832669</v>
      </c>
      <c r="AD110" s="11">
        <f t="shared" si="148"/>
        <v>135.50851720155526</v>
      </c>
      <c r="AE110" s="11">
        <f t="shared" si="139"/>
        <v>824.53338120044759</v>
      </c>
      <c r="AI110" s="31">
        <f t="shared" si="163"/>
        <v>5</v>
      </c>
      <c r="AJ110" s="27">
        <f t="shared" si="173"/>
        <v>1765.3456902334899</v>
      </c>
      <c r="AK110" s="27">
        <f t="shared" si="173"/>
        <v>88.267284511674504</v>
      </c>
      <c r="AL110" s="28">
        <f t="shared" si="174"/>
        <v>25</v>
      </c>
      <c r="AM110" s="27">
        <f t="shared" si="149"/>
        <v>500000</v>
      </c>
      <c r="AN110" s="29">
        <v>0.6</v>
      </c>
      <c r="AO110" s="8">
        <f t="shared" si="150"/>
        <v>300</v>
      </c>
      <c r="AP110" s="32"/>
      <c r="AQ110" s="9">
        <f t="shared" si="164"/>
        <v>1.5750034467486027</v>
      </c>
      <c r="AR110" s="9">
        <f t="shared" si="165"/>
        <v>7.7195040990566764E-3</v>
      </c>
      <c r="AS110" s="33">
        <f t="shared" si="166"/>
        <v>0.95928202838239895</v>
      </c>
      <c r="AT110" s="33">
        <f t="shared" si="167"/>
        <v>1.5108725011062695E-3</v>
      </c>
      <c r="AU110" s="33">
        <f t="shared" si="168"/>
        <v>7.4051815502493316E-3</v>
      </c>
      <c r="AV110" s="30">
        <f t="shared" si="169"/>
        <v>0.95036597433104331</v>
      </c>
      <c r="AW110" s="30"/>
      <c r="AX110" s="10">
        <f t="shared" si="151"/>
        <v>287.78460851471971</v>
      </c>
      <c r="AY110" s="10">
        <f t="shared" si="140"/>
        <v>285.10979229931297</v>
      </c>
      <c r="BA110" s="30"/>
      <c r="BB110" s="11">
        <f t="shared" si="141"/>
        <v>1675.8102964756749</v>
      </c>
      <c r="BC110" s="11">
        <f t="shared" si="142"/>
        <v>-83.790514823783752</v>
      </c>
      <c r="BD110" s="11">
        <f t="shared" si="142"/>
        <v>-23.732041629960126</v>
      </c>
      <c r="BE110" s="11">
        <f t="shared" si="152"/>
        <v>-755.43625055313476</v>
      </c>
      <c r="BF110" s="11">
        <f t="shared" si="153"/>
        <v>812.85148946879633</v>
      </c>
      <c r="BG110" s="11">
        <f t="shared" si="170"/>
        <v>2.872189927832669</v>
      </c>
      <c r="BH110" s="11">
        <f t="shared" si="154"/>
        <v>135.52662866509411</v>
      </c>
      <c r="BI110" s="11">
        <f t="shared" si="143"/>
        <v>951.2503080617231</v>
      </c>
    </row>
    <row r="111" spans="1:61" x14ac:dyDescent="0.2">
      <c r="D111" s="21"/>
      <c r="E111" s="31">
        <f t="shared" si="155"/>
        <v>6</v>
      </c>
      <c r="F111" s="27">
        <f>B109</f>
        <v>1765.3456902334899</v>
      </c>
      <c r="G111" s="27">
        <f t="shared" si="171"/>
        <v>88.267284511674504</v>
      </c>
      <c r="H111" s="28">
        <f t="shared" si="172"/>
        <v>25</v>
      </c>
      <c r="I111" s="27">
        <f>B106</f>
        <v>500000</v>
      </c>
      <c r="J111" s="29">
        <v>0.5</v>
      </c>
      <c r="K111" s="8">
        <f t="shared" si="144"/>
        <v>250</v>
      </c>
      <c r="L111" s="32"/>
      <c r="M111" s="9">
        <f t="shared" si="156"/>
        <v>2.0063049989834814</v>
      </c>
      <c r="N111" s="9">
        <f t="shared" si="157"/>
        <v>6.9453463062913307E-3</v>
      </c>
      <c r="O111" s="33">
        <f t="shared" si="158"/>
        <v>0.94928166519840496</v>
      </c>
      <c r="P111" s="33">
        <f t="shared" si="159"/>
        <v>1.9045485503309235E-3</v>
      </c>
      <c r="Q111" s="33">
        <f t="shared" si="160"/>
        <v>6.5930899070158252E-3</v>
      </c>
      <c r="R111" s="30">
        <f t="shared" si="161"/>
        <v>0.94078402674105821</v>
      </c>
      <c r="S111" s="30"/>
      <c r="T111" s="10">
        <f t="shared" si="145"/>
        <v>284.78449955952146</v>
      </c>
      <c r="U111" s="10">
        <f t="shared" si="136"/>
        <v>235.19600668526456</v>
      </c>
      <c r="W111" s="30"/>
      <c r="X111" s="11">
        <f t="shared" si="137"/>
        <v>1660.8090270478353</v>
      </c>
      <c r="Y111" s="11">
        <f t="shared" si="138"/>
        <v>-83.040451352391784</v>
      </c>
      <c r="Z111" s="11">
        <f t="shared" si="138"/>
        <v>-23.519600668526454</v>
      </c>
      <c r="AA111" s="11">
        <f t="shared" si="146"/>
        <v>-952.27427516546175</v>
      </c>
      <c r="AB111" s="11">
        <f t="shared" si="147"/>
        <v>601.97469986145541</v>
      </c>
      <c r="AC111" s="11">
        <f t="shared" si="162"/>
        <v>50.212979527191365</v>
      </c>
      <c r="AD111" s="11">
        <f t="shared" si="148"/>
        <v>134.28287555852324</v>
      </c>
      <c r="AE111" s="11">
        <f t="shared" si="139"/>
        <v>786.47055494717006</v>
      </c>
      <c r="AI111" s="31">
        <f t="shared" si="163"/>
        <v>6</v>
      </c>
      <c r="AJ111" s="27">
        <f t="shared" si="173"/>
        <v>1765.3456902334899</v>
      </c>
      <c r="AK111" s="27">
        <f t="shared" si="173"/>
        <v>88.267284511674504</v>
      </c>
      <c r="AL111" s="28">
        <f t="shared" si="174"/>
        <v>25</v>
      </c>
      <c r="AM111" s="27">
        <f t="shared" si="149"/>
        <v>500000</v>
      </c>
      <c r="AN111" s="29">
        <v>0.5</v>
      </c>
      <c r="AO111" s="8">
        <f t="shared" si="150"/>
        <v>250</v>
      </c>
      <c r="AP111" s="32"/>
      <c r="AQ111" s="9">
        <f t="shared" si="164"/>
        <v>1.7166447147552415</v>
      </c>
      <c r="AR111" s="9">
        <f t="shared" si="165"/>
        <v>6.9453463062913307E-3</v>
      </c>
      <c r="AS111" s="33">
        <f t="shared" si="166"/>
        <v>0.95036597433104331</v>
      </c>
      <c r="AT111" s="33">
        <f t="shared" si="167"/>
        <v>1.6314407269186011E-3</v>
      </c>
      <c r="AU111" s="33">
        <f t="shared" si="168"/>
        <v>6.6006208094450732E-3</v>
      </c>
      <c r="AV111" s="30">
        <f t="shared" si="169"/>
        <v>0.94213391279467962</v>
      </c>
      <c r="AW111" s="30"/>
      <c r="AX111" s="10">
        <f t="shared" si="151"/>
        <v>285.10979229931297</v>
      </c>
      <c r="AY111" s="10">
        <f t="shared" si="140"/>
        <v>235.53347819866991</v>
      </c>
      <c r="BA111" s="30"/>
      <c r="BB111" s="11">
        <f t="shared" si="141"/>
        <v>1660.8090270478353</v>
      </c>
      <c r="BC111" s="11">
        <f t="shared" si="142"/>
        <v>-83.040451352391784</v>
      </c>
      <c r="BD111" s="11">
        <f t="shared" si="142"/>
        <v>-23.519600668526454</v>
      </c>
      <c r="BE111" s="11">
        <f t="shared" si="152"/>
        <v>-815.72036345930053</v>
      </c>
      <c r="BF111" s="11">
        <f t="shared" si="153"/>
        <v>738.52861156761662</v>
      </c>
      <c r="BG111" s="11">
        <f t="shared" si="170"/>
        <v>50.212979527191365</v>
      </c>
      <c r="BH111" s="11">
        <f t="shared" si="154"/>
        <v>134.30632790738667</v>
      </c>
      <c r="BI111" s="11">
        <f t="shared" si="143"/>
        <v>923.0479190021947</v>
      </c>
    </row>
    <row r="112" spans="1:61" x14ac:dyDescent="0.2">
      <c r="A112" s="220" t="s">
        <v>72</v>
      </c>
      <c r="B112" s="220"/>
      <c r="C112" s="38"/>
      <c r="D112" s="21"/>
      <c r="E112" s="31">
        <f t="shared" si="155"/>
        <v>7</v>
      </c>
      <c r="F112" s="27">
        <f>B109</f>
        <v>1765.3456902334899</v>
      </c>
      <c r="G112" s="27">
        <f t="shared" si="171"/>
        <v>88.267284511674504</v>
      </c>
      <c r="H112" s="28">
        <f t="shared" si="172"/>
        <v>25</v>
      </c>
      <c r="I112" s="27">
        <f>B106</f>
        <v>500000</v>
      </c>
      <c r="J112" s="29">
        <v>0.5</v>
      </c>
      <c r="K112" s="8">
        <f t="shared" si="144"/>
        <v>250</v>
      </c>
      <c r="L112" s="32"/>
      <c r="M112" s="9">
        <f t="shared" si="156"/>
        <v>2.1871053257687421</v>
      </c>
      <c r="N112" s="9">
        <f t="shared" si="157"/>
        <v>7.0317739771965128E-3</v>
      </c>
      <c r="O112" s="33">
        <f t="shared" si="158"/>
        <v>0.94078402674105821</v>
      </c>
      <c r="P112" s="33">
        <f t="shared" si="159"/>
        <v>2.057593755283531E-3</v>
      </c>
      <c r="Q112" s="33">
        <f t="shared" si="160"/>
        <v>6.6153806373999216E-3</v>
      </c>
      <c r="R112" s="30">
        <f t="shared" si="161"/>
        <v>0.93211105234837477</v>
      </c>
      <c r="S112" s="30"/>
      <c r="T112" s="10">
        <f t="shared" si="145"/>
        <v>235.19600668526456</v>
      </c>
      <c r="U112" s="10">
        <f t="shared" si="136"/>
        <v>233.02776308709369</v>
      </c>
      <c r="W112" s="30"/>
      <c r="X112" s="11">
        <f t="shared" si="137"/>
        <v>1645.4982290822063</v>
      </c>
      <c r="Y112" s="11">
        <f t="shared" si="138"/>
        <v>-82.274911454110324</v>
      </c>
      <c r="Z112" s="11">
        <f t="shared" si="138"/>
        <v>-23.302776308709369</v>
      </c>
      <c r="AA112" s="11">
        <f t="shared" si="146"/>
        <v>-1028.7968776417654</v>
      </c>
      <c r="AB112" s="11">
        <f t="shared" si="147"/>
        <v>511.12366367762138</v>
      </c>
      <c r="AC112" s="11">
        <f t="shared" si="162"/>
        <v>2.1244096143366864</v>
      </c>
      <c r="AD112" s="11">
        <f t="shared" si="148"/>
        <v>129.65908007521125</v>
      </c>
      <c r="AE112" s="11">
        <f t="shared" si="139"/>
        <v>642.90715336716937</v>
      </c>
      <c r="AI112" s="31">
        <f t="shared" si="163"/>
        <v>7</v>
      </c>
      <c r="AJ112" s="27">
        <f t="shared" si="173"/>
        <v>1765.3456902334899</v>
      </c>
      <c r="AK112" s="27">
        <f t="shared" si="173"/>
        <v>88.267284511674504</v>
      </c>
      <c r="AL112" s="28">
        <f t="shared" si="174"/>
        <v>25</v>
      </c>
      <c r="AM112" s="27">
        <f t="shared" si="149"/>
        <v>500000</v>
      </c>
      <c r="AN112" s="29">
        <v>0.5</v>
      </c>
      <c r="AO112" s="8">
        <f t="shared" si="150"/>
        <v>250</v>
      </c>
      <c r="AP112" s="32"/>
      <c r="AQ112" s="9">
        <f t="shared" si="164"/>
        <v>1.87134199436088</v>
      </c>
      <c r="AR112" s="9">
        <f t="shared" si="165"/>
        <v>7.0317739771965128E-3</v>
      </c>
      <c r="AS112" s="33">
        <f t="shared" si="166"/>
        <v>0.94213391279467962</v>
      </c>
      <c r="AT112" s="33">
        <f t="shared" si="167"/>
        <v>1.7630547553242151E-3</v>
      </c>
      <c r="AU112" s="33">
        <f t="shared" si="168"/>
        <v>6.624872731023957E-3</v>
      </c>
      <c r="AV112" s="30">
        <f t="shared" si="169"/>
        <v>0.93374598530833142</v>
      </c>
      <c r="AW112" s="30"/>
      <c r="AX112" s="10">
        <f t="shared" si="151"/>
        <v>235.53347819866991</v>
      </c>
      <c r="AY112" s="10">
        <f t="shared" si="140"/>
        <v>233.43649632708286</v>
      </c>
      <c r="BA112" s="30"/>
      <c r="BB112" s="11">
        <f t="shared" si="141"/>
        <v>1645.4982290822063</v>
      </c>
      <c r="BC112" s="11">
        <f t="shared" si="142"/>
        <v>-82.274911454110324</v>
      </c>
      <c r="BD112" s="11">
        <f t="shared" si="142"/>
        <v>-23.302776308709369</v>
      </c>
      <c r="BE112" s="11">
        <f t="shared" si="152"/>
        <v>-881.52737766210748</v>
      </c>
      <c r="BF112" s="11">
        <f t="shared" si="153"/>
        <v>658.39316365727927</v>
      </c>
      <c r="BG112" s="11">
        <f t="shared" si="170"/>
        <v>2.1244096143366864</v>
      </c>
      <c r="BH112" s="11">
        <f t="shared" si="154"/>
        <v>129.68341046656559</v>
      </c>
      <c r="BI112" s="11">
        <f t="shared" si="143"/>
        <v>790.20098373818155</v>
      </c>
    </row>
    <row r="113" spans="1:61" x14ac:dyDescent="0.2">
      <c r="A113" s="37" t="s">
        <v>8</v>
      </c>
      <c r="B113" s="37" t="s">
        <v>73</v>
      </c>
      <c r="C113" s="38"/>
      <c r="D113" s="21"/>
      <c r="E113" s="31">
        <f t="shared" si="155"/>
        <v>8</v>
      </c>
      <c r="F113" s="27">
        <f>B109</f>
        <v>1765.3456902334899</v>
      </c>
      <c r="G113" s="27">
        <f t="shared" si="171"/>
        <v>88.267284511674504</v>
      </c>
      <c r="H113" s="28">
        <f t="shared" si="172"/>
        <v>25</v>
      </c>
      <c r="I113" s="27">
        <f>B106</f>
        <v>500000</v>
      </c>
      <c r="J113" s="29">
        <v>0.4</v>
      </c>
      <c r="K113" s="8">
        <f t="shared" si="144"/>
        <v>200</v>
      </c>
      <c r="L113" s="32"/>
      <c r="M113" s="9">
        <f t="shared" si="156"/>
        <v>2.387234329377383</v>
      </c>
      <c r="N113" s="9">
        <f t="shared" si="157"/>
        <v>6.0675249994714704E-3</v>
      </c>
      <c r="O113" s="33">
        <f t="shared" si="158"/>
        <v>0.93211105234837477</v>
      </c>
      <c r="P113" s="33">
        <f t="shared" si="159"/>
        <v>2.2251675029581188E-3</v>
      </c>
      <c r="Q113" s="33">
        <f t="shared" si="160"/>
        <v>5.6556071124074245E-3</v>
      </c>
      <c r="R113" s="30">
        <f t="shared" si="161"/>
        <v>0.92423027773300925</v>
      </c>
      <c r="S113" s="30"/>
      <c r="T113" s="10">
        <f t="shared" si="145"/>
        <v>233.02776308709369</v>
      </c>
      <c r="U113" s="10">
        <f t="shared" si="136"/>
        <v>184.84605554660186</v>
      </c>
      <c r="W113" s="30"/>
      <c r="X113" s="11">
        <f t="shared" si="137"/>
        <v>1631.5859375792693</v>
      </c>
      <c r="Y113" s="11">
        <f t="shared" si="138"/>
        <v>-81.579296878963476</v>
      </c>
      <c r="Z113" s="11">
        <f t="shared" si="138"/>
        <v>-23.105756943325233</v>
      </c>
      <c r="AA113" s="11">
        <f t="shared" si="146"/>
        <v>-1112.5837514790594</v>
      </c>
      <c r="AB113" s="11">
        <f t="shared" si="147"/>
        <v>414.31713227792102</v>
      </c>
      <c r="AC113" s="11">
        <f t="shared" si="162"/>
        <v>48.773796215589577</v>
      </c>
      <c r="AD113" s="11">
        <f t="shared" si="148"/>
        <v>128.54988678782931</v>
      </c>
      <c r="AE113" s="11">
        <f t="shared" si="139"/>
        <v>591.64081528133988</v>
      </c>
      <c r="AI113" s="31">
        <f t="shared" si="163"/>
        <v>8</v>
      </c>
      <c r="AJ113" s="27">
        <f t="shared" si="173"/>
        <v>1765.3456902334899</v>
      </c>
      <c r="AK113" s="27">
        <f t="shared" si="173"/>
        <v>88.267284511674504</v>
      </c>
      <c r="AL113" s="28">
        <f t="shared" si="174"/>
        <v>25</v>
      </c>
      <c r="AM113" s="27">
        <f t="shared" si="149"/>
        <v>500000</v>
      </c>
      <c r="AN113" s="29">
        <v>0.4</v>
      </c>
      <c r="AO113" s="8">
        <f t="shared" si="150"/>
        <v>200</v>
      </c>
      <c r="AP113" s="32"/>
      <c r="AQ113" s="9">
        <f t="shared" si="164"/>
        <v>2.0425773730735237</v>
      </c>
      <c r="AR113" s="9">
        <f t="shared" si="165"/>
        <v>6.0675249994714704E-3</v>
      </c>
      <c r="AS113" s="33">
        <f t="shared" si="166"/>
        <v>0.93374598530833142</v>
      </c>
      <c r="AT113" s="33">
        <f t="shared" si="167"/>
        <v>1.9072484217890406E-3</v>
      </c>
      <c r="AU113" s="33">
        <f t="shared" si="168"/>
        <v>5.6655271090144208E-3</v>
      </c>
      <c r="AV113" s="30">
        <f t="shared" si="169"/>
        <v>0.92617320977752793</v>
      </c>
      <c r="AW113" s="30"/>
      <c r="AX113" s="10">
        <f t="shared" si="151"/>
        <v>233.43649632708286</v>
      </c>
      <c r="AY113" s="10">
        <f t="shared" si="140"/>
        <v>185.23464195550559</v>
      </c>
      <c r="BA113" s="30"/>
      <c r="BB113" s="11">
        <f t="shared" si="141"/>
        <v>1631.5859375792693</v>
      </c>
      <c r="BC113" s="11">
        <f t="shared" si="142"/>
        <v>-81.579296878963476</v>
      </c>
      <c r="BD113" s="11">
        <f t="shared" si="142"/>
        <v>-23.105756943325233</v>
      </c>
      <c r="BE113" s="11">
        <f t="shared" si="152"/>
        <v>-953.62421089452027</v>
      </c>
      <c r="BF113" s="11">
        <f t="shared" si="153"/>
        <v>573.27667286246015</v>
      </c>
      <c r="BG113" s="11">
        <f t="shared" si="170"/>
        <v>48.773796215589577</v>
      </c>
      <c r="BH113" s="11">
        <f t="shared" si="154"/>
        <v>128.57935487415193</v>
      </c>
      <c r="BI113" s="11">
        <f t="shared" si="143"/>
        <v>750.6298239522016</v>
      </c>
    </row>
    <row r="114" spans="1:61" x14ac:dyDescent="0.2">
      <c r="A114" s="21">
        <v>1</v>
      </c>
      <c r="B114" s="38">
        <f>B85</f>
        <v>0.8</v>
      </c>
      <c r="D114" s="21"/>
      <c r="E114" s="31">
        <f t="shared" si="155"/>
        <v>9</v>
      </c>
      <c r="F114" s="27">
        <f>B109</f>
        <v>1765.3456902334899</v>
      </c>
      <c r="G114" s="27">
        <f t="shared" si="171"/>
        <v>88.267284511674504</v>
      </c>
      <c r="H114" s="28">
        <f t="shared" si="172"/>
        <v>25</v>
      </c>
      <c r="I114" s="27">
        <f>B106</f>
        <v>500000</v>
      </c>
      <c r="J114" s="29">
        <v>0.4</v>
      </c>
      <c r="K114" s="8">
        <f t="shared" si="144"/>
        <v>200</v>
      </c>
      <c r="L114" s="32"/>
      <c r="M114" s="9">
        <f t="shared" si="156"/>
        <v>2.6094385895298609</v>
      </c>
      <c r="N114" s="9">
        <f t="shared" si="157"/>
        <v>5.6882942573793366E-3</v>
      </c>
      <c r="O114" s="33">
        <f t="shared" si="158"/>
        <v>0.92423027773300925</v>
      </c>
      <c r="P114" s="33">
        <f t="shared" si="159"/>
        <v>2.4117221523284153E-3</v>
      </c>
      <c r="Q114" s="33">
        <f t="shared" si="160"/>
        <v>5.2572937813247858E-3</v>
      </c>
      <c r="R114" s="30">
        <f t="shared" si="161"/>
        <v>0.91656126179935604</v>
      </c>
      <c r="S114" s="30"/>
      <c r="T114" s="10">
        <f t="shared" si="145"/>
        <v>184.84605554660186</v>
      </c>
      <c r="U114" s="10">
        <f t="shared" si="136"/>
        <v>183.3122523598712</v>
      </c>
      <c r="W114" s="30"/>
      <c r="X114" s="11">
        <f t="shared" si="137"/>
        <v>1618.0474733524627</v>
      </c>
      <c r="Y114" s="11">
        <f t="shared" si="138"/>
        <v>-80.902373667623138</v>
      </c>
      <c r="Z114" s="11">
        <f t="shared" si="138"/>
        <v>-22.914031544983899</v>
      </c>
      <c r="AA114" s="11">
        <f t="shared" si="146"/>
        <v>-1205.8610761642076</v>
      </c>
      <c r="AB114" s="11">
        <f t="shared" si="147"/>
        <v>308.36999197564819</v>
      </c>
      <c r="AC114" s="11">
        <f t="shared" si="162"/>
        <v>1.5761549230731142</v>
      </c>
      <c r="AD114" s="11">
        <f t="shared" si="148"/>
        <v>124.14890457774888</v>
      </c>
      <c r="AE114" s="11">
        <f t="shared" si="139"/>
        <v>434.09505147647019</v>
      </c>
      <c r="AI114" s="31">
        <f t="shared" si="163"/>
        <v>9</v>
      </c>
      <c r="AJ114" s="27">
        <f t="shared" si="173"/>
        <v>1765.3456902334899</v>
      </c>
      <c r="AK114" s="27">
        <f t="shared" si="173"/>
        <v>88.267284511674504</v>
      </c>
      <c r="AL114" s="28">
        <f t="shared" si="174"/>
        <v>25</v>
      </c>
      <c r="AM114" s="27">
        <f t="shared" si="149"/>
        <v>500000</v>
      </c>
      <c r="AN114" s="29">
        <v>0.4</v>
      </c>
      <c r="AO114" s="8">
        <f t="shared" si="150"/>
        <v>200</v>
      </c>
      <c r="AP114" s="32"/>
      <c r="AQ114" s="9">
        <f t="shared" si="164"/>
        <v>2.2327008931664873</v>
      </c>
      <c r="AR114" s="9">
        <f t="shared" si="165"/>
        <v>5.6882942573793366E-3</v>
      </c>
      <c r="AS114" s="33">
        <f t="shared" si="166"/>
        <v>0.92617320977752793</v>
      </c>
      <c r="AT114" s="33">
        <f t="shared" si="167"/>
        <v>2.0678677526971591E-3</v>
      </c>
      <c r="AU114" s="33">
        <f t="shared" si="168"/>
        <v>5.2683457505160996E-3</v>
      </c>
      <c r="AV114" s="30">
        <f t="shared" si="169"/>
        <v>0.9188369962743147</v>
      </c>
      <c r="AW114" s="30"/>
      <c r="AX114" s="10">
        <f t="shared" si="151"/>
        <v>185.23464195550559</v>
      </c>
      <c r="AY114" s="10">
        <f t="shared" si="140"/>
        <v>183.76739925486294</v>
      </c>
      <c r="BA114" s="30"/>
      <c r="BB114" s="11">
        <f t="shared" si="141"/>
        <v>1618.0474733524627</v>
      </c>
      <c r="BC114" s="11">
        <f t="shared" si="142"/>
        <v>-80.902373667623138</v>
      </c>
      <c r="BD114" s="11">
        <f t="shared" si="142"/>
        <v>-22.914031544983899</v>
      </c>
      <c r="BE114" s="11">
        <f t="shared" si="152"/>
        <v>-1033.9338763485796</v>
      </c>
      <c r="BF114" s="11">
        <f t="shared" si="153"/>
        <v>480.29719179127619</v>
      </c>
      <c r="BG114" s="11">
        <f t="shared" si="170"/>
        <v>1.5761549230731142</v>
      </c>
      <c r="BH114" s="11">
        <f t="shared" si="154"/>
        <v>124.1769201554437</v>
      </c>
      <c r="BI114" s="11">
        <f t="shared" si="143"/>
        <v>606.05026686979295</v>
      </c>
    </row>
    <row r="115" spans="1:61" x14ac:dyDescent="0.2">
      <c r="A115" s="39" t="s">
        <v>74</v>
      </c>
      <c r="B115" s="38">
        <f>B86</f>
        <v>0.05</v>
      </c>
      <c r="D115" s="21"/>
      <c r="E115" s="31">
        <f t="shared" si="155"/>
        <v>10</v>
      </c>
      <c r="F115" s="27">
        <f>B109</f>
        <v>1765.3456902334899</v>
      </c>
      <c r="G115" s="27">
        <f t="shared" si="171"/>
        <v>88.267284511674504</v>
      </c>
      <c r="H115" s="28">
        <f t="shared" si="172"/>
        <v>25</v>
      </c>
      <c r="I115" s="27">
        <f>B106</f>
        <v>500000</v>
      </c>
      <c r="J115" s="29">
        <v>0.4</v>
      </c>
      <c r="K115" s="8">
        <f t="shared" si="144"/>
        <v>200</v>
      </c>
      <c r="L115" s="32"/>
      <c r="M115" s="9">
        <f t="shared" si="156"/>
        <v>2.856316576086404</v>
      </c>
      <c r="N115" s="9">
        <f t="shared" si="157"/>
        <v>5.4090601757944556E-3</v>
      </c>
      <c r="O115" s="33">
        <f t="shared" si="158"/>
        <v>0.91656126179935604</v>
      </c>
      <c r="P115" s="33">
        <f t="shared" si="159"/>
        <v>2.617989125076171E-3</v>
      </c>
      <c r="Q115" s="33">
        <f t="shared" si="160"/>
        <v>4.9577350198748132E-3</v>
      </c>
      <c r="R115" s="30">
        <f t="shared" si="161"/>
        <v>0.90898553765440504</v>
      </c>
      <c r="S115" s="30"/>
      <c r="T115" s="10">
        <f t="shared" si="145"/>
        <v>183.3122523598712</v>
      </c>
      <c r="U115" s="10">
        <f t="shared" si="136"/>
        <v>181.79710753088102</v>
      </c>
      <c r="W115" s="30"/>
      <c r="X115" s="11">
        <f t="shared" si="137"/>
        <v>1604.6737013827756</v>
      </c>
      <c r="Y115" s="11">
        <f t="shared" si="138"/>
        <v>-80.233685069138787</v>
      </c>
      <c r="Z115" s="11">
        <f t="shared" si="138"/>
        <v>-22.724638441360128</v>
      </c>
      <c r="AA115" s="11">
        <f t="shared" si="146"/>
        <v>-1308.9945625380856</v>
      </c>
      <c r="AB115" s="11">
        <f t="shared" si="147"/>
        <v>192.720815334191</v>
      </c>
      <c r="AC115" s="11">
        <f t="shared" si="162"/>
        <v>1.5338031867306312</v>
      </c>
      <c r="AD115" s="11">
        <f t="shared" si="148"/>
        <v>123.12233590856388</v>
      </c>
      <c r="AE115" s="11">
        <f t="shared" si="139"/>
        <v>317.37695442948552</v>
      </c>
      <c r="AI115" s="31">
        <f t="shared" si="163"/>
        <v>10</v>
      </c>
      <c r="AJ115" s="27">
        <f t="shared" si="173"/>
        <v>1765.3456902334899</v>
      </c>
      <c r="AK115" s="27">
        <f t="shared" si="173"/>
        <v>88.267284511674504</v>
      </c>
      <c r="AL115" s="28">
        <f t="shared" si="174"/>
        <v>25</v>
      </c>
      <c r="AM115" s="27">
        <f t="shared" si="149"/>
        <v>500000</v>
      </c>
      <c r="AN115" s="29">
        <v>0.4</v>
      </c>
      <c r="AO115" s="8">
        <f t="shared" si="150"/>
        <v>200</v>
      </c>
      <c r="AP115" s="32"/>
      <c r="AQ115" s="9">
        <f t="shared" si="164"/>
        <v>2.4439358704139296</v>
      </c>
      <c r="AR115" s="9">
        <f t="shared" si="165"/>
        <v>5.4090601757944556E-3</v>
      </c>
      <c r="AS115" s="33">
        <f t="shared" si="166"/>
        <v>0.9188369962743147</v>
      </c>
      <c r="AT115" s="33">
        <f t="shared" si="167"/>
        <v>2.2455786942581881E-3</v>
      </c>
      <c r="AU115" s="33">
        <f t="shared" si="168"/>
        <v>4.9700446045939945E-3</v>
      </c>
      <c r="AV115" s="30">
        <f t="shared" si="169"/>
        <v>0.91162137297546253</v>
      </c>
      <c r="AW115" s="30"/>
      <c r="AX115" s="10">
        <f t="shared" si="151"/>
        <v>183.76739925486294</v>
      </c>
      <c r="AY115" s="10">
        <f t="shared" si="140"/>
        <v>182.3242745950925</v>
      </c>
      <c r="BA115" s="30"/>
      <c r="BB115" s="11">
        <f t="shared" si="141"/>
        <v>1604.6737013827756</v>
      </c>
      <c r="BC115" s="11">
        <f t="shared" si="142"/>
        <v>-80.233685069138787</v>
      </c>
      <c r="BD115" s="11">
        <f t="shared" si="142"/>
        <v>-22.724638441360128</v>
      </c>
      <c r="BE115" s="11">
        <f t="shared" si="152"/>
        <v>-1122.789347129094</v>
      </c>
      <c r="BF115" s="11">
        <f t="shared" si="153"/>
        <v>378.92603074318254</v>
      </c>
      <c r="BG115" s="11">
        <f t="shared" si="170"/>
        <v>1.5338031867306312</v>
      </c>
      <c r="BH115" s="11">
        <f t="shared" si="154"/>
        <v>123.15515023996362</v>
      </c>
      <c r="BI115" s="11">
        <f t="shared" si="143"/>
        <v>503.61498416987678</v>
      </c>
    </row>
    <row r="116" spans="1:61" x14ac:dyDescent="0.2">
      <c r="D116" s="21"/>
      <c r="E116" s="31">
        <f t="shared" si="155"/>
        <v>11</v>
      </c>
      <c r="F116" s="27">
        <f>B109</f>
        <v>1765.3456902334899</v>
      </c>
      <c r="G116" s="27">
        <f t="shared" si="171"/>
        <v>88.267284511674504</v>
      </c>
      <c r="H116" s="28">
        <f t="shared" si="172"/>
        <v>25</v>
      </c>
      <c r="I116" s="27">
        <f>B106</f>
        <v>500000</v>
      </c>
      <c r="J116" s="29">
        <v>0.4</v>
      </c>
      <c r="K116" s="8">
        <f t="shared" si="144"/>
        <v>200</v>
      </c>
      <c r="L116" s="40"/>
      <c r="M116" s="9">
        <f t="shared" si="156"/>
        <v>3.1319523698602287</v>
      </c>
      <c r="N116" s="9">
        <f t="shared" si="157"/>
        <v>4.8099788144753339E-3</v>
      </c>
      <c r="O116" s="33">
        <f t="shared" si="158"/>
        <v>0.90898553765440504</v>
      </c>
      <c r="P116" s="33">
        <f t="shared" si="159"/>
        <v>2.846899408825388E-3</v>
      </c>
      <c r="Q116" s="33">
        <f t="shared" si="160"/>
        <v>4.3722011787821593E-3</v>
      </c>
      <c r="R116" s="30">
        <f t="shared" si="161"/>
        <v>0.90176643706679749</v>
      </c>
      <c r="S116" s="40"/>
      <c r="T116" s="10">
        <f t="shared" si="145"/>
        <v>181.79710753088102</v>
      </c>
      <c r="U116" s="10">
        <f t="shared" si="136"/>
        <v>180.35328741335951</v>
      </c>
      <c r="W116" s="40"/>
      <c r="X116" s="11">
        <f t="shared" si="137"/>
        <v>1591.9294932730807</v>
      </c>
      <c r="Y116" s="11">
        <f t="shared" si="138"/>
        <v>-79.596474663654035</v>
      </c>
      <c r="Z116" s="11">
        <f t="shared" si="138"/>
        <v>-22.544160926669939</v>
      </c>
      <c r="AA116" s="11">
        <f t="shared" si="146"/>
        <v>-1423.449704412694</v>
      </c>
      <c r="AB116" s="11">
        <f t="shared" si="147"/>
        <v>66.339153270062525</v>
      </c>
      <c r="AC116" s="11">
        <f t="shared" si="162"/>
        <v>1.5151448289902059</v>
      </c>
      <c r="AD116" s="11">
        <f t="shared" si="148"/>
        <v>122.14023209905186</v>
      </c>
      <c r="AE116" s="11">
        <f t="shared" si="139"/>
        <v>189.9945301981046</v>
      </c>
      <c r="AI116" s="31">
        <f t="shared" si="163"/>
        <v>11</v>
      </c>
      <c r="AJ116" s="27">
        <f t="shared" si="173"/>
        <v>1765.3456902334899</v>
      </c>
      <c r="AK116" s="27">
        <f t="shared" si="173"/>
        <v>88.267284511674504</v>
      </c>
      <c r="AL116" s="28">
        <f t="shared" si="174"/>
        <v>25</v>
      </c>
      <c r="AM116" s="27">
        <f t="shared" si="149"/>
        <v>500000</v>
      </c>
      <c r="AN116" s="29">
        <v>0.4</v>
      </c>
      <c r="AO116" s="8">
        <f t="shared" si="150"/>
        <v>200</v>
      </c>
      <c r="AP116" s="40"/>
      <c r="AQ116" s="9">
        <f t="shared" si="164"/>
        <v>2.6797767464616586</v>
      </c>
      <c r="AR116" s="9">
        <f t="shared" si="165"/>
        <v>4.8099788144753339E-3</v>
      </c>
      <c r="AS116" s="33">
        <f t="shared" si="166"/>
        <v>0.91162137297546253</v>
      </c>
      <c r="AT116" s="33">
        <f t="shared" si="167"/>
        <v>2.442941756877095E-3</v>
      </c>
      <c r="AU116" s="33">
        <f t="shared" si="168"/>
        <v>4.3848794908348913E-3</v>
      </c>
      <c r="AV116" s="30">
        <f t="shared" si="169"/>
        <v>0.90479355172775056</v>
      </c>
      <c r="AW116" s="40"/>
      <c r="AX116" s="10">
        <f t="shared" si="151"/>
        <v>182.3242745950925</v>
      </c>
      <c r="AY116" s="10">
        <f t="shared" si="140"/>
        <v>180.95871034555012</v>
      </c>
      <c r="BA116" s="40"/>
      <c r="BB116" s="11">
        <f t="shared" si="141"/>
        <v>1591.9294932730807</v>
      </c>
      <c r="BC116" s="11">
        <f t="shared" si="142"/>
        <v>-79.596474663654035</v>
      </c>
      <c r="BD116" s="11">
        <f t="shared" si="142"/>
        <v>-22.544160926669939</v>
      </c>
      <c r="BE116" s="11">
        <f t="shared" si="152"/>
        <v>-1221.4708784385475</v>
      </c>
      <c r="BF116" s="11">
        <f t="shared" si="153"/>
        <v>268.31797924420903</v>
      </c>
      <c r="BG116" s="11">
        <f t="shared" si="170"/>
        <v>1.5151448289902059</v>
      </c>
      <c r="BH116" s="11">
        <f t="shared" si="154"/>
        <v>122.17823880620159</v>
      </c>
      <c r="BI116" s="11">
        <f t="shared" si="143"/>
        <v>392.01136287940085</v>
      </c>
    </row>
    <row r="117" spans="1:61" x14ac:dyDescent="0.2">
      <c r="A117" s="220" t="s">
        <v>75</v>
      </c>
      <c r="B117" s="220"/>
      <c r="D117" s="21"/>
      <c r="E117" s="31">
        <f t="shared" si="155"/>
        <v>12</v>
      </c>
      <c r="F117" s="27">
        <f>B109</f>
        <v>1765.3456902334899</v>
      </c>
      <c r="G117" s="27">
        <f t="shared" si="171"/>
        <v>88.267284511674504</v>
      </c>
      <c r="H117" s="28">
        <f t="shared" si="172"/>
        <v>25</v>
      </c>
      <c r="I117" s="27">
        <f>B106</f>
        <v>500000</v>
      </c>
      <c r="J117" s="29">
        <v>0.4</v>
      </c>
      <c r="K117" s="8">
        <f t="shared" si="144"/>
        <v>200</v>
      </c>
      <c r="L117" s="40"/>
      <c r="M117" s="9">
        <f t="shared" si="156"/>
        <v>3.441094364167725</v>
      </c>
      <c r="N117" s="9">
        <f t="shared" si="157"/>
        <v>4.2600652883569099E-3</v>
      </c>
      <c r="O117" s="33">
        <f t="shared" si="158"/>
        <v>0.90176643706679749</v>
      </c>
      <c r="P117" s="33">
        <f t="shared" si="159"/>
        <v>3.1030634043861666E-3</v>
      </c>
      <c r="Q117" s="33">
        <f t="shared" si="160"/>
        <v>3.8415838967535499E-3</v>
      </c>
      <c r="R117" s="30">
        <f t="shared" si="161"/>
        <v>0.89482178976565774</v>
      </c>
      <c r="S117" s="40"/>
      <c r="T117" s="10">
        <f t="shared" si="145"/>
        <v>180.35328741335951</v>
      </c>
      <c r="U117" s="10">
        <f t="shared" si="136"/>
        <v>178.96435795313155</v>
      </c>
      <c r="X117" s="11">
        <f t="shared" si="137"/>
        <v>1579.6697900898218</v>
      </c>
      <c r="Y117" s="11">
        <f t="shared" si="138"/>
        <v>-78.983489504491104</v>
      </c>
      <c r="Z117" s="11">
        <f t="shared" si="138"/>
        <v>-22.370544744141444</v>
      </c>
      <c r="AA117" s="11">
        <f t="shared" si="146"/>
        <v>-1551.5317021930832</v>
      </c>
      <c r="AB117" s="11">
        <f t="shared" si="147"/>
        <v>-73.21594635189399</v>
      </c>
      <c r="AC117" s="11">
        <f t="shared" si="162"/>
        <v>1.4438201175215049</v>
      </c>
      <c r="AD117" s="11">
        <f t="shared" si="148"/>
        <v>121.1964549108371</v>
      </c>
      <c r="AE117" s="11">
        <f t="shared" si="139"/>
        <v>49.424328676464626</v>
      </c>
      <c r="AI117" s="31">
        <f t="shared" si="163"/>
        <v>12</v>
      </c>
      <c r="AJ117" s="27">
        <f t="shared" si="173"/>
        <v>1765.3456902334899</v>
      </c>
      <c r="AK117" s="27">
        <f t="shared" si="173"/>
        <v>88.267284511674504</v>
      </c>
      <c r="AL117" s="28">
        <f t="shared" si="174"/>
        <v>25</v>
      </c>
      <c r="AM117" s="27">
        <f t="shared" si="149"/>
        <v>500000</v>
      </c>
      <c r="AN117" s="29">
        <v>0.4</v>
      </c>
      <c r="AO117" s="8">
        <f t="shared" si="150"/>
        <v>200</v>
      </c>
      <c r="AP117" s="40"/>
      <c r="AQ117" s="9">
        <f t="shared" si="164"/>
        <v>2.9442863653410098</v>
      </c>
      <c r="AR117" s="9">
        <f t="shared" si="165"/>
        <v>4.2600652883569099E-3</v>
      </c>
      <c r="AS117" s="33">
        <f t="shared" si="166"/>
        <v>0.90479355172775056</v>
      </c>
      <c r="AT117" s="33">
        <f t="shared" si="167"/>
        <v>2.6639713178004815E-3</v>
      </c>
      <c r="AU117" s="33">
        <f t="shared" si="168"/>
        <v>3.8544796028445526E-3</v>
      </c>
      <c r="AV117" s="30">
        <f t="shared" si="169"/>
        <v>0.89827510080710549</v>
      </c>
      <c r="AW117" s="40"/>
      <c r="AX117" s="10">
        <f t="shared" si="151"/>
        <v>180.95871034555012</v>
      </c>
      <c r="AY117" s="10">
        <f t="shared" si="140"/>
        <v>179.65502016142111</v>
      </c>
      <c r="BB117" s="11">
        <f t="shared" si="141"/>
        <v>1579.6697900898218</v>
      </c>
      <c r="BC117" s="11">
        <f t="shared" si="142"/>
        <v>-78.983489504491104</v>
      </c>
      <c r="BD117" s="11">
        <f t="shared" si="142"/>
        <v>-22.370544744141444</v>
      </c>
      <c r="BE117" s="11">
        <f t="shared" si="152"/>
        <v>-1331.9856589002407</v>
      </c>
      <c r="BF117" s="11">
        <f t="shared" si="153"/>
        <v>146.33009694094858</v>
      </c>
      <c r="BG117" s="11">
        <f t="shared" si="170"/>
        <v>1.4438201175215049</v>
      </c>
      <c r="BH117" s="11">
        <f t="shared" si="154"/>
        <v>121.24010356350836</v>
      </c>
      <c r="BI117" s="11">
        <f t="shared" si="143"/>
        <v>269.01402062197843</v>
      </c>
    </row>
    <row r="118" spans="1:61" x14ac:dyDescent="0.2">
      <c r="A118" s="37" t="s">
        <v>8</v>
      </c>
      <c r="B118" s="37" t="s">
        <v>76</v>
      </c>
      <c r="C118" s="37" t="s">
        <v>77</v>
      </c>
      <c r="D118" s="21"/>
      <c r="E118" s="31">
        <f t="shared" si="155"/>
        <v>13</v>
      </c>
      <c r="F118" s="27">
        <f>B109</f>
        <v>1765.3456902334899</v>
      </c>
      <c r="G118" s="27">
        <f t="shared" si="171"/>
        <v>88.267284511674504</v>
      </c>
      <c r="H118" s="28">
        <f t="shared" si="172"/>
        <v>25</v>
      </c>
      <c r="I118" s="27">
        <f>B106</f>
        <v>500000</v>
      </c>
      <c r="J118" s="29">
        <v>0.3</v>
      </c>
      <c r="K118" s="8">
        <f t="shared" si="144"/>
        <v>150</v>
      </c>
      <c r="L118" s="40"/>
      <c r="M118" s="9">
        <f t="shared" si="156"/>
        <v>3.783235753468869</v>
      </c>
      <c r="N118" s="9">
        <f t="shared" si="157"/>
        <v>3.7604068026689582E-3</v>
      </c>
      <c r="O118" s="33">
        <f t="shared" si="158"/>
        <v>0.89482178976565774</v>
      </c>
      <c r="P118" s="33">
        <f t="shared" si="159"/>
        <v>3.3853217880244401E-3</v>
      </c>
      <c r="Q118" s="33">
        <f t="shared" si="160"/>
        <v>3.3648939454111919E-3</v>
      </c>
      <c r="R118" s="30">
        <f t="shared" si="161"/>
        <v>0.88807157403222214</v>
      </c>
      <c r="S118" s="40"/>
      <c r="T118" s="10">
        <f t="shared" si="145"/>
        <v>178.96435795313155</v>
      </c>
      <c r="U118" s="10">
        <f t="shared" si="136"/>
        <v>133.21073610483333</v>
      </c>
      <c r="X118" s="11">
        <f t="shared" si="137"/>
        <v>1567.753325836655</v>
      </c>
      <c r="Y118" s="11">
        <f t="shared" si="138"/>
        <v>-78.387666291832758</v>
      </c>
      <c r="Z118" s="11">
        <f t="shared" si="138"/>
        <v>-22.201789350805555</v>
      </c>
      <c r="AA118" s="11">
        <f t="shared" si="146"/>
        <v>-1692.6608940122201</v>
      </c>
      <c r="AB118" s="11">
        <f t="shared" si="147"/>
        <v>-225.49702381820339</v>
      </c>
      <c r="AC118" s="11">
        <f t="shared" si="162"/>
        <v>46.130018948510852</v>
      </c>
      <c r="AD118" s="11">
        <f t="shared" si="148"/>
        <v>120.28014401659905</v>
      </c>
      <c r="AE118" s="11">
        <f t="shared" si="139"/>
        <v>-59.086860853093498</v>
      </c>
      <c r="AI118" s="31">
        <f t="shared" si="163"/>
        <v>13</v>
      </c>
      <c r="AJ118" s="27">
        <f t="shared" si="173"/>
        <v>1765.3456902334899</v>
      </c>
      <c r="AK118" s="27">
        <f t="shared" si="173"/>
        <v>88.267284511674504</v>
      </c>
      <c r="AL118" s="28">
        <f t="shared" si="174"/>
        <v>25</v>
      </c>
      <c r="AM118" s="27">
        <f t="shared" si="149"/>
        <v>500000</v>
      </c>
      <c r="AN118" s="29">
        <v>0.3</v>
      </c>
      <c r="AO118" s="8">
        <f t="shared" si="150"/>
        <v>150</v>
      </c>
      <c r="AP118" s="40"/>
      <c r="AQ118" s="9">
        <f t="shared" si="164"/>
        <v>3.2370310915618012</v>
      </c>
      <c r="AR118" s="9">
        <f t="shared" si="165"/>
        <v>3.7604068026689582E-3</v>
      </c>
      <c r="AS118" s="33">
        <f t="shared" si="166"/>
        <v>0.89827510080710549</v>
      </c>
      <c r="AT118" s="33">
        <f t="shared" si="167"/>
        <v>2.9077444300884118E-3</v>
      </c>
      <c r="AU118" s="33">
        <f t="shared" si="168"/>
        <v>3.3778797997431839E-3</v>
      </c>
      <c r="AV118" s="30">
        <f t="shared" si="169"/>
        <v>0.8919894765772739</v>
      </c>
      <c r="AW118" s="40"/>
      <c r="AX118" s="10">
        <f t="shared" si="151"/>
        <v>179.65502016142111</v>
      </c>
      <c r="AY118" s="10">
        <f t="shared" si="140"/>
        <v>133.79842148659108</v>
      </c>
      <c r="BB118" s="11">
        <f t="shared" si="141"/>
        <v>1567.753325836655</v>
      </c>
      <c r="BC118" s="11">
        <f t="shared" si="142"/>
        <v>-78.387666291832758</v>
      </c>
      <c r="BD118" s="11">
        <f t="shared" si="142"/>
        <v>-22.201789350805555</v>
      </c>
      <c r="BE118" s="11">
        <f t="shared" si="152"/>
        <v>-1453.8722150442059</v>
      </c>
      <c r="BF118" s="11">
        <f t="shared" si="153"/>
        <v>13.291655149810822</v>
      </c>
      <c r="BG118" s="11">
        <f t="shared" si="170"/>
        <v>46.130018948510852</v>
      </c>
      <c r="BH118" s="11">
        <f t="shared" si="154"/>
        <v>120.32993809151745</v>
      </c>
      <c r="BI118" s="11">
        <f t="shared" si="143"/>
        <v>179.75161218983914</v>
      </c>
    </row>
    <row r="119" spans="1:61" x14ac:dyDescent="0.2">
      <c r="A119" s="21">
        <v>1</v>
      </c>
      <c r="B119" s="13">
        <f>B90</f>
        <v>200</v>
      </c>
      <c r="C119" s="13">
        <f>C90</f>
        <v>248</v>
      </c>
      <c r="D119" s="21"/>
      <c r="E119" s="31">
        <f t="shared" si="155"/>
        <v>14</v>
      </c>
      <c r="F119" s="27">
        <f>B109</f>
        <v>1765.3456902334899</v>
      </c>
      <c r="G119" s="27">
        <f t="shared" si="171"/>
        <v>88.267284511674504</v>
      </c>
      <c r="H119" s="28">
        <f t="shared" si="172"/>
        <v>25</v>
      </c>
      <c r="I119" s="27">
        <f>B106</f>
        <v>500000</v>
      </c>
      <c r="J119" s="29">
        <v>0.3</v>
      </c>
      <c r="K119" s="8">
        <f t="shared" si="144"/>
        <v>150</v>
      </c>
      <c r="L119" s="40"/>
      <c r="M119" s="9">
        <f t="shared" si="156"/>
        <v>4.1592141081829732</v>
      </c>
      <c r="N119" s="9">
        <f t="shared" si="157"/>
        <v>3.4390922997347773E-3</v>
      </c>
      <c r="O119" s="33">
        <f t="shared" si="158"/>
        <v>0.88807157403222214</v>
      </c>
      <c r="P119" s="33">
        <f t="shared" si="159"/>
        <v>3.693679819791078E-3</v>
      </c>
      <c r="Q119" s="33">
        <f t="shared" si="160"/>
        <v>3.0541601118675584E-3</v>
      </c>
      <c r="R119" s="30">
        <f t="shared" si="161"/>
        <v>0.88132373410056353</v>
      </c>
      <c r="S119" s="40"/>
      <c r="T119" s="10">
        <f t="shared" si="145"/>
        <v>133.21073610483333</v>
      </c>
      <c r="U119" s="10">
        <f t="shared" si="136"/>
        <v>132.19856011508452</v>
      </c>
      <c r="X119" s="11">
        <f t="shared" si="137"/>
        <v>1555.8410556949161</v>
      </c>
      <c r="Y119" s="11">
        <f t="shared" si="138"/>
        <v>-77.792052784745806</v>
      </c>
      <c r="Z119" s="11">
        <f t="shared" si="138"/>
        <v>-22.033093352514086</v>
      </c>
      <c r="AA119" s="11">
        <f t="shared" si="146"/>
        <v>-1846.839909895539</v>
      </c>
      <c r="AB119" s="11">
        <f t="shared" si="147"/>
        <v>-390.82400033788281</v>
      </c>
      <c r="AC119" s="11">
        <f t="shared" si="162"/>
        <v>1.0125323600153613</v>
      </c>
      <c r="AD119" s="11">
        <f t="shared" si="148"/>
        <v>116.16559758813435</v>
      </c>
      <c r="AE119" s="11">
        <f t="shared" si="139"/>
        <v>-273.64587038973309</v>
      </c>
      <c r="AI119" s="31">
        <f t="shared" si="163"/>
        <v>14</v>
      </c>
      <c r="AJ119" s="27">
        <f t="shared" si="173"/>
        <v>1765.3456902334899</v>
      </c>
      <c r="AK119" s="27">
        <f t="shared" si="173"/>
        <v>88.267284511674504</v>
      </c>
      <c r="AL119" s="28">
        <f t="shared" si="174"/>
        <v>25</v>
      </c>
      <c r="AM119" s="27">
        <f t="shared" si="149"/>
        <v>500000</v>
      </c>
      <c r="AN119" s="29">
        <v>0.3</v>
      </c>
      <c r="AO119" s="8">
        <f t="shared" si="150"/>
        <v>150</v>
      </c>
      <c r="AP119" s="40"/>
      <c r="AQ119" s="9">
        <f t="shared" si="164"/>
        <v>3.5587275713140567</v>
      </c>
      <c r="AR119" s="9">
        <f t="shared" si="165"/>
        <v>3.4390922997347773E-3</v>
      </c>
      <c r="AS119" s="33">
        <f t="shared" si="166"/>
        <v>0.8919894765772739</v>
      </c>
      <c r="AT119" s="33">
        <f t="shared" si="167"/>
        <v>3.1743475436175387E-3</v>
      </c>
      <c r="AU119" s="33">
        <f t="shared" si="168"/>
        <v>3.0676341403413571E-3</v>
      </c>
      <c r="AV119" s="30">
        <f t="shared" si="169"/>
        <v>0.88574749489331506</v>
      </c>
      <c r="AW119" s="40"/>
      <c r="AX119" s="10">
        <f t="shared" si="151"/>
        <v>133.79842148659108</v>
      </c>
      <c r="AY119" s="10">
        <f t="shared" si="140"/>
        <v>132.86212423399726</v>
      </c>
      <c r="BB119" s="11">
        <f t="shared" si="141"/>
        <v>1555.8410556949161</v>
      </c>
      <c r="BC119" s="11">
        <f t="shared" si="142"/>
        <v>-77.792052784745806</v>
      </c>
      <c r="BD119" s="11">
        <f t="shared" si="142"/>
        <v>-22.033093352514086</v>
      </c>
      <c r="BE119" s="11">
        <f t="shared" si="152"/>
        <v>-1587.1737718087693</v>
      </c>
      <c r="BF119" s="11">
        <f t="shared" si="153"/>
        <v>-131.1578622511131</v>
      </c>
      <c r="BG119" s="11">
        <f t="shared" si="170"/>
        <v>1.0125323600153613</v>
      </c>
      <c r="BH119" s="11">
        <f t="shared" si="154"/>
        <v>116.2079674319979</v>
      </c>
      <c r="BI119" s="11">
        <f t="shared" si="143"/>
        <v>-13.93736245909983</v>
      </c>
    </row>
    <row r="120" spans="1:61" x14ac:dyDescent="0.2">
      <c r="A120" s="39" t="s">
        <v>74</v>
      </c>
      <c r="B120" s="13">
        <f>B91</f>
        <v>25</v>
      </c>
      <c r="C120" s="13">
        <f>C91</f>
        <v>25</v>
      </c>
      <c r="D120" s="21"/>
      <c r="E120" s="31">
        <f t="shared" si="155"/>
        <v>15</v>
      </c>
      <c r="F120" s="27">
        <f>B109</f>
        <v>1765.3456902334899</v>
      </c>
      <c r="G120" s="27">
        <f t="shared" si="171"/>
        <v>88.267284511674504</v>
      </c>
      <c r="H120" s="28">
        <f t="shared" si="172"/>
        <v>25</v>
      </c>
      <c r="I120" s="27">
        <f>B106</f>
        <v>500000</v>
      </c>
      <c r="J120" s="29">
        <v>0.3</v>
      </c>
      <c r="K120" s="8">
        <f t="shared" si="144"/>
        <v>150</v>
      </c>
      <c r="L120" s="40"/>
      <c r="M120" s="9">
        <f t="shared" si="156"/>
        <v>4.5732759569250323</v>
      </c>
      <c r="N120" s="9">
        <f t="shared" si="157"/>
        <v>2.8092994447762513E-3</v>
      </c>
      <c r="O120" s="33">
        <f t="shared" si="158"/>
        <v>0.88132373410056353</v>
      </c>
      <c r="P120" s="33">
        <f t="shared" si="159"/>
        <v>4.0305366434294975E-3</v>
      </c>
      <c r="Q120" s="33">
        <f t="shared" si="160"/>
        <v>2.4759022768768455E-3</v>
      </c>
      <c r="R120" s="30">
        <f t="shared" si="161"/>
        <v>0.87481729518025719</v>
      </c>
      <c r="S120" s="40"/>
      <c r="T120" s="10">
        <f t="shared" si="145"/>
        <v>132.19856011508452</v>
      </c>
      <c r="U120" s="10">
        <f t="shared" si="136"/>
        <v>131.22259427703858</v>
      </c>
      <c r="X120" s="11">
        <f t="shared" si="137"/>
        <v>1544.3549417881859</v>
      </c>
      <c r="Y120" s="11">
        <f t="shared" si="138"/>
        <v>-77.217747089409301</v>
      </c>
      <c r="Z120" s="11">
        <f t="shared" si="138"/>
        <v>-21.870432379506429</v>
      </c>
      <c r="AA120" s="11">
        <f t="shared" si="146"/>
        <v>-2015.2683217147487</v>
      </c>
      <c r="AB120" s="11">
        <f t="shared" si="147"/>
        <v>-570.00155939547858</v>
      </c>
      <c r="AC120" s="11">
        <f t="shared" si="162"/>
        <v>1.012175989748787</v>
      </c>
      <c r="AD120" s="11">
        <f t="shared" si="148"/>
        <v>115.30592442879384</v>
      </c>
      <c r="AE120" s="11">
        <f t="shared" si="139"/>
        <v>-453.68345897693592</v>
      </c>
      <c r="AI120" s="31">
        <f t="shared" si="163"/>
        <v>15</v>
      </c>
      <c r="AJ120" s="27">
        <f t="shared" si="173"/>
        <v>1765.3456902334899</v>
      </c>
      <c r="AK120" s="27">
        <f t="shared" si="173"/>
        <v>88.267284511674504</v>
      </c>
      <c r="AL120" s="28">
        <f t="shared" si="174"/>
        <v>25</v>
      </c>
      <c r="AM120" s="27">
        <f t="shared" si="149"/>
        <v>500000</v>
      </c>
      <c r="AN120" s="29">
        <v>0.3</v>
      </c>
      <c r="AO120" s="8">
        <f t="shared" si="150"/>
        <v>150</v>
      </c>
      <c r="AP120" s="40"/>
      <c r="AQ120" s="9">
        <f t="shared" si="164"/>
        <v>3.9130092406439809</v>
      </c>
      <c r="AR120" s="9">
        <f t="shared" si="165"/>
        <v>2.8092994447762513E-3</v>
      </c>
      <c r="AS120" s="33">
        <f t="shared" si="166"/>
        <v>0.88574749489331506</v>
      </c>
      <c r="AT120" s="33">
        <f t="shared" si="167"/>
        <v>3.4659381323947991E-3</v>
      </c>
      <c r="AU120" s="33">
        <f t="shared" si="168"/>
        <v>2.4883299456157455E-3</v>
      </c>
      <c r="AV120" s="30">
        <f t="shared" si="169"/>
        <v>0.87979322681530447</v>
      </c>
      <c r="AW120" s="40"/>
      <c r="AX120" s="10">
        <f t="shared" si="151"/>
        <v>132.86212423399726</v>
      </c>
      <c r="AY120" s="10">
        <f t="shared" si="140"/>
        <v>131.96898402229567</v>
      </c>
      <c r="BB120" s="11">
        <f t="shared" si="141"/>
        <v>1544.3549417881859</v>
      </c>
      <c r="BC120" s="11">
        <f t="shared" si="142"/>
        <v>-77.217747089409301</v>
      </c>
      <c r="BD120" s="11">
        <f t="shared" si="142"/>
        <v>-21.870432379506429</v>
      </c>
      <c r="BE120" s="11">
        <f t="shared" si="152"/>
        <v>-1732.9690661973996</v>
      </c>
      <c r="BF120" s="11">
        <f t="shared" si="153"/>
        <v>-287.70230387812944</v>
      </c>
      <c r="BG120" s="11">
        <f t="shared" si="170"/>
        <v>1.012175989748787</v>
      </c>
      <c r="BH120" s="11">
        <f t="shared" si="154"/>
        <v>115.35376483623719</v>
      </c>
      <c r="BI120" s="11">
        <f t="shared" si="143"/>
        <v>-171.33636305214344</v>
      </c>
    </row>
    <row r="121" spans="1:61" x14ac:dyDescent="0.2">
      <c r="D121" s="21"/>
      <c r="E121" s="31">
        <f t="shared" si="155"/>
        <v>16</v>
      </c>
      <c r="F121" s="27">
        <f>B109</f>
        <v>1765.3456902334899</v>
      </c>
      <c r="G121" s="27">
        <f t="shared" si="171"/>
        <v>88.267284511674504</v>
      </c>
      <c r="H121" s="28">
        <f t="shared" si="172"/>
        <v>25</v>
      </c>
      <c r="I121" s="27">
        <f>B106</f>
        <v>500000</v>
      </c>
      <c r="J121" s="29">
        <v>0.2</v>
      </c>
      <c r="K121" s="8">
        <f t="shared" si="144"/>
        <v>100</v>
      </c>
      <c r="L121" s="40"/>
      <c r="M121" s="9">
        <f t="shared" si="156"/>
        <v>5.0352548648284623</v>
      </c>
      <c r="N121" s="9">
        <f t="shared" si="157"/>
        <v>2.3158689784629738E-3</v>
      </c>
      <c r="O121" s="33">
        <f t="shared" si="158"/>
        <v>0.87481729518025719</v>
      </c>
      <c r="P121" s="33">
        <f t="shared" si="159"/>
        <v>4.4049280413924674E-3</v>
      </c>
      <c r="Q121" s="33">
        <f t="shared" si="160"/>
        <v>2.0259622357308442E-3</v>
      </c>
      <c r="R121" s="30">
        <f t="shared" si="161"/>
        <v>0.8683864049031339</v>
      </c>
      <c r="S121" s="40"/>
      <c r="T121" s="10">
        <f t="shared" si="145"/>
        <v>131.22259427703858</v>
      </c>
      <c r="U121" s="10">
        <f t="shared" si="136"/>
        <v>86.838640490313395</v>
      </c>
      <c r="X121" s="11">
        <f t="shared" si="137"/>
        <v>1533.0021973531018</v>
      </c>
      <c r="Y121" s="11">
        <f t="shared" si="138"/>
        <v>-76.65010986765509</v>
      </c>
      <c r="Z121" s="11">
        <f t="shared" si="138"/>
        <v>-21.709660122578349</v>
      </c>
      <c r="AA121" s="11">
        <f t="shared" si="146"/>
        <v>-2202.4640206962335</v>
      </c>
      <c r="AB121" s="11">
        <f t="shared" si="147"/>
        <v>-767.82159333336517</v>
      </c>
      <c r="AC121" s="11">
        <f t="shared" si="162"/>
        <v>44.716830597058788</v>
      </c>
      <c r="AD121" s="11">
        <f t="shared" si="148"/>
        <v>114.45799653349002</v>
      </c>
      <c r="AE121" s="11">
        <f t="shared" si="139"/>
        <v>-608.64676620281637</v>
      </c>
      <c r="AI121" s="31">
        <f t="shared" si="163"/>
        <v>16</v>
      </c>
      <c r="AJ121" s="27">
        <f t="shared" si="173"/>
        <v>1765.3456902334899</v>
      </c>
      <c r="AK121" s="27">
        <f t="shared" si="173"/>
        <v>88.267284511674504</v>
      </c>
      <c r="AL121" s="28">
        <f t="shared" si="174"/>
        <v>25</v>
      </c>
      <c r="AM121" s="27">
        <f t="shared" si="149"/>
        <v>500000</v>
      </c>
      <c r="AN121" s="29">
        <v>0.2</v>
      </c>
      <c r="AO121" s="8">
        <f t="shared" si="150"/>
        <v>100</v>
      </c>
      <c r="AP121" s="40"/>
      <c r="AQ121" s="9">
        <f t="shared" si="164"/>
        <v>4.3082899437188535</v>
      </c>
      <c r="AR121" s="9">
        <f t="shared" si="165"/>
        <v>2.3158689784629738E-3</v>
      </c>
      <c r="AS121" s="33">
        <f t="shared" si="166"/>
        <v>0.87979322681530447</v>
      </c>
      <c r="AT121" s="33">
        <f t="shared" si="167"/>
        <v>3.7904043116403366E-3</v>
      </c>
      <c r="AU121" s="33">
        <f t="shared" si="168"/>
        <v>2.0374858414434027E-3</v>
      </c>
      <c r="AV121" s="30">
        <f t="shared" si="169"/>
        <v>0.87396533666222076</v>
      </c>
      <c r="AW121" s="40"/>
      <c r="AX121" s="10">
        <f t="shared" si="151"/>
        <v>131.96898402229567</v>
      </c>
      <c r="AY121" s="10">
        <f t="shared" si="140"/>
        <v>87.396533666222069</v>
      </c>
      <c r="BB121" s="11">
        <f t="shared" si="141"/>
        <v>1533.0021973531018</v>
      </c>
      <c r="BC121" s="11">
        <f t="shared" si="142"/>
        <v>-76.65010986765509</v>
      </c>
      <c r="BD121" s="11">
        <f t="shared" si="142"/>
        <v>-21.709660122578349</v>
      </c>
      <c r="BE121" s="11">
        <f t="shared" si="152"/>
        <v>-1895.2021558201684</v>
      </c>
      <c r="BF121" s="11">
        <f t="shared" si="153"/>
        <v>-460.55972845730003</v>
      </c>
      <c r="BG121" s="11">
        <f t="shared" si="170"/>
        <v>44.716830597058788</v>
      </c>
      <c r="BH121" s="11">
        <f t="shared" si="154"/>
        <v>114.51180834836504</v>
      </c>
      <c r="BI121" s="11">
        <f t="shared" si="143"/>
        <v>-301.3310895118762</v>
      </c>
    </row>
    <row r="122" spans="1:61" x14ac:dyDescent="0.2">
      <c r="A122" s="92"/>
      <c r="B122" s="93" t="s">
        <v>78</v>
      </c>
      <c r="C122" s="93" t="s">
        <v>79</v>
      </c>
      <c r="D122" s="21"/>
      <c r="E122" s="31">
        <f t="shared" si="155"/>
        <v>17</v>
      </c>
      <c r="F122" s="27">
        <f>B109</f>
        <v>1765.3456902334899</v>
      </c>
      <c r="G122" s="27">
        <f t="shared" si="171"/>
        <v>88.267284511674504</v>
      </c>
      <c r="H122" s="28">
        <f t="shared" si="172"/>
        <v>25</v>
      </c>
      <c r="I122" s="27">
        <f>B106</f>
        <v>500000</v>
      </c>
      <c r="J122" s="29">
        <v>0.2</v>
      </c>
      <c r="K122" s="8">
        <f t="shared" si="144"/>
        <v>100</v>
      </c>
      <c r="L122" s="40"/>
      <c r="M122" s="9">
        <f t="shared" si="156"/>
        <v>5.5481792079796692</v>
      </c>
      <c r="N122" s="9">
        <f t="shared" si="157"/>
        <v>2.1070586464656598E-3</v>
      </c>
      <c r="O122" s="33">
        <f t="shared" si="158"/>
        <v>0.8683864049031339</v>
      </c>
      <c r="P122" s="33">
        <f t="shared" si="159"/>
        <v>4.817963396175782E-3</v>
      </c>
      <c r="Q122" s="33">
        <f t="shared" si="160"/>
        <v>1.8297410829243778E-3</v>
      </c>
      <c r="R122" s="30">
        <f t="shared" si="161"/>
        <v>0.86173870042403378</v>
      </c>
      <c r="S122" s="40"/>
      <c r="T122" s="10">
        <f t="shared" si="145"/>
        <v>86.838640490313395</v>
      </c>
      <c r="U122" s="10">
        <f t="shared" si="136"/>
        <v>86.173870042403379</v>
      </c>
      <c r="W122" s="40"/>
      <c r="X122" s="11">
        <f t="shared" si="137"/>
        <v>1521.2667009009765</v>
      </c>
      <c r="Y122" s="11">
        <f t="shared" si="138"/>
        <v>-76.063335045048831</v>
      </c>
      <c r="Z122" s="11">
        <f t="shared" si="138"/>
        <v>-21.543467510600845</v>
      </c>
      <c r="AA122" s="11">
        <f t="shared" si="146"/>
        <v>-2408.9816980878909</v>
      </c>
      <c r="AB122" s="11">
        <f t="shared" si="147"/>
        <v>-985.32179974256405</v>
      </c>
      <c r="AC122" s="11">
        <f t="shared" si="162"/>
        <v>0.6430890277123319</v>
      </c>
      <c r="AD122" s="11">
        <f t="shared" si="148"/>
        <v>110.45430534131791</v>
      </c>
      <c r="AE122" s="11">
        <f t="shared" si="139"/>
        <v>-874.22440537353384</v>
      </c>
      <c r="AI122" s="31">
        <f t="shared" si="163"/>
        <v>17</v>
      </c>
      <c r="AJ122" s="27">
        <f t="shared" si="173"/>
        <v>1765.3456902334899</v>
      </c>
      <c r="AK122" s="27">
        <f t="shared" si="173"/>
        <v>88.267284511674504</v>
      </c>
      <c r="AL122" s="28">
        <f t="shared" si="174"/>
        <v>25</v>
      </c>
      <c r="AM122" s="27">
        <f t="shared" si="149"/>
        <v>500000</v>
      </c>
      <c r="AN122" s="29">
        <v>0.2</v>
      </c>
      <c r="AO122" s="8">
        <f t="shared" si="150"/>
        <v>100</v>
      </c>
      <c r="AP122" s="40"/>
      <c r="AQ122" s="9">
        <f t="shared" si="164"/>
        <v>4.7471608348276053</v>
      </c>
      <c r="AR122" s="9">
        <f t="shared" si="165"/>
        <v>2.1070586464656598E-3</v>
      </c>
      <c r="AS122" s="33">
        <f t="shared" si="166"/>
        <v>0.87396533666222076</v>
      </c>
      <c r="AT122" s="33">
        <f t="shared" si="167"/>
        <v>4.1488540171998167E-3</v>
      </c>
      <c r="AU122" s="33">
        <f t="shared" si="168"/>
        <v>1.8414962193254035E-3</v>
      </c>
      <c r="AV122" s="30">
        <f t="shared" si="169"/>
        <v>0.86797498642569559</v>
      </c>
      <c r="AW122" s="40"/>
      <c r="AX122" s="10">
        <f t="shared" si="151"/>
        <v>87.396533666222069</v>
      </c>
      <c r="AY122" s="10">
        <f t="shared" si="140"/>
        <v>86.797498642569565</v>
      </c>
      <c r="BA122" s="40"/>
      <c r="BB122" s="11">
        <f t="shared" si="141"/>
        <v>1521.2667009009765</v>
      </c>
      <c r="BC122" s="11">
        <f t="shared" si="142"/>
        <v>-76.063335045048831</v>
      </c>
      <c r="BD122" s="11">
        <f t="shared" si="142"/>
        <v>-21.543467510600845</v>
      </c>
      <c r="BE122" s="11">
        <f t="shared" si="152"/>
        <v>-2074.4270085999083</v>
      </c>
      <c r="BF122" s="11">
        <f t="shared" si="153"/>
        <v>-650.76711025458144</v>
      </c>
      <c r="BG122" s="11">
        <f t="shared" si="170"/>
        <v>0.6430890277123319</v>
      </c>
      <c r="BH122" s="11">
        <f t="shared" si="154"/>
        <v>110.494527282325</v>
      </c>
      <c r="BI122" s="11">
        <f t="shared" si="143"/>
        <v>-539.62949394454415</v>
      </c>
    </row>
    <row r="123" spans="1:61" x14ac:dyDescent="0.2">
      <c r="A123" s="35" t="s">
        <v>80</v>
      </c>
      <c r="B123" s="90">
        <f>AE131</f>
        <v>1329.4462939422845</v>
      </c>
      <c r="C123" s="90">
        <f>BI131</f>
        <v>4224.888512282907</v>
      </c>
      <c r="D123" s="21"/>
      <c r="E123" s="31">
        <f t="shared" si="155"/>
        <v>18</v>
      </c>
      <c r="F123" s="27">
        <f>B109</f>
        <v>1765.3456902334899</v>
      </c>
      <c r="G123" s="27">
        <f t="shared" si="171"/>
        <v>88.267284511674504</v>
      </c>
      <c r="H123" s="28">
        <f t="shared" si="172"/>
        <v>25</v>
      </c>
      <c r="I123" s="27">
        <f>B106</f>
        <v>500000</v>
      </c>
      <c r="J123" s="29">
        <v>0.2</v>
      </c>
      <c r="K123" s="8">
        <f t="shared" si="144"/>
        <v>100</v>
      </c>
      <c r="L123" s="40"/>
      <c r="M123" s="9">
        <f t="shared" si="156"/>
        <v>6.1076584218043202</v>
      </c>
      <c r="N123" s="9">
        <f t="shared" si="157"/>
        <v>1.7561030172534326E-3</v>
      </c>
      <c r="O123" s="33">
        <f t="shared" si="158"/>
        <v>0.86173870042403378</v>
      </c>
      <c r="P123" s="33">
        <f t="shared" si="159"/>
        <v>5.26320563103956E-3</v>
      </c>
      <c r="Q123" s="33">
        <f t="shared" si="160"/>
        <v>1.5133019318986976E-3</v>
      </c>
      <c r="R123" s="30">
        <f t="shared" si="161"/>
        <v>0.85496219286109554</v>
      </c>
      <c r="S123" s="40"/>
      <c r="T123" s="10">
        <f t="shared" si="145"/>
        <v>86.173870042403379</v>
      </c>
      <c r="U123" s="10">
        <f t="shared" si="136"/>
        <v>85.49621928610955</v>
      </c>
      <c r="X123" s="11">
        <f t="shared" si="137"/>
        <v>1509.3038224799088</v>
      </c>
      <c r="Y123" s="11">
        <f t="shared" si="138"/>
        <v>-75.465191123995453</v>
      </c>
      <c r="Z123" s="11">
        <f t="shared" si="138"/>
        <v>-21.374054821527388</v>
      </c>
      <c r="AA123" s="11">
        <f t="shared" si="146"/>
        <v>-2631.6028155197801</v>
      </c>
      <c r="AB123" s="11">
        <f t="shared" si="147"/>
        <v>-1219.1382389853941</v>
      </c>
      <c r="AC123" s="11">
        <f t="shared" si="162"/>
        <v>0.66477044791000972</v>
      </c>
      <c r="AD123" s="11">
        <f t="shared" si="148"/>
        <v>109.58702454410808</v>
      </c>
      <c r="AE123" s="11">
        <f t="shared" si="139"/>
        <v>-1108.8864439933759</v>
      </c>
      <c r="AI123" s="31">
        <f t="shared" si="163"/>
        <v>18</v>
      </c>
      <c r="AJ123" s="27">
        <f t="shared" si="173"/>
        <v>1765.3456902334899</v>
      </c>
      <c r="AK123" s="27">
        <f t="shared" si="173"/>
        <v>88.267284511674504</v>
      </c>
      <c r="AL123" s="28">
        <f t="shared" si="174"/>
        <v>25</v>
      </c>
      <c r="AM123" s="27">
        <f t="shared" si="149"/>
        <v>500000</v>
      </c>
      <c r="AN123" s="29">
        <v>0.2</v>
      </c>
      <c r="AO123" s="8">
        <f t="shared" si="150"/>
        <v>100</v>
      </c>
      <c r="AP123" s="40"/>
      <c r="AQ123" s="9">
        <f t="shared" si="164"/>
        <v>5.2258652371563219</v>
      </c>
      <c r="AR123" s="9">
        <f t="shared" si="165"/>
        <v>1.7561030172534326E-3</v>
      </c>
      <c r="AS123" s="33">
        <f t="shared" si="166"/>
        <v>0.86797498642569559</v>
      </c>
      <c r="AT123" s="33">
        <f t="shared" si="167"/>
        <v>4.5359203082832728E-3</v>
      </c>
      <c r="AU123" s="33">
        <f t="shared" si="168"/>
        <v>1.5242534925626711E-3</v>
      </c>
      <c r="AV123" s="30">
        <f t="shared" si="169"/>
        <v>0.8619148126248497</v>
      </c>
      <c r="AW123" s="40"/>
      <c r="AX123" s="10">
        <f t="shared" si="151"/>
        <v>86.797498642569565</v>
      </c>
      <c r="AY123" s="10">
        <f t="shared" si="140"/>
        <v>86.19148126248497</v>
      </c>
      <c r="BB123" s="11">
        <f t="shared" si="141"/>
        <v>1509.3038224799088</v>
      </c>
      <c r="BC123" s="11">
        <f t="shared" si="142"/>
        <v>-75.465191123995453</v>
      </c>
      <c r="BD123" s="11">
        <f t="shared" si="142"/>
        <v>-21.374054821527388</v>
      </c>
      <c r="BE123" s="11">
        <f t="shared" si="152"/>
        <v>-2267.9601541416364</v>
      </c>
      <c r="BF123" s="11">
        <f t="shared" si="153"/>
        <v>-855.49557760725042</v>
      </c>
      <c r="BG123" s="11">
        <f t="shared" si="170"/>
        <v>0.66477044791000972</v>
      </c>
      <c r="BH123" s="11">
        <f t="shared" si="154"/>
        <v>109.63198575505203</v>
      </c>
      <c r="BI123" s="11">
        <f t="shared" si="143"/>
        <v>-745.19882140428842</v>
      </c>
    </row>
    <row r="124" spans="1:61" x14ac:dyDescent="0.2">
      <c r="A124" s="35" t="s">
        <v>81</v>
      </c>
      <c r="B124" s="222">
        <f>F105+NPV(B108,F106:F125)</f>
        <v>26588.90510362752</v>
      </c>
      <c r="C124" s="222"/>
      <c r="E124" s="31">
        <f t="shared" si="155"/>
        <v>19</v>
      </c>
      <c r="F124" s="27">
        <f>B109</f>
        <v>1765.3456902334899</v>
      </c>
      <c r="G124" s="27">
        <f t="shared" si="171"/>
        <v>88.267284511674504</v>
      </c>
      <c r="H124" s="28">
        <f t="shared" si="172"/>
        <v>25</v>
      </c>
      <c r="I124" s="27">
        <f>B106</f>
        <v>500000</v>
      </c>
      <c r="J124" s="29">
        <v>0.1</v>
      </c>
      <c r="K124" s="8">
        <f t="shared" si="144"/>
        <v>50</v>
      </c>
      <c r="L124" s="40"/>
      <c r="M124" s="9">
        <f t="shared" si="156"/>
        <v>6.7171775808640408</v>
      </c>
      <c r="N124" s="9">
        <f t="shared" si="157"/>
        <v>1.2507361395440141E-3</v>
      </c>
      <c r="O124" s="33">
        <f t="shared" si="158"/>
        <v>0.85496219286109554</v>
      </c>
      <c r="P124" s="33">
        <f t="shared" si="159"/>
        <v>5.7429328743729092E-3</v>
      </c>
      <c r="Q124" s="33">
        <f t="shared" si="160"/>
        <v>1.0693321125551714E-3</v>
      </c>
      <c r="R124" s="30">
        <f t="shared" si="161"/>
        <v>0.84814992787416743</v>
      </c>
      <c r="S124" s="40"/>
      <c r="T124" s="10">
        <f t="shared" si="145"/>
        <v>85.49621928610955</v>
      </c>
      <c r="U124" s="10">
        <f t="shared" si="136"/>
        <v>42.407496393708371</v>
      </c>
      <c r="X124" s="11">
        <f t="shared" si="137"/>
        <v>1497.2778198445069</v>
      </c>
      <c r="Y124" s="11">
        <f t="shared" si="138"/>
        <v>-74.86389099222535</v>
      </c>
      <c r="Z124" s="11">
        <f t="shared" si="138"/>
        <v>-21.203748196854185</v>
      </c>
      <c r="AA124" s="11">
        <f t="shared" si="146"/>
        <v>-2871.4664371864546</v>
      </c>
      <c r="AB124" s="11">
        <f t="shared" si="147"/>
        <v>-1470.2562565310272</v>
      </c>
      <c r="AC124" s="11">
        <f t="shared" si="162"/>
        <v>43.425760399348604</v>
      </c>
      <c r="AD124" s="11">
        <f t="shared" si="148"/>
        <v>108.71449166525552</v>
      </c>
      <c r="AE124" s="11">
        <f t="shared" si="139"/>
        <v>-1318.1160044664232</v>
      </c>
      <c r="AI124" s="31">
        <f t="shared" si="163"/>
        <v>19</v>
      </c>
      <c r="AJ124" s="27">
        <f t="shared" si="173"/>
        <v>1765.3456902334899</v>
      </c>
      <c r="AK124" s="27">
        <f t="shared" si="173"/>
        <v>88.267284511674504</v>
      </c>
      <c r="AL124" s="28">
        <f t="shared" si="174"/>
        <v>25</v>
      </c>
      <c r="AM124" s="27">
        <f t="shared" si="149"/>
        <v>500000</v>
      </c>
      <c r="AN124" s="29">
        <v>0.1</v>
      </c>
      <c r="AO124" s="8">
        <f t="shared" si="150"/>
        <v>50</v>
      </c>
      <c r="AP124" s="40"/>
      <c r="AQ124" s="9">
        <f t="shared" si="164"/>
        <v>5.7473850676267952</v>
      </c>
      <c r="AR124" s="9">
        <f t="shared" si="165"/>
        <v>1.2507361395440141E-3</v>
      </c>
      <c r="AS124" s="33">
        <f t="shared" si="166"/>
        <v>0.8619148126248497</v>
      </c>
      <c r="AT124" s="33">
        <f t="shared" si="167"/>
        <v>4.9537563236464084E-3</v>
      </c>
      <c r="AU124" s="33">
        <f t="shared" si="168"/>
        <v>1.0780280053582067E-3</v>
      </c>
      <c r="AV124" s="30">
        <f t="shared" si="169"/>
        <v>0.85588302829584506</v>
      </c>
      <c r="AW124" s="40"/>
      <c r="AX124" s="10">
        <f t="shared" si="151"/>
        <v>86.19148126248497</v>
      </c>
      <c r="AY124" s="10">
        <f t="shared" si="140"/>
        <v>42.794151414792253</v>
      </c>
      <c r="BB124" s="11">
        <f t="shared" si="141"/>
        <v>1497.2778198445069</v>
      </c>
      <c r="BC124" s="11">
        <f t="shared" si="142"/>
        <v>-74.86389099222535</v>
      </c>
      <c r="BD124" s="11">
        <f t="shared" si="142"/>
        <v>-21.203748196854185</v>
      </c>
      <c r="BE124" s="11">
        <f t="shared" si="152"/>
        <v>-2476.8781618232042</v>
      </c>
      <c r="BF124" s="11">
        <f t="shared" si="153"/>
        <v>-1075.6679811677768</v>
      </c>
      <c r="BG124" s="11">
        <f t="shared" si="170"/>
        <v>43.425760399348604</v>
      </c>
      <c r="BH124" s="11">
        <f t="shared" si="154"/>
        <v>108.76461736566887</v>
      </c>
      <c r="BI124" s="11">
        <f t="shared" si="143"/>
        <v>-923.47760340275943</v>
      </c>
    </row>
    <row r="125" spans="1:61" x14ac:dyDescent="0.2">
      <c r="A125" s="34" t="s">
        <v>82</v>
      </c>
      <c r="B125" s="129">
        <f>B123/B124</f>
        <v>5.0000039067457064E-2</v>
      </c>
      <c r="C125" s="129">
        <f>C123/B124</f>
        <v>0.15889667121744347</v>
      </c>
      <c r="E125" s="31">
        <f t="shared" si="155"/>
        <v>20</v>
      </c>
      <c r="F125" s="27">
        <f>B109</f>
        <v>1765.3456902334899</v>
      </c>
      <c r="G125" s="27">
        <f t="shared" si="171"/>
        <v>88.267284511674504</v>
      </c>
      <c r="H125" s="28">
        <f t="shared" si="172"/>
        <v>25</v>
      </c>
      <c r="I125" s="27">
        <f>B106</f>
        <v>500000</v>
      </c>
      <c r="J125" s="29">
        <v>0</v>
      </c>
      <c r="K125" s="8">
        <f t="shared" si="144"/>
        <v>0</v>
      </c>
      <c r="L125" s="40"/>
      <c r="M125" s="9">
        <f t="shared" si="156"/>
        <v>7.3785880403303681</v>
      </c>
      <c r="N125" s="9">
        <f t="shared" si="157"/>
        <v>0.10086555755395683</v>
      </c>
      <c r="O125" s="33">
        <f t="shared" si="158"/>
        <v>0.84814992787416743</v>
      </c>
      <c r="P125" s="33">
        <f t="shared" si="159"/>
        <v>6.2581489142193962E-3</v>
      </c>
      <c r="Q125" s="33">
        <f t="shared" si="160"/>
        <v>8.5549115364376177E-2</v>
      </c>
      <c r="R125" s="30">
        <f t="shared" si="161"/>
        <v>0.7563426635955719</v>
      </c>
      <c r="S125" s="40"/>
      <c r="T125" s="10">
        <f t="shared" si="145"/>
        <v>42.407496393708371</v>
      </c>
      <c r="U125" s="10">
        <f t="shared" si="136"/>
        <v>0</v>
      </c>
      <c r="X125" s="11">
        <f t="shared" si="137"/>
        <v>1335.2062615181612</v>
      </c>
      <c r="Y125" s="11">
        <f t="shared" si="138"/>
        <v>-66.760313075908059</v>
      </c>
      <c r="Z125" s="11">
        <f t="shared" si="138"/>
        <v>-18.908566589889297</v>
      </c>
      <c r="AA125" s="11">
        <f t="shared" si="146"/>
        <v>-3129.074457109698</v>
      </c>
      <c r="AB125" s="11">
        <f t="shared" si="147"/>
        <v>-1879.537075257334</v>
      </c>
      <c r="AC125" s="11">
        <f t="shared" si="162"/>
        <v>42.748109643054782</v>
      </c>
      <c r="AD125" s="11">
        <f t="shared" si="148"/>
        <v>94.507465235197586</v>
      </c>
      <c r="AE125" s="11">
        <f t="shared" si="139"/>
        <v>-1742.2815003790818</v>
      </c>
      <c r="AI125" s="31">
        <f t="shared" si="163"/>
        <v>20</v>
      </c>
      <c r="AJ125" s="27">
        <f t="shared" si="173"/>
        <v>1765.3456902334899</v>
      </c>
      <c r="AK125" s="27">
        <f t="shared" si="173"/>
        <v>88.267284511674504</v>
      </c>
      <c r="AL125" s="28">
        <f t="shared" si="174"/>
        <v>25</v>
      </c>
      <c r="AM125" s="27">
        <f t="shared" si="149"/>
        <v>500000</v>
      </c>
      <c r="AN125" s="29">
        <v>0</v>
      </c>
      <c r="AO125" s="8">
        <f t="shared" si="150"/>
        <v>0</v>
      </c>
      <c r="AP125" s="40"/>
      <c r="AQ125" s="9">
        <f t="shared" si="164"/>
        <v>6.3133043920076721</v>
      </c>
      <c r="AR125" s="9">
        <f t="shared" si="165"/>
        <v>0.10086555755395683</v>
      </c>
      <c r="AS125" s="33">
        <f t="shared" si="166"/>
        <v>0.85588302829584506</v>
      </c>
      <c r="AT125" s="33">
        <f t="shared" si="167"/>
        <v>5.403450081584985E-3</v>
      </c>
      <c r="AU125" s="33">
        <f t="shared" si="168"/>
        <v>8.6329118850029418E-2</v>
      </c>
      <c r="AV125" s="30">
        <f t="shared" si="169"/>
        <v>0.76415045936423065</v>
      </c>
      <c r="AW125" s="40"/>
      <c r="AX125" s="10">
        <f t="shared" si="151"/>
        <v>42.794151414792253</v>
      </c>
      <c r="AY125" s="10">
        <f t="shared" si="140"/>
        <v>0</v>
      </c>
      <c r="BB125" s="11">
        <f t="shared" si="141"/>
        <v>1335.2062615181612</v>
      </c>
      <c r="BC125" s="11">
        <f t="shared" si="142"/>
        <v>-66.760313075908059</v>
      </c>
      <c r="BD125" s="11">
        <f t="shared" si="142"/>
        <v>-18.908566589889297</v>
      </c>
      <c r="BE125" s="11">
        <f t="shared" si="152"/>
        <v>-2701.7250407924926</v>
      </c>
      <c r="BF125" s="11">
        <f t="shared" si="153"/>
        <v>-1452.1876589401286</v>
      </c>
      <c r="BG125" s="11">
        <f t="shared" si="170"/>
        <v>42.748109643054782</v>
      </c>
      <c r="BH125" s="11">
        <f t="shared" si="154"/>
        <v>94.535341567297905</v>
      </c>
      <c r="BI125" s="11">
        <f t="shared" si="143"/>
        <v>-1314.9042077297759</v>
      </c>
    </row>
    <row r="126" spans="1:61" x14ac:dyDescent="0.2">
      <c r="B126" s="31"/>
      <c r="C126" s="14"/>
      <c r="E126" s="31"/>
      <c r="F126" s="40"/>
      <c r="G126" s="40"/>
      <c r="H126" s="40"/>
      <c r="I126" s="40"/>
      <c r="J126" s="40"/>
      <c r="K126" s="40"/>
      <c r="L126" s="40"/>
      <c r="M126" s="15"/>
      <c r="N126" s="40"/>
      <c r="O126" s="33"/>
      <c r="P126" s="40"/>
      <c r="Q126" s="40"/>
      <c r="R126" s="40"/>
      <c r="S126" s="40"/>
      <c r="T126" s="11"/>
      <c r="U126" s="11"/>
      <c r="V126" s="11"/>
      <c r="AI126" s="31"/>
      <c r="AJ126" s="40"/>
      <c r="AK126" s="40"/>
      <c r="AL126" s="40"/>
      <c r="AM126" s="40"/>
      <c r="AN126" s="40"/>
      <c r="AO126" s="40"/>
      <c r="AP126" s="40"/>
      <c r="AQ126" s="15"/>
      <c r="AR126" s="40"/>
      <c r="AS126" s="33"/>
      <c r="AT126" s="40"/>
      <c r="AU126" s="40"/>
      <c r="AV126" s="40"/>
      <c r="AW126" s="40"/>
      <c r="AX126" s="11"/>
      <c r="AY126" s="11"/>
      <c r="AZ126" s="11"/>
    </row>
    <row r="127" spans="1:61" x14ac:dyDescent="0.2">
      <c r="B127" s="41"/>
      <c r="C127" s="16"/>
      <c r="E127" s="31"/>
      <c r="F127" s="40"/>
      <c r="G127" s="40"/>
      <c r="H127" s="40"/>
      <c r="I127" s="40"/>
      <c r="J127" s="40"/>
      <c r="K127" s="40"/>
      <c r="L127" s="40"/>
      <c r="M127" s="15"/>
      <c r="N127" s="40"/>
      <c r="O127" s="40"/>
      <c r="P127" s="40"/>
      <c r="Q127" s="40"/>
      <c r="R127" s="40"/>
      <c r="S127" s="40"/>
      <c r="T127" s="11"/>
      <c r="U127" s="11"/>
      <c r="V127" s="11"/>
      <c r="W127" s="22" t="s">
        <v>83</v>
      </c>
      <c r="X127" s="42">
        <f>SUM(X105:X125)</f>
        <v>31965.191298456873</v>
      </c>
      <c r="Y127" s="42">
        <f t="shared" ref="Y127:AE127" si="175">SUM(Y105:Y125)</f>
        <v>-2922.2688325979607</v>
      </c>
      <c r="Z127" s="42">
        <f t="shared" si="175"/>
        <v>-627.6760888150618</v>
      </c>
      <c r="AA127" s="42">
        <f t="shared" si="175"/>
        <v>-31205.239898386917</v>
      </c>
      <c r="AB127" s="42">
        <f t="shared" si="175"/>
        <v>-2789.9935213430654</v>
      </c>
      <c r="AC127" s="42">
        <f t="shared" si="175"/>
        <v>6.3948846218409017E-14</v>
      </c>
      <c r="AD127" s="42">
        <f t="shared" si="175"/>
        <v>2365.7670423771729</v>
      </c>
      <c r="AE127" s="42">
        <f t="shared" si="175"/>
        <v>-424.22647896589206</v>
      </c>
      <c r="AI127" s="31"/>
      <c r="AJ127" s="40"/>
      <c r="AK127" s="40"/>
      <c r="AL127" s="40"/>
      <c r="AM127" s="40"/>
      <c r="AN127" s="40"/>
      <c r="AO127" s="40"/>
      <c r="AP127" s="40"/>
      <c r="AQ127" s="15"/>
      <c r="AR127" s="40"/>
      <c r="AS127" s="40"/>
      <c r="AT127" s="40"/>
      <c r="AU127" s="40"/>
      <c r="AV127" s="40"/>
      <c r="AW127" s="40"/>
      <c r="AX127" s="11"/>
      <c r="AY127" s="11"/>
      <c r="AZ127" s="11"/>
      <c r="BA127" s="22" t="s">
        <v>83</v>
      </c>
      <c r="BB127" s="42">
        <f>SUM(BB105:BB125)</f>
        <v>31965.191298456873</v>
      </c>
      <c r="BC127" s="42">
        <f t="shared" ref="BC127:BI127" si="176">SUM(BC105:BC125)</f>
        <v>-2922.2688325979607</v>
      </c>
      <c r="BD127" s="42">
        <f t="shared" si="176"/>
        <v>-675.67608881506192</v>
      </c>
      <c r="BE127" s="42">
        <f t="shared" si="176"/>
        <v>-26824.121376971711</v>
      </c>
      <c r="BF127" s="42">
        <f t="shared" si="176"/>
        <v>1543.1250000721443</v>
      </c>
      <c r="BG127" s="42">
        <f t="shared" si="176"/>
        <v>6.3948846218409017E-14</v>
      </c>
      <c r="BH127" s="42">
        <f t="shared" si="176"/>
        <v>2366.3925625321958</v>
      </c>
      <c r="BI127" s="42">
        <f t="shared" si="176"/>
        <v>3909.5175626043379</v>
      </c>
    </row>
    <row r="128" spans="1:61" x14ac:dyDescent="0.2">
      <c r="B128" s="31"/>
      <c r="C128" s="14"/>
      <c r="E128" s="31"/>
      <c r="V128" s="11"/>
      <c r="W128" s="34"/>
      <c r="AI128" s="31"/>
      <c r="AZ128" s="11"/>
      <c r="BA128" s="34"/>
    </row>
    <row r="129" spans="1:61" x14ac:dyDescent="0.2">
      <c r="C129" s="14"/>
      <c r="V129" s="11"/>
      <c r="W129" s="22" t="str">
        <f>"Present Value at "&amp;TEXT(B107,"0.00%")&amp;" :"</f>
        <v>Present Value at 7.21% :</v>
      </c>
      <c r="X129" s="42">
        <f>X105+NPV($B$20,X106:X125)</f>
        <v>17143.676252900917</v>
      </c>
      <c r="Y129" s="42">
        <f>Y105+NPV($B$20,Y106:Y125)</f>
        <v>-2181.1930803201635</v>
      </c>
      <c r="Z129" s="42">
        <f>Z105+NPV($B$20,Z106:Z125)</f>
        <v>-417.78072487085285</v>
      </c>
      <c r="AA129" s="42">
        <f t="shared" ref="AA129:AE129" si="177">AA105+NPV($B$20,AA106:AA125)</f>
        <v>-13460.250247316106</v>
      </c>
      <c r="AB129" s="42">
        <f t="shared" si="177"/>
        <v>1084.4522003937943</v>
      </c>
      <c r="AC129" s="42">
        <f t="shared" si="177"/>
        <v>-186.80723221291046</v>
      </c>
      <c r="AD129" s="42">
        <f t="shared" si="177"/>
        <v>1238.5625563211715</v>
      </c>
      <c r="AE129" s="42">
        <f t="shared" si="177"/>
        <v>2136.2075245020565</v>
      </c>
      <c r="AZ129" s="11"/>
      <c r="BA129" s="22" t="str">
        <f>"Present Value at "&amp;TEXT(B107,"0.00%")&amp;" :"</f>
        <v>Present Value at 7.21% :</v>
      </c>
      <c r="BB129" s="42">
        <f>BB105+NPV($B$20,BB106:BB125)</f>
        <v>17143.676252900917</v>
      </c>
      <c r="BC129" s="42">
        <f t="shared" ref="BC129:BI129" si="178">BC105+NPV($B$20,BC106:BC125)</f>
        <v>-2181.1930803201635</v>
      </c>
      <c r="BD129" s="42">
        <f t="shared" si="178"/>
        <v>-465.78072487085285</v>
      </c>
      <c r="BE129" s="42">
        <f t="shared" si="178"/>
        <v>-11558.057221072881</v>
      </c>
      <c r="BF129" s="42">
        <f t="shared" si="178"/>
        <v>2938.6452266370147</v>
      </c>
      <c r="BG129" s="42">
        <f t="shared" si="178"/>
        <v>-186.80723221291046</v>
      </c>
      <c r="BH129" s="42">
        <f t="shared" si="178"/>
        <v>1238.8310016044622</v>
      </c>
      <c r="BI129" s="42">
        <f t="shared" si="178"/>
        <v>3990.6689960285657</v>
      </c>
    </row>
    <row r="130" spans="1:61" x14ac:dyDescent="0.2">
      <c r="B130" s="31"/>
      <c r="C130" s="14"/>
      <c r="V130" s="11"/>
      <c r="AZ130" s="11"/>
    </row>
    <row r="131" spans="1:61" x14ac:dyDescent="0.2">
      <c r="B131" s="31"/>
      <c r="C131" s="14"/>
      <c r="V131" s="11"/>
      <c r="W131" s="22" t="str">
        <f>"Present Value at "&amp;TEXT(B108,"0.00%")&amp;" :"</f>
        <v>Present Value at 3.21% :</v>
      </c>
      <c r="X131" s="42">
        <f>X105+NPV($B$21,X106:X125)</f>
        <v>23617.592665670687</v>
      </c>
      <c r="Y131" s="42">
        <f t="shared" ref="Y131:AE131" si="179">Y105+NPV($B$21,Y106:Y125)</f>
        <v>-2504.8889009586519</v>
      </c>
      <c r="Z131" s="42">
        <f t="shared" si="179"/>
        <v>-509.46130121045803</v>
      </c>
      <c r="AA131" s="42">
        <f t="shared" si="179"/>
        <v>-20900.771836781423</v>
      </c>
      <c r="AB131" s="42">
        <f t="shared" si="179"/>
        <v>-297.52937327985279</v>
      </c>
      <c r="AC131" s="42">
        <f t="shared" si="179"/>
        <v>-106.11992966150018</v>
      </c>
      <c r="AD131" s="42">
        <f t="shared" si="179"/>
        <v>1733.095596883637</v>
      </c>
      <c r="AE131" s="42">
        <f t="shared" si="179"/>
        <v>1329.4462939422845</v>
      </c>
      <c r="AZ131" s="11"/>
      <c r="BA131" s="22" t="str">
        <f>"Present Value at "&amp;TEXT(B108,"0.00%")&amp;" :"</f>
        <v>Present Value at 3.21% :</v>
      </c>
      <c r="BB131" s="42">
        <f>BB105+NPV($B$21,BB106:BB125)</f>
        <v>23617.592665670687</v>
      </c>
      <c r="BC131" s="42">
        <f t="shared" ref="BC131:BI131" si="180">BC105+NPV($B$21,BC106:BC125)</f>
        <v>-2504.8889009586519</v>
      </c>
      <c r="BD131" s="42">
        <f t="shared" si="180"/>
        <v>-557.46130121045803</v>
      </c>
      <c r="BE131" s="42">
        <f t="shared" si="180"/>
        <v>-17957.750020209642</v>
      </c>
      <c r="BF131" s="42">
        <f t="shared" si="180"/>
        <v>2597.4924432919338</v>
      </c>
      <c r="BG131" s="42">
        <f t="shared" si="180"/>
        <v>-106.11992966150018</v>
      </c>
      <c r="BH131" s="42">
        <f t="shared" si="180"/>
        <v>1733.5159986524727</v>
      </c>
      <c r="BI131" s="42">
        <f t="shared" si="180"/>
        <v>4224.888512282907</v>
      </c>
    </row>
    <row r="132" spans="1:61" x14ac:dyDescent="0.2">
      <c r="B132" s="31"/>
      <c r="C132" s="14"/>
    </row>
    <row r="133" spans="1:61" s="20" customFormat="1" ht="17" thickBot="1" x14ac:dyDescent="0.25">
      <c r="B133" s="43"/>
      <c r="C133" s="44"/>
      <c r="AG133" s="47"/>
    </row>
    <row r="134" spans="1:61" ht="17" thickBot="1" x14ac:dyDescent="0.25">
      <c r="A134" s="221" t="s">
        <v>67</v>
      </c>
      <c r="B134" s="221"/>
      <c r="E134" s="21">
        <v>0</v>
      </c>
      <c r="F134" s="27">
        <f>B138</f>
        <v>3488.4273679425501</v>
      </c>
      <c r="G134" s="27">
        <f>F134*B143</f>
        <v>2790.7418943540401</v>
      </c>
      <c r="H134" s="28">
        <f>B148</f>
        <v>200</v>
      </c>
      <c r="I134" s="27">
        <f>B135</f>
        <v>1000000</v>
      </c>
      <c r="J134" s="29">
        <v>0.8</v>
      </c>
      <c r="K134" s="8">
        <f>I134*J134/1000</f>
        <v>800</v>
      </c>
      <c r="M134" s="9"/>
      <c r="N134" s="9"/>
      <c r="O134" s="30">
        <v>1</v>
      </c>
      <c r="P134" s="30"/>
      <c r="Q134" s="30"/>
      <c r="R134" s="30">
        <f>O134-SUM(P134:Q134)</f>
        <v>1</v>
      </c>
      <c r="S134" s="30"/>
      <c r="T134" s="10"/>
      <c r="U134" s="10">
        <f t="shared" ref="U134:U154" si="181">K134*R134</f>
        <v>800</v>
      </c>
      <c r="W134" s="30"/>
      <c r="X134" s="11">
        <f t="shared" ref="X134:X154" si="182">$R134*F134</f>
        <v>3488.4273679425501</v>
      </c>
      <c r="Y134" s="11">
        <f t="shared" ref="Y134:Z154" si="183">-$R134*G134</f>
        <v>-2790.7418943540401</v>
      </c>
      <c r="Z134" s="11">
        <f t="shared" si="183"/>
        <v>-200</v>
      </c>
      <c r="AA134" s="11"/>
      <c r="AB134" s="11">
        <f>SUM(X134:AA134)</f>
        <v>497.68547358850992</v>
      </c>
      <c r="AC134" s="11">
        <f>T134-U134</f>
        <v>-800</v>
      </c>
      <c r="AD134" s="11"/>
      <c r="AE134" s="11">
        <f t="shared" ref="AE134:AE154" si="184">SUM(AB134:AD134)</f>
        <v>-302.31452641149008</v>
      </c>
      <c r="AI134" s="21">
        <v>0</v>
      </c>
      <c r="AJ134" s="27">
        <f>F134</f>
        <v>3488.4273679425501</v>
      </c>
      <c r="AK134" s="27">
        <f>G134</f>
        <v>2790.7418943540401</v>
      </c>
      <c r="AL134" s="28">
        <f>C148</f>
        <v>248</v>
      </c>
      <c r="AM134" s="27">
        <f>I134</f>
        <v>1000000</v>
      </c>
      <c r="AN134" s="29">
        <v>0.8</v>
      </c>
      <c r="AO134" s="8">
        <f>AM134*AN134/1000</f>
        <v>800</v>
      </c>
      <c r="AQ134" s="9"/>
      <c r="AR134" s="9"/>
      <c r="AS134" s="30">
        <v>1</v>
      </c>
      <c r="AT134" s="30"/>
      <c r="AU134" s="30"/>
      <c r="AV134" s="30">
        <f>AS134-SUM(AT134:AU134)</f>
        <v>1</v>
      </c>
      <c r="AW134" s="30"/>
      <c r="AX134" s="10"/>
      <c r="AY134" s="10">
        <f t="shared" ref="AY134:AY154" si="185">AO134*AV134</f>
        <v>800</v>
      </c>
      <c r="BA134" s="30"/>
      <c r="BB134" s="11">
        <f t="shared" ref="BB134:BB154" si="186">$R134*AJ134</f>
        <v>3488.4273679425501</v>
      </c>
      <c r="BC134" s="11">
        <f t="shared" ref="BC134:BD154" si="187">-$R134*AK134</f>
        <v>-2790.7418943540401</v>
      </c>
      <c r="BD134" s="11">
        <f t="shared" si="187"/>
        <v>-248</v>
      </c>
      <c r="BE134" s="11"/>
      <c r="BF134" s="11">
        <f>SUM(BB134:BE134)</f>
        <v>449.68547358850992</v>
      </c>
      <c r="BG134" s="11">
        <f>AX134-AY134</f>
        <v>-800</v>
      </c>
      <c r="BH134" s="11"/>
      <c r="BI134" s="11">
        <f t="shared" ref="BI134:BI154" si="188">SUM(BF134:BH134)</f>
        <v>-350.31452641149008</v>
      </c>
    </row>
    <row r="135" spans="1:61" x14ac:dyDescent="0.2">
      <c r="A135" s="45" t="s">
        <v>68</v>
      </c>
      <c r="B135" s="24">
        <v>1000000</v>
      </c>
      <c r="E135" s="31">
        <f>E134+1</f>
        <v>1</v>
      </c>
      <c r="F135" s="27"/>
      <c r="G135" s="27"/>
      <c r="H135" s="28"/>
      <c r="I135" s="27">
        <f>B135</f>
        <v>1000000</v>
      </c>
      <c r="J135" s="29">
        <v>0.8</v>
      </c>
      <c r="K135" s="8">
        <f t="shared" ref="K135:K154" si="189">I135*J135/1000</f>
        <v>800</v>
      </c>
      <c r="L135" s="32"/>
      <c r="M135" s="9">
        <f>M19</f>
        <v>1.3141842576365947</v>
      </c>
      <c r="N135" s="9">
        <f>N19</f>
        <v>9.5511407622175214E-3</v>
      </c>
      <c r="O135" s="33">
        <f>R134</f>
        <v>1</v>
      </c>
      <c r="P135" s="33">
        <f>O135*M135/1000</f>
        <v>1.3141842576365947E-3</v>
      </c>
      <c r="Q135" s="33">
        <f>MIN(N135*O135,O135-P135)</f>
        <v>9.5511407622175214E-3</v>
      </c>
      <c r="R135" s="30">
        <f>O135-SUM(P135:Q135)</f>
        <v>0.98913467498014584</v>
      </c>
      <c r="S135" s="30"/>
      <c r="T135" s="10">
        <f t="shared" ref="T135:T154" si="190">U134</f>
        <v>800</v>
      </c>
      <c r="U135" s="10">
        <f t="shared" si="181"/>
        <v>791.30773998411667</v>
      </c>
      <c r="W135" s="30"/>
      <c r="X135" s="11">
        <f t="shared" si="182"/>
        <v>0</v>
      </c>
      <c r="Y135" s="11">
        <f t="shared" si="183"/>
        <v>0</v>
      </c>
      <c r="Z135" s="11">
        <f t="shared" si="183"/>
        <v>0</v>
      </c>
      <c r="AA135" s="11">
        <f t="shared" ref="AA135:AA154" si="191">-P135*I135</f>
        <v>-1314.1842576365948</v>
      </c>
      <c r="AB135" s="11">
        <f t="shared" ref="AB135:AB154" si="192">SUM(X135:AA135)</f>
        <v>-1314.1842576365948</v>
      </c>
      <c r="AC135" s="11">
        <f>-I135*$R134*(J135-J134)/1000</f>
        <v>0</v>
      </c>
      <c r="AD135" s="11">
        <f t="shared" ref="AD135:AD154" si="193">$B$20*SUM(T135,X135:Y135)</f>
        <v>57.6769069692755</v>
      </c>
      <c r="AE135" s="11">
        <f t="shared" si="184"/>
        <v>-1256.5073506673193</v>
      </c>
      <c r="AG135" s="49"/>
      <c r="AI135" s="31">
        <f>AI134+1</f>
        <v>1</v>
      </c>
      <c r="AJ135" s="27"/>
      <c r="AK135" s="27"/>
      <c r="AL135" s="28"/>
      <c r="AM135" s="27">
        <f t="shared" ref="AM135:AM154" si="194">I135</f>
        <v>1000000</v>
      </c>
      <c r="AN135" s="29">
        <v>0.8</v>
      </c>
      <c r="AO135" s="8">
        <f t="shared" ref="AO135:AO154" si="195">AM135*AN135/1000</f>
        <v>800</v>
      </c>
      <c r="AP135" s="32"/>
      <c r="AQ135" s="9">
        <f>AQ19</f>
        <v>1.1244489054403115</v>
      </c>
      <c r="AR135" s="9">
        <f>N135</f>
        <v>9.5511407622175214E-3</v>
      </c>
      <c r="AS135" s="33">
        <f>AV134</f>
        <v>1</v>
      </c>
      <c r="AT135" s="33">
        <f>AS135*AQ135/1000</f>
        <v>1.1244489054403116E-3</v>
      </c>
      <c r="AU135" s="33">
        <f>MIN(AR135*AS135,AS135-AT135)</f>
        <v>9.5511407622175214E-3</v>
      </c>
      <c r="AV135" s="30">
        <f>AS135-SUM(AT135:AU135)</f>
        <v>0.9893244103323422</v>
      </c>
      <c r="AW135" s="30"/>
      <c r="AX135" s="10">
        <f t="shared" ref="AX135:AX154" si="196">AY134</f>
        <v>800</v>
      </c>
      <c r="AY135" s="10">
        <f t="shared" si="185"/>
        <v>791.45952826587381</v>
      </c>
      <c r="BA135" s="30"/>
      <c r="BB135" s="11">
        <f t="shared" si="186"/>
        <v>0</v>
      </c>
      <c r="BC135" s="11">
        <f t="shared" si="187"/>
        <v>0</v>
      </c>
      <c r="BD135" s="11">
        <f t="shared" si="187"/>
        <v>0</v>
      </c>
      <c r="BE135" s="11">
        <f t="shared" ref="BE135:BE154" si="197">-AT135*AM135</f>
        <v>-1124.4489054403116</v>
      </c>
      <c r="BF135" s="11">
        <f t="shared" ref="BF135:BF154" si="198">SUM(BB135:BE135)</f>
        <v>-1124.4489054403116</v>
      </c>
      <c r="BG135" s="11">
        <f>-AM135*$R134*(AN135-AN134)/1000</f>
        <v>0</v>
      </c>
      <c r="BH135" s="11">
        <f t="shared" ref="BH135:BH154" si="199">$B$20*SUM(AX135,BB135:BC135)</f>
        <v>57.6769069692755</v>
      </c>
      <c r="BI135" s="11">
        <f t="shared" si="188"/>
        <v>-1066.7719984710361</v>
      </c>
    </row>
    <row r="136" spans="1:61" x14ac:dyDescent="0.2">
      <c r="A136" s="34" t="s">
        <v>69</v>
      </c>
      <c r="B136" s="122">
        <f>B20</f>
        <v>7.2096133711594373E-2</v>
      </c>
      <c r="E136" s="31">
        <f t="shared" ref="E136:E154" si="200">E135+1</f>
        <v>2</v>
      </c>
      <c r="F136" s="27">
        <f>B138</f>
        <v>3488.4273679425501</v>
      </c>
      <c r="G136" s="27">
        <f>F136*$B$144</f>
        <v>174.42136839712751</v>
      </c>
      <c r="H136" s="28">
        <f>$B$149</f>
        <v>25</v>
      </c>
      <c r="I136" s="27">
        <f>B135</f>
        <v>1000000</v>
      </c>
      <c r="J136" s="29">
        <v>0.7</v>
      </c>
      <c r="K136" s="8">
        <f t="shared" si="189"/>
        <v>700</v>
      </c>
      <c r="L136" s="32"/>
      <c r="M136" s="9">
        <f t="shared" ref="M136:M154" si="201">M20</f>
        <v>1.4282641651842443</v>
      </c>
      <c r="N136" s="9">
        <f t="shared" ref="N136:N154" si="202">N20</f>
        <v>9.5802828701948978E-3</v>
      </c>
      <c r="O136" s="33">
        <f t="shared" ref="O136:O154" si="203">R135</f>
        <v>0.98913467498014584</v>
      </c>
      <c r="P136" s="33">
        <f t="shared" ref="P136:P154" si="204">O136*M136/1000</f>
        <v>1.4127456108153067E-3</v>
      </c>
      <c r="Q136" s="33">
        <f t="shared" ref="Q136:Q154" si="205">MIN(N136*O136,O136-P136)</f>
        <v>9.4761899830280889E-3</v>
      </c>
      <c r="R136" s="30">
        <f t="shared" ref="R136:R154" si="206">O136-SUM(P136:Q136)</f>
        <v>0.97824573938630244</v>
      </c>
      <c r="S136" s="30"/>
      <c r="T136" s="10">
        <f t="shared" si="190"/>
        <v>791.30773998411667</v>
      </c>
      <c r="U136" s="10">
        <f t="shared" si="181"/>
        <v>684.77201757041166</v>
      </c>
      <c r="W136" s="30"/>
      <c r="X136" s="11">
        <f t="shared" si="182"/>
        <v>3412.5392098483726</v>
      </c>
      <c r="Y136" s="11">
        <f t="shared" si="183"/>
        <v>-170.62696049241865</v>
      </c>
      <c r="Z136" s="11">
        <f t="shared" si="183"/>
        <v>-24.456143484657559</v>
      </c>
      <c r="AA136" s="11">
        <f t="shared" si="191"/>
        <v>-1412.7456108153067</v>
      </c>
      <c r="AB136" s="11">
        <f t="shared" si="192"/>
        <v>1804.7104950559894</v>
      </c>
      <c r="AC136" s="11">
        <f t="shared" ref="AC136:AC154" si="207">-I136*($R135*J136-$R134*J135)/1000</f>
        <v>107.60572751389796</v>
      </c>
      <c r="AD136" s="11">
        <f t="shared" si="193"/>
        <v>290.77956763973697</v>
      </c>
      <c r="AE136" s="11">
        <f t="shared" si="184"/>
        <v>2203.0957902096243</v>
      </c>
      <c r="AG136" s="50"/>
      <c r="AI136" s="31">
        <f t="shared" ref="AI136:AI154" si="208">AI135+1</f>
        <v>2</v>
      </c>
      <c r="AJ136" s="27">
        <f>F136</f>
        <v>3488.4273679425501</v>
      </c>
      <c r="AK136" s="27">
        <f>G136</f>
        <v>174.42136839712751</v>
      </c>
      <c r="AL136" s="28">
        <f>$C$149</f>
        <v>25</v>
      </c>
      <c r="AM136" s="27">
        <f t="shared" si="194"/>
        <v>1000000</v>
      </c>
      <c r="AN136" s="29">
        <v>0.7</v>
      </c>
      <c r="AO136" s="8">
        <f t="shared" si="195"/>
        <v>700</v>
      </c>
      <c r="AP136" s="32"/>
      <c r="AQ136" s="9">
        <f t="shared" ref="AQ136:AQ154" si="209">AQ20</f>
        <v>1.2220585263357691</v>
      </c>
      <c r="AR136" s="9">
        <f t="shared" ref="AR136:AR154" si="210">N136</f>
        <v>9.5802828701948978E-3</v>
      </c>
      <c r="AS136" s="33">
        <f t="shared" ref="AS136:AS154" si="211">AV135</f>
        <v>0.9893244103323422</v>
      </c>
      <c r="AT136" s="33">
        <f t="shared" ref="AT136:AT154" si="212">AS136*AQ136/1000</f>
        <v>1.2090123309587456E-3</v>
      </c>
      <c r="AU136" s="33">
        <f t="shared" ref="AU136:AU154" si="213">MIN(AR136*AS136,AS136-AT136)</f>
        <v>9.4780077013726059E-3</v>
      </c>
      <c r="AV136" s="30">
        <f t="shared" ref="AV136:AV154" si="214">AS136-SUM(AT136:AU136)</f>
        <v>0.97863739030001085</v>
      </c>
      <c r="AW136" s="30"/>
      <c r="AX136" s="10">
        <f t="shared" si="196"/>
        <v>791.45952826587381</v>
      </c>
      <c r="AY136" s="10">
        <f t="shared" si="185"/>
        <v>685.04617321000762</v>
      </c>
      <c r="BA136" s="30"/>
      <c r="BB136" s="11">
        <f t="shared" si="186"/>
        <v>3412.5392098483726</v>
      </c>
      <c r="BC136" s="11">
        <f t="shared" si="187"/>
        <v>-170.62696049241865</v>
      </c>
      <c r="BD136" s="11">
        <f t="shared" si="187"/>
        <v>-24.456143484657559</v>
      </c>
      <c r="BE136" s="11">
        <f t="shared" si="197"/>
        <v>-1209.0123309587457</v>
      </c>
      <c r="BF136" s="11">
        <f t="shared" si="198"/>
        <v>2008.4437749125505</v>
      </c>
      <c r="BG136" s="11">
        <f t="shared" ref="BG136:BG154" si="215">-AM136*($R135*AN136-$R134*AN135)/1000</f>
        <v>107.60572751389796</v>
      </c>
      <c r="BH136" s="11">
        <f t="shared" si="199"/>
        <v>290.79051098799437</v>
      </c>
      <c r="BI136" s="11">
        <f t="shared" si="188"/>
        <v>2406.8400134144426</v>
      </c>
    </row>
    <row r="137" spans="1:61" x14ac:dyDescent="0.2">
      <c r="A137" s="34" t="s">
        <v>70</v>
      </c>
      <c r="B137" s="12">
        <f>B21</f>
        <v>3.2096133711594366E-2</v>
      </c>
      <c r="E137" s="31">
        <f t="shared" si="200"/>
        <v>3</v>
      </c>
      <c r="F137" s="27">
        <f>B138</f>
        <v>3488.4273679425501</v>
      </c>
      <c r="G137" s="27">
        <f t="shared" ref="G137:G154" si="216">F137*$B$144</f>
        <v>174.42136839712751</v>
      </c>
      <c r="H137" s="28">
        <f t="shared" ref="H137:H154" si="217">$B$149</f>
        <v>25</v>
      </c>
      <c r="I137" s="27">
        <f>B135</f>
        <v>1000000</v>
      </c>
      <c r="J137" s="29">
        <v>0.7</v>
      </c>
      <c r="K137" s="8">
        <f t="shared" si="189"/>
        <v>700</v>
      </c>
      <c r="L137" s="32"/>
      <c r="M137" s="9">
        <f t="shared" si="201"/>
        <v>1.5531325570520966</v>
      </c>
      <c r="N137" s="9">
        <f t="shared" si="202"/>
        <v>8.9014186793623263E-3</v>
      </c>
      <c r="O137" s="33">
        <f t="shared" si="203"/>
        <v>0.97824573938630244</v>
      </c>
      <c r="P137" s="33">
        <f t="shared" si="204"/>
        <v>1.5193453066383669E-3</v>
      </c>
      <c r="Q137" s="33">
        <f t="shared" si="205"/>
        <v>8.7077748975798435E-3</v>
      </c>
      <c r="R137" s="30">
        <f t="shared" si="206"/>
        <v>0.96801861918208421</v>
      </c>
      <c r="S137" s="30"/>
      <c r="T137" s="10">
        <f t="shared" si="190"/>
        <v>684.77201757041166</v>
      </c>
      <c r="U137" s="10">
        <f t="shared" si="181"/>
        <v>677.61303342745896</v>
      </c>
      <c r="W137" s="30"/>
      <c r="X137" s="11">
        <f t="shared" si="182"/>
        <v>3376.8626438327396</v>
      </c>
      <c r="Y137" s="11">
        <f t="shared" si="183"/>
        <v>-168.84313219163698</v>
      </c>
      <c r="Z137" s="11">
        <f t="shared" si="183"/>
        <v>-24.200465479552104</v>
      </c>
      <c r="AA137" s="11">
        <f t="shared" si="191"/>
        <v>-1519.345306638367</v>
      </c>
      <c r="AB137" s="11">
        <f t="shared" si="192"/>
        <v>1664.4737395231839</v>
      </c>
      <c r="AC137" s="11">
        <f t="shared" si="207"/>
        <v>7.6222549156904629</v>
      </c>
      <c r="AD137" s="11">
        <f t="shared" si="193"/>
        <v>280.65521860139529</v>
      </c>
      <c r="AE137" s="11">
        <f t="shared" si="184"/>
        <v>1952.7512130402697</v>
      </c>
      <c r="AI137" s="31">
        <f t="shared" si="208"/>
        <v>3</v>
      </c>
      <c r="AJ137" s="27">
        <f t="shared" ref="AJ137:AK154" si="218">F137</f>
        <v>3488.4273679425501</v>
      </c>
      <c r="AK137" s="27">
        <f t="shared" si="218"/>
        <v>174.42136839712751</v>
      </c>
      <c r="AL137" s="28">
        <f t="shared" ref="AL137:AL154" si="219">$C$149</f>
        <v>25</v>
      </c>
      <c r="AM137" s="27">
        <f t="shared" si="194"/>
        <v>1000000</v>
      </c>
      <c r="AN137" s="29">
        <v>0.7</v>
      </c>
      <c r="AO137" s="8">
        <f t="shared" si="195"/>
        <v>700</v>
      </c>
      <c r="AP137" s="32"/>
      <c r="AQ137" s="9">
        <f t="shared" si="209"/>
        <v>1.3288990441277002</v>
      </c>
      <c r="AR137" s="9">
        <f t="shared" si="210"/>
        <v>8.9014186793623263E-3</v>
      </c>
      <c r="AS137" s="33">
        <f t="shared" si="211"/>
        <v>0.97863739030001085</v>
      </c>
      <c r="AT137" s="33">
        <f t="shared" si="212"/>
        <v>1.3005102925173115E-3</v>
      </c>
      <c r="AU137" s="33">
        <f t="shared" si="213"/>
        <v>8.7112611463389163E-3</v>
      </c>
      <c r="AV137" s="30">
        <f t="shared" si="214"/>
        <v>0.96862561886115461</v>
      </c>
      <c r="AW137" s="30"/>
      <c r="AX137" s="10">
        <f t="shared" si="196"/>
        <v>685.04617321000762</v>
      </c>
      <c r="AY137" s="10">
        <f t="shared" si="185"/>
        <v>678.03793320280818</v>
      </c>
      <c r="BA137" s="30"/>
      <c r="BB137" s="11">
        <f t="shared" si="186"/>
        <v>3376.8626438327396</v>
      </c>
      <c r="BC137" s="11">
        <f t="shared" si="187"/>
        <v>-168.84313219163698</v>
      </c>
      <c r="BD137" s="11">
        <f t="shared" si="187"/>
        <v>-24.200465479552104</v>
      </c>
      <c r="BE137" s="11">
        <f t="shared" si="197"/>
        <v>-1300.5102925173114</v>
      </c>
      <c r="BF137" s="11">
        <f t="shared" si="198"/>
        <v>1883.3087536442395</v>
      </c>
      <c r="BG137" s="11">
        <f t="shared" si="215"/>
        <v>7.6222549156904629</v>
      </c>
      <c r="BH137" s="11">
        <f t="shared" si="199"/>
        <v>280.67498416304539</v>
      </c>
      <c r="BI137" s="11">
        <f t="shared" si="188"/>
        <v>2171.6059927229753</v>
      </c>
    </row>
    <row r="138" spans="1:61" x14ac:dyDescent="0.2">
      <c r="A138" s="35" t="s">
        <v>71</v>
      </c>
      <c r="B138" s="18">
        <v>3488.4273679425501</v>
      </c>
      <c r="D138" s="36"/>
      <c r="E138" s="31">
        <f t="shared" si="200"/>
        <v>4</v>
      </c>
      <c r="F138" s="27">
        <f>B138</f>
        <v>3488.4273679425501</v>
      </c>
      <c r="G138" s="27">
        <f t="shared" si="216"/>
        <v>174.42136839712751</v>
      </c>
      <c r="H138" s="28">
        <f t="shared" si="217"/>
        <v>25</v>
      </c>
      <c r="I138" s="27">
        <f>B135</f>
        <v>1000000</v>
      </c>
      <c r="J138" s="29">
        <v>0.6</v>
      </c>
      <c r="K138" s="8">
        <f t="shared" si="189"/>
        <v>600</v>
      </c>
      <c r="L138" s="32"/>
      <c r="M138" s="9">
        <f t="shared" si="201"/>
        <v>1.6902913329606097</v>
      </c>
      <c r="N138" s="9">
        <f t="shared" si="202"/>
        <v>8.1999796147181735E-3</v>
      </c>
      <c r="O138" s="33">
        <f t="shared" si="203"/>
        <v>0.96801861918208421</v>
      </c>
      <c r="P138" s="33">
        <f t="shared" si="204"/>
        <v>1.6362334821479741E-3</v>
      </c>
      <c r="Q138" s="33">
        <f t="shared" si="205"/>
        <v>7.937732943960725E-3</v>
      </c>
      <c r="R138" s="30">
        <f t="shared" si="206"/>
        <v>0.95844465275597546</v>
      </c>
      <c r="S138" s="30"/>
      <c r="T138" s="10">
        <f t="shared" si="190"/>
        <v>677.61303342745896</v>
      </c>
      <c r="U138" s="10">
        <f t="shared" si="181"/>
        <v>575.06679165358526</v>
      </c>
      <c r="W138" s="30"/>
      <c r="X138" s="11">
        <f t="shared" si="182"/>
        <v>3343.4645573321386</v>
      </c>
      <c r="Y138" s="11">
        <f t="shared" si="183"/>
        <v>-167.17322786660694</v>
      </c>
      <c r="Z138" s="11">
        <f t="shared" si="183"/>
        <v>-23.961116318899386</v>
      </c>
      <c r="AA138" s="11">
        <f t="shared" si="191"/>
        <v>-1636.233482147974</v>
      </c>
      <c r="AB138" s="11">
        <f t="shared" si="192"/>
        <v>1516.0967309986586</v>
      </c>
      <c r="AC138" s="11">
        <f t="shared" si="207"/>
        <v>103.96084606116108</v>
      </c>
      <c r="AD138" s="11">
        <f t="shared" si="193"/>
        <v>277.85160425882998</v>
      </c>
      <c r="AE138" s="11">
        <f t="shared" si="184"/>
        <v>1897.9091813186496</v>
      </c>
      <c r="AI138" s="31">
        <f t="shared" si="208"/>
        <v>4</v>
      </c>
      <c r="AJ138" s="27">
        <f t="shared" si="218"/>
        <v>3488.4273679425501</v>
      </c>
      <c r="AK138" s="27">
        <f t="shared" si="218"/>
        <v>174.42136839712751</v>
      </c>
      <c r="AL138" s="28">
        <f t="shared" si="219"/>
        <v>25</v>
      </c>
      <c r="AM138" s="27">
        <f t="shared" si="194"/>
        <v>1000000</v>
      </c>
      <c r="AN138" s="29">
        <v>0.6</v>
      </c>
      <c r="AO138" s="8">
        <f t="shared" si="195"/>
        <v>600</v>
      </c>
      <c r="AP138" s="32"/>
      <c r="AQ138" s="9">
        <f t="shared" si="209"/>
        <v>1.4462555217644217</v>
      </c>
      <c r="AR138" s="9">
        <f t="shared" si="210"/>
        <v>8.1999796147181735E-3</v>
      </c>
      <c r="AS138" s="33">
        <f t="shared" si="211"/>
        <v>0.96862561886115461</v>
      </c>
      <c r="AT138" s="33">
        <f t="shared" si="212"/>
        <v>1.4008801498004251E-3</v>
      </c>
      <c r="AU138" s="33">
        <f t="shared" si="213"/>
        <v>7.9427103289552436E-3</v>
      </c>
      <c r="AV138" s="30">
        <f t="shared" si="214"/>
        <v>0.95928202838239895</v>
      </c>
      <c r="AW138" s="30"/>
      <c r="AX138" s="10">
        <f t="shared" si="196"/>
        <v>678.03793320280818</v>
      </c>
      <c r="AY138" s="10">
        <f t="shared" si="185"/>
        <v>575.56921702943941</v>
      </c>
      <c r="BA138" s="30"/>
      <c r="BB138" s="11">
        <f t="shared" si="186"/>
        <v>3343.4645573321386</v>
      </c>
      <c r="BC138" s="11">
        <f t="shared" si="187"/>
        <v>-167.17322786660694</v>
      </c>
      <c r="BD138" s="11">
        <f t="shared" si="187"/>
        <v>-23.961116318899386</v>
      </c>
      <c r="BE138" s="11">
        <f t="shared" si="197"/>
        <v>-1400.880149800425</v>
      </c>
      <c r="BF138" s="11">
        <f t="shared" si="198"/>
        <v>1751.4500633462076</v>
      </c>
      <c r="BG138" s="11">
        <f t="shared" si="215"/>
        <v>103.96084606116108</v>
      </c>
      <c r="BH138" s="11">
        <f t="shared" si="199"/>
        <v>277.8822378898476</v>
      </c>
      <c r="BI138" s="11">
        <f t="shared" si="188"/>
        <v>2133.2931472972164</v>
      </c>
    </row>
    <row r="139" spans="1:61" x14ac:dyDescent="0.2">
      <c r="D139" s="21"/>
      <c r="E139" s="31">
        <f t="shared" si="200"/>
        <v>5</v>
      </c>
      <c r="F139" s="27">
        <f>B138</f>
        <v>3488.4273679425501</v>
      </c>
      <c r="G139" s="27">
        <f t="shared" si="216"/>
        <v>174.42136839712751</v>
      </c>
      <c r="H139" s="28">
        <f t="shared" si="217"/>
        <v>25</v>
      </c>
      <c r="I139" s="27">
        <f>B135</f>
        <v>1000000</v>
      </c>
      <c r="J139" s="29">
        <v>0.6</v>
      </c>
      <c r="K139" s="8">
        <f t="shared" si="189"/>
        <v>600</v>
      </c>
      <c r="L139" s="32"/>
      <c r="M139" s="9">
        <f t="shared" si="201"/>
        <v>1.8407637069377385</v>
      </c>
      <c r="N139" s="9">
        <f t="shared" si="202"/>
        <v>7.7195040990566764E-3</v>
      </c>
      <c r="O139" s="33">
        <f t="shared" si="203"/>
        <v>0.95844465275597546</v>
      </c>
      <c r="P139" s="33">
        <f t="shared" si="204"/>
        <v>1.7642701319017429E-3</v>
      </c>
      <c r="Q139" s="33">
        <f t="shared" si="205"/>
        <v>7.3987174256687051E-3</v>
      </c>
      <c r="R139" s="30">
        <f t="shared" si="206"/>
        <v>0.94928166519840496</v>
      </c>
      <c r="S139" s="30"/>
      <c r="T139" s="10">
        <f t="shared" si="190"/>
        <v>575.06679165358526</v>
      </c>
      <c r="U139" s="10">
        <f t="shared" si="181"/>
        <v>569.56899911904293</v>
      </c>
      <c r="W139" s="30"/>
      <c r="X139" s="11">
        <f t="shared" si="182"/>
        <v>3311.500140764193</v>
      </c>
      <c r="Y139" s="11">
        <f t="shared" si="183"/>
        <v>-165.57500703820963</v>
      </c>
      <c r="Z139" s="11">
        <f t="shared" si="183"/>
        <v>-23.732041629960126</v>
      </c>
      <c r="AA139" s="11">
        <f t="shared" si="191"/>
        <v>-1764.2701319017428</v>
      </c>
      <c r="AB139" s="11">
        <f t="shared" si="192"/>
        <v>1357.9229601942802</v>
      </c>
      <c r="AC139" s="11">
        <f t="shared" si="207"/>
        <v>5.744379855665338</v>
      </c>
      <c r="AD139" s="11">
        <f t="shared" si="193"/>
        <v>268.2691313919284</v>
      </c>
      <c r="AE139" s="11">
        <f t="shared" si="184"/>
        <v>1631.9364714418739</v>
      </c>
      <c r="AI139" s="31">
        <f t="shared" si="208"/>
        <v>5</v>
      </c>
      <c r="AJ139" s="27">
        <f t="shared" si="218"/>
        <v>3488.4273679425501</v>
      </c>
      <c r="AK139" s="27">
        <f t="shared" si="218"/>
        <v>174.42136839712751</v>
      </c>
      <c r="AL139" s="28">
        <f t="shared" si="219"/>
        <v>25</v>
      </c>
      <c r="AM139" s="27">
        <f t="shared" si="194"/>
        <v>1000000</v>
      </c>
      <c r="AN139" s="29">
        <v>0.6</v>
      </c>
      <c r="AO139" s="8">
        <f t="shared" si="195"/>
        <v>600</v>
      </c>
      <c r="AP139" s="32"/>
      <c r="AQ139" s="9">
        <f t="shared" si="209"/>
        <v>1.5750034467486027</v>
      </c>
      <c r="AR139" s="9">
        <f t="shared" si="210"/>
        <v>7.7195040990566764E-3</v>
      </c>
      <c r="AS139" s="33">
        <f t="shared" si="211"/>
        <v>0.95928202838239895</v>
      </c>
      <c r="AT139" s="33">
        <f t="shared" si="212"/>
        <v>1.5108725011062695E-3</v>
      </c>
      <c r="AU139" s="33">
        <f t="shared" si="213"/>
        <v>7.4051815502493316E-3</v>
      </c>
      <c r="AV139" s="30">
        <f t="shared" si="214"/>
        <v>0.95036597433104331</v>
      </c>
      <c r="AW139" s="30"/>
      <c r="AX139" s="10">
        <f t="shared" si="196"/>
        <v>575.56921702943941</v>
      </c>
      <c r="AY139" s="10">
        <f t="shared" si="185"/>
        <v>570.21958459862594</v>
      </c>
      <c r="BA139" s="30"/>
      <c r="BB139" s="11">
        <f t="shared" si="186"/>
        <v>3311.500140764193</v>
      </c>
      <c r="BC139" s="11">
        <f t="shared" si="187"/>
        <v>-165.57500703820963</v>
      </c>
      <c r="BD139" s="11">
        <f t="shared" si="187"/>
        <v>-23.732041629960126</v>
      </c>
      <c r="BE139" s="11">
        <f t="shared" si="197"/>
        <v>-1510.8725011062695</v>
      </c>
      <c r="BF139" s="11">
        <f t="shared" si="198"/>
        <v>1611.3205909897536</v>
      </c>
      <c r="BG139" s="11">
        <f t="shared" si="215"/>
        <v>5.744379855665338</v>
      </c>
      <c r="BH139" s="11">
        <f t="shared" si="199"/>
        <v>268.30535431900609</v>
      </c>
      <c r="BI139" s="11">
        <f t="shared" si="188"/>
        <v>1885.3703251644249</v>
      </c>
    </row>
    <row r="140" spans="1:61" x14ac:dyDescent="0.2">
      <c r="D140" s="21"/>
      <c r="E140" s="31">
        <f t="shared" si="200"/>
        <v>6</v>
      </c>
      <c r="F140" s="27">
        <f>B138</f>
        <v>3488.4273679425501</v>
      </c>
      <c r="G140" s="27">
        <f t="shared" si="216"/>
        <v>174.42136839712751</v>
      </c>
      <c r="H140" s="28">
        <f t="shared" si="217"/>
        <v>25</v>
      </c>
      <c r="I140" s="27">
        <f>B135</f>
        <v>1000000</v>
      </c>
      <c r="J140" s="29">
        <v>0.5</v>
      </c>
      <c r="K140" s="8">
        <f t="shared" si="189"/>
        <v>500</v>
      </c>
      <c r="L140" s="32"/>
      <c r="M140" s="9">
        <f t="shared" si="201"/>
        <v>2.0063049989834814</v>
      </c>
      <c r="N140" s="9">
        <f t="shared" si="202"/>
        <v>6.9453463062913307E-3</v>
      </c>
      <c r="O140" s="33">
        <f t="shared" si="203"/>
        <v>0.94928166519840496</v>
      </c>
      <c r="P140" s="33">
        <f t="shared" si="204"/>
        <v>1.9045485503309235E-3</v>
      </c>
      <c r="Q140" s="33">
        <f t="shared" si="205"/>
        <v>6.5930899070158252E-3</v>
      </c>
      <c r="R140" s="30">
        <f t="shared" si="206"/>
        <v>0.94078402674105821</v>
      </c>
      <c r="S140" s="30"/>
      <c r="T140" s="10">
        <f t="shared" si="190"/>
        <v>569.56899911904293</v>
      </c>
      <c r="U140" s="10">
        <f t="shared" si="181"/>
        <v>470.39201337052913</v>
      </c>
      <c r="W140" s="30"/>
      <c r="X140" s="11">
        <f t="shared" si="182"/>
        <v>3281.8567462067035</v>
      </c>
      <c r="Y140" s="11">
        <f t="shared" si="183"/>
        <v>-164.09283731033517</v>
      </c>
      <c r="Z140" s="11">
        <f t="shared" si="183"/>
        <v>-23.519600668526454</v>
      </c>
      <c r="AA140" s="11">
        <f t="shared" si="191"/>
        <v>-1904.5485503309235</v>
      </c>
      <c r="AB140" s="11">
        <f t="shared" si="192"/>
        <v>1189.6957578969184</v>
      </c>
      <c r="AC140" s="11">
        <f t="shared" si="207"/>
        <v>100.42595905438273</v>
      </c>
      <c r="AD140" s="11">
        <f t="shared" si="193"/>
        <v>265.84244637544123</v>
      </c>
      <c r="AE140" s="11">
        <f t="shared" si="184"/>
        <v>1555.9641633267424</v>
      </c>
      <c r="AI140" s="31">
        <f t="shared" si="208"/>
        <v>6</v>
      </c>
      <c r="AJ140" s="27">
        <f t="shared" si="218"/>
        <v>3488.4273679425501</v>
      </c>
      <c r="AK140" s="27">
        <f t="shared" si="218"/>
        <v>174.42136839712751</v>
      </c>
      <c r="AL140" s="28">
        <f t="shared" si="219"/>
        <v>25</v>
      </c>
      <c r="AM140" s="27">
        <f t="shared" si="194"/>
        <v>1000000</v>
      </c>
      <c r="AN140" s="29">
        <v>0.5</v>
      </c>
      <c r="AO140" s="8">
        <f t="shared" si="195"/>
        <v>500</v>
      </c>
      <c r="AP140" s="32"/>
      <c r="AQ140" s="9">
        <f t="shared" si="209"/>
        <v>1.7166447147552415</v>
      </c>
      <c r="AR140" s="9">
        <f t="shared" si="210"/>
        <v>6.9453463062913307E-3</v>
      </c>
      <c r="AS140" s="33">
        <f t="shared" si="211"/>
        <v>0.95036597433104331</v>
      </c>
      <c r="AT140" s="33">
        <f t="shared" si="212"/>
        <v>1.6314407269186011E-3</v>
      </c>
      <c r="AU140" s="33">
        <f t="shared" si="213"/>
        <v>6.6006208094450732E-3</v>
      </c>
      <c r="AV140" s="30">
        <f t="shared" si="214"/>
        <v>0.94213391279467962</v>
      </c>
      <c r="AW140" s="30"/>
      <c r="AX140" s="10">
        <f t="shared" si="196"/>
        <v>570.21958459862594</v>
      </c>
      <c r="AY140" s="10">
        <f t="shared" si="185"/>
        <v>471.06695639733982</v>
      </c>
      <c r="BA140" s="30"/>
      <c r="BB140" s="11">
        <f t="shared" si="186"/>
        <v>3281.8567462067035</v>
      </c>
      <c r="BC140" s="11">
        <f t="shared" si="187"/>
        <v>-164.09283731033517</v>
      </c>
      <c r="BD140" s="11">
        <f t="shared" si="187"/>
        <v>-23.519600668526454</v>
      </c>
      <c r="BE140" s="11">
        <f t="shared" si="197"/>
        <v>-1631.4407269186011</v>
      </c>
      <c r="BF140" s="11">
        <f t="shared" si="198"/>
        <v>1462.8035813092408</v>
      </c>
      <c r="BG140" s="11">
        <f t="shared" si="215"/>
        <v>100.42595905438273</v>
      </c>
      <c r="BH140" s="11">
        <f t="shared" si="199"/>
        <v>265.88935107316803</v>
      </c>
      <c r="BI140" s="11">
        <f t="shared" si="188"/>
        <v>1829.1188914367915</v>
      </c>
    </row>
    <row r="141" spans="1:61" x14ac:dyDescent="0.2">
      <c r="A141" s="220" t="s">
        <v>72</v>
      </c>
      <c r="B141" s="220"/>
      <c r="C141" s="38"/>
      <c r="D141" s="21"/>
      <c r="E141" s="31">
        <f t="shared" si="200"/>
        <v>7</v>
      </c>
      <c r="F141" s="27">
        <f>B138</f>
        <v>3488.4273679425501</v>
      </c>
      <c r="G141" s="27">
        <f t="shared" si="216"/>
        <v>174.42136839712751</v>
      </c>
      <c r="H141" s="28">
        <f t="shared" si="217"/>
        <v>25</v>
      </c>
      <c r="I141" s="27">
        <f>B135</f>
        <v>1000000</v>
      </c>
      <c r="J141" s="29">
        <v>0.5</v>
      </c>
      <c r="K141" s="8">
        <f t="shared" si="189"/>
        <v>500</v>
      </c>
      <c r="L141" s="32"/>
      <c r="M141" s="9">
        <f t="shared" si="201"/>
        <v>2.1871053257687421</v>
      </c>
      <c r="N141" s="9">
        <f t="shared" si="202"/>
        <v>7.0317739771965128E-3</v>
      </c>
      <c r="O141" s="33">
        <f t="shared" si="203"/>
        <v>0.94078402674105821</v>
      </c>
      <c r="P141" s="33">
        <f t="shared" si="204"/>
        <v>2.057593755283531E-3</v>
      </c>
      <c r="Q141" s="33">
        <f t="shared" si="205"/>
        <v>6.6153806373999216E-3</v>
      </c>
      <c r="R141" s="30">
        <f t="shared" si="206"/>
        <v>0.93211105234837477</v>
      </c>
      <c r="S141" s="30"/>
      <c r="T141" s="10">
        <f t="shared" si="190"/>
        <v>470.39201337052913</v>
      </c>
      <c r="U141" s="10">
        <f t="shared" si="181"/>
        <v>466.05552617418738</v>
      </c>
      <c r="W141" s="30"/>
      <c r="X141" s="11">
        <f t="shared" si="182"/>
        <v>3251.6017049738016</v>
      </c>
      <c r="Y141" s="11">
        <f t="shared" si="183"/>
        <v>-162.58008524869007</v>
      </c>
      <c r="Z141" s="11">
        <f t="shared" si="183"/>
        <v>-23.302776308709369</v>
      </c>
      <c r="AA141" s="11">
        <f t="shared" si="191"/>
        <v>-2057.5937552835308</v>
      </c>
      <c r="AB141" s="11">
        <f t="shared" si="192"/>
        <v>1008.1250881328715</v>
      </c>
      <c r="AC141" s="11">
        <f t="shared" si="207"/>
        <v>4.2488192286733728</v>
      </c>
      <c r="AD141" s="11">
        <f t="shared" si="193"/>
        <v>256.61996122653522</v>
      </c>
      <c r="AE141" s="11">
        <f t="shared" si="184"/>
        <v>1268.9938685880802</v>
      </c>
      <c r="AI141" s="31">
        <f t="shared" si="208"/>
        <v>7</v>
      </c>
      <c r="AJ141" s="27">
        <f t="shared" si="218"/>
        <v>3488.4273679425501</v>
      </c>
      <c r="AK141" s="27">
        <f t="shared" si="218"/>
        <v>174.42136839712751</v>
      </c>
      <c r="AL141" s="28">
        <f t="shared" si="219"/>
        <v>25</v>
      </c>
      <c r="AM141" s="27">
        <f t="shared" si="194"/>
        <v>1000000</v>
      </c>
      <c r="AN141" s="29">
        <v>0.5</v>
      </c>
      <c r="AO141" s="8">
        <f t="shared" si="195"/>
        <v>500</v>
      </c>
      <c r="AP141" s="32"/>
      <c r="AQ141" s="9">
        <f t="shared" si="209"/>
        <v>1.87134199436088</v>
      </c>
      <c r="AR141" s="9">
        <f t="shared" si="210"/>
        <v>7.0317739771965128E-3</v>
      </c>
      <c r="AS141" s="33">
        <f t="shared" si="211"/>
        <v>0.94213391279467962</v>
      </c>
      <c r="AT141" s="33">
        <f t="shared" si="212"/>
        <v>1.7630547553242151E-3</v>
      </c>
      <c r="AU141" s="33">
        <f t="shared" si="213"/>
        <v>6.624872731023957E-3</v>
      </c>
      <c r="AV141" s="30">
        <f t="shared" si="214"/>
        <v>0.93374598530833142</v>
      </c>
      <c r="AW141" s="30"/>
      <c r="AX141" s="10">
        <f t="shared" si="196"/>
        <v>471.06695639733982</v>
      </c>
      <c r="AY141" s="10">
        <f t="shared" si="185"/>
        <v>466.87299265416573</v>
      </c>
      <c r="BA141" s="30"/>
      <c r="BB141" s="11">
        <f t="shared" si="186"/>
        <v>3251.6017049738016</v>
      </c>
      <c r="BC141" s="11">
        <f t="shared" si="187"/>
        <v>-162.58008524869007</v>
      </c>
      <c r="BD141" s="11">
        <f t="shared" si="187"/>
        <v>-23.302776308709369</v>
      </c>
      <c r="BE141" s="11">
        <f t="shared" si="197"/>
        <v>-1763.054755324215</v>
      </c>
      <c r="BF141" s="11">
        <f t="shared" si="198"/>
        <v>1302.6640880921873</v>
      </c>
      <c r="BG141" s="11">
        <f t="shared" si="215"/>
        <v>4.2488192286733728</v>
      </c>
      <c r="BH141" s="11">
        <f t="shared" si="199"/>
        <v>256.66862200924385</v>
      </c>
      <c r="BI141" s="11">
        <f t="shared" si="188"/>
        <v>1563.5815293301046</v>
      </c>
    </row>
    <row r="142" spans="1:61" x14ac:dyDescent="0.2">
      <c r="A142" s="37" t="s">
        <v>8</v>
      </c>
      <c r="B142" s="37" t="s">
        <v>73</v>
      </c>
      <c r="C142" s="38"/>
      <c r="D142" s="21"/>
      <c r="E142" s="31">
        <f t="shared" si="200"/>
        <v>8</v>
      </c>
      <c r="F142" s="27">
        <f>B138</f>
        <v>3488.4273679425501</v>
      </c>
      <c r="G142" s="27">
        <f t="shared" si="216"/>
        <v>174.42136839712751</v>
      </c>
      <c r="H142" s="28">
        <f t="shared" si="217"/>
        <v>25</v>
      </c>
      <c r="I142" s="27">
        <f>B135</f>
        <v>1000000</v>
      </c>
      <c r="J142" s="29">
        <v>0.4</v>
      </c>
      <c r="K142" s="8">
        <f t="shared" si="189"/>
        <v>400</v>
      </c>
      <c r="L142" s="32"/>
      <c r="M142" s="9">
        <f t="shared" si="201"/>
        <v>2.387234329377383</v>
      </c>
      <c r="N142" s="9">
        <f t="shared" si="202"/>
        <v>6.0675249994714704E-3</v>
      </c>
      <c r="O142" s="33">
        <f t="shared" si="203"/>
        <v>0.93211105234837477</v>
      </c>
      <c r="P142" s="33">
        <f t="shared" si="204"/>
        <v>2.2251675029581188E-3</v>
      </c>
      <c r="Q142" s="33">
        <f t="shared" si="205"/>
        <v>5.6556071124074245E-3</v>
      </c>
      <c r="R142" s="30">
        <f t="shared" si="206"/>
        <v>0.92423027773300925</v>
      </c>
      <c r="S142" s="30"/>
      <c r="T142" s="10">
        <f t="shared" si="190"/>
        <v>466.05552617418738</v>
      </c>
      <c r="U142" s="10">
        <f t="shared" si="181"/>
        <v>369.69211109320372</v>
      </c>
      <c r="W142" s="30"/>
      <c r="X142" s="11">
        <f t="shared" si="182"/>
        <v>3224.1101951249734</v>
      </c>
      <c r="Y142" s="11">
        <f t="shared" si="183"/>
        <v>-161.20550975624869</v>
      </c>
      <c r="Z142" s="11">
        <f t="shared" si="183"/>
        <v>-23.105756943325233</v>
      </c>
      <c r="AA142" s="11">
        <f t="shared" si="191"/>
        <v>-2225.1675029581188</v>
      </c>
      <c r="AB142" s="11">
        <f t="shared" si="192"/>
        <v>814.63142546728068</v>
      </c>
      <c r="AC142" s="11">
        <f t="shared" si="207"/>
        <v>97.547592431179154</v>
      </c>
      <c r="AD142" s="11">
        <f t="shared" si="193"/>
        <v>254.42438727429416</v>
      </c>
      <c r="AE142" s="11">
        <f t="shared" si="184"/>
        <v>1166.603405172754</v>
      </c>
      <c r="AI142" s="31">
        <f t="shared" si="208"/>
        <v>8</v>
      </c>
      <c r="AJ142" s="27">
        <f t="shared" si="218"/>
        <v>3488.4273679425501</v>
      </c>
      <c r="AK142" s="27">
        <f t="shared" si="218"/>
        <v>174.42136839712751</v>
      </c>
      <c r="AL142" s="28">
        <f t="shared" si="219"/>
        <v>25</v>
      </c>
      <c r="AM142" s="27">
        <f t="shared" si="194"/>
        <v>1000000</v>
      </c>
      <c r="AN142" s="29">
        <v>0.4</v>
      </c>
      <c r="AO142" s="8">
        <f t="shared" si="195"/>
        <v>400</v>
      </c>
      <c r="AP142" s="32"/>
      <c r="AQ142" s="9">
        <f t="shared" si="209"/>
        <v>2.0425773730735237</v>
      </c>
      <c r="AR142" s="9">
        <f t="shared" si="210"/>
        <v>6.0675249994714704E-3</v>
      </c>
      <c r="AS142" s="33">
        <f t="shared" si="211"/>
        <v>0.93374598530833142</v>
      </c>
      <c r="AT142" s="33">
        <f t="shared" si="212"/>
        <v>1.9072484217890406E-3</v>
      </c>
      <c r="AU142" s="33">
        <f t="shared" si="213"/>
        <v>5.6655271090144208E-3</v>
      </c>
      <c r="AV142" s="30">
        <f t="shared" si="214"/>
        <v>0.92617320977752793</v>
      </c>
      <c r="AW142" s="30"/>
      <c r="AX142" s="10">
        <f t="shared" si="196"/>
        <v>466.87299265416573</v>
      </c>
      <c r="AY142" s="10">
        <f t="shared" si="185"/>
        <v>370.46928391101119</v>
      </c>
      <c r="BA142" s="30"/>
      <c r="BB142" s="11">
        <f t="shared" si="186"/>
        <v>3224.1101951249734</v>
      </c>
      <c r="BC142" s="11">
        <f t="shared" si="187"/>
        <v>-161.20550975624869</v>
      </c>
      <c r="BD142" s="11">
        <f t="shared" si="187"/>
        <v>-23.105756943325233</v>
      </c>
      <c r="BE142" s="11">
        <f t="shared" si="197"/>
        <v>-1907.2484217890405</v>
      </c>
      <c r="BF142" s="11">
        <f t="shared" si="198"/>
        <v>1132.5505066363589</v>
      </c>
      <c r="BG142" s="11">
        <f t="shared" si="215"/>
        <v>97.547592431179154</v>
      </c>
      <c r="BH142" s="11">
        <f t="shared" si="199"/>
        <v>254.48332344693944</v>
      </c>
      <c r="BI142" s="11">
        <f t="shared" si="188"/>
        <v>1484.5814225144775</v>
      </c>
    </row>
    <row r="143" spans="1:61" x14ac:dyDescent="0.2">
      <c r="A143" s="21">
        <v>1</v>
      </c>
      <c r="B143" s="38">
        <f>B114</f>
        <v>0.8</v>
      </c>
      <c r="D143" s="21"/>
      <c r="E143" s="31">
        <f t="shared" si="200"/>
        <v>9</v>
      </c>
      <c r="F143" s="27">
        <f>B138</f>
        <v>3488.4273679425501</v>
      </c>
      <c r="G143" s="27">
        <f t="shared" si="216"/>
        <v>174.42136839712751</v>
      </c>
      <c r="H143" s="28">
        <f t="shared" si="217"/>
        <v>25</v>
      </c>
      <c r="I143" s="27">
        <f>B135</f>
        <v>1000000</v>
      </c>
      <c r="J143" s="29">
        <v>0.4</v>
      </c>
      <c r="K143" s="8">
        <f t="shared" si="189"/>
        <v>400</v>
      </c>
      <c r="L143" s="32"/>
      <c r="M143" s="9">
        <f t="shared" si="201"/>
        <v>2.6094385895298609</v>
      </c>
      <c r="N143" s="9">
        <f t="shared" si="202"/>
        <v>5.6882942573793366E-3</v>
      </c>
      <c r="O143" s="33">
        <f t="shared" si="203"/>
        <v>0.92423027773300925</v>
      </c>
      <c r="P143" s="33">
        <f t="shared" si="204"/>
        <v>2.4117221523284153E-3</v>
      </c>
      <c r="Q143" s="33">
        <f t="shared" si="205"/>
        <v>5.2572937813247858E-3</v>
      </c>
      <c r="R143" s="30">
        <f t="shared" si="206"/>
        <v>0.91656126179935604</v>
      </c>
      <c r="S143" s="30"/>
      <c r="T143" s="10">
        <f t="shared" si="190"/>
        <v>369.69211109320372</v>
      </c>
      <c r="U143" s="10">
        <f t="shared" si="181"/>
        <v>366.62450471974239</v>
      </c>
      <c r="W143" s="30"/>
      <c r="X143" s="11">
        <f t="shared" si="182"/>
        <v>3197.3573900568304</v>
      </c>
      <c r="Y143" s="11">
        <f t="shared" si="183"/>
        <v>-159.8678695028415</v>
      </c>
      <c r="Z143" s="11">
        <f t="shared" si="183"/>
        <v>-22.914031544983899</v>
      </c>
      <c r="AA143" s="11">
        <f t="shared" si="191"/>
        <v>-2411.7221523284152</v>
      </c>
      <c r="AB143" s="11">
        <f t="shared" si="192"/>
        <v>602.85333668058956</v>
      </c>
      <c r="AC143" s="11">
        <f t="shared" si="207"/>
        <v>3.1523098461462284</v>
      </c>
      <c r="AD143" s="11">
        <f t="shared" si="193"/>
        <v>245.64462249492431</v>
      </c>
      <c r="AE143" s="11">
        <f t="shared" si="184"/>
        <v>851.65026902166005</v>
      </c>
      <c r="AI143" s="31">
        <f t="shared" si="208"/>
        <v>9</v>
      </c>
      <c r="AJ143" s="27">
        <f t="shared" si="218"/>
        <v>3488.4273679425501</v>
      </c>
      <c r="AK143" s="27">
        <f t="shared" si="218"/>
        <v>174.42136839712751</v>
      </c>
      <c r="AL143" s="28">
        <f t="shared" si="219"/>
        <v>25</v>
      </c>
      <c r="AM143" s="27">
        <f t="shared" si="194"/>
        <v>1000000</v>
      </c>
      <c r="AN143" s="29">
        <v>0.4</v>
      </c>
      <c r="AO143" s="8">
        <f t="shared" si="195"/>
        <v>400</v>
      </c>
      <c r="AP143" s="32"/>
      <c r="AQ143" s="9">
        <f t="shared" si="209"/>
        <v>2.2327008931664873</v>
      </c>
      <c r="AR143" s="9">
        <f t="shared" si="210"/>
        <v>5.6882942573793366E-3</v>
      </c>
      <c r="AS143" s="33">
        <f t="shared" si="211"/>
        <v>0.92617320977752793</v>
      </c>
      <c r="AT143" s="33">
        <f t="shared" si="212"/>
        <v>2.0678677526971591E-3</v>
      </c>
      <c r="AU143" s="33">
        <f t="shared" si="213"/>
        <v>5.2683457505160996E-3</v>
      </c>
      <c r="AV143" s="30">
        <f t="shared" si="214"/>
        <v>0.9188369962743147</v>
      </c>
      <c r="AW143" s="30"/>
      <c r="AX143" s="10">
        <f t="shared" si="196"/>
        <v>370.46928391101119</v>
      </c>
      <c r="AY143" s="10">
        <f t="shared" si="185"/>
        <v>367.53479850972587</v>
      </c>
      <c r="BA143" s="30"/>
      <c r="BB143" s="11">
        <f t="shared" si="186"/>
        <v>3197.3573900568304</v>
      </c>
      <c r="BC143" s="11">
        <f t="shared" si="187"/>
        <v>-159.8678695028415</v>
      </c>
      <c r="BD143" s="11">
        <f t="shared" si="187"/>
        <v>-22.914031544983899</v>
      </c>
      <c r="BE143" s="11">
        <f t="shared" si="197"/>
        <v>-2067.8677526971592</v>
      </c>
      <c r="BF143" s="11">
        <f t="shared" si="198"/>
        <v>946.70773631184557</v>
      </c>
      <c r="BG143" s="11">
        <f t="shared" si="215"/>
        <v>3.1523098461462284</v>
      </c>
      <c r="BH143" s="11">
        <f t="shared" si="199"/>
        <v>245.70065365031394</v>
      </c>
      <c r="BI143" s="11">
        <f t="shared" si="188"/>
        <v>1195.5606998083058</v>
      </c>
    </row>
    <row r="144" spans="1:61" x14ac:dyDescent="0.2">
      <c r="A144" s="39" t="s">
        <v>74</v>
      </c>
      <c r="B144" s="38">
        <f>B115</f>
        <v>0.05</v>
      </c>
      <c r="D144" s="21"/>
      <c r="E144" s="31">
        <f t="shared" si="200"/>
        <v>10</v>
      </c>
      <c r="F144" s="27">
        <f>B138</f>
        <v>3488.4273679425501</v>
      </c>
      <c r="G144" s="27">
        <f t="shared" si="216"/>
        <v>174.42136839712751</v>
      </c>
      <c r="H144" s="28">
        <f t="shared" si="217"/>
        <v>25</v>
      </c>
      <c r="I144" s="27">
        <f>B135</f>
        <v>1000000</v>
      </c>
      <c r="J144" s="29">
        <v>0.4</v>
      </c>
      <c r="K144" s="8">
        <f t="shared" si="189"/>
        <v>400</v>
      </c>
      <c r="L144" s="32"/>
      <c r="M144" s="9">
        <f t="shared" si="201"/>
        <v>2.856316576086404</v>
      </c>
      <c r="N144" s="9">
        <f t="shared" si="202"/>
        <v>5.4090601757944556E-3</v>
      </c>
      <c r="O144" s="33">
        <f t="shared" si="203"/>
        <v>0.91656126179935604</v>
      </c>
      <c r="P144" s="33">
        <f t="shared" si="204"/>
        <v>2.617989125076171E-3</v>
      </c>
      <c r="Q144" s="33">
        <f t="shared" si="205"/>
        <v>4.9577350198748132E-3</v>
      </c>
      <c r="R144" s="30">
        <f t="shared" si="206"/>
        <v>0.90898553765440504</v>
      </c>
      <c r="S144" s="30"/>
      <c r="T144" s="10">
        <f t="shared" si="190"/>
        <v>366.62450471974239</v>
      </c>
      <c r="U144" s="10">
        <f t="shared" si="181"/>
        <v>363.59421506176204</v>
      </c>
      <c r="W144" s="30"/>
      <c r="X144" s="11">
        <f t="shared" si="182"/>
        <v>3170.9300266176001</v>
      </c>
      <c r="Y144" s="11">
        <f t="shared" si="183"/>
        <v>-158.54650133088001</v>
      </c>
      <c r="Z144" s="11">
        <f t="shared" si="183"/>
        <v>-22.724638441360128</v>
      </c>
      <c r="AA144" s="11">
        <f t="shared" si="191"/>
        <v>-2617.9891250761711</v>
      </c>
      <c r="AB144" s="11">
        <f t="shared" si="192"/>
        <v>371.66976176918888</v>
      </c>
      <c r="AC144" s="11">
        <f t="shared" si="207"/>
        <v>3.0676063734612624</v>
      </c>
      <c r="AD144" s="11">
        <f t="shared" si="193"/>
        <v>243.61341474389701</v>
      </c>
      <c r="AE144" s="11">
        <f t="shared" si="184"/>
        <v>618.35078288654722</v>
      </c>
      <c r="AI144" s="31">
        <f t="shared" si="208"/>
        <v>10</v>
      </c>
      <c r="AJ144" s="27">
        <f t="shared" si="218"/>
        <v>3488.4273679425501</v>
      </c>
      <c r="AK144" s="27">
        <f t="shared" si="218"/>
        <v>174.42136839712751</v>
      </c>
      <c r="AL144" s="28">
        <f t="shared" si="219"/>
        <v>25</v>
      </c>
      <c r="AM144" s="27">
        <f t="shared" si="194"/>
        <v>1000000</v>
      </c>
      <c r="AN144" s="29">
        <v>0.4</v>
      </c>
      <c r="AO144" s="8">
        <f t="shared" si="195"/>
        <v>400</v>
      </c>
      <c r="AP144" s="32"/>
      <c r="AQ144" s="9">
        <f t="shared" si="209"/>
        <v>2.4439358704139296</v>
      </c>
      <c r="AR144" s="9">
        <f t="shared" si="210"/>
        <v>5.4090601757944556E-3</v>
      </c>
      <c r="AS144" s="33">
        <f t="shared" si="211"/>
        <v>0.9188369962743147</v>
      </c>
      <c r="AT144" s="33">
        <f t="shared" si="212"/>
        <v>2.2455786942581881E-3</v>
      </c>
      <c r="AU144" s="33">
        <f t="shared" si="213"/>
        <v>4.9700446045939945E-3</v>
      </c>
      <c r="AV144" s="30">
        <f t="shared" si="214"/>
        <v>0.91162137297546253</v>
      </c>
      <c r="AW144" s="30"/>
      <c r="AX144" s="10">
        <f t="shared" si="196"/>
        <v>367.53479850972587</v>
      </c>
      <c r="AY144" s="10">
        <f t="shared" si="185"/>
        <v>364.64854919018501</v>
      </c>
      <c r="BA144" s="30"/>
      <c r="BB144" s="11">
        <f t="shared" si="186"/>
        <v>3170.9300266176001</v>
      </c>
      <c r="BC144" s="11">
        <f t="shared" si="187"/>
        <v>-158.54650133088001</v>
      </c>
      <c r="BD144" s="11">
        <f t="shared" si="187"/>
        <v>-22.724638441360128</v>
      </c>
      <c r="BE144" s="11">
        <f t="shared" si="197"/>
        <v>-2245.5786942581881</v>
      </c>
      <c r="BF144" s="11">
        <f t="shared" si="198"/>
        <v>744.08019258717195</v>
      </c>
      <c r="BG144" s="11">
        <f t="shared" si="215"/>
        <v>3.0676063734612624</v>
      </c>
      <c r="BH144" s="11">
        <f t="shared" si="199"/>
        <v>243.67904340669651</v>
      </c>
      <c r="BI144" s="11">
        <f t="shared" si="188"/>
        <v>990.82684236732962</v>
      </c>
    </row>
    <row r="145" spans="1:61" x14ac:dyDescent="0.2">
      <c r="D145" s="21"/>
      <c r="E145" s="31">
        <f t="shared" si="200"/>
        <v>11</v>
      </c>
      <c r="F145" s="27">
        <f>B138</f>
        <v>3488.4273679425501</v>
      </c>
      <c r="G145" s="27">
        <f t="shared" si="216"/>
        <v>174.42136839712751</v>
      </c>
      <c r="H145" s="28">
        <f t="shared" si="217"/>
        <v>25</v>
      </c>
      <c r="I145" s="27">
        <f>B135</f>
        <v>1000000</v>
      </c>
      <c r="J145" s="29">
        <v>0.4</v>
      </c>
      <c r="K145" s="8">
        <f t="shared" si="189"/>
        <v>400</v>
      </c>
      <c r="L145" s="40"/>
      <c r="M145" s="9">
        <f t="shared" si="201"/>
        <v>3.1319523698602287</v>
      </c>
      <c r="N145" s="9">
        <f t="shared" si="202"/>
        <v>4.8099788144753339E-3</v>
      </c>
      <c r="O145" s="33">
        <f t="shared" si="203"/>
        <v>0.90898553765440504</v>
      </c>
      <c r="P145" s="33">
        <f t="shared" si="204"/>
        <v>2.846899408825388E-3</v>
      </c>
      <c r="Q145" s="33">
        <f t="shared" si="205"/>
        <v>4.3722011787821593E-3</v>
      </c>
      <c r="R145" s="30">
        <f t="shared" si="206"/>
        <v>0.90176643706679749</v>
      </c>
      <c r="S145" s="40"/>
      <c r="T145" s="10">
        <f t="shared" si="190"/>
        <v>363.59421506176204</v>
      </c>
      <c r="U145" s="10">
        <f t="shared" si="181"/>
        <v>360.70657482671902</v>
      </c>
      <c r="W145" s="40"/>
      <c r="X145" s="11">
        <f t="shared" si="182"/>
        <v>3145.7467185558594</v>
      </c>
      <c r="Y145" s="11">
        <f t="shared" si="183"/>
        <v>-157.28733592779298</v>
      </c>
      <c r="Z145" s="11">
        <f t="shared" si="183"/>
        <v>-22.544160926669939</v>
      </c>
      <c r="AA145" s="11">
        <f t="shared" si="191"/>
        <v>-2846.899408825388</v>
      </c>
      <c r="AB145" s="11">
        <f t="shared" si="192"/>
        <v>119.01581287600857</v>
      </c>
      <c r="AC145" s="11">
        <f t="shared" si="207"/>
        <v>3.0302896579804117</v>
      </c>
      <c r="AD145" s="11">
        <f t="shared" si="193"/>
        <v>241.67010438747687</v>
      </c>
      <c r="AE145" s="11">
        <f t="shared" si="184"/>
        <v>363.71620692146587</v>
      </c>
      <c r="AI145" s="31">
        <f t="shared" si="208"/>
        <v>11</v>
      </c>
      <c r="AJ145" s="27">
        <f t="shared" si="218"/>
        <v>3488.4273679425501</v>
      </c>
      <c r="AK145" s="27">
        <f t="shared" si="218"/>
        <v>174.42136839712751</v>
      </c>
      <c r="AL145" s="28">
        <f t="shared" si="219"/>
        <v>25</v>
      </c>
      <c r="AM145" s="27">
        <f t="shared" si="194"/>
        <v>1000000</v>
      </c>
      <c r="AN145" s="29">
        <v>0.4</v>
      </c>
      <c r="AO145" s="8">
        <f t="shared" si="195"/>
        <v>400</v>
      </c>
      <c r="AP145" s="40"/>
      <c r="AQ145" s="9">
        <f t="shared" si="209"/>
        <v>2.6797767464616586</v>
      </c>
      <c r="AR145" s="9">
        <f t="shared" si="210"/>
        <v>4.8099788144753339E-3</v>
      </c>
      <c r="AS145" s="33">
        <f t="shared" si="211"/>
        <v>0.91162137297546253</v>
      </c>
      <c r="AT145" s="33">
        <f t="shared" si="212"/>
        <v>2.442941756877095E-3</v>
      </c>
      <c r="AU145" s="33">
        <f t="shared" si="213"/>
        <v>4.3848794908348913E-3</v>
      </c>
      <c r="AV145" s="30">
        <f t="shared" si="214"/>
        <v>0.90479355172775056</v>
      </c>
      <c r="AW145" s="40"/>
      <c r="AX145" s="10">
        <f t="shared" si="196"/>
        <v>364.64854919018501</v>
      </c>
      <c r="AY145" s="10">
        <f t="shared" si="185"/>
        <v>361.91742069110023</v>
      </c>
      <c r="BA145" s="40"/>
      <c r="BB145" s="11">
        <f t="shared" si="186"/>
        <v>3145.7467185558594</v>
      </c>
      <c r="BC145" s="11">
        <f t="shared" si="187"/>
        <v>-157.28733592779298</v>
      </c>
      <c r="BD145" s="11">
        <f t="shared" si="187"/>
        <v>-22.544160926669939</v>
      </c>
      <c r="BE145" s="11">
        <f t="shared" si="197"/>
        <v>-2442.941756877095</v>
      </c>
      <c r="BF145" s="11">
        <f t="shared" si="198"/>
        <v>522.97346482430157</v>
      </c>
      <c r="BG145" s="11">
        <f t="shared" si="215"/>
        <v>3.0302896579804117</v>
      </c>
      <c r="BH145" s="11">
        <f t="shared" si="199"/>
        <v>241.74611780177634</v>
      </c>
      <c r="BI145" s="11">
        <f t="shared" si="188"/>
        <v>767.74987228405837</v>
      </c>
    </row>
    <row r="146" spans="1:61" x14ac:dyDescent="0.2">
      <c r="A146" s="220" t="s">
        <v>75</v>
      </c>
      <c r="B146" s="220"/>
      <c r="D146" s="21"/>
      <c r="E146" s="31">
        <f t="shared" si="200"/>
        <v>12</v>
      </c>
      <c r="F146" s="27">
        <f>B138</f>
        <v>3488.4273679425501</v>
      </c>
      <c r="G146" s="27">
        <f t="shared" si="216"/>
        <v>174.42136839712751</v>
      </c>
      <c r="H146" s="28">
        <f t="shared" si="217"/>
        <v>25</v>
      </c>
      <c r="I146" s="27">
        <f>B135</f>
        <v>1000000</v>
      </c>
      <c r="J146" s="29">
        <v>0.4</v>
      </c>
      <c r="K146" s="8">
        <f t="shared" si="189"/>
        <v>400</v>
      </c>
      <c r="L146" s="40"/>
      <c r="M146" s="9">
        <f t="shared" si="201"/>
        <v>3.441094364167725</v>
      </c>
      <c r="N146" s="9">
        <f t="shared" si="202"/>
        <v>4.2600652883569099E-3</v>
      </c>
      <c r="O146" s="33">
        <f t="shared" si="203"/>
        <v>0.90176643706679749</v>
      </c>
      <c r="P146" s="33">
        <f t="shared" si="204"/>
        <v>3.1030634043861666E-3</v>
      </c>
      <c r="Q146" s="33">
        <f t="shared" si="205"/>
        <v>3.8415838967535499E-3</v>
      </c>
      <c r="R146" s="30">
        <f t="shared" si="206"/>
        <v>0.89482178976565774</v>
      </c>
      <c r="S146" s="40"/>
      <c r="T146" s="10">
        <f t="shared" si="190"/>
        <v>360.70657482671902</v>
      </c>
      <c r="U146" s="10">
        <f t="shared" si="181"/>
        <v>357.92871590626311</v>
      </c>
      <c r="X146" s="11">
        <f t="shared" si="182"/>
        <v>3121.5208208498552</v>
      </c>
      <c r="Y146" s="11">
        <f t="shared" si="183"/>
        <v>-156.07604104249276</v>
      </c>
      <c r="Z146" s="11">
        <f t="shared" si="183"/>
        <v>-22.370544744141444</v>
      </c>
      <c r="AA146" s="11">
        <f t="shared" si="191"/>
        <v>-3103.0634043861664</v>
      </c>
      <c r="AB146" s="11">
        <f t="shared" si="192"/>
        <v>-159.9891693229456</v>
      </c>
      <c r="AC146" s="11">
        <f t="shared" si="207"/>
        <v>2.8876402350430097</v>
      </c>
      <c r="AD146" s="11">
        <f t="shared" si="193"/>
        <v>239.80265280869949</v>
      </c>
      <c r="AE146" s="11">
        <f t="shared" si="184"/>
        <v>82.701123720796915</v>
      </c>
      <c r="AI146" s="31">
        <f t="shared" si="208"/>
        <v>12</v>
      </c>
      <c r="AJ146" s="27">
        <f t="shared" si="218"/>
        <v>3488.4273679425501</v>
      </c>
      <c r="AK146" s="27">
        <f t="shared" si="218"/>
        <v>174.42136839712751</v>
      </c>
      <c r="AL146" s="28">
        <f t="shared" si="219"/>
        <v>25</v>
      </c>
      <c r="AM146" s="27">
        <f t="shared" si="194"/>
        <v>1000000</v>
      </c>
      <c r="AN146" s="29">
        <v>0.4</v>
      </c>
      <c r="AO146" s="8">
        <f t="shared" si="195"/>
        <v>400</v>
      </c>
      <c r="AP146" s="40"/>
      <c r="AQ146" s="9">
        <f t="shared" si="209"/>
        <v>2.9442863653410098</v>
      </c>
      <c r="AR146" s="9">
        <f t="shared" si="210"/>
        <v>4.2600652883569099E-3</v>
      </c>
      <c r="AS146" s="33">
        <f t="shared" si="211"/>
        <v>0.90479355172775056</v>
      </c>
      <c r="AT146" s="33">
        <f t="shared" si="212"/>
        <v>2.6639713178004815E-3</v>
      </c>
      <c r="AU146" s="33">
        <f t="shared" si="213"/>
        <v>3.8544796028445526E-3</v>
      </c>
      <c r="AV146" s="30">
        <f t="shared" si="214"/>
        <v>0.89827510080710549</v>
      </c>
      <c r="AW146" s="40"/>
      <c r="AX146" s="10">
        <f t="shared" si="196"/>
        <v>361.91742069110023</v>
      </c>
      <c r="AY146" s="10">
        <f t="shared" si="185"/>
        <v>359.31004032284221</v>
      </c>
      <c r="BB146" s="11">
        <f t="shared" si="186"/>
        <v>3121.5208208498552</v>
      </c>
      <c r="BC146" s="11">
        <f t="shared" si="187"/>
        <v>-156.07604104249276</v>
      </c>
      <c r="BD146" s="11">
        <f t="shared" si="187"/>
        <v>-22.370544744141444</v>
      </c>
      <c r="BE146" s="11">
        <f t="shared" si="197"/>
        <v>-2663.9713178004813</v>
      </c>
      <c r="BF146" s="11">
        <f t="shared" si="198"/>
        <v>279.10291726273954</v>
      </c>
      <c r="BG146" s="11">
        <f t="shared" si="215"/>
        <v>2.8876402350430097</v>
      </c>
      <c r="BH146" s="11">
        <f t="shared" si="199"/>
        <v>239.88995011404205</v>
      </c>
      <c r="BI146" s="11">
        <f t="shared" si="188"/>
        <v>521.88050761182467</v>
      </c>
    </row>
    <row r="147" spans="1:61" x14ac:dyDescent="0.2">
      <c r="A147" s="37" t="s">
        <v>8</v>
      </c>
      <c r="B147" s="37" t="s">
        <v>76</v>
      </c>
      <c r="C147" s="37" t="s">
        <v>77</v>
      </c>
      <c r="D147" s="21"/>
      <c r="E147" s="31">
        <f t="shared" si="200"/>
        <v>13</v>
      </c>
      <c r="F147" s="27">
        <f>B138</f>
        <v>3488.4273679425501</v>
      </c>
      <c r="G147" s="27">
        <f t="shared" si="216"/>
        <v>174.42136839712751</v>
      </c>
      <c r="H147" s="28">
        <f t="shared" si="217"/>
        <v>25</v>
      </c>
      <c r="I147" s="27">
        <f>B135</f>
        <v>1000000</v>
      </c>
      <c r="J147" s="29">
        <v>0.3</v>
      </c>
      <c r="K147" s="8">
        <f t="shared" si="189"/>
        <v>300</v>
      </c>
      <c r="L147" s="40"/>
      <c r="M147" s="9">
        <f t="shared" si="201"/>
        <v>3.783235753468869</v>
      </c>
      <c r="N147" s="9">
        <f t="shared" si="202"/>
        <v>3.7604068026689582E-3</v>
      </c>
      <c r="O147" s="33">
        <f t="shared" si="203"/>
        <v>0.89482178976565774</v>
      </c>
      <c r="P147" s="33">
        <f t="shared" si="204"/>
        <v>3.3853217880244401E-3</v>
      </c>
      <c r="Q147" s="33">
        <f t="shared" si="205"/>
        <v>3.3648939454111919E-3</v>
      </c>
      <c r="R147" s="30">
        <f t="shared" si="206"/>
        <v>0.88807157403222214</v>
      </c>
      <c r="S147" s="40"/>
      <c r="T147" s="10">
        <f t="shared" si="190"/>
        <v>357.92871590626311</v>
      </c>
      <c r="U147" s="10">
        <f t="shared" si="181"/>
        <v>266.42147220966666</v>
      </c>
      <c r="X147" s="11">
        <f t="shared" si="182"/>
        <v>3097.9731835458224</v>
      </c>
      <c r="Y147" s="11">
        <f t="shared" si="183"/>
        <v>-154.89865917729111</v>
      </c>
      <c r="Z147" s="11">
        <f t="shared" si="183"/>
        <v>-22.201789350805555</v>
      </c>
      <c r="AA147" s="11">
        <f t="shared" si="191"/>
        <v>-3385.3217880244401</v>
      </c>
      <c r="AB147" s="11">
        <f t="shared" si="192"/>
        <v>-464.44905300671417</v>
      </c>
      <c r="AC147" s="11">
        <f t="shared" si="207"/>
        <v>92.260037897021704</v>
      </c>
      <c r="AD147" s="11">
        <f t="shared" si="193"/>
        <v>237.9895709932579</v>
      </c>
      <c r="AE147" s="11">
        <f t="shared" si="184"/>
        <v>-134.19944411643459</v>
      </c>
      <c r="AI147" s="31">
        <f t="shared" si="208"/>
        <v>13</v>
      </c>
      <c r="AJ147" s="27">
        <f t="shared" si="218"/>
        <v>3488.4273679425501</v>
      </c>
      <c r="AK147" s="27">
        <f t="shared" si="218"/>
        <v>174.42136839712751</v>
      </c>
      <c r="AL147" s="28">
        <f t="shared" si="219"/>
        <v>25</v>
      </c>
      <c r="AM147" s="27">
        <f t="shared" si="194"/>
        <v>1000000</v>
      </c>
      <c r="AN147" s="29">
        <v>0.3</v>
      </c>
      <c r="AO147" s="8">
        <f t="shared" si="195"/>
        <v>300</v>
      </c>
      <c r="AP147" s="40"/>
      <c r="AQ147" s="9">
        <f t="shared" si="209"/>
        <v>3.2370310915618012</v>
      </c>
      <c r="AR147" s="9">
        <f t="shared" si="210"/>
        <v>3.7604068026689582E-3</v>
      </c>
      <c r="AS147" s="33">
        <f t="shared" si="211"/>
        <v>0.89827510080710549</v>
      </c>
      <c r="AT147" s="33">
        <f t="shared" si="212"/>
        <v>2.9077444300884118E-3</v>
      </c>
      <c r="AU147" s="33">
        <f t="shared" si="213"/>
        <v>3.3778797997431839E-3</v>
      </c>
      <c r="AV147" s="30">
        <f t="shared" si="214"/>
        <v>0.8919894765772739</v>
      </c>
      <c r="AW147" s="40"/>
      <c r="AX147" s="10">
        <f t="shared" si="196"/>
        <v>359.31004032284221</v>
      </c>
      <c r="AY147" s="10">
        <f t="shared" si="185"/>
        <v>267.59684297318216</v>
      </c>
      <c r="BB147" s="11">
        <f t="shared" si="186"/>
        <v>3097.9731835458224</v>
      </c>
      <c r="BC147" s="11">
        <f t="shared" si="187"/>
        <v>-154.89865917729111</v>
      </c>
      <c r="BD147" s="11">
        <f t="shared" si="187"/>
        <v>-22.201789350805555</v>
      </c>
      <c r="BE147" s="11">
        <f t="shared" si="197"/>
        <v>-2907.7444300884117</v>
      </c>
      <c r="BF147" s="11">
        <f t="shared" si="198"/>
        <v>13.128304929314254</v>
      </c>
      <c r="BG147" s="11">
        <f t="shared" si="215"/>
        <v>92.260037897021704</v>
      </c>
      <c r="BH147" s="11">
        <f t="shared" si="199"/>
        <v>238.08915914309466</v>
      </c>
      <c r="BI147" s="11">
        <f t="shared" si="188"/>
        <v>343.47750196943059</v>
      </c>
    </row>
    <row r="148" spans="1:61" x14ac:dyDescent="0.2">
      <c r="A148" s="21">
        <v>1</v>
      </c>
      <c r="B148" s="13">
        <f>B119</f>
        <v>200</v>
      </c>
      <c r="C148" s="13">
        <f>C119</f>
        <v>248</v>
      </c>
      <c r="D148" s="21"/>
      <c r="E148" s="31">
        <f t="shared" si="200"/>
        <v>14</v>
      </c>
      <c r="F148" s="27">
        <f>B138</f>
        <v>3488.4273679425501</v>
      </c>
      <c r="G148" s="27">
        <f t="shared" si="216"/>
        <v>174.42136839712751</v>
      </c>
      <c r="H148" s="28">
        <f t="shared" si="217"/>
        <v>25</v>
      </c>
      <c r="I148" s="27">
        <f>B135</f>
        <v>1000000</v>
      </c>
      <c r="J148" s="29">
        <v>0.3</v>
      </c>
      <c r="K148" s="8">
        <f t="shared" si="189"/>
        <v>300</v>
      </c>
      <c r="L148" s="40"/>
      <c r="M148" s="9">
        <f t="shared" si="201"/>
        <v>4.1592141081829732</v>
      </c>
      <c r="N148" s="9">
        <f t="shared" si="202"/>
        <v>3.4390922997347773E-3</v>
      </c>
      <c r="O148" s="33">
        <f t="shared" si="203"/>
        <v>0.88807157403222214</v>
      </c>
      <c r="P148" s="33">
        <f t="shared" si="204"/>
        <v>3.693679819791078E-3</v>
      </c>
      <c r="Q148" s="33">
        <f t="shared" si="205"/>
        <v>3.0541601118675584E-3</v>
      </c>
      <c r="R148" s="30">
        <f t="shared" si="206"/>
        <v>0.88132373410056353</v>
      </c>
      <c r="S148" s="40"/>
      <c r="T148" s="10">
        <f t="shared" si="190"/>
        <v>266.42147220966666</v>
      </c>
      <c r="U148" s="10">
        <f t="shared" si="181"/>
        <v>264.39712023016904</v>
      </c>
      <c r="X148" s="11">
        <f t="shared" si="182"/>
        <v>3074.4338340537288</v>
      </c>
      <c r="Y148" s="11">
        <f t="shared" si="183"/>
        <v>-153.72169170268643</v>
      </c>
      <c r="Z148" s="11">
        <f t="shared" si="183"/>
        <v>-22.033093352514086</v>
      </c>
      <c r="AA148" s="11">
        <f t="shared" si="191"/>
        <v>-3693.679819791078</v>
      </c>
      <c r="AB148" s="11">
        <f t="shared" si="192"/>
        <v>-795.0007707925497</v>
      </c>
      <c r="AC148" s="11">
        <f t="shared" si="207"/>
        <v>2.0250647200307226</v>
      </c>
      <c r="AD148" s="11">
        <f t="shared" si="193"/>
        <v>229.78001123208597</v>
      </c>
      <c r="AE148" s="11">
        <f t="shared" si="184"/>
        <v>-563.19569484043302</v>
      </c>
      <c r="AI148" s="31">
        <f t="shared" si="208"/>
        <v>14</v>
      </c>
      <c r="AJ148" s="27">
        <f t="shared" si="218"/>
        <v>3488.4273679425501</v>
      </c>
      <c r="AK148" s="27">
        <f t="shared" si="218"/>
        <v>174.42136839712751</v>
      </c>
      <c r="AL148" s="28">
        <f t="shared" si="219"/>
        <v>25</v>
      </c>
      <c r="AM148" s="27">
        <f t="shared" si="194"/>
        <v>1000000</v>
      </c>
      <c r="AN148" s="29">
        <v>0.3</v>
      </c>
      <c r="AO148" s="8">
        <f t="shared" si="195"/>
        <v>300</v>
      </c>
      <c r="AP148" s="40"/>
      <c r="AQ148" s="9">
        <f t="shared" si="209"/>
        <v>3.5587275713140567</v>
      </c>
      <c r="AR148" s="9">
        <f t="shared" si="210"/>
        <v>3.4390922997347773E-3</v>
      </c>
      <c r="AS148" s="33">
        <f t="shared" si="211"/>
        <v>0.8919894765772739</v>
      </c>
      <c r="AT148" s="33">
        <f t="shared" si="212"/>
        <v>3.1743475436175387E-3</v>
      </c>
      <c r="AU148" s="33">
        <f t="shared" si="213"/>
        <v>3.0676341403413571E-3</v>
      </c>
      <c r="AV148" s="30">
        <f t="shared" si="214"/>
        <v>0.88574749489331506</v>
      </c>
      <c r="AW148" s="40"/>
      <c r="AX148" s="10">
        <f t="shared" si="196"/>
        <v>267.59684297318216</v>
      </c>
      <c r="AY148" s="10">
        <f t="shared" si="185"/>
        <v>265.72424846799453</v>
      </c>
      <c r="BB148" s="11">
        <f t="shared" si="186"/>
        <v>3074.4338340537288</v>
      </c>
      <c r="BC148" s="11">
        <f t="shared" si="187"/>
        <v>-153.72169170268643</v>
      </c>
      <c r="BD148" s="11">
        <f t="shared" si="187"/>
        <v>-22.033093352514086</v>
      </c>
      <c r="BE148" s="11">
        <f t="shared" si="197"/>
        <v>-3174.3475436175386</v>
      </c>
      <c r="BF148" s="11">
        <f t="shared" si="198"/>
        <v>-275.66849461901029</v>
      </c>
      <c r="BG148" s="11">
        <f t="shared" si="215"/>
        <v>2.0250647200307226</v>
      </c>
      <c r="BH148" s="11">
        <f t="shared" si="199"/>
        <v>229.86475091981308</v>
      </c>
      <c r="BI148" s="11">
        <f t="shared" si="188"/>
        <v>-43.778678979166472</v>
      </c>
    </row>
    <row r="149" spans="1:61" x14ac:dyDescent="0.2">
      <c r="A149" s="39" t="s">
        <v>74</v>
      </c>
      <c r="B149" s="13">
        <f>B120</f>
        <v>25</v>
      </c>
      <c r="C149" s="13">
        <f>C120</f>
        <v>25</v>
      </c>
      <c r="D149" s="21"/>
      <c r="E149" s="31">
        <f t="shared" si="200"/>
        <v>15</v>
      </c>
      <c r="F149" s="27">
        <f>B138</f>
        <v>3488.4273679425501</v>
      </c>
      <c r="G149" s="27">
        <f t="shared" si="216"/>
        <v>174.42136839712751</v>
      </c>
      <c r="H149" s="28">
        <f t="shared" si="217"/>
        <v>25</v>
      </c>
      <c r="I149" s="27">
        <f>B135</f>
        <v>1000000</v>
      </c>
      <c r="J149" s="29">
        <v>0.3</v>
      </c>
      <c r="K149" s="8">
        <f t="shared" si="189"/>
        <v>300</v>
      </c>
      <c r="L149" s="40"/>
      <c r="M149" s="9">
        <f t="shared" si="201"/>
        <v>4.5732759569250323</v>
      </c>
      <c r="N149" s="9">
        <f t="shared" si="202"/>
        <v>2.8092994447762513E-3</v>
      </c>
      <c r="O149" s="33">
        <f t="shared" si="203"/>
        <v>0.88132373410056353</v>
      </c>
      <c r="P149" s="33">
        <f t="shared" si="204"/>
        <v>4.0305366434294975E-3</v>
      </c>
      <c r="Q149" s="33">
        <f t="shared" si="205"/>
        <v>2.4759022768768455E-3</v>
      </c>
      <c r="R149" s="30">
        <f t="shared" si="206"/>
        <v>0.87481729518025719</v>
      </c>
      <c r="S149" s="40"/>
      <c r="T149" s="10">
        <f t="shared" si="190"/>
        <v>264.39712023016904</v>
      </c>
      <c r="U149" s="10">
        <f t="shared" si="181"/>
        <v>262.44518855407716</v>
      </c>
      <c r="X149" s="11">
        <f t="shared" si="182"/>
        <v>3051.7365944562853</v>
      </c>
      <c r="Y149" s="11">
        <f t="shared" si="183"/>
        <v>-152.58682972281429</v>
      </c>
      <c r="Z149" s="11">
        <f t="shared" si="183"/>
        <v>-21.870432379506429</v>
      </c>
      <c r="AA149" s="11">
        <f t="shared" si="191"/>
        <v>-4030.5366434294974</v>
      </c>
      <c r="AB149" s="11">
        <f t="shared" si="192"/>
        <v>-1153.2573110755329</v>
      </c>
      <c r="AC149" s="11">
        <f t="shared" si="207"/>
        <v>2.024351979497574</v>
      </c>
      <c r="AD149" s="11">
        <f t="shared" si="193"/>
        <v>228.07949922123646</v>
      </c>
      <c r="AE149" s="11">
        <f t="shared" si="184"/>
        <v>-923.15345987479884</v>
      </c>
      <c r="AI149" s="31">
        <f t="shared" si="208"/>
        <v>15</v>
      </c>
      <c r="AJ149" s="27">
        <f t="shared" si="218"/>
        <v>3488.4273679425501</v>
      </c>
      <c r="AK149" s="27">
        <f t="shared" si="218"/>
        <v>174.42136839712751</v>
      </c>
      <c r="AL149" s="28">
        <f t="shared" si="219"/>
        <v>25</v>
      </c>
      <c r="AM149" s="27">
        <f t="shared" si="194"/>
        <v>1000000</v>
      </c>
      <c r="AN149" s="29">
        <v>0.3</v>
      </c>
      <c r="AO149" s="8">
        <f t="shared" si="195"/>
        <v>300</v>
      </c>
      <c r="AP149" s="40"/>
      <c r="AQ149" s="9">
        <f t="shared" si="209"/>
        <v>3.9130092406439809</v>
      </c>
      <c r="AR149" s="9">
        <f t="shared" si="210"/>
        <v>2.8092994447762513E-3</v>
      </c>
      <c r="AS149" s="33">
        <f t="shared" si="211"/>
        <v>0.88574749489331506</v>
      </c>
      <c r="AT149" s="33">
        <f t="shared" si="212"/>
        <v>3.4659381323947991E-3</v>
      </c>
      <c r="AU149" s="33">
        <f t="shared" si="213"/>
        <v>2.4883299456157455E-3</v>
      </c>
      <c r="AV149" s="30">
        <f t="shared" si="214"/>
        <v>0.87979322681530447</v>
      </c>
      <c r="AW149" s="40"/>
      <c r="AX149" s="10">
        <f t="shared" si="196"/>
        <v>265.72424846799453</v>
      </c>
      <c r="AY149" s="10">
        <f t="shared" si="185"/>
        <v>263.93796804459134</v>
      </c>
      <c r="BB149" s="11">
        <f t="shared" si="186"/>
        <v>3051.7365944562853</v>
      </c>
      <c r="BC149" s="11">
        <f t="shared" si="187"/>
        <v>-152.58682972281429</v>
      </c>
      <c r="BD149" s="11">
        <f t="shared" si="187"/>
        <v>-21.870432379506429</v>
      </c>
      <c r="BE149" s="11">
        <f t="shared" si="197"/>
        <v>-3465.9381323947991</v>
      </c>
      <c r="BF149" s="11">
        <f t="shared" si="198"/>
        <v>-588.65880004083465</v>
      </c>
      <c r="BG149" s="11">
        <f t="shared" si="215"/>
        <v>2.024351979497574</v>
      </c>
      <c r="BH149" s="11">
        <f t="shared" si="199"/>
        <v>228.17518003612315</v>
      </c>
      <c r="BI149" s="11">
        <f t="shared" si="188"/>
        <v>-358.45926802521387</v>
      </c>
    </row>
    <row r="150" spans="1:61" x14ac:dyDescent="0.2">
      <c r="D150" s="21"/>
      <c r="E150" s="31">
        <f t="shared" si="200"/>
        <v>16</v>
      </c>
      <c r="F150" s="27">
        <f>B138</f>
        <v>3488.4273679425501</v>
      </c>
      <c r="G150" s="27">
        <f t="shared" si="216"/>
        <v>174.42136839712751</v>
      </c>
      <c r="H150" s="28">
        <f t="shared" si="217"/>
        <v>25</v>
      </c>
      <c r="I150" s="27">
        <f>B135</f>
        <v>1000000</v>
      </c>
      <c r="J150" s="29">
        <v>0.2</v>
      </c>
      <c r="K150" s="8">
        <f t="shared" si="189"/>
        <v>200</v>
      </c>
      <c r="L150" s="40"/>
      <c r="M150" s="9">
        <f t="shared" si="201"/>
        <v>5.0352548648284623</v>
      </c>
      <c r="N150" s="9">
        <f t="shared" si="202"/>
        <v>2.3158689784629738E-3</v>
      </c>
      <c r="O150" s="33">
        <f t="shared" si="203"/>
        <v>0.87481729518025719</v>
      </c>
      <c r="P150" s="33">
        <f t="shared" si="204"/>
        <v>4.4049280413924674E-3</v>
      </c>
      <c r="Q150" s="33">
        <f t="shared" si="205"/>
        <v>2.0259622357308442E-3</v>
      </c>
      <c r="R150" s="30">
        <f t="shared" si="206"/>
        <v>0.8683864049031339</v>
      </c>
      <c r="S150" s="40"/>
      <c r="T150" s="10">
        <f t="shared" si="190"/>
        <v>262.44518855407716</v>
      </c>
      <c r="U150" s="10">
        <f t="shared" si="181"/>
        <v>173.67728098062679</v>
      </c>
      <c r="X150" s="11">
        <f t="shared" si="182"/>
        <v>3029.3029008133331</v>
      </c>
      <c r="Y150" s="11">
        <f t="shared" si="183"/>
        <v>-151.46514504066664</v>
      </c>
      <c r="Z150" s="11">
        <f t="shared" si="183"/>
        <v>-21.709660122578349</v>
      </c>
      <c r="AA150" s="11">
        <f t="shared" si="191"/>
        <v>-4404.9280413924671</v>
      </c>
      <c r="AB150" s="11">
        <f t="shared" si="192"/>
        <v>-1548.7999457423794</v>
      </c>
      <c r="AC150" s="11">
        <f t="shared" si="207"/>
        <v>89.433661194117576</v>
      </c>
      <c r="AD150" s="11">
        <f t="shared" si="193"/>
        <v>226.40225904642014</v>
      </c>
      <c r="AE150" s="11">
        <f t="shared" si="184"/>
        <v>-1232.9640255018417</v>
      </c>
      <c r="AI150" s="31">
        <f t="shared" si="208"/>
        <v>16</v>
      </c>
      <c r="AJ150" s="27">
        <f t="shared" si="218"/>
        <v>3488.4273679425501</v>
      </c>
      <c r="AK150" s="27">
        <f t="shared" si="218"/>
        <v>174.42136839712751</v>
      </c>
      <c r="AL150" s="28">
        <f t="shared" si="219"/>
        <v>25</v>
      </c>
      <c r="AM150" s="27">
        <f t="shared" si="194"/>
        <v>1000000</v>
      </c>
      <c r="AN150" s="29">
        <v>0.2</v>
      </c>
      <c r="AO150" s="8">
        <f t="shared" si="195"/>
        <v>200</v>
      </c>
      <c r="AP150" s="40"/>
      <c r="AQ150" s="9">
        <f t="shared" si="209"/>
        <v>4.3082899437188535</v>
      </c>
      <c r="AR150" s="9">
        <f t="shared" si="210"/>
        <v>2.3158689784629738E-3</v>
      </c>
      <c r="AS150" s="33">
        <f t="shared" si="211"/>
        <v>0.87979322681530447</v>
      </c>
      <c r="AT150" s="33">
        <f t="shared" si="212"/>
        <v>3.7904043116403366E-3</v>
      </c>
      <c r="AU150" s="33">
        <f t="shared" si="213"/>
        <v>2.0374858414434027E-3</v>
      </c>
      <c r="AV150" s="30">
        <f t="shared" si="214"/>
        <v>0.87396533666222076</v>
      </c>
      <c r="AW150" s="40"/>
      <c r="AX150" s="10">
        <f t="shared" si="196"/>
        <v>263.93796804459134</v>
      </c>
      <c r="AY150" s="10">
        <f t="shared" si="185"/>
        <v>174.79306733244414</v>
      </c>
      <c r="BB150" s="11">
        <f t="shared" si="186"/>
        <v>3029.3029008133331</v>
      </c>
      <c r="BC150" s="11">
        <f t="shared" si="187"/>
        <v>-151.46514504066664</v>
      </c>
      <c r="BD150" s="11">
        <f t="shared" si="187"/>
        <v>-21.709660122578349</v>
      </c>
      <c r="BE150" s="11">
        <f t="shared" si="197"/>
        <v>-3790.4043116403368</v>
      </c>
      <c r="BF150" s="11">
        <f t="shared" si="198"/>
        <v>-934.27621599024906</v>
      </c>
      <c r="BG150" s="11">
        <f t="shared" si="215"/>
        <v>89.433661194117576</v>
      </c>
      <c r="BH150" s="11">
        <f t="shared" si="199"/>
        <v>226.50988267617021</v>
      </c>
      <c r="BI150" s="11">
        <f t="shared" si="188"/>
        <v>-618.33267211996122</v>
      </c>
    </row>
    <row r="151" spans="1:61" x14ac:dyDescent="0.2">
      <c r="A151" s="92"/>
      <c r="B151" s="93" t="s">
        <v>78</v>
      </c>
      <c r="C151" s="93" t="s">
        <v>79</v>
      </c>
      <c r="D151" s="21"/>
      <c r="E151" s="31">
        <f t="shared" si="200"/>
        <v>17</v>
      </c>
      <c r="F151" s="27">
        <f>B138</f>
        <v>3488.4273679425501</v>
      </c>
      <c r="G151" s="27">
        <f t="shared" si="216"/>
        <v>174.42136839712751</v>
      </c>
      <c r="H151" s="28">
        <f t="shared" si="217"/>
        <v>25</v>
      </c>
      <c r="I151" s="27">
        <f>B135</f>
        <v>1000000</v>
      </c>
      <c r="J151" s="29">
        <v>0.2</v>
      </c>
      <c r="K151" s="8">
        <f t="shared" si="189"/>
        <v>200</v>
      </c>
      <c r="L151" s="40"/>
      <c r="M151" s="9">
        <f t="shared" si="201"/>
        <v>5.5481792079796692</v>
      </c>
      <c r="N151" s="9">
        <f t="shared" si="202"/>
        <v>2.1070586464656598E-3</v>
      </c>
      <c r="O151" s="33">
        <f t="shared" si="203"/>
        <v>0.8683864049031339</v>
      </c>
      <c r="P151" s="33">
        <f t="shared" si="204"/>
        <v>4.817963396175782E-3</v>
      </c>
      <c r="Q151" s="33">
        <f t="shared" si="205"/>
        <v>1.8297410829243778E-3</v>
      </c>
      <c r="R151" s="30">
        <f t="shared" si="206"/>
        <v>0.86173870042403378</v>
      </c>
      <c r="S151" s="40"/>
      <c r="T151" s="10">
        <f t="shared" si="190"/>
        <v>173.67728098062679</v>
      </c>
      <c r="U151" s="10">
        <f t="shared" si="181"/>
        <v>172.34774008480676</v>
      </c>
      <c r="W151" s="40"/>
      <c r="X151" s="11">
        <f t="shared" si="182"/>
        <v>3006.1128665744459</v>
      </c>
      <c r="Y151" s="11">
        <f t="shared" si="183"/>
        <v>-150.30564332872228</v>
      </c>
      <c r="Z151" s="11">
        <f t="shared" si="183"/>
        <v>-21.543467510600845</v>
      </c>
      <c r="AA151" s="11">
        <f t="shared" si="191"/>
        <v>-4817.9633961757818</v>
      </c>
      <c r="AB151" s="11">
        <f t="shared" si="192"/>
        <v>-1983.6996404406591</v>
      </c>
      <c r="AC151" s="11">
        <f t="shared" si="207"/>
        <v>1.2861780554246638</v>
      </c>
      <c r="AD151" s="11">
        <f t="shared" si="193"/>
        <v>218.41411989390613</v>
      </c>
      <c r="AE151" s="11">
        <f t="shared" si="184"/>
        <v>-1763.9993424913282</v>
      </c>
      <c r="AI151" s="31">
        <f t="shared" si="208"/>
        <v>17</v>
      </c>
      <c r="AJ151" s="27">
        <f t="shared" si="218"/>
        <v>3488.4273679425501</v>
      </c>
      <c r="AK151" s="27">
        <f t="shared" si="218"/>
        <v>174.42136839712751</v>
      </c>
      <c r="AL151" s="28">
        <f t="shared" si="219"/>
        <v>25</v>
      </c>
      <c r="AM151" s="27">
        <f t="shared" si="194"/>
        <v>1000000</v>
      </c>
      <c r="AN151" s="29">
        <v>0.2</v>
      </c>
      <c r="AO151" s="8">
        <f t="shared" si="195"/>
        <v>200</v>
      </c>
      <c r="AP151" s="40"/>
      <c r="AQ151" s="9">
        <f t="shared" si="209"/>
        <v>4.7471608348276053</v>
      </c>
      <c r="AR151" s="9">
        <f t="shared" si="210"/>
        <v>2.1070586464656598E-3</v>
      </c>
      <c r="AS151" s="33">
        <f t="shared" si="211"/>
        <v>0.87396533666222076</v>
      </c>
      <c r="AT151" s="33">
        <f t="shared" si="212"/>
        <v>4.1488540171998167E-3</v>
      </c>
      <c r="AU151" s="33">
        <f t="shared" si="213"/>
        <v>1.8414962193254035E-3</v>
      </c>
      <c r="AV151" s="30">
        <f t="shared" si="214"/>
        <v>0.86797498642569559</v>
      </c>
      <c r="AW151" s="40"/>
      <c r="AX151" s="10">
        <f t="shared" si="196"/>
        <v>174.79306733244414</v>
      </c>
      <c r="AY151" s="10">
        <f t="shared" si="185"/>
        <v>173.59499728513913</v>
      </c>
      <c r="BA151" s="40"/>
      <c r="BB151" s="11">
        <f t="shared" si="186"/>
        <v>3006.1128665744459</v>
      </c>
      <c r="BC151" s="11">
        <f t="shared" si="187"/>
        <v>-150.30564332872228</v>
      </c>
      <c r="BD151" s="11">
        <f t="shared" si="187"/>
        <v>-21.543467510600845</v>
      </c>
      <c r="BE151" s="11">
        <f t="shared" si="197"/>
        <v>-4148.8540171998166</v>
      </c>
      <c r="BF151" s="11">
        <f t="shared" si="198"/>
        <v>-1314.5902614646939</v>
      </c>
      <c r="BG151" s="11">
        <f t="shared" si="215"/>
        <v>1.2861780554246638</v>
      </c>
      <c r="BH151" s="11">
        <f t="shared" si="199"/>
        <v>218.49456377592031</v>
      </c>
      <c r="BI151" s="11">
        <f t="shared" si="188"/>
        <v>-1094.8095196333488</v>
      </c>
    </row>
    <row r="152" spans="1:61" x14ac:dyDescent="0.2">
      <c r="A152" s="35" t="s">
        <v>80</v>
      </c>
      <c r="B152" s="90">
        <f>AE160</f>
        <v>2627.0640550927401</v>
      </c>
      <c r="C152" s="90">
        <f>BI160</f>
        <v>8465.9484917739919</v>
      </c>
      <c r="D152" s="21"/>
      <c r="E152" s="31">
        <f t="shared" si="200"/>
        <v>18</v>
      </c>
      <c r="F152" s="27">
        <f>B138</f>
        <v>3488.4273679425501</v>
      </c>
      <c r="G152" s="27">
        <f t="shared" si="216"/>
        <v>174.42136839712751</v>
      </c>
      <c r="H152" s="28">
        <f t="shared" si="217"/>
        <v>25</v>
      </c>
      <c r="I152" s="27">
        <f>B135</f>
        <v>1000000</v>
      </c>
      <c r="J152" s="29">
        <v>0.2</v>
      </c>
      <c r="K152" s="8">
        <f t="shared" si="189"/>
        <v>200</v>
      </c>
      <c r="L152" s="40"/>
      <c r="M152" s="9">
        <f t="shared" si="201"/>
        <v>6.1076584218043202</v>
      </c>
      <c r="N152" s="9">
        <f t="shared" si="202"/>
        <v>1.7561030172534326E-3</v>
      </c>
      <c r="O152" s="33">
        <f t="shared" si="203"/>
        <v>0.86173870042403378</v>
      </c>
      <c r="P152" s="33">
        <f t="shared" si="204"/>
        <v>5.26320563103956E-3</v>
      </c>
      <c r="Q152" s="33">
        <f t="shared" si="205"/>
        <v>1.5133019318986976E-3</v>
      </c>
      <c r="R152" s="30">
        <f t="shared" si="206"/>
        <v>0.85496219286109554</v>
      </c>
      <c r="S152" s="40"/>
      <c r="T152" s="10">
        <f t="shared" si="190"/>
        <v>172.34774008480676</v>
      </c>
      <c r="U152" s="10">
        <f t="shared" si="181"/>
        <v>170.9924385722191</v>
      </c>
      <c r="X152" s="11">
        <f t="shared" si="182"/>
        <v>2982.4735121328222</v>
      </c>
      <c r="Y152" s="11">
        <f t="shared" si="183"/>
        <v>-149.12367560664111</v>
      </c>
      <c r="Z152" s="11">
        <f t="shared" si="183"/>
        <v>-21.374054821527388</v>
      </c>
      <c r="AA152" s="11">
        <f t="shared" si="191"/>
        <v>-5263.2056310395601</v>
      </c>
      <c r="AB152" s="11">
        <f t="shared" si="192"/>
        <v>-2451.2298493349062</v>
      </c>
      <c r="AC152" s="11">
        <f t="shared" si="207"/>
        <v>1.3295408958200194</v>
      </c>
      <c r="AD152" s="11">
        <f t="shared" si="193"/>
        <v>216.69917437996097</v>
      </c>
      <c r="AE152" s="11">
        <f t="shared" si="184"/>
        <v>-2233.2011340591253</v>
      </c>
      <c r="AI152" s="31">
        <f t="shared" si="208"/>
        <v>18</v>
      </c>
      <c r="AJ152" s="27">
        <f t="shared" si="218"/>
        <v>3488.4273679425501</v>
      </c>
      <c r="AK152" s="27">
        <f t="shared" si="218"/>
        <v>174.42136839712751</v>
      </c>
      <c r="AL152" s="28">
        <f t="shared" si="219"/>
        <v>25</v>
      </c>
      <c r="AM152" s="27">
        <f t="shared" si="194"/>
        <v>1000000</v>
      </c>
      <c r="AN152" s="29">
        <v>0.2</v>
      </c>
      <c r="AO152" s="8">
        <f t="shared" si="195"/>
        <v>200</v>
      </c>
      <c r="AP152" s="40"/>
      <c r="AQ152" s="9">
        <f t="shared" si="209"/>
        <v>5.2258652371563219</v>
      </c>
      <c r="AR152" s="9">
        <f t="shared" si="210"/>
        <v>1.7561030172534326E-3</v>
      </c>
      <c r="AS152" s="33">
        <f t="shared" si="211"/>
        <v>0.86797498642569559</v>
      </c>
      <c r="AT152" s="33">
        <f t="shared" si="212"/>
        <v>4.5359203082832728E-3</v>
      </c>
      <c r="AU152" s="33">
        <f t="shared" si="213"/>
        <v>1.5242534925626711E-3</v>
      </c>
      <c r="AV152" s="30">
        <f t="shared" si="214"/>
        <v>0.8619148126248497</v>
      </c>
      <c r="AW152" s="40"/>
      <c r="AX152" s="10">
        <f t="shared" si="196"/>
        <v>173.59499728513913</v>
      </c>
      <c r="AY152" s="10">
        <f t="shared" si="185"/>
        <v>172.38296252496994</v>
      </c>
      <c r="BB152" s="11">
        <f t="shared" si="186"/>
        <v>2982.4735121328222</v>
      </c>
      <c r="BC152" s="11">
        <f t="shared" si="187"/>
        <v>-149.12367560664111</v>
      </c>
      <c r="BD152" s="11">
        <f t="shared" si="187"/>
        <v>-21.374054821527388</v>
      </c>
      <c r="BE152" s="11">
        <f t="shared" si="197"/>
        <v>-4535.9203082832728</v>
      </c>
      <c r="BF152" s="11">
        <f t="shared" si="198"/>
        <v>-1723.9445265786189</v>
      </c>
      <c r="BG152" s="11">
        <f t="shared" si="215"/>
        <v>1.3295408958200194</v>
      </c>
      <c r="BH152" s="11">
        <f t="shared" si="199"/>
        <v>216.78909680184887</v>
      </c>
      <c r="BI152" s="11">
        <f t="shared" si="188"/>
        <v>-1505.8258888809501</v>
      </c>
    </row>
    <row r="153" spans="1:61" x14ac:dyDescent="0.2">
      <c r="A153" s="35" t="s">
        <v>81</v>
      </c>
      <c r="B153" s="222">
        <f>F134+NPV(B137,F135:F154)</f>
        <v>52541.247167773545</v>
      </c>
      <c r="C153" s="222"/>
      <c r="E153" s="31">
        <f t="shared" si="200"/>
        <v>19</v>
      </c>
      <c r="F153" s="27">
        <f>B138</f>
        <v>3488.4273679425501</v>
      </c>
      <c r="G153" s="27">
        <f t="shared" si="216"/>
        <v>174.42136839712751</v>
      </c>
      <c r="H153" s="28">
        <f t="shared" si="217"/>
        <v>25</v>
      </c>
      <c r="I153" s="27">
        <f>B135</f>
        <v>1000000</v>
      </c>
      <c r="J153" s="29">
        <v>0.1</v>
      </c>
      <c r="K153" s="8">
        <f t="shared" si="189"/>
        <v>100</v>
      </c>
      <c r="L153" s="40"/>
      <c r="M153" s="9">
        <f t="shared" si="201"/>
        <v>6.7171775808640408</v>
      </c>
      <c r="N153" s="9">
        <f t="shared" si="202"/>
        <v>1.2507361395440141E-3</v>
      </c>
      <c r="O153" s="33">
        <f t="shared" si="203"/>
        <v>0.85496219286109554</v>
      </c>
      <c r="P153" s="33">
        <f t="shared" si="204"/>
        <v>5.7429328743729092E-3</v>
      </c>
      <c r="Q153" s="33">
        <f t="shared" si="205"/>
        <v>1.0693321125551714E-3</v>
      </c>
      <c r="R153" s="30">
        <f t="shared" si="206"/>
        <v>0.84814992787416743</v>
      </c>
      <c r="S153" s="40"/>
      <c r="T153" s="10">
        <f t="shared" si="190"/>
        <v>170.9924385722191</v>
      </c>
      <c r="U153" s="10">
        <f t="shared" si="181"/>
        <v>84.814992787416742</v>
      </c>
      <c r="X153" s="11">
        <f t="shared" si="182"/>
        <v>2958.7094205147455</v>
      </c>
      <c r="Y153" s="11">
        <f t="shared" si="183"/>
        <v>-147.93547102573729</v>
      </c>
      <c r="Z153" s="11">
        <f t="shared" si="183"/>
        <v>-21.203748196854185</v>
      </c>
      <c r="AA153" s="11">
        <f t="shared" si="191"/>
        <v>-5742.9328743729093</v>
      </c>
      <c r="AB153" s="11">
        <f t="shared" si="192"/>
        <v>-2953.362673080755</v>
      </c>
      <c r="AC153" s="11">
        <f t="shared" si="207"/>
        <v>86.851520798697209</v>
      </c>
      <c r="AD153" s="11">
        <f t="shared" si="193"/>
        <v>214.97382821040006</v>
      </c>
      <c r="AE153" s="11">
        <f t="shared" si="184"/>
        <v>-2651.5373240716581</v>
      </c>
      <c r="AI153" s="31">
        <f t="shared" si="208"/>
        <v>19</v>
      </c>
      <c r="AJ153" s="27">
        <f t="shared" si="218"/>
        <v>3488.4273679425501</v>
      </c>
      <c r="AK153" s="27">
        <f t="shared" si="218"/>
        <v>174.42136839712751</v>
      </c>
      <c r="AL153" s="28">
        <f t="shared" si="219"/>
        <v>25</v>
      </c>
      <c r="AM153" s="27">
        <f t="shared" si="194"/>
        <v>1000000</v>
      </c>
      <c r="AN153" s="29">
        <v>0.1</v>
      </c>
      <c r="AO153" s="8">
        <f t="shared" si="195"/>
        <v>100</v>
      </c>
      <c r="AP153" s="40"/>
      <c r="AQ153" s="9">
        <f t="shared" si="209"/>
        <v>5.7473850676267952</v>
      </c>
      <c r="AR153" s="9">
        <f t="shared" si="210"/>
        <v>1.2507361395440141E-3</v>
      </c>
      <c r="AS153" s="33">
        <f t="shared" si="211"/>
        <v>0.8619148126248497</v>
      </c>
      <c r="AT153" s="33">
        <f t="shared" si="212"/>
        <v>4.9537563236464084E-3</v>
      </c>
      <c r="AU153" s="33">
        <f t="shared" si="213"/>
        <v>1.0780280053582067E-3</v>
      </c>
      <c r="AV153" s="30">
        <f t="shared" si="214"/>
        <v>0.85588302829584506</v>
      </c>
      <c r="AW153" s="40"/>
      <c r="AX153" s="10">
        <f t="shared" si="196"/>
        <v>172.38296252496994</v>
      </c>
      <c r="AY153" s="10">
        <f t="shared" si="185"/>
        <v>85.588302829584507</v>
      </c>
      <c r="BB153" s="11">
        <f t="shared" si="186"/>
        <v>2958.7094205147455</v>
      </c>
      <c r="BC153" s="11">
        <f t="shared" si="187"/>
        <v>-147.93547102573729</v>
      </c>
      <c r="BD153" s="11">
        <f t="shared" si="187"/>
        <v>-21.203748196854185</v>
      </c>
      <c r="BE153" s="11">
        <f t="shared" si="197"/>
        <v>-4953.7563236464084</v>
      </c>
      <c r="BF153" s="11">
        <f t="shared" si="198"/>
        <v>-2164.1861223542542</v>
      </c>
      <c r="BG153" s="11">
        <f t="shared" si="215"/>
        <v>86.851520798697209</v>
      </c>
      <c r="BH153" s="11">
        <f t="shared" si="199"/>
        <v>215.07407961122675</v>
      </c>
      <c r="BI153" s="11">
        <f t="shared" si="188"/>
        <v>-1862.2605219443303</v>
      </c>
    </row>
    <row r="154" spans="1:61" x14ac:dyDescent="0.2">
      <c r="A154" s="34" t="s">
        <v>82</v>
      </c>
      <c r="B154" s="129">
        <f>B152/B153</f>
        <v>5.000003229280145E-2</v>
      </c>
      <c r="C154" s="129">
        <f>C152/B153</f>
        <v>0.16112956863663158</v>
      </c>
      <c r="E154" s="31">
        <f t="shared" si="200"/>
        <v>20</v>
      </c>
      <c r="F154" s="27">
        <f>B138</f>
        <v>3488.4273679425501</v>
      </c>
      <c r="G154" s="27">
        <f t="shared" si="216"/>
        <v>174.42136839712751</v>
      </c>
      <c r="H154" s="28">
        <f t="shared" si="217"/>
        <v>25</v>
      </c>
      <c r="I154" s="27">
        <f>B135</f>
        <v>1000000</v>
      </c>
      <c r="J154" s="29">
        <v>0</v>
      </c>
      <c r="K154" s="8">
        <f t="shared" si="189"/>
        <v>0</v>
      </c>
      <c r="L154" s="40"/>
      <c r="M154" s="9">
        <f t="shared" si="201"/>
        <v>7.3785880403303681</v>
      </c>
      <c r="N154" s="9">
        <f t="shared" si="202"/>
        <v>0.10086555755395683</v>
      </c>
      <c r="O154" s="33">
        <f t="shared" si="203"/>
        <v>0.84814992787416743</v>
      </c>
      <c r="P154" s="33">
        <f t="shared" si="204"/>
        <v>6.2581489142193962E-3</v>
      </c>
      <c r="Q154" s="33">
        <f t="shared" si="205"/>
        <v>8.5549115364376177E-2</v>
      </c>
      <c r="R154" s="30">
        <f t="shared" si="206"/>
        <v>0.7563426635955719</v>
      </c>
      <c r="S154" s="40"/>
      <c r="T154" s="10">
        <f t="shared" si="190"/>
        <v>84.814992787416742</v>
      </c>
      <c r="U154" s="10">
        <f t="shared" si="181"/>
        <v>0</v>
      </c>
      <c r="X154" s="11">
        <f t="shared" si="182"/>
        <v>2638.4464472293585</v>
      </c>
      <c r="Y154" s="11">
        <f t="shared" si="183"/>
        <v>-131.92232236146793</v>
      </c>
      <c r="Z154" s="11">
        <f t="shared" si="183"/>
        <v>-18.908566589889297</v>
      </c>
      <c r="AA154" s="11">
        <f t="shared" si="191"/>
        <v>-6258.1489142193959</v>
      </c>
      <c r="AB154" s="11">
        <f t="shared" si="192"/>
        <v>-3770.5333559413948</v>
      </c>
      <c r="AC154" s="11">
        <f t="shared" si="207"/>
        <v>85.496219286109564</v>
      </c>
      <c r="AD154" s="11">
        <f t="shared" si="193"/>
        <v>186.82553151856203</v>
      </c>
      <c r="AE154" s="11">
        <f t="shared" si="184"/>
        <v>-3498.2116051367234</v>
      </c>
      <c r="AI154" s="31">
        <f t="shared" si="208"/>
        <v>20</v>
      </c>
      <c r="AJ154" s="27">
        <f t="shared" si="218"/>
        <v>3488.4273679425501</v>
      </c>
      <c r="AK154" s="27">
        <f t="shared" si="218"/>
        <v>174.42136839712751</v>
      </c>
      <c r="AL154" s="28">
        <f t="shared" si="219"/>
        <v>25</v>
      </c>
      <c r="AM154" s="27">
        <f t="shared" si="194"/>
        <v>1000000</v>
      </c>
      <c r="AN154" s="29">
        <v>0</v>
      </c>
      <c r="AO154" s="8">
        <f t="shared" si="195"/>
        <v>0</v>
      </c>
      <c r="AP154" s="40"/>
      <c r="AQ154" s="9">
        <f t="shared" si="209"/>
        <v>6.3133043920076721</v>
      </c>
      <c r="AR154" s="9">
        <f t="shared" si="210"/>
        <v>0.10086555755395683</v>
      </c>
      <c r="AS154" s="33">
        <f t="shared" si="211"/>
        <v>0.85588302829584506</v>
      </c>
      <c r="AT154" s="33">
        <f t="shared" si="212"/>
        <v>5.403450081584985E-3</v>
      </c>
      <c r="AU154" s="33">
        <f t="shared" si="213"/>
        <v>8.6329118850029418E-2</v>
      </c>
      <c r="AV154" s="30">
        <f t="shared" si="214"/>
        <v>0.76415045936423065</v>
      </c>
      <c r="AW154" s="40"/>
      <c r="AX154" s="10">
        <f t="shared" si="196"/>
        <v>85.588302829584507</v>
      </c>
      <c r="AY154" s="10">
        <f t="shared" si="185"/>
        <v>0</v>
      </c>
      <c r="BB154" s="11">
        <f t="shared" si="186"/>
        <v>2638.4464472293585</v>
      </c>
      <c r="BC154" s="11">
        <f t="shared" si="187"/>
        <v>-131.92232236146793</v>
      </c>
      <c r="BD154" s="11">
        <f t="shared" si="187"/>
        <v>-18.908566589889297</v>
      </c>
      <c r="BE154" s="11">
        <f t="shared" si="197"/>
        <v>-5403.4500815849851</v>
      </c>
      <c r="BF154" s="11">
        <f t="shared" si="198"/>
        <v>-2915.834523306984</v>
      </c>
      <c r="BG154" s="11">
        <f t="shared" si="215"/>
        <v>85.496219286109564</v>
      </c>
      <c r="BH154" s="11">
        <f t="shared" si="199"/>
        <v>186.88128418276264</v>
      </c>
      <c r="BI154" s="11">
        <f t="shared" si="188"/>
        <v>-2643.457019838112</v>
      </c>
    </row>
    <row r="155" spans="1:61" x14ac:dyDescent="0.2">
      <c r="B155" s="31"/>
      <c r="C155" s="14"/>
      <c r="E155" s="31"/>
      <c r="F155" s="40"/>
      <c r="G155" s="40"/>
      <c r="H155" s="40"/>
      <c r="I155" s="40"/>
      <c r="J155" s="40"/>
      <c r="K155" s="40"/>
      <c r="L155" s="40"/>
      <c r="M155" s="15"/>
      <c r="N155" s="40"/>
      <c r="O155" s="33"/>
      <c r="P155" s="40"/>
      <c r="Q155" s="40"/>
      <c r="R155" s="40"/>
      <c r="S155" s="40"/>
      <c r="T155" s="11"/>
      <c r="U155" s="11"/>
      <c r="V155" s="11"/>
      <c r="AI155" s="31"/>
      <c r="AJ155" s="40"/>
      <c r="AK155" s="40"/>
      <c r="AL155" s="40"/>
      <c r="AM155" s="40"/>
      <c r="AN155" s="40"/>
      <c r="AO155" s="40"/>
      <c r="AP155" s="40"/>
      <c r="AQ155" s="15"/>
      <c r="AR155" s="40"/>
      <c r="AS155" s="33"/>
      <c r="AT155" s="40"/>
      <c r="AU155" s="40"/>
      <c r="AV155" s="40"/>
      <c r="AW155" s="40"/>
      <c r="AX155" s="11"/>
      <c r="AY155" s="11"/>
      <c r="AZ155" s="11"/>
    </row>
    <row r="156" spans="1:61" x14ac:dyDescent="0.2">
      <c r="B156" s="41"/>
      <c r="C156" s="16"/>
      <c r="E156" s="31"/>
      <c r="F156" s="40"/>
      <c r="G156" s="40"/>
      <c r="H156" s="40"/>
      <c r="I156" s="40"/>
      <c r="J156" s="40"/>
      <c r="K156" s="40"/>
      <c r="L156" s="40"/>
      <c r="M156" s="15"/>
      <c r="N156" s="40"/>
      <c r="O156" s="40"/>
      <c r="P156" s="40"/>
      <c r="Q156" s="40"/>
      <c r="R156" s="40"/>
      <c r="S156" s="40"/>
      <c r="T156" s="11"/>
      <c r="U156" s="11"/>
      <c r="V156" s="11"/>
      <c r="W156" s="22" t="s">
        <v>83</v>
      </c>
      <c r="X156" s="42">
        <f>SUM(X134:X154)</f>
        <v>63165.106281426153</v>
      </c>
      <c r="Y156" s="42">
        <f t="shared" ref="Y156:AE156" si="220">SUM(Y134:Y154)</f>
        <v>-5774.5758400282202</v>
      </c>
      <c r="Z156" s="42">
        <f t="shared" si="220"/>
        <v>-627.6760888150618</v>
      </c>
      <c r="AA156" s="42">
        <f t="shared" si="220"/>
        <v>-62410.479796773834</v>
      </c>
      <c r="AB156" s="42">
        <f t="shared" si="220"/>
        <v>-5647.6254441909514</v>
      </c>
      <c r="AC156" s="42">
        <f t="shared" si="220"/>
        <v>1.2789769243681803E-13</v>
      </c>
      <c r="AD156" s="42">
        <f t="shared" si="220"/>
        <v>4682.0140126682645</v>
      </c>
      <c r="AE156" s="42">
        <f t="shared" si="220"/>
        <v>-965.61143152268642</v>
      </c>
      <c r="AI156" s="31"/>
      <c r="AJ156" s="40"/>
      <c r="AK156" s="40"/>
      <c r="AL156" s="40"/>
      <c r="AM156" s="40"/>
      <c r="AN156" s="40"/>
      <c r="AO156" s="40"/>
      <c r="AP156" s="40"/>
      <c r="AQ156" s="15"/>
      <c r="AR156" s="40"/>
      <c r="AS156" s="40"/>
      <c r="AT156" s="40"/>
      <c r="AU156" s="40"/>
      <c r="AV156" s="40"/>
      <c r="AW156" s="40"/>
      <c r="AX156" s="11"/>
      <c r="AY156" s="11"/>
      <c r="AZ156" s="11"/>
      <c r="BA156" s="22" t="s">
        <v>83</v>
      </c>
      <c r="BB156" s="42">
        <f>SUM(BB134:BB154)</f>
        <v>63165.106281426153</v>
      </c>
      <c r="BC156" s="42">
        <f t="shared" ref="BC156:BI156" si="221">SUM(BC134:BC154)</f>
        <v>-5774.5758400282202</v>
      </c>
      <c r="BD156" s="42">
        <f t="shared" si="221"/>
        <v>-675.67608881506192</v>
      </c>
      <c r="BE156" s="42">
        <f t="shared" si="221"/>
        <v>-53648.242753943421</v>
      </c>
      <c r="BF156" s="42">
        <f t="shared" si="221"/>
        <v>3066.6115986394643</v>
      </c>
      <c r="BG156" s="42">
        <f t="shared" si="221"/>
        <v>1.2789769243681803E-13</v>
      </c>
      <c r="BH156" s="42">
        <f t="shared" si="221"/>
        <v>4683.2650529783086</v>
      </c>
      <c r="BI156" s="42">
        <f t="shared" si="221"/>
        <v>7749.8766516177711</v>
      </c>
    </row>
    <row r="157" spans="1:61" x14ac:dyDescent="0.2">
      <c r="B157" s="31"/>
      <c r="C157" s="14"/>
      <c r="E157" s="31"/>
      <c r="V157" s="11"/>
      <c r="W157" s="34"/>
      <c r="AI157" s="31"/>
      <c r="AZ157" s="11"/>
      <c r="BA157" s="34"/>
    </row>
    <row r="158" spans="1:61" x14ac:dyDescent="0.2">
      <c r="C158" s="14"/>
      <c r="V158" s="11"/>
      <c r="W158" s="22" t="str">
        <f>"Present Value at "&amp;TEXT(B136,"0.00%")&amp;" :"</f>
        <v>Present Value at 7.21% :</v>
      </c>
      <c r="X158" s="42">
        <f>X134+NPV($B$20,X135:X154)</f>
        <v>33876.917001936556</v>
      </c>
      <c r="Y158" s="42">
        <f>Y134+NPV($B$20,Y135:Y154)</f>
        <v>-4310.1663760537404</v>
      </c>
      <c r="Z158" s="42">
        <f>Z134+NPV($B$20,Z135:Z154)</f>
        <v>-417.78072487085285</v>
      </c>
      <c r="AA158" s="42">
        <f t="shared" ref="AA158:AE158" si="222">AA134+NPV($B$20,AA135:AA154)</f>
        <v>-26920.500494632211</v>
      </c>
      <c r="AB158" s="42">
        <f t="shared" si="222"/>
        <v>2228.4694063797542</v>
      </c>
      <c r="AC158" s="42">
        <f t="shared" si="222"/>
        <v>-373.61446442582093</v>
      </c>
      <c r="AD158" s="42">
        <f t="shared" si="222"/>
        <v>2451.9085586272622</v>
      </c>
      <c r="AE158" s="42">
        <f t="shared" si="222"/>
        <v>4306.7635005811962</v>
      </c>
      <c r="AZ158" s="11"/>
      <c r="BA158" s="22" t="str">
        <f>"Present Value at "&amp;TEXT(B136,"0.00%")&amp;" :"</f>
        <v>Present Value at 7.21% :</v>
      </c>
      <c r="BB158" s="42">
        <f>BB134+NPV($B$20,BB135:BB154)</f>
        <v>33876.917001936556</v>
      </c>
      <c r="BC158" s="42">
        <f t="shared" ref="BC158:BI158" si="223">BC134+NPV($B$20,BC135:BC154)</f>
        <v>-4310.1663760537404</v>
      </c>
      <c r="BD158" s="42">
        <f t="shared" si="223"/>
        <v>-465.78072487085285</v>
      </c>
      <c r="BE158" s="42">
        <f t="shared" si="223"/>
        <v>-23116.114442145761</v>
      </c>
      <c r="BF158" s="42">
        <f t="shared" si="223"/>
        <v>5984.8554588661964</v>
      </c>
      <c r="BG158" s="42">
        <f t="shared" si="223"/>
        <v>-373.61446442582093</v>
      </c>
      <c r="BH158" s="42">
        <f t="shared" si="223"/>
        <v>2452.4454491938423</v>
      </c>
      <c r="BI158" s="42">
        <f t="shared" si="223"/>
        <v>8063.686443634213</v>
      </c>
    </row>
    <row r="159" spans="1:61" x14ac:dyDescent="0.2">
      <c r="B159" s="31"/>
      <c r="C159" s="14"/>
      <c r="V159" s="11"/>
      <c r="AZ159" s="11"/>
    </row>
    <row r="160" spans="1:61" x14ac:dyDescent="0.2">
      <c r="B160" s="31"/>
      <c r="C160" s="14"/>
      <c r="V160" s="11"/>
      <c r="W160" s="22" t="str">
        <f>"Present Value at "&amp;TEXT(B137,"0.00%")&amp;" :"</f>
        <v>Present Value at 3.21% :</v>
      </c>
      <c r="X160" s="42">
        <f>X134+NPV($B$21,X135:X154)</f>
        <v>46669.758266409546</v>
      </c>
      <c r="Y160" s="42">
        <f t="shared" ref="Y160:AE160" si="224">Y134+NPV($B$21,Y135:Y154)</f>
        <v>-4949.8084392773899</v>
      </c>
      <c r="Z160" s="42">
        <f t="shared" si="224"/>
        <v>-509.46130121045803</v>
      </c>
      <c r="AA160" s="42">
        <f t="shared" si="224"/>
        <v>-41801.543673562846</v>
      </c>
      <c r="AB160" s="42">
        <f t="shared" si="224"/>
        <v>-591.05514764116947</v>
      </c>
      <c r="AC160" s="42">
        <f t="shared" si="224"/>
        <v>-212.23985932300036</v>
      </c>
      <c r="AD160" s="42">
        <f t="shared" si="224"/>
        <v>3430.3590620569103</v>
      </c>
      <c r="AE160" s="42">
        <f t="shared" si="224"/>
        <v>2627.0640550927401</v>
      </c>
      <c r="AZ160" s="11"/>
      <c r="BA160" s="22" t="str">
        <f>"Present Value at "&amp;TEXT(B137,"0.00%")&amp;" :"</f>
        <v>Present Value at 3.21% :</v>
      </c>
      <c r="BB160" s="42">
        <f>BB134+NPV($B$21,BB135:BB154)</f>
        <v>46669.758266409546</v>
      </c>
      <c r="BC160" s="42">
        <f t="shared" ref="BC160:BI160" si="225">BC134+NPV($B$21,BC135:BC154)</f>
        <v>-4949.8084392773899</v>
      </c>
      <c r="BD160" s="42">
        <f t="shared" si="225"/>
        <v>-557.46130121045803</v>
      </c>
      <c r="BE160" s="42">
        <f t="shared" si="225"/>
        <v>-35915.500040419283</v>
      </c>
      <c r="BF160" s="42">
        <f t="shared" si="225"/>
        <v>5246.9884855024084</v>
      </c>
      <c r="BG160" s="42">
        <f t="shared" si="225"/>
        <v>-212.23985932300036</v>
      </c>
      <c r="BH160" s="42">
        <f t="shared" si="225"/>
        <v>3431.1998655945818</v>
      </c>
      <c r="BI160" s="42">
        <f t="shared" si="225"/>
        <v>8465.9484917739919</v>
      </c>
    </row>
    <row r="161" spans="1:61" x14ac:dyDescent="0.2">
      <c r="B161" s="31"/>
      <c r="C161" s="14"/>
    </row>
    <row r="162" spans="1:61" s="20" customFormat="1" ht="17" thickBot="1" x14ac:dyDescent="0.25">
      <c r="B162" s="43"/>
      <c r="C162" s="44"/>
      <c r="AG162" s="47"/>
    </row>
    <row r="163" spans="1:61" ht="17" thickBot="1" x14ac:dyDescent="0.25">
      <c r="A163" s="221" t="s">
        <v>67</v>
      </c>
      <c r="B163" s="221"/>
      <c r="E163" s="21">
        <v>0</v>
      </c>
      <c r="F163" s="27">
        <f>B167</f>
        <v>6934.5906519446298</v>
      </c>
      <c r="G163" s="27">
        <f>F163*B172</f>
        <v>5547.6725215557044</v>
      </c>
      <c r="H163" s="28">
        <f>B177</f>
        <v>200</v>
      </c>
      <c r="I163" s="27">
        <f>B164</f>
        <v>2000000</v>
      </c>
      <c r="J163" s="29">
        <v>0.8</v>
      </c>
      <c r="K163" s="8">
        <f>I163*J163/1000</f>
        <v>1600</v>
      </c>
      <c r="M163" s="9"/>
      <c r="N163" s="9"/>
      <c r="O163" s="30">
        <v>1</v>
      </c>
      <c r="P163" s="30"/>
      <c r="Q163" s="30"/>
      <c r="R163" s="30">
        <f>O163-SUM(P163:Q163)</f>
        <v>1</v>
      </c>
      <c r="S163" s="30"/>
      <c r="T163" s="10"/>
      <c r="U163" s="10">
        <f t="shared" ref="U163:U183" si="226">K163*R163</f>
        <v>1600</v>
      </c>
      <c r="W163" s="30"/>
      <c r="X163" s="11">
        <f t="shared" ref="X163:X183" si="227">$R163*F163</f>
        <v>6934.5906519446298</v>
      </c>
      <c r="Y163" s="11">
        <f t="shared" ref="Y163:Z183" si="228">-$R163*G163</f>
        <v>-5547.6725215557044</v>
      </c>
      <c r="Z163" s="11">
        <f t="shared" si="228"/>
        <v>-200</v>
      </c>
      <c r="AA163" s="11"/>
      <c r="AB163" s="11">
        <f>SUM(X163:AA163)</f>
        <v>1186.9181303889254</v>
      </c>
      <c r="AC163" s="11">
        <f>T163-U163</f>
        <v>-1600</v>
      </c>
      <c r="AD163" s="11"/>
      <c r="AE163" s="11">
        <f t="shared" ref="AE163:AE183" si="229">SUM(AB163:AD163)</f>
        <v>-413.08186961107458</v>
      </c>
      <c r="AI163" s="21">
        <v>0</v>
      </c>
      <c r="AJ163" s="27">
        <f>F163</f>
        <v>6934.5906519446298</v>
      </c>
      <c r="AK163" s="27">
        <f>G163</f>
        <v>5547.6725215557044</v>
      </c>
      <c r="AL163" s="28">
        <f>C177</f>
        <v>248</v>
      </c>
      <c r="AM163" s="27">
        <f>I163</f>
        <v>2000000</v>
      </c>
      <c r="AN163" s="29">
        <v>0.8</v>
      </c>
      <c r="AO163" s="8">
        <f>AM163*AN163/1000</f>
        <v>1600</v>
      </c>
      <c r="AQ163" s="9"/>
      <c r="AR163" s="9"/>
      <c r="AS163" s="30">
        <v>1</v>
      </c>
      <c r="AT163" s="30"/>
      <c r="AU163" s="30"/>
      <c r="AV163" s="30">
        <f>AS163-SUM(AT163:AU163)</f>
        <v>1</v>
      </c>
      <c r="AW163" s="30"/>
      <c r="AX163" s="10"/>
      <c r="AY163" s="10">
        <f t="shared" ref="AY163:AY183" si="230">AO163*AV163</f>
        <v>1600</v>
      </c>
      <c r="BA163" s="30"/>
      <c r="BB163" s="11">
        <f t="shared" ref="BB163:BB183" si="231">$R163*AJ163</f>
        <v>6934.5906519446298</v>
      </c>
      <c r="BC163" s="11">
        <f t="shared" ref="BC163:BD183" si="232">-$R163*AK163</f>
        <v>-5547.6725215557044</v>
      </c>
      <c r="BD163" s="11">
        <f t="shared" si="232"/>
        <v>-248</v>
      </c>
      <c r="BE163" s="11"/>
      <c r="BF163" s="11">
        <f>SUM(BB163:BE163)</f>
        <v>1138.9181303889254</v>
      </c>
      <c r="BG163" s="11">
        <f>AX163-AY163</f>
        <v>-1600</v>
      </c>
      <c r="BH163" s="11"/>
      <c r="BI163" s="11">
        <f t="shared" ref="BI163:BI183" si="233">SUM(BF163:BH163)</f>
        <v>-461.08186961107458</v>
      </c>
    </row>
    <row r="164" spans="1:61" x14ac:dyDescent="0.2">
      <c r="A164" s="45" t="s">
        <v>68</v>
      </c>
      <c r="B164" s="24">
        <v>2000000</v>
      </c>
      <c r="E164" s="31">
        <f>E163+1</f>
        <v>1</v>
      </c>
      <c r="F164" s="27"/>
      <c r="G164" s="27"/>
      <c r="H164" s="28"/>
      <c r="I164" s="27">
        <f>B164</f>
        <v>2000000</v>
      </c>
      <c r="J164" s="29">
        <v>0.8</v>
      </c>
      <c r="K164" s="8">
        <f t="shared" ref="K164:K183" si="234">I164*J164/1000</f>
        <v>1600</v>
      </c>
      <c r="L164" s="32"/>
      <c r="M164" s="9">
        <f>M19</f>
        <v>1.3141842576365947</v>
      </c>
      <c r="N164" s="9">
        <f>N19</f>
        <v>9.5511407622175214E-3</v>
      </c>
      <c r="O164" s="33">
        <f>R163</f>
        <v>1</v>
      </c>
      <c r="P164" s="33">
        <f>O164*M164/1000</f>
        <v>1.3141842576365947E-3</v>
      </c>
      <c r="Q164" s="33">
        <f>MIN(N164*O164,O164-P164)</f>
        <v>9.5511407622175214E-3</v>
      </c>
      <c r="R164" s="30">
        <f>O164-SUM(P164:Q164)</f>
        <v>0.98913467498014584</v>
      </c>
      <c r="S164" s="30"/>
      <c r="T164" s="10">
        <f t="shared" ref="T164:T183" si="235">U163</f>
        <v>1600</v>
      </c>
      <c r="U164" s="10">
        <f t="shared" si="226"/>
        <v>1582.6154799682333</v>
      </c>
      <c r="W164" s="30"/>
      <c r="X164" s="11">
        <f t="shared" si="227"/>
        <v>0</v>
      </c>
      <c r="Y164" s="11">
        <f t="shared" si="228"/>
        <v>0</v>
      </c>
      <c r="Z164" s="11">
        <f t="shared" si="228"/>
        <v>0</v>
      </c>
      <c r="AA164" s="11">
        <f t="shared" ref="AA164:AA183" si="236">-P164*I164</f>
        <v>-2628.3685152731896</v>
      </c>
      <c r="AB164" s="11">
        <f t="shared" ref="AB164:AB183" si="237">SUM(X164:AA164)</f>
        <v>-2628.3685152731896</v>
      </c>
      <c r="AC164" s="11">
        <f>-I164*$R163*(J164-J163)/1000</f>
        <v>0</v>
      </c>
      <c r="AD164" s="11">
        <f t="shared" ref="AD164:AD183" si="238">$B$20*SUM(T164,X164:Y164)</f>
        <v>115.353813938551</v>
      </c>
      <c r="AE164" s="11">
        <f t="shared" si="229"/>
        <v>-2513.0147013346386</v>
      </c>
      <c r="AG164" s="49"/>
      <c r="AI164" s="31">
        <f>AI163+1</f>
        <v>1</v>
      </c>
      <c r="AJ164" s="27"/>
      <c r="AK164" s="27"/>
      <c r="AL164" s="28"/>
      <c r="AM164" s="27">
        <f t="shared" ref="AM164:AM183" si="239">I164</f>
        <v>2000000</v>
      </c>
      <c r="AN164" s="29">
        <v>0.8</v>
      </c>
      <c r="AO164" s="8">
        <f t="shared" ref="AO164:AO183" si="240">AM164*AN164/1000</f>
        <v>1600</v>
      </c>
      <c r="AP164" s="32"/>
      <c r="AQ164" s="9">
        <f>AQ19</f>
        <v>1.1244489054403115</v>
      </c>
      <c r="AR164" s="9">
        <f>N164</f>
        <v>9.5511407622175214E-3</v>
      </c>
      <c r="AS164" s="33">
        <f>AV163</f>
        <v>1</v>
      </c>
      <c r="AT164" s="33">
        <f>AS164*AQ164/1000</f>
        <v>1.1244489054403116E-3</v>
      </c>
      <c r="AU164" s="33">
        <f>MIN(AR164*AS164,AS164-AT164)</f>
        <v>9.5511407622175214E-3</v>
      </c>
      <c r="AV164" s="30">
        <f>AS164-SUM(AT164:AU164)</f>
        <v>0.9893244103323422</v>
      </c>
      <c r="AW164" s="30"/>
      <c r="AX164" s="10">
        <f t="shared" ref="AX164:AX183" si="241">AY163</f>
        <v>1600</v>
      </c>
      <c r="AY164" s="10">
        <f t="shared" si="230"/>
        <v>1582.9190565317476</v>
      </c>
      <c r="BA164" s="30"/>
      <c r="BB164" s="11">
        <f t="shared" si="231"/>
        <v>0</v>
      </c>
      <c r="BC164" s="11">
        <f t="shared" si="232"/>
        <v>0</v>
      </c>
      <c r="BD164" s="11">
        <f t="shared" si="232"/>
        <v>0</v>
      </c>
      <c r="BE164" s="11">
        <f t="shared" ref="BE164:BE183" si="242">-AT164*AM164</f>
        <v>-2248.8978108806232</v>
      </c>
      <c r="BF164" s="11">
        <f t="shared" ref="BF164:BF183" si="243">SUM(BB164:BE164)</f>
        <v>-2248.8978108806232</v>
      </c>
      <c r="BG164" s="11">
        <f>-AM164*$R163*(AN164-AN163)/1000</f>
        <v>0</v>
      </c>
      <c r="BH164" s="11">
        <f t="shared" ref="BH164:BH183" si="244">$B$20*SUM(AX164,BB164:BC164)</f>
        <v>115.353813938551</v>
      </c>
      <c r="BI164" s="11">
        <f t="shared" si="233"/>
        <v>-2133.5439969420722</v>
      </c>
    </row>
    <row r="165" spans="1:61" x14ac:dyDescent="0.2">
      <c r="A165" s="34" t="s">
        <v>69</v>
      </c>
      <c r="B165" s="122">
        <f>B20</f>
        <v>7.2096133711594373E-2</v>
      </c>
      <c r="E165" s="31">
        <f t="shared" ref="E165:E183" si="245">E164+1</f>
        <v>2</v>
      </c>
      <c r="F165" s="27">
        <f>B167</f>
        <v>6934.5906519446298</v>
      </c>
      <c r="G165" s="27">
        <f>F165*$B$173</f>
        <v>346.72953259723153</v>
      </c>
      <c r="H165" s="28">
        <f>$B$178</f>
        <v>25</v>
      </c>
      <c r="I165" s="27">
        <f>B164</f>
        <v>2000000</v>
      </c>
      <c r="J165" s="29">
        <v>0.7</v>
      </c>
      <c r="K165" s="8">
        <f t="shared" si="234"/>
        <v>1400</v>
      </c>
      <c r="L165" s="32"/>
      <c r="M165" s="9">
        <f t="shared" ref="M165:M183" si="246">M20</f>
        <v>1.4282641651842443</v>
      </c>
      <c r="N165" s="9">
        <f t="shared" ref="N165:N183" si="247">N20</f>
        <v>9.5802828701948978E-3</v>
      </c>
      <c r="O165" s="33">
        <f t="shared" ref="O165:O183" si="248">R164</f>
        <v>0.98913467498014584</v>
      </c>
      <c r="P165" s="33">
        <f t="shared" ref="P165:P183" si="249">O165*M165/1000</f>
        <v>1.4127456108153067E-3</v>
      </c>
      <c r="Q165" s="33">
        <f t="shared" ref="Q165:Q183" si="250">MIN(N165*O165,O165-P165)</f>
        <v>9.4761899830280889E-3</v>
      </c>
      <c r="R165" s="30">
        <f t="shared" ref="R165:R183" si="251">O165-SUM(P165:Q165)</f>
        <v>0.97824573938630244</v>
      </c>
      <c r="S165" s="30"/>
      <c r="T165" s="10">
        <f t="shared" si="235"/>
        <v>1582.6154799682333</v>
      </c>
      <c r="U165" s="10">
        <f t="shared" si="226"/>
        <v>1369.5440351408233</v>
      </c>
      <c r="W165" s="30"/>
      <c r="X165" s="11">
        <f t="shared" si="227"/>
        <v>6783.7337596529151</v>
      </c>
      <c r="Y165" s="11">
        <f t="shared" si="228"/>
        <v>-339.18668798264582</v>
      </c>
      <c r="Z165" s="11">
        <f t="shared" si="228"/>
        <v>-24.456143484657559</v>
      </c>
      <c r="AA165" s="11">
        <f t="shared" si="236"/>
        <v>-2825.4912216306134</v>
      </c>
      <c r="AB165" s="11">
        <f t="shared" si="237"/>
        <v>3594.5997065549986</v>
      </c>
      <c r="AC165" s="11">
        <f t="shared" ref="AC165:AC183" si="252">-I165*($R164*J165-$R163*J164)/1000</f>
        <v>215.21145502779592</v>
      </c>
      <c r="AD165" s="11">
        <f t="shared" si="238"/>
        <v>578.72738464763256</v>
      </c>
      <c r="AE165" s="11">
        <f t="shared" si="229"/>
        <v>4388.5385462304275</v>
      </c>
      <c r="AG165" s="50"/>
      <c r="AI165" s="31">
        <f t="shared" ref="AI165:AI183" si="253">AI164+1</f>
        <v>2</v>
      </c>
      <c r="AJ165" s="27">
        <f>F165</f>
        <v>6934.5906519446298</v>
      </c>
      <c r="AK165" s="27">
        <f>G165</f>
        <v>346.72953259723153</v>
      </c>
      <c r="AL165" s="28">
        <f>$C$178</f>
        <v>25</v>
      </c>
      <c r="AM165" s="27">
        <f t="shared" si="239"/>
        <v>2000000</v>
      </c>
      <c r="AN165" s="29">
        <v>0.7</v>
      </c>
      <c r="AO165" s="8">
        <f t="shared" si="240"/>
        <v>1400</v>
      </c>
      <c r="AP165" s="32"/>
      <c r="AQ165" s="9">
        <f t="shared" ref="AQ165:AQ183" si="254">AQ20</f>
        <v>1.2220585263357691</v>
      </c>
      <c r="AR165" s="9">
        <f t="shared" ref="AR165:AR183" si="255">N165</f>
        <v>9.5802828701948978E-3</v>
      </c>
      <c r="AS165" s="33">
        <f t="shared" ref="AS165:AS183" si="256">AV164</f>
        <v>0.9893244103323422</v>
      </c>
      <c r="AT165" s="33">
        <f t="shared" ref="AT165:AT183" si="257">AS165*AQ165/1000</f>
        <v>1.2090123309587456E-3</v>
      </c>
      <c r="AU165" s="33">
        <f t="shared" ref="AU165:AU183" si="258">MIN(AR165*AS165,AS165-AT165)</f>
        <v>9.4780077013726059E-3</v>
      </c>
      <c r="AV165" s="30">
        <f t="shared" ref="AV165:AV183" si="259">AS165-SUM(AT165:AU165)</f>
        <v>0.97863739030001085</v>
      </c>
      <c r="AW165" s="30"/>
      <c r="AX165" s="10">
        <f t="shared" si="241"/>
        <v>1582.9190565317476</v>
      </c>
      <c r="AY165" s="10">
        <f t="shared" si="230"/>
        <v>1370.0923464200152</v>
      </c>
      <c r="BA165" s="30"/>
      <c r="BB165" s="11">
        <f t="shared" si="231"/>
        <v>6783.7337596529151</v>
      </c>
      <c r="BC165" s="11">
        <f t="shared" si="232"/>
        <v>-339.18668798264582</v>
      </c>
      <c r="BD165" s="11">
        <f t="shared" si="232"/>
        <v>-24.456143484657559</v>
      </c>
      <c r="BE165" s="11">
        <f t="shared" si="242"/>
        <v>-2418.0246619174914</v>
      </c>
      <c r="BF165" s="11">
        <f t="shared" si="243"/>
        <v>4002.0662662681207</v>
      </c>
      <c r="BG165" s="11">
        <f t="shared" ref="BG165:BG183" si="260">-AM165*($R164*AN165-$R163*AN164)/1000</f>
        <v>215.21145502779592</v>
      </c>
      <c r="BH165" s="11">
        <f t="shared" si="244"/>
        <v>578.74927134414736</v>
      </c>
      <c r="BI165" s="11">
        <f t="shared" si="233"/>
        <v>4796.0269926400633</v>
      </c>
    </row>
    <row r="166" spans="1:61" x14ac:dyDescent="0.2">
      <c r="A166" s="34" t="s">
        <v>70</v>
      </c>
      <c r="B166" s="12">
        <f>B21</f>
        <v>3.2096133711594366E-2</v>
      </c>
      <c r="E166" s="31">
        <f t="shared" si="245"/>
        <v>3</v>
      </c>
      <c r="F166" s="27">
        <f>B167</f>
        <v>6934.5906519446298</v>
      </c>
      <c r="G166" s="27">
        <f t="shared" ref="G166:G183" si="261">F166*$B$173</f>
        <v>346.72953259723153</v>
      </c>
      <c r="H166" s="28">
        <f t="shared" ref="H166:H183" si="262">$B$178</f>
        <v>25</v>
      </c>
      <c r="I166" s="27">
        <f>B164</f>
        <v>2000000</v>
      </c>
      <c r="J166" s="29">
        <v>0.7</v>
      </c>
      <c r="K166" s="8">
        <f t="shared" si="234"/>
        <v>1400</v>
      </c>
      <c r="L166" s="32"/>
      <c r="M166" s="9">
        <f t="shared" si="246"/>
        <v>1.5531325570520966</v>
      </c>
      <c r="N166" s="9">
        <f t="shared" si="247"/>
        <v>8.9014186793623263E-3</v>
      </c>
      <c r="O166" s="33">
        <f t="shared" si="248"/>
        <v>0.97824573938630244</v>
      </c>
      <c r="P166" s="33">
        <f t="shared" si="249"/>
        <v>1.5193453066383669E-3</v>
      </c>
      <c r="Q166" s="33">
        <f t="shared" si="250"/>
        <v>8.7077748975798435E-3</v>
      </c>
      <c r="R166" s="30">
        <f t="shared" si="251"/>
        <v>0.96801861918208421</v>
      </c>
      <c r="S166" s="30"/>
      <c r="T166" s="10">
        <f t="shared" si="235"/>
        <v>1369.5440351408233</v>
      </c>
      <c r="U166" s="10">
        <f t="shared" si="226"/>
        <v>1355.2260668549179</v>
      </c>
      <c r="W166" s="30"/>
      <c r="X166" s="11">
        <f t="shared" si="227"/>
        <v>6712.8128674884292</v>
      </c>
      <c r="Y166" s="11">
        <f t="shared" si="228"/>
        <v>-335.64064337442153</v>
      </c>
      <c r="Z166" s="11">
        <f t="shared" si="228"/>
        <v>-24.200465479552104</v>
      </c>
      <c r="AA166" s="11">
        <f t="shared" si="236"/>
        <v>-3038.690613276734</v>
      </c>
      <c r="AB166" s="11">
        <f t="shared" si="237"/>
        <v>3314.2811453577219</v>
      </c>
      <c r="AC166" s="11">
        <f t="shared" si="252"/>
        <v>15.244509831380926</v>
      </c>
      <c r="AD166" s="11">
        <f t="shared" si="238"/>
        <v>558.50829125301846</v>
      </c>
      <c r="AE166" s="11">
        <f t="shared" si="229"/>
        <v>3888.0339464421213</v>
      </c>
      <c r="AI166" s="31">
        <f t="shared" si="253"/>
        <v>3</v>
      </c>
      <c r="AJ166" s="27">
        <f t="shared" ref="AJ166:AK183" si="263">F166</f>
        <v>6934.5906519446298</v>
      </c>
      <c r="AK166" s="27">
        <f t="shared" si="263"/>
        <v>346.72953259723153</v>
      </c>
      <c r="AL166" s="28">
        <f t="shared" ref="AL166:AL183" si="264">$C$178</f>
        <v>25</v>
      </c>
      <c r="AM166" s="27">
        <f t="shared" si="239"/>
        <v>2000000</v>
      </c>
      <c r="AN166" s="29">
        <v>0.7</v>
      </c>
      <c r="AO166" s="8">
        <f t="shared" si="240"/>
        <v>1400</v>
      </c>
      <c r="AP166" s="32"/>
      <c r="AQ166" s="9">
        <f t="shared" si="254"/>
        <v>1.3288990441277002</v>
      </c>
      <c r="AR166" s="9">
        <f t="shared" si="255"/>
        <v>8.9014186793623263E-3</v>
      </c>
      <c r="AS166" s="33">
        <f t="shared" si="256"/>
        <v>0.97863739030001085</v>
      </c>
      <c r="AT166" s="33">
        <f t="shared" si="257"/>
        <v>1.3005102925173115E-3</v>
      </c>
      <c r="AU166" s="33">
        <f t="shared" si="258"/>
        <v>8.7112611463389163E-3</v>
      </c>
      <c r="AV166" s="30">
        <f t="shared" si="259"/>
        <v>0.96862561886115461</v>
      </c>
      <c r="AW166" s="30"/>
      <c r="AX166" s="10">
        <f t="shared" si="241"/>
        <v>1370.0923464200152</v>
      </c>
      <c r="AY166" s="10">
        <f t="shared" si="230"/>
        <v>1356.0758664056164</v>
      </c>
      <c r="BA166" s="30"/>
      <c r="BB166" s="11">
        <f t="shared" si="231"/>
        <v>6712.8128674884292</v>
      </c>
      <c r="BC166" s="11">
        <f t="shared" si="232"/>
        <v>-335.64064337442153</v>
      </c>
      <c r="BD166" s="11">
        <f t="shared" si="232"/>
        <v>-24.200465479552104</v>
      </c>
      <c r="BE166" s="11">
        <f t="shared" si="242"/>
        <v>-2601.0205850346229</v>
      </c>
      <c r="BF166" s="11">
        <f t="shared" si="243"/>
        <v>3751.9511735998331</v>
      </c>
      <c r="BG166" s="11">
        <f t="shared" si="260"/>
        <v>15.244509831380926</v>
      </c>
      <c r="BH166" s="11">
        <f t="shared" si="244"/>
        <v>558.54782237631866</v>
      </c>
      <c r="BI166" s="11">
        <f t="shared" si="233"/>
        <v>4325.7435058075325</v>
      </c>
    </row>
    <row r="167" spans="1:61" x14ac:dyDescent="0.2">
      <c r="A167" s="35" t="s">
        <v>71</v>
      </c>
      <c r="B167" s="18">
        <v>6934.5906519446298</v>
      </c>
      <c r="D167" s="36"/>
      <c r="E167" s="31">
        <f t="shared" si="245"/>
        <v>4</v>
      </c>
      <c r="F167" s="27">
        <f>B167</f>
        <v>6934.5906519446298</v>
      </c>
      <c r="G167" s="27">
        <f t="shared" si="261"/>
        <v>346.72953259723153</v>
      </c>
      <c r="H167" s="28">
        <f t="shared" si="262"/>
        <v>25</v>
      </c>
      <c r="I167" s="27">
        <f>B164</f>
        <v>2000000</v>
      </c>
      <c r="J167" s="29">
        <v>0.6</v>
      </c>
      <c r="K167" s="8">
        <f t="shared" si="234"/>
        <v>1200</v>
      </c>
      <c r="L167" s="32"/>
      <c r="M167" s="9">
        <f t="shared" si="246"/>
        <v>1.6902913329606097</v>
      </c>
      <c r="N167" s="9">
        <f t="shared" si="247"/>
        <v>8.1999796147181735E-3</v>
      </c>
      <c r="O167" s="33">
        <f t="shared" si="248"/>
        <v>0.96801861918208421</v>
      </c>
      <c r="P167" s="33">
        <f t="shared" si="249"/>
        <v>1.6362334821479741E-3</v>
      </c>
      <c r="Q167" s="33">
        <f t="shared" si="250"/>
        <v>7.937732943960725E-3</v>
      </c>
      <c r="R167" s="30">
        <f t="shared" si="251"/>
        <v>0.95844465275597546</v>
      </c>
      <c r="S167" s="30"/>
      <c r="T167" s="10">
        <f t="shared" si="235"/>
        <v>1355.2260668549179</v>
      </c>
      <c r="U167" s="10">
        <f t="shared" si="226"/>
        <v>1150.1335833071705</v>
      </c>
      <c r="W167" s="30"/>
      <c r="X167" s="11">
        <f t="shared" si="227"/>
        <v>6646.4213294079045</v>
      </c>
      <c r="Y167" s="11">
        <f t="shared" si="228"/>
        <v>-332.32106647039524</v>
      </c>
      <c r="Z167" s="11">
        <f t="shared" si="228"/>
        <v>-23.961116318899386</v>
      </c>
      <c r="AA167" s="11">
        <f t="shared" si="236"/>
        <v>-3272.4669642959479</v>
      </c>
      <c r="AB167" s="11">
        <f t="shared" si="237"/>
        <v>3017.6721823226617</v>
      </c>
      <c r="AC167" s="11">
        <f t="shared" si="252"/>
        <v>207.92169212232216</v>
      </c>
      <c r="AD167" s="11">
        <f t="shared" si="238"/>
        <v>552.92877655056611</v>
      </c>
      <c r="AE167" s="11">
        <f t="shared" si="229"/>
        <v>3778.5226509955501</v>
      </c>
      <c r="AI167" s="31">
        <f t="shared" si="253"/>
        <v>4</v>
      </c>
      <c r="AJ167" s="27">
        <f t="shared" si="263"/>
        <v>6934.5906519446298</v>
      </c>
      <c r="AK167" s="27">
        <f t="shared" si="263"/>
        <v>346.72953259723153</v>
      </c>
      <c r="AL167" s="28">
        <f t="shared" si="264"/>
        <v>25</v>
      </c>
      <c r="AM167" s="27">
        <f t="shared" si="239"/>
        <v>2000000</v>
      </c>
      <c r="AN167" s="29">
        <v>0.6</v>
      </c>
      <c r="AO167" s="8">
        <f t="shared" si="240"/>
        <v>1200</v>
      </c>
      <c r="AP167" s="32"/>
      <c r="AQ167" s="9">
        <f t="shared" si="254"/>
        <v>1.4462555217644217</v>
      </c>
      <c r="AR167" s="9">
        <f t="shared" si="255"/>
        <v>8.1999796147181735E-3</v>
      </c>
      <c r="AS167" s="33">
        <f t="shared" si="256"/>
        <v>0.96862561886115461</v>
      </c>
      <c r="AT167" s="33">
        <f t="shared" si="257"/>
        <v>1.4008801498004251E-3</v>
      </c>
      <c r="AU167" s="33">
        <f t="shared" si="258"/>
        <v>7.9427103289552436E-3</v>
      </c>
      <c r="AV167" s="30">
        <f t="shared" si="259"/>
        <v>0.95928202838239895</v>
      </c>
      <c r="AW167" s="30"/>
      <c r="AX167" s="10">
        <f t="shared" si="241"/>
        <v>1356.0758664056164</v>
      </c>
      <c r="AY167" s="10">
        <f t="shared" si="230"/>
        <v>1151.1384340588788</v>
      </c>
      <c r="BA167" s="30"/>
      <c r="BB167" s="11">
        <f t="shared" si="231"/>
        <v>6646.4213294079045</v>
      </c>
      <c r="BC167" s="11">
        <f t="shared" si="232"/>
        <v>-332.32106647039524</v>
      </c>
      <c r="BD167" s="11">
        <f t="shared" si="232"/>
        <v>-23.961116318899386</v>
      </c>
      <c r="BE167" s="11">
        <f t="shared" si="242"/>
        <v>-2801.76029960085</v>
      </c>
      <c r="BF167" s="11">
        <f t="shared" si="243"/>
        <v>3488.3788470177597</v>
      </c>
      <c r="BG167" s="11">
        <f t="shared" si="260"/>
        <v>207.92169212232216</v>
      </c>
      <c r="BH167" s="11">
        <f t="shared" si="244"/>
        <v>552.99004381260136</v>
      </c>
      <c r="BI167" s="11">
        <f t="shared" si="233"/>
        <v>4249.2905829526835</v>
      </c>
    </row>
    <row r="168" spans="1:61" x14ac:dyDescent="0.2">
      <c r="D168" s="21"/>
      <c r="E168" s="31">
        <f t="shared" si="245"/>
        <v>5</v>
      </c>
      <c r="F168" s="27">
        <f>B167</f>
        <v>6934.5906519446298</v>
      </c>
      <c r="G168" s="27">
        <f t="shared" si="261"/>
        <v>346.72953259723153</v>
      </c>
      <c r="H168" s="28">
        <f t="shared" si="262"/>
        <v>25</v>
      </c>
      <c r="I168" s="27">
        <f>B164</f>
        <v>2000000</v>
      </c>
      <c r="J168" s="29">
        <v>0.6</v>
      </c>
      <c r="K168" s="8">
        <f t="shared" si="234"/>
        <v>1200</v>
      </c>
      <c r="L168" s="32"/>
      <c r="M168" s="9">
        <f t="shared" si="246"/>
        <v>1.8407637069377385</v>
      </c>
      <c r="N168" s="9">
        <f t="shared" si="247"/>
        <v>7.7195040990566764E-3</v>
      </c>
      <c r="O168" s="33">
        <f t="shared" si="248"/>
        <v>0.95844465275597546</v>
      </c>
      <c r="P168" s="33">
        <f t="shared" si="249"/>
        <v>1.7642701319017429E-3</v>
      </c>
      <c r="Q168" s="33">
        <f t="shared" si="250"/>
        <v>7.3987174256687051E-3</v>
      </c>
      <c r="R168" s="30">
        <f t="shared" si="251"/>
        <v>0.94928166519840496</v>
      </c>
      <c r="S168" s="30"/>
      <c r="T168" s="10">
        <f t="shared" si="235"/>
        <v>1150.1335833071705</v>
      </c>
      <c r="U168" s="10">
        <f t="shared" si="226"/>
        <v>1139.1379982380859</v>
      </c>
      <c r="W168" s="30"/>
      <c r="X168" s="11">
        <f t="shared" si="227"/>
        <v>6582.8797615472904</v>
      </c>
      <c r="Y168" s="11">
        <f t="shared" si="228"/>
        <v>-329.14398807736455</v>
      </c>
      <c r="Z168" s="11">
        <f t="shared" si="228"/>
        <v>-23.732041629960126</v>
      </c>
      <c r="AA168" s="11">
        <f t="shared" si="236"/>
        <v>-3528.5402638034857</v>
      </c>
      <c r="AB168" s="11">
        <f t="shared" si="237"/>
        <v>2701.4634680364807</v>
      </c>
      <c r="AC168" s="11">
        <f t="shared" si="252"/>
        <v>11.488759711330676</v>
      </c>
      <c r="AD168" s="11">
        <f t="shared" si="238"/>
        <v>533.79035512937776</v>
      </c>
      <c r="AE168" s="11">
        <f t="shared" si="229"/>
        <v>3246.7425828771893</v>
      </c>
      <c r="AI168" s="31">
        <f t="shared" si="253"/>
        <v>5</v>
      </c>
      <c r="AJ168" s="27">
        <f t="shared" si="263"/>
        <v>6934.5906519446298</v>
      </c>
      <c r="AK168" s="27">
        <f t="shared" si="263"/>
        <v>346.72953259723153</v>
      </c>
      <c r="AL168" s="28">
        <f t="shared" si="264"/>
        <v>25</v>
      </c>
      <c r="AM168" s="27">
        <f t="shared" si="239"/>
        <v>2000000</v>
      </c>
      <c r="AN168" s="29">
        <v>0.6</v>
      </c>
      <c r="AO168" s="8">
        <f t="shared" si="240"/>
        <v>1200</v>
      </c>
      <c r="AP168" s="32"/>
      <c r="AQ168" s="9">
        <f t="shared" si="254"/>
        <v>1.5750034467486027</v>
      </c>
      <c r="AR168" s="9">
        <f t="shared" si="255"/>
        <v>7.7195040990566764E-3</v>
      </c>
      <c r="AS168" s="33">
        <f t="shared" si="256"/>
        <v>0.95928202838239895</v>
      </c>
      <c r="AT168" s="33">
        <f t="shared" si="257"/>
        <v>1.5108725011062695E-3</v>
      </c>
      <c r="AU168" s="33">
        <f t="shared" si="258"/>
        <v>7.4051815502493316E-3</v>
      </c>
      <c r="AV168" s="30">
        <f t="shared" si="259"/>
        <v>0.95036597433104331</v>
      </c>
      <c r="AW168" s="30"/>
      <c r="AX168" s="10">
        <f t="shared" si="241"/>
        <v>1151.1384340588788</v>
      </c>
      <c r="AY168" s="10">
        <f t="shared" si="230"/>
        <v>1140.4391691972519</v>
      </c>
      <c r="BA168" s="30"/>
      <c r="BB168" s="11">
        <f t="shared" si="231"/>
        <v>6582.8797615472904</v>
      </c>
      <c r="BC168" s="11">
        <f t="shared" si="232"/>
        <v>-329.14398807736455</v>
      </c>
      <c r="BD168" s="11">
        <f t="shared" si="232"/>
        <v>-23.732041629960126</v>
      </c>
      <c r="BE168" s="11">
        <f t="shared" si="242"/>
        <v>-3021.745002212539</v>
      </c>
      <c r="BF168" s="11">
        <f t="shared" si="243"/>
        <v>3208.2587296274273</v>
      </c>
      <c r="BG168" s="11">
        <f t="shared" si="260"/>
        <v>11.488759711330676</v>
      </c>
      <c r="BH168" s="11">
        <f t="shared" si="244"/>
        <v>533.86280098353313</v>
      </c>
      <c r="BI168" s="11">
        <f t="shared" si="233"/>
        <v>3753.6102903222909</v>
      </c>
    </row>
    <row r="169" spans="1:61" x14ac:dyDescent="0.2">
      <c r="D169" s="21"/>
      <c r="E169" s="31">
        <f t="shared" si="245"/>
        <v>6</v>
      </c>
      <c r="F169" s="27">
        <f>B167</f>
        <v>6934.5906519446298</v>
      </c>
      <c r="G169" s="27">
        <f t="shared" si="261"/>
        <v>346.72953259723153</v>
      </c>
      <c r="H169" s="28">
        <f t="shared" si="262"/>
        <v>25</v>
      </c>
      <c r="I169" s="27">
        <f>B164</f>
        <v>2000000</v>
      </c>
      <c r="J169" s="29">
        <v>0.5</v>
      </c>
      <c r="K169" s="8">
        <f t="shared" si="234"/>
        <v>1000</v>
      </c>
      <c r="L169" s="32"/>
      <c r="M169" s="9">
        <f t="shared" si="246"/>
        <v>2.0063049989834814</v>
      </c>
      <c r="N169" s="9">
        <f t="shared" si="247"/>
        <v>6.9453463062913307E-3</v>
      </c>
      <c r="O169" s="33">
        <f t="shared" si="248"/>
        <v>0.94928166519840496</v>
      </c>
      <c r="P169" s="33">
        <f t="shared" si="249"/>
        <v>1.9045485503309235E-3</v>
      </c>
      <c r="Q169" s="33">
        <f t="shared" si="250"/>
        <v>6.5930899070158252E-3</v>
      </c>
      <c r="R169" s="30">
        <f t="shared" si="251"/>
        <v>0.94078402674105821</v>
      </c>
      <c r="S169" s="30"/>
      <c r="T169" s="10">
        <f t="shared" si="235"/>
        <v>1139.1379982380859</v>
      </c>
      <c r="U169" s="10">
        <f t="shared" si="226"/>
        <v>940.78402674105826</v>
      </c>
      <c r="W169" s="30"/>
      <c r="X169" s="11">
        <f t="shared" si="227"/>
        <v>6523.9521173373687</v>
      </c>
      <c r="Y169" s="11">
        <f t="shared" si="228"/>
        <v>-326.19760586686846</v>
      </c>
      <c r="Z169" s="11">
        <f t="shared" si="228"/>
        <v>-23.519600668526454</v>
      </c>
      <c r="AA169" s="11">
        <f t="shared" si="236"/>
        <v>-3809.097100661847</v>
      </c>
      <c r="AB169" s="11">
        <f t="shared" si="237"/>
        <v>2365.1378101401265</v>
      </c>
      <c r="AC169" s="11">
        <f t="shared" si="252"/>
        <v>200.85191810876546</v>
      </c>
      <c r="AD169" s="11">
        <f t="shared" si="238"/>
        <v>528.96158340754539</v>
      </c>
      <c r="AE169" s="11">
        <f t="shared" si="229"/>
        <v>3094.9513116564372</v>
      </c>
      <c r="AI169" s="31">
        <f t="shared" si="253"/>
        <v>6</v>
      </c>
      <c r="AJ169" s="27">
        <f t="shared" si="263"/>
        <v>6934.5906519446298</v>
      </c>
      <c r="AK169" s="27">
        <f t="shared" si="263"/>
        <v>346.72953259723153</v>
      </c>
      <c r="AL169" s="28">
        <f t="shared" si="264"/>
        <v>25</v>
      </c>
      <c r="AM169" s="27">
        <f t="shared" si="239"/>
        <v>2000000</v>
      </c>
      <c r="AN169" s="29">
        <v>0.5</v>
      </c>
      <c r="AO169" s="8">
        <f t="shared" si="240"/>
        <v>1000</v>
      </c>
      <c r="AP169" s="32"/>
      <c r="AQ169" s="9">
        <f t="shared" si="254"/>
        <v>1.7166447147552415</v>
      </c>
      <c r="AR169" s="9">
        <f t="shared" si="255"/>
        <v>6.9453463062913307E-3</v>
      </c>
      <c r="AS169" s="33">
        <f t="shared" si="256"/>
        <v>0.95036597433104331</v>
      </c>
      <c r="AT169" s="33">
        <f t="shared" si="257"/>
        <v>1.6314407269186011E-3</v>
      </c>
      <c r="AU169" s="33">
        <f t="shared" si="258"/>
        <v>6.6006208094450732E-3</v>
      </c>
      <c r="AV169" s="30">
        <f t="shared" si="259"/>
        <v>0.94213391279467962</v>
      </c>
      <c r="AW169" s="30"/>
      <c r="AX169" s="10">
        <f t="shared" si="241"/>
        <v>1140.4391691972519</v>
      </c>
      <c r="AY169" s="10">
        <f t="shared" si="230"/>
        <v>942.13391279467965</v>
      </c>
      <c r="BA169" s="30"/>
      <c r="BB169" s="11">
        <f t="shared" si="231"/>
        <v>6523.9521173373687</v>
      </c>
      <c r="BC169" s="11">
        <f t="shared" si="232"/>
        <v>-326.19760586686846</v>
      </c>
      <c r="BD169" s="11">
        <f t="shared" si="232"/>
        <v>-23.519600668526454</v>
      </c>
      <c r="BE169" s="11">
        <f t="shared" si="242"/>
        <v>-3262.8814538372021</v>
      </c>
      <c r="BF169" s="11">
        <f t="shared" si="243"/>
        <v>2911.3534569647713</v>
      </c>
      <c r="BG169" s="11">
        <f t="shared" si="260"/>
        <v>200.85191810876546</v>
      </c>
      <c r="BH169" s="11">
        <f t="shared" si="244"/>
        <v>529.05539280299911</v>
      </c>
      <c r="BI169" s="11">
        <f t="shared" si="233"/>
        <v>3641.2607678765357</v>
      </c>
    </row>
    <row r="170" spans="1:61" x14ac:dyDescent="0.2">
      <c r="A170" s="220" t="s">
        <v>72</v>
      </c>
      <c r="B170" s="220"/>
      <c r="C170" s="38"/>
      <c r="D170" s="21"/>
      <c r="E170" s="31">
        <f t="shared" si="245"/>
        <v>7</v>
      </c>
      <c r="F170" s="27">
        <f>B167</f>
        <v>6934.5906519446298</v>
      </c>
      <c r="G170" s="27">
        <f t="shared" si="261"/>
        <v>346.72953259723153</v>
      </c>
      <c r="H170" s="28">
        <f t="shared" si="262"/>
        <v>25</v>
      </c>
      <c r="I170" s="27">
        <f>B164</f>
        <v>2000000</v>
      </c>
      <c r="J170" s="29">
        <v>0.5</v>
      </c>
      <c r="K170" s="8">
        <f t="shared" si="234"/>
        <v>1000</v>
      </c>
      <c r="L170" s="32"/>
      <c r="M170" s="9">
        <f t="shared" si="246"/>
        <v>2.1871053257687421</v>
      </c>
      <c r="N170" s="9">
        <f t="shared" si="247"/>
        <v>7.0317739771965128E-3</v>
      </c>
      <c r="O170" s="33">
        <f t="shared" si="248"/>
        <v>0.94078402674105821</v>
      </c>
      <c r="P170" s="33">
        <f t="shared" si="249"/>
        <v>2.057593755283531E-3</v>
      </c>
      <c r="Q170" s="33">
        <f t="shared" si="250"/>
        <v>6.6153806373999216E-3</v>
      </c>
      <c r="R170" s="30">
        <f t="shared" si="251"/>
        <v>0.93211105234837477</v>
      </c>
      <c r="S170" s="30"/>
      <c r="T170" s="10">
        <f t="shared" si="235"/>
        <v>940.78402674105826</v>
      </c>
      <c r="U170" s="10">
        <f t="shared" si="226"/>
        <v>932.11105234837476</v>
      </c>
      <c r="W170" s="30"/>
      <c r="X170" s="11">
        <f t="shared" si="227"/>
        <v>6463.808590189311</v>
      </c>
      <c r="Y170" s="11">
        <f t="shared" si="228"/>
        <v>-323.19042950946562</v>
      </c>
      <c r="Z170" s="11">
        <f t="shared" si="228"/>
        <v>-23.302776308709369</v>
      </c>
      <c r="AA170" s="11">
        <f t="shared" si="236"/>
        <v>-4115.1875105670615</v>
      </c>
      <c r="AB170" s="11">
        <f t="shared" si="237"/>
        <v>2002.1278738040746</v>
      </c>
      <c r="AC170" s="11">
        <f t="shared" si="252"/>
        <v>8.4976384573467456</v>
      </c>
      <c r="AD170" s="11">
        <f t="shared" si="238"/>
        <v>510.54171896987435</v>
      </c>
      <c r="AE170" s="11">
        <f t="shared" si="229"/>
        <v>2521.1672312312958</v>
      </c>
      <c r="AI170" s="31">
        <f t="shared" si="253"/>
        <v>7</v>
      </c>
      <c r="AJ170" s="27">
        <f t="shared" si="263"/>
        <v>6934.5906519446298</v>
      </c>
      <c r="AK170" s="27">
        <f t="shared" si="263"/>
        <v>346.72953259723153</v>
      </c>
      <c r="AL170" s="28">
        <f t="shared" si="264"/>
        <v>25</v>
      </c>
      <c r="AM170" s="27">
        <f t="shared" si="239"/>
        <v>2000000</v>
      </c>
      <c r="AN170" s="29">
        <v>0.5</v>
      </c>
      <c r="AO170" s="8">
        <f t="shared" si="240"/>
        <v>1000</v>
      </c>
      <c r="AP170" s="32"/>
      <c r="AQ170" s="9">
        <f t="shared" si="254"/>
        <v>1.87134199436088</v>
      </c>
      <c r="AR170" s="9">
        <f t="shared" si="255"/>
        <v>7.0317739771965128E-3</v>
      </c>
      <c r="AS170" s="33">
        <f t="shared" si="256"/>
        <v>0.94213391279467962</v>
      </c>
      <c r="AT170" s="33">
        <f t="shared" si="257"/>
        <v>1.7630547553242151E-3</v>
      </c>
      <c r="AU170" s="33">
        <f t="shared" si="258"/>
        <v>6.624872731023957E-3</v>
      </c>
      <c r="AV170" s="30">
        <f t="shared" si="259"/>
        <v>0.93374598530833142</v>
      </c>
      <c r="AW170" s="30"/>
      <c r="AX170" s="10">
        <f t="shared" si="241"/>
        <v>942.13391279467965</v>
      </c>
      <c r="AY170" s="10">
        <f t="shared" si="230"/>
        <v>933.74598530833146</v>
      </c>
      <c r="BA170" s="30"/>
      <c r="BB170" s="11">
        <f t="shared" si="231"/>
        <v>6463.808590189311</v>
      </c>
      <c r="BC170" s="11">
        <f t="shared" si="232"/>
        <v>-323.19042950946562</v>
      </c>
      <c r="BD170" s="11">
        <f t="shared" si="232"/>
        <v>-23.302776308709369</v>
      </c>
      <c r="BE170" s="11">
        <f t="shared" si="242"/>
        <v>-3526.1095106484299</v>
      </c>
      <c r="BF170" s="11">
        <f t="shared" si="243"/>
        <v>2591.2058737227062</v>
      </c>
      <c r="BG170" s="11">
        <f t="shared" si="260"/>
        <v>8.4976384573467456</v>
      </c>
      <c r="BH170" s="11">
        <f t="shared" si="244"/>
        <v>510.63904053529166</v>
      </c>
      <c r="BI170" s="11">
        <f t="shared" si="233"/>
        <v>3110.3425527153449</v>
      </c>
    </row>
    <row r="171" spans="1:61" x14ac:dyDescent="0.2">
      <c r="A171" s="37" t="s">
        <v>8</v>
      </c>
      <c r="B171" s="37" t="s">
        <v>73</v>
      </c>
      <c r="C171" s="38"/>
      <c r="D171" s="21"/>
      <c r="E171" s="31">
        <f t="shared" si="245"/>
        <v>8</v>
      </c>
      <c r="F171" s="27">
        <f>B167</f>
        <v>6934.5906519446298</v>
      </c>
      <c r="G171" s="27">
        <f t="shared" si="261"/>
        <v>346.72953259723153</v>
      </c>
      <c r="H171" s="28">
        <f t="shared" si="262"/>
        <v>25</v>
      </c>
      <c r="I171" s="27">
        <f>B164</f>
        <v>2000000</v>
      </c>
      <c r="J171" s="29">
        <v>0.4</v>
      </c>
      <c r="K171" s="8">
        <f t="shared" si="234"/>
        <v>800</v>
      </c>
      <c r="L171" s="32"/>
      <c r="M171" s="9">
        <f t="shared" si="246"/>
        <v>2.387234329377383</v>
      </c>
      <c r="N171" s="9">
        <f t="shared" si="247"/>
        <v>6.0675249994714704E-3</v>
      </c>
      <c r="O171" s="33">
        <f t="shared" si="248"/>
        <v>0.93211105234837477</v>
      </c>
      <c r="P171" s="33">
        <f t="shared" si="249"/>
        <v>2.2251675029581188E-3</v>
      </c>
      <c r="Q171" s="33">
        <f t="shared" si="250"/>
        <v>5.6556071124074245E-3</v>
      </c>
      <c r="R171" s="30">
        <f t="shared" si="251"/>
        <v>0.92423027773300925</v>
      </c>
      <c r="S171" s="30"/>
      <c r="T171" s="10">
        <f t="shared" si="235"/>
        <v>932.11105234837476</v>
      </c>
      <c r="U171" s="10">
        <f t="shared" si="226"/>
        <v>739.38422218640744</v>
      </c>
      <c r="W171" s="30"/>
      <c r="X171" s="11">
        <f t="shared" si="227"/>
        <v>6409.1586442115149</v>
      </c>
      <c r="Y171" s="11">
        <f t="shared" si="228"/>
        <v>-320.45793221057579</v>
      </c>
      <c r="Z171" s="11">
        <f t="shared" si="228"/>
        <v>-23.105756943325233</v>
      </c>
      <c r="AA171" s="11">
        <f t="shared" si="236"/>
        <v>-4450.3350059162376</v>
      </c>
      <c r="AB171" s="11">
        <f t="shared" si="237"/>
        <v>1615.2599491413766</v>
      </c>
      <c r="AC171" s="11">
        <f t="shared" si="252"/>
        <v>195.09518486235831</v>
      </c>
      <c r="AD171" s="11">
        <f t="shared" si="238"/>
        <v>506.17338372646299</v>
      </c>
      <c r="AE171" s="11">
        <f t="shared" si="229"/>
        <v>2316.528517730198</v>
      </c>
      <c r="AI171" s="31">
        <f t="shared" si="253"/>
        <v>8</v>
      </c>
      <c r="AJ171" s="27">
        <f t="shared" si="263"/>
        <v>6934.5906519446298</v>
      </c>
      <c r="AK171" s="27">
        <f t="shared" si="263"/>
        <v>346.72953259723153</v>
      </c>
      <c r="AL171" s="28">
        <f t="shared" si="264"/>
        <v>25</v>
      </c>
      <c r="AM171" s="27">
        <f t="shared" si="239"/>
        <v>2000000</v>
      </c>
      <c r="AN171" s="29">
        <v>0.4</v>
      </c>
      <c r="AO171" s="8">
        <f t="shared" si="240"/>
        <v>800</v>
      </c>
      <c r="AP171" s="32"/>
      <c r="AQ171" s="9">
        <f t="shared" si="254"/>
        <v>2.0425773730735237</v>
      </c>
      <c r="AR171" s="9">
        <f t="shared" si="255"/>
        <v>6.0675249994714704E-3</v>
      </c>
      <c r="AS171" s="33">
        <f t="shared" si="256"/>
        <v>0.93374598530833142</v>
      </c>
      <c r="AT171" s="33">
        <f t="shared" si="257"/>
        <v>1.9072484217890406E-3</v>
      </c>
      <c r="AU171" s="33">
        <f t="shared" si="258"/>
        <v>5.6655271090144208E-3</v>
      </c>
      <c r="AV171" s="30">
        <f t="shared" si="259"/>
        <v>0.92617320977752793</v>
      </c>
      <c r="AW171" s="30"/>
      <c r="AX171" s="10">
        <f t="shared" si="241"/>
        <v>933.74598530833146</v>
      </c>
      <c r="AY171" s="10">
        <f t="shared" si="230"/>
        <v>740.93856782202238</v>
      </c>
      <c r="BA171" s="30"/>
      <c r="BB171" s="11">
        <f t="shared" si="231"/>
        <v>6409.1586442115149</v>
      </c>
      <c r="BC171" s="11">
        <f t="shared" si="232"/>
        <v>-320.45793221057579</v>
      </c>
      <c r="BD171" s="11">
        <f t="shared" si="232"/>
        <v>-23.105756943325233</v>
      </c>
      <c r="BE171" s="11">
        <f t="shared" si="242"/>
        <v>-3814.4968435780811</v>
      </c>
      <c r="BF171" s="11">
        <f t="shared" si="243"/>
        <v>2251.0981114795331</v>
      </c>
      <c r="BG171" s="11">
        <f t="shared" si="260"/>
        <v>195.09518486235831</v>
      </c>
      <c r="BH171" s="11">
        <f t="shared" si="244"/>
        <v>506.29125607175348</v>
      </c>
      <c r="BI171" s="11">
        <f t="shared" si="233"/>
        <v>2952.4845524136449</v>
      </c>
    </row>
    <row r="172" spans="1:61" x14ac:dyDescent="0.2">
      <c r="A172" s="21">
        <v>1</v>
      </c>
      <c r="B172" s="38">
        <f>B143</f>
        <v>0.8</v>
      </c>
      <c r="D172" s="21"/>
      <c r="E172" s="31">
        <f t="shared" si="245"/>
        <v>9</v>
      </c>
      <c r="F172" s="27">
        <f>B167</f>
        <v>6934.5906519446298</v>
      </c>
      <c r="G172" s="27">
        <f t="shared" si="261"/>
        <v>346.72953259723153</v>
      </c>
      <c r="H172" s="28">
        <f t="shared" si="262"/>
        <v>25</v>
      </c>
      <c r="I172" s="27">
        <f>B164</f>
        <v>2000000</v>
      </c>
      <c r="J172" s="29">
        <v>0.4</v>
      </c>
      <c r="K172" s="8">
        <f t="shared" si="234"/>
        <v>800</v>
      </c>
      <c r="L172" s="32"/>
      <c r="M172" s="9">
        <f t="shared" si="246"/>
        <v>2.6094385895298609</v>
      </c>
      <c r="N172" s="9">
        <f t="shared" si="247"/>
        <v>5.6882942573793366E-3</v>
      </c>
      <c r="O172" s="33">
        <f t="shared" si="248"/>
        <v>0.92423027773300925</v>
      </c>
      <c r="P172" s="33">
        <f t="shared" si="249"/>
        <v>2.4117221523284153E-3</v>
      </c>
      <c r="Q172" s="33">
        <f t="shared" si="250"/>
        <v>5.2572937813247858E-3</v>
      </c>
      <c r="R172" s="30">
        <f t="shared" si="251"/>
        <v>0.91656126179935604</v>
      </c>
      <c r="S172" s="30"/>
      <c r="T172" s="10">
        <f t="shared" si="235"/>
        <v>739.38422218640744</v>
      </c>
      <c r="U172" s="10">
        <f t="shared" si="226"/>
        <v>733.24900943948478</v>
      </c>
      <c r="W172" s="30"/>
      <c r="X172" s="11">
        <f t="shared" si="227"/>
        <v>6355.9771580083889</v>
      </c>
      <c r="Y172" s="11">
        <f t="shared" si="228"/>
        <v>-317.79885790041948</v>
      </c>
      <c r="Z172" s="11">
        <f t="shared" si="228"/>
        <v>-22.914031544983899</v>
      </c>
      <c r="AA172" s="11">
        <f t="shared" si="236"/>
        <v>-4823.4443046568304</v>
      </c>
      <c r="AB172" s="11">
        <f t="shared" si="237"/>
        <v>1191.819963906155</v>
      </c>
      <c r="AC172" s="11">
        <f t="shared" si="252"/>
        <v>6.3046196922924569</v>
      </c>
      <c r="AD172" s="11">
        <f t="shared" si="238"/>
        <v>488.63605384602619</v>
      </c>
      <c r="AE172" s="11">
        <f t="shared" si="229"/>
        <v>1686.7606374444736</v>
      </c>
      <c r="AI172" s="31">
        <f t="shared" si="253"/>
        <v>9</v>
      </c>
      <c r="AJ172" s="27">
        <f t="shared" si="263"/>
        <v>6934.5906519446298</v>
      </c>
      <c r="AK172" s="27">
        <f t="shared" si="263"/>
        <v>346.72953259723153</v>
      </c>
      <c r="AL172" s="28">
        <f t="shared" si="264"/>
        <v>25</v>
      </c>
      <c r="AM172" s="27">
        <f t="shared" si="239"/>
        <v>2000000</v>
      </c>
      <c r="AN172" s="29">
        <v>0.4</v>
      </c>
      <c r="AO172" s="8">
        <f t="shared" si="240"/>
        <v>800</v>
      </c>
      <c r="AP172" s="32"/>
      <c r="AQ172" s="9">
        <f t="shared" si="254"/>
        <v>2.2327008931664873</v>
      </c>
      <c r="AR172" s="9">
        <f t="shared" si="255"/>
        <v>5.6882942573793366E-3</v>
      </c>
      <c r="AS172" s="33">
        <f t="shared" si="256"/>
        <v>0.92617320977752793</v>
      </c>
      <c r="AT172" s="33">
        <f t="shared" si="257"/>
        <v>2.0678677526971591E-3</v>
      </c>
      <c r="AU172" s="33">
        <f t="shared" si="258"/>
        <v>5.2683457505160996E-3</v>
      </c>
      <c r="AV172" s="30">
        <f t="shared" si="259"/>
        <v>0.9188369962743147</v>
      </c>
      <c r="AW172" s="30"/>
      <c r="AX172" s="10">
        <f t="shared" si="241"/>
        <v>740.93856782202238</v>
      </c>
      <c r="AY172" s="10">
        <f t="shared" si="230"/>
        <v>735.06959701945175</v>
      </c>
      <c r="BA172" s="30"/>
      <c r="BB172" s="11">
        <f t="shared" si="231"/>
        <v>6355.9771580083889</v>
      </c>
      <c r="BC172" s="11">
        <f t="shared" si="232"/>
        <v>-317.79885790041948</v>
      </c>
      <c r="BD172" s="11">
        <f t="shared" si="232"/>
        <v>-22.914031544983899</v>
      </c>
      <c r="BE172" s="11">
        <f t="shared" si="242"/>
        <v>-4135.7355053943184</v>
      </c>
      <c r="BF172" s="11">
        <f t="shared" si="243"/>
        <v>1879.528763168667</v>
      </c>
      <c r="BG172" s="11">
        <f t="shared" si="260"/>
        <v>6.3046196922924569</v>
      </c>
      <c r="BH172" s="11">
        <f t="shared" si="244"/>
        <v>488.74811615680557</v>
      </c>
      <c r="BI172" s="11">
        <f t="shared" si="233"/>
        <v>2374.5814990177651</v>
      </c>
    </row>
    <row r="173" spans="1:61" x14ac:dyDescent="0.2">
      <c r="A173" s="39" t="s">
        <v>74</v>
      </c>
      <c r="B173" s="38">
        <f>B144</f>
        <v>0.05</v>
      </c>
      <c r="D173" s="21"/>
      <c r="E173" s="31">
        <f t="shared" si="245"/>
        <v>10</v>
      </c>
      <c r="F173" s="27">
        <f>B167</f>
        <v>6934.5906519446298</v>
      </c>
      <c r="G173" s="27">
        <f t="shared" si="261"/>
        <v>346.72953259723153</v>
      </c>
      <c r="H173" s="28">
        <f t="shared" si="262"/>
        <v>25</v>
      </c>
      <c r="I173" s="27">
        <f>B164</f>
        <v>2000000</v>
      </c>
      <c r="J173" s="29">
        <v>0.4</v>
      </c>
      <c r="K173" s="8">
        <f t="shared" si="234"/>
        <v>800</v>
      </c>
      <c r="L173" s="32"/>
      <c r="M173" s="9">
        <f t="shared" si="246"/>
        <v>2.856316576086404</v>
      </c>
      <c r="N173" s="9">
        <f t="shared" si="247"/>
        <v>5.4090601757944556E-3</v>
      </c>
      <c r="O173" s="33">
        <f t="shared" si="248"/>
        <v>0.91656126179935604</v>
      </c>
      <c r="P173" s="33">
        <f t="shared" si="249"/>
        <v>2.617989125076171E-3</v>
      </c>
      <c r="Q173" s="33">
        <f t="shared" si="250"/>
        <v>4.9577350198748132E-3</v>
      </c>
      <c r="R173" s="30">
        <f t="shared" si="251"/>
        <v>0.90898553765440504</v>
      </c>
      <c r="S173" s="30"/>
      <c r="T173" s="10">
        <f t="shared" si="235"/>
        <v>733.24900943948478</v>
      </c>
      <c r="U173" s="10">
        <f t="shared" si="226"/>
        <v>727.18843012352409</v>
      </c>
      <c r="W173" s="30"/>
      <c r="X173" s="11">
        <f t="shared" si="227"/>
        <v>6303.4426121711003</v>
      </c>
      <c r="Y173" s="11">
        <f t="shared" si="228"/>
        <v>-315.17213060855505</v>
      </c>
      <c r="Z173" s="11">
        <f t="shared" si="228"/>
        <v>-22.724638441360128</v>
      </c>
      <c r="AA173" s="11">
        <f t="shared" si="236"/>
        <v>-5235.9782501523423</v>
      </c>
      <c r="AB173" s="11">
        <f t="shared" si="237"/>
        <v>729.5675929688432</v>
      </c>
      <c r="AC173" s="11">
        <f t="shared" si="252"/>
        <v>6.1352127469225248</v>
      </c>
      <c r="AD173" s="11">
        <f t="shared" si="238"/>
        <v>484.59556796837018</v>
      </c>
      <c r="AE173" s="11">
        <f t="shared" si="229"/>
        <v>1220.2983736841359</v>
      </c>
      <c r="AI173" s="31">
        <f t="shared" si="253"/>
        <v>10</v>
      </c>
      <c r="AJ173" s="27">
        <f t="shared" si="263"/>
        <v>6934.5906519446298</v>
      </c>
      <c r="AK173" s="27">
        <f t="shared" si="263"/>
        <v>346.72953259723153</v>
      </c>
      <c r="AL173" s="28">
        <f t="shared" si="264"/>
        <v>25</v>
      </c>
      <c r="AM173" s="27">
        <f t="shared" si="239"/>
        <v>2000000</v>
      </c>
      <c r="AN173" s="29">
        <v>0.4</v>
      </c>
      <c r="AO173" s="8">
        <f t="shared" si="240"/>
        <v>800</v>
      </c>
      <c r="AP173" s="32"/>
      <c r="AQ173" s="9">
        <f t="shared" si="254"/>
        <v>2.4439358704139296</v>
      </c>
      <c r="AR173" s="9">
        <f t="shared" si="255"/>
        <v>5.4090601757944556E-3</v>
      </c>
      <c r="AS173" s="33">
        <f t="shared" si="256"/>
        <v>0.9188369962743147</v>
      </c>
      <c r="AT173" s="33">
        <f t="shared" si="257"/>
        <v>2.2455786942581881E-3</v>
      </c>
      <c r="AU173" s="33">
        <f t="shared" si="258"/>
        <v>4.9700446045939945E-3</v>
      </c>
      <c r="AV173" s="30">
        <f t="shared" si="259"/>
        <v>0.91162137297546253</v>
      </c>
      <c r="AW173" s="30"/>
      <c r="AX173" s="10">
        <f t="shared" si="241"/>
        <v>735.06959701945175</v>
      </c>
      <c r="AY173" s="10">
        <f t="shared" si="230"/>
        <v>729.29709838037002</v>
      </c>
      <c r="BA173" s="30"/>
      <c r="BB173" s="11">
        <f t="shared" si="231"/>
        <v>6303.4426121711003</v>
      </c>
      <c r="BC173" s="11">
        <f t="shared" si="232"/>
        <v>-315.17213060855505</v>
      </c>
      <c r="BD173" s="11">
        <f t="shared" si="232"/>
        <v>-22.724638441360128</v>
      </c>
      <c r="BE173" s="11">
        <f t="shared" si="242"/>
        <v>-4491.1573885163762</v>
      </c>
      <c r="BF173" s="11">
        <f t="shared" si="243"/>
        <v>1474.3884546048093</v>
      </c>
      <c r="BG173" s="11">
        <f t="shared" si="260"/>
        <v>6.1352127469225248</v>
      </c>
      <c r="BH173" s="11">
        <f t="shared" si="244"/>
        <v>484.72682529396911</v>
      </c>
      <c r="BI173" s="11">
        <f t="shared" si="233"/>
        <v>1965.2504926457009</v>
      </c>
    </row>
    <row r="174" spans="1:61" x14ac:dyDescent="0.2">
      <c r="D174" s="21"/>
      <c r="E174" s="31">
        <f t="shared" si="245"/>
        <v>11</v>
      </c>
      <c r="F174" s="27">
        <f>B167</f>
        <v>6934.5906519446298</v>
      </c>
      <c r="G174" s="27">
        <f t="shared" si="261"/>
        <v>346.72953259723153</v>
      </c>
      <c r="H174" s="28">
        <f t="shared" si="262"/>
        <v>25</v>
      </c>
      <c r="I174" s="27">
        <f>B164</f>
        <v>2000000</v>
      </c>
      <c r="J174" s="29">
        <v>0.4</v>
      </c>
      <c r="K174" s="8">
        <f t="shared" si="234"/>
        <v>800</v>
      </c>
      <c r="L174" s="40"/>
      <c r="M174" s="9">
        <f t="shared" si="246"/>
        <v>3.1319523698602287</v>
      </c>
      <c r="N174" s="9">
        <f t="shared" si="247"/>
        <v>4.8099788144753339E-3</v>
      </c>
      <c r="O174" s="33">
        <f t="shared" si="248"/>
        <v>0.90898553765440504</v>
      </c>
      <c r="P174" s="33">
        <f t="shared" si="249"/>
        <v>2.846899408825388E-3</v>
      </c>
      <c r="Q174" s="33">
        <f t="shared" si="250"/>
        <v>4.3722011787821593E-3</v>
      </c>
      <c r="R174" s="30">
        <f t="shared" si="251"/>
        <v>0.90176643706679749</v>
      </c>
      <c r="S174" s="40"/>
      <c r="T174" s="10">
        <f t="shared" si="235"/>
        <v>727.18843012352409</v>
      </c>
      <c r="U174" s="10">
        <f t="shared" si="226"/>
        <v>721.41314965343804</v>
      </c>
      <c r="W174" s="40"/>
      <c r="X174" s="11">
        <f t="shared" si="227"/>
        <v>6253.3811047208292</v>
      </c>
      <c r="Y174" s="11">
        <f t="shared" si="228"/>
        <v>-312.66905523604152</v>
      </c>
      <c r="Z174" s="11">
        <f t="shared" si="228"/>
        <v>-22.544160926669939</v>
      </c>
      <c r="AA174" s="11">
        <f t="shared" si="236"/>
        <v>-5693.7988176507761</v>
      </c>
      <c r="AB174" s="11">
        <f t="shared" si="237"/>
        <v>224.36907090734167</v>
      </c>
      <c r="AC174" s="11">
        <f t="shared" si="252"/>
        <v>6.0605793159608234</v>
      </c>
      <c r="AD174" s="11">
        <f t="shared" si="238"/>
        <v>480.7298445534451</v>
      </c>
      <c r="AE174" s="11">
        <f t="shared" si="229"/>
        <v>711.15949477674758</v>
      </c>
      <c r="AI174" s="31">
        <f t="shared" si="253"/>
        <v>11</v>
      </c>
      <c r="AJ174" s="27">
        <f t="shared" si="263"/>
        <v>6934.5906519446298</v>
      </c>
      <c r="AK174" s="27">
        <f t="shared" si="263"/>
        <v>346.72953259723153</v>
      </c>
      <c r="AL174" s="28">
        <f t="shared" si="264"/>
        <v>25</v>
      </c>
      <c r="AM174" s="27">
        <f t="shared" si="239"/>
        <v>2000000</v>
      </c>
      <c r="AN174" s="29">
        <v>0.4</v>
      </c>
      <c r="AO174" s="8">
        <f t="shared" si="240"/>
        <v>800</v>
      </c>
      <c r="AP174" s="40"/>
      <c r="AQ174" s="9">
        <f t="shared" si="254"/>
        <v>2.6797767464616586</v>
      </c>
      <c r="AR174" s="9">
        <f t="shared" si="255"/>
        <v>4.8099788144753339E-3</v>
      </c>
      <c r="AS174" s="33">
        <f t="shared" si="256"/>
        <v>0.91162137297546253</v>
      </c>
      <c r="AT174" s="33">
        <f t="shared" si="257"/>
        <v>2.442941756877095E-3</v>
      </c>
      <c r="AU174" s="33">
        <f t="shared" si="258"/>
        <v>4.3848794908348913E-3</v>
      </c>
      <c r="AV174" s="30">
        <f t="shared" si="259"/>
        <v>0.90479355172775056</v>
      </c>
      <c r="AW174" s="40"/>
      <c r="AX174" s="10">
        <f t="shared" si="241"/>
        <v>729.29709838037002</v>
      </c>
      <c r="AY174" s="10">
        <f t="shared" si="230"/>
        <v>723.83484138220047</v>
      </c>
      <c r="BA174" s="40"/>
      <c r="BB174" s="11">
        <f t="shared" si="231"/>
        <v>6253.3811047208292</v>
      </c>
      <c r="BC174" s="11">
        <f t="shared" si="232"/>
        <v>-312.66905523604152</v>
      </c>
      <c r="BD174" s="11">
        <f t="shared" si="232"/>
        <v>-22.544160926669939</v>
      </c>
      <c r="BE174" s="11">
        <f t="shared" si="242"/>
        <v>-4885.8835137541901</v>
      </c>
      <c r="BF174" s="11">
        <f t="shared" si="243"/>
        <v>1032.2843748039277</v>
      </c>
      <c r="BG174" s="11">
        <f t="shared" si="260"/>
        <v>6.0605793159608234</v>
      </c>
      <c r="BH174" s="11">
        <f t="shared" si="244"/>
        <v>480.88187138204404</v>
      </c>
      <c r="BI174" s="11">
        <f t="shared" si="233"/>
        <v>1519.2268255019326</v>
      </c>
    </row>
    <row r="175" spans="1:61" x14ac:dyDescent="0.2">
      <c r="A175" s="220" t="s">
        <v>75</v>
      </c>
      <c r="B175" s="220"/>
      <c r="D175" s="21"/>
      <c r="E175" s="31">
        <f t="shared" si="245"/>
        <v>12</v>
      </c>
      <c r="F175" s="27">
        <f>B167</f>
        <v>6934.5906519446298</v>
      </c>
      <c r="G175" s="27">
        <f t="shared" si="261"/>
        <v>346.72953259723153</v>
      </c>
      <c r="H175" s="28">
        <f t="shared" si="262"/>
        <v>25</v>
      </c>
      <c r="I175" s="27">
        <f>B164</f>
        <v>2000000</v>
      </c>
      <c r="J175" s="29">
        <v>0.4</v>
      </c>
      <c r="K175" s="8">
        <f t="shared" si="234"/>
        <v>800</v>
      </c>
      <c r="L175" s="40"/>
      <c r="M175" s="9">
        <f t="shared" si="246"/>
        <v>3.441094364167725</v>
      </c>
      <c r="N175" s="9">
        <f t="shared" si="247"/>
        <v>4.2600652883569099E-3</v>
      </c>
      <c r="O175" s="33">
        <f t="shared" si="248"/>
        <v>0.90176643706679749</v>
      </c>
      <c r="P175" s="33">
        <f t="shared" si="249"/>
        <v>3.1030634043861666E-3</v>
      </c>
      <c r="Q175" s="33">
        <f t="shared" si="250"/>
        <v>3.8415838967535499E-3</v>
      </c>
      <c r="R175" s="30">
        <f t="shared" si="251"/>
        <v>0.89482178976565774</v>
      </c>
      <c r="S175" s="40"/>
      <c r="T175" s="10">
        <f t="shared" si="235"/>
        <v>721.41314965343804</v>
      </c>
      <c r="U175" s="10">
        <f t="shared" si="226"/>
        <v>715.85743181252622</v>
      </c>
      <c r="X175" s="11">
        <f t="shared" si="227"/>
        <v>6205.2228184652931</v>
      </c>
      <c r="Y175" s="11">
        <f t="shared" si="228"/>
        <v>-310.26114092326469</v>
      </c>
      <c r="Z175" s="11">
        <f t="shared" si="228"/>
        <v>-22.370544744141444</v>
      </c>
      <c r="AA175" s="11">
        <f t="shared" si="236"/>
        <v>-6206.1268087723329</v>
      </c>
      <c r="AB175" s="11">
        <f t="shared" si="237"/>
        <v>-333.53567597444635</v>
      </c>
      <c r="AC175" s="11">
        <f t="shared" si="252"/>
        <v>5.7752804700860194</v>
      </c>
      <c r="AD175" s="11">
        <f t="shared" si="238"/>
        <v>477.01504422751145</v>
      </c>
      <c r="AE175" s="11">
        <f t="shared" si="229"/>
        <v>149.25464872315115</v>
      </c>
      <c r="AI175" s="31">
        <f t="shared" si="253"/>
        <v>12</v>
      </c>
      <c r="AJ175" s="27">
        <f t="shared" si="263"/>
        <v>6934.5906519446298</v>
      </c>
      <c r="AK175" s="27">
        <f t="shared" si="263"/>
        <v>346.72953259723153</v>
      </c>
      <c r="AL175" s="28">
        <f t="shared" si="264"/>
        <v>25</v>
      </c>
      <c r="AM175" s="27">
        <f t="shared" si="239"/>
        <v>2000000</v>
      </c>
      <c r="AN175" s="29">
        <v>0.4</v>
      </c>
      <c r="AO175" s="8">
        <f t="shared" si="240"/>
        <v>800</v>
      </c>
      <c r="AP175" s="40"/>
      <c r="AQ175" s="9">
        <f t="shared" si="254"/>
        <v>2.9442863653410098</v>
      </c>
      <c r="AR175" s="9">
        <f t="shared" si="255"/>
        <v>4.2600652883569099E-3</v>
      </c>
      <c r="AS175" s="33">
        <f t="shared" si="256"/>
        <v>0.90479355172775056</v>
      </c>
      <c r="AT175" s="33">
        <f t="shared" si="257"/>
        <v>2.6639713178004815E-3</v>
      </c>
      <c r="AU175" s="33">
        <f t="shared" si="258"/>
        <v>3.8544796028445526E-3</v>
      </c>
      <c r="AV175" s="30">
        <f t="shared" si="259"/>
        <v>0.89827510080710549</v>
      </c>
      <c r="AW175" s="40"/>
      <c r="AX175" s="10">
        <f t="shared" si="241"/>
        <v>723.83484138220047</v>
      </c>
      <c r="AY175" s="10">
        <f t="shared" si="230"/>
        <v>718.62008064568442</v>
      </c>
      <c r="BB175" s="11">
        <f t="shared" si="231"/>
        <v>6205.2228184652931</v>
      </c>
      <c r="BC175" s="11">
        <f t="shared" si="232"/>
        <v>-310.26114092326469</v>
      </c>
      <c r="BD175" s="11">
        <f t="shared" si="232"/>
        <v>-22.370544744141444</v>
      </c>
      <c r="BE175" s="11">
        <f t="shared" si="242"/>
        <v>-5327.9426356009626</v>
      </c>
      <c r="BF175" s="11">
        <f t="shared" si="243"/>
        <v>544.64849719692393</v>
      </c>
      <c r="BG175" s="11">
        <f t="shared" si="260"/>
        <v>5.7752804700860194</v>
      </c>
      <c r="BH175" s="11">
        <f t="shared" si="244"/>
        <v>477.18963883819657</v>
      </c>
      <c r="BI175" s="11">
        <f t="shared" si="233"/>
        <v>1027.6134165052065</v>
      </c>
    </row>
    <row r="176" spans="1:61" x14ac:dyDescent="0.2">
      <c r="A176" s="37" t="s">
        <v>8</v>
      </c>
      <c r="B176" s="37" t="s">
        <v>76</v>
      </c>
      <c r="C176" s="37" t="s">
        <v>77</v>
      </c>
      <c r="D176" s="21"/>
      <c r="E176" s="31">
        <f t="shared" si="245"/>
        <v>13</v>
      </c>
      <c r="F176" s="27">
        <f>B167</f>
        <v>6934.5906519446298</v>
      </c>
      <c r="G176" s="27">
        <f t="shared" si="261"/>
        <v>346.72953259723153</v>
      </c>
      <c r="H176" s="28">
        <f t="shared" si="262"/>
        <v>25</v>
      </c>
      <c r="I176" s="27">
        <f>B164</f>
        <v>2000000</v>
      </c>
      <c r="J176" s="29">
        <v>0.3</v>
      </c>
      <c r="K176" s="8">
        <f t="shared" si="234"/>
        <v>600</v>
      </c>
      <c r="L176" s="40"/>
      <c r="M176" s="9">
        <f t="shared" si="246"/>
        <v>3.783235753468869</v>
      </c>
      <c r="N176" s="9">
        <f t="shared" si="247"/>
        <v>3.7604068026689582E-3</v>
      </c>
      <c r="O176" s="33">
        <f t="shared" si="248"/>
        <v>0.89482178976565774</v>
      </c>
      <c r="P176" s="33">
        <f t="shared" si="249"/>
        <v>3.3853217880244401E-3</v>
      </c>
      <c r="Q176" s="33">
        <f t="shared" si="250"/>
        <v>3.3648939454111919E-3</v>
      </c>
      <c r="R176" s="30">
        <f t="shared" si="251"/>
        <v>0.88807157403222214</v>
      </c>
      <c r="S176" s="40"/>
      <c r="T176" s="10">
        <f t="shared" si="235"/>
        <v>715.85743181252622</v>
      </c>
      <c r="U176" s="10">
        <f t="shared" si="226"/>
        <v>532.84294441933332</v>
      </c>
      <c r="X176" s="11">
        <f t="shared" si="227"/>
        <v>6158.4128355416005</v>
      </c>
      <c r="Y176" s="11">
        <f t="shared" si="228"/>
        <v>-307.92064177708005</v>
      </c>
      <c r="Z176" s="11">
        <f t="shared" si="228"/>
        <v>-22.201789350805555</v>
      </c>
      <c r="AA176" s="11">
        <f t="shared" si="236"/>
        <v>-6770.6435760488803</v>
      </c>
      <c r="AB176" s="11">
        <f t="shared" si="237"/>
        <v>-942.35317163516538</v>
      </c>
      <c r="AC176" s="11">
        <f t="shared" si="252"/>
        <v>184.52007579404341</v>
      </c>
      <c r="AD176" s="11">
        <f t="shared" si="238"/>
        <v>473.40842060268045</v>
      </c>
      <c r="AE176" s="11">
        <f t="shared" si="229"/>
        <v>-284.42467523844158</v>
      </c>
      <c r="AI176" s="31">
        <f t="shared" si="253"/>
        <v>13</v>
      </c>
      <c r="AJ176" s="27">
        <f t="shared" si="263"/>
        <v>6934.5906519446298</v>
      </c>
      <c r="AK176" s="27">
        <f t="shared" si="263"/>
        <v>346.72953259723153</v>
      </c>
      <c r="AL176" s="28">
        <f t="shared" si="264"/>
        <v>25</v>
      </c>
      <c r="AM176" s="27">
        <f t="shared" si="239"/>
        <v>2000000</v>
      </c>
      <c r="AN176" s="29">
        <v>0.3</v>
      </c>
      <c r="AO176" s="8">
        <f t="shared" si="240"/>
        <v>600</v>
      </c>
      <c r="AP176" s="40"/>
      <c r="AQ176" s="9">
        <f t="shared" si="254"/>
        <v>3.2370310915618012</v>
      </c>
      <c r="AR176" s="9">
        <f t="shared" si="255"/>
        <v>3.7604068026689582E-3</v>
      </c>
      <c r="AS176" s="33">
        <f t="shared" si="256"/>
        <v>0.89827510080710549</v>
      </c>
      <c r="AT176" s="33">
        <f t="shared" si="257"/>
        <v>2.9077444300884118E-3</v>
      </c>
      <c r="AU176" s="33">
        <f t="shared" si="258"/>
        <v>3.3778797997431839E-3</v>
      </c>
      <c r="AV176" s="30">
        <f t="shared" si="259"/>
        <v>0.8919894765772739</v>
      </c>
      <c r="AW176" s="40"/>
      <c r="AX176" s="10">
        <f t="shared" si="241"/>
        <v>718.62008064568442</v>
      </c>
      <c r="AY176" s="10">
        <f t="shared" si="230"/>
        <v>535.19368594636433</v>
      </c>
      <c r="BB176" s="11">
        <f t="shared" si="231"/>
        <v>6158.4128355416005</v>
      </c>
      <c r="BC176" s="11">
        <f t="shared" si="232"/>
        <v>-307.92064177708005</v>
      </c>
      <c r="BD176" s="11">
        <f t="shared" si="232"/>
        <v>-22.201789350805555</v>
      </c>
      <c r="BE176" s="11">
        <f t="shared" si="242"/>
        <v>-5815.4888601768234</v>
      </c>
      <c r="BF176" s="11">
        <f t="shared" si="243"/>
        <v>12.801544236891459</v>
      </c>
      <c r="BG176" s="11">
        <f t="shared" si="260"/>
        <v>184.52007579404341</v>
      </c>
      <c r="BH176" s="11">
        <f t="shared" si="244"/>
        <v>473.60759690235398</v>
      </c>
      <c r="BI176" s="11">
        <f t="shared" si="233"/>
        <v>670.9292169332889</v>
      </c>
    </row>
    <row r="177" spans="1:61" x14ac:dyDescent="0.2">
      <c r="A177" s="21">
        <v>1</v>
      </c>
      <c r="B177" s="13">
        <f>B148</f>
        <v>200</v>
      </c>
      <c r="C177" s="13">
        <f>C148</f>
        <v>248</v>
      </c>
      <c r="D177" s="21"/>
      <c r="E177" s="31">
        <f t="shared" si="245"/>
        <v>14</v>
      </c>
      <c r="F177" s="27">
        <f>B167</f>
        <v>6934.5906519446298</v>
      </c>
      <c r="G177" s="27">
        <f t="shared" si="261"/>
        <v>346.72953259723153</v>
      </c>
      <c r="H177" s="28">
        <f t="shared" si="262"/>
        <v>25</v>
      </c>
      <c r="I177" s="27">
        <f>B164</f>
        <v>2000000</v>
      </c>
      <c r="J177" s="29">
        <v>0.3</v>
      </c>
      <c r="K177" s="8">
        <f t="shared" si="234"/>
        <v>600</v>
      </c>
      <c r="L177" s="40"/>
      <c r="M177" s="9">
        <f t="shared" si="246"/>
        <v>4.1592141081829732</v>
      </c>
      <c r="N177" s="9">
        <f t="shared" si="247"/>
        <v>3.4390922997347773E-3</v>
      </c>
      <c r="O177" s="33">
        <f t="shared" si="248"/>
        <v>0.88807157403222214</v>
      </c>
      <c r="P177" s="33">
        <f t="shared" si="249"/>
        <v>3.693679819791078E-3</v>
      </c>
      <c r="Q177" s="33">
        <f t="shared" si="250"/>
        <v>3.0541601118675584E-3</v>
      </c>
      <c r="R177" s="30">
        <f t="shared" si="251"/>
        <v>0.88132373410056353</v>
      </c>
      <c r="S177" s="40"/>
      <c r="T177" s="10">
        <f t="shared" si="235"/>
        <v>532.84294441933332</v>
      </c>
      <c r="U177" s="10">
        <f t="shared" si="226"/>
        <v>528.79424046033807</v>
      </c>
      <c r="X177" s="11">
        <f t="shared" si="227"/>
        <v>6111.6193278307028</v>
      </c>
      <c r="Y177" s="11">
        <f t="shared" si="228"/>
        <v>-305.58096639153513</v>
      </c>
      <c r="Z177" s="11">
        <f t="shared" si="228"/>
        <v>-22.033093352514086</v>
      </c>
      <c r="AA177" s="11">
        <f t="shared" si="236"/>
        <v>-7387.359639582156</v>
      </c>
      <c r="AB177" s="11">
        <f t="shared" si="237"/>
        <v>-1603.3543714955022</v>
      </c>
      <c r="AC177" s="11">
        <f t="shared" si="252"/>
        <v>4.0501294400614452</v>
      </c>
      <c r="AD177" s="11">
        <f t="shared" si="238"/>
        <v>457.00883420910043</v>
      </c>
      <c r="AE177" s="11">
        <f t="shared" si="229"/>
        <v>-1142.2954078463404</v>
      </c>
      <c r="AI177" s="31">
        <f t="shared" si="253"/>
        <v>14</v>
      </c>
      <c r="AJ177" s="27">
        <f t="shared" si="263"/>
        <v>6934.5906519446298</v>
      </c>
      <c r="AK177" s="27">
        <f t="shared" si="263"/>
        <v>346.72953259723153</v>
      </c>
      <c r="AL177" s="28">
        <f t="shared" si="264"/>
        <v>25</v>
      </c>
      <c r="AM177" s="27">
        <f t="shared" si="239"/>
        <v>2000000</v>
      </c>
      <c r="AN177" s="29">
        <v>0.3</v>
      </c>
      <c r="AO177" s="8">
        <f t="shared" si="240"/>
        <v>600</v>
      </c>
      <c r="AP177" s="40"/>
      <c r="AQ177" s="9">
        <f t="shared" si="254"/>
        <v>3.5587275713140567</v>
      </c>
      <c r="AR177" s="9">
        <f t="shared" si="255"/>
        <v>3.4390922997347773E-3</v>
      </c>
      <c r="AS177" s="33">
        <f t="shared" si="256"/>
        <v>0.8919894765772739</v>
      </c>
      <c r="AT177" s="33">
        <f t="shared" si="257"/>
        <v>3.1743475436175387E-3</v>
      </c>
      <c r="AU177" s="33">
        <f t="shared" si="258"/>
        <v>3.0676341403413571E-3</v>
      </c>
      <c r="AV177" s="30">
        <f t="shared" si="259"/>
        <v>0.88574749489331506</v>
      </c>
      <c r="AW177" s="40"/>
      <c r="AX177" s="10">
        <f t="shared" si="241"/>
        <v>535.19368594636433</v>
      </c>
      <c r="AY177" s="10">
        <f t="shared" si="230"/>
        <v>531.44849693598906</v>
      </c>
      <c r="BB177" s="11">
        <f t="shared" si="231"/>
        <v>6111.6193278307028</v>
      </c>
      <c r="BC177" s="11">
        <f t="shared" si="232"/>
        <v>-305.58096639153513</v>
      </c>
      <c r="BD177" s="11">
        <f t="shared" si="232"/>
        <v>-22.033093352514086</v>
      </c>
      <c r="BE177" s="11">
        <f t="shared" si="242"/>
        <v>-6348.6950872350772</v>
      </c>
      <c r="BF177" s="11">
        <f t="shared" si="243"/>
        <v>-564.68981914842334</v>
      </c>
      <c r="BG177" s="11">
        <f t="shared" si="260"/>
        <v>4.0501294400614452</v>
      </c>
      <c r="BH177" s="11">
        <f t="shared" si="244"/>
        <v>457.17831358455464</v>
      </c>
      <c r="BI177" s="11">
        <f t="shared" si="233"/>
        <v>-103.46137612380721</v>
      </c>
    </row>
    <row r="178" spans="1:61" x14ac:dyDescent="0.2">
      <c r="A178" s="39" t="s">
        <v>74</v>
      </c>
      <c r="B178" s="13">
        <f>B149</f>
        <v>25</v>
      </c>
      <c r="C178" s="13">
        <f>C149</f>
        <v>25</v>
      </c>
      <c r="D178" s="21"/>
      <c r="E178" s="31">
        <f t="shared" si="245"/>
        <v>15</v>
      </c>
      <c r="F178" s="27">
        <f>B167</f>
        <v>6934.5906519446298</v>
      </c>
      <c r="G178" s="27">
        <f t="shared" si="261"/>
        <v>346.72953259723153</v>
      </c>
      <c r="H178" s="28">
        <f t="shared" si="262"/>
        <v>25</v>
      </c>
      <c r="I178" s="27">
        <f>B164</f>
        <v>2000000</v>
      </c>
      <c r="J178" s="29">
        <v>0.3</v>
      </c>
      <c r="K178" s="8">
        <f t="shared" si="234"/>
        <v>600</v>
      </c>
      <c r="L178" s="40"/>
      <c r="M178" s="9">
        <f t="shared" si="246"/>
        <v>4.5732759569250323</v>
      </c>
      <c r="N178" s="9">
        <f t="shared" si="247"/>
        <v>2.8092994447762513E-3</v>
      </c>
      <c r="O178" s="33">
        <f t="shared" si="248"/>
        <v>0.88132373410056353</v>
      </c>
      <c r="P178" s="33">
        <f t="shared" si="249"/>
        <v>4.0305366434294975E-3</v>
      </c>
      <c r="Q178" s="33">
        <f t="shared" si="250"/>
        <v>2.4759022768768455E-3</v>
      </c>
      <c r="R178" s="30">
        <f t="shared" si="251"/>
        <v>0.87481729518025719</v>
      </c>
      <c r="S178" s="40"/>
      <c r="T178" s="10">
        <f t="shared" si="235"/>
        <v>528.79424046033807</v>
      </c>
      <c r="U178" s="10">
        <f t="shared" si="226"/>
        <v>524.89037710815433</v>
      </c>
      <c r="X178" s="11">
        <f t="shared" si="227"/>
        <v>6066.4998373164972</v>
      </c>
      <c r="Y178" s="11">
        <f t="shared" si="228"/>
        <v>-303.32499186582493</v>
      </c>
      <c r="Z178" s="11">
        <f t="shared" si="228"/>
        <v>-21.870432379506429</v>
      </c>
      <c r="AA178" s="11">
        <f t="shared" si="236"/>
        <v>-8061.0732868589948</v>
      </c>
      <c r="AB178" s="11">
        <f t="shared" si="237"/>
        <v>-2319.7688737878289</v>
      </c>
      <c r="AC178" s="11">
        <f t="shared" si="252"/>
        <v>4.0487039589951479</v>
      </c>
      <c r="AD178" s="11">
        <f t="shared" si="238"/>
        <v>453.62664452705843</v>
      </c>
      <c r="AE178" s="11">
        <f t="shared" si="229"/>
        <v>-1862.0935253017751</v>
      </c>
      <c r="AI178" s="31">
        <f t="shared" si="253"/>
        <v>15</v>
      </c>
      <c r="AJ178" s="27">
        <f t="shared" si="263"/>
        <v>6934.5906519446298</v>
      </c>
      <c r="AK178" s="27">
        <f t="shared" si="263"/>
        <v>346.72953259723153</v>
      </c>
      <c r="AL178" s="28">
        <f t="shared" si="264"/>
        <v>25</v>
      </c>
      <c r="AM178" s="27">
        <f t="shared" si="239"/>
        <v>2000000</v>
      </c>
      <c r="AN178" s="29">
        <v>0.3</v>
      </c>
      <c r="AO178" s="8">
        <f t="shared" si="240"/>
        <v>600</v>
      </c>
      <c r="AP178" s="40"/>
      <c r="AQ178" s="9">
        <f t="shared" si="254"/>
        <v>3.9130092406439809</v>
      </c>
      <c r="AR178" s="9">
        <f t="shared" si="255"/>
        <v>2.8092994447762513E-3</v>
      </c>
      <c r="AS178" s="33">
        <f t="shared" si="256"/>
        <v>0.88574749489331506</v>
      </c>
      <c r="AT178" s="33">
        <f t="shared" si="257"/>
        <v>3.4659381323947991E-3</v>
      </c>
      <c r="AU178" s="33">
        <f t="shared" si="258"/>
        <v>2.4883299456157455E-3</v>
      </c>
      <c r="AV178" s="30">
        <f t="shared" si="259"/>
        <v>0.87979322681530447</v>
      </c>
      <c r="AW178" s="40"/>
      <c r="AX178" s="10">
        <f t="shared" si="241"/>
        <v>531.44849693598906</v>
      </c>
      <c r="AY178" s="10">
        <f t="shared" si="230"/>
        <v>527.87593608918269</v>
      </c>
      <c r="BB178" s="11">
        <f t="shared" si="231"/>
        <v>6066.4998373164972</v>
      </c>
      <c r="BC178" s="11">
        <f t="shared" si="232"/>
        <v>-303.32499186582493</v>
      </c>
      <c r="BD178" s="11">
        <f t="shared" si="232"/>
        <v>-21.870432379506429</v>
      </c>
      <c r="BE178" s="11">
        <f t="shared" si="242"/>
        <v>-6931.8762647895983</v>
      </c>
      <c r="BF178" s="11">
        <f t="shared" si="243"/>
        <v>-1190.5718517184323</v>
      </c>
      <c r="BG178" s="11">
        <f t="shared" si="260"/>
        <v>4.0487039589951479</v>
      </c>
      <c r="BH178" s="11">
        <f t="shared" si="244"/>
        <v>453.81800615683181</v>
      </c>
      <c r="BI178" s="11">
        <f t="shared" si="233"/>
        <v>-732.70514160260518</v>
      </c>
    </row>
    <row r="179" spans="1:61" x14ac:dyDescent="0.2">
      <c r="D179" s="21"/>
      <c r="E179" s="31">
        <f t="shared" si="245"/>
        <v>16</v>
      </c>
      <c r="F179" s="27">
        <f>B167</f>
        <v>6934.5906519446298</v>
      </c>
      <c r="G179" s="27">
        <f t="shared" si="261"/>
        <v>346.72953259723153</v>
      </c>
      <c r="H179" s="28">
        <f t="shared" si="262"/>
        <v>25</v>
      </c>
      <c r="I179" s="27">
        <f>B164</f>
        <v>2000000</v>
      </c>
      <c r="J179" s="29">
        <v>0.2</v>
      </c>
      <c r="K179" s="8">
        <f t="shared" si="234"/>
        <v>400</v>
      </c>
      <c r="L179" s="40"/>
      <c r="M179" s="9">
        <f t="shared" si="246"/>
        <v>5.0352548648284623</v>
      </c>
      <c r="N179" s="9">
        <f t="shared" si="247"/>
        <v>2.3158689784629738E-3</v>
      </c>
      <c r="O179" s="33">
        <f t="shared" si="248"/>
        <v>0.87481729518025719</v>
      </c>
      <c r="P179" s="33">
        <f t="shared" si="249"/>
        <v>4.4049280413924674E-3</v>
      </c>
      <c r="Q179" s="33">
        <f t="shared" si="250"/>
        <v>2.0259622357308442E-3</v>
      </c>
      <c r="R179" s="30">
        <f t="shared" si="251"/>
        <v>0.8683864049031339</v>
      </c>
      <c r="S179" s="40"/>
      <c r="T179" s="10">
        <f t="shared" si="235"/>
        <v>524.89037710815433</v>
      </c>
      <c r="U179" s="10">
        <f t="shared" si="226"/>
        <v>347.35456196125358</v>
      </c>
      <c r="X179" s="11">
        <f t="shared" si="227"/>
        <v>6021.9042457170763</v>
      </c>
      <c r="Y179" s="11">
        <f t="shared" si="228"/>
        <v>-301.09521228585385</v>
      </c>
      <c r="Z179" s="11">
        <f t="shared" si="228"/>
        <v>-21.709660122578349</v>
      </c>
      <c r="AA179" s="11">
        <f t="shared" si="236"/>
        <v>-8809.8560827849342</v>
      </c>
      <c r="AB179" s="11">
        <f t="shared" si="237"/>
        <v>-3110.7567094762899</v>
      </c>
      <c r="AC179" s="11">
        <f t="shared" si="252"/>
        <v>178.86732238823515</v>
      </c>
      <c r="AD179" s="11">
        <f t="shared" si="238"/>
        <v>450.29077982467305</v>
      </c>
      <c r="AE179" s="11">
        <f t="shared" si="229"/>
        <v>-2481.5986072633818</v>
      </c>
      <c r="AI179" s="31">
        <f t="shared" si="253"/>
        <v>16</v>
      </c>
      <c r="AJ179" s="27">
        <f t="shared" si="263"/>
        <v>6934.5906519446298</v>
      </c>
      <c r="AK179" s="27">
        <f t="shared" si="263"/>
        <v>346.72953259723153</v>
      </c>
      <c r="AL179" s="28">
        <f t="shared" si="264"/>
        <v>25</v>
      </c>
      <c r="AM179" s="27">
        <f t="shared" si="239"/>
        <v>2000000</v>
      </c>
      <c r="AN179" s="29">
        <v>0.2</v>
      </c>
      <c r="AO179" s="8">
        <f t="shared" si="240"/>
        <v>400</v>
      </c>
      <c r="AP179" s="40"/>
      <c r="AQ179" s="9">
        <f t="shared" si="254"/>
        <v>4.3082899437188535</v>
      </c>
      <c r="AR179" s="9">
        <f t="shared" si="255"/>
        <v>2.3158689784629738E-3</v>
      </c>
      <c r="AS179" s="33">
        <f t="shared" si="256"/>
        <v>0.87979322681530447</v>
      </c>
      <c r="AT179" s="33">
        <f t="shared" si="257"/>
        <v>3.7904043116403366E-3</v>
      </c>
      <c r="AU179" s="33">
        <f t="shared" si="258"/>
        <v>2.0374858414434027E-3</v>
      </c>
      <c r="AV179" s="30">
        <f t="shared" si="259"/>
        <v>0.87396533666222076</v>
      </c>
      <c r="AW179" s="40"/>
      <c r="AX179" s="10">
        <f t="shared" si="241"/>
        <v>527.87593608918269</v>
      </c>
      <c r="AY179" s="10">
        <f t="shared" si="230"/>
        <v>349.58613466488828</v>
      </c>
      <c r="BB179" s="11">
        <f t="shared" si="231"/>
        <v>6021.9042457170763</v>
      </c>
      <c r="BC179" s="11">
        <f t="shared" si="232"/>
        <v>-301.09521228585385</v>
      </c>
      <c r="BD179" s="11">
        <f t="shared" si="232"/>
        <v>-21.709660122578349</v>
      </c>
      <c r="BE179" s="11">
        <f t="shared" si="242"/>
        <v>-7580.8086232806736</v>
      </c>
      <c r="BF179" s="11">
        <f t="shared" si="243"/>
        <v>-1881.7092499720293</v>
      </c>
      <c r="BG179" s="11">
        <f t="shared" si="260"/>
        <v>178.86732238823515</v>
      </c>
      <c r="BH179" s="11">
        <f t="shared" si="244"/>
        <v>450.50602708417318</v>
      </c>
      <c r="BI179" s="11">
        <f t="shared" si="233"/>
        <v>-1252.3359004996209</v>
      </c>
    </row>
    <row r="180" spans="1:61" x14ac:dyDescent="0.2">
      <c r="A180" s="92"/>
      <c r="B180" s="93" t="s">
        <v>78</v>
      </c>
      <c r="C180" s="93" t="s">
        <v>79</v>
      </c>
      <c r="D180" s="21"/>
      <c r="E180" s="31">
        <f t="shared" si="245"/>
        <v>17</v>
      </c>
      <c r="F180" s="27">
        <f>B167</f>
        <v>6934.5906519446298</v>
      </c>
      <c r="G180" s="27">
        <f t="shared" si="261"/>
        <v>346.72953259723153</v>
      </c>
      <c r="H180" s="28">
        <f t="shared" si="262"/>
        <v>25</v>
      </c>
      <c r="I180" s="27">
        <f>B164</f>
        <v>2000000</v>
      </c>
      <c r="J180" s="29">
        <v>0.2</v>
      </c>
      <c r="K180" s="8">
        <f t="shared" si="234"/>
        <v>400</v>
      </c>
      <c r="L180" s="40"/>
      <c r="M180" s="9">
        <f t="shared" si="246"/>
        <v>5.5481792079796692</v>
      </c>
      <c r="N180" s="9">
        <f t="shared" si="247"/>
        <v>2.1070586464656598E-3</v>
      </c>
      <c r="O180" s="33">
        <f t="shared" si="248"/>
        <v>0.8683864049031339</v>
      </c>
      <c r="P180" s="33">
        <f t="shared" si="249"/>
        <v>4.817963396175782E-3</v>
      </c>
      <c r="Q180" s="33">
        <f t="shared" si="250"/>
        <v>1.8297410829243778E-3</v>
      </c>
      <c r="R180" s="30">
        <f t="shared" si="251"/>
        <v>0.86173870042403378</v>
      </c>
      <c r="S180" s="40"/>
      <c r="T180" s="10">
        <f t="shared" si="235"/>
        <v>347.35456196125358</v>
      </c>
      <c r="U180" s="10">
        <f t="shared" si="226"/>
        <v>344.69548016961352</v>
      </c>
      <c r="W180" s="40"/>
      <c r="X180" s="11">
        <f t="shared" si="227"/>
        <v>5975.8051363794184</v>
      </c>
      <c r="Y180" s="11">
        <f t="shared" si="228"/>
        <v>-298.79025681897093</v>
      </c>
      <c r="Z180" s="11">
        <f t="shared" si="228"/>
        <v>-21.543467510600845</v>
      </c>
      <c r="AA180" s="11">
        <f t="shared" si="236"/>
        <v>-9635.9267923515636</v>
      </c>
      <c r="AB180" s="11">
        <f t="shared" si="237"/>
        <v>-3980.455380301717</v>
      </c>
      <c r="AC180" s="11">
        <f t="shared" si="252"/>
        <v>2.5723561108493276</v>
      </c>
      <c r="AD180" s="11">
        <f t="shared" si="238"/>
        <v>434.33374478399162</v>
      </c>
      <c r="AE180" s="11">
        <f t="shared" si="229"/>
        <v>-3543.5492794068759</v>
      </c>
      <c r="AI180" s="31">
        <f t="shared" si="253"/>
        <v>17</v>
      </c>
      <c r="AJ180" s="27">
        <f t="shared" si="263"/>
        <v>6934.5906519446298</v>
      </c>
      <c r="AK180" s="27">
        <f t="shared" si="263"/>
        <v>346.72953259723153</v>
      </c>
      <c r="AL180" s="28">
        <f t="shared" si="264"/>
        <v>25</v>
      </c>
      <c r="AM180" s="27">
        <f t="shared" si="239"/>
        <v>2000000</v>
      </c>
      <c r="AN180" s="29">
        <v>0.2</v>
      </c>
      <c r="AO180" s="8">
        <f t="shared" si="240"/>
        <v>400</v>
      </c>
      <c r="AP180" s="40"/>
      <c r="AQ180" s="9">
        <f t="shared" si="254"/>
        <v>4.7471608348276053</v>
      </c>
      <c r="AR180" s="9">
        <f t="shared" si="255"/>
        <v>2.1070586464656598E-3</v>
      </c>
      <c r="AS180" s="33">
        <f t="shared" si="256"/>
        <v>0.87396533666222076</v>
      </c>
      <c r="AT180" s="33">
        <f t="shared" si="257"/>
        <v>4.1488540171998167E-3</v>
      </c>
      <c r="AU180" s="33">
        <f t="shared" si="258"/>
        <v>1.8414962193254035E-3</v>
      </c>
      <c r="AV180" s="30">
        <f t="shared" si="259"/>
        <v>0.86797498642569559</v>
      </c>
      <c r="AW180" s="40"/>
      <c r="AX180" s="10">
        <f t="shared" si="241"/>
        <v>349.58613466488828</v>
      </c>
      <c r="AY180" s="10">
        <f t="shared" si="230"/>
        <v>347.18999457027826</v>
      </c>
      <c r="BA180" s="40"/>
      <c r="BB180" s="11">
        <f t="shared" si="231"/>
        <v>5975.8051363794184</v>
      </c>
      <c r="BC180" s="11">
        <f t="shared" si="232"/>
        <v>-298.79025681897093</v>
      </c>
      <c r="BD180" s="11">
        <f t="shared" si="232"/>
        <v>-21.543467510600845</v>
      </c>
      <c r="BE180" s="11">
        <f t="shared" si="242"/>
        <v>-8297.7080343996331</v>
      </c>
      <c r="BF180" s="11">
        <f t="shared" si="243"/>
        <v>-2642.2366223497866</v>
      </c>
      <c r="BG180" s="11">
        <f t="shared" si="260"/>
        <v>2.5723561108493276</v>
      </c>
      <c r="BH180" s="11">
        <f t="shared" si="244"/>
        <v>434.49463254802004</v>
      </c>
      <c r="BI180" s="11">
        <f t="shared" si="233"/>
        <v>-2205.1696336909172</v>
      </c>
    </row>
    <row r="181" spans="1:61" x14ac:dyDescent="0.2">
      <c r="A181" s="35" t="s">
        <v>80</v>
      </c>
      <c r="B181" s="90">
        <f>AE189</f>
        <v>5222.2986627437058</v>
      </c>
      <c r="C181" s="90">
        <f>BI189</f>
        <v>16948.067536106202</v>
      </c>
      <c r="D181" s="21"/>
      <c r="E181" s="31">
        <f t="shared" si="245"/>
        <v>18</v>
      </c>
      <c r="F181" s="27">
        <f>B167</f>
        <v>6934.5906519446298</v>
      </c>
      <c r="G181" s="27">
        <f t="shared" si="261"/>
        <v>346.72953259723153</v>
      </c>
      <c r="H181" s="28">
        <f t="shared" si="262"/>
        <v>25</v>
      </c>
      <c r="I181" s="27">
        <f>B164</f>
        <v>2000000</v>
      </c>
      <c r="J181" s="29">
        <v>0.2</v>
      </c>
      <c r="K181" s="8">
        <f t="shared" si="234"/>
        <v>400</v>
      </c>
      <c r="L181" s="40"/>
      <c r="M181" s="9">
        <f t="shared" si="246"/>
        <v>6.1076584218043202</v>
      </c>
      <c r="N181" s="9">
        <f t="shared" si="247"/>
        <v>1.7561030172534326E-3</v>
      </c>
      <c r="O181" s="33">
        <f t="shared" si="248"/>
        <v>0.86173870042403378</v>
      </c>
      <c r="P181" s="33">
        <f t="shared" si="249"/>
        <v>5.26320563103956E-3</v>
      </c>
      <c r="Q181" s="33">
        <f t="shared" si="250"/>
        <v>1.5133019318986976E-3</v>
      </c>
      <c r="R181" s="30">
        <f t="shared" si="251"/>
        <v>0.85496219286109554</v>
      </c>
      <c r="S181" s="40"/>
      <c r="T181" s="10">
        <f t="shared" si="235"/>
        <v>344.69548016961352</v>
      </c>
      <c r="U181" s="10">
        <f t="shared" si="226"/>
        <v>341.9848771444382</v>
      </c>
      <c r="X181" s="11">
        <f t="shared" si="227"/>
        <v>5928.8128303806352</v>
      </c>
      <c r="Y181" s="11">
        <f t="shared" si="228"/>
        <v>-296.44064151903177</v>
      </c>
      <c r="Z181" s="11">
        <f t="shared" si="228"/>
        <v>-21.374054821527388</v>
      </c>
      <c r="AA181" s="11">
        <f t="shared" si="236"/>
        <v>-10526.41126207912</v>
      </c>
      <c r="AB181" s="11">
        <f t="shared" si="237"/>
        <v>-4915.4131280390438</v>
      </c>
      <c r="AC181" s="11">
        <f t="shared" si="252"/>
        <v>2.6590817916400389</v>
      </c>
      <c r="AD181" s="11">
        <f t="shared" si="238"/>
        <v>430.92346986972234</v>
      </c>
      <c r="AE181" s="11">
        <f t="shared" si="229"/>
        <v>-4481.8305763776807</v>
      </c>
      <c r="AI181" s="31">
        <f t="shared" si="253"/>
        <v>18</v>
      </c>
      <c r="AJ181" s="27">
        <f t="shared" si="263"/>
        <v>6934.5906519446298</v>
      </c>
      <c r="AK181" s="27">
        <f t="shared" si="263"/>
        <v>346.72953259723153</v>
      </c>
      <c r="AL181" s="28">
        <f t="shared" si="264"/>
        <v>25</v>
      </c>
      <c r="AM181" s="27">
        <f t="shared" si="239"/>
        <v>2000000</v>
      </c>
      <c r="AN181" s="29">
        <v>0.2</v>
      </c>
      <c r="AO181" s="8">
        <f t="shared" si="240"/>
        <v>400</v>
      </c>
      <c r="AP181" s="40"/>
      <c r="AQ181" s="9">
        <f t="shared" si="254"/>
        <v>5.2258652371563219</v>
      </c>
      <c r="AR181" s="9">
        <f t="shared" si="255"/>
        <v>1.7561030172534326E-3</v>
      </c>
      <c r="AS181" s="33">
        <f t="shared" si="256"/>
        <v>0.86797498642569559</v>
      </c>
      <c r="AT181" s="33">
        <f t="shared" si="257"/>
        <v>4.5359203082832728E-3</v>
      </c>
      <c r="AU181" s="33">
        <f t="shared" si="258"/>
        <v>1.5242534925626711E-3</v>
      </c>
      <c r="AV181" s="30">
        <f t="shared" si="259"/>
        <v>0.8619148126248497</v>
      </c>
      <c r="AW181" s="40"/>
      <c r="AX181" s="10">
        <f t="shared" si="241"/>
        <v>347.18999457027826</v>
      </c>
      <c r="AY181" s="10">
        <f t="shared" si="230"/>
        <v>344.76592504993988</v>
      </c>
      <c r="BB181" s="11">
        <f t="shared" si="231"/>
        <v>5928.8128303806352</v>
      </c>
      <c r="BC181" s="11">
        <f t="shared" si="232"/>
        <v>-296.44064151903177</v>
      </c>
      <c r="BD181" s="11">
        <f t="shared" si="232"/>
        <v>-21.374054821527388</v>
      </c>
      <c r="BE181" s="11">
        <f t="shared" si="242"/>
        <v>-9071.8406165665456</v>
      </c>
      <c r="BF181" s="11">
        <f t="shared" si="243"/>
        <v>-3460.8424825264692</v>
      </c>
      <c r="BG181" s="11">
        <f t="shared" si="260"/>
        <v>2.6590817916400389</v>
      </c>
      <c r="BH181" s="11">
        <f t="shared" si="244"/>
        <v>431.10331471349815</v>
      </c>
      <c r="BI181" s="11">
        <f t="shared" si="233"/>
        <v>-3027.0800860213312</v>
      </c>
    </row>
    <row r="182" spans="1:61" x14ac:dyDescent="0.2">
      <c r="A182" s="35" t="s">
        <v>81</v>
      </c>
      <c r="B182" s="222">
        <f>F163+NPV(B166,F164:F183)</f>
        <v>104445.9302204268</v>
      </c>
      <c r="C182" s="222"/>
      <c r="E182" s="31">
        <f t="shared" si="245"/>
        <v>19</v>
      </c>
      <c r="F182" s="27">
        <f>B167</f>
        <v>6934.5906519446298</v>
      </c>
      <c r="G182" s="27">
        <f t="shared" si="261"/>
        <v>346.72953259723153</v>
      </c>
      <c r="H182" s="28">
        <f t="shared" si="262"/>
        <v>25</v>
      </c>
      <c r="I182" s="27">
        <f>B164</f>
        <v>2000000</v>
      </c>
      <c r="J182" s="29">
        <v>0.1</v>
      </c>
      <c r="K182" s="8">
        <f t="shared" si="234"/>
        <v>200</v>
      </c>
      <c r="L182" s="40"/>
      <c r="M182" s="9">
        <f t="shared" si="246"/>
        <v>6.7171775808640408</v>
      </c>
      <c r="N182" s="9">
        <f t="shared" si="247"/>
        <v>1.2507361395440141E-3</v>
      </c>
      <c r="O182" s="33">
        <f t="shared" si="248"/>
        <v>0.85496219286109554</v>
      </c>
      <c r="P182" s="33">
        <f t="shared" si="249"/>
        <v>5.7429328743729092E-3</v>
      </c>
      <c r="Q182" s="33">
        <f t="shared" si="250"/>
        <v>1.0693321125551714E-3</v>
      </c>
      <c r="R182" s="30">
        <f t="shared" si="251"/>
        <v>0.84814992787416743</v>
      </c>
      <c r="S182" s="40"/>
      <c r="T182" s="10">
        <f t="shared" si="235"/>
        <v>341.9848771444382</v>
      </c>
      <c r="U182" s="10">
        <f t="shared" si="226"/>
        <v>169.62998557483348</v>
      </c>
      <c r="X182" s="11">
        <f t="shared" si="227"/>
        <v>5881.5725612837132</v>
      </c>
      <c r="Y182" s="11">
        <f t="shared" si="228"/>
        <v>-294.07862806418569</v>
      </c>
      <c r="Z182" s="11">
        <f t="shared" si="228"/>
        <v>-21.203748196854185</v>
      </c>
      <c r="AA182" s="11">
        <f t="shared" si="236"/>
        <v>-11485.865748745819</v>
      </c>
      <c r="AB182" s="11">
        <f t="shared" si="237"/>
        <v>-5919.5755637231459</v>
      </c>
      <c r="AC182" s="11">
        <f t="shared" si="252"/>
        <v>173.70304159739442</v>
      </c>
      <c r="AD182" s="11">
        <f t="shared" si="238"/>
        <v>427.49249715206599</v>
      </c>
      <c r="AE182" s="11">
        <f t="shared" si="229"/>
        <v>-5318.380024973686</v>
      </c>
      <c r="AI182" s="31">
        <f t="shared" si="253"/>
        <v>19</v>
      </c>
      <c r="AJ182" s="27">
        <f t="shared" si="263"/>
        <v>6934.5906519446298</v>
      </c>
      <c r="AK182" s="27">
        <f t="shared" si="263"/>
        <v>346.72953259723153</v>
      </c>
      <c r="AL182" s="28">
        <f t="shared" si="264"/>
        <v>25</v>
      </c>
      <c r="AM182" s="27">
        <f t="shared" si="239"/>
        <v>2000000</v>
      </c>
      <c r="AN182" s="29">
        <v>0.1</v>
      </c>
      <c r="AO182" s="8">
        <f t="shared" si="240"/>
        <v>200</v>
      </c>
      <c r="AP182" s="40"/>
      <c r="AQ182" s="9">
        <f t="shared" si="254"/>
        <v>5.7473850676267952</v>
      </c>
      <c r="AR182" s="9">
        <f t="shared" si="255"/>
        <v>1.2507361395440141E-3</v>
      </c>
      <c r="AS182" s="33">
        <f t="shared" si="256"/>
        <v>0.8619148126248497</v>
      </c>
      <c r="AT182" s="33">
        <f t="shared" si="257"/>
        <v>4.9537563236464084E-3</v>
      </c>
      <c r="AU182" s="33">
        <f t="shared" si="258"/>
        <v>1.0780280053582067E-3</v>
      </c>
      <c r="AV182" s="30">
        <f t="shared" si="259"/>
        <v>0.85588302829584506</v>
      </c>
      <c r="AW182" s="40"/>
      <c r="AX182" s="10">
        <f t="shared" si="241"/>
        <v>344.76592504993988</v>
      </c>
      <c r="AY182" s="10">
        <f t="shared" si="230"/>
        <v>171.17660565916901</v>
      </c>
      <c r="BB182" s="11">
        <f t="shared" si="231"/>
        <v>5881.5725612837132</v>
      </c>
      <c r="BC182" s="11">
        <f t="shared" si="232"/>
        <v>-294.07862806418569</v>
      </c>
      <c r="BD182" s="11">
        <f t="shared" si="232"/>
        <v>-21.203748196854185</v>
      </c>
      <c r="BE182" s="11">
        <f t="shared" si="242"/>
        <v>-9907.5126472928168</v>
      </c>
      <c r="BF182" s="11">
        <f t="shared" si="243"/>
        <v>-4341.2224622701442</v>
      </c>
      <c r="BG182" s="11">
        <f t="shared" si="260"/>
        <v>173.70304159739442</v>
      </c>
      <c r="BH182" s="11">
        <f t="shared" si="244"/>
        <v>427.69299995371938</v>
      </c>
      <c r="BI182" s="11">
        <f t="shared" si="233"/>
        <v>-3739.8264207190309</v>
      </c>
    </row>
    <row r="183" spans="1:61" x14ac:dyDescent="0.2">
      <c r="A183" s="34" t="s">
        <v>82</v>
      </c>
      <c r="B183" s="129">
        <f>B181/B182</f>
        <v>5.0000020601304054E-2</v>
      </c>
      <c r="C183" s="129">
        <f>C181/B182</f>
        <v>0.16226642340528094</v>
      </c>
      <c r="E183" s="31">
        <f t="shared" si="245"/>
        <v>20</v>
      </c>
      <c r="F183" s="27">
        <f>B167</f>
        <v>6934.5906519446298</v>
      </c>
      <c r="G183" s="27">
        <f t="shared" si="261"/>
        <v>346.72953259723153</v>
      </c>
      <c r="H183" s="28">
        <f t="shared" si="262"/>
        <v>25</v>
      </c>
      <c r="I183" s="27">
        <f>B164</f>
        <v>2000000</v>
      </c>
      <c r="J183" s="29">
        <v>0</v>
      </c>
      <c r="K183" s="8">
        <f t="shared" si="234"/>
        <v>0</v>
      </c>
      <c r="L183" s="40"/>
      <c r="M183" s="9">
        <f t="shared" si="246"/>
        <v>7.3785880403303681</v>
      </c>
      <c r="N183" s="9">
        <f t="shared" si="247"/>
        <v>0.10086555755395683</v>
      </c>
      <c r="O183" s="33">
        <f t="shared" si="248"/>
        <v>0.84814992787416743</v>
      </c>
      <c r="P183" s="33">
        <f t="shared" si="249"/>
        <v>6.2581489142193962E-3</v>
      </c>
      <c r="Q183" s="33">
        <f t="shared" si="250"/>
        <v>8.5549115364376177E-2</v>
      </c>
      <c r="R183" s="30">
        <f t="shared" si="251"/>
        <v>0.7563426635955719</v>
      </c>
      <c r="S183" s="40"/>
      <c r="T183" s="10">
        <f t="shared" si="235"/>
        <v>169.62998557483348</v>
      </c>
      <c r="U183" s="10">
        <f t="shared" si="226"/>
        <v>0</v>
      </c>
      <c r="X183" s="11">
        <f t="shared" si="227"/>
        <v>5244.9267646367543</v>
      </c>
      <c r="Y183" s="11">
        <f t="shared" si="228"/>
        <v>-262.24633823183774</v>
      </c>
      <c r="Z183" s="11">
        <f t="shared" si="228"/>
        <v>-18.908566589889297</v>
      </c>
      <c r="AA183" s="11">
        <f t="shared" si="236"/>
        <v>-12516.297828438792</v>
      </c>
      <c r="AB183" s="11">
        <f t="shared" si="237"/>
        <v>-7552.5259686237641</v>
      </c>
      <c r="AC183" s="11">
        <f t="shared" si="252"/>
        <v>170.99243857221913</v>
      </c>
      <c r="AD183" s="11">
        <f t="shared" si="238"/>
        <v>371.46166038573199</v>
      </c>
      <c r="AE183" s="11">
        <f t="shared" si="229"/>
        <v>-7010.0718696658132</v>
      </c>
      <c r="AI183" s="31">
        <f t="shared" si="253"/>
        <v>20</v>
      </c>
      <c r="AJ183" s="27">
        <f t="shared" si="263"/>
        <v>6934.5906519446298</v>
      </c>
      <c r="AK183" s="27">
        <f t="shared" si="263"/>
        <v>346.72953259723153</v>
      </c>
      <c r="AL183" s="28">
        <f t="shared" si="264"/>
        <v>25</v>
      </c>
      <c r="AM183" s="27">
        <f t="shared" si="239"/>
        <v>2000000</v>
      </c>
      <c r="AN183" s="29">
        <v>0</v>
      </c>
      <c r="AO183" s="8">
        <f t="shared" si="240"/>
        <v>0</v>
      </c>
      <c r="AP183" s="40"/>
      <c r="AQ183" s="9">
        <f t="shared" si="254"/>
        <v>6.3133043920076721</v>
      </c>
      <c r="AR183" s="9">
        <f t="shared" si="255"/>
        <v>0.10086555755395683</v>
      </c>
      <c r="AS183" s="33">
        <f t="shared" si="256"/>
        <v>0.85588302829584506</v>
      </c>
      <c r="AT183" s="33">
        <f t="shared" si="257"/>
        <v>5.403450081584985E-3</v>
      </c>
      <c r="AU183" s="33">
        <f t="shared" si="258"/>
        <v>8.6329118850029418E-2</v>
      </c>
      <c r="AV183" s="30">
        <f t="shared" si="259"/>
        <v>0.76415045936423065</v>
      </c>
      <c r="AW183" s="40"/>
      <c r="AX183" s="10">
        <f t="shared" si="241"/>
        <v>171.17660565916901</v>
      </c>
      <c r="AY183" s="10">
        <f t="shared" si="230"/>
        <v>0</v>
      </c>
      <c r="BB183" s="11">
        <f t="shared" si="231"/>
        <v>5244.9267646367543</v>
      </c>
      <c r="BC183" s="11">
        <f t="shared" si="232"/>
        <v>-262.24633823183774</v>
      </c>
      <c r="BD183" s="11">
        <f t="shared" si="232"/>
        <v>-18.908566589889297</v>
      </c>
      <c r="BE183" s="11">
        <f t="shared" si="242"/>
        <v>-10806.90016316997</v>
      </c>
      <c r="BF183" s="11">
        <f t="shared" si="243"/>
        <v>-5843.1283033549425</v>
      </c>
      <c r="BG183" s="11">
        <f t="shared" si="260"/>
        <v>170.99243857221913</v>
      </c>
      <c r="BH183" s="11">
        <f t="shared" si="244"/>
        <v>371.57316571413327</v>
      </c>
      <c r="BI183" s="11">
        <f t="shared" si="233"/>
        <v>-5300.5626990685905</v>
      </c>
    </row>
    <row r="184" spans="1:61" x14ac:dyDescent="0.2">
      <c r="B184" s="31"/>
      <c r="C184" s="14"/>
      <c r="E184" s="31"/>
      <c r="F184" s="40"/>
      <c r="G184" s="40"/>
      <c r="H184" s="40"/>
      <c r="I184" s="40"/>
      <c r="J184" s="40"/>
      <c r="K184" s="40"/>
      <c r="L184" s="40"/>
      <c r="M184" s="15"/>
      <c r="N184" s="40"/>
      <c r="O184" s="33"/>
      <c r="P184" s="40"/>
      <c r="Q184" s="40"/>
      <c r="R184" s="40"/>
      <c r="S184" s="40"/>
      <c r="T184" s="11"/>
      <c r="U184" s="11"/>
      <c r="V184" s="11"/>
      <c r="AI184" s="31"/>
      <c r="AJ184" s="40"/>
      <c r="AK184" s="40"/>
      <c r="AL184" s="40"/>
      <c r="AM184" s="40"/>
      <c r="AN184" s="40"/>
      <c r="AO184" s="40"/>
      <c r="AP184" s="40"/>
      <c r="AQ184" s="15"/>
      <c r="AR184" s="40"/>
      <c r="AS184" s="33"/>
      <c r="AT184" s="40"/>
      <c r="AU184" s="40"/>
      <c r="AV184" s="40"/>
      <c r="AW184" s="40"/>
      <c r="AX184" s="11"/>
      <c r="AY184" s="11"/>
      <c r="AZ184" s="11"/>
    </row>
    <row r="185" spans="1:61" x14ac:dyDescent="0.2">
      <c r="B185" s="41"/>
      <c r="C185" s="16"/>
      <c r="E185" s="31"/>
      <c r="F185" s="40"/>
      <c r="G185" s="40"/>
      <c r="H185" s="40"/>
      <c r="I185" s="40"/>
      <c r="J185" s="40"/>
      <c r="K185" s="40"/>
      <c r="L185" s="40"/>
      <c r="M185" s="15"/>
      <c r="N185" s="40"/>
      <c r="O185" s="40"/>
      <c r="P185" s="40"/>
      <c r="Q185" s="40"/>
      <c r="R185" s="40"/>
      <c r="S185" s="40"/>
      <c r="T185" s="11"/>
      <c r="U185" s="11"/>
      <c r="V185" s="11"/>
      <c r="W185" s="22" t="s">
        <v>83</v>
      </c>
      <c r="X185" s="42">
        <f>SUM(X163:X183)</f>
        <v>125564.93495423137</v>
      </c>
      <c r="Y185" s="42">
        <f t="shared" ref="Y185:AE185" si="265">SUM(Y163:Y183)</f>
        <v>-11479.189736670045</v>
      </c>
      <c r="Z185" s="42">
        <f t="shared" si="265"/>
        <v>-627.6760888150618</v>
      </c>
      <c r="AA185" s="42">
        <f t="shared" si="265"/>
        <v>-124820.95959354767</v>
      </c>
      <c r="AB185" s="42">
        <f t="shared" si="265"/>
        <v>-11362.890464801383</v>
      </c>
      <c r="AC185" s="42">
        <f t="shared" si="265"/>
        <v>2.5579538487363607E-13</v>
      </c>
      <c r="AD185" s="42">
        <f t="shared" si="265"/>
        <v>9314.5078695734064</v>
      </c>
      <c r="AE185" s="42">
        <f t="shared" si="265"/>
        <v>-2048.3825952279813</v>
      </c>
      <c r="AI185" s="31"/>
      <c r="AJ185" s="40"/>
      <c r="AK185" s="40"/>
      <c r="AL185" s="40"/>
      <c r="AM185" s="40"/>
      <c r="AN185" s="40"/>
      <c r="AO185" s="40"/>
      <c r="AP185" s="40"/>
      <c r="AQ185" s="15"/>
      <c r="AR185" s="40"/>
      <c r="AS185" s="40"/>
      <c r="AT185" s="40"/>
      <c r="AU185" s="40"/>
      <c r="AV185" s="40"/>
      <c r="AW185" s="40"/>
      <c r="AX185" s="11"/>
      <c r="AY185" s="11"/>
      <c r="AZ185" s="11"/>
      <c r="BA185" s="22" t="s">
        <v>83</v>
      </c>
      <c r="BB185" s="42">
        <f>SUM(BB163:BB183)</f>
        <v>125564.93495423137</v>
      </c>
      <c r="BC185" s="42">
        <f t="shared" ref="BC185:BI185" si="266">SUM(BC163:BC183)</f>
        <v>-11479.189736670045</v>
      </c>
      <c r="BD185" s="42">
        <f t="shared" si="266"/>
        <v>-675.67608881506192</v>
      </c>
      <c r="BE185" s="42">
        <f t="shared" si="266"/>
        <v>-107296.48550788684</v>
      </c>
      <c r="BF185" s="42">
        <f t="shared" si="266"/>
        <v>6113.5836208594465</v>
      </c>
      <c r="BG185" s="42">
        <f t="shared" si="266"/>
        <v>2.5579538487363607E-13</v>
      </c>
      <c r="BH185" s="42">
        <f t="shared" si="266"/>
        <v>9317.0099501934947</v>
      </c>
      <c r="BI185" s="42">
        <f t="shared" si="266"/>
        <v>15430.593571052943</v>
      </c>
    </row>
    <row r="186" spans="1:61" x14ac:dyDescent="0.2">
      <c r="B186" s="31"/>
      <c r="C186" s="14"/>
      <c r="E186" s="31"/>
      <c r="V186" s="11"/>
      <c r="W186" s="34"/>
      <c r="AI186" s="31"/>
      <c r="AZ186" s="11"/>
      <c r="BA186" s="34"/>
    </row>
    <row r="187" spans="1:61" x14ac:dyDescent="0.2">
      <c r="C187" s="14"/>
      <c r="V187" s="11"/>
      <c r="W187" s="22" t="str">
        <f>"Present Value at "&amp;TEXT(B165,"0.00%")&amp;" :"</f>
        <v>Present Value at 7.21% :</v>
      </c>
      <c r="X187" s="42">
        <f>X163+NPV($B$20,X164:X183)</f>
        <v>67343.397806470311</v>
      </c>
      <c r="Y187" s="42">
        <f>Y163+NPV($B$20,Y164:Y183)</f>
        <v>-8568.1128792819891</v>
      </c>
      <c r="Z187" s="42">
        <f>Z163+NPV($B$20,Z164:Z183)</f>
        <v>-417.78072487085285</v>
      </c>
      <c r="AA187" s="42">
        <f t="shared" ref="AA187:AE187" si="267">AA163+NPV($B$20,AA164:AA183)</f>
        <v>-53841.000989264423</v>
      </c>
      <c r="AB187" s="42">
        <f t="shared" si="267"/>
        <v>4516.5032130530526</v>
      </c>
      <c r="AC187" s="42">
        <f t="shared" si="267"/>
        <v>-747.22892885164185</v>
      </c>
      <c r="AD187" s="42">
        <f t="shared" si="267"/>
        <v>4878.6005206295167</v>
      </c>
      <c r="AE187" s="42">
        <f t="shared" si="267"/>
        <v>8647.874804830928</v>
      </c>
      <c r="AZ187" s="11"/>
      <c r="BA187" s="22" t="str">
        <f>"Present Value at "&amp;TEXT(B165,"0.00%")&amp;" :"</f>
        <v>Present Value at 7.21% :</v>
      </c>
      <c r="BB187" s="42">
        <f>BB163+NPV($B$20,BB164:BB183)</f>
        <v>67343.397806470311</v>
      </c>
      <c r="BC187" s="42">
        <f t="shared" ref="BC187:BI187" si="268">BC163+NPV($B$20,BC164:BC183)</f>
        <v>-8568.1128792819891</v>
      </c>
      <c r="BD187" s="42">
        <f t="shared" si="268"/>
        <v>-465.78072487085285</v>
      </c>
      <c r="BE187" s="42">
        <f t="shared" si="268"/>
        <v>-46232.228884291522</v>
      </c>
      <c r="BF187" s="42">
        <f t="shared" si="268"/>
        <v>12077.275318025935</v>
      </c>
      <c r="BG187" s="42">
        <f t="shared" si="268"/>
        <v>-747.22892885164185</v>
      </c>
      <c r="BH187" s="42">
        <f t="shared" si="268"/>
        <v>4879.6743017626768</v>
      </c>
      <c r="BI187" s="42">
        <f t="shared" si="268"/>
        <v>16209.720690936969</v>
      </c>
    </row>
    <row r="188" spans="1:61" x14ac:dyDescent="0.2">
      <c r="B188" s="31"/>
      <c r="C188" s="14"/>
      <c r="V188" s="11"/>
      <c r="AZ188" s="11"/>
    </row>
    <row r="189" spans="1:61" x14ac:dyDescent="0.2">
      <c r="B189" s="31"/>
      <c r="C189" s="14"/>
      <c r="V189" s="11"/>
      <c r="W189" s="22" t="str">
        <f>"Present Value at "&amp;TEXT(B166,"0.00%")&amp;" :"</f>
        <v>Present Value at 3.21% :</v>
      </c>
      <c r="X189" s="42">
        <f>X163+NPV($B$21,X164:X183)</f>
        <v>92774.088512451155</v>
      </c>
      <c r="Y189" s="42">
        <f t="shared" ref="Y189:AE189" si="269">Y163+NPV($B$21,Y164:Y183)</f>
        <v>-9839.6474145810316</v>
      </c>
      <c r="Z189" s="42">
        <f t="shared" si="269"/>
        <v>-509.46130121045803</v>
      </c>
      <c r="AA189" s="42">
        <f t="shared" si="269"/>
        <v>-83603.087347125693</v>
      </c>
      <c r="AB189" s="42">
        <f t="shared" si="269"/>
        <v>-1178.1075504660421</v>
      </c>
      <c r="AC189" s="42">
        <f t="shared" si="269"/>
        <v>-424.47971864600072</v>
      </c>
      <c r="AD189" s="42">
        <f t="shared" si="269"/>
        <v>6824.8859318557525</v>
      </c>
      <c r="AE189" s="42">
        <f t="shared" si="269"/>
        <v>5222.2986627437058</v>
      </c>
      <c r="AZ189" s="11"/>
      <c r="BA189" s="22" t="str">
        <f>"Present Value at "&amp;TEXT(B166,"0.00%")&amp;" :"</f>
        <v>Present Value at 3.21% :</v>
      </c>
      <c r="BB189" s="42">
        <f>BB163+NPV($B$21,BB164:BB183)</f>
        <v>92774.088512451155</v>
      </c>
      <c r="BC189" s="42">
        <f t="shared" ref="BC189:BI189" si="270">BC163+NPV($B$21,BC164:BC183)</f>
        <v>-9839.6474145810316</v>
      </c>
      <c r="BD189" s="42">
        <f t="shared" si="270"/>
        <v>-557.46130121045803</v>
      </c>
      <c r="BE189" s="42">
        <f t="shared" si="270"/>
        <v>-71831.000080838567</v>
      </c>
      <c r="BF189" s="42">
        <f t="shared" si="270"/>
        <v>10545.979715821111</v>
      </c>
      <c r="BG189" s="42">
        <f t="shared" si="270"/>
        <v>-424.47971864600072</v>
      </c>
      <c r="BH189" s="42">
        <f t="shared" si="270"/>
        <v>6826.5675389310954</v>
      </c>
      <c r="BI189" s="42">
        <f t="shared" si="270"/>
        <v>16948.067536106202</v>
      </c>
    </row>
    <row r="190" spans="1:61" x14ac:dyDescent="0.2">
      <c r="B190" s="31"/>
      <c r="C190" s="14"/>
    </row>
    <row r="191" spans="1:61" s="20" customFormat="1" ht="17" thickBot="1" x14ac:dyDescent="0.25">
      <c r="B191" s="43"/>
      <c r="C191" s="44"/>
      <c r="AG191" s="47"/>
    </row>
    <row r="193" spans="1:3" x14ac:dyDescent="0.2">
      <c r="A193" s="87" t="s">
        <v>84</v>
      </c>
    </row>
    <row r="194" spans="1:3" x14ac:dyDescent="0.2">
      <c r="A194" s="35" t="s">
        <v>85</v>
      </c>
      <c r="B194" s="17">
        <f>B36+B65+B94+B123+B152+B181</f>
        <v>10312.390010171572</v>
      </c>
      <c r="C194" s="19" t="s">
        <v>86</v>
      </c>
    </row>
    <row r="195" spans="1:3" x14ac:dyDescent="0.2">
      <c r="A195" s="35" t="s">
        <v>85</v>
      </c>
      <c r="B195" s="17">
        <f>C181+C152+C123+C94+C65+C36</f>
        <v>32983.239313228441</v>
      </c>
      <c r="C195" s="19" t="s">
        <v>87</v>
      </c>
    </row>
    <row r="196" spans="1:3" ht="17" thickBot="1" x14ac:dyDescent="0.25">
      <c r="A196" s="35" t="s">
        <v>88</v>
      </c>
      <c r="B196" s="88">
        <f>B195-B194</f>
        <v>22670.849303056872</v>
      </c>
    </row>
    <row r="197" spans="1:3" ht="17" thickTop="1" x14ac:dyDescent="0.2"/>
  </sheetData>
  <mergeCells count="35">
    <mergeCell ref="A1:B2"/>
    <mergeCell ref="X5:AE5"/>
    <mergeCell ref="BB5:BI5"/>
    <mergeCell ref="E16:K16"/>
    <mergeCell ref="M16:R16"/>
    <mergeCell ref="T16:U16"/>
    <mergeCell ref="AI16:AO16"/>
    <mergeCell ref="AQ16:AV16"/>
    <mergeCell ref="AX16:AY16"/>
    <mergeCell ref="B6:C6"/>
    <mergeCell ref="D6:F6"/>
    <mergeCell ref="A117:B117"/>
    <mergeCell ref="A18:B18"/>
    <mergeCell ref="A25:B25"/>
    <mergeCell ref="A30:B30"/>
    <mergeCell ref="A47:B47"/>
    <mergeCell ref="A54:B54"/>
    <mergeCell ref="A59:B59"/>
    <mergeCell ref="B37:C37"/>
    <mergeCell ref="B95:C95"/>
    <mergeCell ref="B66:C66"/>
    <mergeCell ref="A76:B76"/>
    <mergeCell ref="A83:B83"/>
    <mergeCell ref="A88:B88"/>
    <mergeCell ref="A105:B105"/>
    <mergeCell ref="A112:B112"/>
    <mergeCell ref="B124:C124"/>
    <mergeCell ref="B153:C153"/>
    <mergeCell ref="B182:C182"/>
    <mergeCell ref="A134:B134"/>
    <mergeCell ref="A141:B141"/>
    <mergeCell ref="A146:B146"/>
    <mergeCell ref="A163:B163"/>
    <mergeCell ref="A170:B170"/>
    <mergeCell ref="A175:B175"/>
  </mergeCell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61A5-9CD3-404D-8224-72CF9501D872}">
  <dimension ref="A1:BI196"/>
  <sheetViews>
    <sheetView topLeftCell="A12" workbookViewId="0">
      <selection activeCell="D16" sqref="D16"/>
    </sheetView>
  </sheetViews>
  <sheetFormatPr baseColWidth="10" defaultColWidth="10.6640625" defaultRowHeight="16" x14ac:dyDescent="0.2"/>
  <cols>
    <col min="1" max="1" width="26.1640625" style="19" customWidth="1"/>
    <col min="2" max="2" width="20.6640625" style="19" customWidth="1"/>
    <col min="3" max="3" width="18.1640625" style="19" customWidth="1"/>
    <col min="4" max="4" width="19.1640625" style="19" bestFit="1" customWidth="1"/>
    <col min="5" max="6" width="10.6640625" style="19" customWidth="1"/>
    <col min="7" max="7" width="12.5" style="19" customWidth="1"/>
    <col min="8" max="8" width="10.6640625" style="19" customWidth="1"/>
    <col min="9" max="9" width="17.1640625" style="19" customWidth="1"/>
    <col min="10" max="11" width="11.1640625" style="19" customWidth="1"/>
    <col min="12" max="12" width="5.6640625" style="19" customWidth="1"/>
    <col min="13" max="13" width="14.1640625" style="19" customWidth="1"/>
    <col min="14" max="17" width="10.6640625" style="19" customWidth="1"/>
    <col min="18" max="18" width="8.83203125" style="19" bestFit="1" customWidth="1"/>
    <col min="19" max="19" width="5.6640625" style="19" customWidth="1"/>
    <col min="20" max="22" width="10.6640625" style="19" customWidth="1"/>
    <col min="23" max="23" width="14.6640625" style="19" customWidth="1"/>
    <col min="24" max="24" width="10.6640625" style="19" customWidth="1"/>
    <col min="25" max="25" width="11.1640625" style="19" customWidth="1"/>
    <col min="26" max="31" width="10.6640625" style="19" customWidth="1"/>
    <col min="32" max="32" width="10.6640625" style="19"/>
    <col min="33" max="33" width="10.6640625" style="46"/>
    <col min="34" max="37" width="10.6640625" style="19"/>
    <col min="38" max="38" width="11.1640625" style="19" customWidth="1"/>
    <col min="39" max="39" width="16.5" style="19" customWidth="1"/>
    <col min="40" max="41" width="10.6640625" style="19"/>
    <col min="42" max="42" width="9.5" style="19" bestFit="1" customWidth="1"/>
    <col min="43" max="247" width="10.6640625" style="19"/>
    <col min="248" max="248" width="36" style="19" customWidth="1"/>
    <col min="249" max="250" width="10.6640625" style="19"/>
    <col min="251" max="251" width="19.1640625" style="19" bestFit="1" customWidth="1"/>
    <col min="252" max="252" width="10.6640625" style="19"/>
    <col min="253" max="253" width="10" style="19" customWidth="1"/>
    <col min="254" max="254" width="15.5" style="19" customWidth="1"/>
    <col min="255" max="257" width="10.6640625" style="19"/>
    <col min="258" max="258" width="12.5" style="19" customWidth="1"/>
    <col min="259" max="259" width="10.6640625" style="19"/>
    <col min="260" max="260" width="9.5" style="19" customWidth="1"/>
    <col min="261" max="263" width="11.1640625" style="19" customWidth="1"/>
    <col min="264" max="264" width="5.6640625" style="19" customWidth="1"/>
    <col min="265" max="265" width="14.1640625" style="19" customWidth="1"/>
    <col min="266" max="269" width="10.6640625" style="19"/>
    <col min="270" max="270" width="8.1640625" style="19" customWidth="1"/>
    <col min="271" max="271" width="5.6640625" style="19" customWidth="1"/>
    <col min="272" max="275" width="10.6640625" style="19"/>
    <col min="276" max="276" width="5.6640625" style="19" customWidth="1"/>
    <col min="277" max="277" width="10.6640625" style="19"/>
    <col min="278" max="278" width="11.1640625" style="19" customWidth="1"/>
    <col min="279" max="285" width="10.6640625" style="19"/>
    <col min="286" max="286" width="12.1640625" style="19" customWidth="1"/>
    <col min="287" max="287" width="13.5" style="19" customWidth="1"/>
    <col min="288" max="293" width="10.6640625" style="19"/>
    <col min="294" max="294" width="11.1640625" style="19" customWidth="1"/>
    <col min="295" max="297" width="10.6640625" style="19"/>
    <col min="298" max="298" width="9.5" style="19" bestFit="1" customWidth="1"/>
    <col min="299" max="503" width="10.6640625" style="19"/>
    <col min="504" max="504" width="36" style="19" customWidth="1"/>
    <col min="505" max="506" width="10.6640625" style="19"/>
    <col min="507" max="507" width="19.1640625" style="19" bestFit="1" customWidth="1"/>
    <col min="508" max="508" width="10.6640625" style="19"/>
    <col min="509" max="509" width="10" style="19" customWidth="1"/>
    <col min="510" max="510" width="15.5" style="19" customWidth="1"/>
    <col min="511" max="513" width="10.6640625" style="19"/>
    <col min="514" max="514" width="12.5" style="19" customWidth="1"/>
    <col min="515" max="515" width="10.6640625" style="19"/>
    <col min="516" max="516" width="9.5" style="19" customWidth="1"/>
    <col min="517" max="519" width="11.1640625" style="19" customWidth="1"/>
    <col min="520" max="520" width="5.6640625" style="19" customWidth="1"/>
    <col min="521" max="521" width="14.1640625" style="19" customWidth="1"/>
    <col min="522" max="525" width="10.6640625" style="19"/>
    <col min="526" max="526" width="8.1640625" style="19" customWidth="1"/>
    <col min="527" max="527" width="5.6640625" style="19" customWidth="1"/>
    <col min="528" max="531" width="10.6640625" style="19"/>
    <col min="532" max="532" width="5.6640625" style="19" customWidth="1"/>
    <col min="533" max="533" width="10.6640625" style="19"/>
    <col min="534" max="534" width="11.1640625" style="19" customWidth="1"/>
    <col min="535" max="541" width="10.6640625" style="19"/>
    <col min="542" max="542" width="12.1640625" style="19" customWidth="1"/>
    <col min="543" max="543" width="13.5" style="19" customWidth="1"/>
    <col min="544" max="549" width="10.6640625" style="19"/>
    <col min="550" max="550" width="11.1640625" style="19" customWidth="1"/>
    <col min="551" max="553" width="10.6640625" style="19"/>
    <col min="554" max="554" width="9.5" style="19" bestFit="1" customWidth="1"/>
    <col min="555" max="759" width="10.6640625" style="19"/>
    <col min="760" max="760" width="36" style="19" customWidth="1"/>
    <col min="761" max="762" width="10.6640625" style="19"/>
    <col min="763" max="763" width="19.1640625" style="19" bestFit="1" customWidth="1"/>
    <col min="764" max="764" width="10.6640625" style="19"/>
    <col min="765" max="765" width="10" style="19" customWidth="1"/>
    <col min="766" max="766" width="15.5" style="19" customWidth="1"/>
    <col min="767" max="769" width="10.6640625" style="19"/>
    <col min="770" max="770" width="12.5" style="19" customWidth="1"/>
    <col min="771" max="771" width="10.6640625" style="19"/>
    <col min="772" max="772" width="9.5" style="19" customWidth="1"/>
    <col min="773" max="775" width="11.1640625" style="19" customWidth="1"/>
    <col min="776" max="776" width="5.6640625" style="19" customWidth="1"/>
    <col min="777" max="777" width="14.1640625" style="19" customWidth="1"/>
    <col min="778" max="781" width="10.6640625" style="19"/>
    <col min="782" max="782" width="8.1640625" style="19" customWidth="1"/>
    <col min="783" max="783" width="5.6640625" style="19" customWidth="1"/>
    <col min="784" max="787" width="10.6640625" style="19"/>
    <col min="788" max="788" width="5.6640625" style="19" customWidth="1"/>
    <col min="789" max="789" width="10.6640625" style="19"/>
    <col min="790" max="790" width="11.1640625" style="19" customWidth="1"/>
    <col min="791" max="797" width="10.6640625" style="19"/>
    <col min="798" max="798" width="12.1640625" style="19" customWidth="1"/>
    <col min="799" max="799" width="13.5" style="19" customWidth="1"/>
    <col min="800" max="805" width="10.6640625" style="19"/>
    <col min="806" max="806" width="11.1640625" style="19" customWidth="1"/>
    <col min="807" max="809" width="10.6640625" style="19"/>
    <col min="810" max="810" width="9.5" style="19" bestFit="1" customWidth="1"/>
    <col min="811" max="1015" width="10.6640625" style="19"/>
    <col min="1016" max="1016" width="36" style="19" customWidth="1"/>
    <col min="1017" max="1018" width="10.6640625" style="19"/>
    <col min="1019" max="1019" width="19.1640625" style="19" bestFit="1" customWidth="1"/>
    <col min="1020" max="1020" width="10.6640625" style="19"/>
    <col min="1021" max="1021" width="10" style="19" customWidth="1"/>
    <col min="1022" max="1022" width="15.5" style="19" customWidth="1"/>
    <col min="1023" max="1025" width="10.6640625" style="19"/>
    <col min="1026" max="1026" width="12.5" style="19" customWidth="1"/>
    <col min="1027" max="1027" width="10.6640625" style="19"/>
    <col min="1028" max="1028" width="9.5" style="19" customWidth="1"/>
    <col min="1029" max="1031" width="11.1640625" style="19" customWidth="1"/>
    <col min="1032" max="1032" width="5.6640625" style="19" customWidth="1"/>
    <col min="1033" max="1033" width="14.1640625" style="19" customWidth="1"/>
    <col min="1034" max="1037" width="10.6640625" style="19"/>
    <col min="1038" max="1038" width="8.1640625" style="19" customWidth="1"/>
    <col min="1039" max="1039" width="5.6640625" style="19" customWidth="1"/>
    <col min="1040" max="1043" width="10.6640625" style="19"/>
    <col min="1044" max="1044" width="5.6640625" style="19" customWidth="1"/>
    <col min="1045" max="1045" width="10.6640625" style="19"/>
    <col min="1046" max="1046" width="11.1640625" style="19" customWidth="1"/>
    <col min="1047" max="1053" width="10.6640625" style="19"/>
    <col min="1054" max="1054" width="12.1640625" style="19" customWidth="1"/>
    <col min="1055" max="1055" width="13.5" style="19" customWidth="1"/>
    <col min="1056" max="1061" width="10.6640625" style="19"/>
    <col min="1062" max="1062" width="11.1640625" style="19" customWidth="1"/>
    <col min="1063" max="1065" width="10.6640625" style="19"/>
    <col min="1066" max="1066" width="9.5" style="19" bestFit="1" customWidth="1"/>
    <col min="1067" max="1271" width="10.6640625" style="19"/>
    <col min="1272" max="1272" width="36" style="19" customWidth="1"/>
    <col min="1273" max="1274" width="10.6640625" style="19"/>
    <col min="1275" max="1275" width="19.1640625" style="19" bestFit="1" customWidth="1"/>
    <col min="1276" max="1276" width="10.6640625" style="19"/>
    <col min="1277" max="1277" width="10" style="19" customWidth="1"/>
    <col min="1278" max="1278" width="15.5" style="19" customWidth="1"/>
    <col min="1279" max="1281" width="10.6640625" style="19"/>
    <col min="1282" max="1282" width="12.5" style="19" customWidth="1"/>
    <col min="1283" max="1283" width="10.6640625" style="19"/>
    <col min="1284" max="1284" width="9.5" style="19" customWidth="1"/>
    <col min="1285" max="1287" width="11.1640625" style="19" customWidth="1"/>
    <col min="1288" max="1288" width="5.6640625" style="19" customWidth="1"/>
    <col min="1289" max="1289" width="14.1640625" style="19" customWidth="1"/>
    <col min="1290" max="1293" width="10.6640625" style="19"/>
    <col min="1294" max="1294" width="8.1640625" style="19" customWidth="1"/>
    <col min="1295" max="1295" width="5.6640625" style="19" customWidth="1"/>
    <col min="1296" max="1299" width="10.6640625" style="19"/>
    <col min="1300" max="1300" width="5.6640625" style="19" customWidth="1"/>
    <col min="1301" max="1301" width="10.6640625" style="19"/>
    <col min="1302" max="1302" width="11.1640625" style="19" customWidth="1"/>
    <col min="1303" max="1309" width="10.6640625" style="19"/>
    <col min="1310" max="1310" width="12.1640625" style="19" customWidth="1"/>
    <col min="1311" max="1311" width="13.5" style="19" customWidth="1"/>
    <col min="1312" max="1317" width="10.6640625" style="19"/>
    <col min="1318" max="1318" width="11.1640625" style="19" customWidth="1"/>
    <col min="1319" max="1321" width="10.6640625" style="19"/>
    <col min="1322" max="1322" width="9.5" style="19" bestFit="1" customWidth="1"/>
    <col min="1323" max="1527" width="10.6640625" style="19"/>
    <col min="1528" max="1528" width="36" style="19" customWidth="1"/>
    <col min="1529" max="1530" width="10.6640625" style="19"/>
    <col min="1531" max="1531" width="19.1640625" style="19" bestFit="1" customWidth="1"/>
    <col min="1532" max="1532" width="10.6640625" style="19"/>
    <col min="1533" max="1533" width="10" style="19" customWidth="1"/>
    <col min="1534" max="1534" width="15.5" style="19" customWidth="1"/>
    <col min="1535" max="1537" width="10.6640625" style="19"/>
    <col min="1538" max="1538" width="12.5" style="19" customWidth="1"/>
    <col min="1539" max="1539" width="10.6640625" style="19"/>
    <col min="1540" max="1540" width="9.5" style="19" customWidth="1"/>
    <col min="1541" max="1543" width="11.1640625" style="19" customWidth="1"/>
    <col min="1544" max="1544" width="5.6640625" style="19" customWidth="1"/>
    <col min="1545" max="1545" width="14.1640625" style="19" customWidth="1"/>
    <col min="1546" max="1549" width="10.6640625" style="19"/>
    <col min="1550" max="1550" width="8.1640625" style="19" customWidth="1"/>
    <col min="1551" max="1551" width="5.6640625" style="19" customWidth="1"/>
    <col min="1552" max="1555" width="10.6640625" style="19"/>
    <col min="1556" max="1556" width="5.6640625" style="19" customWidth="1"/>
    <col min="1557" max="1557" width="10.6640625" style="19"/>
    <col min="1558" max="1558" width="11.1640625" style="19" customWidth="1"/>
    <col min="1559" max="1565" width="10.6640625" style="19"/>
    <col min="1566" max="1566" width="12.1640625" style="19" customWidth="1"/>
    <col min="1567" max="1567" width="13.5" style="19" customWidth="1"/>
    <col min="1568" max="1573" width="10.6640625" style="19"/>
    <col min="1574" max="1574" width="11.1640625" style="19" customWidth="1"/>
    <col min="1575" max="1577" width="10.6640625" style="19"/>
    <col min="1578" max="1578" width="9.5" style="19" bestFit="1" customWidth="1"/>
    <col min="1579" max="1783" width="10.6640625" style="19"/>
    <col min="1784" max="1784" width="36" style="19" customWidth="1"/>
    <col min="1785" max="1786" width="10.6640625" style="19"/>
    <col min="1787" max="1787" width="19.1640625" style="19" bestFit="1" customWidth="1"/>
    <col min="1788" max="1788" width="10.6640625" style="19"/>
    <col min="1789" max="1789" width="10" style="19" customWidth="1"/>
    <col min="1790" max="1790" width="15.5" style="19" customWidth="1"/>
    <col min="1791" max="1793" width="10.6640625" style="19"/>
    <col min="1794" max="1794" width="12.5" style="19" customWidth="1"/>
    <col min="1795" max="1795" width="10.6640625" style="19"/>
    <col min="1796" max="1796" width="9.5" style="19" customWidth="1"/>
    <col min="1797" max="1799" width="11.1640625" style="19" customWidth="1"/>
    <col min="1800" max="1800" width="5.6640625" style="19" customWidth="1"/>
    <col min="1801" max="1801" width="14.1640625" style="19" customWidth="1"/>
    <col min="1802" max="1805" width="10.6640625" style="19"/>
    <col min="1806" max="1806" width="8.1640625" style="19" customWidth="1"/>
    <col min="1807" max="1807" width="5.6640625" style="19" customWidth="1"/>
    <col min="1808" max="1811" width="10.6640625" style="19"/>
    <col min="1812" max="1812" width="5.6640625" style="19" customWidth="1"/>
    <col min="1813" max="1813" width="10.6640625" style="19"/>
    <col min="1814" max="1814" width="11.1640625" style="19" customWidth="1"/>
    <col min="1815" max="1821" width="10.6640625" style="19"/>
    <col min="1822" max="1822" width="12.1640625" style="19" customWidth="1"/>
    <col min="1823" max="1823" width="13.5" style="19" customWidth="1"/>
    <col min="1824" max="1829" width="10.6640625" style="19"/>
    <col min="1830" max="1830" width="11.1640625" style="19" customWidth="1"/>
    <col min="1831" max="1833" width="10.6640625" style="19"/>
    <col min="1834" max="1834" width="9.5" style="19" bestFit="1" customWidth="1"/>
    <col min="1835" max="2039" width="10.6640625" style="19"/>
    <col min="2040" max="2040" width="36" style="19" customWidth="1"/>
    <col min="2041" max="2042" width="10.6640625" style="19"/>
    <col min="2043" max="2043" width="19.1640625" style="19" bestFit="1" customWidth="1"/>
    <col min="2044" max="2044" width="10.6640625" style="19"/>
    <col min="2045" max="2045" width="10" style="19" customWidth="1"/>
    <col min="2046" max="2046" width="15.5" style="19" customWidth="1"/>
    <col min="2047" max="2049" width="10.6640625" style="19"/>
    <col min="2050" max="2050" width="12.5" style="19" customWidth="1"/>
    <col min="2051" max="2051" width="10.6640625" style="19"/>
    <col min="2052" max="2052" width="9.5" style="19" customWidth="1"/>
    <col min="2053" max="2055" width="11.1640625" style="19" customWidth="1"/>
    <col min="2056" max="2056" width="5.6640625" style="19" customWidth="1"/>
    <col min="2057" max="2057" width="14.1640625" style="19" customWidth="1"/>
    <col min="2058" max="2061" width="10.6640625" style="19"/>
    <col min="2062" max="2062" width="8.1640625" style="19" customWidth="1"/>
    <col min="2063" max="2063" width="5.6640625" style="19" customWidth="1"/>
    <col min="2064" max="2067" width="10.6640625" style="19"/>
    <col min="2068" max="2068" width="5.6640625" style="19" customWidth="1"/>
    <col min="2069" max="2069" width="10.6640625" style="19"/>
    <col min="2070" max="2070" width="11.1640625" style="19" customWidth="1"/>
    <col min="2071" max="2077" width="10.6640625" style="19"/>
    <col min="2078" max="2078" width="12.1640625" style="19" customWidth="1"/>
    <col min="2079" max="2079" width="13.5" style="19" customWidth="1"/>
    <col min="2080" max="2085" width="10.6640625" style="19"/>
    <col min="2086" max="2086" width="11.1640625" style="19" customWidth="1"/>
    <col min="2087" max="2089" width="10.6640625" style="19"/>
    <col min="2090" max="2090" width="9.5" style="19" bestFit="1" customWidth="1"/>
    <col min="2091" max="2295" width="10.6640625" style="19"/>
    <col min="2296" max="2296" width="36" style="19" customWidth="1"/>
    <col min="2297" max="2298" width="10.6640625" style="19"/>
    <col min="2299" max="2299" width="19.1640625" style="19" bestFit="1" customWidth="1"/>
    <col min="2300" max="2300" width="10.6640625" style="19"/>
    <col min="2301" max="2301" width="10" style="19" customWidth="1"/>
    <col min="2302" max="2302" width="15.5" style="19" customWidth="1"/>
    <col min="2303" max="2305" width="10.6640625" style="19"/>
    <col min="2306" max="2306" width="12.5" style="19" customWidth="1"/>
    <col min="2307" max="2307" width="10.6640625" style="19"/>
    <col min="2308" max="2308" width="9.5" style="19" customWidth="1"/>
    <col min="2309" max="2311" width="11.1640625" style="19" customWidth="1"/>
    <col min="2312" max="2312" width="5.6640625" style="19" customWidth="1"/>
    <col min="2313" max="2313" width="14.1640625" style="19" customWidth="1"/>
    <col min="2314" max="2317" width="10.6640625" style="19"/>
    <col min="2318" max="2318" width="8.1640625" style="19" customWidth="1"/>
    <col min="2319" max="2319" width="5.6640625" style="19" customWidth="1"/>
    <col min="2320" max="2323" width="10.6640625" style="19"/>
    <col min="2324" max="2324" width="5.6640625" style="19" customWidth="1"/>
    <col min="2325" max="2325" width="10.6640625" style="19"/>
    <col min="2326" max="2326" width="11.1640625" style="19" customWidth="1"/>
    <col min="2327" max="2333" width="10.6640625" style="19"/>
    <col min="2334" max="2334" width="12.1640625" style="19" customWidth="1"/>
    <col min="2335" max="2335" width="13.5" style="19" customWidth="1"/>
    <col min="2336" max="2341" width="10.6640625" style="19"/>
    <col min="2342" max="2342" width="11.1640625" style="19" customWidth="1"/>
    <col min="2343" max="2345" width="10.6640625" style="19"/>
    <col min="2346" max="2346" width="9.5" style="19" bestFit="1" customWidth="1"/>
    <col min="2347" max="2551" width="10.6640625" style="19"/>
    <col min="2552" max="2552" width="36" style="19" customWidth="1"/>
    <col min="2553" max="2554" width="10.6640625" style="19"/>
    <col min="2555" max="2555" width="19.1640625" style="19" bestFit="1" customWidth="1"/>
    <col min="2556" max="2556" width="10.6640625" style="19"/>
    <col min="2557" max="2557" width="10" style="19" customWidth="1"/>
    <col min="2558" max="2558" width="15.5" style="19" customWidth="1"/>
    <col min="2559" max="2561" width="10.6640625" style="19"/>
    <col min="2562" max="2562" width="12.5" style="19" customWidth="1"/>
    <col min="2563" max="2563" width="10.6640625" style="19"/>
    <col min="2564" max="2564" width="9.5" style="19" customWidth="1"/>
    <col min="2565" max="2567" width="11.1640625" style="19" customWidth="1"/>
    <col min="2568" max="2568" width="5.6640625" style="19" customWidth="1"/>
    <col min="2569" max="2569" width="14.1640625" style="19" customWidth="1"/>
    <col min="2570" max="2573" width="10.6640625" style="19"/>
    <col min="2574" max="2574" width="8.1640625" style="19" customWidth="1"/>
    <col min="2575" max="2575" width="5.6640625" style="19" customWidth="1"/>
    <col min="2576" max="2579" width="10.6640625" style="19"/>
    <col min="2580" max="2580" width="5.6640625" style="19" customWidth="1"/>
    <col min="2581" max="2581" width="10.6640625" style="19"/>
    <col min="2582" max="2582" width="11.1640625" style="19" customWidth="1"/>
    <col min="2583" max="2589" width="10.6640625" style="19"/>
    <col min="2590" max="2590" width="12.1640625" style="19" customWidth="1"/>
    <col min="2591" max="2591" width="13.5" style="19" customWidth="1"/>
    <col min="2592" max="2597" width="10.6640625" style="19"/>
    <col min="2598" max="2598" width="11.1640625" style="19" customWidth="1"/>
    <col min="2599" max="2601" width="10.6640625" style="19"/>
    <col min="2602" max="2602" width="9.5" style="19" bestFit="1" customWidth="1"/>
    <col min="2603" max="2807" width="10.6640625" style="19"/>
    <col min="2808" max="2808" width="36" style="19" customWidth="1"/>
    <col min="2809" max="2810" width="10.6640625" style="19"/>
    <col min="2811" max="2811" width="19.1640625" style="19" bestFit="1" customWidth="1"/>
    <col min="2812" max="2812" width="10.6640625" style="19"/>
    <col min="2813" max="2813" width="10" style="19" customWidth="1"/>
    <col min="2814" max="2814" width="15.5" style="19" customWidth="1"/>
    <col min="2815" max="2817" width="10.6640625" style="19"/>
    <col min="2818" max="2818" width="12.5" style="19" customWidth="1"/>
    <col min="2819" max="2819" width="10.6640625" style="19"/>
    <col min="2820" max="2820" width="9.5" style="19" customWidth="1"/>
    <col min="2821" max="2823" width="11.1640625" style="19" customWidth="1"/>
    <col min="2824" max="2824" width="5.6640625" style="19" customWidth="1"/>
    <col min="2825" max="2825" width="14.1640625" style="19" customWidth="1"/>
    <col min="2826" max="2829" width="10.6640625" style="19"/>
    <col min="2830" max="2830" width="8.1640625" style="19" customWidth="1"/>
    <col min="2831" max="2831" width="5.6640625" style="19" customWidth="1"/>
    <col min="2832" max="2835" width="10.6640625" style="19"/>
    <col min="2836" max="2836" width="5.6640625" style="19" customWidth="1"/>
    <col min="2837" max="2837" width="10.6640625" style="19"/>
    <col min="2838" max="2838" width="11.1640625" style="19" customWidth="1"/>
    <col min="2839" max="2845" width="10.6640625" style="19"/>
    <col min="2846" max="2846" width="12.1640625" style="19" customWidth="1"/>
    <col min="2847" max="2847" width="13.5" style="19" customWidth="1"/>
    <col min="2848" max="2853" width="10.6640625" style="19"/>
    <col min="2854" max="2854" width="11.1640625" style="19" customWidth="1"/>
    <col min="2855" max="2857" width="10.6640625" style="19"/>
    <col min="2858" max="2858" width="9.5" style="19" bestFit="1" customWidth="1"/>
    <col min="2859" max="3063" width="10.6640625" style="19"/>
    <col min="3064" max="3064" width="36" style="19" customWidth="1"/>
    <col min="3065" max="3066" width="10.6640625" style="19"/>
    <col min="3067" max="3067" width="19.1640625" style="19" bestFit="1" customWidth="1"/>
    <col min="3068" max="3068" width="10.6640625" style="19"/>
    <col min="3069" max="3069" width="10" style="19" customWidth="1"/>
    <col min="3070" max="3070" width="15.5" style="19" customWidth="1"/>
    <col min="3071" max="3073" width="10.6640625" style="19"/>
    <col min="3074" max="3074" width="12.5" style="19" customWidth="1"/>
    <col min="3075" max="3075" width="10.6640625" style="19"/>
    <col min="3076" max="3076" width="9.5" style="19" customWidth="1"/>
    <col min="3077" max="3079" width="11.1640625" style="19" customWidth="1"/>
    <col min="3080" max="3080" width="5.6640625" style="19" customWidth="1"/>
    <col min="3081" max="3081" width="14.1640625" style="19" customWidth="1"/>
    <col min="3082" max="3085" width="10.6640625" style="19"/>
    <col min="3086" max="3086" width="8.1640625" style="19" customWidth="1"/>
    <col min="3087" max="3087" width="5.6640625" style="19" customWidth="1"/>
    <col min="3088" max="3091" width="10.6640625" style="19"/>
    <col min="3092" max="3092" width="5.6640625" style="19" customWidth="1"/>
    <col min="3093" max="3093" width="10.6640625" style="19"/>
    <col min="3094" max="3094" width="11.1640625" style="19" customWidth="1"/>
    <col min="3095" max="3101" width="10.6640625" style="19"/>
    <col min="3102" max="3102" width="12.1640625" style="19" customWidth="1"/>
    <col min="3103" max="3103" width="13.5" style="19" customWidth="1"/>
    <col min="3104" max="3109" width="10.6640625" style="19"/>
    <col min="3110" max="3110" width="11.1640625" style="19" customWidth="1"/>
    <col min="3111" max="3113" width="10.6640625" style="19"/>
    <col min="3114" max="3114" width="9.5" style="19" bestFit="1" customWidth="1"/>
    <col min="3115" max="3319" width="10.6640625" style="19"/>
    <col min="3320" max="3320" width="36" style="19" customWidth="1"/>
    <col min="3321" max="3322" width="10.6640625" style="19"/>
    <col min="3323" max="3323" width="19.1640625" style="19" bestFit="1" customWidth="1"/>
    <col min="3324" max="3324" width="10.6640625" style="19"/>
    <col min="3325" max="3325" width="10" style="19" customWidth="1"/>
    <col min="3326" max="3326" width="15.5" style="19" customWidth="1"/>
    <col min="3327" max="3329" width="10.6640625" style="19"/>
    <col min="3330" max="3330" width="12.5" style="19" customWidth="1"/>
    <col min="3331" max="3331" width="10.6640625" style="19"/>
    <col min="3332" max="3332" width="9.5" style="19" customWidth="1"/>
    <col min="3333" max="3335" width="11.1640625" style="19" customWidth="1"/>
    <col min="3336" max="3336" width="5.6640625" style="19" customWidth="1"/>
    <col min="3337" max="3337" width="14.1640625" style="19" customWidth="1"/>
    <col min="3338" max="3341" width="10.6640625" style="19"/>
    <col min="3342" max="3342" width="8.1640625" style="19" customWidth="1"/>
    <col min="3343" max="3343" width="5.6640625" style="19" customWidth="1"/>
    <col min="3344" max="3347" width="10.6640625" style="19"/>
    <col min="3348" max="3348" width="5.6640625" style="19" customWidth="1"/>
    <col min="3349" max="3349" width="10.6640625" style="19"/>
    <col min="3350" max="3350" width="11.1640625" style="19" customWidth="1"/>
    <col min="3351" max="3357" width="10.6640625" style="19"/>
    <col min="3358" max="3358" width="12.1640625" style="19" customWidth="1"/>
    <col min="3359" max="3359" width="13.5" style="19" customWidth="1"/>
    <col min="3360" max="3365" width="10.6640625" style="19"/>
    <col min="3366" max="3366" width="11.1640625" style="19" customWidth="1"/>
    <col min="3367" max="3369" width="10.6640625" style="19"/>
    <col min="3370" max="3370" width="9.5" style="19" bestFit="1" customWidth="1"/>
    <col min="3371" max="3575" width="10.6640625" style="19"/>
    <col min="3576" max="3576" width="36" style="19" customWidth="1"/>
    <col min="3577" max="3578" width="10.6640625" style="19"/>
    <col min="3579" max="3579" width="19.1640625" style="19" bestFit="1" customWidth="1"/>
    <col min="3580" max="3580" width="10.6640625" style="19"/>
    <col min="3581" max="3581" width="10" style="19" customWidth="1"/>
    <col min="3582" max="3582" width="15.5" style="19" customWidth="1"/>
    <col min="3583" max="3585" width="10.6640625" style="19"/>
    <col min="3586" max="3586" width="12.5" style="19" customWidth="1"/>
    <col min="3587" max="3587" width="10.6640625" style="19"/>
    <col min="3588" max="3588" width="9.5" style="19" customWidth="1"/>
    <col min="3589" max="3591" width="11.1640625" style="19" customWidth="1"/>
    <col min="3592" max="3592" width="5.6640625" style="19" customWidth="1"/>
    <col min="3593" max="3593" width="14.1640625" style="19" customWidth="1"/>
    <col min="3594" max="3597" width="10.6640625" style="19"/>
    <col min="3598" max="3598" width="8.1640625" style="19" customWidth="1"/>
    <col min="3599" max="3599" width="5.6640625" style="19" customWidth="1"/>
    <col min="3600" max="3603" width="10.6640625" style="19"/>
    <col min="3604" max="3604" width="5.6640625" style="19" customWidth="1"/>
    <col min="3605" max="3605" width="10.6640625" style="19"/>
    <col min="3606" max="3606" width="11.1640625" style="19" customWidth="1"/>
    <col min="3607" max="3613" width="10.6640625" style="19"/>
    <col min="3614" max="3614" width="12.1640625" style="19" customWidth="1"/>
    <col min="3615" max="3615" width="13.5" style="19" customWidth="1"/>
    <col min="3616" max="3621" width="10.6640625" style="19"/>
    <col min="3622" max="3622" width="11.1640625" style="19" customWidth="1"/>
    <col min="3623" max="3625" width="10.6640625" style="19"/>
    <col min="3626" max="3626" width="9.5" style="19" bestFit="1" customWidth="1"/>
    <col min="3627" max="3831" width="10.6640625" style="19"/>
    <col min="3832" max="3832" width="36" style="19" customWidth="1"/>
    <col min="3833" max="3834" width="10.6640625" style="19"/>
    <col min="3835" max="3835" width="19.1640625" style="19" bestFit="1" customWidth="1"/>
    <col min="3836" max="3836" width="10.6640625" style="19"/>
    <col min="3837" max="3837" width="10" style="19" customWidth="1"/>
    <col min="3838" max="3838" width="15.5" style="19" customWidth="1"/>
    <col min="3839" max="3841" width="10.6640625" style="19"/>
    <col min="3842" max="3842" width="12.5" style="19" customWidth="1"/>
    <col min="3843" max="3843" width="10.6640625" style="19"/>
    <col min="3844" max="3844" width="9.5" style="19" customWidth="1"/>
    <col min="3845" max="3847" width="11.1640625" style="19" customWidth="1"/>
    <col min="3848" max="3848" width="5.6640625" style="19" customWidth="1"/>
    <col min="3849" max="3849" width="14.1640625" style="19" customWidth="1"/>
    <col min="3850" max="3853" width="10.6640625" style="19"/>
    <col min="3854" max="3854" width="8.1640625" style="19" customWidth="1"/>
    <col min="3855" max="3855" width="5.6640625" style="19" customWidth="1"/>
    <col min="3856" max="3859" width="10.6640625" style="19"/>
    <col min="3860" max="3860" width="5.6640625" style="19" customWidth="1"/>
    <col min="3861" max="3861" width="10.6640625" style="19"/>
    <col min="3862" max="3862" width="11.1640625" style="19" customWidth="1"/>
    <col min="3863" max="3869" width="10.6640625" style="19"/>
    <col min="3870" max="3870" width="12.1640625" style="19" customWidth="1"/>
    <col min="3871" max="3871" width="13.5" style="19" customWidth="1"/>
    <col min="3872" max="3877" width="10.6640625" style="19"/>
    <col min="3878" max="3878" width="11.1640625" style="19" customWidth="1"/>
    <col min="3879" max="3881" width="10.6640625" style="19"/>
    <col min="3882" max="3882" width="9.5" style="19" bestFit="1" customWidth="1"/>
    <col min="3883" max="4087" width="10.6640625" style="19"/>
    <col min="4088" max="4088" width="36" style="19" customWidth="1"/>
    <col min="4089" max="4090" width="10.6640625" style="19"/>
    <col min="4091" max="4091" width="19.1640625" style="19" bestFit="1" customWidth="1"/>
    <col min="4092" max="4092" width="10.6640625" style="19"/>
    <col min="4093" max="4093" width="10" style="19" customWidth="1"/>
    <col min="4094" max="4094" width="15.5" style="19" customWidth="1"/>
    <col min="4095" max="4097" width="10.6640625" style="19"/>
    <col min="4098" max="4098" width="12.5" style="19" customWidth="1"/>
    <col min="4099" max="4099" width="10.6640625" style="19"/>
    <col min="4100" max="4100" width="9.5" style="19" customWidth="1"/>
    <col min="4101" max="4103" width="11.1640625" style="19" customWidth="1"/>
    <col min="4104" max="4104" width="5.6640625" style="19" customWidth="1"/>
    <col min="4105" max="4105" width="14.1640625" style="19" customWidth="1"/>
    <col min="4106" max="4109" width="10.6640625" style="19"/>
    <col min="4110" max="4110" width="8.1640625" style="19" customWidth="1"/>
    <col min="4111" max="4111" width="5.6640625" style="19" customWidth="1"/>
    <col min="4112" max="4115" width="10.6640625" style="19"/>
    <col min="4116" max="4116" width="5.6640625" style="19" customWidth="1"/>
    <col min="4117" max="4117" width="10.6640625" style="19"/>
    <col min="4118" max="4118" width="11.1640625" style="19" customWidth="1"/>
    <col min="4119" max="4125" width="10.6640625" style="19"/>
    <col min="4126" max="4126" width="12.1640625" style="19" customWidth="1"/>
    <col min="4127" max="4127" width="13.5" style="19" customWidth="1"/>
    <col min="4128" max="4133" width="10.6640625" style="19"/>
    <col min="4134" max="4134" width="11.1640625" style="19" customWidth="1"/>
    <col min="4135" max="4137" width="10.6640625" style="19"/>
    <col min="4138" max="4138" width="9.5" style="19" bestFit="1" customWidth="1"/>
    <col min="4139" max="4343" width="10.6640625" style="19"/>
    <col min="4344" max="4344" width="36" style="19" customWidth="1"/>
    <col min="4345" max="4346" width="10.6640625" style="19"/>
    <col min="4347" max="4347" width="19.1640625" style="19" bestFit="1" customWidth="1"/>
    <col min="4348" max="4348" width="10.6640625" style="19"/>
    <col min="4349" max="4349" width="10" style="19" customWidth="1"/>
    <col min="4350" max="4350" width="15.5" style="19" customWidth="1"/>
    <col min="4351" max="4353" width="10.6640625" style="19"/>
    <col min="4354" max="4354" width="12.5" style="19" customWidth="1"/>
    <col min="4355" max="4355" width="10.6640625" style="19"/>
    <col min="4356" max="4356" width="9.5" style="19" customWidth="1"/>
    <col min="4357" max="4359" width="11.1640625" style="19" customWidth="1"/>
    <col min="4360" max="4360" width="5.6640625" style="19" customWidth="1"/>
    <col min="4361" max="4361" width="14.1640625" style="19" customWidth="1"/>
    <col min="4362" max="4365" width="10.6640625" style="19"/>
    <col min="4366" max="4366" width="8.1640625" style="19" customWidth="1"/>
    <col min="4367" max="4367" width="5.6640625" style="19" customWidth="1"/>
    <col min="4368" max="4371" width="10.6640625" style="19"/>
    <col min="4372" max="4372" width="5.6640625" style="19" customWidth="1"/>
    <col min="4373" max="4373" width="10.6640625" style="19"/>
    <col min="4374" max="4374" width="11.1640625" style="19" customWidth="1"/>
    <col min="4375" max="4381" width="10.6640625" style="19"/>
    <col min="4382" max="4382" width="12.1640625" style="19" customWidth="1"/>
    <col min="4383" max="4383" width="13.5" style="19" customWidth="1"/>
    <col min="4384" max="4389" width="10.6640625" style="19"/>
    <col min="4390" max="4390" width="11.1640625" style="19" customWidth="1"/>
    <col min="4391" max="4393" width="10.6640625" style="19"/>
    <col min="4394" max="4394" width="9.5" style="19" bestFit="1" customWidth="1"/>
    <col min="4395" max="4599" width="10.6640625" style="19"/>
    <col min="4600" max="4600" width="36" style="19" customWidth="1"/>
    <col min="4601" max="4602" width="10.6640625" style="19"/>
    <col min="4603" max="4603" width="19.1640625" style="19" bestFit="1" customWidth="1"/>
    <col min="4604" max="4604" width="10.6640625" style="19"/>
    <col min="4605" max="4605" width="10" style="19" customWidth="1"/>
    <col min="4606" max="4606" width="15.5" style="19" customWidth="1"/>
    <col min="4607" max="4609" width="10.6640625" style="19"/>
    <col min="4610" max="4610" width="12.5" style="19" customWidth="1"/>
    <col min="4611" max="4611" width="10.6640625" style="19"/>
    <col min="4612" max="4612" width="9.5" style="19" customWidth="1"/>
    <col min="4613" max="4615" width="11.1640625" style="19" customWidth="1"/>
    <col min="4616" max="4616" width="5.6640625" style="19" customWidth="1"/>
    <col min="4617" max="4617" width="14.1640625" style="19" customWidth="1"/>
    <col min="4618" max="4621" width="10.6640625" style="19"/>
    <col min="4622" max="4622" width="8.1640625" style="19" customWidth="1"/>
    <col min="4623" max="4623" width="5.6640625" style="19" customWidth="1"/>
    <col min="4624" max="4627" width="10.6640625" style="19"/>
    <col min="4628" max="4628" width="5.6640625" style="19" customWidth="1"/>
    <col min="4629" max="4629" width="10.6640625" style="19"/>
    <col min="4630" max="4630" width="11.1640625" style="19" customWidth="1"/>
    <col min="4631" max="4637" width="10.6640625" style="19"/>
    <col min="4638" max="4638" width="12.1640625" style="19" customWidth="1"/>
    <col min="4639" max="4639" width="13.5" style="19" customWidth="1"/>
    <col min="4640" max="4645" width="10.6640625" style="19"/>
    <col min="4646" max="4646" width="11.1640625" style="19" customWidth="1"/>
    <col min="4647" max="4649" width="10.6640625" style="19"/>
    <col min="4650" max="4650" width="9.5" style="19" bestFit="1" customWidth="1"/>
    <col min="4651" max="4855" width="10.6640625" style="19"/>
    <col min="4856" max="4856" width="36" style="19" customWidth="1"/>
    <col min="4857" max="4858" width="10.6640625" style="19"/>
    <col min="4859" max="4859" width="19.1640625" style="19" bestFit="1" customWidth="1"/>
    <col min="4860" max="4860" width="10.6640625" style="19"/>
    <col min="4861" max="4861" width="10" style="19" customWidth="1"/>
    <col min="4862" max="4862" width="15.5" style="19" customWidth="1"/>
    <col min="4863" max="4865" width="10.6640625" style="19"/>
    <col min="4866" max="4866" width="12.5" style="19" customWidth="1"/>
    <col min="4867" max="4867" width="10.6640625" style="19"/>
    <col min="4868" max="4868" width="9.5" style="19" customWidth="1"/>
    <col min="4869" max="4871" width="11.1640625" style="19" customWidth="1"/>
    <col min="4872" max="4872" width="5.6640625" style="19" customWidth="1"/>
    <col min="4873" max="4873" width="14.1640625" style="19" customWidth="1"/>
    <col min="4874" max="4877" width="10.6640625" style="19"/>
    <col min="4878" max="4878" width="8.1640625" style="19" customWidth="1"/>
    <col min="4879" max="4879" width="5.6640625" style="19" customWidth="1"/>
    <col min="4880" max="4883" width="10.6640625" style="19"/>
    <col min="4884" max="4884" width="5.6640625" style="19" customWidth="1"/>
    <col min="4885" max="4885" width="10.6640625" style="19"/>
    <col min="4886" max="4886" width="11.1640625" style="19" customWidth="1"/>
    <col min="4887" max="4893" width="10.6640625" style="19"/>
    <col min="4894" max="4894" width="12.1640625" style="19" customWidth="1"/>
    <col min="4895" max="4895" width="13.5" style="19" customWidth="1"/>
    <col min="4896" max="4901" width="10.6640625" style="19"/>
    <col min="4902" max="4902" width="11.1640625" style="19" customWidth="1"/>
    <col min="4903" max="4905" width="10.6640625" style="19"/>
    <col min="4906" max="4906" width="9.5" style="19" bestFit="1" customWidth="1"/>
    <col min="4907" max="5111" width="10.6640625" style="19"/>
    <col min="5112" max="5112" width="36" style="19" customWidth="1"/>
    <col min="5113" max="5114" width="10.6640625" style="19"/>
    <col min="5115" max="5115" width="19.1640625" style="19" bestFit="1" customWidth="1"/>
    <col min="5116" max="5116" width="10.6640625" style="19"/>
    <col min="5117" max="5117" width="10" style="19" customWidth="1"/>
    <col min="5118" max="5118" width="15.5" style="19" customWidth="1"/>
    <col min="5119" max="5121" width="10.6640625" style="19"/>
    <col min="5122" max="5122" width="12.5" style="19" customWidth="1"/>
    <col min="5123" max="5123" width="10.6640625" style="19"/>
    <col min="5124" max="5124" width="9.5" style="19" customWidth="1"/>
    <col min="5125" max="5127" width="11.1640625" style="19" customWidth="1"/>
    <col min="5128" max="5128" width="5.6640625" style="19" customWidth="1"/>
    <col min="5129" max="5129" width="14.1640625" style="19" customWidth="1"/>
    <col min="5130" max="5133" width="10.6640625" style="19"/>
    <col min="5134" max="5134" width="8.1640625" style="19" customWidth="1"/>
    <col min="5135" max="5135" width="5.6640625" style="19" customWidth="1"/>
    <col min="5136" max="5139" width="10.6640625" style="19"/>
    <col min="5140" max="5140" width="5.6640625" style="19" customWidth="1"/>
    <col min="5141" max="5141" width="10.6640625" style="19"/>
    <col min="5142" max="5142" width="11.1640625" style="19" customWidth="1"/>
    <col min="5143" max="5149" width="10.6640625" style="19"/>
    <col min="5150" max="5150" width="12.1640625" style="19" customWidth="1"/>
    <col min="5151" max="5151" width="13.5" style="19" customWidth="1"/>
    <col min="5152" max="5157" width="10.6640625" style="19"/>
    <col min="5158" max="5158" width="11.1640625" style="19" customWidth="1"/>
    <col min="5159" max="5161" width="10.6640625" style="19"/>
    <col min="5162" max="5162" width="9.5" style="19" bestFit="1" customWidth="1"/>
    <col min="5163" max="5367" width="10.6640625" style="19"/>
    <col min="5368" max="5368" width="36" style="19" customWidth="1"/>
    <col min="5369" max="5370" width="10.6640625" style="19"/>
    <col min="5371" max="5371" width="19.1640625" style="19" bestFit="1" customWidth="1"/>
    <col min="5372" max="5372" width="10.6640625" style="19"/>
    <col min="5373" max="5373" width="10" style="19" customWidth="1"/>
    <col min="5374" max="5374" width="15.5" style="19" customWidth="1"/>
    <col min="5375" max="5377" width="10.6640625" style="19"/>
    <col min="5378" max="5378" width="12.5" style="19" customWidth="1"/>
    <col min="5379" max="5379" width="10.6640625" style="19"/>
    <col min="5380" max="5380" width="9.5" style="19" customWidth="1"/>
    <col min="5381" max="5383" width="11.1640625" style="19" customWidth="1"/>
    <col min="5384" max="5384" width="5.6640625" style="19" customWidth="1"/>
    <col min="5385" max="5385" width="14.1640625" style="19" customWidth="1"/>
    <col min="5386" max="5389" width="10.6640625" style="19"/>
    <col min="5390" max="5390" width="8.1640625" style="19" customWidth="1"/>
    <col min="5391" max="5391" width="5.6640625" style="19" customWidth="1"/>
    <col min="5392" max="5395" width="10.6640625" style="19"/>
    <col min="5396" max="5396" width="5.6640625" style="19" customWidth="1"/>
    <col min="5397" max="5397" width="10.6640625" style="19"/>
    <col min="5398" max="5398" width="11.1640625" style="19" customWidth="1"/>
    <col min="5399" max="5405" width="10.6640625" style="19"/>
    <col min="5406" max="5406" width="12.1640625" style="19" customWidth="1"/>
    <col min="5407" max="5407" width="13.5" style="19" customWidth="1"/>
    <col min="5408" max="5413" width="10.6640625" style="19"/>
    <col min="5414" max="5414" width="11.1640625" style="19" customWidth="1"/>
    <col min="5415" max="5417" width="10.6640625" style="19"/>
    <col min="5418" max="5418" width="9.5" style="19" bestFit="1" customWidth="1"/>
    <col min="5419" max="5623" width="10.6640625" style="19"/>
    <col min="5624" max="5624" width="36" style="19" customWidth="1"/>
    <col min="5625" max="5626" width="10.6640625" style="19"/>
    <col min="5627" max="5627" width="19.1640625" style="19" bestFit="1" customWidth="1"/>
    <col min="5628" max="5628" width="10.6640625" style="19"/>
    <col min="5629" max="5629" width="10" style="19" customWidth="1"/>
    <col min="5630" max="5630" width="15.5" style="19" customWidth="1"/>
    <col min="5631" max="5633" width="10.6640625" style="19"/>
    <col min="5634" max="5634" width="12.5" style="19" customWidth="1"/>
    <col min="5635" max="5635" width="10.6640625" style="19"/>
    <col min="5636" max="5636" width="9.5" style="19" customWidth="1"/>
    <col min="5637" max="5639" width="11.1640625" style="19" customWidth="1"/>
    <col min="5640" max="5640" width="5.6640625" style="19" customWidth="1"/>
    <col min="5641" max="5641" width="14.1640625" style="19" customWidth="1"/>
    <col min="5642" max="5645" width="10.6640625" style="19"/>
    <col min="5646" max="5646" width="8.1640625" style="19" customWidth="1"/>
    <col min="5647" max="5647" width="5.6640625" style="19" customWidth="1"/>
    <col min="5648" max="5651" width="10.6640625" style="19"/>
    <col min="5652" max="5652" width="5.6640625" style="19" customWidth="1"/>
    <col min="5653" max="5653" width="10.6640625" style="19"/>
    <col min="5654" max="5654" width="11.1640625" style="19" customWidth="1"/>
    <col min="5655" max="5661" width="10.6640625" style="19"/>
    <col min="5662" max="5662" width="12.1640625" style="19" customWidth="1"/>
    <col min="5663" max="5663" width="13.5" style="19" customWidth="1"/>
    <col min="5664" max="5669" width="10.6640625" style="19"/>
    <col min="5670" max="5670" width="11.1640625" style="19" customWidth="1"/>
    <col min="5671" max="5673" width="10.6640625" style="19"/>
    <col min="5674" max="5674" width="9.5" style="19" bestFit="1" customWidth="1"/>
    <col min="5675" max="5879" width="10.6640625" style="19"/>
    <col min="5880" max="5880" width="36" style="19" customWidth="1"/>
    <col min="5881" max="5882" width="10.6640625" style="19"/>
    <col min="5883" max="5883" width="19.1640625" style="19" bestFit="1" customWidth="1"/>
    <col min="5884" max="5884" width="10.6640625" style="19"/>
    <col min="5885" max="5885" width="10" style="19" customWidth="1"/>
    <col min="5886" max="5886" width="15.5" style="19" customWidth="1"/>
    <col min="5887" max="5889" width="10.6640625" style="19"/>
    <col min="5890" max="5890" width="12.5" style="19" customWidth="1"/>
    <col min="5891" max="5891" width="10.6640625" style="19"/>
    <col min="5892" max="5892" width="9.5" style="19" customWidth="1"/>
    <col min="5893" max="5895" width="11.1640625" style="19" customWidth="1"/>
    <col min="5896" max="5896" width="5.6640625" style="19" customWidth="1"/>
    <col min="5897" max="5897" width="14.1640625" style="19" customWidth="1"/>
    <col min="5898" max="5901" width="10.6640625" style="19"/>
    <col min="5902" max="5902" width="8.1640625" style="19" customWidth="1"/>
    <col min="5903" max="5903" width="5.6640625" style="19" customWidth="1"/>
    <col min="5904" max="5907" width="10.6640625" style="19"/>
    <col min="5908" max="5908" width="5.6640625" style="19" customWidth="1"/>
    <col min="5909" max="5909" width="10.6640625" style="19"/>
    <col min="5910" max="5910" width="11.1640625" style="19" customWidth="1"/>
    <col min="5911" max="5917" width="10.6640625" style="19"/>
    <col min="5918" max="5918" width="12.1640625" style="19" customWidth="1"/>
    <col min="5919" max="5919" width="13.5" style="19" customWidth="1"/>
    <col min="5920" max="5925" width="10.6640625" style="19"/>
    <col min="5926" max="5926" width="11.1640625" style="19" customWidth="1"/>
    <col min="5927" max="5929" width="10.6640625" style="19"/>
    <col min="5930" max="5930" width="9.5" style="19" bestFit="1" customWidth="1"/>
    <col min="5931" max="6135" width="10.6640625" style="19"/>
    <col min="6136" max="6136" width="36" style="19" customWidth="1"/>
    <col min="6137" max="6138" width="10.6640625" style="19"/>
    <col min="6139" max="6139" width="19.1640625" style="19" bestFit="1" customWidth="1"/>
    <col min="6140" max="6140" width="10.6640625" style="19"/>
    <col min="6141" max="6141" width="10" style="19" customWidth="1"/>
    <col min="6142" max="6142" width="15.5" style="19" customWidth="1"/>
    <col min="6143" max="6145" width="10.6640625" style="19"/>
    <col min="6146" max="6146" width="12.5" style="19" customWidth="1"/>
    <col min="6147" max="6147" width="10.6640625" style="19"/>
    <col min="6148" max="6148" width="9.5" style="19" customWidth="1"/>
    <col min="6149" max="6151" width="11.1640625" style="19" customWidth="1"/>
    <col min="6152" max="6152" width="5.6640625" style="19" customWidth="1"/>
    <col min="6153" max="6153" width="14.1640625" style="19" customWidth="1"/>
    <col min="6154" max="6157" width="10.6640625" style="19"/>
    <col min="6158" max="6158" width="8.1640625" style="19" customWidth="1"/>
    <col min="6159" max="6159" width="5.6640625" style="19" customWidth="1"/>
    <col min="6160" max="6163" width="10.6640625" style="19"/>
    <col min="6164" max="6164" width="5.6640625" style="19" customWidth="1"/>
    <col min="6165" max="6165" width="10.6640625" style="19"/>
    <col min="6166" max="6166" width="11.1640625" style="19" customWidth="1"/>
    <col min="6167" max="6173" width="10.6640625" style="19"/>
    <col min="6174" max="6174" width="12.1640625" style="19" customWidth="1"/>
    <col min="6175" max="6175" width="13.5" style="19" customWidth="1"/>
    <col min="6176" max="6181" width="10.6640625" style="19"/>
    <col min="6182" max="6182" width="11.1640625" style="19" customWidth="1"/>
    <col min="6183" max="6185" width="10.6640625" style="19"/>
    <col min="6186" max="6186" width="9.5" style="19" bestFit="1" customWidth="1"/>
    <col min="6187" max="6391" width="10.6640625" style="19"/>
    <col min="6392" max="6392" width="36" style="19" customWidth="1"/>
    <col min="6393" max="6394" width="10.6640625" style="19"/>
    <col min="6395" max="6395" width="19.1640625" style="19" bestFit="1" customWidth="1"/>
    <col min="6396" max="6396" width="10.6640625" style="19"/>
    <col min="6397" max="6397" width="10" style="19" customWidth="1"/>
    <col min="6398" max="6398" width="15.5" style="19" customWidth="1"/>
    <col min="6399" max="6401" width="10.6640625" style="19"/>
    <col min="6402" max="6402" width="12.5" style="19" customWidth="1"/>
    <col min="6403" max="6403" width="10.6640625" style="19"/>
    <col min="6404" max="6404" width="9.5" style="19" customWidth="1"/>
    <col min="6405" max="6407" width="11.1640625" style="19" customWidth="1"/>
    <col min="6408" max="6408" width="5.6640625" style="19" customWidth="1"/>
    <col min="6409" max="6409" width="14.1640625" style="19" customWidth="1"/>
    <col min="6410" max="6413" width="10.6640625" style="19"/>
    <col min="6414" max="6414" width="8.1640625" style="19" customWidth="1"/>
    <col min="6415" max="6415" width="5.6640625" style="19" customWidth="1"/>
    <col min="6416" max="6419" width="10.6640625" style="19"/>
    <col min="6420" max="6420" width="5.6640625" style="19" customWidth="1"/>
    <col min="6421" max="6421" width="10.6640625" style="19"/>
    <col min="6422" max="6422" width="11.1640625" style="19" customWidth="1"/>
    <col min="6423" max="6429" width="10.6640625" style="19"/>
    <col min="6430" max="6430" width="12.1640625" style="19" customWidth="1"/>
    <col min="6431" max="6431" width="13.5" style="19" customWidth="1"/>
    <col min="6432" max="6437" width="10.6640625" style="19"/>
    <col min="6438" max="6438" width="11.1640625" style="19" customWidth="1"/>
    <col min="6439" max="6441" width="10.6640625" style="19"/>
    <col min="6442" max="6442" width="9.5" style="19" bestFit="1" customWidth="1"/>
    <col min="6443" max="6647" width="10.6640625" style="19"/>
    <col min="6648" max="6648" width="36" style="19" customWidth="1"/>
    <col min="6649" max="6650" width="10.6640625" style="19"/>
    <col min="6651" max="6651" width="19.1640625" style="19" bestFit="1" customWidth="1"/>
    <col min="6652" max="6652" width="10.6640625" style="19"/>
    <col min="6653" max="6653" width="10" style="19" customWidth="1"/>
    <col min="6654" max="6654" width="15.5" style="19" customWidth="1"/>
    <col min="6655" max="6657" width="10.6640625" style="19"/>
    <col min="6658" max="6658" width="12.5" style="19" customWidth="1"/>
    <col min="6659" max="6659" width="10.6640625" style="19"/>
    <col min="6660" max="6660" width="9.5" style="19" customWidth="1"/>
    <col min="6661" max="6663" width="11.1640625" style="19" customWidth="1"/>
    <col min="6664" max="6664" width="5.6640625" style="19" customWidth="1"/>
    <col min="6665" max="6665" width="14.1640625" style="19" customWidth="1"/>
    <col min="6666" max="6669" width="10.6640625" style="19"/>
    <col min="6670" max="6670" width="8.1640625" style="19" customWidth="1"/>
    <col min="6671" max="6671" width="5.6640625" style="19" customWidth="1"/>
    <col min="6672" max="6675" width="10.6640625" style="19"/>
    <col min="6676" max="6676" width="5.6640625" style="19" customWidth="1"/>
    <col min="6677" max="6677" width="10.6640625" style="19"/>
    <col min="6678" max="6678" width="11.1640625" style="19" customWidth="1"/>
    <col min="6679" max="6685" width="10.6640625" style="19"/>
    <col min="6686" max="6686" width="12.1640625" style="19" customWidth="1"/>
    <col min="6687" max="6687" width="13.5" style="19" customWidth="1"/>
    <col min="6688" max="6693" width="10.6640625" style="19"/>
    <col min="6694" max="6694" width="11.1640625" style="19" customWidth="1"/>
    <col min="6695" max="6697" width="10.6640625" style="19"/>
    <col min="6698" max="6698" width="9.5" style="19" bestFit="1" customWidth="1"/>
    <col min="6699" max="6903" width="10.6640625" style="19"/>
    <col min="6904" max="6904" width="36" style="19" customWidth="1"/>
    <col min="6905" max="6906" width="10.6640625" style="19"/>
    <col min="6907" max="6907" width="19.1640625" style="19" bestFit="1" customWidth="1"/>
    <col min="6908" max="6908" width="10.6640625" style="19"/>
    <col min="6909" max="6909" width="10" style="19" customWidth="1"/>
    <col min="6910" max="6910" width="15.5" style="19" customWidth="1"/>
    <col min="6911" max="6913" width="10.6640625" style="19"/>
    <col min="6914" max="6914" width="12.5" style="19" customWidth="1"/>
    <col min="6915" max="6915" width="10.6640625" style="19"/>
    <col min="6916" max="6916" width="9.5" style="19" customWidth="1"/>
    <col min="6917" max="6919" width="11.1640625" style="19" customWidth="1"/>
    <col min="6920" max="6920" width="5.6640625" style="19" customWidth="1"/>
    <col min="6921" max="6921" width="14.1640625" style="19" customWidth="1"/>
    <col min="6922" max="6925" width="10.6640625" style="19"/>
    <col min="6926" max="6926" width="8.1640625" style="19" customWidth="1"/>
    <col min="6927" max="6927" width="5.6640625" style="19" customWidth="1"/>
    <col min="6928" max="6931" width="10.6640625" style="19"/>
    <col min="6932" max="6932" width="5.6640625" style="19" customWidth="1"/>
    <col min="6933" max="6933" width="10.6640625" style="19"/>
    <col min="6934" max="6934" width="11.1640625" style="19" customWidth="1"/>
    <col min="6935" max="6941" width="10.6640625" style="19"/>
    <col min="6942" max="6942" width="12.1640625" style="19" customWidth="1"/>
    <col min="6943" max="6943" width="13.5" style="19" customWidth="1"/>
    <col min="6944" max="6949" width="10.6640625" style="19"/>
    <col min="6950" max="6950" width="11.1640625" style="19" customWidth="1"/>
    <col min="6951" max="6953" width="10.6640625" style="19"/>
    <col min="6954" max="6954" width="9.5" style="19" bestFit="1" customWidth="1"/>
    <col min="6955" max="7159" width="10.6640625" style="19"/>
    <col min="7160" max="7160" width="36" style="19" customWidth="1"/>
    <col min="7161" max="7162" width="10.6640625" style="19"/>
    <col min="7163" max="7163" width="19.1640625" style="19" bestFit="1" customWidth="1"/>
    <col min="7164" max="7164" width="10.6640625" style="19"/>
    <col min="7165" max="7165" width="10" style="19" customWidth="1"/>
    <col min="7166" max="7166" width="15.5" style="19" customWidth="1"/>
    <col min="7167" max="7169" width="10.6640625" style="19"/>
    <col min="7170" max="7170" width="12.5" style="19" customWidth="1"/>
    <col min="7171" max="7171" width="10.6640625" style="19"/>
    <col min="7172" max="7172" width="9.5" style="19" customWidth="1"/>
    <col min="7173" max="7175" width="11.1640625" style="19" customWidth="1"/>
    <col min="7176" max="7176" width="5.6640625" style="19" customWidth="1"/>
    <col min="7177" max="7177" width="14.1640625" style="19" customWidth="1"/>
    <col min="7178" max="7181" width="10.6640625" style="19"/>
    <col min="7182" max="7182" width="8.1640625" style="19" customWidth="1"/>
    <col min="7183" max="7183" width="5.6640625" style="19" customWidth="1"/>
    <col min="7184" max="7187" width="10.6640625" style="19"/>
    <col min="7188" max="7188" width="5.6640625" style="19" customWidth="1"/>
    <col min="7189" max="7189" width="10.6640625" style="19"/>
    <col min="7190" max="7190" width="11.1640625" style="19" customWidth="1"/>
    <col min="7191" max="7197" width="10.6640625" style="19"/>
    <col min="7198" max="7198" width="12.1640625" style="19" customWidth="1"/>
    <col min="7199" max="7199" width="13.5" style="19" customWidth="1"/>
    <col min="7200" max="7205" width="10.6640625" style="19"/>
    <col min="7206" max="7206" width="11.1640625" style="19" customWidth="1"/>
    <col min="7207" max="7209" width="10.6640625" style="19"/>
    <col min="7210" max="7210" width="9.5" style="19" bestFit="1" customWidth="1"/>
    <col min="7211" max="7415" width="10.6640625" style="19"/>
    <col min="7416" max="7416" width="36" style="19" customWidth="1"/>
    <col min="7417" max="7418" width="10.6640625" style="19"/>
    <col min="7419" max="7419" width="19.1640625" style="19" bestFit="1" customWidth="1"/>
    <col min="7420" max="7420" width="10.6640625" style="19"/>
    <col min="7421" max="7421" width="10" style="19" customWidth="1"/>
    <col min="7422" max="7422" width="15.5" style="19" customWidth="1"/>
    <col min="7423" max="7425" width="10.6640625" style="19"/>
    <col min="7426" max="7426" width="12.5" style="19" customWidth="1"/>
    <col min="7427" max="7427" width="10.6640625" style="19"/>
    <col min="7428" max="7428" width="9.5" style="19" customWidth="1"/>
    <col min="7429" max="7431" width="11.1640625" style="19" customWidth="1"/>
    <col min="7432" max="7432" width="5.6640625" style="19" customWidth="1"/>
    <col min="7433" max="7433" width="14.1640625" style="19" customWidth="1"/>
    <col min="7434" max="7437" width="10.6640625" style="19"/>
    <col min="7438" max="7438" width="8.1640625" style="19" customWidth="1"/>
    <col min="7439" max="7439" width="5.6640625" style="19" customWidth="1"/>
    <col min="7440" max="7443" width="10.6640625" style="19"/>
    <col min="7444" max="7444" width="5.6640625" style="19" customWidth="1"/>
    <col min="7445" max="7445" width="10.6640625" style="19"/>
    <col min="7446" max="7446" width="11.1640625" style="19" customWidth="1"/>
    <col min="7447" max="7453" width="10.6640625" style="19"/>
    <col min="7454" max="7454" width="12.1640625" style="19" customWidth="1"/>
    <col min="7455" max="7455" width="13.5" style="19" customWidth="1"/>
    <col min="7456" max="7461" width="10.6640625" style="19"/>
    <col min="7462" max="7462" width="11.1640625" style="19" customWidth="1"/>
    <col min="7463" max="7465" width="10.6640625" style="19"/>
    <col min="7466" max="7466" width="9.5" style="19" bestFit="1" customWidth="1"/>
    <col min="7467" max="7671" width="10.6640625" style="19"/>
    <col min="7672" max="7672" width="36" style="19" customWidth="1"/>
    <col min="7673" max="7674" width="10.6640625" style="19"/>
    <col min="7675" max="7675" width="19.1640625" style="19" bestFit="1" customWidth="1"/>
    <col min="7676" max="7676" width="10.6640625" style="19"/>
    <col min="7677" max="7677" width="10" style="19" customWidth="1"/>
    <col min="7678" max="7678" width="15.5" style="19" customWidth="1"/>
    <col min="7679" max="7681" width="10.6640625" style="19"/>
    <col min="7682" max="7682" width="12.5" style="19" customWidth="1"/>
    <col min="7683" max="7683" width="10.6640625" style="19"/>
    <col min="7684" max="7684" width="9.5" style="19" customWidth="1"/>
    <col min="7685" max="7687" width="11.1640625" style="19" customWidth="1"/>
    <col min="7688" max="7688" width="5.6640625" style="19" customWidth="1"/>
    <col min="7689" max="7689" width="14.1640625" style="19" customWidth="1"/>
    <col min="7690" max="7693" width="10.6640625" style="19"/>
    <col min="7694" max="7694" width="8.1640625" style="19" customWidth="1"/>
    <col min="7695" max="7695" width="5.6640625" style="19" customWidth="1"/>
    <col min="7696" max="7699" width="10.6640625" style="19"/>
    <col min="7700" max="7700" width="5.6640625" style="19" customWidth="1"/>
    <col min="7701" max="7701" width="10.6640625" style="19"/>
    <col min="7702" max="7702" width="11.1640625" style="19" customWidth="1"/>
    <col min="7703" max="7709" width="10.6640625" style="19"/>
    <col min="7710" max="7710" width="12.1640625" style="19" customWidth="1"/>
    <col min="7711" max="7711" width="13.5" style="19" customWidth="1"/>
    <col min="7712" max="7717" width="10.6640625" style="19"/>
    <col min="7718" max="7718" width="11.1640625" style="19" customWidth="1"/>
    <col min="7719" max="7721" width="10.6640625" style="19"/>
    <col min="7722" max="7722" width="9.5" style="19" bestFit="1" customWidth="1"/>
    <col min="7723" max="7927" width="10.6640625" style="19"/>
    <col min="7928" max="7928" width="36" style="19" customWidth="1"/>
    <col min="7929" max="7930" width="10.6640625" style="19"/>
    <col min="7931" max="7931" width="19.1640625" style="19" bestFit="1" customWidth="1"/>
    <col min="7932" max="7932" width="10.6640625" style="19"/>
    <col min="7933" max="7933" width="10" style="19" customWidth="1"/>
    <col min="7934" max="7934" width="15.5" style="19" customWidth="1"/>
    <col min="7935" max="7937" width="10.6640625" style="19"/>
    <col min="7938" max="7938" width="12.5" style="19" customWidth="1"/>
    <col min="7939" max="7939" width="10.6640625" style="19"/>
    <col min="7940" max="7940" width="9.5" style="19" customWidth="1"/>
    <col min="7941" max="7943" width="11.1640625" style="19" customWidth="1"/>
    <col min="7944" max="7944" width="5.6640625" style="19" customWidth="1"/>
    <col min="7945" max="7945" width="14.1640625" style="19" customWidth="1"/>
    <col min="7946" max="7949" width="10.6640625" style="19"/>
    <col min="7950" max="7950" width="8.1640625" style="19" customWidth="1"/>
    <col min="7951" max="7951" width="5.6640625" style="19" customWidth="1"/>
    <col min="7952" max="7955" width="10.6640625" style="19"/>
    <col min="7956" max="7956" width="5.6640625" style="19" customWidth="1"/>
    <col min="7957" max="7957" width="10.6640625" style="19"/>
    <col min="7958" max="7958" width="11.1640625" style="19" customWidth="1"/>
    <col min="7959" max="7965" width="10.6640625" style="19"/>
    <col min="7966" max="7966" width="12.1640625" style="19" customWidth="1"/>
    <col min="7967" max="7967" width="13.5" style="19" customWidth="1"/>
    <col min="7968" max="7973" width="10.6640625" style="19"/>
    <col min="7974" max="7974" width="11.1640625" style="19" customWidth="1"/>
    <col min="7975" max="7977" width="10.6640625" style="19"/>
    <col min="7978" max="7978" width="9.5" style="19" bestFit="1" customWidth="1"/>
    <col min="7979" max="8183" width="10.6640625" style="19"/>
    <col min="8184" max="8184" width="36" style="19" customWidth="1"/>
    <col min="8185" max="8186" width="10.6640625" style="19"/>
    <col min="8187" max="8187" width="19.1640625" style="19" bestFit="1" customWidth="1"/>
    <col min="8188" max="8188" width="10.6640625" style="19"/>
    <col min="8189" max="8189" width="10" style="19" customWidth="1"/>
    <col min="8190" max="8190" width="15.5" style="19" customWidth="1"/>
    <col min="8191" max="8193" width="10.6640625" style="19"/>
    <col min="8194" max="8194" width="12.5" style="19" customWidth="1"/>
    <col min="8195" max="8195" width="10.6640625" style="19"/>
    <col min="8196" max="8196" width="9.5" style="19" customWidth="1"/>
    <col min="8197" max="8199" width="11.1640625" style="19" customWidth="1"/>
    <col min="8200" max="8200" width="5.6640625" style="19" customWidth="1"/>
    <col min="8201" max="8201" width="14.1640625" style="19" customWidth="1"/>
    <col min="8202" max="8205" width="10.6640625" style="19"/>
    <col min="8206" max="8206" width="8.1640625" style="19" customWidth="1"/>
    <col min="8207" max="8207" width="5.6640625" style="19" customWidth="1"/>
    <col min="8208" max="8211" width="10.6640625" style="19"/>
    <col min="8212" max="8212" width="5.6640625" style="19" customWidth="1"/>
    <col min="8213" max="8213" width="10.6640625" style="19"/>
    <col min="8214" max="8214" width="11.1640625" style="19" customWidth="1"/>
    <col min="8215" max="8221" width="10.6640625" style="19"/>
    <col min="8222" max="8222" width="12.1640625" style="19" customWidth="1"/>
    <col min="8223" max="8223" width="13.5" style="19" customWidth="1"/>
    <col min="8224" max="8229" width="10.6640625" style="19"/>
    <col min="8230" max="8230" width="11.1640625" style="19" customWidth="1"/>
    <col min="8231" max="8233" width="10.6640625" style="19"/>
    <col min="8234" max="8234" width="9.5" style="19" bestFit="1" customWidth="1"/>
    <col min="8235" max="8439" width="10.6640625" style="19"/>
    <col min="8440" max="8440" width="36" style="19" customWidth="1"/>
    <col min="8441" max="8442" width="10.6640625" style="19"/>
    <col min="8443" max="8443" width="19.1640625" style="19" bestFit="1" customWidth="1"/>
    <col min="8444" max="8444" width="10.6640625" style="19"/>
    <col min="8445" max="8445" width="10" style="19" customWidth="1"/>
    <col min="8446" max="8446" width="15.5" style="19" customWidth="1"/>
    <col min="8447" max="8449" width="10.6640625" style="19"/>
    <col min="8450" max="8450" width="12.5" style="19" customWidth="1"/>
    <col min="8451" max="8451" width="10.6640625" style="19"/>
    <col min="8452" max="8452" width="9.5" style="19" customWidth="1"/>
    <col min="8453" max="8455" width="11.1640625" style="19" customWidth="1"/>
    <col min="8456" max="8456" width="5.6640625" style="19" customWidth="1"/>
    <col min="8457" max="8457" width="14.1640625" style="19" customWidth="1"/>
    <col min="8458" max="8461" width="10.6640625" style="19"/>
    <col min="8462" max="8462" width="8.1640625" style="19" customWidth="1"/>
    <col min="8463" max="8463" width="5.6640625" style="19" customWidth="1"/>
    <col min="8464" max="8467" width="10.6640625" style="19"/>
    <col min="8468" max="8468" width="5.6640625" style="19" customWidth="1"/>
    <col min="8469" max="8469" width="10.6640625" style="19"/>
    <col min="8470" max="8470" width="11.1640625" style="19" customWidth="1"/>
    <col min="8471" max="8477" width="10.6640625" style="19"/>
    <col min="8478" max="8478" width="12.1640625" style="19" customWidth="1"/>
    <col min="8479" max="8479" width="13.5" style="19" customWidth="1"/>
    <col min="8480" max="8485" width="10.6640625" style="19"/>
    <col min="8486" max="8486" width="11.1640625" style="19" customWidth="1"/>
    <col min="8487" max="8489" width="10.6640625" style="19"/>
    <col min="8490" max="8490" width="9.5" style="19" bestFit="1" customWidth="1"/>
    <col min="8491" max="8695" width="10.6640625" style="19"/>
    <col min="8696" max="8696" width="36" style="19" customWidth="1"/>
    <col min="8697" max="8698" width="10.6640625" style="19"/>
    <col min="8699" max="8699" width="19.1640625" style="19" bestFit="1" customWidth="1"/>
    <col min="8700" max="8700" width="10.6640625" style="19"/>
    <col min="8701" max="8701" width="10" style="19" customWidth="1"/>
    <col min="8702" max="8702" width="15.5" style="19" customWidth="1"/>
    <col min="8703" max="8705" width="10.6640625" style="19"/>
    <col min="8706" max="8706" width="12.5" style="19" customWidth="1"/>
    <col min="8707" max="8707" width="10.6640625" style="19"/>
    <col min="8708" max="8708" width="9.5" style="19" customWidth="1"/>
    <col min="8709" max="8711" width="11.1640625" style="19" customWidth="1"/>
    <col min="8712" max="8712" width="5.6640625" style="19" customWidth="1"/>
    <col min="8713" max="8713" width="14.1640625" style="19" customWidth="1"/>
    <col min="8714" max="8717" width="10.6640625" style="19"/>
    <col min="8718" max="8718" width="8.1640625" style="19" customWidth="1"/>
    <col min="8719" max="8719" width="5.6640625" style="19" customWidth="1"/>
    <col min="8720" max="8723" width="10.6640625" style="19"/>
    <col min="8724" max="8724" width="5.6640625" style="19" customWidth="1"/>
    <col min="8725" max="8725" width="10.6640625" style="19"/>
    <col min="8726" max="8726" width="11.1640625" style="19" customWidth="1"/>
    <col min="8727" max="8733" width="10.6640625" style="19"/>
    <col min="8734" max="8734" width="12.1640625" style="19" customWidth="1"/>
    <col min="8735" max="8735" width="13.5" style="19" customWidth="1"/>
    <col min="8736" max="8741" width="10.6640625" style="19"/>
    <col min="8742" max="8742" width="11.1640625" style="19" customWidth="1"/>
    <col min="8743" max="8745" width="10.6640625" style="19"/>
    <col min="8746" max="8746" width="9.5" style="19" bestFit="1" customWidth="1"/>
    <col min="8747" max="8951" width="10.6640625" style="19"/>
    <col min="8952" max="8952" width="36" style="19" customWidth="1"/>
    <col min="8953" max="8954" width="10.6640625" style="19"/>
    <col min="8955" max="8955" width="19.1640625" style="19" bestFit="1" customWidth="1"/>
    <col min="8956" max="8956" width="10.6640625" style="19"/>
    <col min="8957" max="8957" width="10" style="19" customWidth="1"/>
    <col min="8958" max="8958" width="15.5" style="19" customWidth="1"/>
    <col min="8959" max="8961" width="10.6640625" style="19"/>
    <col min="8962" max="8962" width="12.5" style="19" customWidth="1"/>
    <col min="8963" max="8963" width="10.6640625" style="19"/>
    <col min="8964" max="8964" width="9.5" style="19" customWidth="1"/>
    <col min="8965" max="8967" width="11.1640625" style="19" customWidth="1"/>
    <col min="8968" max="8968" width="5.6640625" style="19" customWidth="1"/>
    <col min="8969" max="8969" width="14.1640625" style="19" customWidth="1"/>
    <col min="8970" max="8973" width="10.6640625" style="19"/>
    <col min="8974" max="8974" width="8.1640625" style="19" customWidth="1"/>
    <col min="8975" max="8975" width="5.6640625" style="19" customWidth="1"/>
    <col min="8976" max="8979" width="10.6640625" style="19"/>
    <col min="8980" max="8980" width="5.6640625" style="19" customWidth="1"/>
    <col min="8981" max="8981" width="10.6640625" style="19"/>
    <col min="8982" max="8982" width="11.1640625" style="19" customWidth="1"/>
    <col min="8983" max="8989" width="10.6640625" style="19"/>
    <col min="8990" max="8990" width="12.1640625" style="19" customWidth="1"/>
    <col min="8991" max="8991" width="13.5" style="19" customWidth="1"/>
    <col min="8992" max="8997" width="10.6640625" style="19"/>
    <col min="8998" max="8998" width="11.1640625" style="19" customWidth="1"/>
    <col min="8999" max="9001" width="10.6640625" style="19"/>
    <col min="9002" max="9002" width="9.5" style="19" bestFit="1" customWidth="1"/>
    <col min="9003" max="9207" width="10.6640625" style="19"/>
    <col min="9208" max="9208" width="36" style="19" customWidth="1"/>
    <col min="9209" max="9210" width="10.6640625" style="19"/>
    <col min="9211" max="9211" width="19.1640625" style="19" bestFit="1" customWidth="1"/>
    <col min="9212" max="9212" width="10.6640625" style="19"/>
    <col min="9213" max="9213" width="10" style="19" customWidth="1"/>
    <col min="9214" max="9214" width="15.5" style="19" customWidth="1"/>
    <col min="9215" max="9217" width="10.6640625" style="19"/>
    <col min="9218" max="9218" width="12.5" style="19" customWidth="1"/>
    <col min="9219" max="9219" width="10.6640625" style="19"/>
    <col min="9220" max="9220" width="9.5" style="19" customWidth="1"/>
    <col min="9221" max="9223" width="11.1640625" style="19" customWidth="1"/>
    <col min="9224" max="9224" width="5.6640625" style="19" customWidth="1"/>
    <col min="9225" max="9225" width="14.1640625" style="19" customWidth="1"/>
    <col min="9226" max="9229" width="10.6640625" style="19"/>
    <col min="9230" max="9230" width="8.1640625" style="19" customWidth="1"/>
    <col min="9231" max="9231" width="5.6640625" style="19" customWidth="1"/>
    <col min="9232" max="9235" width="10.6640625" style="19"/>
    <col min="9236" max="9236" width="5.6640625" style="19" customWidth="1"/>
    <col min="9237" max="9237" width="10.6640625" style="19"/>
    <col min="9238" max="9238" width="11.1640625" style="19" customWidth="1"/>
    <col min="9239" max="9245" width="10.6640625" style="19"/>
    <col min="9246" max="9246" width="12.1640625" style="19" customWidth="1"/>
    <col min="9247" max="9247" width="13.5" style="19" customWidth="1"/>
    <col min="9248" max="9253" width="10.6640625" style="19"/>
    <col min="9254" max="9254" width="11.1640625" style="19" customWidth="1"/>
    <col min="9255" max="9257" width="10.6640625" style="19"/>
    <col min="9258" max="9258" width="9.5" style="19" bestFit="1" customWidth="1"/>
    <col min="9259" max="9463" width="10.6640625" style="19"/>
    <col min="9464" max="9464" width="36" style="19" customWidth="1"/>
    <col min="9465" max="9466" width="10.6640625" style="19"/>
    <col min="9467" max="9467" width="19.1640625" style="19" bestFit="1" customWidth="1"/>
    <col min="9468" max="9468" width="10.6640625" style="19"/>
    <col min="9469" max="9469" width="10" style="19" customWidth="1"/>
    <col min="9470" max="9470" width="15.5" style="19" customWidth="1"/>
    <col min="9471" max="9473" width="10.6640625" style="19"/>
    <col min="9474" max="9474" width="12.5" style="19" customWidth="1"/>
    <col min="9475" max="9475" width="10.6640625" style="19"/>
    <col min="9476" max="9476" width="9.5" style="19" customWidth="1"/>
    <col min="9477" max="9479" width="11.1640625" style="19" customWidth="1"/>
    <col min="9480" max="9480" width="5.6640625" style="19" customWidth="1"/>
    <col min="9481" max="9481" width="14.1640625" style="19" customWidth="1"/>
    <col min="9482" max="9485" width="10.6640625" style="19"/>
    <col min="9486" max="9486" width="8.1640625" style="19" customWidth="1"/>
    <col min="9487" max="9487" width="5.6640625" style="19" customWidth="1"/>
    <col min="9488" max="9491" width="10.6640625" style="19"/>
    <col min="9492" max="9492" width="5.6640625" style="19" customWidth="1"/>
    <col min="9493" max="9493" width="10.6640625" style="19"/>
    <col min="9494" max="9494" width="11.1640625" style="19" customWidth="1"/>
    <col min="9495" max="9501" width="10.6640625" style="19"/>
    <col min="9502" max="9502" width="12.1640625" style="19" customWidth="1"/>
    <col min="9503" max="9503" width="13.5" style="19" customWidth="1"/>
    <col min="9504" max="9509" width="10.6640625" style="19"/>
    <col min="9510" max="9510" width="11.1640625" style="19" customWidth="1"/>
    <col min="9511" max="9513" width="10.6640625" style="19"/>
    <col min="9514" max="9514" width="9.5" style="19" bestFit="1" customWidth="1"/>
    <col min="9515" max="9719" width="10.6640625" style="19"/>
    <col min="9720" max="9720" width="36" style="19" customWidth="1"/>
    <col min="9721" max="9722" width="10.6640625" style="19"/>
    <col min="9723" max="9723" width="19.1640625" style="19" bestFit="1" customWidth="1"/>
    <col min="9724" max="9724" width="10.6640625" style="19"/>
    <col min="9725" max="9725" width="10" style="19" customWidth="1"/>
    <col min="9726" max="9726" width="15.5" style="19" customWidth="1"/>
    <col min="9727" max="9729" width="10.6640625" style="19"/>
    <col min="9730" max="9730" width="12.5" style="19" customWidth="1"/>
    <col min="9731" max="9731" width="10.6640625" style="19"/>
    <col min="9732" max="9732" width="9.5" style="19" customWidth="1"/>
    <col min="9733" max="9735" width="11.1640625" style="19" customWidth="1"/>
    <col min="9736" max="9736" width="5.6640625" style="19" customWidth="1"/>
    <col min="9737" max="9737" width="14.1640625" style="19" customWidth="1"/>
    <col min="9738" max="9741" width="10.6640625" style="19"/>
    <col min="9742" max="9742" width="8.1640625" style="19" customWidth="1"/>
    <col min="9743" max="9743" width="5.6640625" style="19" customWidth="1"/>
    <col min="9744" max="9747" width="10.6640625" style="19"/>
    <col min="9748" max="9748" width="5.6640625" style="19" customWidth="1"/>
    <col min="9749" max="9749" width="10.6640625" style="19"/>
    <col min="9750" max="9750" width="11.1640625" style="19" customWidth="1"/>
    <col min="9751" max="9757" width="10.6640625" style="19"/>
    <col min="9758" max="9758" width="12.1640625" style="19" customWidth="1"/>
    <col min="9759" max="9759" width="13.5" style="19" customWidth="1"/>
    <col min="9760" max="9765" width="10.6640625" style="19"/>
    <col min="9766" max="9766" width="11.1640625" style="19" customWidth="1"/>
    <col min="9767" max="9769" width="10.6640625" style="19"/>
    <col min="9770" max="9770" width="9.5" style="19" bestFit="1" customWidth="1"/>
    <col min="9771" max="9975" width="10.6640625" style="19"/>
    <col min="9976" max="9976" width="36" style="19" customWidth="1"/>
    <col min="9977" max="9978" width="10.6640625" style="19"/>
    <col min="9979" max="9979" width="19.1640625" style="19" bestFit="1" customWidth="1"/>
    <col min="9980" max="9980" width="10.6640625" style="19"/>
    <col min="9981" max="9981" width="10" style="19" customWidth="1"/>
    <col min="9982" max="9982" width="15.5" style="19" customWidth="1"/>
    <col min="9983" max="9985" width="10.6640625" style="19"/>
    <col min="9986" max="9986" width="12.5" style="19" customWidth="1"/>
    <col min="9987" max="9987" width="10.6640625" style="19"/>
    <col min="9988" max="9988" width="9.5" style="19" customWidth="1"/>
    <col min="9989" max="9991" width="11.1640625" style="19" customWidth="1"/>
    <col min="9992" max="9992" width="5.6640625" style="19" customWidth="1"/>
    <col min="9993" max="9993" width="14.1640625" style="19" customWidth="1"/>
    <col min="9994" max="9997" width="10.6640625" style="19"/>
    <col min="9998" max="9998" width="8.1640625" style="19" customWidth="1"/>
    <col min="9999" max="9999" width="5.6640625" style="19" customWidth="1"/>
    <col min="10000" max="10003" width="10.6640625" style="19"/>
    <col min="10004" max="10004" width="5.6640625" style="19" customWidth="1"/>
    <col min="10005" max="10005" width="10.6640625" style="19"/>
    <col min="10006" max="10006" width="11.1640625" style="19" customWidth="1"/>
    <col min="10007" max="10013" width="10.6640625" style="19"/>
    <col min="10014" max="10014" width="12.1640625" style="19" customWidth="1"/>
    <col min="10015" max="10015" width="13.5" style="19" customWidth="1"/>
    <col min="10016" max="10021" width="10.6640625" style="19"/>
    <col min="10022" max="10022" width="11.1640625" style="19" customWidth="1"/>
    <col min="10023" max="10025" width="10.6640625" style="19"/>
    <col min="10026" max="10026" width="9.5" style="19" bestFit="1" customWidth="1"/>
    <col min="10027" max="10231" width="10.6640625" style="19"/>
    <col min="10232" max="10232" width="36" style="19" customWidth="1"/>
    <col min="10233" max="10234" width="10.6640625" style="19"/>
    <col min="10235" max="10235" width="19.1640625" style="19" bestFit="1" customWidth="1"/>
    <col min="10236" max="10236" width="10.6640625" style="19"/>
    <col min="10237" max="10237" width="10" style="19" customWidth="1"/>
    <col min="10238" max="10238" width="15.5" style="19" customWidth="1"/>
    <col min="10239" max="10241" width="10.6640625" style="19"/>
    <col min="10242" max="10242" width="12.5" style="19" customWidth="1"/>
    <col min="10243" max="10243" width="10.6640625" style="19"/>
    <col min="10244" max="10244" width="9.5" style="19" customWidth="1"/>
    <col min="10245" max="10247" width="11.1640625" style="19" customWidth="1"/>
    <col min="10248" max="10248" width="5.6640625" style="19" customWidth="1"/>
    <col min="10249" max="10249" width="14.1640625" style="19" customWidth="1"/>
    <col min="10250" max="10253" width="10.6640625" style="19"/>
    <col min="10254" max="10254" width="8.1640625" style="19" customWidth="1"/>
    <col min="10255" max="10255" width="5.6640625" style="19" customWidth="1"/>
    <col min="10256" max="10259" width="10.6640625" style="19"/>
    <col min="10260" max="10260" width="5.6640625" style="19" customWidth="1"/>
    <col min="10261" max="10261" width="10.6640625" style="19"/>
    <col min="10262" max="10262" width="11.1640625" style="19" customWidth="1"/>
    <col min="10263" max="10269" width="10.6640625" style="19"/>
    <col min="10270" max="10270" width="12.1640625" style="19" customWidth="1"/>
    <col min="10271" max="10271" width="13.5" style="19" customWidth="1"/>
    <col min="10272" max="10277" width="10.6640625" style="19"/>
    <col min="10278" max="10278" width="11.1640625" style="19" customWidth="1"/>
    <col min="10279" max="10281" width="10.6640625" style="19"/>
    <col min="10282" max="10282" width="9.5" style="19" bestFit="1" customWidth="1"/>
    <col min="10283" max="10487" width="10.6640625" style="19"/>
    <col min="10488" max="10488" width="36" style="19" customWidth="1"/>
    <col min="10489" max="10490" width="10.6640625" style="19"/>
    <col min="10491" max="10491" width="19.1640625" style="19" bestFit="1" customWidth="1"/>
    <col min="10492" max="10492" width="10.6640625" style="19"/>
    <col min="10493" max="10493" width="10" style="19" customWidth="1"/>
    <col min="10494" max="10494" width="15.5" style="19" customWidth="1"/>
    <col min="10495" max="10497" width="10.6640625" style="19"/>
    <col min="10498" max="10498" width="12.5" style="19" customWidth="1"/>
    <col min="10499" max="10499" width="10.6640625" style="19"/>
    <col min="10500" max="10500" width="9.5" style="19" customWidth="1"/>
    <col min="10501" max="10503" width="11.1640625" style="19" customWidth="1"/>
    <col min="10504" max="10504" width="5.6640625" style="19" customWidth="1"/>
    <col min="10505" max="10505" width="14.1640625" style="19" customWidth="1"/>
    <col min="10506" max="10509" width="10.6640625" style="19"/>
    <col min="10510" max="10510" width="8.1640625" style="19" customWidth="1"/>
    <col min="10511" max="10511" width="5.6640625" style="19" customWidth="1"/>
    <col min="10512" max="10515" width="10.6640625" style="19"/>
    <col min="10516" max="10516" width="5.6640625" style="19" customWidth="1"/>
    <col min="10517" max="10517" width="10.6640625" style="19"/>
    <col min="10518" max="10518" width="11.1640625" style="19" customWidth="1"/>
    <col min="10519" max="10525" width="10.6640625" style="19"/>
    <col min="10526" max="10526" width="12.1640625" style="19" customWidth="1"/>
    <col min="10527" max="10527" width="13.5" style="19" customWidth="1"/>
    <col min="10528" max="10533" width="10.6640625" style="19"/>
    <col min="10534" max="10534" width="11.1640625" style="19" customWidth="1"/>
    <col min="10535" max="10537" width="10.6640625" style="19"/>
    <col min="10538" max="10538" width="9.5" style="19" bestFit="1" customWidth="1"/>
    <col min="10539" max="10743" width="10.6640625" style="19"/>
    <col min="10744" max="10744" width="36" style="19" customWidth="1"/>
    <col min="10745" max="10746" width="10.6640625" style="19"/>
    <col min="10747" max="10747" width="19.1640625" style="19" bestFit="1" customWidth="1"/>
    <col min="10748" max="10748" width="10.6640625" style="19"/>
    <col min="10749" max="10749" width="10" style="19" customWidth="1"/>
    <col min="10750" max="10750" width="15.5" style="19" customWidth="1"/>
    <col min="10751" max="10753" width="10.6640625" style="19"/>
    <col min="10754" max="10754" width="12.5" style="19" customWidth="1"/>
    <col min="10755" max="10755" width="10.6640625" style="19"/>
    <col min="10756" max="10756" width="9.5" style="19" customWidth="1"/>
    <col min="10757" max="10759" width="11.1640625" style="19" customWidth="1"/>
    <col min="10760" max="10760" width="5.6640625" style="19" customWidth="1"/>
    <col min="10761" max="10761" width="14.1640625" style="19" customWidth="1"/>
    <col min="10762" max="10765" width="10.6640625" style="19"/>
    <col min="10766" max="10766" width="8.1640625" style="19" customWidth="1"/>
    <col min="10767" max="10767" width="5.6640625" style="19" customWidth="1"/>
    <col min="10768" max="10771" width="10.6640625" style="19"/>
    <col min="10772" max="10772" width="5.6640625" style="19" customWidth="1"/>
    <col min="10773" max="10773" width="10.6640625" style="19"/>
    <col min="10774" max="10774" width="11.1640625" style="19" customWidth="1"/>
    <col min="10775" max="10781" width="10.6640625" style="19"/>
    <col min="10782" max="10782" width="12.1640625" style="19" customWidth="1"/>
    <col min="10783" max="10783" width="13.5" style="19" customWidth="1"/>
    <col min="10784" max="10789" width="10.6640625" style="19"/>
    <col min="10790" max="10790" width="11.1640625" style="19" customWidth="1"/>
    <col min="10791" max="10793" width="10.6640625" style="19"/>
    <col min="10794" max="10794" width="9.5" style="19" bestFit="1" customWidth="1"/>
    <col min="10795" max="10999" width="10.6640625" style="19"/>
    <col min="11000" max="11000" width="36" style="19" customWidth="1"/>
    <col min="11001" max="11002" width="10.6640625" style="19"/>
    <col min="11003" max="11003" width="19.1640625" style="19" bestFit="1" customWidth="1"/>
    <col min="11004" max="11004" width="10.6640625" style="19"/>
    <col min="11005" max="11005" width="10" style="19" customWidth="1"/>
    <col min="11006" max="11006" width="15.5" style="19" customWidth="1"/>
    <col min="11007" max="11009" width="10.6640625" style="19"/>
    <col min="11010" max="11010" width="12.5" style="19" customWidth="1"/>
    <col min="11011" max="11011" width="10.6640625" style="19"/>
    <col min="11012" max="11012" width="9.5" style="19" customWidth="1"/>
    <col min="11013" max="11015" width="11.1640625" style="19" customWidth="1"/>
    <col min="11016" max="11016" width="5.6640625" style="19" customWidth="1"/>
    <col min="11017" max="11017" width="14.1640625" style="19" customWidth="1"/>
    <col min="11018" max="11021" width="10.6640625" style="19"/>
    <col min="11022" max="11022" width="8.1640625" style="19" customWidth="1"/>
    <col min="11023" max="11023" width="5.6640625" style="19" customWidth="1"/>
    <col min="11024" max="11027" width="10.6640625" style="19"/>
    <col min="11028" max="11028" width="5.6640625" style="19" customWidth="1"/>
    <col min="11029" max="11029" width="10.6640625" style="19"/>
    <col min="11030" max="11030" width="11.1640625" style="19" customWidth="1"/>
    <col min="11031" max="11037" width="10.6640625" style="19"/>
    <col min="11038" max="11038" width="12.1640625" style="19" customWidth="1"/>
    <col min="11039" max="11039" width="13.5" style="19" customWidth="1"/>
    <col min="11040" max="11045" width="10.6640625" style="19"/>
    <col min="11046" max="11046" width="11.1640625" style="19" customWidth="1"/>
    <col min="11047" max="11049" width="10.6640625" style="19"/>
    <col min="11050" max="11050" width="9.5" style="19" bestFit="1" customWidth="1"/>
    <col min="11051" max="11255" width="10.6640625" style="19"/>
    <col min="11256" max="11256" width="36" style="19" customWidth="1"/>
    <col min="11257" max="11258" width="10.6640625" style="19"/>
    <col min="11259" max="11259" width="19.1640625" style="19" bestFit="1" customWidth="1"/>
    <col min="11260" max="11260" width="10.6640625" style="19"/>
    <col min="11261" max="11261" width="10" style="19" customWidth="1"/>
    <col min="11262" max="11262" width="15.5" style="19" customWidth="1"/>
    <col min="11263" max="11265" width="10.6640625" style="19"/>
    <col min="11266" max="11266" width="12.5" style="19" customWidth="1"/>
    <col min="11267" max="11267" width="10.6640625" style="19"/>
    <col min="11268" max="11268" width="9.5" style="19" customWidth="1"/>
    <col min="11269" max="11271" width="11.1640625" style="19" customWidth="1"/>
    <col min="11272" max="11272" width="5.6640625" style="19" customWidth="1"/>
    <col min="11273" max="11273" width="14.1640625" style="19" customWidth="1"/>
    <col min="11274" max="11277" width="10.6640625" style="19"/>
    <col min="11278" max="11278" width="8.1640625" style="19" customWidth="1"/>
    <col min="11279" max="11279" width="5.6640625" style="19" customWidth="1"/>
    <col min="11280" max="11283" width="10.6640625" style="19"/>
    <col min="11284" max="11284" width="5.6640625" style="19" customWidth="1"/>
    <col min="11285" max="11285" width="10.6640625" style="19"/>
    <col min="11286" max="11286" width="11.1640625" style="19" customWidth="1"/>
    <col min="11287" max="11293" width="10.6640625" style="19"/>
    <col min="11294" max="11294" width="12.1640625" style="19" customWidth="1"/>
    <col min="11295" max="11295" width="13.5" style="19" customWidth="1"/>
    <col min="11296" max="11301" width="10.6640625" style="19"/>
    <col min="11302" max="11302" width="11.1640625" style="19" customWidth="1"/>
    <col min="11303" max="11305" width="10.6640625" style="19"/>
    <col min="11306" max="11306" width="9.5" style="19" bestFit="1" customWidth="1"/>
    <col min="11307" max="11511" width="10.6640625" style="19"/>
    <col min="11512" max="11512" width="36" style="19" customWidth="1"/>
    <col min="11513" max="11514" width="10.6640625" style="19"/>
    <col min="11515" max="11515" width="19.1640625" style="19" bestFit="1" customWidth="1"/>
    <col min="11516" max="11516" width="10.6640625" style="19"/>
    <col min="11517" max="11517" width="10" style="19" customWidth="1"/>
    <col min="11518" max="11518" width="15.5" style="19" customWidth="1"/>
    <col min="11519" max="11521" width="10.6640625" style="19"/>
    <col min="11522" max="11522" width="12.5" style="19" customWidth="1"/>
    <col min="11523" max="11523" width="10.6640625" style="19"/>
    <col min="11524" max="11524" width="9.5" style="19" customWidth="1"/>
    <col min="11525" max="11527" width="11.1640625" style="19" customWidth="1"/>
    <col min="11528" max="11528" width="5.6640625" style="19" customWidth="1"/>
    <col min="11529" max="11529" width="14.1640625" style="19" customWidth="1"/>
    <col min="11530" max="11533" width="10.6640625" style="19"/>
    <col min="11534" max="11534" width="8.1640625" style="19" customWidth="1"/>
    <col min="11535" max="11535" width="5.6640625" style="19" customWidth="1"/>
    <col min="11536" max="11539" width="10.6640625" style="19"/>
    <col min="11540" max="11540" width="5.6640625" style="19" customWidth="1"/>
    <col min="11541" max="11541" width="10.6640625" style="19"/>
    <col min="11542" max="11542" width="11.1640625" style="19" customWidth="1"/>
    <col min="11543" max="11549" width="10.6640625" style="19"/>
    <col min="11550" max="11550" width="12.1640625" style="19" customWidth="1"/>
    <col min="11551" max="11551" width="13.5" style="19" customWidth="1"/>
    <col min="11552" max="11557" width="10.6640625" style="19"/>
    <col min="11558" max="11558" width="11.1640625" style="19" customWidth="1"/>
    <col min="11559" max="11561" width="10.6640625" style="19"/>
    <col min="11562" max="11562" width="9.5" style="19" bestFit="1" customWidth="1"/>
    <col min="11563" max="11767" width="10.6640625" style="19"/>
    <col min="11768" max="11768" width="36" style="19" customWidth="1"/>
    <col min="11769" max="11770" width="10.6640625" style="19"/>
    <col min="11771" max="11771" width="19.1640625" style="19" bestFit="1" customWidth="1"/>
    <col min="11772" max="11772" width="10.6640625" style="19"/>
    <col min="11773" max="11773" width="10" style="19" customWidth="1"/>
    <col min="11774" max="11774" width="15.5" style="19" customWidth="1"/>
    <col min="11775" max="11777" width="10.6640625" style="19"/>
    <col min="11778" max="11778" width="12.5" style="19" customWidth="1"/>
    <col min="11779" max="11779" width="10.6640625" style="19"/>
    <col min="11780" max="11780" width="9.5" style="19" customWidth="1"/>
    <col min="11781" max="11783" width="11.1640625" style="19" customWidth="1"/>
    <col min="11784" max="11784" width="5.6640625" style="19" customWidth="1"/>
    <col min="11785" max="11785" width="14.1640625" style="19" customWidth="1"/>
    <col min="11786" max="11789" width="10.6640625" style="19"/>
    <col min="11790" max="11790" width="8.1640625" style="19" customWidth="1"/>
    <col min="11791" max="11791" width="5.6640625" style="19" customWidth="1"/>
    <col min="11792" max="11795" width="10.6640625" style="19"/>
    <col min="11796" max="11796" width="5.6640625" style="19" customWidth="1"/>
    <col min="11797" max="11797" width="10.6640625" style="19"/>
    <col min="11798" max="11798" width="11.1640625" style="19" customWidth="1"/>
    <col min="11799" max="11805" width="10.6640625" style="19"/>
    <col min="11806" max="11806" width="12.1640625" style="19" customWidth="1"/>
    <col min="11807" max="11807" width="13.5" style="19" customWidth="1"/>
    <col min="11808" max="11813" width="10.6640625" style="19"/>
    <col min="11814" max="11814" width="11.1640625" style="19" customWidth="1"/>
    <col min="11815" max="11817" width="10.6640625" style="19"/>
    <col min="11818" max="11818" width="9.5" style="19" bestFit="1" customWidth="1"/>
    <col min="11819" max="12023" width="10.6640625" style="19"/>
    <col min="12024" max="12024" width="36" style="19" customWidth="1"/>
    <col min="12025" max="12026" width="10.6640625" style="19"/>
    <col min="12027" max="12027" width="19.1640625" style="19" bestFit="1" customWidth="1"/>
    <col min="12028" max="12028" width="10.6640625" style="19"/>
    <col min="12029" max="12029" width="10" style="19" customWidth="1"/>
    <col min="12030" max="12030" width="15.5" style="19" customWidth="1"/>
    <col min="12031" max="12033" width="10.6640625" style="19"/>
    <col min="12034" max="12034" width="12.5" style="19" customWidth="1"/>
    <col min="12035" max="12035" width="10.6640625" style="19"/>
    <col min="12036" max="12036" width="9.5" style="19" customWidth="1"/>
    <col min="12037" max="12039" width="11.1640625" style="19" customWidth="1"/>
    <col min="12040" max="12040" width="5.6640625" style="19" customWidth="1"/>
    <col min="12041" max="12041" width="14.1640625" style="19" customWidth="1"/>
    <col min="12042" max="12045" width="10.6640625" style="19"/>
    <col min="12046" max="12046" width="8.1640625" style="19" customWidth="1"/>
    <col min="12047" max="12047" width="5.6640625" style="19" customWidth="1"/>
    <col min="12048" max="12051" width="10.6640625" style="19"/>
    <col min="12052" max="12052" width="5.6640625" style="19" customWidth="1"/>
    <col min="12053" max="12053" width="10.6640625" style="19"/>
    <col min="12054" max="12054" width="11.1640625" style="19" customWidth="1"/>
    <col min="12055" max="12061" width="10.6640625" style="19"/>
    <col min="12062" max="12062" width="12.1640625" style="19" customWidth="1"/>
    <col min="12063" max="12063" width="13.5" style="19" customWidth="1"/>
    <col min="12064" max="12069" width="10.6640625" style="19"/>
    <col min="12070" max="12070" width="11.1640625" style="19" customWidth="1"/>
    <col min="12071" max="12073" width="10.6640625" style="19"/>
    <col min="12074" max="12074" width="9.5" style="19" bestFit="1" customWidth="1"/>
    <col min="12075" max="12279" width="10.6640625" style="19"/>
    <col min="12280" max="12280" width="36" style="19" customWidth="1"/>
    <col min="12281" max="12282" width="10.6640625" style="19"/>
    <col min="12283" max="12283" width="19.1640625" style="19" bestFit="1" customWidth="1"/>
    <col min="12284" max="12284" width="10.6640625" style="19"/>
    <col min="12285" max="12285" width="10" style="19" customWidth="1"/>
    <col min="12286" max="12286" width="15.5" style="19" customWidth="1"/>
    <col min="12287" max="12289" width="10.6640625" style="19"/>
    <col min="12290" max="12290" width="12.5" style="19" customWidth="1"/>
    <col min="12291" max="12291" width="10.6640625" style="19"/>
    <col min="12292" max="12292" width="9.5" style="19" customWidth="1"/>
    <col min="12293" max="12295" width="11.1640625" style="19" customWidth="1"/>
    <col min="12296" max="12296" width="5.6640625" style="19" customWidth="1"/>
    <col min="12297" max="12297" width="14.1640625" style="19" customWidth="1"/>
    <col min="12298" max="12301" width="10.6640625" style="19"/>
    <col min="12302" max="12302" width="8.1640625" style="19" customWidth="1"/>
    <col min="12303" max="12303" width="5.6640625" style="19" customWidth="1"/>
    <col min="12304" max="12307" width="10.6640625" style="19"/>
    <col min="12308" max="12308" width="5.6640625" style="19" customWidth="1"/>
    <col min="12309" max="12309" width="10.6640625" style="19"/>
    <col min="12310" max="12310" width="11.1640625" style="19" customWidth="1"/>
    <col min="12311" max="12317" width="10.6640625" style="19"/>
    <col min="12318" max="12318" width="12.1640625" style="19" customWidth="1"/>
    <col min="12319" max="12319" width="13.5" style="19" customWidth="1"/>
    <col min="12320" max="12325" width="10.6640625" style="19"/>
    <col min="12326" max="12326" width="11.1640625" style="19" customWidth="1"/>
    <col min="12327" max="12329" width="10.6640625" style="19"/>
    <col min="12330" max="12330" width="9.5" style="19" bestFit="1" customWidth="1"/>
    <col min="12331" max="12535" width="10.6640625" style="19"/>
    <col min="12536" max="12536" width="36" style="19" customWidth="1"/>
    <col min="12537" max="12538" width="10.6640625" style="19"/>
    <col min="12539" max="12539" width="19.1640625" style="19" bestFit="1" customWidth="1"/>
    <col min="12540" max="12540" width="10.6640625" style="19"/>
    <col min="12541" max="12541" width="10" style="19" customWidth="1"/>
    <col min="12542" max="12542" width="15.5" style="19" customWidth="1"/>
    <col min="12543" max="12545" width="10.6640625" style="19"/>
    <col min="12546" max="12546" width="12.5" style="19" customWidth="1"/>
    <col min="12547" max="12547" width="10.6640625" style="19"/>
    <col min="12548" max="12548" width="9.5" style="19" customWidth="1"/>
    <col min="12549" max="12551" width="11.1640625" style="19" customWidth="1"/>
    <col min="12552" max="12552" width="5.6640625" style="19" customWidth="1"/>
    <col min="12553" max="12553" width="14.1640625" style="19" customWidth="1"/>
    <col min="12554" max="12557" width="10.6640625" style="19"/>
    <col min="12558" max="12558" width="8.1640625" style="19" customWidth="1"/>
    <col min="12559" max="12559" width="5.6640625" style="19" customWidth="1"/>
    <col min="12560" max="12563" width="10.6640625" style="19"/>
    <col min="12564" max="12564" width="5.6640625" style="19" customWidth="1"/>
    <col min="12565" max="12565" width="10.6640625" style="19"/>
    <col min="12566" max="12566" width="11.1640625" style="19" customWidth="1"/>
    <col min="12567" max="12573" width="10.6640625" style="19"/>
    <col min="12574" max="12574" width="12.1640625" style="19" customWidth="1"/>
    <col min="12575" max="12575" width="13.5" style="19" customWidth="1"/>
    <col min="12576" max="12581" width="10.6640625" style="19"/>
    <col min="12582" max="12582" width="11.1640625" style="19" customWidth="1"/>
    <col min="12583" max="12585" width="10.6640625" style="19"/>
    <col min="12586" max="12586" width="9.5" style="19" bestFit="1" customWidth="1"/>
    <col min="12587" max="12791" width="10.6640625" style="19"/>
    <col min="12792" max="12792" width="36" style="19" customWidth="1"/>
    <col min="12793" max="12794" width="10.6640625" style="19"/>
    <col min="12795" max="12795" width="19.1640625" style="19" bestFit="1" customWidth="1"/>
    <col min="12796" max="12796" width="10.6640625" style="19"/>
    <col min="12797" max="12797" width="10" style="19" customWidth="1"/>
    <col min="12798" max="12798" width="15.5" style="19" customWidth="1"/>
    <col min="12799" max="12801" width="10.6640625" style="19"/>
    <col min="12802" max="12802" width="12.5" style="19" customWidth="1"/>
    <col min="12803" max="12803" width="10.6640625" style="19"/>
    <col min="12804" max="12804" width="9.5" style="19" customWidth="1"/>
    <col min="12805" max="12807" width="11.1640625" style="19" customWidth="1"/>
    <col min="12808" max="12808" width="5.6640625" style="19" customWidth="1"/>
    <col min="12809" max="12809" width="14.1640625" style="19" customWidth="1"/>
    <col min="12810" max="12813" width="10.6640625" style="19"/>
    <col min="12814" max="12814" width="8.1640625" style="19" customWidth="1"/>
    <col min="12815" max="12815" width="5.6640625" style="19" customWidth="1"/>
    <col min="12816" max="12819" width="10.6640625" style="19"/>
    <col min="12820" max="12820" width="5.6640625" style="19" customWidth="1"/>
    <col min="12821" max="12821" width="10.6640625" style="19"/>
    <col min="12822" max="12822" width="11.1640625" style="19" customWidth="1"/>
    <col min="12823" max="12829" width="10.6640625" style="19"/>
    <col min="12830" max="12830" width="12.1640625" style="19" customWidth="1"/>
    <col min="12831" max="12831" width="13.5" style="19" customWidth="1"/>
    <col min="12832" max="12837" width="10.6640625" style="19"/>
    <col min="12838" max="12838" width="11.1640625" style="19" customWidth="1"/>
    <col min="12839" max="12841" width="10.6640625" style="19"/>
    <col min="12842" max="12842" width="9.5" style="19" bestFit="1" customWidth="1"/>
    <col min="12843" max="13047" width="10.6640625" style="19"/>
    <col min="13048" max="13048" width="36" style="19" customWidth="1"/>
    <col min="13049" max="13050" width="10.6640625" style="19"/>
    <col min="13051" max="13051" width="19.1640625" style="19" bestFit="1" customWidth="1"/>
    <col min="13052" max="13052" width="10.6640625" style="19"/>
    <col min="13053" max="13053" width="10" style="19" customWidth="1"/>
    <col min="13054" max="13054" width="15.5" style="19" customWidth="1"/>
    <col min="13055" max="13057" width="10.6640625" style="19"/>
    <col min="13058" max="13058" width="12.5" style="19" customWidth="1"/>
    <col min="13059" max="13059" width="10.6640625" style="19"/>
    <col min="13060" max="13060" width="9.5" style="19" customWidth="1"/>
    <col min="13061" max="13063" width="11.1640625" style="19" customWidth="1"/>
    <col min="13064" max="13064" width="5.6640625" style="19" customWidth="1"/>
    <col min="13065" max="13065" width="14.1640625" style="19" customWidth="1"/>
    <col min="13066" max="13069" width="10.6640625" style="19"/>
    <col min="13070" max="13070" width="8.1640625" style="19" customWidth="1"/>
    <col min="13071" max="13071" width="5.6640625" style="19" customWidth="1"/>
    <col min="13072" max="13075" width="10.6640625" style="19"/>
    <col min="13076" max="13076" width="5.6640625" style="19" customWidth="1"/>
    <col min="13077" max="13077" width="10.6640625" style="19"/>
    <col min="13078" max="13078" width="11.1640625" style="19" customWidth="1"/>
    <col min="13079" max="13085" width="10.6640625" style="19"/>
    <col min="13086" max="13086" width="12.1640625" style="19" customWidth="1"/>
    <col min="13087" max="13087" width="13.5" style="19" customWidth="1"/>
    <col min="13088" max="13093" width="10.6640625" style="19"/>
    <col min="13094" max="13094" width="11.1640625" style="19" customWidth="1"/>
    <col min="13095" max="13097" width="10.6640625" style="19"/>
    <col min="13098" max="13098" width="9.5" style="19" bestFit="1" customWidth="1"/>
    <col min="13099" max="13303" width="10.6640625" style="19"/>
    <col min="13304" max="13304" width="36" style="19" customWidth="1"/>
    <col min="13305" max="13306" width="10.6640625" style="19"/>
    <col min="13307" max="13307" width="19.1640625" style="19" bestFit="1" customWidth="1"/>
    <col min="13308" max="13308" width="10.6640625" style="19"/>
    <col min="13309" max="13309" width="10" style="19" customWidth="1"/>
    <col min="13310" max="13310" width="15.5" style="19" customWidth="1"/>
    <col min="13311" max="13313" width="10.6640625" style="19"/>
    <col min="13314" max="13314" width="12.5" style="19" customWidth="1"/>
    <col min="13315" max="13315" width="10.6640625" style="19"/>
    <col min="13316" max="13316" width="9.5" style="19" customWidth="1"/>
    <col min="13317" max="13319" width="11.1640625" style="19" customWidth="1"/>
    <col min="13320" max="13320" width="5.6640625" style="19" customWidth="1"/>
    <col min="13321" max="13321" width="14.1640625" style="19" customWidth="1"/>
    <col min="13322" max="13325" width="10.6640625" style="19"/>
    <col min="13326" max="13326" width="8.1640625" style="19" customWidth="1"/>
    <col min="13327" max="13327" width="5.6640625" style="19" customWidth="1"/>
    <col min="13328" max="13331" width="10.6640625" style="19"/>
    <col min="13332" max="13332" width="5.6640625" style="19" customWidth="1"/>
    <col min="13333" max="13333" width="10.6640625" style="19"/>
    <col min="13334" max="13334" width="11.1640625" style="19" customWidth="1"/>
    <col min="13335" max="13341" width="10.6640625" style="19"/>
    <col min="13342" max="13342" width="12.1640625" style="19" customWidth="1"/>
    <col min="13343" max="13343" width="13.5" style="19" customWidth="1"/>
    <col min="13344" max="13349" width="10.6640625" style="19"/>
    <col min="13350" max="13350" width="11.1640625" style="19" customWidth="1"/>
    <col min="13351" max="13353" width="10.6640625" style="19"/>
    <col min="13354" max="13354" width="9.5" style="19" bestFit="1" customWidth="1"/>
    <col min="13355" max="13559" width="10.6640625" style="19"/>
    <col min="13560" max="13560" width="36" style="19" customWidth="1"/>
    <col min="13561" max="13562" width="10.6640625" style="19"/>
    <col min="13563" max="13563" width="19.1640625" style="19" bestFit="1" customWidth="1"/>
    <col min="13564" max="13564" width="10.6640625" style="19"/>
    <col min="13565" max="13565" width="10" style="19" customWidth="1"/>
    <col min="13566" max="13566" width="15.5" style="19" customWidth="1"/>
    <col min="13567" max="13569" width="10.6640625" style="19"/>
    <col min="13570" max="13570" width="12.5" style="19" customWidth="1"/>
    <col min="13571" max="13571" width="10.6640625" style="19"/>
    <col min="13572" max="13572" width="9.5" style="19" customWidth="1"/>
    <col min="13573" max="13575" width="11.1640625" style="19" customWidth="1"/>
    <col min="13576" max="13576" width="5.6640625" style="19" customWidth="1"/>
    <col min="13577" max="13577" width="14.1640625" style="19" customWidth="1"/>
    <col min="13578" max="13581" width="10.6640625" style="19"/>
    <col min="13582" max="13582" width="8.1640625" style="19" customWidth="1"/>
    <col min="13583" max="13583" width="5.6640625" style="19" customWidth="1"/>
    <col min="13584" max="13587" width="10.6640625" style="19"/>
    <col min="13588" max="13588" width="5.6640625" style="19" customWidth="1"/>
    <col min="13589" max="13589" width="10.6640625" style="19"/>
    <col min="13590" max="13590" width="11.1640625" style="19" customWidth="1"/>
    <col min="13591" max="13597" width="10.6640625" style="19"/>
    <col min="13598" max="13598" width="12.1640625" style="19" customWidth="1"/>
    <col min="13599" max="13599" width="13.5" style="19" customWidth="1"/>
    <col min="13600" max="13605" width="10.6640625" style="19"/>
    <col min="13606" max="13606" width="11.1640625" style="19" customWidth="1"/>
    <col min="13607" max="13609" width="10.6640625" style="19"/>
    <col min="13610" max="13610" width="9.5" style="19" bestFit="1" customWidth="1"/>
    <col min="13611" max="13815" width="10.6640625" style="19"/>
    <col min="13816" max="13816" width="36" style="19" customWidth="1"/>
    <col min="13817" max="13818" width="10.6640625" style="19"/>
    <col min="13819" max="13819" width="19.1640625" style="19" bestFit="1" customWidth="1"/>
    <col min="13820" max="13820" width="10.6640625" style="19"/>
    <col min="13821" max="13821" width="10" style="19" customWidth="1"/>
    <col min="13822" max="13822" width="15.5" style="19" customWidth="1"/>
    <col min="13823" max="13825" width="10.6640625" style="19"/>
    <col min="13826" max="13826" width="12.5" style="19" customWidth="1"/>
    <col min="13827" max="13827" width="10.6640625" style="19"/>
    <col min="13828" max="13828" width="9.5" style="19" customWidth="1"/>
    <col min="13829" max="13831" width="11.1640625" style="19" customWidth="1"/>
    <col min="13832" max="13832" width="5.6640625" style="19" customWidth="1"/>
    <col min="13833" max="13833" width="14.1640625" style="19" customWidth="1"/>
    <col min="13834" max="13837" width="10.6640625" style="19"/>
    <col min="13838" max="13838" width="8.1640625" style="19" customWidth="1"/>
    <col min="13839" max="13839" width="5.6640625" style="19" customWidth="1"/>
    <col min="13840" max="13843" width="10.6640625" style="19"/>
    <col min="13844" max="13844" width="5.6640625" style="19" customWidth="1"/>
    <col min="13845" max="13845" width="10.6640625" style="19"/>
    <col min="13846" max="13846" width="11.1640625" style="19" customWidth="1"/>
    <col min="13847" max="13853" width="10.6640625" style="19"/>
    <col min="13854" max="13854" width="12.1640625" style="19" customWidth="1"/>
    <col min="13855" max="13855" width="13.5" style="19" customWidth="1"/>
    <col min="13856" max="13861" width="10.6640625" style="19"/>
    <col min="13862" max="13862" width="11.1640625" style="19" customWidth="1"/>
    <col min="13863" max="13865" width="10.6640625" style="19"/>
    <col min="13866" max="13866" width="9.5" style="19" bestFit="1" customWidth="1"/>
    <col min="13867" max="14071" width="10.6640625" style="19"/>
    <col min="14072" max="14072" width="36" style="19" customWidth="1"/>
    <col min="14073" max="14074" width="10.6640625" style="19"/>
    <col min="14075" max="14075" width="19.1640625" style="19" bestFit="1" customWidth="1"/>
    <col min="14076" max="14076" width="10.6640625" style="19"/>
    <col min="14077" max="14077" width="10" style="19" customWidth="1"/>
    <col min="14078" max="14078" width="15.5" style="19" customWidth="1"/>
    <col min="14079" max="14081" width="10.6640625" style="19"/>
    <col min="14082" max="14082" width="12.5" style="19" customWidth="1"/>
    <col min="14083" max="14083" width="10.6640625" style="19"/>
    <col min="14084" max="14084" width="9.5" style="19" customWidth="1"/>
    <col min="14085" max="14087" width="11.1640625" style="19" customWidth="1"/>
    <col min="14088" max="14088" width="5.6640625" style="19" customWidth="1"/>
    <col min="14089" max="14089" width="14.1640625" style="19" customWidth="1"/>
    <col min="14090" max="14093" width="10.6640625" style="19"/>
    <col min="14094" max="14094" width="8.1640625" style="19" customWidth="1"/>
    <col min="14095" max="14095" width="5.6640625" style="19" customWidth="1"/>
    <col min="14096" max="14099" width="10.6640625" style="19"/>
    <col min="14100" max="14100" width="5.6640625" style="19" customWidth="1"/>
    <col min="14101" max="14101" width="10.6640625" style="19"/>
    <col min="14102" max="14102" width="11.1640625" style="19" customWidth="1"/>
    <col min="14103" max="14109" width="10.6640625" style="19"/>
    <col min="14110" max="14110" width="12.1640625" style="19" customWidth="1"/>
    <col min="14111" max="14111" width="13.5" style="19" customWidth="1"/>
    <col min="14112" max="14117" width="10.6640625" style="19"/>
    <col min="14118" max="14118" width="11.1640625" style="19" customWidth="1"/>
    <col min="14119" max="14121" width="10.6640625" style="19"/>
    <col min="14122" max="14122" width="9.5" style="19" bestFit="1" customWidth="1"/>
    <col min="14123" max="14327" width="10.6640625" style="19"/>
    <col min="14328" max="14328" width="36" style="19" customWidth="1"/>
    <col min="14329" max="14330" width="10.6640625" style="19"/>
    <col min="14331" max="14331" width="19.1640625" style="19" bestFit="1" customWidth="1"/>
    <col min="14332" max="14332" width="10.6640625" style="19"/>
    <col min="14333" max="14333" width="10" style="19" customWidth="1"/>
    <col min="14334" max="14334" width="15.5" style="19" customWidth="1"/>
    <col min="14335" max="14337" width="10.6640625" style="19"/>
    <col min="14338" max="14338" width="12.5" style="19" customWidth="1"/>
    <col min="14339" max="14339" width="10.6640625" style="19"/>
    <col min="14340" max="14340" width="9.5" style="19" customWidth="1"/>
    <col min="14341" max="14343" width="11.1640625" style="19" customWidth="1"/>
    <col min="14344" max="14344" width="5.6640625" style="19" customWidth="1"/>
    <col min="14345" max="14345" width="14.1640625" style="19" customWidth="1"/>
    <col min="14346" max="14349" width="10.6640625" style="19"/>
    <col min="14350" max="14350" width="8.1640625" style="19" customWidth="1"/>
    <col min="14351" max="14351" width="5.6640625" style="19" customWidth="1"/>
    <col min="14352" max="14355" width="10.6640625" style="19"/>
    <col min="14356" max="14356" width="5.6640625" style="19" customWidth="1"/>
    <col min="14357" max="14357" width="10.6640625" style="19"/>
    <col min="14358" max="14358" width="11.1640625" style="19" customWidth="1"/>
    <col min="14359" max="14365" width="10.6640625" style="19"/>
    <col min="14366" max="14366" width="12.1640625" style="19" customWidth="1"/>
    <col min="14367" max="14367" width="13.5" style="19" customWidth="1"/>
    <col min="14368" max="14373" width="10.6640625" style="19"/>
    <col min="14374" max="14374" width="11.1640625" style="19" customWidth="1"/>
    <col min="14375" max="14377" width="10.6640625" style="19"/>
    <col min="14378" max="14378" width="9.5" style="19" bestFit="1" customWidth="1"/>
    <col min="14379" max="14583" width="10.6640625" style="19"/>
    <col min="14584" max="14584" width="36" style="19" customWidth="1"/>
    <col min="14585" max="14586" width="10.6640625" style="19"/>
    <col min="14587" max="14587" width="19.1640625" style="19" bestFit="1" customWidth="1"/>
    <col min="14588" max="14588" width="10.6640625" style="19"/>
    <col min="14589" max="14589" width="10" style="19" customWidth="1"/>
    <col min="14590" max="14590" width="15.5" style="19" customWidth="1"/>
    <col min="14591" max="14593" width="10.6640625" style="19"/>
    <col min="14594" max="14594" width="12.5" style="19" customWidth="1"/>
    <col min="14595" max="14595" width="10.6640625" style="19"/>
    <col min="14596" max="14596" width="9.5" style="19" customWidth="1"/>
    <col min="14597" max="14599" width="11.1640625" style="19" customWidth="1"/>
    <col min="14600" max="14600" width="5.6640625" style="19" customWidth="1"/>
    <col min="14601" max="14601" width="14.1640625" style="19" customWidth="1"/>
    <col min="14602" max="14605" width="10.6640625" style="19"/>
    <col min="14606" max="14606" width="8.1640625" style="19" customWidth="1"/>
    <col min="14607" max="14607" width="5.6640625" style="19" customWidth="1"/>
    <col min="14608" max="14611" width="10.6640625" style="19"/>
    <col min="14612" max="14612" width="5.6640625" style="19" customWidth="1"/>
    <col min="14613" max="14613" width="10.6640625" style="19"/>
    <col min="14614" max="14614" width="11.1640625" style="19" customWidth="1"/>
    <col min="14615" max="14621" width="10.6640625" style="19"/>
    <col min="14622" max="14622" width="12.1640625" style="19" customWidth="1"/>
    <col min="14623" max="14623" width="13.5" style="19" customWidth="1"/>
    <col min="14624" max="14629" width="10.6640625" style="19"/>
    <col min="14630" max="14630" width="11.1640625" style="19" customWidth="1"/>
    <col min="14631" max="14633" width="10.6640625" style="19"/>
    <col min="14634" max="14634" width="9.5" style="19" bestFit="1" customWidth="1"/>
    <col min="14635" max="14839" width="10.6640625" style="19"/>
    <col min="14840" max="14840" width="36" style="19" customWidth="1"/>
    <col min="14841" max="14842" width="10.6640625" style="19"/>
    <col min="14843" max="14843" width="19.1640625" style="19" bestFit="1" customWidth="1"/>
    <col min="14844" max="14844" width="10.6640625" style="19"/>
    <col min="14845" max="14845" width="10" style="19" customWidth="1"/>
    <col min="14846" max="14846" width="15.5" style="19" customWidth="1"/>
    <col min="14847" max="14849" width="10.6640625" style="19"/>
    <col min="14850" max="14850" width="12.5" style="19" customWidth="1"/>
    <col min="14851" max="14851" width="10.6640625" style="19"/>
    <col min="14852" max="14852" width="9.5" style="19" customWidth="1"/>
    <col min="14853" max="14855" width="11.1640625" style="19" customWidth="1"/>
    <col min="14856" max="14856" width="5.6640625" style="19" customWidth="1"/>
    <col min="14857" max="14857" width="14.1640625" style="19" customWidth="1"/>
    <col min="14858" max="14861" width="10.6640625" style="19"/>
    <col min="14862" max="14862" width="8.1640625" style="19" customWidth="1"/>
    <col min="14863" max="14863" width="5.6640625" style="19" customWidth="1"/>
    <col min="14864" max="14867" width="10.6640625" style="19"/>
    <col min="14868" max="14868" width="5.6640625" style="19" customWidth="1"/>
    <col min="14869" max="14869" width="10.6640625" style="19"/>
    <col min="14870" max="14870" width="11.1640625" style="19" customWidth="1"/>
    <col min="14871" max="14877" width="10.6640625" style="19"/>
    <col min="14878" max="14878" width="12.1640625" style="19" customWidth="1"/>
    <col min="14879" max="14879" width="13.5" style="19" customWidth="1"/>
    <col min="14880" max="14885" width="10.6640625" style="19"/>
    <col min="14886" max="14886" width="11.1640625" style="19" customWidth="1"/>
    <col min="14887" max="14889" width="10.6640625" style="19"/>
    <col min="14890" max="14890" width="9.5" style="19" bestFit="1" customWidth="1"/>
    <col min="14891" max="15095" width="10.6640625" style="19"/>
    <col min="15096" max="15096" width="36" style="19" customWidth="1"/>
    <col min="15097" max="15098" width="10.6640625" style="19"/>
    <col min="15099" max="15099" width="19.1640625" style="19" bestFit="1" customWidth="1"/>
    <col min="15100" max="15100" width="10.6640625" style="19"/>
    <col min="15101" max="15101" width="10" style="19" customWidth="1"/>
    <col min="15102" max="15102" width="15.5" style="19" customWidth="1"/>
    <col min="15103" max="15105" width="10.6640625" style="19"/>
    <col min="15106" max="15106" width="12.5" style="19" customWidth="1"/>
    <col min="15107" max="15107" width="10.6640625" style="19"/>
    <col min="15108" max="15108" width="9.5" style="19" customWidth="1"/>
    <col min="15109" max="15111" width="11.1640625" style="19" customWidth="1"/>
    <col min="15112" max="15112" width="5.6640625" style="19" customWidth="1"/>
    <col min="15113" max="15113" width="14.1640625" style="19" customWidth="1"/>
    <col min="15114" max="15117" width="10.6640625" style="19"/>
    <col min="15118" max="15118" width="8.1640625" style="19" customWidth="1"/>
    <col min="15119" max="15119" width="5.6640625" style="19" customWidth="1"/>
    <col min="15120" max="15123" width="10.6640625" style="19"/>
    <col min="15124" max="15124" width="5.6640625" style="19" customWidth="1"/>
    <col min="15125" max="15125" width="10.6640625" style="19"/>
    <col min="15126" max="15126" width="11.1640625" style="19" customWidth="1"/>
    <col min="15127" max="15133" width="10.6640625" style="19"/>
    <col min="15134" max="15134" width="12.1640625" style="19" customWidth="1"/>
    <col min="15135" max="15135" width="13.5" style="19" customWidth="1"/>
    <col min="15136" max="15141" width="10.6640625" style="19"/>
    <col min="15142" max="15142" width="11.1640625" style="19" customWidth="1"/>
    <col min="15143" max="15145" width="10.6640625" style="19"/>
    <col min="15146" max="15146" width="9.5" style="19" bestFit="1" customWidth="1"/>
    <col min="15147" max="15351" width="10.6640625" style="19"/>
    <col min="15352" max="15352" width="36" style="19" customWidth="1"/>
    <col min="15353" max="15354" width="10.6640625" style="19"/>
    <col min="15355" max="15355" width="19.1640625" style="19" bestFit="1" customWidth="1"/>
    <col min="15356" max="15356" width="10.6640625" style="19"/>
    <col min="15357" max="15357" width="10" style="19" customWidth="1"/>
    <col min="15358" max="15358" width="15.5" style="19" customWidth="1"/>
    <col min="15359" max="15361" width="10.6640625" style="19"/>
    <col min="15362" max="15362" width="12.5" style="19" customWidth="1"/>
    <col min="15363" max="15363" width="10.6640625" style="19"/>
    <col min="15364" max="15364" width="9.5" style="19" customWidth="1"/>
    <col min="15365" max="15367" width="11.1640625" style="19" customWidth="1"/>
    <col min="15368" max="15368" width="5.6640625" style="19" customWidth="1"/>
    <col min="15369" max="15369" width="14.1640625" style="19" customWidth="1"/>
    <col min="15370" max="15373" width="10.6640625" style="19"/>
    <col min="15374" max="15374" width="8.1640625" style="19" customWidth="1"/>
    <col min="15375" max="15375" width="5.6640625" style="19" customWidth="1"/>
    <col min="15376" max="15379" width="10.6640625" style="19"/>
    <col min="15380" max="15380" width="5.6640625" style="19" customWidth="1"/>
    <col min="15381" max="15381" width="10.6640625" style="19"/>
    <col min="15382" max="15382" width="11.1640625" style="19" customWidth="1"/>
    <col min="15383" max="15389" width="10.6640625" style="19"/>
    <col min="15390" max="15390" width="12.1640625" style="19" customWidth="1"/>
    <col min="15391" max="15391" width="13.5" style="19" customWidth="1"/>
    <col min="15392" max="15397" width="10.6640625" style="19"/>
    <col min="15398" max="15398" width="11.1640625" style="19" customWidth="1"/>
    <col min="15399" max="15401" width="10.6640625" style="19"/>
    <col min="15402" max="15402" width="9.5" style="19" bestFit="1" customWidth="1"/>
    <col min="15403" max="15607" width="10.6640625" style="19"/>
    <col min="15608" max="15608" width="36" style="19" customWidth="1"/>
    <col min="15609" max="15610" width="10.6640625" style="19"/>
    <col min="15611" max="15611" width="19.1640625" style="19" bestFit="1" customWidth="1"/>
    <col min="15612" max="15612" width="10.6640625" style="19"/>
    <col min="15613" max="15613" width="10" style="19" customWidth="1"/>
    <col min="15614" max="15614" width="15.5" style="19" customWidth="1"/>
    <col min="15615" max="15617" width="10.6640625" style="19"/>
    <col min="15618" max="15618" width="12.5" style="19" customWidth="1"/>
    <col min="15619" max="15619" width="10.6640625" style="19"/>
    <col min="15620" max="15620" width="9.5" style="19" customWidth="1"/>
    <col min="15621" max="15623" width="11.1640625" style="19" customWidth="1"/>
    <col min="15624" max="15624" width="5.6640625" style="19" customWidth="1"/>
    <col min="15625" max="15625" width="14.1640625" style="19" customWidth="1"/>
    <col min="15626" max="15629" width="10.6640625" style="19"/>
    <col min="15630" max="15630" width="8.1640625" style="19" customWidth="1"/>
    <col min="15631" max="15631" width="5.6640625" style="19" customWidth="1"/>
    <col min="15632" max="15635" width="10.6640625" style="19"/>
    <col min="15636" max="15636" width="5.6640625" style="19" customWidth="1"/>
    <col min="15637" max="15637" width="10.6640625" style="19"/>
    <col min="15638" max="15638" width="11.1640625" style="19" customWidth="1"/>
    <col min="15639" max="15645" width="10.6640625" style="19"/>
    <col min="15646" max="15646" width="12.1640625" style="19" customWidth="1"/>
    <col min="15647" max="15647" width="13.5" style="19" customWidth="1"/>
    <col min="15648" max="15653" width="10.6640625" style="19"/>
    <col min="15654" max="15654" width="11.1640625" style="19" customWidth="1"/>
    <col min="15655" max="15657" width="10.6640625" style="19"/>
    <col min="15658" max="15658" width="9.5" style="19" bestFit="1" customWidth="1"/>
    <col min="15659" max="15863" width="10.6640625" style="19"/>
    <col min="15864" max="15864" width="36" style="19" customWidth="1"/>
    <col min="15865" max="15866" width="10.6640625" style="19"/>
    <col min="15867" max="15867" width="19.1640625" style="19" bestFit="1" customWidth="1"/>
    <col min="15868" max="15868" width="10.6640625" style="19"/>
    <col min="15869" max="15869" width="10" style="19" customWidth="1"/>
    <col min="15870" max="15870" width="15.5" style="19" customWidth="1"/>
    <col min="15871" max="15873" width="10.6640625" style="19"/>
    <col min="15874" max="15874" width="12.5" style="19" customWidth="1"/>
    <col min="15875" max="15875" width="10.6640625" style="19"/>
    <col min="15876" max="15876" width="9.5" style="19" customWidth="1"/>
    <col min="15877" max="15879" width="11.1640625" style="19" customWidth="1"/>
    <col min="15880" max="15880" width="5.6640625" style="19" customWidth="1"/>
    <col min="15881" max="15881" width="14.1640625" style="19" customWidth="1"/>
    <col min="15882" max="15885" width="10.6640625" style="19"/>
    <col min="15886" max="15886" width="8.1640625" style="19" customWidth="1"/>
    <col min="15887" max="15887" width="5.6640625" style="19" customWidth="1"/>
    <col min="15888" max="15891" width="10.6640625" style="19"/>
    <col min="15892" max="15892" width="5.6640625" style="19" customWidth="1"/>
    <col min="15893" max="15893" width="10.6640625" style="19"/>
    <col min="15894" max="15894" width="11.1640625" style="19" customWidth="1"/>
    <col min="15895" max="15901" width="10.6640625" style="19"/>
    <col min="15902" max="15902" width="12.1640625" style="19" customWidth="1"/>
    <col min="15903" max="15903" width="13.5" style="19" customWidth="1"/>
    <col min="15904" max="15909" width="10.6640625" style="19"/>
    <col min="15910" max="15910" width="11.1640625" style="19" customWidth="1"/>
    <col min="15911" max="15913" width="10.6640625" style="19"/>
    <col min="15914" max="15914" width="9.5" style="19" bestFit="1" customWidth="1"/>
    <col min="15915" max="16119" width="10.6640625" style="19"/>
    <col min="16120" max="16120" width="36" style="19" customWidth="1"/>
    <col min="16121" max="16122" width="10.6640625" style="19"/>
    <col min="16123" max="16123" width="19.1640625" style="19" bestFit="1" customWidth="1"/>
    <col min="16124" max="16124" width="10.6640625" style="19"/>
    <col min="16125" max="16125" width="10" style="19" customWidth="1"/>
    <col min="16126" max="16126" width="15.5" style="19" customWidth="1"/>
    <col min="16127" max="16129" width="10.6640625" style="19"/>
    <col min="16130" max="16130" width="12.5" style="19" customWidth="1"/>
    <col min="16131" max="16131" width="10.6640625" style="19"/>
    <col min="16132" max="16132" width="9.5" style="19" customWidth="1"/>
    <col min="16133" max="16135" width="11.1640625" style="19" customWidth="1"/>
    <col min="16136" max="16136" width="5.6640625" style="19" customWidth="1"/>
    <col min="16137" max="16137" width="14.1640625" style="19" customWidth="1"/>
    <col min="16138" max="16141" width="10.6640625" style="19"/>
    <col min="16142" max="16142" width="8.1640625" style="19" customWidth="1"/>
    <col min="16143" max="16143" width="5.6640625" style="19" customWidth="1"/>
    <col min="16144" max="16147" width="10.6640625" style="19"/>
    <col min="16148" max="16148" width="5.6640625" style="19" customWidth="1"/>
    <col min="16149" max="16149" width="10.6640625" style="19"/>
    <col min="16150" max="16150" width="11.1640625" style="19" customWidth="1"/>
    <col min="16151" max="16157" width="10.6640625" style="19"/>
    <col min="16158" max="16158" width="12.1640625" style="19" customWidth="1"/>
    <col min="16159" max="16159" width="13.5" style="19" customWidth="1"/>
    <col min="16160" max="16165" width="10.6640625" style="19"/>
    <col min="16166" max="16166" width="11.1640625" style="19" customWidth="1"/>
    <col min="16167" max="16169" width="10.6640625" style="19"/>
    <col min="16170" max="16170" width="9.5" style="19" bestFit="1" customWidth="1"/>
    <col min="16171" max="16384" width="10.6640625" style="19"/>
  </cols>
  <sheetData>
    <row r="1" spans="1:61" ht="17" customHeight="1" x14ac:dyDescent="0.2">
      <c r="A1" s="216" t="s">
        <v>31</v>
      </c>
      <c r="B1" s="216"/>
    </row>
    <row r="2" spans="1:61" s="20" customFormat="1" ht="17" customHeight="1" thickBot="1" x14ac:dyDescent="0.25">
      <c r="A2" s="217"/>
      <c r="B2" s="217"/>
      <c r="AG2" s="47"/>
    </row>
    <row r="3" spans="1:61" x14ac:dyDescent="0.2">
      <c r="A3" s="7"/>
      <c r="B3" s="7"/>
      <c r="X3" s="21"/>
      <c r="Y3" s="21"/>
      <c r="Z3" s="21"/>
      <c r="AA3" s="21"/>
      <c r="AB3" s="21"/>
      <c r="AC3" s="21"/>
      <c r="AD3" s="21"/>
      <c r="AE3" s="21"/>
    </row>
    <row r="4" spans="1:61" x14ac:dyDescent="0.2">
      <c r="A4" s="22" t="s">
        <v>32</v>
      </c>
      <c r="B4" s="23" t="s">
        <v>90</v>
      </c>
      <c r="X4" s="21"/>
      <c r="Y4" s="21"/>
      <c r="Z4" s="21"/>
      <c r="AA4" s="21"/>
      <c r="AB4" s="21"/>
      <c r="AC4" s="21"/>
      <c r="AD4" s="21"/>
      <c r="AE4" s="21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X5" s="223" t="s">
        <v>34</v>
      </c>
      <c r="Y5" s="223"/>
      <c r="Z5" s="223"/>
      <c r="AA5" s="223"/>
      <c r="AB5" s="223"/>
      <c r="AC5" s="223"/>
      <c r="AD5" s="220"/>
      <c r="AE5" s="220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X6" s="188"/>
      <c r="Y6" s="188"/>
      <c r="Z6" s="188"/>
      <c r="AA6" s="188"/>
      <c r="AB6" s="188"/>
      <c r="AC6" s="188"/>
      <c r="AD6" s="21"/>
      <c r="AE6" s="21"/>
      <c r="BB6" s="188"/>
      <c r="BC6" s="188"/>
      <c r="BD6" s="188"/>
      <c r="BE6" s="188"/>
      <c r="BF6" s="188"/>
      <c r="BG6" s="188"/>
      <c r="BH6" s="21"/>
      <c r="BI6" s="21"/>
    </row>
    <row r="7" spans="1:6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X7" s="188"/>
      <c r="Y7" s="188"/>
      <c r="Z7" s="188"/>
      <c r="AA7" s="188"/>
      <c r="AB7" s="188"/>
      <c r="AC7" s="188"/>
      <c r="AD7" s="21"/>
      <c r="AE7" s="21"/>
      <c r="BB7" s="188"/>
      <c r="BC7" s="188"/>
      <c r="BD7" s="188"/>
      <c r="BE7" s="188"/>
      <c r="BF7" s="188"/>
      <c r="BG7" s="188"/>
      <c r="BH7" s="21"/>
      <c r="BI7" s="21"/>
    </row>
    <row r="8" spans="1:61" x14ac:dyDescent="0.2">
      <c r="A8" s="48">
        <f>B18</f>
        <v>50000</v>
      </c>
      <c r="B8" s="195">
        <f>B37</f>
        <v>5.0000110233753746E-2</v>
      </c>
      <c r="C8" s="193">
        <f>C37</f>
        <v>0.1288046678040379</v>
      </c>
      <c r="D8" s="89">
        <f>B35</f>
        <v>359.88081872812933</v>
      </c>
      <c r="E8" s="191">
        <f>C35</f>
        <v>927.08454218625513</v>
      </c>
      <c r="F8" s="191">
        <f>E8-D8</f>
        <v>567.20372345812575</v>
      </c>
      <c r="X8" s="188"/>
      <c r="Y8" s="188"/>
      <c r="Z8" s="188"/>
      <c r="AA8" s="188"/>
      <c r="AB8" s="188"/>
      <c r="AC8" s="188"/>
      <c r="AD8" s="21"/>
      <c r="AE8" s="21"/>
      <c r="BB8" s="188"/>
      <c r="BC8" s="188"/>
      <c r="BD8" s="188"/>
      <c r="BE8" s="188"/>
      <c r="BF8" s="188"/>
      <c r="BG8" s="188"/>
      <c r="BH8" s="21"/>
      <c r="BI8" s="21"/>
    </row>
    <row r="9" spans="1:61" x14ac:dyDescent="0.2">
      <c r="A9" s="48">
        <f>B47</f>
        <v>100000</v>
      </c>
      <c r="B9" s="196">
        <f>B66</f>
        <v>5.000046278279538E-2</v>
      </c>
      <c r="C9" s="194">
        <f>C66</f>
        <v>0.13774953013172764</v>
      </c>
      <c r="D9" s="89">
        <f>B64</f>
        <v>687.42531941175343</v>
      </c>
      <c r="E9" s="191">
        <f>C64</f>
        <v>1893.8327663280047</v>
      </c>
      <c r="F9" s="89">
        <f t="shared" ref="F9:F13" si="0">E9-D9</f>
        <v>1206.4074469162513</v>
      </c>
      <c r="X9" s="188"/>
      <c r="Y9" s="188"/>
      <c r="Z9" s="188"/>
      <c r="AA9" s="188"/>
      <c r="AB9" s="188"/>
      <c r="AC9" s="188"/>
      <c r="AD9" s="21"/>
      <c r="AE9" s="21"/>
      <c r="BB9" s="188"/>
      <c r="BC9" s="188"/>
      <c r="BD9" s="188"/>
      <c r="BE9" s="188"/>
      <c r="BF9" s="188"/>
      <c r="BG9" s="188"/>
      <c r="BH9" s="21"/>
      <c r="BI9" s="21"/>
    </row>
    <row r="10" spans="1:61" x14ac:dyDescent="0.2">
      <c r="A10" s="48">
        <f>B76</f>
        <v>250000</v>
      </c>
      <c r="B10" s="195">
        <f>B95</f>
        <v>5.0001481942468437E-2</v>
      </c>
      <c r="C10" s="194">
        <f>C95</f>
        <v>0.14209578160473507</v>
      </c>
      <c r="D10" s="89">
        <f>B93</f>
        <v>1670.0869642442378</v>
      </c>
      <c r="E10" s="89">
        <f>C93</f>
        <v>4746.1055815348645</v>
      </c>
      <c r="F10" s="89">
        <f t="shared" si="0"/>
        <v>3076.0186172906269</v>
      </c>
      <c r="X10" s="188"/>
      <c r="Y10" s="188"/>
      <c r="Z10" s="188"/>
      <c r="AA10" s="188"/>
      <c r="AB10" s="188"/>
      <c r="AC10" s="188"/>
      <c r="AD10" s="21"/>
      <c r="AE10" s="21"/>
      <c r="BB10" s="188"/>
      <c r="BC10" s="188"/>
      <c r="BD10" s="188"/>
      <c r="BE10" s="188"/>
      <c r="BF10" s="188"/>
      <c r="BG10" s="188"/>
      <c r="BH10" s="21"/>
      <c r="BI10" s="21"/>
    </row>
    <row r="11" spans="1:61" x14ac:dyDescent="0.2">
      <c r="A11" s="48">
        <f>B105</f>
        <v>500000</v>
      </c>
      <c r="B11" s="196">
        <f>B124</f>
        <v>5.0001113591224673E-2</v>
      </c>
      <c r="C11" s="194">
        <f>C124</f>
        <v>0.14360055647711006</v>
      </c>
      <c r="D11" s="89">
        <f>B122</f>
        <v>3307.8055550486433</v>
      </c>
      <c r="E11" s="89">
        <f>C122</f>
        <v>9499.8427896298963</v>
      </c>
      <c r="F11" s="89">
        <f t="shared" si="0"/>
        <v>6192.037234581253</v>
      </c>
      <c r="X11" s="188"/>
      <c r="Y11" s="188"/>
      <c r="Z11" s="188"/>
      <c r="AA11" s="188"/>
      <c r="AB11" s="188"/>
      <c r="AC11" s="188"/>
      <c r="AD11" s="21"/>
      <c r="AE11" s="21"/>
      <c r="BB11" s="188"/>
      <c r="BC11" s="188"/>
      <c r="BD11" s="188"/>
      <c r="BE11" s="188"/>
      <c r="BF11" s="188"/>
      <c r="BG11" s="188"/>
      <c r="BH11" s="21"/>
      <c r="BI11" s="21"/>
    </row>
    <row r="12" spans="1:61" x14ac:dyDescent="0.2">
      <c r="A12" s="48">
        <f>B134</f>
        <v>1000000</v>
      </c>
      <c r="B12" s="196">
        <f>B153</f>
        <v>5.000045426292675E-2</v>
      </c>
      <c r="C12" s="194">
        <f>C153</f>
        <v>0.14436361881911497</v>
      </c>
      <c r="D12" s="89">
        <f>B151</f>
        <v>6583.1764987561373</v>
      </c>
      <c r="E12" s="89">
        <f>C151</f>
        <v>19007.250967918655</v>
      </c>
      <c r="F12" s="89">
        <f t="shared" si="0"/>
        <v>12424.074469162519</v>
      </c>
      <c r="X12" s="188"/>
      <c r="Y12" s="188"/>
      <c r="Z12" s="188"/>
      <c r="AA12" s="188"/>
      <c r="AB12" s="188"/>
      <c r="AC12" s="188"/>
      <c r="AD12" s="21"/>
      <c r="AE12" s="21"/>
      <c r="BB12" s="188"/>
      <c r="BC12" s="188"/>
      <c r="BD12" s="188"/>
      <c r="BE12" s="188"/>
      <c r="BF12" s="188"/>
      <c r="BG12" s="188"/>
      <c r="BH12" s="21"/>
      <c r="BI12" s="21"/>
    </row>
    <row r="13" spans="1:61" x14ac:dyDescent="0.2">
      <c r="A13" s="48">
        <f>B163</f>
        <v>2000000</v>
      </c>
      <c r="B13" s="196">
        <f>B182</f>
        <v>5.0001094441520365E-2</v>
      </c>
      <c r="C13" s="194">
        <f>C182</f>
        <v>0.14474882172436759</v>
      </c>
      <c r="D13" s="89">
        <f>B180</f>
        <v>13134.190351868221</v>
      </c>
      <c r="E13" s="89">
        <f>C180</f>
        <v>38022.339290193231</v>
      </c>
      <c r="F13" s="89">
        <f t="shared" si="0"/>
        <v>24888.148938325008</v>
      </c>
      <c r="X13" s="188"/>
      <c r="Y13" s="188"/>
      <c r="Z13" s="188"/>
      <c r="AA13" s="188"/>
      <c r="AB13" s="188"/>
      <c r="AC13" s="188"/>
      <c r="AD13" s="21"/>
      <c r="AE13" s="21"/>
      <c r="BB13" s="188"/>
      <c r="BC13" s="188"/>
      <c r="BD13" s="188"/>
      <c r="BE13" s="188"/>
      <c r="BF13" s="188"/>
      <c r="BG13" s="188"/>
      <c r="BH13" s="21"/>
      <c r="BI13" s="21"/>
    </row>
    <row r="14" spans="1:61" x14ac:dyDescent="0.2">
      <c r="X14" s="188"/>
      <c r="Y14" s="188"/>
      <c r="Z14" s="188"/>
      <c r="AA14" s="188"/>
      <c r="AB14" s="188"/>
      <c r="AC14" s="188"/>
      <c r="AD14" s="21"/>
      <c r="AE14" s="21"/>
      <c r="BB14" s="188"/>
      <c r="BC14" s="188"/>
      <c r="BD14" s="188"/>
      <c r="BE14" s="188"/>
      <c r="BF14" s="188"/>
      <c r="BG14" s="188"/>
      <c r="BH14" s="21"/>
      <c r="BI14" s="21"/>
    </row>
    <row r="15" spans="1:61" ht="16.25" customHeight="1" x14ac:dyDescent="0.25">
      <c r="E15" s="223" t="s">
        <v>35</v>
      </c>
      <c r="F15" s="223"/>
      <c r="G15" s="223"/>
      <c r="H15" s="223"/>
      <c r="I15" s="223"/>
      <c r="J15" s="223"/>
      <c r="K15" s="223"/>
      <c r="M15" s="225" t="s">
        <v>36</v>
      </c>
      <c r="N15" s="225"/>
      <c r="O15" s="225"/>
      <c r="P15" s="225"/>
      <c r="Q15" s="226"/>
      <c r="R15" s="227"/>
      <c r="T15" s="224" t="s">
        <v>37</v>
      </c>
      <c r="U15" s="224"/>
      <c r="X15" s="21" t="s">
        <v>38</v>
      </c>
      <c r="Y15" s="21" t="s">
        <v>39</v>
      </c>
      <c r="Z15" s="21" t="s">
        <v>40</v>
      </c>
      <c r="AA15" s="21" t="s">
        <v>41</v>
      </c>
      <c r="AB15" s="21"/>
      <c r="AC15" s="21" t="s">
        <v>42</v>
      </c>
      <c r="AD15" s="21" t="s">
        <v>43</v>
      </c>
      <c r="AE15" s="21" t="s">
        <v>44</v>
      </c>
      <c r="AI15" s="223" t="s">
        <v>35</v>
      </c>
      <c r="AJ15" s="223"/>
      <c r="AK15" s="223"/>
      <c r="AL15" s="223"/>
      <c r="AM15" s="223"/>
      <c r="AN15" s="223"/>
      <c r="AO15" s="223"/>
      <c r="AQ15" s="225" t="s">
        <v>36</v>
      </c>
      <c r="AR15" s="225"/>
      <c r="AS15" s="225"/>
      <c r="AT15" s="225"/>
      <c r="AU15" s="226"/>
      <c r="AV15" s="227"/>
      <c r="AX15" s="224" t="s">
        <v>37</v>
      </c>
      <c r="AY15" s="224"/>
      <c r="BB15" s="21" t="s">
        <v>38</v>
      </c>
      <c r="BC15" s="21" t="s">
        <v>39</v>
      </c>
      <c r="BD15" s="21" t="s">
        <v>40</v>
      </c>
      <c r="BE15" s="21" t="s">
        <v>41</v>
      </c>
      <c r="BF15" s="21"/>
      <c r="BG15" s="21" t="s">
        <v>42</v>
      </c>
      <c r="BH15" s="21" t="s">
        <v>43</v>
      </c>
      <c r="BI15" s="21" t="s">
        <v>44</v>
      </c>
    </row>
    <row r="16" spans="1:61" s="25" customFormat="1" ht="51" x14ac:dyDescent="0.2">
      <c r="E16" s="25" t="s">
        <v>23</v>
      </c>
      <c r="F16" s="25" t="s">
        <v>45</v>
      </c>
      <c r="G16" s="25" t="s">
        <v>46</v>
      </c>
      <c r="H16" s="25" t="s">
        <v>47</v>
      </c>
      <c r="I16" s="26" t="s">
        <v>48</v>
      </c>
      <c r="J16" s="26" t="s">
        <v>49</v>
      </c>
      <c r="K16" s="26" t="s">
        <v>50</v>
      </c>
      <c r="L16" s="26"/>
      <c r="M16" s="26" t="s">
        <v>51</v>
      </c>
      <c r="N16" s="26" t="s">
        <v>52</v>
      </c>
      <c r="O16" s="26" t="s">
        <v>53</v>
      </c>
      <c r="P16" s="26" t="s">
        <v>54</v>
      </c>
      <c r="Q16" s="26" t="s">
        <v>55</v>
      </c>
      <c r="R16" s="26" t="s">
        <v>56</v>
      </c>
      <c r="S16" s="26"/>
      <c r="T16" s="26" t="s">
        <v>57</v>
      </c>
      <c r="U16" s="26" t="s">
        <v>58</v>
      </c>
      <c r="W16" s="26"/>
      <c r="X16" s="26" t="s">
        <v>59</v>
      </c>
      <c r="Y16" s="26" t="s">
        <v>60</v>
      </c>
      <c r="Z16" s="26" t="s">
        <v>61</v>
      </c>
      <c r="AA16" s="26" t="s">
        <v>62</v>
      </c>
      <c r="AB16" s="26" t="s">
        <v>63</v>
      </c>
      <c r="AC16" s="26" t="s">
        <v>64</v>
      </c>
      <c r="AD16" s="26" t="s">
        <v>65</v>
      </c>
      <c r="AE16" s="26" t="s">
        <v>66</v>
      </c>
      <c r="AG16" s="48"/>
      <c r="AI16" s="25" t="s">
        <v>23</v>
      </c>
      <c r="AJ16" s="25" t="s">
        <v>45</v>
      </c>
      <c r="AK16" s="25" t="s">
        <v>46</v>
      </c>
      <c r="AL16" s="25" t="s">
        <v>47</v>
      </c>
      <c r="AM16" s="26" t="s">
        <v>48</v>
      </c>
      <c r="AN16" s="26" t="s">
        <v>49</v>
      </c>
      <c r="AO16" s="26" t="s">
        <v>50</v>
      </c>
      <c r="AP16" s="26"/>
      <c r="AQ16" s="26" t="s">
        <v>51</v>
      </c>
      <c r="AR16" s="26" t="s">
        <v>52</v>
      </c>
      <c r="AS16" s="26" t="s">
        <v>53</v>
      </c>
      <c r="AT16" s="26" t="s">
        <v>54</v>
      </c>
      <c r="AU16" s="26" t="s">
        <v>55</v>
      </c>
      <c r="AV16" s="26" t="s">
        <v>56</v>
      </c>
      <c r="AW16" s="26"/>
      <c r="AX16" s="26" t="s">
        <v>57</v>
      </c>
      <c r="AY16" s="26" t="s">
        <v>58</v>
      </c>
      <c r="BA16" s="26"/>
      <c r="BB16" s="26" t="s">
        <v>59</v>
      </c>
      <c r="BC16" s="26" t="s">
        <v>60</v>
      </c>
      <c r="BD16" s="26" t="s">
        <v>61</v>
      </c>
      <c r="BE16" s="26" t="s">
        <v>62</v>
      </c>
      <c r="BF16" s="26" t="s">
        <v>63</v>
      </c>
      <c r="BG16" s="26" t="s">
        <v>64</v>
      </c>
      <c r="BH16" s="26" t="s">
        <v>65</v>
      </c>
      <c r="BI16" s="26" t="s">
        <v>66</v>
      </c>
    </row>
    <row r="17" spans="1:61" ht="17" thickBot="1" x14ac:dyDescent="0.25">
      <c r="A17" s="221" t="s">
        <v>67</v>
      </c>
      <c r="B17" s="221"/>
      <c r="E17" s="21">
        <v>0</v>
      </c>
      <c r="F17" s="27">
        <f>B21</f>
        <v>477.87800904578</v>
      </c>
      <c r="G17" s="27">
        <f>F17*B26</f>
        <v>382.30240723662405</v>
      </c>
      <c r="H17" s="28">
        <f>B31</f>
        <v>200</v>
      </c>
      <c r="I17" s="27">
        <f>$B$18</f>
        <v>50000</v>
      </c>
      <c r="J17" s="29">
        <v>0.8</v>
      </c>
      <c r="K17" s="8">
        <f>I17*J17/1000</f>
        <v>40</v>
      </c>
      <c r="M17" s="9"/>
      <c r="N17" s="9"/>
      <c r="O17" s="30">
        <v>1</v>
      </c>
      <c r="P17" s="30"/>
      <c r="Q17" s="30"/>
      <c r="R17" s="30">
        <f>O17-SUM(P17:Q17)</f>
        <v>1</v>
      </c>
      <c r="S17" s="30"/>
      <c r="T17" s="10"/>
      <c r="U17" s="10">
        <f t="shared" ref="U17:U37" si="1">K17*R17</f>
        <v>40</v>
      </c>
      <c r="W17" s="30"/>
      <c r="X17" s="11">
        <f t="shared" ref="X17:X37" si="2">$R17*F17</f>
        <v>477.87800904578</v>
      </c>
      <c r="Y17" s="11">
        <f t="shared" ref="Y17:Z37" si="3">-$R17*G17</f>
        <v>-382.30240723662405</v>
      </c>
      <c r="Z17" s="11">
        <f t="shared" si="3"/>
        <v>-200</v>
      </c>
      <c r="AA17" s="11"/>
      <c r="AB17" s="11">
        <f>SUM(X17:AA17)</f>
        <v>-104.42439819084404</v>
      </c>
      <c r="AC17" s="11">
        <f>T17-U17</f>
        <v>-40</v>
      </c>
      <c r="AD17" s="11"/>
      <c r="AE17" s="11">
        <f t="shared" ref="AE17:AE37" si="4">SUM(AB17:AD17)</f>
        <v>-144.42439819084404</v>
      </c>
      <c r="AI17" s="21">
        <v>0</v>
      </c>
      <c r="AJ17" s="27">
        <f>$B$21</f>
        <v>477.87800904578</v>
      </c>
      <c r="AK17" s="27">
        <f>B26*AJ17</f>
        <v>382.30240723662405</v>
      </c>
      <c r="AL17" s="28">
        <f>C31</f>
        <v>256</v>
      </c>
      <c r="AM17" s="27">
        <f>$B$18</f>
        <v>50000</v>
      </c>
      <c r="AN17" s="29">
        <v>0.8</v>
      </c>
      <c r="AO17" s="8">
        <f>AM17*AN17/1000</f>
        <v>40</v>
      </c>
      <c r="AQ17" s="9"/>
      <c r="AR17" s="9"/>
      <c r="AS17" s="30">
        <v>1</v>
      </c>
      <c r="AT17" s="30"/>
      <c r="AU17" s="30"/>
      <c r="AV17" s="30">
        <f>AS17-SUM(AT17:AU17)</f>
        <v>1</v>
      </c>
      <c r="AW17" s="30"/>
      <c r="AX17" s="10"/>
      <c r="AY17" s="10">
        <f t="shared" ref="AY17:AY37" si="5">AO17*AV17</f>
        <v>40</v>
      </c>
      <c r="BA17" s="30"/>
      <c r="BB17" s="11">
        <f t="shared" ref="BB17:BB37" si="6">$R17*AJ17</f>
        <v>477.87800904578</v>
      </c>
      <c r="BC17" s="11">
        <f t="shared" ref="BC17:BD37" si="7">-$R17*AK17</f>
        <v>-382.30240723662405</v>
      </c>
      <c r="BD17" s="11">
        <f t="shared" si="7"/>
        <v>-256</v>
      </c>
      <c r="BE17" s="11"/>
      <c r="BF17" s="11">
        <f>SUM(BB17:BE17)</f>
        <v>-160.42439819084404</v>
      </c>
      <c r="BG17" s="11">
        <f>AX17-AY17</f>
        <v>-40</v>
      </c>
      <c r="BH17" s="11"/>
      <c r="BI17" s="11">
        <f t="shared" ref="BI17:BI37" si="8">SUM(BF17:BH17)</f>
        <v>-200.42439819084404</v>
      </c>
    </row>
    <row r="18" spans="1:61" x14ac:dyDescent="0.2">
      <c r="A18" s="45" t="s">
        <v>68</v>
      </c>
      <c r="B18" s="24">
        <v>50000</v>
      </c>
      <c r="E18" s="31">
        <f>E17+1</f>
        <v>1</v>
      </c>
      <c r="F18" s="27"/>
      <c r="G18" s="27"/>
      <c r="H18" s="28"/>
      <c r="I18" s="27">
        <f t="shared" ref="I18:I37" si="9">$B$18</f>
        <v>50000</v>
      </c>
      <c r="J18" s="29">
        <v>0.8</v>
      </c>
      <c r="K18" s="8">
        <f t="shared" ref="K18:K37" si="10">I18*J18/1000</f>
        <v>40</v>
      </c>
      <c r="L18" s="32"/>
      <c r="M18" s="9">
        <f>'SPWL Reserve'!Q9*1000</f>
        <v>3.1319523698602287</v>
      </c>
      <c r="N18" s="9">
        <f>'Lapse &amp; Death Age 46-55'!D7</f>
        <v>1.0342509096661921E-2</v>
      </c>
      <c r="O18" s="33">
        <f>R17</f>
        <v>1</v>
      </c>
      <c r="P18" s="33">
        <f>O18*M18/1000</f>
        <v>3.1319523698602287E-3</v>
      </c>
      <c r="Q18" s="33">
        <f>MIN(N18*O18,O18-P18)</f>
        <v>1.0342509096661921E-2</v>
      </c>
      <c r="R18" s="30">
        <f>O18-SUM(P18:Q18)</f>
        <v>0.9865255385334778</v>
      </c>
      <c r="S18" s="30"/>
      <c r="T18" s="10">
        <f t="shared" ref="T18:T37" si="11">U17</f>
        <v>40</v>
      </c>
      <c r="U18" s="10">
        <f t="shared" si="1"/>
        <v>39.461021541339115</v>
      </c>
      <c r="W18" s="30"/>
      <c r="X18" s="11">
        <f t="shared" si="2"/>
        <v>0</v>
      </c>
      <c r="Y18" s="11">
        <f t="shared" si="3"/>
        <v>0</v>
      </c>
      <c r="Z18" s="11">
        <f t="shared" si="3"/>
        <v>0</v>
      </c>
      <c r="AA18" s="11">
        <f t="shared" ref="AA18:AA37" si="12">-P18*I18</f>
        <v>-156.59761849301142</v>
      </c>
      <c r="AB18" s="11">
        <f t="shared" ref="AB18:AB37" si="13">SUM(X18:AA18)</f>
        <v>-156.59761849301142</v>
      </c>
      <c r="AC18" s="11">
        <f>-I18*$R17*(J18-J17)/1000</f>
        <v>0</v>
      </c>
      <c r="AD18" s="11">
        <f t="shared" ref="AD18:AD37" si="14">$B$19*SUM(T18,X18:Y18)</f>
        <v>2.8838453484637752</v>
      </c>
      <c r="AE18" s="11">
        <f t="shared" si="4"/>
        <v>-153.71377314454764</v>
      </c>
      <c r="AG18" s="49"/>
      <c r="AI18" s="31">
        <f>AI17+1</f>
        <v>1</v>
      </c>
      <c r="AJ18" s="27"/>
      <c r="AK18" s="27"/>
      <c r="AL18" s="28"/>
      <c r="AM18" s="27">
        <f t="shared" ref="AM18:AM37" si="15">$B$18</f>
        <v>50000</v>
      </c>
      <c r="AN18" s="29">
        <v>0.8</v>
      </c>
      <c r="AO18" s="8">
        <f t="shared" ref="AO18:AO37" si="16">AM18*AN18/1000</f>
        <v>40</v>
      </c>
      <c r="AP18" s="32"/>
      <c r="AQ18" s="9">
        <f>M18*'Lapse &amp; Death Age 46-55'!$B$32</f>
        <v>2.7204889953174707</v>
      </c>
      <c r="AR18" s="9">
        <f>N18</f>
        <v>1.0342509096661921E-2</v>
      </c>
      <c r="AS18" s="33">
        <f>AV17</f>
        <v>1</v>
      </c>
      <c r="AT18" s="33">
        <f>AS18*AQ18/1000</f>
        <v>2.7204889953174709E-3</v>
      </c>
      <c r="AU18" s="33">
        <f>MIN(AR18*AS18,AS18-AT18)</f>
        <v>1.0342509096661921E-2</v>
      </c>
      <c r="AV18" s="30">
        <f>AS18-SUM(AT18:AU18)</f>
        <v>0.98693700190802058</v>
      </c>
      <c r="AW18" s="30"/>
      <c r="AX18" s="10">
        <f t="shared" ref="AX18:AX37" si="17">AY17</f>
        <v>40</v>
      </c>
      <c r="AY18" s="10">
        <f t="shared" si="5"/>
        <v>39.477480076320823</v>
      </c>
      <c r="BA18" s="30"/>
      <c r="BB18" s="11">
        <f t="shared" si="6"/>
        <v>0</v>
      </c>
      <c r="BC18" s="11">
        <f t="shared" si="7"/>
        <v>0</v>
      </c>
      <c r="BD18" s="11">
        <f t="shared" si="7"/>
        <v>0</v>
      </c>
      <c r="BE18" s="11">
        <f t="shared" ref="BE18:BE37" si="18">-AT18*AM18</f>
        <v>-136.02444976587356</v>
      </c>
      <c r="BF18" s="11">
        <f t="shared" ref="BF18:BF37" si="19">SUM(BB18:BE18)</f>
        <v>-136.02444976587356</v>
      </c>
      <c r="BG18" s="11">
        <f>-AM18*$R17*(AN18-AN17)/1000</f>
        <v>0</v>
      </c>
      <c r="BH18" s="11">
        <f t="shared" ref="BH18:BH37" si="20">$B$19*SUM(AX18,BB18:BC18)</f>
        <v>2.8838453484637752</v>
      </c>
      <c r="BI18" s="11">
        <f t="shared" si="8"/>
        <v>-133.14060441740978</v>
      </c>
    </row>
    <row r="19" spans="1:61" x14ac:dyDescent="0.2">
      <c r="A19" s="34" t="s">
        <v>69</v>
      </c>
      <c r="B19" s="12">
        <f>'T20 Age 26-35 (Sensitivity)'!B20</f>
        <v>7.2096133711594373E-2</v>
      </c>
      <c r="E19" s="31">
        <f t="shared" ref="E19:E37" si="21">E18+1</f>
        <v>2</v>
      </c>
      <c r="F19" s="27">
        <f>B21</f>
        <v>477.87800904578</v>
      </c>
      <c r="G19" s="27">
        <f>F19*0.05</f>
        <v>23.893900452289003</v>
      </c>
      <c r="H19" s="28">
        <f>B32</f>
        <v>25</v>
      </c>
      <c r="I19" s="27">
        <f t="shared" si="9"/>
        <v>50000</v>
      </c>
      <c r="J19" s="29">
        <v>0.7</v>
      </c>
      <c r="K19" s="8">
        <f t="shared" si="10"/>
        <v>35</v>
      </c>
      <c r="L19" s="32"/>
      <c r="M19" s="9">
        <f>'SPWL Reserve'!Q10*1000</f>
        <v>3.441094364167725</v>
      </c>
      <c r="N19" s="9">
        <f>'Lapse &amp; Death Age 46-55'!D8</f>
        <v>9.5002707201155071E-3</v>
      </c>
      <c r="O19" s="33">
        <f t="shared" ref="O19:O37" si="22">R18</f>
        <v>0.9865255385334778</v>
      </c>
      <c r="P19" s="33">
        <f t="shared" ref="P19:P37" si="23">O19*M19/1000</f>
        <v>3.3947274707550805E-3</v>
      </c>
      <c r="Q19" s="33">
        <f t="shared" ref="Q19:Q37" si="24">MIN(N19*O19,O19-P19)</f>
        <v>9.3722596883757808E-3</v>
      </c>
      <c r="R19" s="30">
        <f t="shared" ref="R19:R37" si="25">O19-SUM(P19:Q19)</f>
        <v>0.97375855137434697</v>
      </c>
      <c r="S19" s="30"/>
      <c r="T19" s="10">
        <f t="shared" si="11"/>
        <v>39.461021541339115</v>
      </c>
      <c r="U19" s="10">
        <f t="shared" si="1"/>
        <v>34.081549298102146</v>
      </c>
      <c r="W19" s="30"/>
      <c r="X19" s="11">
        <f t="shared" si="2"/>
        <v>465.3377978220758</v>
      </c>
      <c r="Y19" s="11">
        <f t="shared" si="3"/>
        <v>-23.266889891103794</v>
      </c>
      <c r="Z19" s="11">
        <f t="shared" si="3"/>
        <v>-24.343963784358674</v>
      </c>
      <c r="AA19" s="11">
        <f t="shared" si="12"/>
        <v>-169.73637353775402</v>
      </c>
      <c r="AB19" s="11">
        <f t="shared" si="13"/>
        <v>247.99057060885931</v>
      </c>
      <c r="AC19" s="11">
        <f t="shared" ref="AC19:AC37" si="26">-I19*($R18*J19-$R17*J18)/1000</f>
        <v>5.4716061513282783</v>
      </c>
      <c r="AD19" s="11">
        <f t="shared" si="14"/>
        <v>34.716590373637771</v>
      </c>
      <c r="AE19" s="11">
        <f t="shared" si="4"/>
        <v>288.17876713382537</v>
      </c>
      <c r="AG19" s="50"/>
      <c r="AI19" s="31">
        <f t="shared" ref="AI19:AI37" si="27">AI18+1</f>
        <v>2</v>
      </c>
      <c r="AJ19" s="27">
        <f t="shared" ref="AJ19:AJ37" si="28">$B$21</f>
        <v>477.87800904578</v>
      </c>
      <c r="AK19" s="27">
        <f t="shared" ref="AK19:AK37" si="29">AJ19*$B$27</f>
        <v>23.893900452289003</v>
      </c>
      <c r="AL19" s="28">
        <f>$C$32</f>
        <v>25</v>
      </c>
      <c r="AM19" s="27">
        <f t="shared" si="15"/>
        <v>50000</v>
      </c>
      <c r="AN19" s="29">
        <v>0.7</v>
      </c>
      <c r="AO19" s="8">
        <f t="shared" si="16"/>
        <v>35</v>
      </c>
      <c r="AP19" s="32"/>
      <c r="AQ19" s="9">
        <f>M19*'Lapse &amp; Death Age 46-55'!$B$32</f>
        <v>2.9890171509808252</v>
      </c>
      <c r="AR19" s="9">
        <f t="shared" ref="AR19:AR37" si="30">N19</f>
        <v>9.5002707201155071E-3</v>
      </c>
      <c r="AS19" s="33">
        <f t="shared" ref="AS19:AS37" si="31">AV18</f>
        <v>0.98693700190802058</v>
      </c>
      <c r="AT19" s="33">
        <f t="shared" ref="AT19:AT37" si="32">AS19*AQ19/1000</f>
        <v>2.9499716256406686E-3</v>
      </c>
      <c r="AU19" s="33">
        <f t="shared" ref="AU19:AU37" si="33">MIN(AR19*AS19,AS19-AT19)</f>
        <v>9.3761687018253503E-3</v>
      </c>
      <c r="AV19" s="30">
        <f t="shared" ref="AV19:AV37" si="34">AS19-SUM(AT19:AU19)</f>
        <v>0.97461086158055454</v>
      </c>
      <c r="AW19" s="30"/>
      <c r="AX19" s="10">
        <f t="shared" si="17"/>
        <v>39.477480076320823</v>
      </c>
      <c r="AY19" s="10">
        <f t="shared" si="5"/>
        <v>34.111380155319409</v>
      </c>
      <c r="BA19" s="30"/>
      <c r="BB19" s="11">
        <f t="shared" si="6"/>
        <v>465.3377978220758</v>
      </c>
      <c r="BC19" s="11">
        <f t="shared" si="7"/>
        <v>-23.266889891103794</v>
      </c>
      <c r="BD19" s="11">
        <f t="shared" si="7"/>
        <v>-24.343963784358674</v>
      </c>
      <c r="BE19" s="11">
        <f t="shared" si="18"/>
        <v>-147.49858128203343</v>
      </c>
      <c r="BF19" s="11">
        <f t="shared" si="19"/>
        <v>270.22836286457994</v>
      </c>
      <c r="BG19" s="11">
        <f t="shared" ref="BG19:BG37" si="35">-AM19*($R18*AN19-$R17*AN18)/1000</f>
        <v>5.4716061513282783</v>
      </c>
      <c r="BH19" s="11">
        <f t="shared" si="20"/>
        <v>34.717776970376512</v>
      </c>
      <c r="BI19" s="11">
        <f t="shared" si="8"/>
        <v>310.41774598628473</v>
      </c>
    </row>
    <row r="20" spans="1:61" x14ac:dyDescent="0.2">
      <c r="A20" s="34" t="s">
        <v>70</v>
      </c>
      <c r="B20" s="12">
        <f>'T20 Age 26-35 (Sensitivity)'!B21</f>
        <v>3.2096133711594366E-2</v>
      </c>
      <c r="E20" s="31">
        <f t="shared" si="21"/>
        <v>3</v>
      </c>
      <c r="F20" s="27">
        <f>B21</f>
        <v>477.87800904578</v>
      </c>
      <c r="G20" s="27">
        <f t="shared" ref="G20:G37" si="36">F20*0.05</f>
        <v>23.893900452289003</v>
      </c>
      <c r="H20" s="28">
        <f>B32</f>
        <v>25</v>
      </c>
      <c r="I20" s="27">
        <f t="shared" si="9"/>
        <v>50000</v>
      </c>
      <c r="J20" s="29">
        <v>0.7</v>
      </c>
      <c r="K20" s="8">
        <f t="shared" si="10"/>
        <v>35</v>
      </c>
      <c r="L20" s="32"/>
      <c r="M20" s="9">
        <f>'SPWL Reserve'!Q11*1000</f>
        <v>3.783235753468869</v>
      </c>
      <c r="N20" s="9">
        <f>'Lapse &amp; Death Age 46-55'!D9</f>
        <v>9.0437308309467227E-3</v>
      </c>
      <c r="O20" s="33">
        <f t="shared" si="22"/>
        <v>0.97375855137434697</v>
      </c>
      <c r="P20" s="33">
        <f t="shared" si="23"/>
        <v>3.683958166805482E-3</v>
      </c>
      <c r="Q20" s="33">
        <f t="shared" si="24"/>
        <v>8.8064102329622005E-3</v>
      </c>
      <c r="R20" s="30">
        <f t="shared" si="25"/>
        <v>0.96126818297457928</v>
      </c>
      <c r="S20" s="30"/>
      <c r="T20" s="10">
        <f t="shared" si="11"/>
        <v>34.081549298102146</v>
      </c>
      <c r="U20" s="10">
        <f t="shared" si="1"/>
        <v>33.644386404110271</v>
      </c>
      <c r="W20" s="30"/>
      <c r="X20" s="11">
        <f t="shared" si="2"/>
        <v>459.36892543894652</v>
      </c>
      <c r="Y20" s="11">
        <f t="shared" si="3"/>
        <v>-22.968446271947329</v>
      </c>
      <c r="Z20" s="11">
        <f t="shared" si="3"/>
        <v>-24.031704574364483</v>
      </c>
      <c r="AA20" s="11">
        <f t="shared" si="12"/>
        <v>-184.1979083402741</v>
      </c>
      <c r="AB20" s="11">
        <f t="shared" si="13"/>
        <v>228.17086625236058</v>
      </c>
      <c r="AC20" s="11">
        <f t="shared" si="26"/>
        <v>0.44684455056958061</v>
      </c>
      <c r="AD20" s="11">
        <f t="shared" si="14"/>
        <v>33.919935233122104</v>
      </c>
      <c r="AE20" s="11">
        <f t="shared" si="4"/>
        <v>262.53764603605225</v>
      </c>
      <c r="AI20" s="31">
        <f t="shared" si="27"/>
        <v>3</v>
      </c>
      <c r="AJ20" s="27">
        <f t="shared" si="28"/>
        <v>477.87800904578</v>
      </c>
      <c r="AK20" s="27">
        <f t="shared" si="29"/>
        <v>23.893900452289003</v>
      </c>
      <c r="AL20" s="28">
        <f>$C$32</f>
        <v>25</v>
      </c>
      <c r="AM20" s="27">
        <f t="shared" si="15"/>
        <v>50000</v>
      </c>
      <c r="AN20" s="29">
        <v>0.7</v>
      </c>
      <c r="AO20" s="8">
        <f t="shared" si="16"/>
        <v>35</v>
      </c>
      <c r="AP20" s="32"/>
      <c r="AQ20" s="9">
        <f>M20*'Lapse &amp; Death Age 46-55'!$B$32</f>
        <v>3.2862093731211424</v>
      </c>
      <c r="AR20" s="9">
        <f t="shared" si="30"/>
        <v>9.0437308309467227E-3</v>
      </c>
      <c r="AS20" s="33">
        <f t="shared" si="31"/>
        <v>0.97461086158055454</v>
      </c>
      <c r="AT20" s="33">
        <f t="shared" si="32"/>
        <v>3.2027753484716905E-3</v>
      </c>
      <c r="AU20" s="33">
        <f t="shared" si="33"/>
        <v>8.81411829705161E-3</v>
      </c>
      <c r="AV20" s="30">
        <f t="shared" si="34"/>
        <v>0.96259396793503127</v>
      </c>
      <c r="AW20" s="30"/>
      <c r="AX20" s="10">
        <f t="shared" si="17"/>
        <v>34.111380155319409</v>
      </c>
      <c r="AY20" s="10">
        <f t="shared" si="5"/>
        <v>33.690788877726092</v>
      </c>
      <c r="BA20" s="30"/>
      <c r="BB20" s="11">
        <f t="shared" si="6"/>
        <v>459.36892543894652</v>
      </c>
      <c r="BC20" s="11">
        <f t="shared" si="7"/>
        <v>-22.968446271947329</v>
      </c>
      <c r="BD20" s="11">
        <f t="shared" si="7"/>
        <v>-24.031704574364483</v>
      </c>
      <c r="BE20" s="11">
        <f t="shared" si="18"/>
        <v>-160.13876742358451</v>
      </c>
      <c r="BF20" s="11">
        <f t="shared" si="19"/>
        <v>252.23000716905017</v>
      </c>
      <c r="BG20" s="11">
        <f t="shared" si="35"/>
        <v>0.44684455056958061</v>
      </c>
      <c r="BH20" s="11">
        <f t="shared" si="20"/>
        <v>33.922085922592764</v>
      </c>
      <c r="BI20" s="11">
        <f t="shared" si="8"/>
        <v>286.59893764221249</v>
      </c>
    </row>
    <row r="21" spans="1:61" x14ac:dyDescent="0.2">
      <c r="A21" s="45" t="s">
        <v>71</v>
      </c>
      <c r="B21" s="63">
        <v>477.87800904578</v>
      </c>
      <c r="D21" s="36"/>
      <c r="E21" s="31">
        <f t="shared" si="21"/>
        <v>4</v>
      </c>
      <c r="F21" s="27">
        <f>B21</f>
        <v>477.87800904578</v>
      </c>
      <c r="G21" s="27">
        <f t="shared" si="36"/>
        <v>23.893900452289003</v>
      </c>
      <c r="H21" s="28">
        <f>B32</f>
        <v>25</v>
      </c>
      <c r="I21" s="27">
        <f t="shared" si="9"/>
        <v>50000</v>
      </c>
      <c r="J21" s="29">
        <v>0.6</v>
      </c>
      <c r="K21" s="8">
        <f t="shared" si="10"/>
        <v>30</v>
      </c>
      <c r="L21" s="32"/>
      <c r="M21" s="9">
        <f>'SPWL Reserve'!Q12*1000</f>
        <v>4.1592141081829732</v>
      </c>
      <c r="N21" s="9">
        <f>'Lapse &amp; Death Age 46-55'!D10</f>
        <v>8.4302026540479368E-3</v>
      </c>
      <c r="O21" s="33">
        <f t="shared" si="22"/>
        <v>0.96126818297457928</v>
      </c>
      <c r="P21" s="33">
        <f t="shared" si="23"/>
        <v>3.9981201883752815E-3</v>
      </c>
      <c r="Q21" s="33">
        <f t="shared" si="24"/>
        <v>8.1036855873641359E-3</v>
      </c>
      <c r="R21" s="30">
        <f t="shared" si="25"/>
        <v>0.94916637719883989</v>
      </c>
      <c r="S21" s="30"/>
      <c r="T21" s="10">
        <f t="shared" si="11"/>
        <v>33.644386404110271</v>
      </c>
      <c r="U21" s="10">
        <f t="shared" si="1"/>
        <v>28.474991315965198</v>
      </c>
      <c r="W21" s="30"/>
      <c r="X21" s="11">
        <f t="shared" si="2"/>
        <v>453.58573858897745</v>
      </c>
      <c r="Y21" s="11">
        <f t="shared" si="3"/>
        <v>-22.679286929448875</v>
      </c>
      <c r="Z21" s="11">
        <f t="shared" si="3"/>
        <v>-23.729159429970998</v>
      </c>
      <c r="AA21" s="11">
        <f t="shared" si="12"/>
        <v>-199.90600941876409</v>
      </c>
      <c r="AB21" s="11">
        <f t="shared" si="13"/>
        <v>207.27128281079348</v>
      </c>
      <c r="AC21" s="11">
        <f t="shared" si="26"/>
        <v>5.2435038088647632</v>
      </c>
      <c r="AD21" s="11">
        <f t="shared" si="14"/>
        <v>33.492319336869329</v>
      </c>
      <c r="AE21" s="11">
        <f t="shared" si="4"/>
        <v>246.0071059565276</v>
      </c>
      <c r="AI21" s="31">
        <f t="shared" si="27"/>
        <v>4</v>
      </c>
      <c r="AJ21" s="27">
        <f t="shared" si="28"/>
        <v>477.87800904578</v>
      </c>
      <c r="AK21" s="27">
        <f t="shared" si="29"/>
        <v>23.893900452289003</v>
      </c>
      <c r="AL21" s="28">
        <f t="shared" ref="AL21:AL37" si="37">$C$32</f>
        <v>25</v>
      </c>
      <c r="AM21" s="27">
        <f t="shared" si="15"/>
        <v>50000</v>
      </c>
      <c r="AN21" s="29">
        <v>0.6</v>
      </c>
      <c r="AO21" s="8">
        <f t="shared" si="16"/>
        <v>30</v>
      </c>
      <c r="AP21" s="32"/>
      <c r="AQ21" s="9">
        <f>M21*'Lapse &amp; Death Age 46-55'!$B$32</f>
        <v>3.6127931955063262</v>
      </c>
      <c r="AR21" s="9">
        <f t="shared" si="30"/>
        <v>8.4302026540479368E-3</v>
      </c>
      <c r="AS21" s="33">
        <f t="shared" si="31"/>
        <v>0.96259396793503127</v>
      </c>
      <c r="AT21" s="33">
        <f t="shared" si="32"/>
        <v>3.4776529373911156E-3</v>
      </c>
      <c r="AU21" s="33">
        <f t="shared" si="33"/>
        <v>8.1148622232564346E-3</v>
      </c>
      <c r="AV21" s="30">
        <f t="shared" si="34"/>
        <v>0.95100145277438375</v>
      </c>
      <c r="AW21" s="30"/>
      <c r="AX21" s="10">
        <f t="shared" si="17"/>
        <v>33.690788877726092</v>
      </c>
      <c r="AY21" s="10">
        <f t="shared" si="5"/>
        <v>28.530043583231514</v>
      </c>
      <c r="BA21" s="30"/>
      <c r="BB21" s="11">
        <f t="shared" si="6"/>
        <v>453.58573858897745</v>
      </c>
      <c r="BC21" s="11">
        <f t="shared" si="7"/>
        <v>-22.679286929448875</v>
      </c>
      <c r="BD21" s="11">
        <f t="shared" si="7"/>
        <v>-23.729159429970998</v>
      </c>
      <c r="BE21" s="11">
        <f t="shared" si="18"/>
        <v>-173.88264686955577</v>
      </c>
      <c r="BF21" s="11">
        <f t="shared" si="19"/>
        <v>233.29464536000179</v>
      </c>
      <c r="BG21" s="11">
        <f t="shared" si="35"/>
        <v>5.2435038088647632</v>
      </c>
      <c r="BH21" s="11">
        <f t="shared" si="20"/>
        <v>33.495664775811683</v>
      </c>
      <c r="BI21" s="11">
        <f t="shared" si="8"/>
        <v>272.03381394467823</v>
      </c>
    </row>
    <row r="22" spans="1:61" x14ac:dyDescent="0.2">
      <c r="D22" s="21"/>
      <c r="E22" s="31">
        <f t="shared" si="21"/>
        <v>5</v>
      </c>
      <c r="F22" s="27">
        <f>B21</f>
        <v>477.87800904578</v>
      </c>
      <c r="G22" s="27">
        <f t="shared" si="36"/>
        <v>23.893900452289003</v>
      </c>
      <c r="H22" s="28">
        <f>B32</f>
        <v>25</v>
      </c>
      <c r="I22" s="27">
        <f t="shared" si="9"/>
        <v>50000</v>
      </c>
      <c r="J22" s="29">
        <v>0.6</v>
      </c>
      <c r="K22" s="8">
        <f t="shared" si="10"/>
        <v>30</v>
      </c>
      <c r="L22" s="32"/>
      <c r="M22" s="9">
        <f>'SPWL Reserve'!Q13*1000</f>
        <v>4.5732759569250323</v>
      </c>
      <c r="N22" s="9">
        <f>'Lapse &amp; Death Age 46-55'!D11</f>
        <v>7.4979692999812553E-3</v>
      </c>
      <c r="O22" s="33">
        <f t="shared" si="22"/>
        <v>0.94916637719883989</v>
      </c>
      <c r="P22" s="33">
        <f t="shared" si="23"/>
        <v>4.3407997719650902E-3</v>
      </c>
      <c r="Q22" s="33">
        <f t="shared" si="24"/>
        <v>7.1168203568113299E-3</v>
      </c>
      <c r="R22" s="30">
        <f t="shared" si="25"/>
        <v>0.93770875707006351</v>
      </c>
      <c r="S22" s="30"/>
      <c r="T22" s="10">
        <f t="shared" si="11"/>
        <v>28.474991315965198</v>
      </c>
      <c r="U22" s="10">
        <f t="shared" si="1"/>
        <v>28.131262712101904</v>
      </c>
      <c r="W22" s="30"/>
      <c r="X22" s="11">
        <f t="shared" si="2"/>
        <v>448.11039389343495</v>
      </c>
      <c r="Y22" s="11">
        <f t="shared" si="3"/>
        <v>-22.405519694671749</v>
      </c>
      <c r="Z22" s="11">
        <f t="shared" si="3"/>
        <v>-23.442718926751589</v>
      </c>
      <c r="AA22" s="11">
        <f t="shared" si="12"/>
        <v>-217.0399885982545</v>
      </c>
      <c r="AB22" s="11">
        <f t="shared" si="13"/>
        <v>185.22216667375713</v>
      </c>
      <c r="AC22" s="11">
        <f t="shared" si="26"/>
        <v>0.36305417327218148</v>
      </c>
      <c r="AD22" s="11">
        <f t="shared" si="14"/>
        <v>32.744612313263808</v>
      </c>
      <c r="AE22" s="11">
        <f t="shared" si="4"/>
        <v>218.32983316029313</v>
      </c>
      <c r="AI22" s="31">
        <f t="shared" si="27"/>
        <v>5</v>
      </c>
      <c r="AJ22" s="27">
        <f t="shared" si="28"/>
        <v>477.87800904578</v>
      </c>
      <c r="AK22" s="27">
        <f t="shared" si="29"/>
        <v>23.893900452289003</v>
      </c>
      <c r="AL22" s="28">
        <f>$C$32</f>
        <v>25</v>
      </c>
      <c r="AM22" s="27">
        <f t="shared" si="15"/>
        <v>50000</v>
      </c>
      <c r="AN22" s="29">
        <v>0.6</v>
      </c>
      <c r="AO22" s="8">
        <f t="shared" si="16"/>
        <v>30</v>
      </c>
      <c r="AP22" s="32"/>
      <c r="AQ22" s="9">
        <f>M22*'Lapse &amp; Death Age 46-55'!$B$32</f>
        <v>3.9724572548080483</v>
      </c>
      <c r="AR22" s="9">
        <f t="shared" si="30"/>
        <v>7.4979692999812553E-3</v>
      </c>
      <c r="AS22" s="33">
        <f t="shared" si="31"/>
        <v>0.95100145277438375</v>
      </c>
      <c r="AT22" s="33">
        <f t="shared" si="32"/>
        <v>3.7778126204065943E-3</v>
      </c>
      <c r="AU22" s="33">
        <f t="shared" si="33"/>
        <v>7.1305796971399028E-3</v>
      </c>
      <c r="AV22" s="30">
        <f t="shared" si="34"/>
        <v>0.94009306045683727</v>
      </c>
      <c r="AW22" s="30"/>
      <c r="AX22" s="10">
        <f t="shared" si="17"/>
        <v>28.530043583231514</v>
      </c>
      <c r="AY22" s="10">
        <f t="shared" si="5"/>
        <v>28.202791813705119</v>
      </c>
      <c r="BA22" s="30"/>
      <c r="BB22" s="11">
        <f t="shared" si="6"/>
        <v>448.11039389343495</v>
      </c>
      <c r="BC22" s="11">
        <f t="shared" si="7"/>
        <v>-22.405519694671749</v>
      </c>
      <c r="BD22" s="11">
        <f t="shared" si="7"/>
        <v>-23.442718926751589</v>
      </c>
      <c r="BE22" s="11">
        <f t="shared" si="18"/>
        <v>-188.89063102032972</v>
      </c>
      <c r="BF22" s="11">
        <f t="shared" si="19"/>
        <v>213.3715242516819</v>
      </c>
      <c r="BG22" s="11">
        <f t="shared" si="35"/>
        <v>0.36305417327218148</v>
      </c>
      <c r="BH22" s="11">
        <f t="shared" si="20"/>
        <v>32.748581368885766</v>
      </c>
      <c r="BI22" s="11">
        <f t="shared" si="8"/>
        <v>246.48315979383986</v>
      </c>
    </row>
    <row r="23" spans="1:61" x14ac:dyDescent="0.2">
      <c r="D23" s="21"/>
      <c r="E23" s="31">
        <f t="shared" si="21"/>
        <v>6</v>
      </c>
      <c r="F23" s="27">
        <f>B21</f>
        <v>477.87800904578</v>
      </c>
      <c r="G23" s="27">
        <f t="shared" si="36"/>
        <v>23.893900452289003</v>
      </c>
      <c r="H23" s="28">
        <f>B32</f>
        <v>25</v>
      </c>
      <c r="I23" s="27">
        <f t="shared" si="9"/>
        <v>50000</v>
      </c>
      <c r="J23" s="29">
        <v>0.5</v>
      </c>
      <c r="K23" s="8">
        <f t="shared" si="10"/>
        <v>25</v>
      </c>
      <c r="L23" s="32"/>
      <c r="M23" s="9">
        <f>'SPWL Reserve'!Q14*1000</f>
        <v>5.0352548648284623</v>
      </c>
      <c r="N23" s="9">
        <f>'Lapse &amp; Death Age 46-55'!D12</f>
        <v>7.0665423966215397E-3</v>
      </c>
      <c r="O23" s="33">
        <f t="shared" si="22"/>
        <v>0.93770875707006351</v>
      </c>
      <c r="P23" s="33">
        <f t="shared" si="23"/>
        <v>4.7216025808292875E-3</v>
      </c>
      <c r="Q23" s="33">
        <f t="shared" si="24"/>
        <v>6.6263586875188922E-3</v>
      </c>
      <c r="R23" s="30">
        <f t="shared" si="25"/>
        <v>0.92636079580171538</v>
      </c>
      <c r="S23" s="30"/>
      <c r="T23" s="10">
        <f t="shared" si="11"/>
        <v>28.131262712101904</v>
      </c>
      <c r="U23" s="10">
        <f t="shared" si="1"/>
        <v>23.159019895042885</v>
      </c>
      <c r="W23" s="30"/>
      <c r="X23" s="11">
        <f t="shared" si="2"/>
        <v>442.68745275578812</v>
      </c>
      <c r="Y23" s="11">
        <f t="shared" si="3"/>
        <v>-22.134372637789408</v>
      </c>
      <c r="Z23" s="11">
        <f t="shared" si="3"/>
        <v>-23.159019895042885</v>
      </c>
      <c r="AA23" s="11">
        <f t="shared" si="12"/>
        <v>-236.08012904146437</v>
      </c>
      <c r="AB23" s="11">
        <f t="shared" si="13"/>
        <v>161.31393118149145</v>
      </c>
      <c r="AC23" s="11">
        <f t="shared" si="26"/>
        <v>5.0322723892136096</v>
      </c>
      <c r="AD23" s="11">
        <f t="shared" si="14"/>
        <v>32.348406374977785</v>
      </c>
      <c r="AE23" s="11">
        <f t="shared" si="4"/>
        <v>198.69460994568283</v>
      </c>
      <c r="AI23" s="31">
        <f t="shared" si="27"/>
        <v>6</v>
      </c>
      <c r="AJ23" s="27">
        <f t="shared" si="28"/>
        <v>477.87800904578</v>
      </c>
      <c r="AK23" s="27">
        <f t="shared" si="29"/>
        <v>23.893900452289003</v>
      </c>
      <c r="AL23" s="28">
        <f t="shared" si="37"/>
        <v>25</v>
      </c>
      <c r="AM23" s="27">
        <f t="shared" si="15"/>
        <v>50000</v>
      </c>
      <c r="AN23" s="29">
        <v>0.5</v>
      </c>
      <c r="AO23" s="8">
        <f t="shared" si="16"/>
        <v>25</v>
      </c>
      <c r="AP23" s="32"/>
      <c r="AQ23" s="9">
        <f>M23*'Lapse &amp; Death Age 46-55'!$B$32</f>
        <v>4.3737432217067571</v>
      </c>
      <c r="AR23" s="9">
        <f t="shared" si="30"/>
        <v>7.0665423966215397E-3</v>
      </c>
      <c r="AS23" s="33">
        <f t="shared" si="31"/>
        <v>0.94009306045683727</v>
      </c>
      <c r="AT23" s="33">
        <f t="shared" si="32"/>
        <v>4.1117256509466526E-3</v>
      </c>
      <c r="AU23" s="33">
        <f t="shared" si="33"/>
        <v>6.6432074684879367E-3</v>
      </c>
      <c r="AV23" s="30">
        <f t="shared" si="34"/>
        <v>0.92933812733740273</v>
      </c>
      <c r="AW23" s="30"/>
      <c r="AX23" s="10">
        <f t="shared" si="17"/>
        <v>28.202791813705119</v>
      </c>
      <c r="AY23" s="10">
        <f t="shared" si="5"/>
        <v>23.233453183435067</v>
      </c>
      <c r="BA23" s="30"/>
      <c r="BB23" s="11">
        <f t="shared" si="6"/>
        <v>442.68745275578812</v>
      </c>
      <c r="BC23" s="11">
        <f t="shared" si="7"/>
        <v>-22.134372637789408</v>
      </c>
      <c r="BD23" s="11">
        <f t="shared" si="7"/>
        <v>-23.159019895042885</v>
      </c>
      <c r="BE23" s="11">
        <f t="shared" si="18"/>
        <v>-205.58628254733262</v>
      </c>
      <c r="BF23" s="11">
        <f t="shared" si="19"/>
        <v>191.80777767562321</v>
      </c>
      <c r="BG23" s="11">
        <f t="shared" si="35"/>
        <v>5.0322723892136096</v>
      </c>
      <c r="BH23" s="11">
        <f t="shared" si="20"/>
        <v>32.353563346651242</v>
      </c>
      <c r="BI23" s="11">
        <f t="shared" si="8"/>
        <v>229.19361341148806</v>
      </c>
    </row>
    <row r="24" spans="1:61" x14ac:dyDescent="0.2">
      <c r="A24" s="220" t="s">
        <v>72</v>
      </c>
      <c r="B24" s="220"/>
      <c r="C24" s="38"/>
      <c r="D24" s="21"/>
      <c r="E24" s="31">
        <f t="shared" si="21"/>
        <v>7</v>
      </c>
      <c r="F24" s="27">
        <f>B21</f>
        <v>477.87800904578</v>
      </c>
      <c r="G24" s="27">
        <f t="shared" si="36"/>
        <v>23.893900452289003</v>
      </c>
      <c r="H24" s="28">
        <f>B32</f>
        <v>25</v>
      </c>
      <c r="I24" s="27">
        <f t="shared" si="9"/>
        <v>50000</v>
      </c>
      <c r="J24" s="29">
        <v>0.5</v>
      </c>
      <c r="K24" s="8">
        <f t="shared" si="10"/>
        <v>25</v>
      </c>
      <c r="L24" s="32"/>
      <c r="M24" s="9">
        <f>'SPWL Reserve'!Q15*1000</f>
        <v>5.5481792079796692</v>
      </c>
      <c r="N24" s="9">
        <f>'Lapse &amp; Death Age 46-55'!D13</f>
        <v>6.6471173649953969E-3</v>
      </c>
      <c r="O24" s="33">
        <f t="shared" si="22"/>
        <v>0.92636079580171538</v>
      </c>
      <c r="P24" s="33">
        <f t="shared" si="23"/>
        <v>5.1396157063545774E-3</v>
      </c>
      <c r="Q24" s="33">
        <f t="shared" si="24"/>
        <v>6.1576289320245375E-3</v>
      </c>
      <c r="R24" s="30">
        <f t="shared" si="25"/>
        <v>0.91506355116333626</v>
      </c>
      <c r="S24" s="30"/>
      <c r="T24" s="10">
        <f t="shared" si="11"/>
        <v>23.159019895042885</v>
      </c>
      <c r="U24" s="10">
        <f t="shared" si="1"/>
        <v>22.876588779083406</v>
      </c>
      <c r="W24" s="30"/>
      <c r="X24" s="11">
        <f t="shared" si="2"/>
        <v>437.28874798029636</v>
      </c>
      <c r="Y24" s="11">
        <f t="shared" si="3"/>
        <v>-21.864437399014822</v>
      </c>
      <c r="Z24" s="11">
        <f t="shared" si="3"/>
        <v>-22.876588779083406</v>
      </c>
      <c r="AA24" s="11">
        <f t="shared" si="12"/>
        <v>-256.98078531772887</v>
      </c>
      <c r="AB24" s="11">
        <f t="shared" si="13"/>
        <v>135.56693648446924</v>
      </c>
      <c r="AC24" s="11">
        <f t="shared" si="26"/>
        <v>0.28369903170870348</v>
      </c>
      <c r="AD24" s="11">
        <f t="shared" si="14"/>
        <v>31.62016243769747</v>
      </c>
      <c r="AE24" s="11">
        <f t="shared" si="4"/>
        <v>167.4707979538754</v>
      </c>
      <c r="AI24" s="31">
        <f t="shared" si="27"/>
        <v>7</v>
      </c>
      <c r="AJ24" s="27">
        <f t="shared" si="28"/>
        <v>477.87800904578</v>
      </c>
      <c r="AK24" s="27">
        <f t="shared" si="29"/>
        <v>23.893900452289003</v>
      </c>
      <c r="AL24" s="28">
        <f t="shared" si="37"/>
        <v>25</v>
      </c>
      <c r="AM24" s="27">
        <f t="shared" si="15"/>
        <v>50000</v>
      </c>
      <c r="AN24" s="29">
        <v>0.5</v>
      </c>
      <c r="AO24" s="8">
        <f t="shared" si="16"/>
        <v>25</v>
      </c>
      <c r="AP24" s="32"/>
      <c r="AQ24" s="9">
        <f>M24*'Lapse &amp; Death Age 46-55'!$B$32</f>
        <v>4.8192816163521313</v>
      </c>
      <c r="AR24" s="9">
        <f t="shared" si="30"/>
        <v>6.6471173649953969E-3</v>
      </c>
      <c r="AS24" s="33">
        <f t="shared" si="31"/>
        <v>0.92933812733740273</v>
      </c>
      <c r="AT24" s="33">
        <f t="shared" si="32"/>
        <v>4.4787421524522609E-3</v>
      </c>
      <c r="AU24" s="33">
        <f t="shared" si="33"/>
        <v>6.1774196041767529E-3</v>
      </c>
      <c r="AV24" s="30">
        <f t="shared" si="34"/>
        <v>0.91868196558077375</v>
      </c>
      <c r="AW24" s="30"/>
      <c r="AX24" s="10">
        <f t="shared" si="17"/>
        <v>23.233453183435067</v>
      </c>
      <c r="AY24" s="10">
        <f t="shared" si="5"/>
        <v>22.967049139519343</v>
      </c>
      <c r="BA24" s="30"/>
      <c r="BB24" s="11">
        <f t="shared" si="6"/>
        <v>437.28874798029636</v>
      </c>
      <c r="BC24" s="11">
        <f t="shared" si="7"/>
        <v>-21.864437399014822</v>
      </c>
      <c r="BD24" s="11">
        <f t="shared" si="7"/>
        <v>-22.876588779083406</v>
      </c>
      <c r="BE24" s="11">
        <f t="shared" si="18"/>
        <v>-223.93710762261304</v>
      </c>
      <c r="BF24" s="11">
        <f t="shared" si="19"/>
        <v>168.61061417958507</v>
      </c>
      <c r="BG24" s="11">
        <f t="shared" si="35"/>
        <v>0.28369903170870348</v>
      </c>
      <c r="BH24" s="11">
        <f t="shared" si="20"/>
        <v>31.625528790009987</v>
      </c>
      <c r="BI24" s="11">
        <f t="shared" si="8"/>
        <v>200.51984200130374</v>
      </c>
    </row>
    <row r="25" spans="1:61" x14ac:dyDescent="0.2">
      <c r="A25" s="37" t="s">
        <v>8</v>
      </c>
      <c r="B25" s="37" t="s">
        <v>73</v>
      </c>
      <c r="C25" s="38"/>
      <c r="D25" s="21"/>
      <c r="E25" s="31">
        <f t="shared" si="21"/>
        <v>8</v>
      </c>
      <c r="F25" s="27">
        <f>B21</f>
        <v>477.87800904578</v>
      </c>
      <c r="G25" s="27">
        <f t="shared" si="36"/>
        <v>23.893900452289003</v>
      </c>
      <c r="H25" s="28">
        <f>B32</f>
        <v>25</v>
      </c>
      <c r="I25" s="27">
        <f t="shared" si="9"/>
        <v>50000</v>
      </c>
      <c r="J25" s="29">
        <v>0.4</v>
      </c>
      <c r="K25" s="8">
        <f t="shared" si="10"/>
        <v>20</v>
      </c>
      <c r="L25" s="32"/>
      <c r="M25" s="9">
        <f>'SPWL Reserve'!Q16*1000</f>
        <v>6.1076584218043202</v>
      </c>
      <c r="N25" s="9">
        <f>'Lapse &amp; Death Age 46-55'!D14</f>
        <v>6.2970531297053128E-3</v>
      </c>
      <c r="O25" s="33">
        <f t="shared" si="22"/>
        <v>0.91506355116333626</v>
      </c>
      <c r="P25" s="33">
        <f t="shared" si="23"/>
        <v>5.5888956047489193E-3</v>
      </c>
      <c r="Q25" s="33">
        <f t="shared" si="24"/>
        <v>5.7622037987323446E-3</v>
      </c>
      <c r="R25" s="30">
        <f t="shared" si="25"/>
        <v>0.90371245175985504</v>
      </c>
      <c r="S25" s="30"/>
      <c r="T25" s="10">
        <f t="shared" si="11"/>
        <v>22.876588779083406</v>
      </c>
      <c r="U25" s="10">
        <f t="shared" si="1"/>
        <v>18.074249035197102</v>
      </c>
      <c r="W25" s="30"/>
      <c r="X25" s="11">
        <f t="shared" si="2"/>
        <v>431.86430719688002</v>
      </c>
      <c r="Y25" s="11">
        <f t="shared" si="3"/>
        <v>-21.593215359844002</v>
      </c>
      <c r="Z25" s="11">
        <f t="shared" si="3"/>
        <v>-22.592811293996377</v>
      </c>
      <c r="AA25" s="11">
        <f t="shared" si="12"/>
        <v>-279.44478023744597</v>
      </c>
      <c r="AB25" s="11">
        <f t="shared" si="13"/>
        <v>108.23350030559368</v>
      </c>
      <c r="AC25" s="11">
        <f t="shared" si="26"/>
        <v>4.857748871776157</v>
      </c>
      <c r="AD25" s="11">
        <f t="shared" si="14"/>
        <v>31.228273098566721</v>
      </c>
      <c r="AE25" s="11">
        <f t="shared" si="4"/>
        <v>144.31952227593655</v>
      </c>
      <c r="AI25" s="31">
        <f t="shared" si="27"/>
        <v>8</v>
      </c>
      <c r="AJ25" s="27">
        <f t="shared" si="28"/>
        <v>477.87800904578</v>
      </c>
      <c r="AK25" s="27">
        <f t="shared" si="29"/>
        <v>23.893900452289003</v>
      </c>
      <c r="AL25" s="28">
        <f t="shared" si="37"/>
        <v>25</v>
      </c>
      <c r="AM25" s="27">
        <f t="shared" si="15"/>
        <v>50000</v>
      </c>
      <c r="AN25" s="29">
        <v>0.4</v>
      </c>
      <c r="AO25" s="8">
        <f t="shared" si="16"/>
        <v>20</v>
      </c>
      <c r="AP25" s="32"/>
      <c r="AQ25" s="9">
        <f>M25*'Lapse &amp; Death Age 46-55'!$B$32</f>
        <v>5.3052586889813549</v>
      </c>
      <c r="AR25" s="9">
        <f t="shared" si="30"/>
        <v>6.2970531297053128E-3</v>
      </c>
      <c r="AS25" s="33">
        <f t="shared" si="31"/>
        <v>0.91868196558077375</v>
      </c>
      <c r="AT25" s="33">
        <f t="shared" si="32"/>
        <v>4.8738454803078698E-3</v>
      </c>
      <c r="AU25" s="33">
        <f t="shared" si="33"/>
        <v>5.7849891465642398E-3</v>
      </c>
      <c r="AV25" s="30">
        <f t="shared" si="34"/>
        <v>0.90802313095390164</v>
      </c>
      <c r="AW25" s="30"/>
      <c r="AX25" s="10">
        <f t="shared" si="17"/>
        <v>22.967049139519343</v>
      </c>
      <c r="AY25" s="10">
        <f t="shared" si="5"/>
        <v>18.160462619078032</v>
      </c>
      <c r="BA25" s="30"/>
      <c r="BB25" s="11">
        <f t="shared" si="6"/>
        <v>431.86430719688002</v>
      </c>
      <c r="BC25" s="11">
        <f t="shared" si="7"/>
        <v>-21.593215359844002</v>
      </c>
      <c r="BD25" s="11">
        <f t="shared" si="7"/>
        <v>-22.592811293996377</v>
      </c>
      <c r="BE25" s="11">
        <f t="shared" si="18"/>
        <v>-243.69227401539348</v>
      </c>
      <c r="BF25" s="11">
        <f t="shared" si="19"/>
        <v>143.98600652764617</v>
      </c>
      <c r="BG25" s="11">
        <f t="shared" si="35"/>
        <v>4.857748871776157</v>
      </c>
      <c r="BH25" s="11">
        <f t="shared" si="20"/>
        <v>31.23479494080831</v>
      </c>
      <c r="BI25" s="11">
        <f t="shared" si="8"/>
        <v>180.07855034023063</v>
      </c>
    </row>
    <row r="26" spans="1:61" x14ac:dyDescent="0.2">
      <c r="A26" s="21">
        <v>1</v>
      </c>
      <c r="B26" s="38">
        <v>0.8</v>
      </c>
      <c r="D26" s="21"/>
      <c r="E26" s="31">
        <f t="shared" si="21"/>
        <v>9</v>
      </c>
      <c r="F26" s="27">
        <f>B21</f>
        <v>477.87800904578</v>
      </c>
      <c r="G26" s="27">
        <f t="shared" si="36"/>
        <v>23.893900452289003</v>
      </c>
      <c r="H26" s="28">
        <f>B32</f>
        <v>25</v>
      </c>
      <c r="I26" s="27">
        <f t="shared" si="9"/>
        <v>50000</v>
      </c>
      <c r="J26" s="29">
        <v>0.4</v>
      </c>
      <c r="K26" s="8">
        <f t="shared" si="10"/>
        <v>20</v>
      </c>
      <c r="L26" s="32"/>
      <c r="M26" s="9">
        <f>'SPWL Reserve'!Q17*1000</f>
        <v>6.7171775808640408</v>
      </c>
      <c r="N26" s="9">
        <f>'Lapse &amp; Death Age 46-55'!D15</f>
        <v>5.6327164684986126E-3</v>
      </c>
      <c r="O26" s="33">
        <f t="shared" si="22"/>
        <v>0.90371245175985504</v>
      </c>
      <c r="P26" s="33">
        <f t="shared" si="23"/>
        <v>6.0703970205089738E-3</v>
      </c>
      <c r="Q26" s="33">
        <f t="shared" si="24"/>
        <v>5.0903560098149933E-3</v>
      </c>
      <c r="R26" s="30">
        <f t="shared" si="25"/>
        <v>0.89255169872953111</v>
      </c>
      <c r="S26" s="30"/>
      <c r="T26" s="10">
        <f t="shared" si="11"/>
        <v>18.074249035197102</v>
      </c>
      <c r="U26" s="10">
        <f t="shared" si="1"/>
        <v>17.851033974590621</v>
      </c>
      <c r="W26" s="30"/>
      <c r="X26" s="11">
        <f t="shared" si="2"/>
        <v>426.53082875929715</v>
      </c>
      <c r="Y26" s="11">
        <f t="shared" si="3"/>
        <v>-21.32654143796486</v>
      </c>
      <c r="Z26" s="11">
        <f t="shared" si="3"/>
        <v>-22.313792468238276</v>
      </c>
      <c r="AA26" s="11">
        <f t="shared" si="12"/>
        <v>-303.5198510254487</v>
      </c>
      <c r="AB26" s="11">
        <f t="shared" si="13"/>
        <v>79.370643827645324</v>
      </c>
      <c r="AC26" s="11">
        <f t="shared" si="26"/>
        <v>0.22702198806962559</v>
      </c>
      <c r="AD26" s="11">
        <f t="shared" si="14"/>
        <v>30.516745954408304</v>
      </c>
      <c r="AE26" s="11">
        <f t="shared" si="4"/>
        <v>110.11441177012325</v>
      </c>
      <c r="AI26" s="31">
        <f t="shared" si="27"/>
        <v>9</v>
      </c>
      <c r="AJ26" s="27">
        <f t="shared" si="28"/>
        <v>477.87800904578</v>
      </c>
      <c r="AK26" s="27">
        <f t="shared" si="29"/>
        <v>23.893900452289003</v>
      </c>
      <c r="AL26" s="28">
        <f t="shared" si="37"/>
        <v>25</v>
      </c>
      <c r="AM26" s="27">
        <f t="shared" si="15"/>
        <v>50000</v>
      </c>
      <c r="AN26" s="29">
        <v>0.4</v>
      </c>
      <c r="AO26" s="8">
        <f t="shared" si="16"/>
        <v>20</v>
      </c>
      <c r="AP26" s="32"/>
      <c r="AQ26" s="9">
        <f>M26*'Lapse &amp; Death Age 46-55'!$B$32</f>
        <v>5.8347016590004452</v>
      </c>
      <c r="AR26" s="9">
        <f t="shared" si="30"/>
        <v>5.6327164684986126E-3</v>
      </c>
      <c r="AS26" s="33">
        <f t="shared" si="31"/>
        <v>0.90802313095390164</v>
      </c>
      <c r="AT26" s="33">
        <f t="shared" si="32"/>
        <v>5.2980440685875081E-3</v>
      </c>
      <c r="AU26" s="33">
        <f t="shared" si="33"/>
        <v>5.1146368435017143E-3</v>
      </c>
      <c r="AV26" s="30">
        <f t="shared" si="34"/>
        <v>0.89761045004181239</v>
      </c>
      <c r="AW26" s="30"/>
      <c r="AX26" s="10">
        <f t="shared" si="17"/>
        <v>18.160462619078032</v>
      </c>
      <c r="AY26" s="10">
        <f t="shared" si="5"/>
        <v>17.952209000836248</v>
      </c>
      <c r="BA26" s="30"/>
      <c r="BB26" s="11">
        <f t="shared" si="6"/>
        <v>426.53082875929715</v>
      </c>
      <c r="BC26" s="11">
        <f t="shared" si="7"/>
        <v>-21.32654143796486</v>
      </c>
      <c r="BD26" s="11">
        <f t="shared" si="7"/>
        <v>-22.313792468238276</v>
      </c>
      <c r="BE26" s="11">
        <f t="shared" si="18"/>
        <v>-264.90220342937539</v>
      </c>
      <c r="BF26" s="11">
        <f t="shared" si="19"/>
        <v>117.98829142371864</v>
      </c>
      <c r="BG26" s="11">
        <f t="shared" si="35"/>
        <v>0.22702198806962559</v>
      </c>
      <c r="BH26" s="11">
        <f t="shared" si="20"/>
        <v>30.522961620479538</v>
      </c>
      <c r="BI26" s="11">
        <f t="shared" si="8"/>
        <v>148.73827503226781</v>
      </c>
    </row>
    <row r="27" spans="1:61" x14ac:dyDescent="0.2">
      <c r="A27" s="39" t="s">
        <v>74</v>
      </c>
      <c r="B27" s="38">
        <v>0.05</v>
      </c>
      <c r="D27" s="21"/>
      <c r="E27" s="31">
        <f t="shared" si="21"/>
        <v>10</v>
      </c>
      <c r="F27" s="27">
        <f>B21</f>
        <v>477.87800904578</v>
      </c>
      <c r="G27" s="27">
        <f t="shared" si="36"/>
        <v>23.893900452289003</v>
      </c>
      <c r="H27" s="28">
        <f>B32</f>
        <v>25</v>
      </c>
      <c r="I27" s="27">
        <f t="shared" si="9"/>
        <v>50000</v>
      </c>
      <c r="J27" s="29">
        <v>0.4</v>
      </c>
      <c r="K27" s="8">
        <f t="shared" si="10"/>
        <v>20</v>
      </c>
      <c r="L27" s="32"/>
      <c r="M27" s="9">
        <f>'SPWL Reserve'!Q18*1000</f>
        <v>7.3785880403303681</v>
      </c>
      <c r="N27" s="9">
        <f>'Lapse &amp; Death Age 46-55'!D16</f>
        <v>5.2413430119081558E-3</v>
      </c>
      <c r="O27" s="33">
        <f t="shared" si="22"/>
        <v>0.89255169872953111</v>
      </c>
      <c r="P27" s="33">
        <f t="shared" si="23"/>
        <v>6.5857712896222722E-3</v>
      </c>
      <c r="Q27" s="33">
        <f t="shared" si="24"/>
        <v>4.6781696089027817E-3</v>
      </c>
      <c r="R27" s="30">
        <f t="shared" si="25"/>
        <v>0.8812877578310061</v>
      </c>
      <c r="S27" s="30"/>
      <c r="T27" s="10">
        <f t="shared" si="11"/>
        <v>17.851033974590621</v>
      </c>
      <c r="U27" s="10">
        <f t="shared" si="1"/>
        <v>17.625755156620123</v>
      </c>
      <c r="W27" s="30"/>
      <c r="X27" s="11">
        <f t="shared" si="2"/>
        <v>421.14803910870069</v>
      </c>
      <c r="Y27" s="11">
        <f t="shared" si="3"/>
        <v>-21.057401955435036</v>
      </c>
      <c r="Z27" s="11">
        <f t="shared" si="3"/>
        <v>-22.032193945775152</v>
      </c>
      <c r="AA27" s="11">
        <f t="shared" si="12"/>
        <v>-329.28856448111361</v>
      </c>
      <c r="AB27" s="11">
        <f t="shared" si="13"/>
        <v>48.76987872637693</v>
      </c>
      <c r="AC27" s="11">
        <f t="shared" si="26"/>
        <v>0.223215060606477</v>
      </c>
      <c r="AD27" s="11">
        <f t="shared" si="14"/>
        <v>30.13197860528113</v>
      </c>
      <c r="AE27" s="11">
        <f t="shared" si="4"/>
        <v>79.125072392264542</v>
      </c>
      <c r="AI27" s="31">
        <f t="shared" si="27"/>
        <v>10</v>
      </c>
      <c r="AJ27" s="27">
        <f t="shared" si="28"/>
        <v>477.87800904578</v>
      </c>
      <c r="AK27" s="27">
        <f t="shared" si="29"/>
        <v>23.893900452289003</v>
      </c>
      <c r="AL27" s="28">
        <f t="shared" si="37"/>
        <v>25</v>
      </c>
      <c r="AM27" s="27">
        <f t="shared" si="15"/>
        <v>50000</v>
      </c>
      <c r="AN27" s="29">
        <v>0.4</v>
      </c>
      <c r="AO27" s="8">
        <f t="shared" si="16"/>
        <v>20</v>
      </c>
      <c r="AP27" s="32"/>
      <c r="AQ27" s="9">
        <f>M27*'Lapse &amp; Death Age 46-55'!$B$32</f>
        <v>6.4092186579439243</v>
      </c>
      <c r="AR27" s="9">
        <f t="shared" si="30"/>
        <v>5.2413430119081558E-3</v>
      </c>
      <c r="AS27" s="33">
        <f t="shared" si="31"/>
        <v>0.89761045004181239</v>
      </c>
      <c r="AT27" s="33">
        <f t="shared" si="32"/>
        <v>5.7529816439734266E-3</v>
      </c>
      <c r="AU27" s="33">
        <f t="shared" si="33"/>
        <v>4.704684259742388E-3</v>
      </c>
      <c r="AV27" s="30">
        <f t="shared" si="34"/>
        <v>0.88715278413809662</v>
      </c>
      <c r="AW27" s="30"/>
      <c r="AX27" s="10">
        <f t="shared" si="17"/>
        <v>17.952209000836248</v>
      </c>
      <c r="AY27" s="10">
        <f t="shared" si="5"/>
        <v>17.743055682761934</v>
      </c>
      <c r="BA27" s="30"/>
      <c r="BB27" s="11">
        <f t="shared" si="6"/>
        <v>421.14803910870069</v>
      </c>
      <c r="BC27" s="11">
        <f t="shared" si="7"/>
        <v>-21.057401955435036</v>
      </c>
      <c r="BD27" s="11">
        <f t="shared" si="7"/>
        <v>-22.032193945775152</v>
      </c>
      <c r="BE27" s="11">
        <f t="shared" si="18"/>
        <v>-287.64908219867135</v>
      </c>
      <c r="BF27" s="11">
        <f t="shared" si="19"/>
        <v>90.409361008819189</v>
      </c>
      <c r="BG27" s="11">
        <f t="shared" si="35"/>
        <v>0.223215060606477</v>
      </c>
      <c r="BH27" s="11">
        <f t="shared" si="20"/>
        <v>30.139272933501609</v>
      </c>
      <c r="BI27" s="11">
        <f t="shared" si="8"/>
        <v>120.77184900292727</v>
      </c>
    </row>
    <row r="28" spans="1:61" x14ac:dyDescent="0.2">
      <c r="D28" s="21"/>
      <c r="E28" s="31">
        <f t="shared" si="21"/>
        <v>11</v>
      </c>
      <c r="F28" s="27">
        <f>B21</f>
        <v>477.87800904578</v>
      </c>
      <c r="G28" s="27">
        <f t="shared" si="36"/>
        <v>23.893900452289003</v>
      </c>
      <c r="H28" s="28">
        <f>B32</f>
        <v>25</v>
      </c>
      <c r="I28" s="27">
        <f t="shared" si="9"/>
        <v>50000</v>
      </c>
      <c r="J28" s="29">
        <v>0.4</v>
      </c>
      <c r="K28" s="8">
        <f t="shared" si="10"/>
        <v>20</v>
      </c>
      <c r="L28" s="40"/>
      <c r="M28" s="9">
        <f>'SPWL Reserve'!Q19*1000</f>
        <v>8.0967593767471424</v>
      </c>
      <c r="N28" s="9">
        <f>'Lapse &amp; Death Age 46-55'!D17</f>
        <v>4.6132401097442252E-3</v>
      </c>
      <c r="O28" s="33">
        <f t="shared" si="22"/>
        <v>0.8812877578310061</v>
      </c>
      <c r="P28" s="33">
        <f t="shared" si="23"/>
        <v>7.1355749168306639E-3</v>
      </c>
      <c r="Q28" s="33">
        <f t="shared" si="24"/>
        <v>4.0655920326525524E-3</v>
      </c>
      <c r="R28" s="30">
        <f t="shared" si="25"/>
        <v>0.87008659088152285</v>
      </c>
      <c r="S28" s="40"/>
      <c r="T28" s="10">
        <f t="shared" si="11"/>
        <v>17.625755156620123</v>
      </c>
      <c r="U28" s="10">
        <f t="shared" si="1"/>
        <v>17.401731817630456</v>
      </c>
      <c r="W28" s="40"/>
      <c r="X28" s="11">
        <f t="shared" si="2"/>
        <v>415.79524774789223</v>
      </c>
      <c r="Y28" s="11">
        <f t="shared" si="3"/>
        <v>-20.789762387394614</v>
      </c>
      <c r="Z28" s="11">
        <f t="shared" si="3"/>
        <v>-21.752164772038071</v>
      </c>
      <c r="AA28" s="11">
        <f t="shared" si="12"/>
        <v>-356.77874584153318</v>
      </c>
      <c r="AB28" s="11">
        <f t="shared" si="13"/>
        <v>16.474574746926407</v>
      </c>
      <c r="AC28" s="11">
        <f t="shared" si="26"/>
        <v>0.22527881797050064</v>
      </c>
      <c r="AD28" s="11">
        <f t="shared" si="14"/>
        <v>29.74911708990318</v>
      </c>
      <c r="AE28" s="11">
        <f t="shared" si="4"/>
        <v>46.448970654800092</v>
      </c>
      <c r="AI28" s="31">
        <f t="shared" si="27"/>
        <v>11</v>
      </c>
      <c r="AJ28" s="27">
        <f t="shared" si="28"/>
        <v>477.87800904578</v>
      </c>
      <c r="AK28" s="27">
        <f t="shared" si="29"/>
        <v>23.893900452289003</v>
      </c>
      <c r="AL28" s="28">
        <f t="shared" si="37"/>
        <v>25</v>
      </c>
      <c r="AM28" s="27">
        <f t="shared" si="15"/>
        <v>50000</v>
      </c>
      <c r="AN28" s="29">
        <v>0.4</v>
      </c>
      <c r="AO28" s="8">
        <f t="shared" si="16"/>
        <v>20</v>
      </c>
      <c r="AP28" s="40"/>
      <c r="AQ28" s="9">
        <f>M28*'Lapse &amp; Death Age 46-55'!$B$32</f>
        <v>7.0330395168676088</v>
      </c>
      <c r="AR28" s="9">
        <f t="shared" si="30"/>
        <v>4.6132401097442252E-3</v>
      </c>
      <c r="AS28" s="33">
        <f t="shared" si="31"/>
        <v>0.88715278413809662</v>
      </c>
      <c r="AT28" s="33">
        <f t="shared" si="32"/>
        <v>6.2393805883423532E-3</v>
      </c>
      <c r="AU28" s="33">
        <f t="shared" si="33"/>
        <v>4.0926488072571274E-3</v>
      </c>
      <c r="AV28" s="30">
        <f t="shared" si="34"/>
        <v>0.8768207547424971</v>
      </c>
      <c r="AW28" s="40"/>
      <c r="AX28" s="10">
        <f t="shared" si="17"/>
        <v>17.743055682761934</v>
      </c>
      <c r="AY28" s="10">
        <f t="shared" si="5"/>
        <v>17.536415094849943</v>
      </c>
      <c r="BA28" s="40"/>
      <c r="BB28" s="11">
        <f t="shared" si="6"/>
        <v>415.79524774789223</v>
      </c>
      <c r="BC28" s="11">
        <f t="shared" si="7"/>
        <v>-20.789762387394614</v>
      </c>
      <c r="BD28" s="11">
        <f t="shared" si="7"/>
        <v>-21.752164772038071</v>
      </c>
      <c r="BE28" s="11">
        <f t="shared" si="18"/>
        <v>-311.96902941711767</v>
      </c>
      <c r="BF28" s="11">
        <f t="shared" si="19"/>
        <v>61.28429117134192</v>
      </c>
      <c r="BG28" s="11">
        <f t="shared" si="35"/>
        <v>0.22527881797050064</v>
      </c>
      <c r="BH28" s="11">
        <f t="shared" si="20"/>
        <v>29.757574004320343</v>
      </c>
      <c r="BI28" s="11">
        <f t="shared" si="8"/>
        <v>91.267143993632757</v>
      </c>
    </row>
    <row r="29" spans="1:61" x14ac:dyDescent="0.2">
      <c r="A29" s="220" t="s">
        <v>75</v>
      </c>
      <c r="B29" s="220"/>
      <c r="D29" s="21"/>
      <c r="E29" s="31">
        <f t="shared" si="21"/>
        <v>12</v>
      </c>
      <c r="F29" s="27">
        <f>B21</f>
        <v>477.87800904578</v>
      </c>
      <c r="G29" s="27">
        <f t="shared" si="36"/>
        <v>23.893900452289003</v>
      </c>
      <c r="H29" s="28">
        <f>B32</f>
        <v>25</v>
      </c>
      <c r="I29" s="27">
        <f t="shared" si="9"/>
        <v>50000</v>
      </c>
      <c r="J29" s="29">
        <v>0.4</v>
      </c>
      <c r="K29" s="8">
        <f t="shared" si="10"/>
        <v>20</v>
      </c>
      <c r="L29" s="40"/>
      <c r="M29" s="9">
        <f>'SPWL Reserve'!Q20*1000</f>
        <v>8.8814451469123252</v>
      </c>
      <c r="N29" s="9">
        <f>'Lapse &amp; Death Age 46-55'!D18</f>
        <v>4.1712208070308491E-3</v>
      </c>
      <c r="O29" s="33">
        <f t="shared" si="22"/>
        <v>0.87008659088152285</v>
      </c>
      <c r="P29" s="33">
        <f t="shared" si="23"/>
        <v>7.7276263299781911E-3</v>
      </c>
      <c r="Q29" s="33">
        <f t="shared" si="24"/>
        <v>3.629323291803546E-3</v>
      </c>
      <c r="R29" s="30">
        <f t="shared" si="25"/>
        <v>0.85872964125974116</v>
      </c>
      <c r="S29" s="40"/>
      <c r="T29" s="10">
        <f t="shared" si="11"/>
        <v>17.401731817630456</v>
      </c>
      <c r="U29" s="10">
        <f t="shared" si="1"/>
        <v>17.174592825194821</v>
      </c>
      <c r="X29" s="11">
        <f t="shared" si="2"/>
        <v>410.36801127380198</v>
      </c>
      <c r="Y29" s="11">
        <f t="shared" si="3"/>
        <v>-20.518400563690104</v>
      </c>
      <c r="Z29" s="11">
        <f t="shared" si="3"/>
        <v>-21.46824103149353</v>
      </c>
      <c r="AA29" s="11">
        <f t="shared" si="12"/>
        <v>-386.38131649890954</v>
      </c>
      <c r="AB29" s="11">
        <f t="shared" si="13"/>
        <v>-17.999946820291143</v>
      </c>
      <c r="AC29" s="11">
        <f t="shared" si="26"/>
        <v>0.22402333898966509</v>
      </c>
      <c r="AD29" s="11">
        <f t="shared" si="14"/>
        <v>29.361247245106433</v>
      </c>
      <c r="AE29" s="11">
        <f t="shared" si="4"/>
        <v>11.585323763804954</v>
      </c>
      <c r="AI29" s="31">
        <f t="shared" si="27"/>
        <v>12</v>
      </c>
      <c r="AJ29" s="27">
        <f t="shared" si="28"/>
        <v>477.87800904578</v>
      </c>
      <c r="AK29" s="27">
        <f t="shared" si="29"/>
        <v>23.893900452289003</v>
      </c>
      <c r="AL29" s="28">
        <f t="shared" si="37"/>
        <v>25</v>
      </c>
      <c r="AM29" s="27">
        <f t="shared" si="15"/>
        <v>50000</v>
      </c>
      <c r="AN29" s="29">
        <v>0.4</v>
      </c>
      <c r="AO29" s="8">
        <f t="shared" si="16"/>
        <v>20</v>
      </c>
      <c r="AP29" s="40"/>
      <c r="AQ29" s="9">
        <f>M29*'Lapse &amp; Death Age 46-55'!$B$32</f>
        <v>7.71463640929157</v>
      </c>
      <c r="AR29" s="9">
        <f t="shared" si="30"/>
        <v>4.1712208070308491E-3</v>
      </c>
      <c r="AS29" s="33">
        <f t="shared" si="31"/>
        <v>0.8768207547424971</v>
      </c>
      <c r="AT29" s="33">
        <f t="shared" si="32"/>
        <v>6.7643533189589823E-3</v>
      </c>
      <c r="AU29" s="33">
        <f t="shared" si="33"/>
        <v>3.657412976218397E-3</v>
      </c>
      <c r="AV29" s="30">
        <f t="shared" si="34"/>
        <v>0.86639898844731977</v>
      </c>
      <c r="AW29" s="40"/>
      <c r="AX29" s="10">
        <f t="shared" si="17"/>
        <v>17.536415094849943</v>
      </c>
      <c r="AY29" s="10">
        <f t="shared" si="5"/>
        <v>17.327979768946395</v>
      </c>
      <c r="BB29" s="11">
        <f t="shared" si="6"/>
        <v>410.36801127380198</v>
      </c>
      <c r="BC29" s="11">
        <f t="shared" si="7"/>
        <v>-20.518400563690104</v>
      </c>
      <c r="BD29" s="11">
        <f t="shared" si="7"/>
        <v>-21.46824103149353</v>
      </c>
      <c r="BE29" s="11">
        <f t="shared" si="18"/>
        <v>-338.21766594794911</v>
      </c>
      <c r="BF29" s="11">
        <f t="shared" si="19"/>
        <v>30.163703730669283</v>
      </c>
      <c r="BG29" s="11">
        <f t="shared" si="35"/>
        <v>0.22402333898966509</v>
      </c>
      <c r="BH29" s="11">
        <f t="shared" si="20"/>
        <v>29.370957388669563</v>
      </c>
      <c r="BI29" s="11">
        <f t="shared" si="8"/>
        <v>59.75868445832851</v>
      </c>
    </row>
    <row r="30" spans="1:61" x14ac:dyDescent="0.2">
      <c r="A30" s="37" t="s">
        <v>8</v>
      </c>
      <c r="B30" s="37" t="s">
        <v>76</v>
      </c>
      <c r="C30" s="37" t="s">
        <v>77</v>
      </c>
      <c r="D30" s="21"/>
      <c r="E30" s="31">
        <f t="shared" si="21"/>
        <v>13</v>
      </c>
      <c r="F30" s="27">
        <f>B21</f>
        <v>477.87800904578</v>
      </c>
      <c r="G30" s="27">
        <f t="shared" si="36"/>
        <v>23.893900452289003</v>
      </c>
      <c r="H30" s="28">
        <f>B32</f>
        <v>25</v>
      </c>
      <c r="I30" s="27">
        <f t="shared" si="9"/>
        <v>50000</v>
      </c>
      <c r="J30" s="29">
        <v>0.3</v>
      </c>
      <c r="K30" s="8">
        <f t="shared" si="10"/>
        <v>15</v>
      </c>
      <c r="L30" s="40"/>
      <c r="M30" s="9">
        <f>'SPWL Reserve'!Q21*1000</f>
        <v>9.7383085751715388</v>
      </c>
      <c r="N30" s="9">
        <f>'Lapse &amp; Death Age 46-55'!D19</f>
        <v>3.7134831460674156E-3</v>
      </c>
      <c r="O30" s="33">
        <f t="shared" si="22"/>
        <v>0.85872964125974116</v>
      </c>
      <c r="P30" s="33">
        <f t="shared" si="23"/>
        <v>8.3625742292337164E-3</v>
      </c>
      <c r="Q30" s="33">
        <f t="shared" si="24"/>
        <v>3.1888780498465666E-3</v>
      </c>
      <c r="R30" s="30">
        <f t="shared" si="25"/>
        <v>0.84717818898066088</v>
      </c>
      <c r="S30" s="40"/>
      <c r="T30" s="10">
        <f t="shared" si="11"/>
        <v>17.174592825194821</v>
      </c>
      <c r="U30" s="10">
        <f t="shared" si="1"/>
        <v>12.707672834709914</v>
      </c>
      <c r="X30" s="11">
        <f t="shared" si="2"/>
        <v>404.84782625708777</v>
      </c>
      <c r="Y30" s="11">
        <f t="shared" si="3"/>
        <v>-20.242391312854391</v>
      </c>
      <c r="Z30" s="11">
        <f t="shared" si="3"/>
        <v>-21.179454724516521</v>
      </c>
      <c r="AA30" s="11">
        <f t="shared" si="12"/>
        <v>-418.12871146168584</v>
      </c>
      <c r="AB30" s="11">
        <f t="shared" si="13"/>
        <v>-54.702731241968991</v>
      </c>
      <c r="AC30" s="11">
        <f t="shared" si="26"/>
        <v>4.5207871987343413</v>
      </c>
      <c r="AD30" s="11">
        <f t="shared" si="14"/>
        <v>28.966786604712794</v>
      </c>
      <c r="AE30" s="11">
        <f t="shared" si="4"/>
        <v>-21.215157438521857</v>
      </c>
      <c r="AI30" s="31">
        <f t="shared" si="27"/>
        <v>13</v>
      </c>
      <c r="AJ30" s="27">
        <f t="shared" si="28"/>
        <v>477.87800904578</v>
      </c>
      <c r="AK30" s="27">
        <f t="shared" si="29"/>
        <v>23.893900452289003</v>
      </c>
      <c r="AL30" s="28">
        <f t="shared" si="37"/>
        <v>25</v>
      </c>
      <c r="AM30" s="27">
        <f t="shared" si="15"/>
        <v>50000</v>
      </c>
      <c r="AN30" s="29">
        <v>0.3</v>
      </c>
      <c r="AO30" s="8">
        <f t="shared" si="16"/>
        <v>15</v>
      </c>
      <c r="AP30" s="40"/>
      <c r="AQ30" s="9">
        <f>M30*'Lapse &amp; Death Age 46-55'!$B$32</f>
        <v>8.4589285477998004</v>
      </c>
      <c r="AR30" s="9">
        <f t="shared" si="30"/>
        <v>3.7134831460674156E-3</v>
      </c>
      <c r="AS30" s="33">
        <f t="shared" si="31"/>
        <v>0.86639898844731977</v>
      </c>
      <c r="AT30" s="33">
        <f t="shared" si="32"/>
        <v>7.3288071371619022E-3</v>
      </c>
      <c r="AU30" s="33">
        <f t="shared" si="33"/>
        <v>3.2173580413689794E-3</v>
      </c>
      <c r="AV30" s="30">
        <f t="shared" si="34"/>
        <v>0.85585282326878886</v>
      </c>
      <c r="AW30" s="40"/>
      <c r="AX30" s="10">
        <f t="shared" si="17"/>
        <v>17.327979768946395</v>
      </c>
      <c r="AY30" s="10">
        <f t="shared" si="5"/>
        <v>12.837792349031833</v>
      </c>
      <c r="BB30" s="11">
        <f t="shared" si="6"/>
        <v>404.84782625708777</v>
      </c>
      <c r="BC30" s="11">
        <f t="shared" si="7"/>
        <v>-20.242391312854391</v>
      </c>
      <c r="BD30" s="11">
        <f t="shared" si="7"/>
        <v>-21.179454724516521</v>
      </c>
      <c r="BE30" s="11">
        <f t="shared" si="18"/>
        <v>-366.44035685809513</v>
      </c>
      <c r="BF30" s="11">
        <f t="shared" si="19"/>
        <v>-3.0143766383782804</v>
      </c>
      <c r="BG30" s="11">
        <f t="shared" si="35"/>
        <v>4.5207871987343413</v>
      </c>
      <c r="BH30" s="11">
        <f t="shared" si="20"/>
        <v>28.977845210319124</v>
      </c>
      <c r="BI30" s="11">
        <f t="shared" si="8"/>
        <v>30.484255770675183</v>
      </c>
    </row>
    <row r="31" spans="1:61" x14ac:dyDescent="0.2">
      <c r="A31" s="21">
        <v>1</v>
      </c>
      <c r="B31" s="13">
        <f>'T20 Age 26-35 (Sensitivity)'!B32</f>
        <v>200</v>
      </c>
      <c r="C31" s="13">
        <f>('T20 Age 26-35 (Sensitivity)'!C32-200)*0.7/0.5 + 200</f>
        <v>256</v>
      </c>
      <c r="D31" s="21"/>
      <c r="E31" s="31">
        <f t="shared" si="21"/>
        <v>14</v>
      </c>
      <c r="F31" s="27">
        <f>B21</f>
        <v>477.87800904578</v>
      </c>
      <c r="G31" s="27">
        <f t="shared" si="36"/>
        <v>23.893900452289003</v>
      </c>
      <c r="H31" s="28">
        <f>B32</f>
        <v>25</v>
      </c>
      <c r="I31" s="27">
        <f t="shared" si="9"/>
        <v>50000</v>
      </c>
      <c r="J31" s="29">
        <v>0.3</v>
      </c>
      <c r="K31" s="8">
        <f t="shared" si="10"/>
        <v>15</v>
      </c>
      <c r="L31" s="40"/>
      <c r="M31" s="9">
        <f>'SPWL Reserve'!Q22*1000</f>
        <v>10.671629264777636</v>
      </c>
      <c r="N31" s="9">
        <f>'Lapse &amp; Death Age 46-55'!D20</f>
        <v>3.077532316917942E-3</v>
      </c>
      <c r="O31" s="33">
        <f t="shared" si="22"/>
        <v>0.84717818898066088</v>
      </c>
      <c r="P31" s="33">
        <f t="shared" si="23"/>
        <v>9.0407715540073395E-3</v>
      </c>
      <c r="Q31" s="33">
        <f t="shared" si="24"/>
        <v>2.6072182547759995E-3</v>
      </c>
      <c r="R31" s="30">
        <f t="shared" si="25"/>
        <v>0.83553019917187754</v>
      </c>
      <c r="S31" s="40"/>
      <c r="T31" s="10">
        <f t="shared" si="11"/>
        <v>12.707672834709914</v>
      </c>
      <c r="U31" s="10">
        <f t="shared" si="1"/>
        <v>12.532952987578163</v>
      </c>
      <c r="X31" s="11">
        <f t="shared" si="2"/>
        <v>399.28150807788086</v>
      </c>
      <c r="Y31" s="11">
        <f t="shared" si="3"/>
        <v>-19.964075403894046</v>
      </c>
      <c r="Z31" s="11">
        <f t="shared" si="3"/>
        <v>-20.888254979296939</v>
      </c>
      <c r="AA31" s="11">
        <f t="shared" si="12"/>
        <v>-452.038577700367</v>
      </c>
      <c r="AB31" s="11">
        <f t="shared" si="13"/>
        <v>-93.609400005677173</v>
      </c>
      <c r="AC31" s="11">
        <f t="shared" si="26"/>
        <v>0.1732717841862047</v>
      </c>
      <c r="AD31" s="11">
        <f t="shared" si="14"/>
        <v>28.263494425056891</v>
      </c>
      <c r="AE31" s="11">
        <f t="shared" si="4"/>
        <v>-65.172633796434084</v>
      </c>
      <c r="AI31" s="31">
        <f t="shared" si="27"/>
        <v>14</v>
      </c>
      <c r="AJ31" s="27">
        <f t="shared" si="28"/>
        <v>477.87800904578</v>
      </c>
      <c r="AK31" s="27">
        <f t="shared" si="29"/>
        <v>23.893900452289003</v>
      </c>
      <c r="AL31" s="28">
        <f t="shared" si="37"/>
        <v>25</v>
      </c>
      <c r="AM31" s="27">
        <f t="shared" si="15"/>
        <v>50000</v>
      </c>
      <c r="AN31" s="29">
        <v>0.3</v>
      </c>
      <c r="AO31" s="8">
        <f t="shared" si="16"/>
        <v>15</v>
      </c>
      <c r="AP31" s="40"/>
      <c r="AQ31" s="9">
        <f>M31*'Lapse &amp; Death Age 46-55'!$B$32</f>
        <v>9.2696332984882073</v>
      </c>
      <c r="AR31" s="9">
        <f t="shared" si="30"/>
        <v>3.077532316917942E-3</v>
      </c>
      <c r="AS31" s="33">
        <f t="shared" si="31"/>
        <v>0.85585282326878886</v>
      </c>
      <c r="AT31" s="33">
        <f t="shared" si="32"/>
        <v>7.9334418291775073E-3</v>
      </c>
      <c r="AU31" s="33">
        <f t="shared" si="33"/>
        <v>2.6339147221351579E-3</v>
      </c>
      <c r="AV31" s="30">
        <f t="shared" si="34"/>
        <v>0.84528546671747617</v>
      </c>
      <c r="AW31" s="40"/>
      <c r="AX31" s="10">
        <f t="shared" si="17"/>
        <v>12.837792349031833</v>
      </c>
      <c r="AY31" s="10">
        <f t="shared" si="5"/>
        <v>12.679282000762143</v>
      </c>
      <c r="BB31" s="11">
        <f t="shared" si="6"/>
        <v>399.28150807788086</v>
      </c>
      <c r="BC31" s="11">
        <f t="shared" si="7"/>
        <v>-19.964075403894046</v>
      </c>
      <c r="BD31" s="11">
        <f t="shared" si="7"/>
        <v>-20.888254979296939</v>
      </c>
      <c r="BE31" s="11">
        <f t="shared" si="18"/>
        <v>-396.67209145887534</v>
      </c>
      <c r="BF31" s="11">
        <f t="shared" si="19"/>
        <v>-38.242913764185516</v>
      </c>
      <c r="BG31" s="11">
        <f t="shared" si="35"/>
        <v>0.1732717841862047</v>
      </c>
      <c r="BH31" s="11">
        <f t="shared" si="20"/>
        <v>28.27287553895993</v>
      </c>
      <c r="BI31" s="11">
        <f t="shared" si="8"/>
        <v>-9.7967664410393809</v>
      </c>
    </row>
    <row r="32" spans="1:61" x14ac:dyDescent="0.2">
      <c r="A32" s="39" t="s">
        <v>74</v>
      </c>
      <c r="B32" s="13">
        <f>'T20 Age 26-35 (Sensitivity)'!B33</f>
        <v>25</v>
      </c>
      <c r="C32" s="13">
        <f>'T20 Age 26-35 (Sensitivity)'!C33</f>
        <v>25</v>
      </c>
      <c r="D32" s="21"/>
      <c r="E32" s="31">
        <f t="shared" si="21"/>
        <v>15</v>
      </c>
      <c r="F32" s="27">
        <f>B21</f>
        <v>477.87800904578</v>
      </c>
      <c r="G32" s="27">
        <f t="shared" si="36"/>
        <v>23.893900452289003</v>
      </c>
      <c r="H32" s="28">
        <f>B32</f>
        <v>25</v>
      </c>
      <c r="I32" s="27">
        <f t="shared" si="9"/>
        <v>50000</v>
      </c>
      <c r="J32" s="29">
        <v>0.3</v>
      </c>
      <c r="K32" s="8">
        <f t="shared" si="10"/>
        <v>15</v>
      </c>
      <c r="L32" s="40"/>
      <c r="M32" s="9">
        <f>'SPWL Reserve'!Q23*1000</f>
        <v>11.692399199466328</v>
      </c>
      <c r="N32" s="9">
        <f>'Lapse &amp; Death Age 46-55'!D21</f>
        <v>3.1085427993965101E-3</v>
      </c>
      <c r="O32" s="33">
        <f t="shared" si="22"/>
        <v>0.83553019917187754</v>
      </c>
      <c r="P32" s="33">
        <f t="shared" si="23"/>
        <v>9.7693526319272018E-3</v>
      </c>
      <c r="Q32" s="33">
        <f t="shared" si="24"/>
        <v>2.5972813843140718E-3</v>
      </c>
      <c r="R32" s="30">
        <f t="shared" si="25"/>
        <v>0.82316356515563627</v>
      </c>
      <c r="S32" s="40"/>
      <c r="T32" s="10">
        <f t="shared" si="11"/>
        <v>12.532952987578163</v>
      </c>
      <c r="U32" s="10">
        <f t="shared" si="1"/>
        <v>12.347453477334543</v>
      </c>
      <c r="X32" s="11">
        <f t="shared" si="2"/>
        <v>393.37176563560166</v>
      </c>
      <c r="Y32" s="11">
        <f t="shared" si="3"/>
        <v>-19.668588281780085</v>
      </c>
      <c r="Z32" s="11">
        <f t="shared" si="3"/>
        <v>-20.579089128890907</v>
      </c>
      <c r="AA32" s="11">
        <f t="shared" si="12"/>
        <v>-488.46763159636009</v>
      </c>
      <c r="AB32" s="11">
        <f t="shared" si="13"/>
        <v>-135.34354337142946</v>
      </c>
      <c r="AC32" s="11">
        <f t="shared" si="26"/>
        <v>0.17471984713174904</v>
      </c>
      <c r="AD32" s="11">
        <f t="shared" si="14"/>
        <v>27.846131697342347</v>
      </c>
      <c r="AE32" s="11">
        <f t="shared" si="4"/>
        <v>-107.32269182695538</v>
      </c>
      <c r="AI32" s="31">
        <f t="shared" si="27"/>
        <v>15</v>
      </c>
      <c r="AJ32" s="27">
        <f t="shared" si="28"/>
        <v>477.87800904578</v>
      </c>
      <c r="AK32" s="27">
        <f t="shared" si="29"/>
        <v>23.893900452289003</v>
      </c>
      <c r="AL32" s="28">
        <f t="shared" si="37"/>
        <v>25</v>
      </c>
      <c r="AM32" s="27">
        <f t="shared" si="15"/>
        <v>50000</v>
      </c>
      <c r="AN32" s="29">
        <v>0.3</v>
      </c>
      <c r="AO32" s="8">
        <f t="shared" si="16"/>
        <v>15</v>
      </c>
      <c r="AP32" s="40"/>
      <c r="AQ32" s="9">
        <f>M32*'Lapse &amp; Death Age 46-55'!$B$32</f>
        <v>10.156298562237238</v>
      </c>
      <c r="AR32" s="9">
        <f t="shared" si="30"/>
        <v>3.1085427993965101E-3</v>
      </c>
      <c r="AS32" s="33">
        <f t="shared" si="31"/>
        <v>0.84528546671747617</v>
      </c>
      <c r="AT32" s="33">
        <f t="shared" si="32"/>
        <v>8.5849715703027359E-3</v>
      </c>
      <c r="AU32" s="33">
        <f t="shared" si="33"/>
        <v>2.6276060509991287E-3</v>
      </c>
      <c r="AV32" s="30">
        <f t="shared" si="34"/>
        <v>0.83407288909617427</v>
      </c>
      <c r="AW32" s="40"/>
      <c r="AX32" s="10">
        <f t="shared" si="17"/>
        <v>12.679282000762143</v>
      </c>
      <c r="AY32" s="10">
        <f t="shared" si="5"/>
        <v>12.511093336442615</v>
      </c>
      <c r="BB32" s="11">
        <f t="shared" si="6"/>
        <v>393.37176563560166</v>
      </c>
      <c r="BC32" s="11">
        <f t="shared" si="7"/>
        <v>-19.668588281780085</v>
      </c>
      <c r="BD32" s="11">
        <f t="shared" si="7"/>
        <v>-20.579089128890907</v>
      </c>
      <c r="BE32" s="11">
        <f t="shared" si="18"/>
        <v>-429.24857851513678</v>
      </c>
      <c r="BF32" s="11">
        <f t="shared" si="19"/>
        <v>-76.124490290206154</v>
      </c>
      <c r="BG32" s="11">
        <f t="shared" si="35"/>
        <v>0.17471984713174904</v>
      </c>
      <c r="BH32" s="11">
        <f t="shared" si="20"/>
        <v>27.856681453442746</v>
      </c>
      <c r="BI32" s="11">
        <f t="shared" si="8"/>
        <v>-48.093088989631653</v>
      </c>
    </row>
    <row r="33" spans="1:61" x14ac:dyDescent="0.2">
      <c r="D33" s="21"/>
      <c r="E33" s="31">
        <f t="shared" si="21"/>
        <v>16</v>
      </c>
      <c r="F33" s="27">
        <f>B21</f>
        <v>477.87800904578</v>
      </c>
      <c r="G33" s="27">
        <f t="shared" si="36"/>
        <v>23.893900452289003</v>
      </c>
      <c r="H33" s="28">
        <f>B32</f>
        <v>25</v>
      </c>
      <c r="I33" s="27">
        <f t="shared" si="9"/>
        <v>50000</v>
      </c>
      <c r="J33" s="29">
        <v>0.2</v>
      </c>
      <c r="K33" s="8">
        <f t="shared" si="10"/>
        <v>10</v>
      </c>
      <c r="L33" s="40"/>
      <c r="M33" s="9">
        <f>'SPWL Reserve'!Q24*1000</f>
        <v>12.807475417484119</v>
      </c>
      <c r="N33" s="9">
        <f>'Lapse &amp; Death Age 46-55'!D22</f>
        <v>2.4696592901591813E-3</v>
      </c>
      <c r="O33" s="33">
        <f t="shared" si="22"/>
        <v>0.82316356515563627</v>
      </c>
      <c r="P33" s="33">
        <f t="shared" si="23"/>
        <v>1.0542647125299398E-2</v>
      </c>
      <c r="Q33" s="33">
        <f t="shared" si="24"/>
        <v>2.0329335460071698E-3</v>
      </c>
      <c r="R33" s="30">
        <f t="shared" si="25"/>
        <v>0.81058798448432967</v>
      </c>
      <c r="S33" s="40"/>
      <c r="T33" s="10">
        <f t="shared" si="11"/>
        <v>12.347453477334543</v>
      </c>
      <c r="U33" s="10">
        <f t="shared" si="1"/>
        <v>8.1058798448432974</v>
      </c>
      <c r="X33" s="11">
        <f t="shared" si="2"/>
        <v>387.36217218180309</v>
      </c>
      <c r="Y33" s="11">
        <f t="shared" si="3"/>
        <v>-19.368108609090157</v>
      </c>
      <c r="Z33" s="11">
        <f t="shared" si="3"/>
        <v>-20.264699612108242</v>
      </c>
      <c r="AA33" s="11">
        <f t="shared" si="12"/>
        <v>-527.13235626496987</v>
      </c>
      <c r="AB33" s="11">
        <f t="shared" si="13"/>
        <v>-179.40299230436517</v>
      </c>
      <c r="AC33" s="11">
        <f t="shared" si="26"/>
        <v>4.3013173360218007</v>
      </c>
      <c r="AD33" s="11">
        <f t="shared" si="14"/>
        <v>27.421152869310877</v>
      </c>
      <c r="AE33" s="11">
        <f t="shared" si="4"/>
        <v>-147.68052209903249</v>
      </c>
      <c r="AI33" s="31">
        <f t="shared" si="27"/>
        <v>16</v>
      </c>
      <c r="AJ33" s="27">
        <f t="shared" si="28"/>
        <v>477.87800904578</v>
      </c>
      <c r="AK33" s="27">
        <f t="shared" si="29"/>
        <v>23.893900452289003</v>
      </c>
      <c r="AL33" s="28">
        <f t="shared" si="37"/>
        <v>25</v>
      </c>
      <c r="AM33" s="27">
        <f t="shared" si="15"/>
        <v>50000</v>
      </c>
      <c r="AN33" s="29">
        <v>0.2</v>
      </c>
      <c r="AO33" s="8">
        <f t="shared" si="16"/>
        <v>10</v>
      </c>
      <c r="AP33" s="40"/>
      <c r="AQ33" s="9">
        <f>M33*'Lapse &amp; Death Age 46-55'!$B$32</f>
        <v>11.124880527036723</v>
      </c>
      <c r="AR33" s="9">
        <f t="shared" si="30"/>
        <v>2.4696592901591813E-3</v>
      </c>
      <c r="AS33" s="33">
        <f t="shared" si="31"/>
        <v>0.83407288909617427</v>
      </c>
      <c r="AT33" s="33">
        <f t="shared" si="32"/>
        <v>9.2789612420352881E-3</v>
      </c>
      <c r="AU33" s="33">
        <f t="shared" si="33"/>
        <v>2.0598758592262753E-3</v>
      </c>
      <c r="AV33" s="30">
        <f t="shared" si="34"/>
        <v>0.82273405199491267</v>
      </c>
      <c r="AW33" s="40"/>
      <c r="AX33" s="10">
        <f t="shared" si="17"/>
        <v>12.511093336442615</v>
      </c>
      <c r="AY33" s="10">
        <f t="shared" si="5"/>
        <v>8.2273405199491272</v>
      </c>
      <c r="BB33" s="11">
        <f t="shared" si="6"/>
        <v>387.36217218180309</v>
      </c>
      <c r="BC33" s="11">
        <f t="shared" si="7"/>
        <v>-19.368108609090157</v>
      </c>
      <c r="BD33" s="11">
        <f t="shared" si="7"/>
        <v>-20.264699612108242</v>
      </c>
      <c r="BE33" s="11">
        <f t="shared" si="18"/>
        <v>-463.94806210176444</v>
      </c>
      <c r="BF33" s="11">
        <f t="shared" si="19"/>
        <v>-116.21869814115973</v>
      </c>
      <c r="BG33" s="11">
        <f t="shared" si="35"/>
        <v>4.3013173360218007</v>
      </c>
      <c r="BH33" s="11">
        <f t="shared" si="20"/>
        <v>27.432950670473677</v>
      </c>
      <c r="BI33" s="11">
        <f t="shared" si="8"/>
        <v>-84.484430134664265</v>
      </c>
    </row>
    <row r="34" spans="1:61" x14ac:dyDescent="0.2">
      <c r="A34" s="92"/>
      <c r="B34" s="93" t="s">
        <v>78</v>
      </c>
      <c r="C34" s="93" t="s">
        <v>79</v>
      </c>
      <c r="D34" s="21"/>
      <c r="E34" s="31">
        <f t="shared" si="21"/>
        <v>17</v>
      </c>
      <c r="F34" s="27">
        <f>B21</f>
        <v>477.87800904578</v>
      </c>
      <c r="G34" s="27">
        <f t="shared" si="36"/>
        <v>23.893900452289003</v>
      </c>
      <c r="H34" s="28">
        <f>B32</f>
        <v>25</v>
      </c>
      <c r="I34" s="27">
        <f t="shared" si="9"/>
        <v>50000</v>
      </c>
      <c r="J34" s="29">
        <v>0.2</v>
      </c>
      <c r="K34" s="8">
        <f t="shared" si="10"/>
        <v>10</v>
      </c>
      <c r="L34" s="40"/>
      <c r="M34" s="9">
        <f>'SPWL Reserve'!Q25*1000</f>
        <v>14.036297605946634</v>
      </c>
      <c r="N34" s="9">
        <f>'Lapse &amp; Death Age 46-55'!D23</f>
        <v>1.9184569384192605E-3</v>
      </c>
      <c r="O34" s="33">
        <f t="shared" si="22"/>
        <v>0.81058798448432967</v>
      </c>
      <c r="P34" s="33">
        <f t="shared" si="23"/>
        <v>1.1377654186026504E-2</v>
      </c>
      <c r="Q34" s="33">
        <f t="shared" si="24"/>
        <v>1.5550781430332462E-3</v>
      </c>
      <c r="R34" s="30">
        <f t="shared" si="25"/>
        <v>0.79765525215526989</v>
      </c>
      <c r="S34" s="40"/>
      <c r="T34" s="10">
        <f t="shared" si="11"/>
        <v>8.1058798448432974</v>
      </c>
      <c r="U34" s="10">
        <f t="shared" si="1"/>
        <v>7.9765525215526987</v>
      </c>
      <c r="W34" s="40"/>
      <c r="X34" s="11">
        <f t="shared" si="2"/>
        <v>381.18190380486999</v>
      </c>
      <c r="Y34" s="11">
        <f t="shared" si="3"/>
        <v>-19.059095190243504</v>
      </c>
      <c r="Z34" s="11">
        <f t="shared" si="3"/>
        <v>-19.941381303881748</v>
      </c>
      <c r="AA34" s="11">
        <f t="shared" si="12"/>
        <v>-568.88270930132524</v>
      </c>
      <c r="AB34" s="11">
        <f t="shared" si="13"/>
        <v>-226.70128199058053</v>
      </c>
      <c r="AC34" s="11">
        <f t="shared" si="26"/>
        <v>0.12575580671306541</v>
      </c>
      <c r="AD34" s="11">
        <f t="shared" si="14"/>
        <v>26.69205702704215</v>
      </c>
      <c r="AE34" s="11">
        <f t="shared" si="4"/>
        <v>-199.8834691568253</v>
      </c>
      <c r="AI34" s="31">
        <f t="shared" si="27"/>
        <v>17</v>
      </c>
      <c r="AJ34" s="27">
        <f t="shared" si="28"/>
        <v>477.87800904578</v>
      </c>
      <c r="AK34" s="27">
        <f t="shared" si="29"/>
        <v>23.893900452289003</v>
      </c>
      <c r="AL34" s="28">
        <f t="shared" si="37"/>
        <v>25</v>
      </c>
      <c r="AM34" s="27">
        <f t="shared" si="15"/>
        <v>50000</v>
      </c>
      <c r="AN34" s="29">
        <v>0.2</v>
      </c>
      <c r="AO34" s="8">
        <f t="shared" si="16"/>
        <v>10</v>
      </c>
      <c r="AP34" s="40"/>
      <c r="AQ34" s="9">
        <f>M34*'Lapse &amp; Death Age 46-55'!$B$32</f>
        <v>12.192264971667788</v>
      </c>
      <c r="AR34" s="9">
        <f t="shared" si="30"/>
        <v>1.9184569384192605E-3</v>
      </c>
      <c r="AS34" s="33">
        <f t="shared" si="31"/>
        <v>0.82273405199491267</v>
      </c>
      <c r="AT34" s="33">
        <f t="shared" si="32"/>
        <v>1.0030991563135878E-2</v>
      </c>
      <c r="AU34" s="33">
        <f t="shared" si="33"/>
        <v>1.5783798505234329E-3</v>
      </c>
      <c r="AV34" s="30">
        <f t="shared" si="34"/>
        <v>0.81112468058125331</v>
      </c>
      <c r="AW34" s="40"/>
      <c r="AX34" s="10">
        <f t="shared" si="17"/>
        <v>8.2273405199491272</v>
      </c>
      <c r="AY34" s="10">
        <f t="shared" si="5"/>
        <v>8.1112468058125327</v>
      </c>
      <c r="BA34" s="40"/>
      <c r="BB34" s="11">
        <f t="shared" si="6"/>
        <v>381.18190380486999</v>
      </c>
      <c r="BC34" s="11">
        <f t="shared" si="7"/>
        <v>-19.059095190243504</v>
      </c>
      <c r="BD34" s="11">
        <f t="shared" si="7"/>
        <v>-19.941381303881748</v>
      </c>
      <c r="BE34" s="11">
        <f t="shared" si="18"/>
        <v>-501.54957815679387</v>
      </c>
      <c r="BF34" s="11">
        <f t="shared" si="19"/>
        <v>-159.36815084604916</v>
      </c>
      <c r="BG34" s="11">
        <f t="shared" si="35"/>
        <v>0.12575580671306541</v>
      </c>
      <c r="BH34" s="11">
        <f t="shared" si="20"/>
        <v>26.70081387211528</v>
      </c>
      <c r="BI34" s="11">
        <f t="shared" si="8"/>
        <v>-132.54158116722081</v>
      </c>
    </row>
    <row r="35" spans="1:61" x14ac:dyDescent="0.2">
      <c r="A35" s="35" t="s">
        <v>80</v>
      </c>
      <c r="B35" s="90">
        <f>AE43</f>
        <v>359.88081872812933</v>
      </c>
      <c r="C35" s="90">
        <f>BI43</f>
        <v>927.08454218625513</v>
      </c>
      <c r="D35" s="21"/>
      <c r="E35" s="31">
        <f t="shared" si="21"/>
        <v>18</v>
      </c>
      <c r="F35" s="27">
        <f>B21</f>
        <v>477.87800904578</v>
      </c>
      <c r="G35" s="27">
        <f t="shared" si="36"/>
        <v>23.893900452289003</v>
      </c>
      <c r="H35" s="28">
        <f>B32</f>
        <v>25</v>
      </c>
      <c r="I35" s="27">
        <f t="shared" si="9"/>
        <v>50000</v>
      </c>
      <c r="J35" s="29">
        <v>0.2</v>
      </c>
      <c r="K35" s="8">
        <f t="shared" si="10"/>
        <v>10</v>
      </c>
      <c r="L35" s="40"/>
      <c r="M35" s="9">
        <f>'SPWL Reserve'!Q26*1000</f>
        <v>15.408521992477764</v>
      </c>
      <c r="N35" s="9">
        <f>'Lapse &amp; Death Age 46-55'!D24</f>
        <v>1.3713531842010854E-3</v>
      </c>
      <c r="O35" s="33">
        <f t="shared" si="22"/>
        <v>0.79765525215526989</v>
      </c>
      <c r="P35" s="33">
        <f t="shared" si="23"/>
        <v>1.2290688495249873E-2</v>
      </c>
      <c r="Q35" s="33">
        <f t="shared" si="24"/>
        <v>1.093867069937849E-3</v>
      </c>
      <c r="R35" s="30">
        <f t="shared" si="25"/>
        <v>0.78427069659008219</v>
      </c>
      <c r="S35" s="40"/>
      <c r="T35" s="10">
        <f t="shared" si="11"/>
        <v>7.9765525215526987</v>
      </c>
      <c r="U35" s="10">
        <f t="shared" si="1"/>
        <v>7.8427069659008222</v>
      </c>
      <c r="X35" s="11">
        <f t="shared" si="2"/>
        <v>374.78571903941548</v>
      </c>
      <c r="Y35" s="11">
        <f t="shared" si="3"/>
        <v>-18.739285951970775</v>
      </c>
      <c r="Z35" s="11">
        <f t="shared" si="3"/>
        <v>-19.606767414752056</v>
      </c>
      <c r="AA35" s="11">
        <f t="shared" si="12"/>
        <v>-614.5344247624937</v>
      </c>
      <c r="AB35" s="11">
        <f t="shared" si="13"/>
        <v>-278.09475908980107</v>
      </c>
      <c r="AC35" s="11">
        <f t="shared" si="26"/>
        <v>0.12932732329059837</v>
      </c>
      <c r="AD35" s="11">
        <f t="shared" si="14"/>
        <v>26.244649844560072</v>
      </c>
      <c r="AE35" s="11">
        <f t="shared" si="4"/>
        <v>-251.72078192195039</v>
      </c>
      <c r="AI35" s="31">
        <f t="shared" si="27"/>
        <v>18</v>
      </c>
      <c r="AJ35" s="27">
        <f t="shared" si="28"/>
        <v>477.87800904578</v>
      </c>
      <c r="AK35" s="27">
        <f t="shared" si="29"/>
        <v>23.893900452289003</v>
      </c>
      <c r="AL35" s="28">
        <f t="shared" si="37"/>
        <v>25</v>
      </c>
      <c r="AM35" s="27">
        <f t="shared" si="15"/>
        <v>50000</v>
      </c>
      <c r="AN35" s="29">
        <v>0.2</v>
      </c>
      <c r="AO35" s="8">
        <f t="shared" si="16"/>
        <v>10</v>
      </c>
      <c r="AP35" s="40"/>
      <c r="AQ35" s="9">
        <f>M35*'Lapse &amp; Death Age 46-55'!$B$32</f>
        <v>13.384212007194003</v>
      </c>
      <c r="AR35" s="9">
        <f t="shared" si="30"/>
        <v>1.3713531842010854E-3</v>
      </c>
      <c r="AS35" s="33">
        <f t="shared" si="31"/>
        <v>0.81112468058125331</v>
      </c>
      <c r="AT35" s="33">
        <f t="shared" si="32"/>
        <v>1.0856264689167011E-2</v>
      </c>
      <c r="AU35" s="33">
        <f t="shared" si="33"/>
        <v>1.11233841349919E-3</v>
      </c>
      <c r="AV35" s="30">
        <f t="shared" si="34"/>
        <v>0.79915607747858708</v>
      </c>
      <c r="AW35" s="40"/>
      <c r="AX35" s="10">
        <f t="shared" si="17"/>
        <v>8.1112468058125327</v>
      </c>
      <c r="AY35" s="10">
        <f t="shared" si="5"/>
        <v>7.9915607747858708</v>
      </c>
      <c r="BB35" s="11">
        <f t="shared" si="6"/>
        <v>374.78571903941548</v>
      </c>
      <c r="BC35" s="11">
        <f t="shared" si="7"/>
        <v>-18.739285951970775</v>
      </c>
      <c r="BD35" s="11">
        <f t="shared" si="7"/>
        <v>-19.606767414752056</v>
      </c>
      <c r="BE35" s="11">
        <f t="shared" si="18"/>
        <v>-542.81323445835051</v>
      </c>
      <c r="BF35" s="11">
        <f t="shared" si="19"/>
        <v>-206.37356878565788</v>
      </c>
      <c r="BG35" s="11">
        <f t="shared" si="35"/>
        <v>0.12932732329059837</v>
      </c>
      <c r="BH35" s="11">
        <f t="shared" si="20"/>
        <v>26.254360781688256</v>
      </c>
      <c r="BI35" s="11">
        <f t="shared" si="8"/>
        <v>-179.98988068067902</v>
      </c>
    </row>
    <row r="36" spans="1:61" x14ac:dyDescent="0.2">
      <c r="A36" s="35" t="s">
        <v>81</v>
      </c>
      <c r="B36" s="222">
        <f>F17+NPV(B20,F18:F37)</f>
        <v>7197.6005061921514</v>
      </c>
      <c r="C36" s="222"/>
      <c r="E36" s="31">
        <f t="shared" si="21"/>
        <v>19</v>
      </c>
      <c r="F36" s="27">
        <f>B21</f>
        <v>477.87800904578</v>
      </c>
      <c r="G36" s="27">
        <f t="shared" si="36"/>
        <v>23.893900452289003</v>
      </c>
      <c r="H36" s="28">
        <f>B32</f>
        <v>25</v>
      </c>
      <c r="I36" s="27">
        <f t="shared" si="9"/>
        <v>50000</v>
      </c>
      <c r="J36" s="29">
        <v>0.1</v>
      </c>
      <c r="K36" s="8">
        <f t="shared" si="10"/>
        <v>5</v>
      </c>
      <c r="L36" s="40"/>
      <c r="M36" s="9">
        <f>'SPWL Reserve'!Q27*1000</f>
        <v>16.950197080660736</v>
      </c>
      <c r="N36" s="9">
        <f>'Lapse &amp; Death Age 46-55'!D25</f>
        <v>1.2715628610744996E-3</v>
      </c>
      <c r="O36" s="33">
        <f t="shared" si="22"/>
        <v>0.78427069659008219</v>
      </c>
      <c r="P36" s="33">
        <f t="shared" si="23"/>
        <v>1.3293542871788975E-2</v>
      </c>
      <c r="Q36" s="33">
        <f t="shared" si="24"/>
        <v>9.9724949081297573E-4</v>
      </c>
      <c r="R36" s="30">
        <f t="shared" si="25"/>
        <v>0.76997990422748019</v>
      </c>
      <c r="S36" s="40"/>
      <c r="T36" s="10">
        <f t="shared" si="11"/>
        <v>7.8427069659008222</v>
      </c>
      <c r="U36" s="10">
        <f t="shared" si="1"/>
        <v>3.849899521137401</v>
      </c>
      <c r="X36" s="11">
        <f t="shared" si="2"/>
        <v>367.95646363748858</v>
      </c>
      <c r="Y36" s="11">
        <f t="shared" si="3"/>
        <v>-18.397823181874433</v>
      </c>
      <c r="Z36" s="11">
        <f t="shared" si="3"/>
        <v>-19.249497605687004</v>
      </c>
      <c r="AA36" s="11">
        <f t="shared" si="12"/>
        <v>-664.67714358944875</v>
      </c>
      <c r="AB36" s="11">
        <f t="shared" si="13"/>
        <v>-334.36800073952162</v>
      </c>
      <c r="AC36" s="11">
        <f t="shared" si="26"/>
        <v>4.0551990386022876</v>
      </c>
      <c r="AD36" s="11">
        <f t="shared" si="14"/>
        <v>25.767255332405536</v>
      </c>
      <c r="AE36" s="11">
        <f t="shared" si="4"/>
        <v>-304.54554636851384</v>
      </c>
      <c r="AI36" s="31">
        <f t="shared" si="27"/>
        <v>19</v>
      </c>
      <c r="AJ36" s="27">
        <f t="shared" si="28"/>
        <v>477.87800904578</v>
      </c>
      <c r="AK36" s="27">
        <f t="shared" si="29"/>
        <v>23.893900452289003</v>
      </c>
      <c r="AL36" s="28">
        <f t="shared" si="37"/>
        <v>25</v>
      </c>
      <c r="AM36" s="27">
        <f t="shared" si="15"/>
        <v>50000</v>
      </c>
      <c r="AN36" s="29">
        <v>0.1</v>
      </c>
      <c r="AO36" s="8">
        <f t="shared" si="16"/>
        <v>5</v>
      </c>
      <c r="AP36" s="40"/>
      <c r="AQ36" s="9">
        <f>M36*'Lapse &amp; Death Age 46-55'!$B$32</f>
        <v>14.723347988991849</v>
      </c>
      <c r="AR36" s="9">
        <f t="shared" si="30"/>
        <v>1.2715628610744996E-3</v>
      </c>
      <c r="AS36" s="33">
        <f t="shared" si="31"/>
        <v>0.79915607747858708</v>
      </c>
      <c r="AT36" s="33">
        <f t="shared" si="32"/>
        <v>1.1766253026234968E-2</v>
      </c>
      <c r="AU36" s="33">
        <f t="shared" si="33"/>
        <v>1.0161771883237466E-3</v>
      </c>
      <c r="AV36" s="30">
        <f t="shared" si="34"/>
        <v>0.78637364726402836</v>
      </c>
      <c r="AW36" s="40"/>
      <c r="AX36" s="10">
        <f t="shared" si="17"/>
        <v>7.9915607747858708</v>
      </c>
      <c r="AY36" s="10">
        <f t="shared" si="5"/>
        <v>3.9318682363201418</v>
      </c>
      <c r="BB36" s="11">
        <f t="shared" si="6"/>
        <v>367.95646363748858</v>
      </c>
      <c r="BC36" s="11">
        <f t="shared" si="7"/>
        <v>-18.397823181874433</v>
      </c>
      <c r="BD36" s="11">
        <f t="shared" si="7"/>
        <v>-19.249497605687004</v>
      </c>
      <c r="BE36" s="11">
        <f t="shared" si="18"/>
        <v>-588.31265131174837</v>
      </c>
      <c r="BF36" s="11">
        <f t="shared" si="19"/>
        <v>-258.00350846182124</v>
      </c>
      <c r="BG36" s="11">
        <f t="shared" si="35"/>
        <v>4.0551990386022876</v>
      </c>
      <c r="BH36" s="11">
        <f t="shared" si="20"/>
        <v>25.777987116514392</v>
      </c>
      <c r="BI36" s="11">
        <f t="shared" si="8"/>
        <v>-228.17032230670455</v>
      </c>
    </row>
    <row r="37" spans="1:61" x14ac:dyDescent="0.2">
      <c r="A37" s="34" t="s">
        <v>82</v>
      </c>
      <c r="B37" s="129">
        <f>B35/B36</f>
        <v>5.0000110233753746E-2</v>
      </c>
      <c r="C37" s="129">
        <f>C35/B36</f>
        <v>0.1288046678040379</v>
      </c>
      <c r="E37" s="31">
        <f t="shared" si="21"/>
        <v>20</v>
      </c>
      <c r="F37" s="27">
        <f>B21</f>
        <v>477.87800904578</v>
      </c>
      <c r="G37" s="27">
        <f t="shared" si="36"/>
        <v>23.893900452289003</v>
      </c>
      <c r="H37" s="28">
        <f>B32</f>
        <v>25</v>
      </c>
      <c r="I37" s="27">
        <f t="shared" si="9"/>
        <v>50000</v>
      </c>
      <c r="J37" s="29">
        <v>0</v>
      </c>
      <c r="K37" s="8">
        <f t="shared" si="10"/>
        <v>0</v>
      </c>
      <c r="L37" s="40"/>
      <c r="M37" s="9">
        <f>'SPWL Reserve'!Q28*1000</f>
        <v>18.704439664650572</v>
      </c>
      <c r="N37" s="9">
        <f>'Lapse &amp; Death Age 46-55'!D26</f>
        <v>9.4724395230578351E-2</v>
      </c>
      <c r="O37" s="33">
        <f t="shared" si="22"/>
        <v>0.76997990422748019</v>
      </c>
      <c r="P37" s="33">
        <f t="shared" si="23"/>
        <v>1.440204266161633E-2</v>
      </c>
      <c r="Q37" s="33">
        <f t="shared" si="24"/>
        <v>7.2935880767646705E-2</v>
      </c>
      <c r="R37" s="30">
        <f t="shared" si="25"/>
        <v>0.68264198079821714</v>
      </c>
      <c r="S37" s="40"/>
      <c r="T37" s="10">
        <f t="shared" si="11"/>
        <v>3.849899521137401</v>
      </c>
      <c r="U37" s="10">
        <f t="shared" si="1"/>
        <v>0</v>
      </c>
      <c r="X37" s="11">
        <f t="shared" si="2"/>
        <v>326.21959067491957</v>
      </c>
      <c r="Y37" s="11">
        <f t="shared" si="3"/>
        <v>-16.310979533745982</v>
      </c>
      <c r="Z37" s="11">
        <f t="shared" si="3"/>
        <v>-17.066049519955428</v>
      </c>
      <c r="AA37" s="11">
        <f t="shared" si="12"/>
        <v>-720.10213308081654</v>
      </c>
      <c r="AB37" s="11">
        <f t="shared" si="13"/>
        <v>-427.25957145959836</v>
      </c>
      <c r="AC37" s="11">
        <f t="shared" si="26"/>
        <v>3.9213534829504111</v>
      </c>
      <c r="AD37" s="11">
        <f t="shared" si="14"/>
        <v>22.620775537860681</v>
      </c>
      <c r="AE37" s="11">
        <f t="shared" si="4"/>
        <v>-400.71744243878732</v>
      </c>
      <c r="AI37" s="31">
        <f t="shared" si="27"/>
        <v>20</v>
      </c>
      <c r="AJ37" s="27">
        <f t="shared" si="28"/>
        <v>477.87800904578</v>
      </c>
      <c r="AK37" s="27">
        <f t="shared" si="29"/>
        <v>23.893900452289003</v>
      </c>
      <c r="AL37" s="28">
        <f t="shared" si="37"/>
        <v>25</v>
      </c>
      <c r="AM37" s="27">
        <f t="shared" si="15"/>
        <v>50000</v>
      </c>
      <c r="AN37" s="29">
        <v>0</v>
      </c>
      <c r="AO37" s="8">
        <f t="shared" si="16"/>
        <v>0</v>
      </c>
      <c r="AP37" s="40"/>
      <c r="AQ37" s="9">
        <f>M37*'Lapse &amp; Death Age 46-55'!$B$32</f>
        <v>16.247125199267437</v>
      </c>
      <c r="AR37" s="9">
        <f t="shared" si="30"/>
        <v>9.4724395230578351E-2</v>
      </c>
      <c r="AS37" s="33">
        <f t="shared" si="31"/>
        <v>0.78637364726402836</v>
      </c>
      <c r="AT37" s="33">
        <f t="shared" si="32"/>
        <v>1.2776311100503238E-2</v>
      </c>
      <c r="AU37" s="33">
        <f t="shared" si="33"/>
        <v>7.4488768162349228E-2</v>
      </c>
      <c r="AV37" s="30">
        <f t="shared" si="34"/>
        <v>0.69910856800117593</v>
      </c>
      <c r="AW37" s="40"/>
      <c r="AX37" s="10">
        <f t="shared" si="17"/>
        <v>3.9318682363201418</v>
      </c>
      <c r="AY37" s="10">
        <f t="shared" si="5"/>
        <v>0</v>
      </c>
      <c r="BB37" s="11">
        <f t="shared" si="6"/>
        <v>326.21959067491957</v>
      </c>
      <c r="BC37" s="11">
        <f t="shared" si="7"/>
        <v>-16.310979533745982</v>
      </c>
      <c r="BD37" s="11">
        <f t="shared" si="7"/>
        <v>-17.066049519955428</v>
      </c>
      <c r="BE37" s="11">
        <f t="shared" si="18"/>
        <v>-638.81555502516187</v>
      </c>
      <c r="BF37" s="11">
        <f t="shared" si="19"/>
        <v>-345.97299340394369</v>
      </c>
      <c r="BG37" s="11">
        <f t="shared" si="35"/>
        <v>3.9213534829504111</v>
      </c>
      <c r="BH37" s="11">
        <f t="shared" si="20"/>
        <v>22.626685165310665</v>
      </c>
      <c r="BI37" s="11">
        <f t="shared" si="8"/>
        <v>-319.42495475568262</v>
      </c>
    </row>
    <row r="38" spans="1:61" x14ac:dyDescent="0.2">
      <c r="B38" s="31"/>
      <c r="C38" s="14"/>
      <c r="E38" s="31"/>
      <c r="F38" s="40"/>
      <c r="G38" s="40"/>
      <c r="H38" s="40"/>
      <c r="I38" s="40"/>
      <c r="J38" s="40"/>
      <c r="K38" s="40"/>
      <c r="L38" s="40"/>
      <c r="M38" s="15"/>
      <c r="N38" s="40"/>
      <c r="O38" s="33"/>
      <c r="P38" s="40"/>
      <c r="Q38" s="40"/>
      <c r="R38" s="40"/>
      <c r="S38" s="40"/>
      <c r="T38" s="11"/>
      <c r="U38" s="11"/>
      <c r="V38" s="11"/>
      <c r="AI38" s="31"/>
      <c r="AJ38" s="40"/>
      <c r="AK38" s="40"/>
      <c r="AL38" s="40"/>
      <c r="AM38" s="40"/>
      <c r="AN38" s="40"/>
      <c r="AO38" s="40"/>
      <c r="AP38" s="40"/>
      <c r="AQ38" s="15"/>
      <c r="AR38" s="40"/>
      <c r="AS38" s="33"/>
      <c r="AT38" s="40"/>
      <c r="AU38" s="40"/>
      <c r="AV38" s="40"/>
      <c r="AW38" s="40"/>
      <c r="AX38" s="11"/>
      <c r="AY38" s="11"/>
      <c r="AZ38" s="11"/>
    </row>
    <row r="39" spans="1:61" x14ac:dyDescent="0.2">
      <c r="G39" s="40"/>
      <c r="H39" s="40"/>
      <c r="I39" s="40"/>
      <c r="J39" s="40"/>
      <c r="K39" s="40"/>
      <c r="L39" s="40"/>
      <c r="M39" s="15"/>
      <c r="N39" s="40"/>
      <c r="O39" s="40"/>
      <c r="P39" s="40"/>
      <c r="Q39" s="40"/>
      <c r="R39" s="40"/>
      <c r="S39" s="40"/>
      <c r="T39" s="11"/>
      <c r="U39" s="11"/>
      <c r="V39" s="11"/>
      <c r="W39" s="22" t="s">
        <v>83</v>
      </c>
      <c r="X39" s="42">
        <f>SUM(X17:X37)</f>
        <v>8324.970448920938</v>
      </c>
      <c r="Y39" s="42">
        <f t="shared" ref="Y39:AE39" si="38">SUM(Y17:Y37)</f>
        <v>-774.65702923038191</v>
      </c>
      <c r="Z39" s="42">
        <f t="shared" si="38"/>
        <v>-610.51755319020219</v>
      </c>
      <c r="AA39" s="42">
        <f t="shared" si="38"/>
        <v>-7529.9157585891689</v>
      </c>
      <c r="AB39" s="42">
        <f t="shared" si="38"/>
        <v>-590.11989208881528</v>
      </c>
      <c r="AC39" s="42">
        <f t="shared" si="38"/>
        <v>3.5527136788005009E-15</v>
      </c>
      <c r="AD39" s="42">
        <f t="shared" si="38"/>
        <v>566.53553674958914</v>
      </c>
      <c r="AE39" s="42">
        <f t="shared" si="38"/>
        <v>-23.584355339226079</v>
      </c>
      <c r="AI39" s="31"/>
      <c r="AJ39" s="40"/>
      <c r="AK39" s="40"/>
      <c r="AL39" s="40"/>
      <c r="AM39" s="40"/>
      <c r="AN39" s="40"/>
      <c r="AO39" s="40"/>
      <c r="AP39" s="40"/>
      <c r="AQ39" s="15"/>
      <c r="AR39" s="40"/>
      <c r="AS39" s="40"/>
      <c r="AT39" s="40"/>
      <c r="AU39" s="40"/>
      <c r="AV39" s="40"/>
      <c r="AW39" s="40"/>
      <c r="AX39" s="11"/>
      <c r="AY39" s="11"/>
      <c r="AZ39" s="11"/>
      <c r="BA39" s="22" t="s">
        <v>83</v>
      </c>
      <c r="BB39" s="42">
        <f>SUM(BB17:BB37)</f>
        <v>8324.970448920938</v>
      </c>
      <c r="BC39" s="42">
        <f t="shared" ref="BC39:BI39" si="39">SUM(BC17:BC37)</f>
        <v>-774.65702923038191</v>
      </c>
      <c r="BD39" s="42">
        <f t="shared" si="39"/>
        <v>-666.51755319020219</v>
      </c>
      <c r="BE39" s="42">
        <f t="shared" si="39"/>
        <v>-6610.1888294257569</v>
      </c>
      <c r="BF39" s="42">
        <f t="shared" si="39"/>
        <v>273.6070370745984</v>
      </c>
      <c r="BG39" s="42">
        <f t="shared" si="39"/>
        <v>3.5527136788005009E-15</v>
      </c>
      <c r="BH39" s="42">
        <f t="shared" si="39"/>
        <v>566.67280721939517</v>
      </c>
      <c r="BI39" s="42">
        <f t="shared" si="39"/>
        <v>840.27984429399294</v>
      </c>
    </row>
    <row r="40" spans="1:61" x14ac:dyDescent="0.2">
      <c r="V40" s="11"/>
      <c r="W40" s="34"/>
      <c r="AI40" s="31"/>
      <c r="AZ40" s="11"/>
      <c r="BA40" s="34"/>
    </row>
    <row r="41" spans="1:61" x14ac:dyDescent="0.2">
      <c r="V41" s="11"/>
      <c r="W41" s="22" t="str">
        <f>"Present Value at "&amp;TEXT(B19,"0.00%")&amp;" :"</f>
        <v>Present Value at 7.21% :</v>
      </c>
      <c r="X41" s="42">
        <f>X17+NPV($B$19,X18:X37)</f>
        <v>4514.9778662877925</v>
      </c>
      <c r="Y41" s="42">
        <f>Y17+NPV($B$19,Y18:Y37)</f>
        <v>-584.15740009872468</v>
      </c>
      <c r="Z41" s="42">
        <f>Z17+NPV($B$19,Z18:Z37)</f>
        <v>-411.19929044774597</v>
      </c>
      <c r="AA41" s="42">
        <f t="shared" ref="AA41:AE41" si="40">AA17+NPV($B$19,AA18:AA37)</f>
        <v>-3271.4994636684655</v>
      </c>
      <c r="AB41" s="42">
        <f t="shared" si="40"/>
        <v>248.12171207285502</v>
      </c>
      <c r="AC41" s="42">
        <f t="shared" si="40"/>
        <v>-18.447295498216452</v>
      </c>
      <c r="AD41" s="42">
        <f t="shared" si="40"/>
        <v>294.75000217378812</v>
      </c>
      <c r="AE41" s="42">
        <f t="shared" si="40"/>
        <v>524.42441874842643</v>
      </c>
      <c r="AZ41" s="11"/>
      <c r="BA41" s="22" t="str">
        <f>"Present Value at "&amp;TEXT(B19,"0.00%")&amp;" :"</f>
        <v>Present Value at 7.21% :</v>
      </c>
      <c r="BB41" s="42">
        <f>BB17+NPV($B$19,BB18:BB37)</f>
        <v>4514.9778662877925</v>
      </c>
      <c r="BC41" s="42">
        <f t="shared" ref="BC41:BI41" si="41">BC17+NPV($B$19,BC18:BC37)</f>
        <v>-584.15740009872468</v>
      </c>
      <c r="BD41" s="42">
        <f t="shared" si="41"/>
        <v>-467.19929044774597</v>
      </c>
      <c r="BE41" s="42">
        <f t="shared" si="41"/>
        <v>-2864.8443204465225</v>
      </c>
      <c r="BF41" s="42">
        <f t="shared" si="41"/>
        <v>598.77685529479788</v>
      </c>
      <c r="BG41" s="42">
        <f t="shared" si="41"/>
        <v>-18.447295498216452</v>
      </c>
      <c r="BH41" s="42">
        <f t="shared" si="41"/>
        <v>294.80902810550617</v>
      </c>
      <c r="BI41" s="42">
        <f t="shared" si="41"/>
        <v>875.13858790208758</v>
      </c>
    </row>
    <row r="42" spans="1:61" x14ac:dyDescent="0.2">
      <c r="V42" s="11"/>
      <c r="AZ42" s="11"/>
    </row>
    <row r="43" spans="1:61" x14ac:dyDescent="0.2">
      <c r="V43" s="11"/>
      <c r="W43" s="22" t="str">
        <f>"Present Value at "&amp;TEXT(B20,"0.00%")&amp;" :"</f>
        <v>Present Value at 3.21% :</v>
      </c>
      <c r="X43" s="42">
        <f>X17+NPV($B$20,X18:X37)</f>
        <v>6183.7576053958301</v>
      </c>
      <c r="Y43" s="42">
        <f t="shared" ref="Y43:AE43" si="42">Y17+NPV($B$20,Y18:Y37)</f>
        <v>-667.59638705412658</v>
      </c>
      <c r="Z43" s="42">
        <f t="shared" si="42"/>
        <v>-498.50084584052473</v>
      </c>
      <c r="AA43" s="42">
        <f t="shared" si="42"/>
        <v>-5061.3337146726626</v>
      </c>
      <c r="AB43" s="42">
        <f t="shared" si="42"/>
        <v>-43.673342171483945</v>
      </c>
      <c r="AC43" s="42">
        <f t="shared" si="42"/>
        <v>-10.446894983862204</v>
      </c>
      <c r="AD43" s="42">
        <f t="shared" si="42"/>
        <v>414.00105588347549</v>
      </c>
      <c r="AE43" s="42">
        <f t="shared" si="42"/>
        <v>359.88081872812933</v>
      </c>
      <c r="AZ43" s="11"/>
      <c r="BA43" s="22" t="str">
        <f>"Present Value at "&amp;TEXT(B20,"0.00%")&amp;" :"</f>
        <v>Present Value at 3.21% :</v>
      </c>
      <c r="BB43" s="42">
        <f>BB17+NPV($B$20,BB18:BB37)</f>
        <v>6183.7576053958301</v>
      </c>
      <c r="BC43" s="42">
        <f t="shared" ref="BC43:BI43" si="43">BC17+NPV($B$20,BC18:BC37)</f>
        <v>-667.59638705412658</v>
      </c>
      <c r="BD43" s="42">
        <f t="shared" si="43"/>
        <v>-554.50084584052479</v>
      </c>
      <c r="BE43" s="42">
        <f t="shared" si="43"/>
        <v>-4438.2223428273846</v>
      </c>
      <c r="BF43" s="42">
        <f t="shared" si="43"/>
        <v>523.43802967379486</v>
      </c>
      <c r="BG43" s="42">
        <f t="shared" si="43"/>
        <v>-10.446894983862204</v>
      </c>
      <c r="BH43" s="42">
        <f t="shared" si="43"/>
        <v>414.0934074963223</v>
      </c>
      <c r="BI43" s="42">
        <f t="shared" si="43"/>
        <v>927.08454218625513</v>
      </c>
    </row>
    <row r="45" spans="1:61" s="20" customFormat="1" ht="17" thickBot="1" x14ac:dyDescent="0.25">
      <c r="B45" s="43"/>
      <c r="C45" s="44"/>
      <c r="AG45" s="47"/>
    </row>
    <row r="46" spans="1:61" ht="17" thickBot="1" x14ac:dyDescent="0.25">
      <c r="A46" s="221" t="s">
        <v>67</v>
      </c>
      <c r="B46" s="221"/>
      <c r="E46" s="21">
        <v>0</v>
      </c>
      <c r="F46" s="27">
        <f>$B$50</f>
        <v>912.81087973785895</v>
      </c>
      <c r="G46" s="27">
        <f>F46*B55</f>
        <v>730.24870379028721</v>
      </c>
      <c r="H46" s="28">
        <f>B60</f>
        <v>200</v>
      </c>
      <c r="I46" s="27">
        <f>$B$47</f>
        <v>100000</v>
      </c>
      <c r="J46" s="29">
        <v>0.8</v>
      </c>
      <c r="K46" s="8">
        <f>I46*J46/1000</f>
        <v>80</v>
      </c>
      <c r="M46" s="9"/>
      <c r="N46" s="9"/>
      <c r="O46" s="30">
        <v>1</v>
      </c>
      <c r="P46" s="30"/>
      <c r="Q46" s="30"/>
      <c r="R46" s="30">
        <f>O46-SUM(P46:Q46)</f>
        <v>1</v>
      </c>
      <c r="S46" s="30"/>
      <c r="T46" s="10"/>
      <c r="U46" s="10">
        <f t="shared" ref="U46:U66" si="44">K46*R46</f>
        <v>80</v>
      </c>
      <c r="W46" s="30"/>
      <c r="X46" s="11">
        <f t="shared" ref="X46:X66" si="45">$R46*F46</f>
        <v>912.81087973785895</v>
      </c>
      <c r="Y46" s="11">
        <f t="shared" ref="Y46:Z66" si="46">-$R46*G46</f>
        <v>-730.24870379028721</v>
      </c>
      <c r="Z46" s="11">
        <f t="shared" si="46"/>
        <v>-200</v>
      </c>
      <c r="AA46" s="11"/>
      <c r="AB46" s="11">
        <f>SUM(X46:AA46)</f>
        <v>-17.437824052428255</v>
      </c>
      <c r="AC46" s="11">
        <f>T46-U46</f>
        <v>-80</v>
      </c>
      <c r="AD46" s="11"/>
      <c r="AE46" s="11">
        <f t="shared" ref="AE46:AE66" si="47">SUM(AB46:AD46)</f>
        <v>-97.437824052428255</v>
      </c>
      <c r="AI46" s="21">
        <v>0</v>
      </c>
      <c r="AJ46" s="27">
        <f>F46</f>
        <v>912.81087973785895</v>
      </c>
      <c r="AK46" s="27">
        <f>G46</f>
        <v>730.24870379028721</v>
      </c>
      <c r="AL46" s="28">
        <f>C60</f>
        <v>240</v>
      </c>
      <c r="AM46" s="27">
        <f>I46</f>
        <v>100000</v>
      </c>
      <c r="AN46" s="29">
        <v>0.8</v>
      </c>
      <c r="AO46" s="8">
        <f>AM46*AN46/1000</f>
        <v>80</v>
      </c>
      <c r="AQ46" s="9"/>
      <c r="AR46" s="9"/>
      <c r="AS46" s="30">
        <v>1</v>
      </c>
      <c r="AT46" s="30"/>
      <c r="AU46" s="30"/>
      <c r="AV46" s="30">
        <f>AS46-SUM(AT46:AU46)</f>
        <v>1</v>
      </c>
      <c r="AW46" s="30"/>
      <c r="AX46" s="10"/>
      <c r="AY46" s="10">
        <f t="shared" ref="AY46:AY66" si="48">AO46*AV46</f>
        <v>80</v>
      </c>
      <c r="BA46" s="30"/>
      <c r="BB46" s="11">
        <f t="shared" ref="BB46:BB66" si="49">$R46*AJ46</f>
        <v>912.81087973785895</v>
      </c>
      <c r="BC46" s="11">
        <f t="shared" ref="BC46:BD66" si="50">-$R46*AK46</f>
        <v>-730.24870379028721</v>
      </c>
      <c r="BD46" s="11">
        <f t="shared" si="50"/>
        <v>-240</v>
      </c>
      <c r="BE46" s="11"/>
      <c r="BF46" s="11">
        <f>SUM(BB46:BE46)</f>
        <v>-57.437824052428255</v>
      </c>
      <c r="BG46" s="11">
        <f>AX46-AY46</f>
        <v>-80</v>
      </c>
      <c r="BH46" s="11"/>
      <c r="BI46" s="11">
        <f t="shared" ref="BI46:BI66" si="51">SUM(BF46:BH46)</f>
        <v>-137.43782405242825</v>
      </c>
    </row>
    <row r="47" spans="1:61" x14ac:dyDescent="0.2">
      <c r="A47" s="45" t="s">
        <v>68</v>
      </c>
      <c r="B47" s="24">
        <v>100000</v>
      </c>
      <c r="E47" s="31">
        <f>E46+1</f>
        <v>1</v>
      </c>
      <c r="F47" s="27"/>
      <c r="G47" s="27"/>
      <c r="H47" s="28"/>
      <c r="I47" s="27">
        <f t="shared" ref="I47:I66" si="52">$B$47</f>
        <v>100000</v>
      </c>
      <c r="J47" s="29">
        <v>0.8</v>
      </c>
      <c r="K47" s="8">
        <f t="shared" ref="K47:K66" si="53">I47*J47/1000</f>
        <v>80</v>
      </c>
      <c r="L47" s="32"/>
      <c r="M47" s="9">
        <f>M18</f>
        <v>3.1319523698602287</v>
      </c>
      <c r="N47" s="9">
        <f>N18</f>
        <v>1.0342509096661921E-2</v>
      </c>
      <c r="O47" s="33">
        <f>R46</f>
        <v>1</v>
      </c>
      <c r="P47" s="33">
        <f>O47*M47/1000</f>
        <v>3.1319523698602287E-3</v>
      </c>
      <c r="Q47" s="33">
        <f>MIN(N47*O47,O47-P47)</f>
        <v>1.0342509096661921E-2</v>
      </c>
      <c r="R47" s="30">
        <f>O47-SUM(P47:Q47)</f>
        <v>0.9865255385334778</v>
      </c>
      <c r="S47" s="30"/>
      <c r="T47" s="10">
        <f t="shared" ref="T47:T66" si="54">U46</f>
        <v>80</v>
      </c>
      <c r="U47" s="10">
        <f t="shared" si="44"/>
        <v>78.922043082678229</v>
      </c>
      <c r="W47" s="30"/>
      <c r="X47" s="11">
        <f t="shared" si="45"/>
        <v>0</v>
      </c>
      <c r="Y47" s="11">
        <f t="shared" si="46"/>
        <v>0</v>
      </c>
      <c r="Z47" s="11">
        <f t="shared" si="46"/>
        <v>0</v>
      </c>
      <c r="AA47" s="11">
        <f t="shared" ref="AA47:AA66" si="55">-P47*I47</f>
        <v>-313.19523698602285</v>
      </c>
      <c r="AB47" s="11">
        <f t="shared" ref="AB47:AB66" si="56">SUM(X47:AA47)</f>
        <v>-313.19523698602285</v>
      </c>
      <c r="AC47" s="11">
        <f>-I47*$R46*(J47-J46)/1000</f>
        <v>0</v>
      </c>
      <c r="AD47" s="11">
        <f t="shared" ref="AD47:AD66" si="57">$B$19*SUM(T47,X47:Y47)</f>
        <v>5.7676906969275503</v>
      </c>
      <c r="AE47" s="11">
        <f t="shared" si="47"/>
        <v>-307.42754628909529</v>
      </c>
      <c r="AG47" s="49"/>
      <c r="AI47" s="31">
        <f>AI46+1</f>
        <v>1</v>
      </c>
      <c r="AJ47" s="27"/>
      <c r="AK47" s="27"/>
      <c r="AL47" s="28"/>
      <c r="AM47" s="27">
        <f t="shared" ref="AM47:AM66" si="58">I47</f>
        <v>100000</v>
      </c>
      <c r="AN47" s="29">
        <v>0.8</v>
      </c>
      <c r="AO47" s="8">
        <f t="shared" ref="AO47:AO66" si="59">AM47*AN47/1000</f>
        <v>80</v>
      </c>
      <c r="AP47" s="32"/>
      <c r="AQ47" s="9">
        <f>AQ18</f>
        <v>2.7204889953174707</v>
      </c>
      <c r="AR47" s="9">
        <f>N47</f>
        <v>1.0342509096661921E-2</v>
      </c>
      <c r="AS47" s="33">
        <f>AV46</f>
        <v>1</v>
      </c>
      <c r="AT47" s="33">
        <f>AS47*AQ47/1000</f>
        <v>2.7204889953174709E-3</v>
      </c>
      <c r="AU47" s="33">
        <f>MIN(AR47*AS47,AS47-AT47)</f>
        <v>1.0342509096661921E-2</v>
      </c>
      <c r="AV47" s="30">
        <f>AS47-SUM(AT47:AU47)</f>
        <v>0.98693700190802058</v>
      </c>
      <c r="AW47" s="30"/>
      <c r="AX47" s="10">
        <f t="shared" ref="AX47:AX66" si="60">AY46</f>
        <v>80</v>
      </c>
      <c r="AY47" s="10">
        <f t="shared" si="48"/>
        <v>78.954960152641647</v>
      </c>
      <c r="BA47" s="30"/>
      <c r="BB47" s="11">
        <f t="shared" si="49"/>
        <v>0</v>
      </c>
      <c r="BC47" s="11">
        <f t="shared" si="50"/>
        <v>0</v>
      </c>
      <c r="BD47" s="11">
        <f t="shared" si="50"/>
        <v>0</v>
      </c>
      <c r="BE47" s="11">
        <f t="shared" ref="BE47:BE66" si="61">-AT47*AM47</f>
        <v>-272.04889953174711</v>
      </c>
      <c r="BF47" s="11">
        <f t="shared" ref="BF47:BF66" si="62">SUM(BB47:BE47)</f>
        <v>-272.04889953174711</v>
      </c>
      <c r="BG47" s="11">
        <f>-AM47*$R46*(AN47-AN46)/1000</f>
        <v>0</v>
      </c>
      <c r="BH47" s="11">
        <f t="shared" ref="BH47:BH66" si="63">$B$19*SUM(AX47,BB47:BC47)</f>
        <v>5.7676906969275503</v>
      </c>
      <c r="BI47" s="11">
        <f t="shared" si="51"/>
        <v>-266.28120883481955</v>
      </c>
    </row>
    <row r="48" spans="1:61" x14ac:dyDescent="0.2">
      <c r="A48" s="34" t="s">
        <v>69</v>
      </c>
      <c r="B48" s="122">
        <f>B19</f>
        <v>7.2096133711594373E-2</v>
      </c>
      <c r="E48" s="31">
        <f t="shared" ref="E48:E66" si="64">E47+1</f>
        <v>2</v>
      </c>
      <c r="F48" s="27">
        <f>$B$50</f>
        <v>912.81087973785895</v>
      </c>
      <c r="G48" s="27">
        <f>F48*$B$56</f>
        <v>45.640543986892951</v>
      </c>
      <c r="H48" s="28">
        <f>$B$61</f>
        <v>25</v>
      </c>
      <c r="I48" s="27">
        <f t="shared" si="52"/>
        <v>100000</v>
      </c>
      <c r="J48" s="29">
        <v>0.7</v>
      </c>
      <c r="K48" s="8">
        <f t="shared" si="53"/>
        <v>70</v>
      </c>
      <c r="L48" s="32"/>
      <c r="M48" s="9">
        <f t="shared" ref="M48:N63" si="65">M19</f>
        <v>3.441094364167725</v>
      </c>
      <c r="N48" s="9">
        <f t="shared" si="65"/>
        <v>9.5002707201155071E-3</v>
      </c>
      <c r="O48" s="33">
        <f t="shared" ref="O48:O66" si="66">R47</f>
        <v>0.9865255385334778</v>
      </c>
      <c r="P48" s="33">
        <f t="shared" ref="P48:P66" si="67">O48*M48/1000</f>
        <v>3.3947274707550805E-3</v>
      </c>
      <c r="Q48" s="33">
        <f t="shared" ref="Q48:Q66" si="68">MIN(N48*O48,O48-P48)</f>
        <v>9.3722596883757808E-3</v>
      </c>
      <c r="R48" s="30">
        <f t="shared" ref="R48:R66" si="69">O48-SUM(P48:Q48)</f>
        <v>0.97375855137434697</v>
      </c>
      <c r="S48" s="30"/>
      <c r="T48" s="10">
        <f t="shared" si="54"/>
        <v>78.922043082678229</v>
      </c>
      <c r="U48" s="10">
        <f t="shared" si="44"/>
        <v>68.163098596204293</v>
      </c>
      <c r="W48" s="30"/>
      <c r="X48" s="11">
        <f t="shared" si="45"/>
        <v>888.85739993228083</v>
      </c>
      <c r="Y48" s="11">
        <f t="shared" si="46"/>
        <v>-44.442869996614043</v>
      </c>
      <c r="Z48" s="11">
        <f t="shared" si="46"/>
        <v>-24.343963784358674</v>
      </c>
      <c r="AA48" s="11">
        <f t="shared" si="55"/>
        <v>-339.47274707550804</v>
      </c>
      <c r="AB48" s="11">
        <f t="shared" si="56"/>
        <v>480.59781907580003</v>
      </c>
      <c r="AC48" s="11">
        <f t="shared" ref="AC48:AC66" si="70">-I48*($R47*J48-$R46*J47)/1000</f>
        <v>10.943212302656557</v>
      </c>
      <c r="AD48" s="11">
        <f t="shared" si="57"/>
        <v>66.568997029135929</v>
      </c>
      <c r="AE48" s="11">
        <f t="shared" si="47"/>
        <v>558.11002840759249</v>
      </c>
      <c r="AG48" s="50"/>
      <c r="AI48" s="31">
        <f t="shared" ref="AI48:AI66" si="71">AI47+1</f>
        <v>2</v>
      </c>
      <c r="AJ48" s="27">
        <f>F48</f>
        <v>912.81087973785895</v>
      </c>
      <c r="AK48" s="27">
        <f>G48</f>
        <v>45.640543986892951</v>
      </c>
      <c r="AL48" s="28">
        <f>$C$61</f>
        <v>25</v>
      </c>
      <c r="AM48" s="27">
        <f t="shared" si="58"/>
        <v>100000</v>
      </c>
      <c r="AN48" s="29">
        <v>0.7</v>
      </c>
      <c r="AO48" s="8">
        <f t="shared" si="59"/>
        <v>70</v>
      </c>
      <c r="AP48" s="32"/>
      <c r="AQ48" s="9">
        <f t="shared" ref="AQ48:AQ66" si="72">AQ19</f>
        <v>2.9890171509808252</v>
      </c>
      <c r="AR48" s="9">
        <f t="shared" ref="AR48:AR66" si="73">N48</f>
        <v>9.5002707201155071E-3</v>
      </c>
      <c r="AS48" s="33">
        <f t="shared" ref="AS48:AS66" si="74">AV47</f>
        <v>0.98693700190802058</v>
      </c>
      <c r="AT48" s="33">
        <f t="shared" ref="AT48:AT66" si="75">AS48*AQ48/1000</f>
        <v>2.9499716256406686E-3</v>
      </c>
      <c r="AU48" s="33">
        <f t="shared" ref="AU48:AU66" si="76">MIN(AR48*AS48,AS48-AT48)</f>
        <v>9.3761687018253503E-3</v>
      </c>
      <c r="AV48" s="30">
        <f t="shared" ref="AV48:AV66" si="77">AS48-SUM(AT48:AU48)</f>
        <v>0.97461086158055454</v>
      </c>
      <c r="AW48" s="30"/>
      <c r="AX48" s="10">
        <f t="shared" si="60"/>
        <v>78.954960152641647</v>
      </c>
      <c r="AY48" s="10">
        <f t="shared" si="48"/>
        <v>68.222760310638819</v>
      </c>
      <c r="BA48" s="30"/>
      <c r="BB48" s="11">
        <f t="shared" si="49"/>
        <v>888.85739993228083</v>
      </c>
      <c r="BC48" s="11">
        <f t="shared" si="50"/>
        <v>-44.442869996614043</v>
      </c>
      <c r="BD48" s="11">
        <f t="shared" si="50"/>
        <v>-24.343963784358674</v>
      </c>
      <c r="BE48" s="11">
        <f t="shared" si="61"/>
        <v>-294.99716256406685</v>
      </c>
      <c r="BF48" s="11">
        <f t="shared" si="62"/>
        <v>525.07340358724127</v>
      </c>
      <c r="BG48" s="11">
        <f t="shared" ref="BG48:BG66" si="78">-AM48*($R47*AN48-$R46*AN47)/1000</f>
        <v>10.943212302656557</v>
      </c>
      <c r="BH48" s="11">
        <f t="shared" si="63"/>
        <v>66.571370222613396</v>
      </c>
      <c r="BI48" s="11">
        <f t="shared" si="51"/>
        <v>602.5879861125112</v>
      </c>
    </row>
    <row r="49" spans="1:61" x14ac:dyDescent="0.2">
      <c r="A49" s="34" t="s">
        <v>70</v>
      </c>
      <c r="B49" s="12">
        <f>B20</f>
        <v>3.2096133711594366E-2</v>
      </c>
      <c r="E49" s="31">
        <f t="shared" si="64"/>
        <v>3</v>
      </c>
      <c r="F49" s="27">
        <f t="shared" ref="F49:F66" si="79">$B$50</f>
        <v>912.81087973785895</v>
      </c>
      <c r="G49" s="27">
        <f t="shared" ref="G49:G66" si="80">F49*$B$56</f>
        <v>45.640543986892951</v>
      </c>
      <c r="H49" s="28">
        <f t="shared" ref="H49:H66" si="81">$B$61</f>
        <v>25</v>
      </c>
      <c r="I49" s="27">
        <f t="shared" si="52"/>
        <v>100000</v>
      </c>
      <c r="J49" s="29">
        <v>0.7</v>
      </c>
      <c r="K49" s="8">
        <f t="shared" si="53"/>
        <v>70</v>
      </c>
      <c r="L49" s="32"/>
      <c r="M49" s="9">
        <f t="shared" si="65"/>
        <v>3.783235753468869</v>
      </c>
      <c r="N49" s="9">
        <f t="shared" si="65"/>
        <v>9.0437308309467227E-3</v>
      </c>
      <c r="O49" s="33">
        <f t="shared" si="66"/>
        <v>0.97375855137434697</v>
      </c>
      <c r="P49" s="33">
        <f t="shared" si="67"/>
        <v>3.683958166805482E-3</v>
      </c>
      <c r="Q49" s="33">
        <f t="shared" si="68"/>
        <v>8.8064102329622005E-3</v>
      </c>
      <c r="R49" s="30">
        <f t="shared" si="69"/>
        <v>0.96126818297457928</v>
      </c>
      <c r="S49" s="30"/>
      <c r="T49" s="10">
        <f t="shared" si="54"/>
        <v>68.163098596204293</v>
      </c>
      <c r="U49" s="10">
        <f t="shared" si="44"/>
        <v>67.288772808220543</v>
      </c>
      <c r="W49" s="30"/>
      <c r="X49" s="11">
        <f t="shared" si="45"/>
        <v>877.45605576503885</v>
      </c>
      <c r="Y49" s="11">
        <f t="shared" si="46"/>
        <v>-43.872802788251946</v>
      </c>
      <c r="Z49" s="11">
        <f t="shared" si="46"/>
        <v>-24.031704574364483</v>
      </c>
      <c r="AA49" s="11">
        <f t="shared" si="55"/>
        <v>-368.39581668054819</v>
      </c>
      <c r="AB49" s="11">
        <f t="shared" si="56"/>
        <v>441.15573172187425</v>
      </c>
      <c r="AC49" s="11">
        <f t="shared" si="70"/>
        <v>0.89368910113916122</v>
      </c>
      <c r="AD49" s="11">
        <f t="shared" si="57"/>
        <v>65.012425536948754</v>
      </c>
      <c r="AE49" s="11">
        <f t="shared" si="47"/>
        <v>507.06184635996215</v>
      </c>
      <c r="AI49" s="31">
        <f t="shared" si="71"/>
        <v>3</v>
      </c>
      <c r="AJ49" s="27">
        <f t="shared" ref="AJ49:AK66" si="82">F49</f>
        <v>912.81087973785895</v>
      </c>
      <c r="AK49" s="27">
        <f t="shared" si="82"/>
        <v>45.640543986892951</v>
      </c>
      <c r="AL49" s="28">
        <f t="shared" ref="AL49:AL66" si="83">$C$61</f>
        <v>25</v>
      </c>
      <c r="AM49" s="27">
        <f t="shared" si="58"/>
        <v>100000</v>
      </c>
      <c r="AN49" s="29">
        <v>0.7</v>
      </c>
      <c r="AO49" s="8">
        <f t="shared" si="59"/>
        <v>70</v>
      </c>
      <c r="AP49" s="32"/>
      <c r="AQ49" s="9">
        <f t="shared" si="72"/>
        <v>3.2862093731211424</v>
      </c>
      <c r="AR49" s="9">
        <f t="shared" si="73"/>
        <v>9.0437308309467227E-3</v>
      </c>
      <c r="AS49" s="33">
        <f t="shared" si="74"/>
        <v>0.97461086158055454</v>
      </c>
      <c r="AT49" s="33">
        <f t="shared" si="75"/>
        <v>3.2027753484716905E-3</v>
      </c>
      <c r="AU49" s="33">
        <f t="shared" si="76"/>
        <v>8.81411829705161E-3</v>
      </c>
      <c r="AV49" s="30">
        <f t="shared" si="77"/>
        <v>0.96259396793503127</v>
      </c>
      <c r="AW49" s="30"/>
      <c r="AX49" s="10">
        <f t="shared" si="60"/>
        <v>68.222760310638819</v>
      </c>
      <c r="AY49" s="10">
        <f t="shared" si="48"/>
        <v>67.381577755452184</v>
      </c>
      <c r="BA49" s="30"/>
      <c r="BB49" s="11">
        <f t="shared" si="49"/>
        <v>877.45605576503885</v>
      </c>
      <c r="BC49" s="11">
        <f t="shared" si="50"/>
        <v>-43.872802788251946</v>
      </c>
      <c r="BD49" s="11">
        <f t="shared" si="50"/>
        <v>-24.031704574364483</v>
      </c>
      <c r="BE49" s="11">
        <f t="shared" si="61"/>
        <v>-320.27753484716902</v>
      </c>
      <c r="BF49" s="11">
        <f t="shared" si="62"/>
        <v>489.27401355525342</v>
      </c>
      <c r="BG49" s="11">
        <f t="shared" si="78"/>
        <v>0.89368910113916122</v>
      </c>
      <c r="BH49" s="11">
        <f t="shared" si="63"/>
        <v>65.016726915890089</v>
      </c>
      <c r="BI49" s="11">
        <f t="shared" si="51"/>
        <v>555.18442957228262</v>
      </c>
    </row>
    <row r="50" spans="1:61" x14ac:dyDescent="0.2">
      <c r="A50" s="35" t="s">
        <v>71</v>
      </c>
      <c r="B50" s="18">
        <v>912.81087973785895</v>
      </c>
      <c r="D50" s="36"/>
      <c r="E50" s="31">
        <f t="shared" si="64"/>
        <v>4</v>
      </c>
      <c r="F50" s="27">
        <f t="shared" si="79"/>
        <v>912.81087973785895</v>
      </c>
      <c r="G50" s="27">
        <f t="shared" si="80"/>
        <v>45.640543986892951</v>
      </c>
      <c r="H50" s="28">
        <f t="shared" si="81"/>
        <v>25</v>
      </c>
      <c r="I50" s="27">
        <f t="shared" si="52"/>
        <v>100000</v>
      </c>
      <c r="J50" s="29">
        <v>0.6</v>
      </c>
      <c r="K50" s="8">
        <f t="shared" si="53"/>
        <v>60</v>
      </c>
      <c r="L50" s="32"/>
      <c r="M50" s="9">
        <f t="shared" si="65"/>
        <v>4.1592141081829732</v>
      </c>
      <c r="N50" s="9">
        <f t="shared" si="65"/>
        <v>8.4302026540479368E-3</v>
      </c>
      <c r="O50" s="33">
        <f t="shared" si="66"/>
        <v>0.96126818297457928</v>
      </c>
      <c r="P50" s="33">
        <f t="shared" si="67"/>
        <v>3.9981201883752815E-3</v>
      </c>
      <c r="Q50" s="33">
        <f t="shared" si="68"/>
        <v>8.1036855873641359E-3</v>
      </c>
      <c r="R50" s="30">
        <f t="shared" si="69"/>
        <v>0.94916637719883989</v>
      </c>
      <c r="S50" s="30"/>
      <c r="T50" s="10">
        <f t="shared" si="54"/>
        <v>67.288772808220543</v>
      </c>
      <c r="U50" s="10">
        <f t="shared" si="44"/>
        <v>56.949982631930396</v>
      </c>
      <c r="W50" s="30"/>
      <c r="X50" s="11">
        <f t="shared" si="45"/>
        <v>866.40939578846951</v>
      </c>
      <c r="Y50" s="11">
        <f t="shared" si="46"/>
        <v>-43.320469789423477</v>
      </c>
      <c r="Z50" s="11">
        <f t="shared" si="46"/>
        <v>-23.729159429970998</v>
      </c>
      <c r="AA50" s="11">
        <f t="shared" si="55"/>
        <v>-399.81201883752817</v>
      </c>
      <c r="AB50" s="11">
        <f t="shared" si="56"/>
        <v>399.54774773154691</v>
      </c>
      <c r="AC50" s="11">
        <f t="shared" si="70"/>
        <v>10.487007617729526</v>
      </c>
      <c r="AD50" s="11">
        <f t="shared" si="57"/>
        <v>64.192789627030393</v>
      </c>
      <c r="AE50" s="11">
        <f t="shared" si="47"/>
        <v>474.22754497630683</v>
      </c>
      <c r="AI50" s="31">
        <f t="shared" si="71"/>
        <v>4</v>
      </c>
      <c r="AJ50" s="27">
        <f t="shared" si="82"/>
        <v>912.81087973785895</v>
      </c>
      <c r="AK50" s="27">
        <f t="shared" si="82"/>
        <v>45.640543986892951</v>
      </c>
      <c r="AL50" s="28">
        <f t="shared" si="83"/>
        <v>25</v>
      </c>
      <c r="AM50" s="27">
        <f t="shared" si="58"/>
        <v>100000</v>
      </c>
      <c r="AN50" s="29">
        <v>0.6</v>
      </c>
      <c r="AO50" s="8">
        <f t="shared" si="59"/>
        <v>60</v>
      </c>
      <c r="AP50" s="32"/>
      <c r="AQ50" s="9">
        <f t="shared" si="72"/>
        <v>3.6127931955063262</v>
      </c>
      <c r="AR50" s="9">
        <f t="shared" si="73"/>
        <v>8.4302026540479368E-3</v>
      </c>
      <c r="AS50" s="33">
        <f t="shared" si="74"/>
        <v>0.96259396793503127</v>
      </c>
      <c r="AT50" s="33">
        <f t="shared" si="75"/>
        <v>3.4776529373911156E-3</v>
      </c>
      <c r="AU50" s="33">
        <f t="shared" si="76"/>
        <v>8.1148622232564346E-3</v>
      </c>
      <c r="AV50" s="30">
        <f t="shared" si="77"/>
        <v>0.95100145277438375</v>
      </c>
      <c r="AW50" s="30"/>
      <c r="AX50" s="10">
        <f t="shared" si="60"/>
        <v>67.381577755452184</v>
      </c>
      <c r="AY50" s="10">
        <f t="shared" si="48"/>
        <v>57.060087166463028</v>
      </c>
      <c r="BA50" s="30"/>
      <c r="BB50" s="11">
        <f t="shared" si="49"/>
        <v>866.40939578846951</v>
      </c>
      <c r="BC50" s="11">
        <f t="shared" si="50"/>
        <v>-43.320469789423477</v>
      </c>
      <c r="BD50" s="11">
        <f t="shared" si="50"/>
        <v>-23.729159429970998</v>
      </c>
      <c r="BE50" s="11">
        <f t="shared" si="61"/>
        <v>-347.76529373911154</v>
      </c>
      <c r="BF50" s="11">
        <f t="shared" si="62"/>
        <v>451.59447282996354</v>
      </c>
      <c r="BG50" s="11">
        <f t="shared" si="78"/>
        <v>10.487007617729526</v>
      </c>
      <c r="BH50" s="11">
        <f t="shared" si="63"/>
        <v>64.199480504915101</v>
      </c>
      <c r="BI50" s="11">
        <f t="shared" si="51"/>
        <v>526.28096095260821</v>
      </c>
    </row>
    <row r="51" spans="1:61" x14ac:dyDescent="0.2">
      <c r="D51" s="21"/>
      <c r="E51" s="31">
        <f t="shared" si="64"/>
        <v>5</v>
      </c>
      <c r="F51" s="27">
        <f t="shared" si="79"/>
        <v>912.81087973785895</v>
      </c>
      <c r="G51" s="27">
        <f t="shared" si="80"/>
        <v>45.640543986892951</v>
      </c>
      <c r="H51" s="28">
        <f t="shared" si="81"/>
        <v>25</v>
      </c>
      <c r="I51" s="27">
        <f t="shared" si="52"/>
        <v>100000</v>
      </c>
      <c r="J51" s="29">
        <v>0.6</v>
      </c>
      <c r="K51" s="8">
        <f t="shared" si="53"/>
        <v>60</v>
      </c>
      <c r="L51" s="32"/>
      <c r="M51" s="9">
        <f t="shared" si="65"/>
        <v>4.5732759569250323</v>
      </c>
      <c r="N51" s="9">
        <f t="shared" si="65"/>
        <v>7.4979692999812553E-3</v>
      </c>
      <c r="O51" s="33">
        <f t="shared" si="66"/>
        <v>0.94916637719883989</v>
      </c>
      <c r="P51" s="33">
        <f t="shared" si="67"/>
        <v>4.3407997719650902E-3</v>
      </c>
      <c r="Q51" s="33">
        <f t="shared" si="68"/>
        <v>7.1168203568113299E-3</v>
      </c>
      <c r="R51" s="30">
        <f t="shared" si="69"/>
        <v>0.93770875707006351</v>
      </c>
      <c r="S51" s="30"/>
      <c r="T51" s="10">
        <f t="shared" si="54"/>
        <v>56.949982631930396</v>
      </c>
      <c r="U51" s="10">
        <f t="shared" si="44"/>
        <v>56.262525424203808</v>
      </c>
      <c r="W51" s="30"/>
      <c r="X51" s="11">
        <f t="shared" si="45"/>
        <v>855.95075547901899</v>
      </c>
      <c r="Y51" s="11">
        <f t="shared" si="46"/>
        <v>-42.79753777395095</v>
      </c>
      <c r="Z51" s="11">
        <f t="shared" si="46"/>
        <v>-23.442718926751589</v>
      </c>
      <c r="AA51" s="11">
        <f t="shared" si="55"/>
        <v>-434.07997719650899</v>
      </c>
      <c r="AB51" s="11">
        <f t="shared" si="56"/>
        <v>355.6305215818075</v>
      </c>
      <c r="AC51" s="11">
        <f t="shared" si="70"/>
        <v>0.72610834654436296</v>
      </c>
      <c r="AD51" s="11">
        <f t="shared" si="57"/>
        <v>62.731076674382429</v>
      </c>
      <c r="AE51" s="11">
        <f t="shared" si="47"/>
        <v>419.08770660273433</v>
      </c>
      <c r="AI51" s="31">
        <f t="shared" si="71"/>
        <v>5</v>
      </c>
      <c r="AJ51" s="27">
        <f t="shared" si="82"/>
        <v>912.81087973785895</v>
      </c>
      <c r="AK51" s="27">
        <f t="shared" si="82"/>
        <v>45.640543986892951</v>
      </c>
      <c r="AL51" s="28">
        <f t="shared" si="83"/>
        <v>25</v>
      </c>
      <c r="AM51" s="27">
        <f t="shared" si="58"/>
        <v>100000</v>
      </c>
      <c r="AN51" s="29">
        <v>0.6</v>
      </c>
      <c r="AO51" s="8">
        <f t="shared" si="59"/>
        <v>60</v>
      </c>
      <c r="AP51" s="32"/>
      <c r="AQ51" s="9">
        <f t="shared" si="72"/>
        <v>3.9724572548080483</v>
      </c>
      <c r="AR51" s="9">
        <f t="shared" si="73"/>
        <v>7.4979692999812553E-3</v>
      </c>
      <c r="AS51" s="33">
        <f t="shared" si="74"/>
        <v>0.95100145277438375</v>
      </c>
      <c r="AT51" s="33">
        <f t="shared" si="75"/>
        <v>3.7778126204065943E-3</v>
      </c>
      <c r="AU51" s="33">
        <f t="shared" si="76"/>
        <v>7.1305796971399028E-3</v>
      </c>
      <c r="AV51" s="30">
        <f t="shared" si="77"/>
        <v>0.94009306045683727</v>
      </c>
      <c r="AW51" s="30"/>
      <c r="AX51" s="10">
        <f t="shared" si="60"/>
        <v>57.060087166463028</v>
      </c>
      <c r="AY51" s="10">
        <f t="shared" si="48"/>
        <v>56.405583627410238</v>
      </c>
      <c r="BA51" s="30"/>
      <c r="BB51" s="11">
        <f t="shared" si="49"/>
        <v>855.95075547901899</v>
      </c>
      <c r="BC51" s="11">
        <f t="shared" si="50"/>
        <v>-42.79753777395095</v>
      </c>
      <c r="BD51" s="11">
        <f t="shared" si="50"/>
        <v>-23.442718926751589</v>
      </c>
      <c r="BE51" s="11">
        <f t="shared" si="61"/>
        <v>-377.78126204065944</v>
      </c>
      <c r="BF51" s="11">
        <f t="shared" si="62"/>
        <v>411.92923673765705</v>
      </c>
      <c r="BG51" s="11">
        <f t="shared" si="78"/>
        <v>0.72610834654436296</v>
      </c>
      <c r="BH51" s="11">
        <f t="shared" si="63"/>
        <v>62.739014785626345</v>
      </c>
      <c r="BI51" s="11">
        <f t="shared" si="51"/>
        <v>475.39435986982778</v>
      </c>
    </row>
    <row r="52" spans="1:61" x14ac:dyDescent="0.2">
      <c r="D52" s="21"/>
      <c r="E52" s="31">
        <f t="shared" si="64"/>
        <v>6</v>
      </c>
      <c r="F52" s="27">
        <f t="shared" si="79"/>
        <v>912.81087973785895</v>
      </c>
      <c r="G52" s="27">
        <f t="shared" si="80"/>
        <v>45.640543986892951</v>
      </c>
      <c r="H52" s="28">
        <f t="shared" si="81"/>
        <v>25</v>
      </c>
      <c r="I52" s="27">
        <f t="shared" si="52"/>
        <v>100000</v>
      </c>
      <c r="J52" s="29">
        <v>0.5</v>
      </c>
      <c r="K52" s="8">
        <f t="shared" si="53"/>
        <v>50</v>
      </c>
      <c r="L52" s="32"/>
      <c r="M52" s="9">
        <f t="shared" si="65"/>
        <v>5.0352548648284623</v>
      </c>
      <c r="N52" s="9">
        <f t="shared" si="65"/>
        <v>7.0665423966215397E-3</v>
      </c>
      <c r="O52" s="33">
        <f t="shared" si="66"/>
        <v>0.93770875707006351</v>
      </c>
      <c r="P52" s="33">
        <f t="shared" si="67"/>
        <v>4.7216025808292875E-3</v>
      </c>
      <c r="Q52" s="33">
        <f t="shared" si="68"/>
        <v>6.6263586875188922E-3</v>
      </c>
      <c r="R52" s="30">
        <f t="shared" si="69"/>
        <v>0.92636079580171538</v>
      </c>
      <c r="S52" s="30"/>
      <c r="T52" s="10">
        <f t="shared" si="54"/>
        <v>56.262525424203808</v>
      </c>
      <c r="U52" s="10">
        <f t="shared" si="44"/>
        <v>46.31803979008577</v>
      </c>
      <c r="W52" s="30"/>
      <c r="X52" s="11">
        <f t="shared" si="45"/>
        <v>845.59221297042689</v>
      </c>
      <c r="Y52" s="11">
        <f t="shared" si="46"/>
        <v>-42.279610648521349</v>
      </c>
      <c r="Z52" s="11">
        <f t="shared" si="46"/>
        <v>-23.159019895042885</v>
      </c>
      <c r="AA52" s="11">
        <f t="shared" si="55"/>
        <v>-472.16025808292875</v>
      </c>
      <c r="AB52" s="11">
        <f t="shared" si="56"/>
        <v>307.99332434393386</v>
      </c>
      <c r="AC52" s="11">
        <f t="shared" si="70"/>
        <v>10.064544778427219</v>
      </c>
      <c r="AD52" s="11">
        <f t="shared" si="57"/>
        <v>61.972043345144307</v>
      </c>
      <c r="AE52" s="11">
        <f t="shared" si="47"/>
        <v>380.02991246750537</v>
      </c>
      <c r="AI52" s="31">
        <f t="shared" si="71"/>
        <v>6</v>
      </c>
      <c r="AJ52" s="27">
        <f t="shared" si="82"/>
        <v>912.81087973785895</v>
      </c>
      <c r="AK52" s="27">
        <f t="shared" si="82"/>
        <v>45.640543986892951</v>
      </c>
      <c r="AL52" s="28">
        <f t="shared" si="83"/>
        <v>25</v>
      </c>
      <c r="AM52" s="27">
        <f t="shared" si="58"/>
        <v>100000</v>
      </c>
      <c r="AN52" s="29">
        <v>0.5</v>
      </c>
      <c r="AO52" s="8">
        <f t="shared" si="59"/>
        <v>50</v>
      </c>
      <c r="AP52" s="32"/>
      <c r="AQ52" s="9">
        <f t="shared" si="72"/>
        <v>4.3737432217067571</v>
      </c>
      <c r="AR52" s="9">
        <f t="shared" si="73"/>
        <v>7.0665423966215397E-3</v>
      </c>
      <c r="AS52" s="33">
        <f t="shared" si="74"/>
        <v>0.94009306045683727</v>
      </c>
      <c r="AT52" s="33">
        <f t="shared" si="75"/>
        <v>4.1117256509466526E-3</v>
      </c>
      <c r="AU52" s="33">
        <f t="shared" si="76"/>
        <v>6.6432074684879367E-3</v>
      </c>
      <c r="AV52" s="30">
        <f t="shared" si="77"/>
        <v>0.92933812733740273</v>
      </c>
      <c r="AW52" s="30"/>
      <c r="AX52" s="10">
        <f t="shared" si="60"/>
        <v>56.405583627410238</v>
      </c>
      <c r="AY52" s="10">
        <f t="shared" si="48"/>
        <v>46.466906366870134</v>
      </c>
      <c r="BA52" s="30"/>
      <c r="BB52" s="11">
        <f t="shared" si="49"/>
        <v>845.59221297042689</v>
      </c>
      <c r="BC52" s="11">
        <f t="shared" si="50"/>
        <v>-42.279610648521349</v>
      </c>
      <c r="BD52" s="11">
        <f t="shared" si="50"/>
        <v>-23.159019895042885</v>
      </c>
      <c r="BE52" s="11">
        <f t="shared" si="61"/>
        <v>-411.17256509466523</v>
      </c>
      <c r="BF52" s="11">
        <f t="shared" si="62"/>
        <v>368.98101733219738</v>
      </c>
      <c r="BG52" s="11">
        <f t="shared" si="78"/>
        <v>10.064544778427219</v>
      </c>
      <c r="BH52" s="11">
        <f t="shared" si="63"/>
        <v>61.982357288491222</v>
      </c>
      <c r="BI52" s="11">
        <f t="shared" si="51"/>
        <v>441.02791939911583</v>
      </c>
    </row>
    <row r="53" spans="1:61" x14ac:dyDescent="0.2">
      <c r="A53" s="220" t="s">
        <v>72</v>
      </c>
      <c r="B53" s="220"/>
      <c r="C53" s="38"/>
      <c r="D53" s="21"/>
      <c r="E53" s="31">
        <f t="shared" si="64"/>
        <v>7</v>
      </c>
      <c r="F53" s="27">
        <f t="shared" si="79"/>
        <v>912.81087973785895</v>
      </c>
      <c r="G53" s="27">
        <f t="shared" si="80"/>
        <v>45.640543986892951</v>
      </c>
      <c r="H53" s="28">
        <f t="shared" si="81"/>
        <v>25</v>
      </c>
      <c r="I53" s="27">
        <f t="shared" si="52"/>
        <v>100000</v>
      </c>
      <c r="J53" s="29">
        <v>0.5</v>
      </c>
      <c r="K53" s="8">
        <f t="shared" si="53"/>
        <v>50</v>
      </c>
      <c r="L53" s="32"/>
      <c r="M53" s="9">
        <f t="shared" si="65"/>
        <v>5.5481792079796692</v>
      </c>
      <c r="N53" s="9">
        <f t="shared" si="65"/>
        <v>6.6471173649953969E-3</v>
      </c>
      <c r="O53" s="33">
        <f t="shared" si="66"/>
        <v>0.92636079580171538</v>
      </c>
      <c r="P53" s="33">
        <f t="shared" si="67"/>
        <v>5.1396157063545774E-3</v>
      </c>
      <c r="Q53" s="33">
        <f t="shared" si="68"/>
        <v>6.1576289320245375E-3</v>
      </c>
      <c r="R53" s="30">
        <f t="shared" si="69"/>
        <v>0.91506355116333626</v>
      </c>
      <c r="S53" s="30"/>
      <c r="T53" s="10">
        <f t="shared" si="54"/>
        <v>46.31803979008577</v>
      </c>
      <c r="U53" s="10">
        <f t="shared" si="44"/>
        <v>45.753177558166811</v>
      </c>
      <c r="W53" s="30"/>
      <c r="X53" s="11">
        <f t="shared" si="45"/>
        <v>835.27996515345433</v>
      </c>
      <c r="Y53" s="11">
        <f t="shared" si="46"/>
        <v>-41.763998257672718</v>
      </c>
      <c r="Z53" s="11">
        <f t="shared" si="46"/>
        <v>-22.876588779083406</v>
      </c>
      <c r="AA53" s="11">
        <f t="shared" si="55"/>
        <v>-513.96157063545775</v>
      </c>
      <c r="AB53" s="11">
        <f t="shared" si="56"/>
        <v>256.67780748124051</v>
      </c>
      <c r="AC53" s="11">
        <f t="shared" si="70"/>
        <v>0.56739806341740695</v>
      </c>
      <c r="AD53" s="11">
        <f t="shared" si="57"/>
        <v>60.548784841568342</v>
      </c>
      <c r="AE53" s="11">
        <f t="shared" si="47"/>
        <v>317.79399038622626</v>
      </c>
      <c r="AI53" s="31">
        <f t="shared" si="71"/>
        <v>7</v>
      </c>
      <c r="AJ53" s="27">
        <f t="shared" si="82"/>
        <v>912.81087973785895</v>
      </c>
      <c r="AK53" s="27">
        <f t="shared" si="82"/>
        <v>45.640543986892951</v>
      </c>
      <c r="AL53" s="28">
        <f t="shared" si="83"/>
        <v>25</v>
      </c>
      <c r="AM53" s="27">
        <f t="shared" si="58"/>
        <v>100000</v>
      </c>
      <c r="AN53" s="29">
        <v>0.5</v>
      </c>
      <c r="AO53" s="8">
        <f t="shared" si="59"/>
        <v>50</v>
      </c>
      <c r="AP53" s="32"/>
      <c r="AQ53" s="9">
        <f t="shared" si="72"/>
        <v>4.8192816163521313</v>
      </c>
      <c r="AR53" s="9">
        <f t="shared" si="73"/>
        <v>6.6471173649953969E-3</v>
      </c>
      <c r="AS53" s="33">
        <f t="shared" si="74"/>
        <v>0.92933812733740273</v>
      </c>
      <c r="AT53" s="33">
        <f t="shared" si="75"/>
        <v>4.4787421524522609E-3</v>
      </c>
      <c r="AU53" s="33">
        <f t="shared" si="76"/>
        <v>6.1774196041767529E-3</v>
      </c>
      <c r="AV53" s="30">
        <f t="shared" si="77"/>
        <v>0.91868196558077375</v>
      </c>
      <c r="AW53" s="30"/>
      <c r="AX53" s="10">
        <f t="shared" si="60"/>
        <v>46.466906366870134</v>
      </c>
      <c r="AY53" s="10">
        <f t="shared" si="48"/>
        <v>45.934098279038686</v>
      </c>
      <c r="BA53" s="30"/>
      <c r="BB53" s="11">
        <f t="shared" si="49"/>
        <v>835.27996515345433</v>
      </c>
      <c r="BC53" s="11">
        <f t="shared" si="50"/>
        <v>-41.763998257672718</v>
      </c>
      <c r="BD53" s="11">
        <f t="shared" si="50"/>
        <v>-22.876588779083406</v>
      </c>
      <c r="BE53" s="11">
        <f t="shared" si="61"/>
        <v>-447.87421524522608</v>
      </c>
      <c r="BF53" s="11">
        <f t="shared" si="62"/>
        <v>322.76516287147217</v>
      </c>
      <c r="BG53" s="11">
        <f t="shared" si="78"/>
        <v>0.56739806341740695</v>
      </c>
      <c r="BH53" s="11">
        <f t="shared" si="63"/>
        <v>60.559517546193369</v>
      </c>
      <c r="BI53" s="11">
        <f t="shared" si="51"/>
        <v>383.89207848108293</v>
      </c>
    </row>
    <row r="54" spans="1:61" x14ac:dyDescent="0.2">
      <c r="A54" s="37" t="s">
        <v>8</v>
      </c>
      <c r="B54" s="37" t="s">
        <v>73</v>
      </c>
      <c r="C54" s="38"/>
      <c r="D54" s="21"/>
      <c r="E54" s="31">
        <f t="shared" si="64"/>
        <v>8</v>
      </c>
      <c r="F54" s="27">
        <f t="shared" si="79"/>
        <v>912.81087973785895</v>
      </c>
      <c r="G54" s="27">
        <f t="shared" si="80"/>
        <v>45.640543986892951</v>
      </c>
      <c r="H54" s="28">
        <f t="shared" si="81"/>
        <v>25</v>
      </c>
      <c r="I54" s="27">
        <f t="shared" si="52"/>
        <v>100000</v>
      </c>
      <c r="J54" s="29">
        <v>0.4</v>
      </c>
      <c r="K54" s="8">
        <f t="shared" si="53"/>
        <v>40</v>
      </c>
      <c r="L54" s="32"/>
      <c r="M54" s="9">
        <f t="shared" si="65"/>
        <v>6.1076584218043202</v>
      </c>
      <c r="N54" s="9">
        <f t="shared" si="65"/>
        <v>6.2970531297053128E-3</v>
      </c>
      <c r="O54" s="33">
        <f t="shared" si="66"/>
        <v>0.91506355116333626</v>
      </c>
      <c r="P54" s="33">
        <f t="shared" si="67"/>
        <v>5.5888956047489193E-3</v>
      </c>
      <c r="Q54" s="33">
        <f t="shared" si="68"/>
        <v>5.7622037987323446E-3</v>
      </c>
      <c r="R54" s="30">
        <f t="shared" si="69"/>
        <v>0.90371245175985504</v>
      </c>
      <c r="S54" s="30"/>
      <c r="T54" s="10">
        <f t="shared" si="54"/>
        <v>45.753177558166811</v>
      </c>
      <c r="U54" s="10">
        <f t="shared" si="44"/>
        <v>36.148498070394204</v>
      </c>
      <c r="W54" s="30"/>
      <c r="X54" s="11">
        <f t="shared" si="45"/>
        <v>824.91855812097072</v>
      </c>
      <c r="Y54" s="11">
        <f t="shared" si="46"/>
        <v>-41.245927906048536</v>
      </c>
      <c r="Z54" s="11">
        <f t="shared" si="46"/>
        <v>-22.592811293996377</v>
      </c>
      <c r="AA54" s="11">
        <f t="shared" si="55"/>
        <v>-558.88956047489194</v>
      </c>
      <c r="AB54" s="11">
        <f t="shared" si="56"/>
        <v>202.19025844603379</v>
      </c>
      <c r="AC54" s="11">
        <f t="shared" si="70"/>
        <v>9.715497743552314</v>
      </c>
      <c r="AD54" s="11">
        <f t="shared" si="57"/>
        <v>59.798393941055792</v>
      </c>
      <c r="AE54" s="11">
        <f t="shared" si="47"/>
        <v>271.70415013064189</v>
      </c>
      <c r="AI54" s="31">
        <f t="shared" si="71"/>
        <v>8</v>
      </c>
      <c r="AJ54" s="27">
        <f t="shared" si="82"/>
        <v>912.81087973785895</v>
      </c>
      <c r="AK54" s="27">
        <f t="shared" si="82"/>
        <v>45.640543986892951</v>
      </c>
      <c r="AL54" s="28">
        <f t="shared" si="83"/>
        <v>25</v>
      </c>
      <c r="AM54" s="27">
        <f t="shared" si="58"/>
        <v>100000</v>
      </c>
      <c r="AN54" s="29">
        <v>0.4</v>
      </c>
      <c r="AO54" s="8">
        <f t="shared" si="59"/>
        <v>40</v>
      </c>
      <c r="AP54" s="32"/>
      <c r="AQ54" s="9">
        <f t="shared" si="72"/>
        <v>5.3052586889813549</v>
      </c>
      <c r="AR54" s="9">
        <f t="shared" si="73"/>
        <v>6.2970531297053128E-3</v>
      </c>
      <c r="AS54" s="33">
        <f t="shared" si="74"/>
        <v>0.91868196558077375</v>
      </c>
      <c r="AT54" s="33">
        <f t="shared" si="75"/>
        <v>4.8738454803078698E-3</v>
      </c>
      <c r="AU54" s="33">
        <f t="shared" si="76"/>
        <v>5.7849891465642398E-3</v>
      </c>
      <c r="AV54" s="30">
        <f t="shared" si="77"/>
        <v>0.90802313095390164</v>
      </c>
      <c r="AW54" s="30"/>
      <c r="AX54" s="10">
        <f t="shared" si="60"/>
        <v>45.934098279038686</v>
      </c>
      <c r="AY54" s="10">
        <f t="shared" si="48"/>
        <v>36.320925238156065</v>
      </c>
      <c r="BA54" s="30"/>
      <c r="BB54" s="11">
        <f t="shared" si="49"/>
        <v>824.91855812097072</v>
      </c>
      <c r="BC54" s="11">
        <f t="shared" si="50"/>
        <v>-41.245927906048536</v>
      </c>
      <c r="BD54" s="11">
        <f t="shared" si="50"/>
        <v>-22.592811293996377</v>
      </c>
      <c r="BE54" s="11">
        <f t="shared" si="61"/>
        <v>-487.38454803078696</v>
      </c>
      <c r="BF54" s="11">
        <f t="shared" si="62"/>
        <v>273.69527089013877</v>
      </c>
      <c r="BG54" s="11">
        <f t="shared" si="78"/>
        <v>9.715497743552314</v>
      </c>
      <c r="BH54" s="11">
        <f t="shared" si="63"/>
        <v>59.811437625538971</v>
      </c>
      <c r="BI54" s="11">
        <f t="shared" si="51"/>
        <v>343.22220625923006</v>
      </c>
    </row>
    <row r="55" spans="1:61" x14ac:dyDescent="0.2">
      <c r="A55" s="21">
        <v>1</v>
      </c>
      <c r="B55" s="38">
        <v>0.8</v>
      </c>
      <c r="D55" s="21"/>
      <c r="E55" s="31">
        <f t="shared" si="64"/>
        <v>9</v>
      </c>
      <c r="F55" s="27">
        <f t="shared" si="79"/>
        <v>912.81087973785895</v>
      </c>
      <c r="G55" s="27">
        <f t="shared" si="80"/>
        <v>45.640543986892951</v>
      </c>
      <c r="H55" s="28">
        <f t="shared" si="81"/>
        <v>25</v>
      </c>
      <c r="I55" s="27">
        <f t="shared" si="52"/>
        <v>100000</v>
      </c>
      <c r="J55" s="29">
        <v>0.4</v>
      </c>
      <c r="K55" s="8">
        <f t="shared" si="53"/>
        <v>40</v>
      </c>
      <c r="L55" s="32"/>
      <c r="M55" s="9">
        <f t="shared" si="65"/>
        <v>6.7171775808640408</v>
      </c>
      <c r="N55" s="9">
        <f t="shared" si="65"/>
        <v>5.6327164684986126E-3</v>
      </c>
      <c r="O55" s="33">
        <f t="shared" si="66"/>
        <v>0.90371245175985504</v>
      </c>
      <c r="P55" s="33">
        <f t="shared" si="67"/>
        <v>6.0703970205089738E-3</v>
      </c>
      <c r="Q55" s="33">
        <f t="shared" si="68"/>
        <v>5.0903560098149933E-3</v>
      </c>
      <c r="R55" s="30">
        <f t="shared" si="69"/>
        <v>0.89255169872953111</v>
      </c>
      <c r="S55" s="30"/>
      <c r="T55" s="10">
        <f t="shared" si="54"/>
        <v>36.148498070394204</v>
      </c>
      <c r="U55" s="10">
        <f t="shared" si="44"/>
        <v>35.702067949181242</v>
      </c>
      <c r="W55" s="30"/>
      <c r="X55" s="11">
        <f t="shared" si="45"/>
        <v>814.73090132882373</v>
      </c>
      <c r="Y55" s="11">
        <f t="shared" si="46"/>
        <v>-40.736545066441188</v>
      </c>
      <c r="Z55" s="11">
        <f t="shared" si="46"/>
        <v>-22.313792468238276</v>
      </c>
      <c r="AA55" s="11">
        <f t="shared" si="55"/>
        <v>-607.0397020508974</v>
      </c>
      <c r="AB55" s="11">
        <f t="shared" si="56"/>
        <v>144.64086174324689</v>
      </c>
      <c r="AC55" s="11">
        <f t="shared" si="70"/>
        <v>0.45404397613925118</v>
      </c>
      <c r="AD55" s="11">
        <f t="shared" si="57"/>
        <v>58.408167551468601</v>
      </c>
      <c r="AE55" s="11">
        <f t="shared" si="47"/>
        <v>203.50307327085474</v>
      </c>
      <c r="AI55" s="31">
        <f t="shared" si="71"/>
        <v>9</v>
      </c>
      <c r="AJ55" s="27">
        <f t="shared" si="82"/>
        <v>912.81087973785895</v>
      </c>
      <c r="AK55" s="27">
        <f t="shared" si="82"/>
        <v>45.640543986892951</v>
      </c>
      <c r="AL55" s="28">
        <f t="shared" si="83"/>
        <v>25</v>
      </c>
      <c r="AM55" s="27">
        <f t="shared" si="58"/>
        <v>100000</v>
      </c>
      <c r="AN55" s="29">
        <v>0.4</v>
      </c>
      <c r="AO55" s="8">
        <f t="shared" si="59"/>
        <v>40</v>
      </c>
      <c r="AP55" s="32"/>
      <c r="AQ55" s="9">
        <f t="shared" si="72"/>
        <v>5.8347016590004452</v>
      </c>
      <c r="AR55" s="9">
        <f t="shared" si="73"/>
        <v>5.6327164684986126E-3</v>
      </c>
      <c r="AS55" s="33">
        <f t="shared" si="74"/>
        <v>0.90802313095390164</v>
      </c>
      <c r="AT55" s="33">
        <f t="shared" si="75"/>
        <v>5.2980440685875081E-3</v>
      </c>
      <c r="AU55" s="33">
        <f t="shared" si="76"/>
        <v>5.1146368435017143E-3</v>
      </c>
      <c r="AV55" s="30">
        <f t="shared" si="77"/>
        <v>0.89761045004181239</v>
      </c>
      <c r="AW55" s="30"/>
      <c r="AX55" s="10">
        <f t="shared" si="60"/>
        <v>36.320925238156065</v>
      </c>
      <c r="AY55" s="10">
        <f t="shared" si="48"/>
        <v>35.904418001672497</v>
      </c>
      <c r="BA55" s="30"/>
      <c r="BB55" s="11">
        <f t="shared" si="49"/>
        <v>814.73090132882373</v>
      </c>
      <c r="BC55" s="11">
        <f t="shared" si="50"/>
        <v>-40.736545066441188</v>
      </c>
      <c r="BD55" s="11">
        <f t="shared" si="50"/>
        <v>-22.313792468238276</v>
      </c>
      <c r="BE55" s="11">
        <f t="shared" si="61"/>
        <v>-529.80440685875078</v>
      </c>
      <c r="BF55" s="11">
        <f t="shared" si="62"/>
        <v>221.87615693539351</v>
      </c>
      <c r="BG55" s="11">
        <f t="shared" si="78"/>
        <v>0.45404397613925118</v>
      </c>
      <c r="BH55" s="11">
        <f t="shared" si="63"/>
        <v>58.420598883611063</v>
      </c>
      <c r="BI55" s="11">
        <f t="shared" si="51"/>
        <v>280.75079979514385</v>
      </c>
    </row>
    <row r="56" spans="1:61" x14ac:dyDescent="0.2">
      <c r="A56" s="39" t="s">
        <v>74</v>
      </c>
      <c r="B56" s="38">
        <v>0.05</v>
      </c>
      <c r="D56" s="21"/>
      <c r="E56" s="31">
        <f t="shared" si="64"/>
        <v>10</v>
      </c>
      <c r="F56" s="27">
        <f t="shared" si="79"/>
        <v>912.81087973785895</v>
      </c>
      <c r="G56" s="27">
        <f t="shared" si="80"/>
        <v>45.640543986892951</v>
      </c>
      <c r="H56" s="28">
        <f t="shared" si="81"/>
        <v>25</v>
      </c>
      <c r="I56" s="27">
        <f t="shared" si="52"/>
        <v>100000</v>
      </c>
      <c r="J56" s="29">
        <v>0.4</v>
      </c>
      <c r="K56" s="8">
        <f t="shared" si="53"/>
        <v>40</v>
      </c>
      <c r="L56" s="32"/>
      <c r="M56" s="9">
        <f t="shared" si="65"/>
        <v>7.3785880403303681</v>
      </c>
      <c r="N56" s="9">
        <f t="shared" si="65"/>
        <v>5.2413430119081558E-3</v>
      </c>
      <c r="O56" s="33">
        <f t="shared" si="66"/>
        <v>0.89255169872953111</v>
      </c>
      <c r="P56" s="33">
        <f t="shared" si="67"/>
        <v>6.5857712896222722E-3</v>
      </c>
      <c r="Q56" s="33">
        <f t="shared" si="68"/>
        <v>4.6781696089027817E-3</v>
      </c>
      <c r="R56" s="30">
        <f t="shared" si="69"/>
        <v>0.8812877578310061</v>
      </c>
      <c r="S56" s="30"/>
      <c r="T56" s="10">
        <f t="shared" si="54"/>
        <v>35.702067949181242</v>
      </c>
      <c r="U56" s="10">
        <f t="shared" si="44"/>
        <v>35.251510313240246</v>
      </c>
      <c r="W56" s="30"/>
      <c r="X56" s="11">
        <f t="shared" si="45"/>
        <v>804.44905352792591</v>
      </c>
      <c r="Y56" s="11">
        <f t="shared" si="46"/>
        <v>-40.222452676396294</v>
      </c>
      <c r="Z56" s="11">
        <f t="shared" si="46"/>
        <v>-22.032193945775152</v>
      </c>
      <c r="AA56" s="11">
        <f t="shared" si="55"/>
        <v>-658.57712896222722</v>
      </c>
      <c r="AB56" s="11">
        <f t="shared" si="56"/>
        <v>83.617277943527256</v>
      </c>
      <c r="AC56" s="11">
        <f t="shared" si="70"/>
        <v>0.446430121212954</v>
      </c>
      <c r="AD56" s="11">
        <f t="shared" si="57"/>
        <v>57.671764265593737</v>
      </c>
      <c r="AE56" s="11">
        <f t="shared" si="47"/>
        <v>141.73547233033395</v>
      </c>
      <c r="AI56" s="31">
        <f t="shared" si="71"/>
        <v>10</v>
      </c>
      <c r="AJ56" s="27">
        <f t="shared" si="82"/>
        <v>912.81087973785895</v>
      </c>
      <c r="AK56" s="27">
        <f t="shared" si="82"/>
        <v>45.640543986892951</v>
      </c>
      <c r="AL56" s="28">
        <f t="shared" si="83"/>
        <v>25</v>
      </c>
      <c r="AM56" s="27">
        <f t="shared" si="58"/>
        <v>100000</v>
      </c>
      <c r="AN56" s="29">
        <v>0.4</v>
      </c>
      <c r="AO56" s="8">
        <f t="shared" si="59"/>
        <v>40</v>
      </c>
      <c r="AP56" s="32"/>
      <c r="AQ56" s="9">
        <f t="shared" si="72"/>
        <v>6.4092186579439243</v>
      </c>
      <c r="AR56" s="9">
        <f t="shared" si="73"/>
        <v>5.2413430119081558E-3</v>
      </c>
      <c r="AS56" s="33">
        <f t="shared" si="74"/>
        <v>0.89761045004181239</v>
      </c>
      <c r="AT56" s="33">
        <f t="shared" si="75"/>
        <v>5.7529816439734266E-3</v>
      </c>
      <c r="AU56" s="33">
        <f t="shared" si="76"/>
        <v>4.704684259742388E-3</v>
      </c>
      <c r="AV56" s="30">
        <f t="shared" si="77"/>
        <v>0.88715278413809662</v>
      </c>
      <c r="AW56" s="30"/>
      <c r="AX56" s="10">
        <f t="shared" si="60"/>
        <v>35.904418001672497</v>
      </c>
      <c r="AY56" s="10">
        <f t="shared" si="48"/>
        <v>35.486111365523868</v>
      </c>
      <c r="BA56" s="30"/>
      <c r="BB56" s="11">
        <f t="shared" si="49"/>
        <v>804.44905352792591</v>
      </c>
      <c r="BC56" s="11">
        <f t="shared" si="50"/>
        <v>-40.222452676396294</v>
      </c>
      <c r="BD56" s="11">
        <f t="shared" si="50"/>
        <v>-22.032193945775152</v>
      </c>
      <c r="BE56" s="11">
        <f t="shared" si="61"/>
        <v>-575.2981643973427</v>
      </c>
      <c r="BF56" s="11">
        <f t="shared" si="62"/>
        <v>166.89624250841177</v>
      </c>
      <c r="BG56" s="11">
        <f t="shared" si="78"/>
        <v>0.446430121212954</v>
      </c>
      <c r="BH56" s="11">
        <f t="shared" si="63"/>
        <v>57.6863529220347</v>
      </c>
      <c r="BI56" s="11">
        <f t="shared" si="51"/>
        <v>225.02902555165943</v>
      </c>
    </row>
    <row r="57" spans="1:61" x14ac:dyDescent="0.2">
      <c r="D57" s="21"/>
      <c r="E57" s="31">
        <f t="shared" si="64"/>
        <v>11</v>
      </c>
      <c r="F57" s="27">
        <f t="shared" si="79"/>
        <v>912.81087973785895</v>
      </c>
      <c r="G57" s="27">
        <f t="shared" si="80"/>
        <v>45.640543986892951</v>
      </c>
      <c r="H57" s="28">
        <f t="shared" si="81"/>
        <v>25</v>
      </c>
      <c r="I57" s="27">
        <f t="shared" si="52"/>
        <v>100000</v>
      </c>
      <c r="J57" s="29">
        <v>0.4</v>
      </c>
      <c r="K57" s="8">
        <f t="shared" si="53"/>
        <v>40</v>
      </c>
      <c r="L57" s="40"/>
      <c r="M57" s="9">
        <f t="shared" si="65"/>
        <v>8.0967593767471424</v>
      </c>
      <c r="N57" s="9">
        <f t="shared" si="65"/>
        <v>4.6132401097442252E-3</v>
      </c>
      <c r="O57" s="33">
        <f t="shared" si="66"/>
        <v>0.8812877578310061</v>
      </c>
      <c r="P57" s="33">
        <f t="shared" si="67"/>
        <v>7.1355749168306639E-3</v>
      </c>
      <c r="Q57" s="33">
        <f t="shared" si="68"/>
        <v>4.0655920326525524E-3</v>
      </c>
      <c r="R57" s="30">
        <f t="shared" si="69"/>
        <v>0.87008659088152285</v>
      </c>
      <c r="S57" s="40"/>
      <c r="T57" s="10">
        <f t="shared" si="54"/>
        <v>35.251510313240246</v>
      </c>
      <c r="U57" s="10">
        <f t="shared" si="44"/>
        <v>34.803463635260911</v>
      </c>
      <c r="W57" s="40"/>
      <c r="X57" s="11">
        <f t="shared" si="45"/>
        <v>794.2245064706774</v>
      </c>
      <c r="Y57" s="11">
        <f t="shared" si="46"/>
        <v>-39.711225323533874</v>
      </c>
      <c r="Z57" s="11">
        <f t="shared" si="46"/>
        <v>-21.752164772038071</v>
      </c>
      <c r="AA57" s="11">
        <f t="shared" si="55"/>
        <v>-713.55749168306636</v>
      </c>
      <c r="AB57" s="11">
        <f t="shared" si="56"/>
        <v>19.203624692039057</v>
      </c>
      <c r="AC57" s="11">
        <f t="shared" si="70"/>
        <v>0.45055763594100129</v>
      </c>
      <c r="AD57" s="11">
        <f t="shared" si="57"/>
        <v>56.938988005837274</v>
      </c>
      <c r="AE57" s="11">
        <f t="shared" si="47"/>
        <v>76.593170333817341</v>
      </c>
      <c r="AI57" s="31">
        <f t="shared" si="71"/>
        <v>11</v>
      </c>
      <c r="AJ57" s="27">
        <f t="shared" si="82"/>
        <v>912.81087973785895</v>
      </c>
      <c r="AK57" s="27">
        <f t="shared" si="82"/>
        <v>45.640543986892951</v>
      </c>
      <c r="AL57" s="28">
        <f t="shared" si="83"/>
        <v>25</v>
      </c>
      <c r="AM57" s="27">
        <f t="shared" si="58"/>
        <v>100000</v>
      </c>
      <c r="AN57" s="29">
        <v>0.4</v>
      </c>
      <c r="AO57" s="8">
        <f t="shared" si="59"/>
        <v>40</v>
      </c>
      <c r="AP57" s="40"/>
      <c r="AQ57" s="9">
        <f t="shared" si="72"/>
        <v>7.0330395168676088</v>
      </c>
      <c r="AR57" s="9">
        <f t="shared" si="73"/>
        <v>4.6132401097442252E-3</v>
      </c>
      <c r="AS57" s="33">
        <f t="shared" si="74"/>
        <v>0.88715278413809662</v>
      </c>
      <c r="AT57" s="33">
        <f t="shared" si="75"/>
        <v>6.2393805883423532E-3</v>
      </c>
      <c r="AU57" s="33">
        <f t="shared" si="76"/>
        <v>4.0926488072571274E-3</v>
      </c>
      <c r="AV57" s="30">
        <f t="shared" si="77"/>
        <v>0.8768207547424971</v>
      </c>
      <c r="AW57" s="40"/>
      <c r="AX57" s="10">
        <f t="shared" si="60"/>
        <v>35.486111365523868</v>
      </c>
      <c r="AY57" s="10">
        <f t="shared" si="48"/>
        <v>35.072830189699886</v>
      </c>
      <c r="BA57" s="40"/>
      <c r="BB57" s="11">
        <f t="shared" si="49"/>
        <v>794.2245064706774</v>
      </c>
      <c r="BC57" s="11">
        <f t="shared" si="50"/>
        <v>-39.711225323533874</v>
      </c>
      <c r="BD57" s="11">
        <f t="shared" si="50"/>
        <v>-21.752164772038071</v>
      </c>
      <c r="BE57" s="11">
        <f t="shared" si="61"/>
        <v>-623.93805883423533</v>
      </c>
      <c r="BF57" s="11">
        <f t="shared" si="62"/>
        <v>108.82305754087008</v>
      </c>
      <c r="BG57" s="11">
        <f t="shared" si="78"/>
        <v>0.45055763594100129</v>
      </c>
      <c r="BH57" s="11">
        <f t="shared" si="63"/>
        <v>56.955901834671593</v>
      </c>
      <c r="BI57" s="11">
        <f t="shared" si="51"/>
        <v>166.22951701148267</v>
      </c>
    </row>
    <row r="58" spans="1:61" x14ac:dyDescent="0.2">
      <c r="A58" s="220" t="s">
        <v>75</v>
      </c>
      <c r="B58" s="220"/>
      <c r="D58" s="21"/>
      <c r="E58" s="31">
        <f t="shared" si="64"/>
        <v>12</v>
      </c>
      <c r="F58" s="27">
        <f t="shared" si="79"/>
        <v>912.81087973785895</v>
      </c>
      <c r="G58" s="27">
        <f t="shared" si="80"/>
        <v>45.640543986892951</v>
      </c>
      <c r="H58" s="28">
        <f t="shared" si="81"/>
        <v>25</v>
      </c>
      <c r="I58" s="27">
        <f t="shared" si="52"/>
        <v>100000</v>
      </c>
      <c r="J58" s="29">
        <v>0.4</v>
      </c>
      <c r="K58" s="8">
        <f t="shared" si="53"/>
        <v>40</v>
      </c>
      <c r="L58" s="40"/>
      <c r="M58" s="9">
        <f t="shared" si="65"/>
        <v>8.8814451469123252</v>
      </c>
      <c r="N58" s="9">
        <f t="shared" si="65"/>
        <v>4.1712208070308491E-3</v>
      </c>
      <c r="O58" s="33">
        <f t="shared" si="66"/>
        <v>0.87008659088152285</v>
      </c>
      <c r="P58" s="33">
        <f t="shared" si="67"/>
        <v>7.7276263299781911E-3</v>
      </c>
      <c r="Q58" s="33">
        <f t="shared" si="68"/>
        <v>3.629323291803546E-3</v>
      </c>
      <c r="R58" s="30">
        <f t="shared" si="69"/>
        <v>0.85872964125974116</v>
      </c>
      <c r="S58" s="40"/>
      <c r="T58" s="10">
        <f t="shared" si="54"/>
        <v>34.803463635260911</v>
      </c>
      <c r="U58" s="10">
        <f t="shared" si="44"/>
        <v>34.349185650389643</v>
      </c>
      <c r="X58" s="11">
        <f t="shared" si="45"/>
        <v>783.8577592952804</v>
      </c>
      <c r="Y58" s="11">
        <f t="shared" si="46"/>
        <v>-39.192887964764019</v>
      </c>
      <c r="Z58" s="11">
        <f t="shared" si="46"/>
        <v>-21.46824103149353</v>
      </c>
      <c r="AA58" s="11">
        <f t="shared" si="55"/>
        <v>-772.76263299781908</v>
      </c>
      <c r="AB58" s="11">
        <f t="shared" si="56"/>
        <v>-49.566002698796296</v>
      </c>
      <c r="AC58" s="11">
        <f t="shared" si="70"/>
        <v>0.44804667797933018</v>
      </c>
      <c r="AD58" s="11">
        <f t="shared" si="57"/>
        <v>56.196653301646506</v>
      </c>
      <c r="AE58" s="11">
        <f t="shared" si="47"/>
        <v>7.0786972808295374</v>
      </c>
      <c r="AI58" s="31">
        <f t="shared" si="71"/>
        <v>12</v>
      </c>
      <c r="AJ58" s="27">
        <f t="shared" si="82"/>
        <v>912.81087973785895</v>
      </c>
      <c r="AK58" s="27">
        <f t="shared" si="82"/>
        <v>45.640543986892951</v>
      </c>
      <c r="AL58" s="28">
        <f t="shared" si="83"/>
        <v>25</v>
      </c>
      <c r="AM58" s="27">
        <f t="shared" si="58"/>
        <v>100000</v>
      </c>
      <c r="AN58" s="29">
        <v>0.4</v>
      </c>
      <c r="AO58" s="8">
        <f t="shared" si="59"/>
        <v>40</v>
      </c>
      <c r="AP58" s="40"/>
      <c r="AQ58" s="9">
        <f t="shared" si="72"/>
        <v>7.71463640929157</v>
      </c>
      <c r="AR58" s="9">
        <f t="shared" si="73"/>
        <v>4.1712208070308491E-3</v>
      </c>
      <c r="AS58" s="33">
        <f t="shared" si="74"/>
        <v>0.8768207547424971</v>
      </c>
      <c r="AT58" s="33">
        <f t="shared" si="75"/>
        <v>6.7643533189589823E-3</v>
      </c>
      <c r="AU58" s="33">
        <f t="shared" si="76"/>
        <v>3.657412976218397E-3</v>
      </c>
      <c r="AV58" s="30">
        <f t="shared" si="77"/>
        <v>0.86639898844731977</v>
      </c>
      <c r="AW58" s="40"/>
      <c r="AX58" s="10">
        <f t="shared" si="60"/>
        <v>35.072830189699886</v>
      </c>
      <c r="AY58" s="10">
        <f t="shared" si="48"/>
        <v>34.655959537892791</v>
      </c>
      <c r="BB58" s="11">
        <f t="shared" si="49"/>
        <v>783.8577592952804</v>
      </c>
      <c r="BC58" s="11">
        <f t="shared" si="50"/>
        <v>-39.192887964764019</v>
      </c>
      <c r="BD58" s="11">
        <f t="shared" si="50"/>
        <v>-21.46824103149353</v>
      </c>
      <c r="BE58" s="11">
        <f t="shared" si="61"/>
        <v>-676.43533189589823</v>
      </c>
      <c r="BF58" s="11">
        <f t="shared" si="62"/>
        <v>46.761298403124556</v>
      </c>
      <c r="BG58" s="11">
        <f t="shared" si="78"/>
        <v>0.44804667797933018</v>
      </c>
      <c r="BH58" s="11">
        <f t="shared" si="63"/>
        <v>56.216073588772772</v>
      </c>
      <c r="BI58" s="11">
        <f t="shared" si="51"/>
        <v>103.42541866987665</v>
      </c>
    </row>
    <row r="59" spans="1:61" x14ac:dyDescent="0.2">
      <c r="A59" s="37" t="s">
        <v>8</v>
      </c>
      <c r="B59" s="37" t="s">
        <v>76</v>
      </c>
      <c r="C59" s="37" t="s">
        <v>77</v>
      </c>
      <c r="D59" s="21"/>
      <c r="E59" s="31">
        <f t="shared" si="64"/>
        <v>13</v>
      </c>
      <c r="F59" s="27">
        <f t="shared" si="79"/>
        <v>912.81087973785895</v>
      </c>
      <c r="G59" s="27">
        <f t="shared" si="80"/>
        <v>45.640543986892951</v>
      </c>
      <c r="H59" s="28">
        <f t="shared" si="81"/>
        <v>25</v>
      </c>
      <c r="I59" s="27">
        <f t="shared" si="52"/>
        <v>100000</v>
      </c>
      <c r="J59" s="29">
        <v>0.3</v>
      </c>
      <c r="K59" s="8">
        <f t="shared" si="53"/>
        <v>30</v>
      </c>
      <c r="L59" s="40"/>
      <c r="M59" s="9">
        <f t="shared" si="65"/>
        <v>9.7383085751715388</v>
      </c>
      <c r="N59" s="9">
        <f t="shared" si="65"/>
        <v>3.7134831460674156E-3</v>
      </c>
      <c r="O59" s="33">
        <f t="shared" si="66"/>
        <v>0.85872964125974116</v>
      </c>
      <c r="P59" s="33">
        <f t="shared" si="67"/>
        <v>8.3625742292337164E-3</v>
      </c>
      <c r="Q59" s="33">
        <f t="shared" si="68"/>
        <v>3.1888780498465666E-3</v>
      </c>
      <c r="R59" s="30">
        <f t="shared" si="69"/>
        <v>0.84717818898066088</v>
      </c>
      <c r="S59" s="40"/>
      <c r="T59" s="10">
        <f t="shared" si="54"/>
        <v>34.349185650389643</v>
      </c>
      <c r="U59" s="10">
        <f t="shared" si="44"/>
        <v>25.415345669419828</v>
      </c>
      <c r="X59" s="11">
        <f t="shared" si="45"/>
        <v>773.3134679781632</v>
      </c>
      <c r="Y59" s="11">
        <f t="shared" si="46"/>
        <v>-38.665673398908162</v>
      </c>
      <c r="Z59" s="11">
        <f t="shared" si="46"/>
        <v>-21.179454724516521</v>
      </c>
      <c r="AA59" s="11">
        <f t="shared" si="55"/>
        <v>-836.25742292337168</v>
      </c>
      <c r="AB59" s="11">
        <f t="shared" si="56"/>
        <v>-122.7890830686332</v>
      </c>
      <c r="AC59" s="11">
        <f t="shared" si="70"/>
        <v>9.0415743974686826</v>
      </c>
      <c r="AD59" s="11">
        <f t="shared" si="57"/>
        <v>55.441709110448748</v>
      </c>
      <c r="AE59" s="11">
        <f t="shared" si="47"/>
        <v>-58.305799560715776</v>
      </c>
      <c r="AI59" s="31">
        <f t="shared" si="71"/>
        <v>13</v>
      </c>
      <c r="AJ59" s="27">
        <f t="shared" si="82"/>
        <v>912.81087973785895</v>
      </c>
      <c r="AK59" s="27">
        <f t="shared" si="82"/>
        <v>45.640543986892951</v>
      </c>
      <c r="AL59" s="28">
        <f t="shared" si="83"/>
        <v>25</v>
      </c>
      <c r="AM59" s="27">
        <f t="shared" si="58"/>
        <v>100000</v>
      </c>
      <c r="AN59" s="29">
        <v>0.3</v>
      </c>
      <c r="AO59" s="8">
        <f t="shared" si="59"/>
        <v>30</v>
      </c>
      <c r="AP59" s="40"/>
      <c r="AQ59" s="9">
        <f t="shared" si="72"/>
        <v>8.4589285477998004</v>
      </c>
      <c r="AR59" s="9">
        <f t="shared" si="73"/>
        <v>3.7134831460674156E-3</v>
      </c>
      <c r="AS59" s="33">
        <f t="shared" si="74"/>
        <v>0.86639898844731977</v>
      </c>
      <c r="AT59" s="33">
        <f t="shared" si="75"/>
        <v>7.3288071371619022E-3</v>
      </c>
      <c r="AU59" s="33">
        <f t="shared" si="76"/>
        <v>3.2173580413689794E-3</v>
      </c>
      <c r="AV59" s="30">
        <f t="shared" si="77"/>
        <v>0.85585282326878886</v>
      </c>
      <c r="AW59" s="40"/>
      <c r="AX59" s="10">
        <f t="shared" si="60"/>
        <v>34.655959537892791</v>
      </c>
      <c r="AY59" s="10">
        <f t="shared" si="48"/>
        <v>25.675584698063666</v>
      </c>
      <c r="BB59" s="11">
        <f t="shared" si="49"/>
        <v>773.3134679781632</v>
      </c>
      <c r="BC59" s="11">
        <f t="shared" si="50"/>
        <v>-38.665673398908162</v>
      </c>
      <c r="BD59" s="11">
        <f t="shared" si="50"/>
        <v>-21.179454724516521</v>
      </c>
      <c r="BE59" s="11">
        <f t="shared" si="61"/>
        <v>-732.88071371619026</v>
      </c>
      <c r="BF59" s="11">
        <f t="shared" si="62"/>
        <v>-19.412373861451783</v>
      </c>
      <c r="BG59" s="11">
        <f t="shared" si="78"/>
        <v>9.0415743974686826</v>
      </c>
      <c r="BH59" s="11">
        <f t="shared" si="63"/>
        <v>55.463826321661408</v>
      </c>
      <c r="BI59" s="11">
        <f t="shared" si="51"/>
        <v>45.093026857678311</v>
      </c>
    </row>
    <row r="60" spans="1:61" x14ac:dyDescent="0.2">
      <c r="A60" s="21">
        <v>1</v>
      </c>
      <c r="B60" s="13">
        <f>200</f>
        <v>200</v>
      </c>
      <c r="C60" s="13">
        <f>200 + 0.5*80</f>
        <v>240</v>
      </c>
      <c r="D60" s="21"/>
      <c r="E60" s="31">
        <f t="shared" si="64"/>
        <v>14</v>
      </c>
      <c r="F60" s="27">
        <f t="shared" si="79"/>
        <v>912.81087973785895</v>
      </c>
      <c r="G60" s="27">
        <f t="shared" si="80"/>
        <v>45.640543986892951</v>
      </c>
      <c r="H60" s="28">
        <f t="shared" si="81"/>
        <v>25</v>
      </c>
      <c r="I60" s="27">
        <f t="shared" si="52"/>
        <v>100000</v>
      </c>
      <c r="J60" s="29">
        <v>0.3</v>
      </c>
      <c r="K60" s="8">
        <f t="shared" si="53"/>
        <v>30</v>
      </c>
      <c r="L60" s="40"/>
      <c r="M60" s="9">
        <f t="shared" si="65"/>
        <v>10.671629264777636</v>
      </c>
      <c r="N60" s="9">
        <f t="shared" si="65"/>
        <v>3.077532316917942E-3</v>
      </c>
      <c r="O60" s="33">
        <f t="shared" si="66"/>
        <v>0.84717818898066088</v>
      </c>
      <c r="P60" s="33">
        <f t="shared" si="67"/>
        <v>9.0407715540073395E-3</v>
      </c>
      <c r="Q60" s="33">
        <f t="shared" si="68"/>
        <v>2.6072182547759995E-3</v>
      </c>
      <c r="R60" s="30">
        <f t="shared" si="69"/>
        <v>0.83553019917187754</v>
      </c>
      <c r="S60" s="40"/>
      <c r="T60" s="10">
        <f t="shared" si="54"/>
        <v>25.415345669419828</v>
      </c>
      <c r="U60" s="10">
        <f t="shared" si="44"/>
        <v>25.065905975156326</v>
      </c>
      <c r="X60" s="11">
        <f t="shared" si="45"/>
        <v>762.68105615363004</v>
      </c>
      <c r="Y60" s="11">
        <f t="shared" si="46"/>
        <v>-38.134052807681506</v>
      </c>
      <c r="Z60" s="11">
        <f t="shared" si="46"/>
        <v>-20.888254979296939</v>
      </c>
      <c r="AA60" s="11">
        <f t="shared" si="55"/>
        <v>-904.077155400734</v>
      </c>
      <c r="AB60" s="11">
        <f t="shared" si="56"/>
        <v>-200.41840703408241</v>
      </c>
      <c r="AC60" s="11">
        <f t="shared" si="70"/>
        <v>0.34654356837240941</v>
      </c>
      <c r="AD60" s="11">
        <f t="shared" si="57"/>
        <v>54.069385793273398</v>
      </c>
      <c r="AE60" s="11">
        <f t="shared" si="47"/>
        <v>-146.00247767243661</v>
      </c>
      <c r="AI60" s="31">
        <f t="shared" si="71"/>
        <v>14</v>
      </c>
      <c r="AJ60" s="27">
        <f t="shared" si="82"/>
        <v>912.81087973785895</v>
      </c>
      <c r="AK60" s="27">
        <f t="shared" si="82"/>
        <v>45.640543986892951</v>
      </c>
      <c r="AL60" s="28">
        <f t="shared" si="83"/>
        <v>25</v>
      </c>
      <c r="AM60" s="27">
        <f t="shared" si="58"/>
        <v>100000</v>
      </c>
      <c r="AN60" s="29">
        <v>0.3</v>
      </c>
      <c r="AO60" s="8">
        <f t="shared" si="59"/>
        <v>30</v>
      </c>
      <c r="AP60" s="40"/>
      <c r="AQ60" s="9">
        <f t="shared" si="72"/>
        <v>9.2696332984882073</v>
      </c>
      <c r="AR60" s="9">
        <f t="shared" si="73"/>
        <v>3.077532316917942E-3</v>
      </c>
      <c r="AS60" s="33">
        <f t="shared" si="74"/>
        <v>0.85585282326878886</v>
      </c>
      <c r="AT60" s="33">
        <f t="shared" si="75"/>
        <v>7.9334418291775073E-3</v>
      </c>
      <c r="AU60" s="33">
        <f t="shared" si="76"/>
        <v>2.6339147221351579E-3</v>
      </c>
      <c r="AV60" s="30">
        <f t="shared" si="77"/>
        <v>0.84528546671747617</v>
      </c>
      <c r="AW60" s="40"/>
      <c r="AX60" s="10">
        <f t="shared" si="60"/>
        <v>25.675584698063666</v>
      </c>
      <c r="AY60" s="10">
        <f t="shared" si="48"/>
        <v>25.358564001524286</v>
      </c>
      <c r="BB60" s="11">
        <f t="shared" si="49"/>
        <v>762.68105615363004</v>
      </c>
      <c r="BC60" s="11">
        <f t="shared" si="50"/>
        <v>-38.134052807681506</v>
      </c>
      <c r="BD60" s="11">
        <f t="shared" si="50"/>
        <v>-20.888254979296939</v>
      </c>
      <c r="BE60" s="11">
        <f t="shared" si="61"/>
        <v>-793.34418291775069</v>
      </c>
      <c r="BF60" s="11">
        <f t="shared" si="62"/>
        <v>-89.685434551099092</v>
      </c>
      <c r="BG60" s="11">
        <f t="shared" si="78"/>
        <v>0.34654356837240941</v>
      </c>
      <c r="BH60" s="11">
        <f t="shared" si="63"/>
        <v>54.088148021079483</v>
      </c>
      <c r="BI60" s="11">
        <f t="shared" si="51"/>
        <v>-35.250742961647198</v>
      </c>
    </row>
    <row r="61" spans="1:61" x14ac:dyDescent="0.2">
      <c r="A61" s="39" t="s">
        <v>74</v>
      </c>
      <c r="B61" s="13">
        <v>25</v>
      </c>
      <c r="C61" s="13">
        <v>25</v>
      </c>
      <c r="D61" s="21"/>
      <c r="E61" s="31">
        <f t="shared" si="64"/>
        <v>15</v>
      </c>
      <c r="F61" s="27">
        <f t="shared" si="79"/>
        <v>912.81087973785895</v>
      </c>
      <c r="G61" s="27">
        <f t="shared" si="80"/>
        <v>45.640543986892951</v>
      </c>
      <c r="H61" s="28">
        <f t="shared" si="81"/>
        <v>25</v>
      </c>
      <c r="I61" s="27">
        <f t="shared" si="52"/>
        <v>100000</v>
      </c>
      <c r="J61" s="29">
        <v>0.3</v>
      </c>
      <c r="K61" s="8">
        <f t="shared" si="53"/>
        <v>30</v>
      </c>
      <c r="L61" s="40"/>
      <c r="M61" s="9">
        <f t="shared" si="65"/>
        <v>11.692399199466328</v>
      </c>
      <c r="N61" s="9">
        <f t="shared" si="65"/>
        <v>3.1085427993965101E-3</v>
      </c>
      <c r="O61" s="33">
        <f t="shared" si="66"/>
        <v>0.83553019917187754</v>
      </c>
      <c r="P61" s="33">
        <f t="shared" si="67"/>
        <v>9.7693526319272018E-3</v>
      </c>
      <c r="Q61" s="33">
        <f t="shared" si="68"/>
        <v>2.5972813843140718E-3</v>
      </c>
      <c r="R61" s="30">
        <f t="shared" si="69"/>
        <v>0.82316356515563627</v>
      </c>
      <c r="S61" s="40"/>
      <c r="T61" s="10">
        <f t="shared" si="54"/>
        <v>25.065905975156326</v>
      </c>
      <c r="U61" s="10">
        <f t="shared" si="44"/>
        <v>24.694906954669086</v>
      </c>
      <c r="X61" s="11">
        <f t="shared" si="45"/>
        <v>751.39265807786876</v>
      </c>
      <c r="Y61" s="11">
        <f t="shared" si="46"/>
        <v>-37.569632903893435</v>
      </c>
      <c r="Z61" s="11">
        <f t="shared" si="46"/>
        <v>-20.579089128890907</v>
      </c>
      <c r="AA61" s="11">
        <f t="shared" si="55"/>
        <v>-976.93526319272019</v>
      </c>
      <c r="AB61" s="11">
        <f t="shared" si="56"/>
        <v>-283.69132714763577</v>
      </c>
      <c r="AC61" s="11">
        <f t="shared" si="70"/>
        <v>0.34943969426349808</v>
      </c>
      <c r="AD61" s="11">
        <f t="shared" si="57"/>
        <v>53.271035178144842</v>
      </c>
      <c r="AE61" s="11">
        <f t="shared" si="47"/>
        <v>-230.07085227522745</v>
      </c>
      <c r="AI61" s="31">
        <f t="shared" si="71"/>
        <v>15</v>
      </c>
      <c r="AJ61" s="27">
        <f t="shared" si="82"/>
        <v>912.81087973785895</v>
      </c>
      <c r="AK61" s="27">
        <f t="shared" si="82"/>
        <v>45.640543986892951</v>
      </c>
      <c r="AL61" s="28">
        <f t="shared" si="83"/>
        <v>25</v>
      </c>
      <c r="AM61" s="27">
        <f t="shared" si="58"/>
        <v>100000</v>
      </c>
      <c r="AN61" s="29">
        <v>0.3</v>
      </c>
      <c r="AO61" s="8">
        <f t="shared" si="59"/>
        <v>30</v>
      </c>
      <c r="AP61" s="40"/>
      <c r="AQ61" s="9">
        <f t="shared" si="72"/>
        <v>10.156298562237238</v>
      </c>
      <c r="AR61" s="9">
        <f t="shared" si="73"/>
        <v>3.1085427993965101E-3</v>
      </c>
      <c r="AS61" s="33">
        <f t="shared" si="74"/>
        <v>0.84528546671747617</v>
      </c>
      <c r="AT61" s="33">
        <f t="shared" si="75"/>
        <v>8.5849715703027359E-3</v>
      </c>
      <c r="AU61" s="33">
        <f t="shared" si="76"/>
        <v>2.6276060509991287E-3</v>
      </c>
      <c r="AV61" s="30">
        <f t="shared" si="77"/>
        <v>0.83407288909617427</v>
      </c>
      <c r="AW61" s="40"/>
      <c r="AX61" s="10">
        <f t="shared" si="60"/>
        <v>25.358564001524286</v>
      </c>
      <c r="AY61" s="10">
        <f t="shared" si="48"/>
        <v>25.02218667288523</v>
      </c>
      <c r="BB61" s="11">
        <f t="shared" si="49"/>
        <v>751.39265807786876</v>
      </c>
      <c r="BC61" s="11">
        <f t="shared" si="50"/>
        <v>-37.569632903893435</v>
      </c>
      <c r="BD61" s="11">
        <f t="shared" si="50"/>
        <v>-20.579089128890907</v>
      </c>
      <c r="BE61" s="11">
        <f t="shared" si="61"/>
        <v>-858.49715703027357</v>
      </c>
      <c r="BF61" s="11">
        <f t="shared" si="62"/>
        <v>-165.25322098518916</v>
      </c>
      <c r="BG61" s="11">
        <f t="shared" si="78"/>
        <v>0.34943969426349808</v>
      </c>
      <c r="BH61" s="11">
        <f t="shared" si="63"/>
        <v>53.292134690345641</v>
      </c>
      <c r="BI61" s="11">
        <f t="shared" si="51"/>
        <v>-111.61164660058</v>
      </c>
    </row>
    <row r="62" spans="1:61" x14ac:dyDescent="0.2">
      <c r="D62" s="21"/>
      <c r="E62" s="31">
        <f t="shared" si="64"/>
        <v>16</v>
      </c>
      <c r="F62" s="27">
        <f t="shared" si="79"/>
        <v>912.81087973785895</v>
      </c>
      <c r="G62" s="27">
        <f t="shared" si="80"/>
        <v>45.640543986892951</v>
      </c>
      <c r="H62" s="28">
        <f t="shared" si="81"/>
        <v>25</v>
      </c>
      <c r="I62" s="27">
        <f t="shared" si="52"/>
        <v>100000</v>
      </c>
      <c r="J62" s="29">
        <v>0.2</v>
      </c>
      <c r="K62" s="8">
        <f t="shared" si="53"/>
        <v>20</v>
      </c>
      <c r="L62" s="40"/>
      <c r="M62" s="9">
        <f t="shared" si="65"/>
        <v>12.807475417484119</v>
      </c>
      <c r="N62" s="9">
        <f t="shared" si="65"/>
        <v>2.4696592901591813E-3</v>
      </c>
      <c r="O62" s="33">
        <f t="shared" si="66"/>
        <v>0.82316356515563627</v>
      </c>
      <c r="P62" s="33">
        <f t="shared" si="67"/>
        <v>1.0542647125299398E-2</v>
      </c>
      <c r="Q62" s="33">
        <f t="shared" si="68"/>
        <v>2.0329335460071698E-3</v>
      </c>
      <c r="R62" s="30">
        <f t="shared" si="69"/>
        <v>0.81058798448432967</v>
      </c>
      <c r="S62" s="40"/>
      <c r="T62" s="10">
        <f t="shared" si="54"/>
        <v>24.694906954669086</v>
      </c>
      <c r="U62" s="10">
        <f t="shared" si="44"/>
        <v>16.211759689686595</v>
      </c>
      <c r="X62" s="11">
        <f t="shared" si="45"/>
        <v>739.91353122207897</v>
      </c>
      <c r="Y62" s="11">
        <f t="shared" si="46"/>
        <v>-36.995676561103949</v>
      </c>
      <c r="Z62" s="11">
        <f t="shared" si="46"/>
        <v>-20.264699612108242</v>
      </c>
      <c r="AA62" s="11">
        <f t="shared" si="55"/>
        <v>-1054.2647125299397</v>
      </c>
      <c r="AB62" s="11">
        <f t="shared" si="56"/>
        <v>-371.61155748107285</v>
      </c>
      <c r="AC62" s="11">
        <f t="shared" si="70"/>
        <v>8.6026346720436013</v>
      </c>
      <c r="AD62" s="11">
        <f t="shared" si="57"/>
        <v>52.45806695170392</v>
      </c>
      <c r="AE62" s="11">
        <f t="shared" si="47"/>
        <v>-310.5508558573253</v>
      </c>
      <c r="AI62" s="31">
        <f t="shared" si="71"/>
        <v>16</v>
      </c>
      <c r="AJ62" s="27">
        <f t="shared" si="82"/>
        <v>912.81087973785895</v>
      </c>
      <c r="AK62" s="27">
        <f t="shared" si="82"/>
        <v>45.640543986892951</v>
      </c>
      <c r="AL62" s="28">
        <f t="shared" si="83"/>
        <v>25</v>
      </c>
      <c r="AM62" s="27">
        <f t="shared" si="58"/>
        <v>100000</v>
      </c>
      <c r="AN62" s="29">
        <v>0.2</v>
      </c>
      <c r="AO62" s="8">
        <f t="shared" si="59"/>
        <v>20</v>
      </c>
      <c r="AP62" s="40"/>
      <c r="AQ62" s="9">
        <f t="shared" si="72"/>
        <v>11.124880527036723</v>
      </c>
      <c r="AR62" s="9">
        <f t="shared" si="73"/>
        <v>2.4696592901591813E-3</v>
      </c>
      <c r="AS62" s="33">
        <f t="shared" si="74"/>
        <v>0.83407288909617427</v>
      </c>
      <c r="AT62" s="33">
        <f t="shared" si="75"/>
        <v>9.2789612420352881E-3</v>
      </c>
      <c r="AU62" s="33">
        <f t="shared" si="76"/>
        <v>2.0598758592262753E-3</v>
      </c>
      <c r="AV62" s="30">
        <f t="shared" si="77"/>
        <v>0.82273405199491267</v>
      </c>
      <c r="AW62" s="40"/>
      <c r="AX62" s="10">
        <f t="shared" si="60"/>
        <v>25.02218667288523</v>
      </c>
      <c r="AY62" s="10">
        <f t="shared" si="48"/>
        <v>16.454681039898254</v>
      </c>
      <c r="BB62" s="11">
        <f t="shared" si="49"/>
        <v>739.91353122207897</v>
      </c>
      <c r="BC62" s="11">
        <f t="shared" si="50"/>
        <v>-36.995676561103949</v>
      </c>
      <c r="BD62" s="11">
        <f t="shared" si="50"/>
        <v>-20.264699612108242</v>
      </c>
      <c r="BE62" s="11">
        <f t="shared" si="61"/>
        <v>-927.89612420352887</v>
      </c>
      <c r="BF62" s="11">
        <f t="shared" si="62"/>
        <v>-245.24296915466198</v>
      </c>
      <c r="BG62" s="11">
        <f t="shared" si="78"/>
        <v>8.6026346720436013</v>
      </c>
      <c r="BH62" s="11">
        <f t="shared" si="63"/>
        <v>52.481662554029526</v>
      </c>
      <c r="BI62" s="11">
        <f t="shared" si="51"/>
        <v>-184.15867192858886</v>
      </c>
    </row>
    <row r="63" spans="1:61" x14ac:dyDescent="0.2">
      <c r="A63" s="92"/>
      <c r="B63" s="93" t="s">
        <v>78</v>
      </c>
      <c r="C63" s="93" t="s">
        <v>79</v>
      </c>
      <c r="D63" s="21"/>
      <c r="E63" s="31">
        <f t="shared" si="64"/>
        <v>17</v>
      </c>
      <c r="F63" s="27">
        <f t="shared" si="79"/>
        <v>912.81087973785895</v>
      </c>
      <c r="G63" s="27">
        <f t="shared" si="80"/>
        <v>45.640543986892951</v>
      </c>
      <c r="H63" s="28">
        <f t="shared" si="81"/>
        <v>25</v>
      </c>
      <c r="I63" s="27">
        <f t="shared" si="52"/>
        <v>100000</v>
      </c>
      <c r="J63" s="29">
        <v>0.2</v>
      </c>
      <c r="K63" s="8">
        <f t="shared" si="53"/>
        <v>20</v>
      </c>
      <c r="L63" s="40"/>
      <c r="M63" s="9">
        <f t="shared" si="65"/>
        <v>14.036297605946634</v>
      </c>
      <c r="N63" s="9">
        <f t="shared" si="65"/>
        <v>1.9184569384192605E-3</v>
      </c>
      <c r="O63" s="33">
        <f t="shared" si="66"/>
        <v>0.81058798448432967</v>
      </c>
      <c r="P63" s="33">
        <f t="shared" si="67"/>
        <v>1.1377654186026504E-2</v>
      </c>
      <c r="Q63" s="33">
        <f t="shared" si="68"/>
        <v>1.5550781430332462E-3</v>
      </c>
      <c r="R63" s="30">
        <f t="shared" si="69"/>
        <v>0.79765525215526989</v>
      </c>
      <c r="S63" s="40"/>
      <c r="T63" s="10">
        <f t="shared" si="54"/>
        <v>16.211759689686595</v>
      </c>
      <c r="U63" s="10">
        <f t="shared" si="44"/>
        <v>15.953105043105397</v>
      </c>
      <c r="W63" s="40"/>
      <c r="X63" s="11">
        <f t="shared" si="45"/>
        <v>728.10839244737565</v>
      </c>
      <c r="Y63" s="11">
        <f t="shared" si="46"/>
        <v>-36.405419622368782</v>
      </c>
      <c r="Z63" s="11">
        <f t="shared" si="46"/>
        <v>-19.941381303881748</v>
      </c>
      <c r="AA63" s="11">
        <f t="shared" si="55"/>
        <v>-1137.7654186026505</v>
      </c>
      <c r="AB63" s="11">
        <f t="shared" si="56"/>
        <v>-466.00382708152529</v>
      </c>
      <c r="AC63" s="11">
        <f t="shared" si="70"/>
        <v>0.25151161342613082</v>
      </c>
      <c r="AD63" s="11">
        <f t="shared" si="57"/>
        <v>51.037915211786903</v>
      </c>
      <c r="AE63" s="11">
        <f t="shared" si="47"/>
        <v>-414.71440025631222</v>
      </c>
      <c r="AI63" s="31">
        <f t="shared" si="71"/>
        <v>17</v>
      </c>
      <c r="AJ63" s="27">
        <f t="shared" si="82"/>
        <v>912.81087973785895</v>
      </c>
      <c r="AK63" s="27">
        <f t="shared" si="82"/>
        <v>45.640543986892951</v>
      </c>
      <c r="AL63" s="28">
        <f t="shared" si="83"/>
        <v>25</v>
      </c>
      <c r="AM63" s="27">
        <f t="shared" si="58"/>
        <v>100000</v>
      </c>
      <c r="AN63" s="29">
        <v>0.2</v>
      </c>
      <c r="AO63" s="8">
        <f t="shared" si="59"/>
        <v>20</v>
      </c>
      <c r="AP63" s="40"/>
      <c r="AQ63" s="9">
        <f t="shared" si="72"/>
        <v>12.192264971667788</v>
      </c>
      <c r="AR63" s="9">
        <f t="shared" si="73"/>
        <v>1.9184569384192605E-3</v>
      </c>
      <c r="AS63" s="33">
        <f t="shared" si="74"/>
        <v>0.82273405199491267</v>
      </c>
      <c r="AT63" s="33">
        <f t="shared" si="75"/>
        <v>1.0030991563135878E-2</v>
      </c>
      <c r="AU63" s="33">
        <f t="shared" si="76"/>
        <v>1.5783798505234329E-3</v>
      </c>
      <c r="AV63" s="30">
        <f t="shared" si="77"/>
        <v>0.81112468058125331</v>
      </c>
      <c r="AW63" s="40"/>
      <c r="AX63" s="10">
        <f t="shared" si="60"/>
        <v>16.454681039898254</v>
      </c>
      <c r="AY63" s="10">
        <f t="shared" si="48"/>
        <v>16.222493611625065</v>
      </c>
      <c r="BA63" s="40"/>
      <c r="BB63" s="11">
        <f t="shared" si="49"/>
        <v>728.10839244737565</v>
      </c>
      <c r="BC63" s="11">
        <f t="shared" si="50"/>
        <v>-36.405419622368782</v>
      </c>
      <c r="BD63" s="11">
        <f t="shared" si="50"/>
        <v>-19.941381303881748</v>
      </c>
      <c r="BE63" s="11">
        <f t="shared" si="61"/>
        <v>-1003.0991563135877</v>
      </c>
      <c r="BF63" s="11">
        <f t="shared" si="62"/>
        <v>-331.33756479246256</v>
      </c>
      <c r="BG63" s="11">
        <f t="shared" si="78"/>
        <v>0.25151161342613082</v>
      </c>
      <c r="BH63" s="11">
        <f t="shared" si="63"/>
        <v>51.055428901933162</v>
      </c>
      <c r="BI63" s="11">
        <f t="shared" si="51"/>
        <v>-280.03062427710324</v>
      </c>
    </row>
    <row r="64" spans="1:61" x14ac:dyDescent="0.2">
      <c r="A64" s="35" t="s">
        <v>80</v>
      </c>
      <c r="B64" s="90">
        <f>AE72</f>
        <v>687.42531941175343</v>
      </c>
      <c r="C64" s="90">
        <f>BI72</f>
        <v>1893.8327663280047</v>
      </c>
      <c r="D64" s="21"/>
      <c r="E64" s="31">
        <f t="shared" si="64"/>
        <v>18</v>
      </c>
      <c r="F64" s="27">
        <f t="shared" si="79"/>
        <v>912.81087973785895</v>
      </c>
      <c r="G64" s="27">
        <f t="shared" si="80"/>
        <v>45.640543986892951</v>
      </c>
      <c r="H64" s="28">
        <f t="shared" si="81"/>
        <v>25</v>
      </c>
      <c r="I64" s="27">
        <f t="shared" si="52"/>
        <v>100000</v>
      </c>
      <c r="J64" s="29">
        <v>0.2</v>
      </c>
      <c r="K64" s="8">
        <f t="shared" si="53"/>
        <v>20</v>
      </c>
      <c r="L64" s="40"/>
      <c r="M64" s="9">
        <f t="shared" ref="M64:N66" si="84">M35</f>
        <v>15.408521992477764</v>
      </c>
      <c r="N64" s="9">
        <f t="shared" si="84"/>
        <v>1.3713531842010854E-3</v>
      </c>
      <c r="O64" s="33">
        <f t="shared" si="66"/>
        <v>0.79765525215526989</v>
      </c>
      <c r="P64" s="33">
        <f t="shared" si="67"/>
        <v>1.2290688495249873E-2</v>
      </c>
      <c r="Q64" s="33">
        <f t="shared" si="68"/>
        <v>1.093867069937849E-3</v>
      </c>
      <c r="R64" s="30">
        <f t="shared" si="69"/>
        <v>0.78427069659008219</v>
      </c>
      <c r="S64" s="40"/>
      <c r="T64" s="10">
        <f t="shared" si="54"/>
        <v>15.953105043105397</v>
      </c>
      <c r="U64" s="10">
        <f t="shared" si="44"/>
        <v>15.685413931801644</v>
      </c>
      <c r="X64" s="11">
        <f t="shared" si="45"/>
        <v>715.89082450701642</v>
      </c>
      <c r="Y64" s="11">
        <f t="shared" si="46"/>
        <v>-35.79454122535082</v>
      </c>
      <c r="Z64" s="11">
        <f t="shared" si="46"/>
        <v>-19.606767414752056</v>
      </c>
      <c r="AA64" s="11">
        <f t="shared" si="55"/>
        <v>-1229.0688495249874</v>
      </c>
      <c r="AB64" s="11">
        <f t="shared" si="56"/>
        <v>-568.57933365807389</v>
      </c>
      <c r="AC64" s="11">
        <f t="shared" si="70"/>
        <v>0.25865464658119675</v>
      </c>
      <c r="AD64" s="11">
        <f t="shared" si="57"/>
        <v>50.182469770536166</v>
      </c>
      <c r="AE64" s="11">
        <f t="shared" si="47"/>
        <v>-518.13820924095648</v>
      </c>
      <c r="AI64" s="31">
        <f t="shared" si="71"/>
        <v>18</v>
      </c>
      <c r="AJ64" s="27">
        <f t="shared" si="82"/>
        <v>912.81087973785895</v>
      </c>
      <c r="AK64" s="27">
        <f t="shared" si="82"/>
        <v>45.640543986892951</v>
      </c>
      <c r="AL64" s="28">
        <f t="shared" si="83"/>
        <v>25</v>
      </c>
      <c r="AM64" s="27">
        <f t="shared" si="58"/>
        <v>100000</v>
      </c>
      <c r="AN64" s="29">
        <v>0.2</v>
      </c>
      <c r="AO64" s="8">
        <f t="shared" si="59"/>
        <v>20</v>
      </c>
      <c r="AP64" s="40"/>
      <c r="AQ64" s="9">
        <f t="shared" si="72"/>
        <v>13.384212007194003</v>
      </c>
      <c r="AR64" s="9">
        <f t="shared" si="73"/>
        <v>1.3713531842010854E-3</v>
      </c>
      <c r="AS64" s="33">
        <f t="shared" si="74"/>
        <v>0.81112468058125331</v>
      </c>
      <c r="AT64" s="33">
        <f t="shared" si="75"/>
        <v>1.0856264689167011E-2</v>
      </c>
      <c r="AU64" s="33">
        <f t="shared" si="76"/>
        <v>1.11233841349919E-3</v>
      </c>
      <c r="AV64" s="30">
        <f t="shared" si="77"/>
        <v>0.79915607747858708</v>
      </c>
      <c r="AW64" s="40"/>
      <c r="AX64" s="10">
        <f t="shared" si="60"/>
        <v>16.222493611625065</v>
      </c>
      <c r="AY64" s="10">
        <f t="shared" si="48"/>
        <v>15.983121549571742</v>
      </c>
      <c r="BB64" s="11">
        <f t="shared" si="49"/>
        <v>715.89082450701642</v>
      </c>
      <c r="BC64" s="11">
        <f t="shared" si="50"/>
        <v>-35.79454122535082</v>
      </c>
      <c r="BD64" s="11">
        <f t="shared" si="50"/>
        <v>-19.606767414752056</v>
      </c>
      <c r="BE64" s="11">
        <f t="shared" si="61"/>
        <v>-1085.626468916701</v>
      </c>
      <c r="BF64" s="11">
        <f t="shared" si="62"/>
        <v>-425.13695304978751</v>
      </c>
      <c r="BG64" s="11">
        <f t="shared" si="78"/>
        <v>0.25865464658119675</v>
      </c>
      <c r="BH64" s="11">
        <f t="shared" si="63"/>
        <v>50.201891644792532</v>
      </c>
      <c r="BI64" s="11">
        <f t="shared" si="51"/>
        <v>-374.6764067584138</v>
      </c>
    </row>
    <row r="65" spans="1:61" x14ac:dyDescent="0.2">
      <c r="A65" s="35" t="s">
        <v>81</v>
      </c>
      <c r="B65" s="222">
        <f>F46+NPV(B49,F47:F66)</f>
        <v>13748.379137968481</v>
      </c>
      <c r="C65" s="222"/>
      <c r="E65" s="31">
        <f t="shared" si="64"/>
        <v>19</v>
      </c>
      <c r="F65" s="27">
        <f t="shared" si="79"/>
        <v>912.81087973785895</v>
      </c>
      <c r="G65" s="27">
        <f t="shared" si="80"/>
        <v>45.640543986892951</v>
      </c>
      <c r="H65" s="28">
        <f t="shared" si="81"/>
        <v>25</v>
      </c>
      <c r="I65" s="27">
        <f t="shared" si="52"/>
        <v>100000</v>
      </c>
      <c r="J65" s="29">
        <v>0.1</v>
      </c>
      <c r="K65" s="8">
        <f t="shared" si="53"/>
        <v>10</v>
      </c>
      <c r="L65" s="40"/>
      <c r="M65" s="9">
        <f t="shared" si="84"/>
        <v>16.950197080660736</v>
      </c>
      <c r="N65" s="9">
        <f t="shared" si="84"/>
        <v>1.2715628610744996E-3</v>
      </c>
      <c r="O65" s="33">
        <f t="shared" si="66"/>
        <v>0.78427069659008219</v>
      </c>
      <c r="P65" s="33">
        <f t="shared" si="67"/>
        <v>1.3293542871788975E-2</v>
      </c>
      <c r="Q65" s="33">
        <f t="shared" si="68"/>
        <v>9.9724949081297573E-4</v>
      </c>
      <c r="R65" s="30">
        <f t="shared" si="69"/>
        <v>0.76997990422748019</v>
      </c>
      <c r="S65" s="40"/>
      <c r="T65" s="10">
        <f t="shared" si="54"/>
        <v>15.685413931801644</v>
      </c>
      <c r="U65" s="10">
        <f t="shared" si="44"/>
        <v>7.6997990422748019</v>
      </c>
      <c r="X65" s="11">
        <f t="shared" si="45"/>
        <v>702.84603375835854</v>
      </c>
      <c r="Y65" s="11">
        <f t="shared" si="46"/>
        <v>-35.142301687917929</v>
      </c>
      <c r="Z65" s="11">
        <f t="shared" si="46"/>
        <v>-19.249497605687004</v>
      </c>
      <c r="AA65" s="11">
        <f t="shared" si="55"/>
        <v>-1329.3542871788975</v>
      </c>
      <c r="AB65" s="11">
        <f t="shared" si="56"/>
        <v>-680.90005271414384</v>
      </c>
      <c r="AC65" s="11">
        <f t="shared" si="70"/>
        <v>8.1103980772045752</v>
      </c>
      <c r="AD65" s="11">
        <f t="shared" si="57"/>
        <v>49.269715247229954</v>
      </c>
      <c r="AE65" s="11">
        <f t="shared" si="47"/>
        <v>-623.51993938970941</v>
      </c>
      <c r="AI65" s="31">
        <f t="shared" si="71"/>
        <v>19</v>
      </c>
      <c r="AJ65" s="27">
        <f t="shared" si="82"/>
        <v>912.81087973785895</v>
      </c>
      <c r="AK65" s="27">
        <f t="shared" si="82"/>
        <v>45.640543986892951</v>
      </c>
      <c r="AL65" s="28">
        <f t="shared" si="83"/>
        <v>25</v>
      </c>
      <c r="AM65" s="27">
        <f t="shared" si="58"/>
        <v>100000</v>
      </c>
      <c r="AN65" s="29">
        <v>0.1</v>
      </c>
      <c r="AO65" s="8">
        <f t="shared" si="59"/>
        <v>10</v>
      </c>
      <c r="AP65" s="40"/>
      <c r="AQ65" s="9">
        <f t="shared" si="72"/>
        <v>14.723347988991849</v>
      </c>
      <c r="AR65" s="9">
        <f t="shared" si="73"/>
        <v>1.2715628610744996E-3</v>
      </c>
      <c r="AS65" s="33">
        <f t="shared" si="74"/>
        <v>0.79915607747858708</v>
      </c>
      <c r="AT65" s="33">
        <f t="shared" si="75"/>
        <v>1.1766253026234968E-2</v>
      </c>
      <c r="AU65" s="33">
        <f t="shared" si="76"/>
        <v>1.0161771883237466E-3</v>
      </c>
      <c r="AV65" s="30">
        <f t="shared" si="77"/>
        <v>0.78637364726402836</v>
      </c>
      <c r="AW65" s="40"/>
      <c r="AX65" s="10">
        <f t="shared" si="60"/>
        <v>15.983121549571742</v>
      </c>
      <c r="AY65" s="10">
        <f t="shared" si="48"/>
        <v>7.8637364726402836</v>
      </c>
      <c r="BB65" s="11">
        <f t="shared" si="49"/>
        <v>702.84603375835854</v>
      </c>
      <c r="BC65" s="11">
        <f t="shared" si="50"/>
        <v>-35.142301687917929</v>
      </c>
      <c r="BD65" s="11">
        <f t="shared" si="50"/>
        <v>-19.249497605687004</v>
      </c>
      <c r="BE65" s="11">
        <f t="shared" si="61"/>
        <v>-1176.6253026234967</v>
      </c>
      <c r="BF65" s="11">
        <f t="shared" si="62"/>
        <v>-528.17106815874308</v>
      </c>
      <c r="BG65" s="11">
        <f t="shared" si="78"/>
        <v>8.1103980772045752</v>
      </c>
      <c r="BH65" s="11">
        <f t="shared" si="63"/>
        <v>49.291178815447658</v>
      </c>
      <c r="BI65" s="11">
        <f t="shared" si="51"/>
        <v>-470.76949126609088</v>
      </c>
    </row>
    <row r="66" spans="1:61" x14ac:dyDescent="0.2">
      <c r="A66" s="34" t="s">
        <v>82</v>
      </c>
      <c r="B66" s="129">
        <f>B64/B65</f>
        <v>5.000046278279538E-2</v>
      </c>
      <c r="C66" s="129">
        <f>C64/B65</f>
        <v>0.13774953013172764</v>
      </c>
      <c r="E66" s="31">
        <f t="shared" si="64"/>
        <v>20</v>
      </c>
      <c r="F66" s="27">
        <f t="shared" si="79"/>
        <v>912.81087973785895</v>
      </c>
      <c r="G66" s="27">
        <f t="shared" si="80"/>
        <v>45.640543986892951</v>
      </c>
      <c r="H66" s="28">
        <f t="shared" si="81"/>
        <v>25</v>
      </c>
      <c r="I66" s="27">
        <f t="shared" si="52"/>
        <v>100000</v>
      </c>
      <c r="J66" s="29">
        <v>0</v>
      </c>
      <c r="K66" s="8">
        <f t="shared" si="53"/>
        <v>0</v>
      </c>
      <c r="L66" s="40"/>
      <c r="M66" s="9">
        <f t="shared" si="84"/>
        <v>18.704439664650572</v>
      </c>
      <c r="N66" s="9">
        <f t="shared" si="84"/>
        <v>9.4724395230578351E-2</v>
      </c>
      <c r="O66" s="33">
        <f t="shared" si="66"/>
        <v>0.76997990422748019</v>
      </c>
      <c r="P66" s="33">
        <f t="shared" si="67"/>
        <v>1.440204266161633E-2</v>
      </c>
      <c r="Q66" s="33">
        <f t="shared" si="68"/>
        <v>7.2935880767646705E-2</v>
      </c>
      <c r="R66" s="30">
        <f t="shared" si="69"/>
        <v>0.68264198079821714</v>
      </c>
      <c r="S66" s="40"/>
      <c r="T66" s="10">
        <f t="shared" si="54"/>
        <v>7.6997990422748019</v>
      </c>
      <c r="U66" s="10">
        <f t="shared" si="44"/>
        <v>0</v>
      </c>
      <c r="X66" s="11">
        <f t="shared" si="45"/>
        <v>623.12302703841522</v>
      </c>
      <c r="Y66" s="11">
        <f t="shared" si="46"/>
        <v>-31.156151351920762</v>
      </c>
      <c r="Z66" s="11">
        <f t="shared" si="46"/>
        <v>-17.066049519955428</v>
      </c>
      <c r="AA66" s="11">
        <f t="shared" si="55"/>
        <v>-1440.2042661616331</v>
      </c>
      <c r="AB66" s="11">
        <f t="shared" si="56"/>
        <v>-865.3034399950941</v>
      </c>
      <c r="AC66" s="11">
        <f t="shared" si="70"/>
        <v>7.8427069659008222</v>
      </c>
      <c r="AD66" s="11">
        <f t="shared" si="57"/>
        <v>43.233648763632516</v>
      </c>
      <c r="AE66" s="11">
        <f t="shared" si="47"/>
        <v>-814.22708426556073</v>
      </c>
      <c r="AI66" s="31">
        <f t="shared" si="71"/>
        <v>20</v>
      </c>
      <c r="AJ66" s="27">
        <f t="shared" si="82"/>
        <v>912.81087973785895</v>
      </c>
      <c r="AK66" s="27">
        <f t="shared" si="82"/>
        <v>45.640543986892951</v>
      </c>
      <c r="AL66" s="28">
        <f t="shared" si="83"/>
        <v>25</v>
      </c>
      <c r="AM66" s="27">
        <f t="shared" si="58"/>
        <v>100000</v>
      </c>
      <c r="AN66" s="29">
        <v>0</v>
      </c>
      <c r="AO66" s="8">
        <f t="shared" si="59"/>
        <v>0</v>
      </c>
      <c r="AP66" s="40"/>
      <c r="AQ66" s="9">
        <f t="shared" si="72"/>
        <v>16.247125199267437</v>
      </c>
      <c r="AR66" s="9">
        <f t="shared" si="73"/>
        <v>9.4724395230578351E-2</v>
      </c>
      <c r="AS66" s="33">
        <f t="shared" si="74"/>
        <v>0.78637364726402836</v>
      </c>
      <c r="AT66" s="33">
        <f t="shared" si="75"/>
        <v>1.2776311100503238E-2</v>
      </c>
      <c r="AU66" s="33">
        <f t="shared" si="76"/>
        <v>7.4488768162349228E-2</v>
      </c>
      <c r="AV66" s="30">
        <f t="shared" si="77"/>
        <v>0.69910856800117593</v>
      </c>
      <c r="AW66" s="40"/>
      <c r="AX66" s="10">
        <f t="shared" si="60"/>
        <v>7.8637364726402836</v>
      </c>
      <c r="AY66" s="10">
        <f t="shared" si="48"/>
        <v>0</v>
      </c>
      <c r="BB66" s="11">
        <f t="shared" si="49"/>
        <v>623.12302703841522</v>
      </c>
      <c r="BC66" s="11">
        <f t="shared" si="50"/>
        <v>-31.156151351920762</v>
      </c>
      <c r="BD66" s="11">
        <f t="shared" si="50"/>
        <v>-17.066049519955428</v>
      </c>
      <c r="BE66" s="11">
        <f t="shared" si="61"/>
        <v>-1277.6311100503237</v>
      </c>
      <c r="BF66" s="11">
        <f t="shared" si="62"/>
        <v>-702.73028388378475</v>
      </c>
      <c r="BG66" s="11">
        <f t="shared" si="78"/>
        <v>7.8427069659008222</v>
      </c>
      <c r="BH66" s="11">
        <f t="shared" si="63"/>
        <v>43.245468018532485</v>
      </c>
      <c r="BI66" s="11">
        <f t="shared" si="51"/>
        <v>-651.64210889935146</v>
      </c>
    </row>
    <row r="67" spans="1:61" x14ac:dyDescent="0.2">
      <c r="B67" s="31"/>
      <c r="C67" s="14"/>
      <c r="E67" s="31"/>
      <c r="F67" s="40"/>
      <c r="G67" s="40"/>
      <c r="H67" s="40"/>
      <c r="I67" s="40"/>
      <c r="J67" s="40"/>
      <c r="K67" s="40"/>
      <c r="L67" s="40"/>
      <c r="M67" s="15"/>
      <c r="N67" s="40"/>
      <c r="O67" s="33"/>
      <c r="P67" s="40"/>
      <c r="Q67" s="40"/>
      <c r="R67" s="40"/>
      <c r="S67" s="40"/>
      <c r="T67" s="11"/>
      <c r="U67" s="11"/>
      <c r="V67" s="11"/>
      <c r="AI67" s="31"/>
      <c r="AJ67" s="40"/>
      <c r="AK67" s="40"/>
      <c r="AL67" s="40"/>
      <c r="AM67" s="40"/>
      <c r="AN67" s="40"/>
      <c r="AO67" s="40"/>
      <c r="AP67" s="40"/>
      <c r="AQ67" s="15"/>
      <c r="AR67" s="40"/>
      <c r="AS67" s="33"/>
      <c r="AT67" s="40"/>
      <c r="AU67" s="40"/>
      <c r="AV67" s="40"/>
      <c r="AW67" s="40"/>
      <c r="AX67" s="11"/>
      <c r="AY67" s="11"/>
      <c r="AZ67" s="11"/>
    </row>
    <row r="68" spans="1:61" x14ac:dyDescent="0.2">
      <c r="B68" s="41"/>
      <c r="C68" s="16"/>
      <c r="E68" s="31"/>
      <c r="F68" s="40"/>
      <c r="G68" s="40"/>
      <c r="H68" s="40"/>
      <c r="I68" s="40"/>
      <c r="J68" s="40"/>
      <c r="K68" s="40"/>
      <c r="L68" s="40"/>
      <c r="M68" s="15"/>
      <c r="N68" s="40"/>
      <c r="O68" s="40"/>
      <c r="P68" s="40"/>
      <c r="Q68" s="40"/>
      <c r="R68" s="40"/>
      <c r="S68" s="40"/>
      <c r="T68" s="11"/>
      <c r="U68" s="11"/>
      <c r="V68" s="11"/>
      <c r="W68" s="22" t="s">
        <v>83</v>
      </c>
      <c r="X68" s="42">
        <f>SUM(X46:X66)</f>
        <v>15901.806434753129</v>
      </c>
      <c r="Y68" s="42">
        <f t="shared" ref="Y68:AE68" si="85">SUM(Y46:Y66)</f>
        <v>-1479.6984815410508</v>
      </c>
      <c r="Z68" s="42">
        <f t="shared" si="85"/>
        <v>-610.51755319020219</v>
      </c>
      <c r="AA68" s="42">
        <f t="shared" si="85"/>
        <v>-15059.831517178338</v>
      </c>
      <c r="AB68" s="42">
        <f t="shared" si="85"/>
        <v>-1248.2411171564588</v>
      </c>
      <c r="AC68" s="42">
        <f t="shared" si="85"/>
        <v>7.1054273576010019E-15</v>
      </c>
      <c r="AD68" s="42">
        <f t="shared" si="85"/>
        <v>1084.771720843496</v>
      </c>
      <c r="AE68" s="42">
        <f t="shared" si="85"/>
        <v>-163.469396312963</v>
      </c>
      <c r="AI68" s="31"/>
      <c r="AJ68" s="40"/>
      <c r="AK68" s="40"/>
      <c r="AL68" s="40"/>
      <c r="AM68" s="40"/>
      <c r="AN68" s="40"/>
      <c r="AO68" s="40"/>
      <c r="AP68" s="40"/>
      <c r="AQ68" s="15"/>
      <c r="AR68" s="40"/>
      <c r="AS68" s="40"/>
      <c r="AT68" s="40"/>
      <c r="AU68" s="40"/>
      <c r="AV68" s="40"/>
      <c r="AW68" s="40"/>
      <c r="AX68" s="11"/>
      <c r="AY68" s="11"/>
      <c r="AZ68" s="11"/>
      <c r="BA68" s="22" t="s">
        <v>83</v>
      </c>
      <c r="BB68" s="42">
        <f>SUM(BB46:BB66)</f>
        <v>15901.806434753129</v>
      </c>
      <c r="BC68" s="42">
        <f t="shared" ref="BC68:BI68" si="86">SUM(BC46:BC66)</f>
        <v>-1479.6984815410508</v>
      </c>
      <c r="BD68" s="42">
        <f t="shared" si="86"/>
        <v>-650.51755319020219</v>
      </c>
      <c r="BE68" s="42">
        <f t="shared" si="86"/>
        <v>-13220.377658851514</v>
      </c>
      <c r="BF68" s="42">
        <f t="shared" si="86"/>
        <v>551.21274117036842</v>
      </c>
      <c r="BG68" s="42">
        <f t="shared" si="86"/>
        <v>7.1054273576010019E-15</v>
      </c>
      <c r="BH68" s="42">
        <f t="shared" si="86"/>
        <v>1085.0462617831081</v>
      </c>
      <c r="BI68" s="42">
        <f t="shared" si="86"/>
        <v>1636.2590029534763</v>
      </c>
    </row>
    <row r="69" spans="1:61" x14ac:dyDescent="0.2">
      <c r="B69" s="31"/>
      <c r="C69" s="14"/>
      <c r="E69" s="31"/>
      <c r="V69" s="11"/>
      <c r="W69" s="34"/>
      <c r="AI69" s="31"/>
      <c r="AZ69" s="11"/>
      <c r="BA69" s="34"/>
    </row>
    <row r="70" spans="1:61" x14ac:dyDescent="0.2">
      <c r="C70" s="14"/>
      <c r="V70" s="11"/>
      <c r="W70" s="22" t="str">
        <f>"Present Value at "&amp;TEXT(B48,"0.00%")&amp;" :"</f>
        <v>Present Value at 7.21% :</v>
      </c>
      <c r="X70" s="42">
        <f>X46+NPV($B$19,X47:X66)</f>
        <v>8624.2112842826027</v>
      </c>
      <c r="Y70" s="42">
        <f>Y46+NPV($B$19,Y47:Y66)</f>
        <v>-1115.8187240175246</v>
      </c>
      <c r="Z70" s="42">
        <f>Z46+NPV($B$19,Z47:Z66)</f>
        <v>-411.19929044774597</v>
      </c>
      <c r="AA70" s="42">
        <f t="shared" ref="AA70:AE70" si="87">AA46+NPV($B$19,AA47:AA66)</f>
        <v>-6542.998927336931</v>
      </c>
      <c r="AB70" s="42">
        <f t="shared" si="87"/>
        <v>554.1943424804017</v>
      </c>
      <c r="AC70" s="42">
        <f t="shared" si="87"/>
        <v>-36.894590996432903</v>
      </c>
      <c r="AD70" s="42">
        <f t="shared" si="87"/>
        <v>564.65139816571286</v>
      </c>
      <c r="AE70" s="42">
        <f t="shared" si="87"/>
        <v>1081.9511496496812</v>
      </c>
      <c r="AZ70" s="11"/>
      <c r="BA70" s="22" t="str">
        <f>"Present Value at "&amp;TEXT(B48,"0.00%")&amp;" :"</f>
        <v>Present Value at 7.21% :</v>
      </c>
      <c r="BB70" s="42">
        <f>BB46+NPV($B$19,BB47:BB66)</f>
        <v>8624.2112842826027</v>
      </c>
      <c r="BC70" s="42">
        <f t="shared" ref="BC70:BI70" si="88">BC46+NPV($B$19,BC47:BC66)</f>
        <v>-1115.8187240175246</v>
      </c>
      <c r="BD70" s="42">
        <f t="shared" si="88"/>
        <v>-451.19929044774597</v>
      </c>
      <c r="BE70" s="42">
        <f t="shared" si="88"/>
        <v>-5729.688640893045</v>
      </c>
      <c r="BF70" s="42">
        <f t="shared" si="88"/>
        <v>1327.5046289242887</v>
      </c>
      <c r="BG70" s="42">
        <f t="shared" si="88"/>
        <v>-36.894590996432903</v>
      </c>
      <c r="BH70" s="42">
        <f t="shared" si="88"/>
        <v>564.76945002914886</v>
      </c>
      <c r="BI70" s="42">
        <f t="shared" si="88"/>
        <v>1855.3794879570041</v>
      </c>
    </row>
    <row r="71" spans="1:61" x14ac:dyDescent="0.2">
      <c r="B71" s="31"/>
      <c r="C71" s="14"/>
      <c r="V71" s="11"/>
      <c r="AZ71" s="11"/>
    </row>
    <row r="72" spans="1:61" x14ac:dyDescent="0.2">
      <c r="B72" s="31"/>
      <c r="C72" s="14"/>
      <c r="V72" s="11"/>
      <c r="W72" s="22" t="str">
        <f>"Present Value at "&amp;TEXT(B49,"0.00%")&amp;" :"</f>
        <v>Present Value at 3.21% :</v>
      </c>
      <c r="X72" s="42">
        <f>X46+NPV($B$20,X47:X66)</f>
        <v>11811.803667505235</v>
      </c>
      <c r="Y72" s="42">
        <f t="shared" ref="Y72:AE72" si="89">Y46+NPV($B$20,Y47:Y66)</f>
        <v>-1275.1983431786562</v>
      </c>
      <c r="Z72" s="42">
        <f t="shared" si="89"/>
        <v>-498.50084584052473</v>
      </c>
      <c r="AA72" s="42">
        <f t="shared" si="89"/>
        <v>-10122.667429345325</v>
      </c>
      <c r="AB72" s="42">
        <f t="shared" si="89"/>
        <v>-84.56295085927114</v>
      </c>
      <c r="AC72" s="42">
        <f t="shared" si="89"/>
        <v>-20.893789967724409</v>
      </c>
      <c r="AD72" s="42">
        <f t="shared" si="89"/>
        <v>792.88206023874955</v>
      </c>
      <c r="AE72" s="42">
        <f t="shared" si="89"/>
        <v>687.42531941175343</v>
      </c>
      <c r="AZ72" s="11"/>
      <c r="BA72" s="22" t="str">
        <f>"Present Value at "&amp;TEXT(B49,"0.00%")&amp;" :"</f>
        <v>Present Value at 3.21% :</v>
      </c>
      <c r="BB72" s="42">
        <f>BB46+NPV($B$20,BB47:BB66)</f>
        <v>11811.803667505235</v>
      </c>
      <c r="BC72" s="42">
        <f t="shared" ref="BC72:BI72" si="90">BC46+NPV($B$20,BC47:BC66)</f>
        <v>-1275.1983431786562</v>
      </c>
      <c r="BD72" s="42">
        <f t="shared" si="90"/>
        <v>-538.50084584052479</v>
      </c>
      <c r="BE72" s="42">
        <f t="shared" si="90"/>
        <v>-8876.4446856547693</v>
      </c>
      <c r="BF72" s="42">
        <f t="shared" si="90"/>
        <v>1121.6597928312863</v>
      </c>
      <c r="BG72" s="42">
        <f t="shared" si="90"/>
        <v>-20.893789967724409</v>
      </c>
      <c r="BH72" s="42">
        <f t="shared" si="90"/>
        <v>793.06676346444374</v>
      </c>
      <c r="BI72" s="42">
        <f t="shared" si="90"/>
        <v>1893.8327663280047</v>
      </c>
    </row>
    <row r="73" spans="1:61" x14ac:dyDescent="0.2">
      <c r="B73" s="31"/>
      <c r="C73" s="14"/>
    </row>
    <row r="74" spans="1:61" s="20" customFormat="1" ht="17" thickBot="1" x14ac:dyDescent="0.25">
      <c r="B74" s="43"/>
      <c r="C74" s="44"/>
      <c r="AG74" s="47"/>
    </row>
    <row r="75" spans="1:61" ht="17" thickBot="1" x14ac:dyDescent="0.25">
      <c r="A75" s="221" t="s">
        <v>67</v>
      </c>
      <c r="B75" s="221"/>
      <c r="E75" s="21">
        <v>0</v>
      </c>
      <c r="F75" s="27">
        <f>B79</f>
        <v>2217.6117685869599</v>
      </c>
      <c r="G75" s="27">
        <f>F75*B84</f>
        <v>1774.0894148695679</v>
      </c>
      <c r="H75" s="28">
        <f>B89</f>
        <v>200</v>
      </c>
      <c r="I75" s="27">
        <f>B76</f>
        <v>250000</v>
      </c>
      <c r="J75" s="29">
        <v>0.8</v>
      </c>
      <c r="K75" s="8">
        <f>I75*J75/1000</f>
        <v>200</v>
      </c>
      <c r="M75" s="9"/>
      <c r="N75" s="9"/>
      <c r="O75" s="30">
        <v>1</v>
      </c>
      <c r="P75" s="30"/>
      <c r="Q75" s="30"/>
      <c r="R75" s="30">
        <f>O75-SUM(P75:Q75)</f>
        <v>1</v>
      </c>
      <c r="S75" s="30"/>
      <c r="T75" s="10"/>
      <c r="U75" s="10">
        <f t="shared" ref="U75:U95" si="91">K75*R75</f>
        <v>200</v>
      </c>
      <c r="W75" s="30"/>
      <c r="X75" s="11">
        <f t="shared" ref="X75:X95" si="92">$R75*F75</f>
        <v>2217.6117685869599</v>
      </c>
      <c r="Y75" s="11">
        <f t="shared" ref="Y75:Z95" si="93">-$R75*G75</f>
        <v>-1774.0894148695679</v>
      </c>
      <c r="Z75" s="11">
        <f t="shared" si="93"/>
        <v>-200</v>
      </c>
      <c r="AA75" s="11"/>
      <c r="AB75" s="11">
        <f>SUM(X75:AA75)</f>
        <v>243.52235371739198</v>
      </c>
      <c r="AC75" s="11">
        <f>T75-U75</f>
        <v>-200</v>
      </c>
      <c r="AD75" s="11"/>
      <c r="AE75" s="11">
        <f t="shared" ref="AE75:AE95" si="94">SUM(AB75:AD75)</f>
        <v>43.522353717391979</v>
      </c>
      <c r="AI75" s="21">
        <v>0</v>
      </c>
      <c r="AJ75" s="27">
        <f>F75</f>
        <v>2217.6117685869599</v>
      </c>
      <c r="AK75" s="27">
        <f>G75</f>
        <v>1774.0894148695679</v>
      </c>
      <c r="AL75" s="28">
        <f>C89</f>
        <v>240</v>
      </c>
      <c r="AM75" s="27">
        <f>I75</f>
        <v>250000</v>
      </c>
      <c r="AN75" s="29">
        <v>0.8</v>
      </c>
      <c r="AO75" s="8">
        <f>AM75*AN75/1000</f>
        <v>200</v>
      </c>
      <c r="AQ75" s="9"/>
      <c r="AR75" s="9"/>
      <c r="AS75" s="30">
        <v>1</v>
      </c>
      <c r="AT75" s="30"/>
      <c r="AU75" s="30"/>
      <c r="AV75" s="30">
        <f>AS75-SUM(AT75:AU75)</f>
        <v>1</v>
      </c>
      <c r="AW75" s="30"/>
      <c r="AX75" s="10"/>
      <c r="AY75" s="10">
        <f t="shared" ref="AY75:AY95" si="95">AO75*AV75</f>
        <v>200</v>
      </c>
      <c r="BA75" s="30"/>
      <c r="BB75" s="11">
        <f t="shared" ref="BB75:BB95" si="96">$R75*AJ75</f>
        <v>2217.6117685869599</v>
      </c>
      <c r="BC75" s="11">
        <f t="shared" ref="BC75:BD95" si="97">-$R75*AK75</f>
        <v>-1774.0894148695679</v>
      </c>
      <c r="BD75" s="11">
        <f t="shared" si="97"/>
        <v>-240</v>
      </c>
      <c r="BE75" s="11"/>
      <c r="BF75" s="11">
        <f>SUM(BB75:BE75)</f>
        <v>203.52235371739198</v>
      </c>
      <c r="BG75" s="11">
        <f>AX75-AY75</f>
        <v>-200</v>
      </c>
      <c r="BH75" s="11"/>
      <c r="BI75" s="11">
        <f t="shared" ref="BI75:BI95" si="98">SUM(BF75:BH75)</f>
        <v>3.5223537173919794</v>
      </c>
    </row>
    <row r="76" spans="1:61" x14ac:dyDescent="0.2">
      <c r="A76" s="45" t="s">
        <v>68</v>
      </c>
      <c r="B76" s="24">
        <v>250000</v>
      </c>
      <c r="E76" s="31">
        <f>E75+1</f>
        <v>1</v>
      </c>
      <c r="F76" s="27"/>
      <c r="G76" s="27"/>
      <c r="H76" s="28"/>
      <c r="I76" s="27">
        <f>B76</f>
        <v>250000</v>
      </c>
      <c r="J76" s="29">
        <v>0.8</v>
      </c>
      <c r="K76" s="8">
        <f t="shared" ref="K76:K95" si="99">I76*J76/1000</f>
        <v>200</v>
      </c>
      <c r="L76" s="32"/>
      <c r="M76" s="9">
        <f>M18</f>
        <v>3.1319523698602287</v>
      </c>
      <c r="N76" s="9">
        <f>N18</f>
        <v>1.0342509096661921E-2</v>
      </c>
      <c r="O76" s="33">
        <f>R75</f>
        <v>1</v>
      </c>
      <c r="P76" s="33">
        <f>O76*M76/1000</f>
        <v>3.1319523698602287E-3</v>
      </c>
      <c r="Q76" s="33">
        <f>MIN(N76*O76,O76-P76)</f>
        <v>1.0342509096661921E-2</v>
      </c>
      <c r="R76" s="30">
        <f>O76-SUM(P76:Q76)</f>
        <v>0.9865255385334778</v>
      </c>
      <c r="S76" s="30"/>
      <c r="T76" s="10">
        <f t="shared" ref="T76:T95" si="100">U75</f>
        <v>200</v>
      </c>
      <c r="U76" s="10">
        <f t="shared" si="91"/>
        <v>197.30510770669557</v>
      </c>
      <c r="W76" s="30"/>
      <c r="X76" s="11">
        <f t="shared" si="92"/>
        <v>0</v>
      </c>
      <c r="Y76" s="11">
        <f t="shared" si="93"/>
        <v>0</v>
      </c>
      <c r="Z76" s="11">
        <f t="shared" si="93"/>
        <v>0</v>
      </c>
      <c r="AA76" s="11">
        <f t="shared" ref="AA76:AA95" si="101">-P76*I76</f>
        <v>-782.98809246505721</v>
      </c>
      <c r="AB76" s="11">
        <f t="shared" ref="AB76:AB95" si="102">SUM(X76:AA76)</f>
        <v>-782.98809246505721</v>
      </c>
      <c r="AC76" s="11">
        <f>-I76*$R75*(J76-J75)/1000</f>
        <v>0</v>
      </c>
      <c r="AD76" s="11">
        <f t="shared" ref="AD76:AD95" si="103">$B$19*SUM(T76,X76:Y76)</f>
        <v>14.419226742318875</v>
      </c>
      <c r="AE76" s="11">
        <f t="shared" si="94"/>
        <v>-768.56886572273834</v>
      </c>
      <c r="AG76" s="49"/>
      <c r="AI76" s="31">
        <f>AI75+1</f>
        <v>1</v>
      </c>
      <c r="AJ76" s="27"/>
      <c r="AK76" s="27"/>
      <c r="AL76" s="28"/>
      <c r="AM76" s="27">
        <f t="shared" ref="AM76:AM95" si="104">I76</f>
        <v>250000</v>
      </c>
      <c r="AN76" s="29">
        <v>0.8</v>
      </c>
      <c r="AO76" s="8">
        <f t="shared" ref="AO76:AO95" si="105">AM76*AN76/1000</f>
        <v>200</v>
      </c>
      <c r="AP76" s="32"/>
      <c r="AQ76" s="9">
        <f>AQ18</f>
        <v>2.7204889953174707</v>
      </c>
      <c r="AR76" s="9">
        <f>N76</f>
        <v>1.0342509096661921E-2</v>
      </c>
      <c r="AS76" s="33">
        <f>AV75</f>
        <v>1</v>
      </c>
      <c r="AT76" s="33">
        <f>AS76*AQ76/1000</f>
        <v>2.7204889953174709E-3</v>
      </c>
      <c r="AU76" s="33">
        <f>MIN(AR76*AS76,AS76-AT76)</f>
        <v>1.0342509096661921E-2</v>
      </c>
      <c r="AV76" s="30">
        <f>AS76-SUM(AT76:AU76)</f>
        <v>0.98693700190802058</v>
      </c>
      <c r="AW76" s="30"/>
      <c r="AX76" s="10">
        <f t="shared" ref="AX76:AX95" si="106">AY75</f>
        <v>200</v>
      </c>
      <c r="AY76" s="10">
        <f t="shared" si="95"/>
        <v>197.38740038160412</v>
      </c>
      <c r="BA76" s="30"/>
      <c r="BB76" s="11">
        <f t="shared" si="96"/>
        <v>0</v>
      </c>
      <c r="BC76" s="11">
        <f t="shared" si="97"/>
        <v>0</v>
      </c>
      <c r="BD76" s="11">
        <f t="shared" si="97"/>
        <v>0</v>
      </c>
      <c r="BE76" s="11">
        <f t="shared" ref="BE76:BE95" si="107">-AT76*AM76</f>
        <v>-680.12224882936766</v>
      </c>
      <c r="BF76" s="11">
        <f t="shared" ref="BF76:BF95" si="108">SUM(BB76:BE76)</f>
        <v>-680.12224882936766</v>
      </c>
      <c r="BG76" s="11">
        <f>-AM76*$R75*(AN76-AN75)/1000</f>
        <v>0</v>
      </c>
      <c r="BH76" s="11">
        <f t="shared" ref="BH76:BH95" si="109">$B$19*SUM(AX76,BB76:BC76)</f>
        <v>14.419226742318875</v>
      </c>
      <c r="BI76" s="11">
        <f t="shared" si="98"/>
        <v>-665.70302208704879</v>
      </c>
    </row>
    <row r="77" spans="1:61" x14ac:dyDescent="0.2">
      <c r="A77" s="34" t="s">
        <v>69</v>
      </c>
      <c r="B77" s="122">
        <f>B19</f>
        <v>7.2096133711594373E-2</v>
      </c>
      <c r="E77" s="31">
        <f t="shared" ref="E77:E95" si="110">E76+1</f>
        <v>2</v>
      </c>
      <c r="F77" s="27">
        <f>B79</f>
        <v>2217.6117685869599</v>
      </c>
      <c r="G77" s="27">
        <f>F77*$B$85</f>
        <v>110.88058842934799</v>
      </c>
      <c r="H77" s="28">
        <f>$B$90</f>
        <v>25</v>
      </c>
      <c r="I77" s="27">
        <f>B76</f>
        <v>250000</v>
      </c>
      <c r="J77" s="29">
        <v>0.7</v>
      </c>
      <c r="K77" s="8">
        <f t="shared" si="99"/>
        <v>175</v>
      </c>
      <c r="L77" s="32"/>
      <c r="M77" s="9">
        <f t="shared" ref="M77:M95" si="111">M19</f>
        <v>3.441094364167725</v>
      </c>
      <c r="N77" s="9">
        <f t="shared" ref="N77:N95" si="112">N19</f>
        <v>9.5002707201155071E-3</v>
      </c>
      <c r="O77" s="33">
        <f t="shared" ref="O77:O95" si="113">R76</f>
        <v>0.9865255385334778</v>
      </c>
      <c r="P77" s="33">
        <f t="shared" ref="P77:P95" si="114">O77*M77/1000</f>
        <v>3.3947274707550805E-3</v>
      </c>
      <c r="Q77" s="33">
        <f t="shared" ref="Q77:Q95" si="115">MIN(N77*O77,O77-P77)</f>
        <v>9.3722596883757808E-3</v>
      </c>
      <c r="R77" s="30">
        <f t="shared" ref="R77:R95" si="116">O77-SUM(P77:Q77)</f>
        <v>0.97375855137434697</v>
      </c>
      <c r="S77" s="30"/>
      <c r="T77" s="10">
        <f t="shared" si="100"/>
        <v>197.30510770669557</v>
      </c>
      <c r="U77" s="10">
        <f t="shared" si="91"/>
        <v>170.40774649051073</v>
      </c>
      <c r="W77" s="30"/>
      <c r="X77" s="11">
        <f t="shared" si="92"/>
        <v>2159.4184232899415</v>
      </c>
      <c r="Y77" s="11">
        <f t="shared" si="93"/>
        <v>-107.97092116449708</v>
      </c>
      <c r="Z77" s="11">
        <f t="shared" si="93"/>
        <v>-24.343963784358674</v>
      </c>
      <c r="AA77" s="11">
        <f t="shared" si="101"/>
        <v>-848.68186768877013</v>
      </c>
      <c r="AB77" s="11">
        <f t="shared" si="102"/>
        <v>1178.4216706523155</v>
      </c>
      <c r="AC77" s="11">
        <f t="shared" ref="AC77:AC95" si="117">-I77*($R76*J77-$R75*J76)/1000</f>
        <v>27.358030756641394</v>
      </c>
      <c r="AD77" s="11">
        <f t="shared" si="103"/>
        <v>162.12636884275477</v>
      </c>
      <c r="AE77" s="11">
        <f t="shared" si="94"/>
        <v>1367.9060702517118</v>
      </c>
      <c r="AG77" s="50"/>
      <c r="AI77" s="31">
        <f t="shared" ref="AI77:AI95" si="118">AI76+1</f>
        <v>2</v>
      </c>
      <c r="AJ77" s="27">
        <f>F77</f>
        <v>2217.6117685869599</v>
      </c>
      <c r="AK77" s="27">
        <f>G77</f>
        <v>110.88058842934799</v>
      </c>
      <c r="AL77" s="28">
        <f>$C$90</f>
        <v>25</v>
      </c>
      <c r="AM77" s="27">
        <f t="shared" si="104"/>
        <v>250000</v>
      </c>
      <c r="AN77" s="29">
        <v>0.7</v>
      </c>
      <c r="AO77" s="8">
        <f t="shared" si="105"/>
        <v>175</v>
      </c>
      <c r="AP77" s="32"/>
      <c r="AQ77" s="9">
        <f t="shared" ref="AQ77:AQ95" si="119">AQ19</f>
        <v>2.9890171509808252</v>
      </c>
      <c r="AR77" s="9">
        <f t="shared" ref="AR77:AR95" si="120">N77</f>
        <v>9.5002707201155071E-3</v>
      </c>
      <c r="AS77" s="33">
        <f t="shared" ref="AS77:AS95" si="121">AV76</f>
        <v>0.98693700190802058</v>
      </c>
      <c r="AT77" s="33">
        <f t="shared" ref="AT77:AT95" si="122">AS77*AQ77/1000</f>
        <v>2.9499716256406686E-3</v>
      </c>
      <c r="AU77" s="33">
        <f t="shared" ref="AU77:AU95" si="123">MIN(AR77*AS77,AS77-AT77)</f>
        <v>9.3761687018253503E-3</v>
      </c>
      <c r="AV77" s="30">
        <f t="shared" ref="AV77:AV95" si="124">AS77-SUM(AT77:AU77)</f>
        <v>0.97461086158055454</v>
      </c>
      <c r="AW77" s="30"/>
      <c r="AX77" s="10">
        <f t="shared" si="106"/>
        <v>197.38740038160412</v>
      </c>
      <c r="AY77" s="10">
        <f t="shared" si="95"/>
        <v>170.55690077659705</v>
      </c>
      <c r="BA77" s="30"/>
      <c r="BB77" s="11">
        <f t="shared" si="96"/>
        <v>2159.4184232899415</v>
      </c>
      <c r="BC77" s="11">
        <f t="shared" si="97"/>
        <v>-107.97092116449708</v>
      </c>
      <c r="BD77" s="11">
        <f t="shared" si="97"/>
        <v>-24.343963784358674</v>
      </c>
      <c r="BE77" s="11">
        <f t="shared" si="107"/>
        <v>-737.49290641016717</v>
      </c>
      <c r="BF77" s="11">
        <f t="shared" si="108"/>
        <v>1289.6106319309183</v>
      </c>
      <c r="BG77" s="11">
        <f t="shared" ref="BG77:BG95" si="125">-AM77*($R76*AN77-$R75*AN76)/1000</f>
        <v>27.358030756641394</v>
      </c>
      <c r="BH77" s="11">
        <f t="shared" si="109"/>
        <v>162.13230182644847</v>
      </c>
      <c r="BI77" s="11">
        <f t="shared" si="98"/>
        <v>1479.1009645140082</v>
      </c>
    </row>
    <row r="78" spans="1:61" x14ac:dyDescent="0.2">
      <c r="A78" s="34" t="s">
        <v>70</v>
      </c>
      <c r="B78" s="12">
        <f>B20</f>
        <v>3.2096133711594366E-2</v>
      </c>
      <c r="E78" s="31">
        <f t="shared" si="110"/>
        <v>3</v>
      </c>
      <c r="F78" s="27">
        <f>B79</f>
        <v>2217.6117685869599</v>
      </c>
      <c r="G78" s="27">
        <f t="shared" ref="G78:G95" si="126">F78*$B$85</f>
        <v>110.88058842934799</v>
      </c>
      <c r="H78" s="28">
        <f t="shared" ref="H78:H95" si="127">$B$90</f>
        <v>25</v>
      </c>
      <c r="I78" s="27">
        <f>B76</f>
        <v>250000</v>
      </c>
      <c r="J78" s="29">
        <v>0.7</v>
      </c>
      <c r="K78" s="8">
        <f t="shared" si="99"/>
        <v>175</v>
      </c>
      <c r="L78" s="32"/>
      <c r="M78" s="9">
        <f t="shared" si="111"/>
        <v>3.783235753468869</v>
      </c>
      <c r="N78" s="9">
        <f t="shared" si="112"/>
        <v>9.0437308309467227E-3</v>
      </c>
      <c r="O78" s="33">
        <f t="shared" si="113"/>
        <v>0.97375855137434697</v>
      </c>
      <c r="P78" s="33">
        <f t="shared" si="114"/>
        <v>3.683958166805482E-3</v>
      </c>
      <c r="Q78" s="33">
        <f t="shared" si="115"/>
        <v>8.8064102329622005E-3</v>
      </c>
      <c r="R78" s="30">
        <f t="shared" si="116"/>
        <v>0.96126818297457928</v>
      </c>
      <c r="S78" s="30"/>
      <c r="T78" s="10">
        <f t="shared" si="100"/>
        <v>170.40774649051073</v>
      </c>
      <c r="U78" s="10">
        <f t="shared" si="91"/>
        <v>168.22193202055138</v>
      </c>
      <c r="W78" s="30"/>
      <c r="X78" s="11">
        <f t="shared" si="92"/>
        <v>2131.7196353326303</v>
      </c>
      <c r="Y78" s="11">
        <f t="shared" si="93"/>
        <v>-106.58598176663151</v>
      </c>
      <c r="Z78" s="11">
        <f t="shared" si="93"/>
        <v>-24.031704574364483</v>
      </c>
      <c r="AA78" s="11">
        <f t="shared" si="101"/>
        <v>-920.98954170137051</v>
      </c>
      <c r="AB78" s="11">
        <f t="shared" si="102"/>
        <v>1080.1124072902639</v>
      </c>
      <c r="AC78" s="11">
        <f t="shared" si="117"/>
        <v>2.2342227528479031</v>
      </c>
      <c r="AD78" s="11">
        <f t="shared" si="103"/>
        <v>158.29004634781523</v>
      </c>
      <c r="AE78" s="11">
        <f t="shared" si="94"/>
        <v>1240.6366763909271</v>
      </c>
      <c r="AI78" s="31">
        <f t="shared" si="118"/>
        <v>3</v>
      </c>
      <c r="AJ78" s="27">
        <f t="shared" ref="AJ78:AK95" si="128">F78</f>
        <v>2217.6117685869599</v>
      </c>
      <c r="AK78" s="27">
        <f t="shared" si="128"/>
        <v>110.88058842934799</v>
      </c>
      <c r="AL78" s="28">
        <f t="shared" ref="AL78:AL95" si="129">$C$90</f>
        <v>25</v>
      </c>
      <c r="AM78" s="27">
        <f t="shared" si="104"/>
        <v>250000</v>
      </c>
      <c r="AN78" s="29">
        <v>0.7</v>
      </c>
      <c r="AO78" s="8">
        <f t="shared" si="105"/>
        <v>175</v>
      </c>
      <c r="AP78" s="32"/>
      <c r="AQ78" s="9">
        <f t="shared" si="119"/>
        <v>3.2862093731211424</v>
      </c>
      <c r="AR78" s="9">
        <f t="shared" si="120"/>
        <v>9.0437308309467227E-3</v>
      </c>
      <c r="AS78" s="33">
        <f t="shared" si="121"/>
        <v>0.97461086158055454</v>
      </c>
      <c r="AT78" s="33">
        <f t="shared" si="122"/>
        <v>3.2027753484716905E-3</v>
      </c>
      <c r="AU78" s="33">
        <f t="shared" si="123"/>
        <v>8.81411829705161E-3</v>
      </c>
      <c r="AV78" s="30">
        <f t="shared" si="124"/>
        <v>0.96259396793503127</v>
      </c>
      <c r="AW78" s="30"/>
      <c r="AX78" s="10">
        <f t="shared" si="106"/>
        <v>170.55690077659705</v>
      </c>
      <c r="AY78" s="10">
        <f t="shared" si="95"/>
        <v>168.45394438863048</v>
      </c>
      <c r="BA78" s="30"/>
      <c r="BB78" s="11">
        <f t="shared" si="96"/>
        <v>2131.7196353326303</v>
      </c>
      <c r="BC78" s="11">
        <f t="shared" si="97"/>
        <v>-106.58598176663151</v>
      </c>
      <c r="BD78" s="11">
        <f t="shared" si="97"/>
        <v>-24.031704574364483</v>
      </c>
      <c r="BE78" s="11">
        <f t="shared" si="107"/>
        <v>-800.69383711792261</v>
      </c>
      <c r="BF78" s="11">
        <f t="shared" si="108"/>
        <v>1200.4081118737117</v>
      </c>
      <c r="BG78" s="11">
        <f t="shared" si="125"/>
        <v>2.2342227528479031</v>
      </c>
      <c r="BH78" s="11">
        <f t="shared" si="109"/>
        <v>158.30079979516856</v>
      </c>
      <c r="BI78" s="11">
        <f t="shared" si="98"/>
        <v>1360.9431344217282</v>
      </c>
    </row>
    <row r="79" spans="1:61" x14ac:dyDescent="0.2">
      <c r="A79" s="35" t="s">
        <v>71</v>
      </c>
      <c r="B79" s="18">
        <v>2217.6117685869599</v>
      </c>
      <c r="D79" s="36"/>
      <c r="E79" s="31">
        <f t="shared" si="110"/>
        <v>4</v>
      </c>
      <c r="F79" s="27">
        <f>B79</f>
        <v>2217.6117685869599</v>
      </c>
      <c r="G79" s="27">
        <f t="shared" si="126"/>
        <v>110.88058842934799</v>
      </c>
      <c r="H79" s="28">
        <f t="shared" si="127"/>
        <v>25</v>
      </c>
      <c r="I79" s="27">
        <f>B76</f>
        <v>250000</v>
      </c>
      <c r="J79" s="29">
        <v>0.6</v>
      </c>
      <c r="K79" s="8">
        <f t="shared" si="99"/>
        <v>150</v>
      </c>
      <c r="L79" s="32"/>
      <c r="M79" s="9">
        <f t="shared" si="111"/>
        <v>4.1592141081829732</v>
      </c>
      <c r="N79" s="9">
        <f t="shared" si="112"/>
        <v>8.4302026540479368E-3</v>
      </c>
      <c r="O79" s="33">
        <f t="shared" si="113"/>
        <v>0.96126818297457928</v>
      </c>
      <c r="P79" s="33">
        <f t="shared" si="114"/>
        <v>3.9981201883752815E-3</v>
      </c>
      <c r="Q79" s="33">
        <f t="shared" si="115"/>
        <v>8.1036855873641359E-3</v>
      </c>
      <c r="R79" s="30">
        <f t="shared" si="116"/>
        <v>0.94916637719883989</v>
      </c>
      <c r="S79" s="30"/>
      <c r="T79" s="10">
        <f t="shared" si="100"/>
        <v>168.22193202055138</v>
      </c>
      <c r="U79" s="10">
        <f t="shared" si="91"/>
        <v>142.37495657982598</v>
      </c>
      <c r="W79" s="30"/>
      <c r="X79" s="11">
        <f t="shared" si="92"/>
        <v>2104.8825284231966</v>
      </c>
      <c r="Y79" s="11">
        <f t="shared" si="93"/>
        <v>-105.24412642115985</v>
      </c>
      <c r="Z79" s="11">
        <f t="shared" si="93"/>
        <v>-23.729159429970998</v>
      </c>
      <c r="AA79" s="11">
        <f t="shared" si="101"/>
        <v>-999.53004709382037</v>
      </c>
      <c r="AB79" s="11">
        <f t="shared" si="102"/>
        <v>976.37919547824538</v>
      </c>
      <c r="AC79" s="11">
        <f t="shared" si="117"/>
        <v>26.217519044323819</v>
      </c>
      <c r="AD79" s="11">
        <f t="shared" si="103"/>
        <v>156.29434850975417</v>
      </c>
      <c r="AE79" s="11">
        <f t="shared" si="94"/>
        <v>1158.8910630323235</v>
      </c>
      <c r="AI79" s="31">
        <f t="shared" si="118"/>
        <v>4</v>
      </c>
      <c r="AJ79" s="27">
        <f t="shared" si="128"/>
        <v>2217.6117685869599</v>
      </c>
      <c r="AK79" s="27">
        <f t="shared" si="128"/>
        <v>110.88058842934799</v>
      </c>
      <c r="AL79" s="28">
        <f t="shared" si="129"/>
        <v>25</v>
      </c>
      <c r="AM79" s="27">
        <f t="shared" si="104"/>
        <v>250000</v>
      </c>
      <c r="AN79" s="29">
        <v>0.6</v>
      </c>
      <c r="AO79" s="8">
        <f t="shared" si="105"/>
        <v>150</v>
      </c>
      <c r="AP79" s="32"/>
      <c r="AQ79" s="9">
        <f t="shared" si="119"/>
        <v>3.6127931955063262</v>
      </c>
      <c r="AR79" s="9">
        <f t="shared" si="120"/>
        <v>8.4302026540479368E-3</v>
      </c>
      <c r="AS79" s="33">
        <f t="shared" si="121"/>
        <v>0.96259396793503127</v>
      </c>
      <c r="AT79" s="33">
        <f t="shared" si="122"/>
        <v>3.4776529373911156E-3</v>
      </c>
      <c r="AU79" s="33">
        <f t="shared" si="123"/>
        <v>8.1148622232564346E-3</v>
      </c>
      <c r="AV79" s="30">
        <f t="shared" si="124"/>
        <v>0.95100145277438375</v>
      </c>
      <c r="AW79" s="30"/>
      <c r="AX79" s="10">
        <f t="shared" si="106"/>
        <v>168.45394438863048</v>
      </c>
      <c r="AY79" s="10">
        <f t="shared" si="95"/>
        <v>142.65021791615757</v>
      </c>
      <c r="BA79" s="30"/>
      <c r="BB79" s="11">
        <f t="shared" si="96"/>
        <v>2104.8825284231966</v>
      </c>
      <c r="BC79" s="11">
        <f t="shared" si="97"/>
        <v>-105.24412642115985</v>
      </c>
      <c r="BD79" s="11">
        <f t="shared" si="97"/>
        <v>-23.729159429970998</v>
      </c>
      <c r="BE79" s="11">
        <f t="shared" si="107"/>
        <v>-869.41323434777894</v>
      </c>
      <c r="BF79" s="11">
        <f t="shared" si="108"/>
        <v>1106.4960082242869</v>
      </c>
      <c r="BG79" s="11">
        <f t="shared" si="125"/>
        <v>26.217519044323819</v>
      </c>
      <c r="BH79" s="11">
        <f t="shared" si="109"/>
        <v>156.31107570446594</v>
      </c>
      <c r="BI79" s="11">
        <f t="shared" si="98"/>
        <v>1289.0246029730768</v>
      </c>
    </row>
    <row r="80" spans="1:61" x14ac:dyDescent="0.2">
      <c r="D80" s="21"/>
      <c r="E80" s="31">
        <f t="shared" si="110"/>
        <v>5</v>
      </c>
      <c r="F80" s="27">
        <f>B79</f>
        <v>2217.6117685869599</v>
      </c>
      <c r="G80" s="27">
        <f t="shared" si="126"/>
        <v>110.88058842934799</v>
      </c>
      <c r="H80" s="28">
        <f t="shared" si="127"/>
        <v>25</v>
      </c>
      <c r="I80" s="27">
        <f>B76</f>
        <v>250000</v>
      </c>
      <c r="J80" s="29">
        <v>0.6</v>
      </c>
      <c r="K80" s="8">
        <f t="shared" si="99"/>
        <v>150</v>
      </c>
      <c r="L80" s="32"/>
      <c r="M80" s="9">
        <f t="shared" si="111"/>
        <v>4.5732759569250323</v>
      </c>
      <c r="N80" s="9">
        <f t="shared" si="112"/>
        <v>7.4979692999812553E-3</v>
      </c>
      <c r="O80" s="33">
        <f t="shared" si="113"/>
        <v>0.94916637719883989</v>
      </c>
      <c r="P80" s="33">
        <f t="shared" si="114"/>
        <v>4.3407997719650902E-3</v>
      </c>
      <c r="Q80" s="33">
        <f t="shared" si="115"/>
        <v>7.1168203568113299E-3</v>
      </c>
      <c r="R80" s="30">
        <f t="shared" si="116"/>
        <v>0.93770875707006351</v>
      </c>
      <c r="S80" s="30"/>
      <c r="T80" s="10">
        <f t="shared" si="100"/>
        <v>142.37495657982598</v>
      </c>
      <c r="U80" s="10">
        <f t="shared" si="91"/>
        <v>140.65631356050952</v>
      </c>
      <c r="W80" s="30"/>
      <c r="X80" s="11">
        <f t="shared" si="92"/>
        <v>2079.4739751856237</v>
      </c>
      <c r="Y80" s="11">
        <f t="shared" si="93"/>
        <v>-103.97369875928118</v>
      </c>
      <c r="Z80" s="11">
        <f t="shared" si="93"/>
        <v>-23.442718926751589</v>
      </c>
      <c r="AA80" s="11">
        <f t="shared" si="101"/>
        <v>-1085.1999429912726</v>
      </c>
      <c r="AB80" s="11">
        <f t="shared" si="102"/>
        <v>866.85761450831819</v>
      </c>
      <c r="AC80" s="11">
        <f t="shared" si="117"/>
        <v>1.8152708663609074</v>
      </c>
      <c r="AD80" s="11">
        <f t="shared" si="103"/>
        <v>152.69061598328685</v>
      </c>
      <c r="AE80" s="11">
        <f t="shared" si="94"/>
        <v>1021.363501357966</v>
      </c>
      <c r="AI80" s="31">
        <f t="shared" si="118"/>
        <v>5</v>
      </c>
      <c r="AJ80" s="27">
        <f t="shared" si="128"/>
        <v>2217.6117685869599</v>
      </c>
      <c r="AK80" s="27">
        <f t="shared" si="128"/>
        <v>110.88058842934799</v>
      </c>
      <c r="AL80" s="28">
        <f t="shared" si="129"/>
        <v>25</v>
      </c>
      <c r="AM80" s="27">
        <f t="shared" si="104"/>
        <v>250000</v>
      </c>
      <c r="AN80" s="29">
        <v>0.6</v>
      </c>
      <c r="AO80" s="8">
        <f t="shared" si="105"/>
        <v>150</v>
      </c>
      <c r="AP80" s="32"/>
      <c r="AQ80" s="9">
        <f t="shared" si="119"/>
        <v>3.9724572548080483</v>
      </c>
      <c r="AR80" s="9">
        <f t="shared" si="120"/>
        <v>7.4979692999812553E-3</v>
      </c>
      <c r="AS80" s="33">
        <f t="shared" si="121"/>
        <v>0.95100145277438375</v>
      </c>
      <c r="AT80" s="33">
        <f t="shared" si="122"/>
        <v>3.7778126204065943E-3</v>
      </c>
      <c r="AU80" s="33">
        <f t="shared" si="123"/>
        <v>7.1305796971399028E-3</v>
      </c>
      <c r="AV80" s="30">
        <f t="shared" si="124"/>
        <v>0.94009306045683727</v>
      </c>
      <c r="AW80" s="30"/>
      <c r="AX80" s="10">
        <f t="shared" si="106"/>
        <v>142.65021791615757</v>
      </c>
      <c r="AY80" s="10">
        <f t="shared" si="95"/>
        <v>141.01395906852559</v>
      </c>
      <c r="BA80" s="30"/>
      <c r="BB80" s="11">
        <f t="shared" si="96"/>
        <v>2079.4739751856237</v>
      </c>
      <c r="BC80" s="11">
        <f t="shared" si="97"/>
        <v>-103.97369875928118</v>
      </c>
      <c r="BD80" s="11">
        <f t="shared" si="97"/>
        <v>-23.442718926751589</v>
      </c>
      <c r="BE80" s="11">
        <f t="shared" si="107"/>
        <v>-944.45315510164858</v>
      </c>
      <c r="BF80" s="11">
        <f t="shared" si="108"/>
        <v>1007.6044023979422</v>
      </c>
      <c r="BG80" s="11">
        <f t="shared" si="125"/>
        <v>1.8152708663609074</v>
      </c>
      <c r="BH80" s="11">
        <f t="shared" si="109"/>
        <v>152.71046126139663</v>
      </c>
      <c r="BI80" s="11">
        <f t="shared" si="98"/>
        <v>1162.1301345256998</v>
      </c>
    </row>
    <row r="81" spans="1:61" x14ac:dyDescent="0.2">
      <c r="D81" s="21"/>
      <c r="E81" s="31">
        <f t="shared" si="110"/>
        <v>6</v>
      </c>
      <c r="F81" s="27">
        <f>B79</f>
        <v>2217.6117685869599</v>
      </c>
      <c r="G81" s="27">
        <f t="shared" si="126"/>
        <v>110.88058842934799</v>
      </c>
      <c r="H81" s="28">
        <f t="shared" si="127"/>
        <v>25</v>
      </c>
      <c r="I81" s="27">
        <f>B76</f>
        <v>250000</v>
      </c>
      <c r="J81" s="29">
        <v>0.5</v>
      </c>
      <c r="K81" s="8">
        <f t="shared" si="99"/>
        <v>125</v>
      </c>
      <c r="L81" s="32"/>
      <c r="M81" s="9">
        <f t="shared" si="111"/>
        <v>5.0352548648284623</v>
      </c>
      <c r="N81" s="9">
        <f t="shared" si="112"/>
        <v>7.0665423966215397E-3</v>
      </c>
      <c r="O81" s="33">
        <f t="shared" si="113"/>
        <v>0.93770875707006351</v>
      </c>
      <c r="P81" s="33">
        <f t="shared" si="114"/>
        <v>4.7216025808292875E-3</v>
      </c>
      <c r="Q81" s="33">
        <f t="shared" si="115"/>
        <v>6.6263586875188922E-3</v>
      </c>
      <c r="R81" s="30">
        <f t="shared" si="116"/>
        <v>0.92636079580171538</v>
      </c>
      <c r="S81" s="30"/>
      <c r="T81" s="10">
        <f t="shared" si="100"/>
        <v>140.65631356050952</v>
      </c>
      <c r="U81" s="10">
        <f t="shared" si="91"/>
        <v>115.79509947521443</v>
      </c>
      <c r="W81" s="30"/>
      <c r="X81" s="11">
        <f t="shared" si="92"/>
        <v>2054.3086027274658</v>
      </c>
      <c r="Y81" s="11">
        <f t="shared" si="93"/>
        <v>-102.71543013637329</v>
      </c>
      <c r="Z81" s="11">
        <f t="shared" si="93"/>
        <v>-23.159019895042885</v>
      </c>
      <c r="AA81" s="11">
        <f t="shared" si="101"/>
        <v>-1180.400645207322</v>
      </c>
      <c r="AB81" s="11">
        <f t="shared" si="102"/>
        <v>748.03350748872776</v>
      </c>
      <c r="AC81" s="11">
        <f t="shared" si="117"/>
        <v>25.161361946068048</v>
      </c>
      <c r="AD81" s="11">
        <f t="shared" si="103"/>
        <v>150.84309871160053</v>
      </c>
      <c r="AE81" s="11">
        <f t="shared" si="94"/>
        <v>924.03796814639634</v>
      </c>
      <c r="AI81" s="31">
        <f t="shared" si="118"/>
        <v>6</v>
      </c>
      <c r="AJ81" s="27">
        <f t="shared" si="128"/>
        <v>2217.6117685869599</v>
      </c>
      <c r="AK81" s="27">
        <f t="shared" si="128"/>
        <v>110.88058842934799</v>
      </c>
      <c r="AL81" s="28">
        <f t="shared" si="129"/>
        <v>25</v>
      </c>
      <c r="AM81" s="27">
        <f t="shared" si="104"/>
        <v>250000</v>
      </c>
      <c r="AN81" s="29">
        <v>0.5</v>
      </c>
      <c r="AO81" s="8">
        <f t="shared" si="105"/>
        <v>125</v>
      </c>
      <c r="AP81" s="32"/>
      <c r="AQ81" s="9">
        <f t="shared" si="119"/>
        <v>4.3737432217067571</v>
      </c>
      <c r="AR81" s="9">
        <f t="shared" si="120"/>
        <v>7.0665423966215397E-3</v>
      </c>
      <c r="AS81" s="33">
        <f t="shared" si="121"/>
        <v>0.94009306045683727</v>
      </c>
      <c r="AT81" s="33">
        <f t="shared" si="122"/>
        <v>4.1117256509466526E-3</v>
      </c>
      <c r="AU81" s="33">
        <f t="shared" si="123"/>
        <v>6.6432074684879367E-3</v>
      </c>
      <c r="AV81" s="30">
        <f t="shared" si="124"/>
        <v>0.92933812733740273</v>
      </c>
      <c r="AW81" s="30"/>
      <c r="AX81" s="10">
        <f t="shared" si="106"/>
        <v>141.01395906852559</v>
      </c>
      <c r="AY81" s="10">
        <f t="shared" si="95"/>
        <v>116.16726591717534</v>
      </c>
      <c r="BA81" s="30"/>
      <c r="BB81" s="11">
        <f t="shared" si="96"/>
        <v>2054.3086027274658</v>
      </c>
      <c r="BC81" s="11">
        <f t="shared" si="97"/>
        <v>-102.71543013637329</v>
      </c>
      <c r="BD81" s="11">
        <f t="shared" si="97"/>
        <v>-23.159019895042885</v>
      </c>
      <c r="BE81" s="11">
        <f t="shared" si="107"/>
        <v>-1027.9314127366631</v>
      </c>
      <c r="BF81" s="11">
        <f t="shared" si="108"/>
        <v>900.50273995938664</v>
      </c>
      <c r="BG81" s="11">
        <f t="shared" si="125"/>
        <v>25.161361946068048</v>
      </c>
      <c r="BH81" s="11">
        <f t="shared" si="109"/>
        <v>150.86888356996781</v>
      </c>
      <c r="BI81" s="11">
        <f t="shared" si="98"/>
        <v>1076.5329854754225</v>
      </c>
    </row>
    <row r="82" spans="1:61" x14ac:dyDescent="0.2">
      <c r="A82" s="220" t="s">
        <v>72</v>
      </c>
      <c r="B82" s="220"/>
      <c r="C82" s="38"/>
      <c r="D82" s="21"/>
      <c r="E82" s="31">
        <f t="shared" si="110"/>
        <v>7</v>
      </c>
      <c r="F82" s="27">
        <f>B79</f>
        <v>2217.6117685869599</v>
      </c>
      <c r="G82" s="27">
        <f t="shared" si="126"/>
        <v>110.88058842934799</v>
      </c>
      <c r="H82" s="28">
        <f t="shared" si="127"/>
        <v>25</v>
      </c>
      <c r="I82" s="27">
        <f>B76</f>
        <v>250000</v>
      </c>
      <c r="J82" s="29">
        <v>0.5</v>
      </c>
      <c r="K82" s="8">
        <f t="shared" si="99"/>
        <v>125</v>
      </c>
      <c r="L82" s="32"/>
      <c r="M82" s="9">
        <f t="shared" si="111"/>
        <v>5.5481792079796692</v>
      </c>
      <c r="N82" s="9">
        <f t="shared" si="112"/>
        <v>6.6471173649953969E-3</v>
      </c>
      <c r="O82" s="33">
        <f t="shared" si="113"/>
        <v>0.92636079580171538</v>
      </c>
      <c r="P82" s="33">
        <f t="shared" si="114"/>
        <v>5.1396157063545774E-3</v>
      </c>
      <c r="Q82" s="33">
        <f t="shared" si="115"/>
        <v>6.1576289320245375E-3</v>
      </c>
      <c r="R82" s="30">
        <f t="shared" si="116"/>
        <v>0.91506355116333626</v>
      </c>
      <c r="S82" s="30"/>
      <c r="T82" s="10">
        <f t="shared" si="100"/>
        <v>115.79509947521443</v>
      </c>
      <c r="U82" s="10">
        <f t="shared" si="91"/>
        <v>114.38294389541703</v>
      </c>
      <c r="W82" s="30"/>
      <c r="X82" s="11">
        <f t="shared" si="92"/>
        <v>2029.2557000647903</v>
      </c>
      <c r="Y82" s="11">
        <f t="shared" si="93"/>
        <v>-101.4627850032395</v>
      </c>
      <c r="Z82" s="11">
        <f t="shared" si="93"/>
        <v>-22.876588779083406</v>
      </c>
      <c r="AA82" s="11">
        <f t="shared" si="101"/>
        <v>-1284.9039265886443</v>
      </c>
      <c r="AB82" s="11">
        <f t="shared" si="102"/>
        <v>620.012399693823</v>
      </c>
      <c r="AC82" s="11">
        <f t="shared" si="117"/>
        <v>1.4184951585435175</v>
      </c>
      <c r="AD82" s="11">
        <f t="shared" si="103"/>
        <v>147.33479474745428</v>
      </c>
      <c r="AE82" s="11">
        <f t="shared" si="94"/>
        <v>768.76568959982069</v>
      </c>
      <c r="AI82" s="31">
        <f t="shared" si="118"/>
        <v>7</v>
      </c>
      <c r="AJ82" s="27">
        <f t="shared" si="128"/>
        <v>2217.6117685869599</v>
      </c>
      <c r="AK82" s="27">
        <f t="shared" si="128"/>
        <v>110.88058842934799</v>
      </c>
      <c r="AL82" s="28">
        <f t="shared" si="129"/>
        <v>25</v>
      </c>
      <c r="AM82" s="27">
        <f t="shared" si="104"/>
        <v>250000</v>
      </c>
      <c r="AN82" s="29">
        <v>0.5</v>
      </c>
      <c r="AO82" s="8">
        <f t="shared" si="105"/>
        <v>125</v>
      </c>
      <c r="AP82" s="32"/>
      <c r="AQ82" s="9">
        <f t="shared" si="119"/>
        <v>4.8192816163521313</v>
      </c>
      <c r="AR82" s="9">
        <f t="shared" si="120"/>
        <v>6.6471173649953969E-3</v>
      </c>
      <c r="AS82" s="33">
        <f t="shared" si="121"/>
        <v>0.92933812733740273</v>
      </c>
      <c r="AT82" s="33">
        <f t="shared" si="122"/>
        <v>4.4787421524522609E-3</v>
      </c>
      <c r="AU82" s="33">
        <f t="shared" si="123"/>
        <v>6.1774196041767529E-3</v>
      </c>
      <c r="AV82" s="30">
        <f t="shared" si="124"/>
        <v>0.91868196558077375</v>
      </c>
      <c r="AW82" s="30"/>
      <c r="AX82" s="10">
        <f t="shared" si="106"/>
        <v>116.16726591717534</v>
      </c>
      <c r="AY82" s="10">
        <f t="shared" si="95"/>
        <v>114.83524569759672</v>
      </c>
      <c r="BA82" s="30"/>
      <c r="BB82" s="11">
        <f t="shared" si="96"/>
        <v>2029.2557000647903</v>
      </c>
      <c r="BC82" s="11">
        <f t="shared" si="97"/>
        <v>-101.4627850032395</v>
      </c>
      <c r="BD82" s="11">
        <f t="shared" si="97"/>
        <v>-22.876588779083406</v>
      </c>
      <c r="BE82" s="11">
        <f t="shared" si="107"/>
        <v>-1119.6855381130651</v>
      </c>
      <c r="BF82" s="11">
        <f t="shared" si="108"/>
        <v>785.2307881694021</v>
      </c>
      <c r="BG82" s="11">
        <f t="shared" si="125"/>
        <v>1.4184951585435175</v>
      </c>
      <c r="BH82" s="11">
        <f t="shared" si="109"/>
        <v>147.36162650901687</v>
      </c>
      <c r="BI82" s="11">
        <f t="shared" si="98"/>
        <v>934.01090983696247</v>
      </c>
    </row>
    <row r="83" spans="1:61" x14ac:dyDescent="0.2">
      <c r="A83" s="37" t="s">
        <v>8</v>
      </c>
      <c r="B83" s="37" t="s">
        <v>73</v>
      </c>
      <c r="C83" s="38"/>
      <c r="D83" s="21"/>
      <c r="E83" s="31">
        <f t="shared" si="110"/>
        <v>8</v>
      </c>
      <c r="F83" s="27">
        <f>B79</f>
        <v>2217.6117685869599</v>
      </c>
      <c r="G83" s="27">
        <f t="shared" si="126"/>
        <v>110.88058842934799</v>
      </c>
      <c r="H83" s="28">
        <f t="shared" si="127"/>
        <v>25</v>
      </c>
      <c r="I83" s="27">
        <f>B76</f>
        <v>250000</v>
      </c>
      <c r="J83" s="29">
        <v>0.4</v>
      </c>
      <c r="K83" s="8">
        <f t="shared" si="99"/>
        <v>100</v>
      </c>
      <c r="L83" s="32"/>
      <c r="M83" s="9">
        <f t="shared" si="111"/>
        <v>6.1076584218043202</v>
      </c>
      <c r="N83" s="9">
        <f t="shared" si="112"/>
        <v>6.2970531297053128E-3</v>
      </c>
      <c r="O83" s="33">
        <f t="shared" si="113"/>
        <v>0.91506355116333626</v>
      </c>
      <c r="P83" s="33">
        <f t="shared" si="114"/>
        <v>5.5888956047489193E-3</v>
      </c>
      <c r="Q83" s="33">
        <f t="shared" si="115"/>
        <v>5.7622037987323446E-3</v>
      </c>
      <c r="R83" s="30">
        <f t="shared" si="116"/>
        <v>0.90371245175985504</v>
      </c>
      <c r="S83" s="30"/>
      <c r="T83" s="10">
        <f t="shared" si="100"/>
        <v>114.38294389541703</v>
      </c>
      <c r="U83" s="10">
        <f t="shared" si="91"/>
        <v>90.371245175985507</v>
      </c>
      <c r="W83" s="30"/>
      <c r="X83" s="11">
        <f t="shared" si="92"/>
        <v>2004.0833684412298</v>
      </c>
      <c r="Y83" s="11">
        <f t="shared" si="93"/>
        <v>-100.20416842206149</v>
      </c>
      <c r="Z83" s="11">
        <f t="shared" si="93"/>
        <v>-22.592811293996377</v>
      </c>
      <c r="AA83" s="11">
        <f t="shared" si="101"/>
        <v>-1397.2239011872298</v>
      </c>
      <c r="AB83" s="11">
        <f t="shared" si="102"/>
        <v>484.06248753794216</v>
      </c>
      <c r="AC83" s="11">
        <f t="shared" si="117"/>
        <v>24.288744358880788</v>
      </c>
      <c r="AD83" s="11">
        <f t="shared" si="103"/>
        <v>145.50889739271506</v>
      </c>
      <c r="AE83" s="11">
        <f t="shared" si="94"/>
        <v>653.86012928953801</v>
      </c>
      <c r="AI83" s="31">
        <f t="shared" si="118"/>
        <v>8</v>
      </c>
      <c r="AJ83" s="27">
        <f t="shared" si="128"/>
        <v>2217.6117685869599</v>
      </c>
      <c r="AK83" s="27">
        <f t="shared" si="128"/>
        <v>110.88058842934799</v>
      </c>
      <c r="AL83" s="28">
        <f t="shared" si="129"/>
        <v>25</v>
      </c>
      <c r="AM83" s="27">
        <f t="shared" si="104"/>
        <v>250000</v>
      </c>
      <c r="AN83" s="29">
        <v>0.4</v>
      </c>
      <c r="AO83" s="8">
        <f t="shared" si="105"/>
        <v>100</v>
      </c>
      <c r="AP83" s="32"/>
      <c r="AQ83" s="9">
        <f t="shared" si="119"/>
        <v>5.3052586889813549</v>
      </c>
      <c r="AR83" s="9">
        <f t="shared" si="120"/>
        <v>6.2970531297053128E-3</v>
      </c>
      <c r="AS83" s="33">
        <f t="shared" si="121"/>
        <v>0.91868196558077375</v>
      </c>
      <c r="AT83" s="33">
        <f t="shared" si="122"/>
        <v>4.8738454803078698E-3</v>
      </c>
      <c r="AU83" s="33">
        <f t="shared" si="123"/>
        <v>5.7849891465642398E-3</v>
      </c>
      <c r="AV83" s="30">
        <f t="shared" si="124"/>
        <v>0.90802313095390164</v>
      </c>
      <c r="AW83" s="30"/>
      <c r="AX83" s="10">
        <f t="shared" si="106"/>
        <v>114.83524569759672</v>
      </c>
      <c r="AY83" s="10">
        <f t="shared" si="95"/>
        <v>90.802313095390161</v>
      </c>
      <c r="BA83" s="30"/>
      <c r="BB83" s="11">
        <f t="shared" si="96"/>
        <v>2004.0833684412298</v>
      </c>
      <c r="BC83" s="11">
        <f t="shared" si="97"/>
        <v>-100.20416842206149</v>
      </c>
      <c r="BD83" s="11">
        <f t="shared" si="97"/>
        <v>-22.592811293996377</v>
      </c>
      <c r="BE83" s="11">
        <f t="shared" si="107"/>
        <v>-1218.4613700769673</v>
      </c>
      <c r="BF83" s="11">
        <f t="shared" si="108"/>
        <v>662.8250186482046</v>
      </c>
      <c r="BG83" s="11">
        <f t="shared" si="125"/>
        <v>24.288744358880788</v>
      </c>
      <c r="BH83" s="11">
        <f t="shared" si="109"/>
        <v>145.54150660392301</v>
      </c>
      <c r="BI83" s="11">
        <f t="shared" si="98"/>
        <v>832.65526961100841</v>
      </c>
    </row>
    <row r="84" spans="1:61" x14ac:dyDescent="0.2">
      <c r="A84" s="21">
        <v>1</v>
      </c>
      <c r="B84" s="38">
        <v>0.8</v>
      </c>
      <c r="D84" s="21"/>
      <c r="E84" s="31">
        <f t="shared" si="110"/>
        <v>9</v>
      </c>
      <c r="F84" s="27">
        <f>B79</f>
        <v>2217.6117685869599</v>
      </c>
      <c r="G84" s="27">
        <f t="shared" si="126"/>
        <v>110.88058842934799</v>
      </c>
      <c r="H84" s="28">
        <f t="shared" si="127"/>
        <v>25</v>
      </c>
      <c r="I84" s="27">
        <f>B76</f>
        <v>250000</v>
      </c>
      <c r="J84" s="29">
        <v>0.4</v>
      </c>
      <c r="K84" s="8">
        <f t="shared" si="99"/>
        <v>100</v>
      </c>
      <c r="L84" s="32"/>
      <c r="M84" s="9">
        <f t="shared" si="111"/>
        <v>6.7171775808640408</v>
      </c>
      <c r="N84" s="9">
        <f t="shared" si="112"/>
        <v>5.6327164684986126E-3</v>
      </c>
      <c r="O84" s="33">
        <f t="shared" si="113"/>
        <v>0.90371245175985504</v>
      </c>
      <c r="P84" s="33">
        <f t="shared" si="114"/>
        <v>6.0703970205089738E-3</v>
      </c>
      <c r="Q84" s="33">
        <f t="shared" si="115"/>
        <v>5.0903560098149933E-3</v>
      </c>
      <c r="R84" s="30">
        <f t="shared" si="116"/>
        <v>0.89255169872953111</v>
      </c>
      <c r="S84" s="30"/>
      <c r="T84" s="10">
        <f t="shared" si="100"/>
        <v>90.371245175985507</v>
      </c>
      <c r="U84" s="10">
        <f t="shared" si="91"/>
        <v>89.255169872953104</v>
      </c>
      <c r="W84" s="30"/>
      <c r="X84" s="11">
        <f t="shared" si="92"/>
        <v>1979.3331511748909</v>
      </c>
      <c r="Y84" s="11">
        <f t="shared" si="93"/>
        <v>-98.966657558744544</v>
      </c>
      <c r="Z84" s="11">
        <f t="shared" si="93"/>
        <v>-22.313792468238276</v>
      </c>
      <c r="AA84" s="11">
        <f t="shared" si="101"/>
        <v>-1517.5992551272434</v>
      </c>
      <c r="AB84" s="11">
        <f t="shared" si="102"/>
        <v>340.45344602066461</v>
      </c>
      <c r="AC84" s="11">
        <f t="shared" si="117"/>
        <v>1.135109940348128</v>
      </c>
      <c r="AD84" s="11">
        <f t="shared" si="103"/>
        <v>142.08257152644268</v>
      </c>
      <c r="AE84" s="11">
        <f t="shared" si="94"/>
        <v>483.67112748745541</v>
      </c>
      <c r="AI84" s="31">
        <f t="shared" si="118"/>
        <v>9</v>
      </c>
      <c r="AJ84" s="27">
        <f t="shared" si="128"/>
        <v>2217.6117685869599</v>
      </c>
      <c r="AK84" s="27">
        <f t="shared" si="128"/>
        <v>110.88058842934799</v>
      </c>
      <c r="AL84" s="28">
        <f t="shared" si="129"/>
        <v>25</v>
      </c>
      <c r="AM84" s="27">
        <f t="shared" si="104"/>
        <v>250000</v>
      </c>
      <c r="AN84" s="29">
        <v>0.4</v>
      </c>
      <c r="AO84" s="8">
        <f t="shared" si="105"/>
        <v>100</v>
      </c>
      <c r="AP84" s="32"/>
      <c r="AQ84" s="9">
        <f t="shared" si="119"/>
        <v>5.8347016590004452</v>
      </c>
      <c r="AR84" s="9">
        <f t="shared" si="120"/>
        <v>5.6327164684986126E-3</v>
      </c>
      <c r="AS84" s="33">
        <f t="shared" si="121"/>
        <v>0.90802313095390164</v>
      </c>
      <c r="AT84" s="33">
        <f t="shared" si="122"/>
        <v>5.2980440685875081E-3</v>
      </c>
      <c r="AU84" s="33">
        <f t="shared" si="123"/>
        <v>5.1146368435017143E-3</v>
      </c>
      <c r="AV84" s="30">
        <f t="shared" si="124"/>
        <v>0.89761045004181239</v>
      </c>
      <c r="AW84" s="30"/>
      <c r="AX84" s="10">
        <f t="shared" si="106"/>
        <v>90.802313095390161</v>
      </c>
      <c r="AY84" s="10">
        <f t="shared" si="95"/>
        <v>89.761045004181241</v>
      </c>
      <c r="BA84" s="30"/>
      <c r="BB84" s="11">
        <f t="shared" si="96"/>
        <v>1979.3331511748909</v>
      </c>
      <c r="BC84" s="11">
        <f t="shared" si="97"/>
        <v>-98.966657558744544</v>
      </c>
      <c r="BD84" s="11">
        <f t="shared" si="97"/>
        <v>-22.313792468238276</v>
      </c>
      <c r="BE84" s="11">
        <f t="shared" si="107"/>
        <v>-1324.5110171468771</v>
      </c>
      <c r="BF84" s="11">
        <f t="shared" si="108"/>
        <v>533.54168400103094</v>
      </c>
      <c r="BG84" s="11">
        <f t="shared" si="125"/>
        <v>1.135109940348128</v>
      </c>
      <c r="BH84" s="11">
        <f t="shared" si="109"/>
        <v>142.11364985679884</v>
      </c>
      <c r="BI84" s="11">
        <f t="shared" si="98"/>
        <v>676.79044379817788</v>
      </c>
    </row>
    <row r="85" spans="1:61" x14ac:dyDescent="0.2">
      <c r="A85" s="39" t="s">
        <v>74</v>
      </c>
      <c r="B85" s="38">
        <v>0.05</v>
      </c>
      <c r="D85" s="21"/>
      <c r="E85" s="31">
        <f t="shared" si="110"/>
        <v>10</v>
      </c>
      <c r="F85" s="27">
        <f>B79</f>
        <v>2217.6117685869599</v>
      </c>
      <c r="G85" s="27">
        <f t="shared" si="126"/>
        <v>110.88058842934799</v>
      </c>
      <c r="H85" s="28">
        <f t="shared" si="127"/>
        <v>25</v>
      </c>
      <c r="I85" s="27">
        <f>B76</f>
        <v>250000</v>
      </c>
      <c r="J85" s="29">
        <v>0.4</v>
      </c>
      <c r="K85" s="8">
        <f t="shared" si="99"/>
        <v>100</v>
      </c>
      <c r="L85" s="32"/>
      <c r="M85" s="9">
        <f t="shared" si="111"/>
        <v>7.3785880403303681</v>
      </c>
      <c r="N85" s="9">
        <f t="shared" si="112"/>
        <v>5.2413430119081558E-3</v>
      </c>
      <c r="O85" s="33">
        <f t="shared" si="113"/>
        <v>0.89255169872953111</v>
      </c>
      <c r="P85" s="33">
        <f t="shared" si="114"/>
        <v>6.5857712896222722E-3</v>
      </c>
      <c r="Q85" s="33">
        <f t="shared" si="115"/>
        <v>4.6781696089027817E-3</v>
      </c>
      <c r="R85" s="30">
        <f t="shared" si="116"/>
        <v>0.8812877578310061</v>
      </c>
      <c r="S85" s="30"/>
      <c r="T85" s="10">
        <f t="shared" si="100"/>
        <v>89.255169872953104</v>
      </c>
      <c r="U85" s="10">
        <f t="shared" si="91"/>
        <v>88.128775783100608</v>
      </c>
      <c r="W85" s="30"/>
      <c r="X85" s="11">
        <f t="shared" si="92"/>
        <v>1954.3541032776538</v>
      </c>
      <c r="Y85" s="11">
        <f t="shared" si="93"/>
        <v>-97.717705163882698</v>
      </c>
      <c r="Z85" s="11">
        <f t="shared" si="93"/>
        <v>-22.032193945775152</v>
      </c>
      <c r="AA85" s="11">
        <f t="shared" si="101"/>
        <v>-1646.442822405568</v>
      </c>
      <c r="AB85" s="11">
        <f t="shared" si="102"/>
        <v>188.16138176242794</v>
      </c>
      <c r="AC85" s="11">
        <f t="shared" si="117"/>
        <v>1.1160753030323849</v>
      </c>
      <c r="AD85" s="11">
        <f t="shared" si="103"/>
        <v>140.2912586738349</v>
      </c>
      <c r="AE85" s="11">
        <f t="shared" si="94"/>
        <v>329.56871573929521</v>
      </c>
      <c r="AI85" s="31">
        <f t="shared" si="118"/>
        <v>10</v>
      </c>
      <c r="AJ85" s="27">
        <f t="shared" si="128"/>
        <v>2217.6117685869599</v>
      </c>
      <c r="AK85" s="27">
        <f t="shared" si="128"/>
        <v>110.88058842934799</v>
      </c>
      <c r="AL85" s="28">
        <f t="shared" si="129"/>
        <v>25</v>
      </c>
      <c r="AM85" s="27">
        <f t="shared" si="104"/>
        <v>250000</v>
      </c>
      <c r="AN85" s="29">
        <v>0.4</v>
      </c>
      <c r="AO85" s="8">
        <f t="shared" si="105"/>
        <v>100</v>
      </c>
      <c r="AP85" s="32"/>
      <c r="AQ85" s="9">
        <f t="shared" si="119"/>
        <v>6.4092186579439243</v>
      </c>
      <c r="AR85" s="9">
        <f t="shared" si="120"/>
        <v>5.2413430119081558E-3</v>
      </c>
      <c r="AS85" s="33">
        <f t="shared" si="121"/>
        <v>0.89761045004181239</v>
      </c>
      <c r="AT85" s="33">
        <f t="shared" si="122"/>
        <v>5.7529816439734266E-3</v>
      </c>
      <c r="AU85" s="33">
        <f t="shared" si="123"/>
        <v>4.704684259742388E-3</v>
      </c>
      <c r="AV85" s="30">
        <f t="shared" si="124"/>
        <v>0.88715278413809662</v>
      </c>
      <c r="AW85" s="30"/>
      <c r="AX85" s="10">
        <f t="shared" si="106"/>
        <v>89.761045004181241</v>
      </c>
      <c r="AY85" s="10">
        <f t="shared" si="95"/>
        <v>88.715278413809656</v>
      </c>
      <c r="BA85" s="30"/>
      <c r="BB85" s="11">
        <f t="shared" si="96"/>
        <v>1954.3541032776538</v>
      </c>
      <c r="BC85" s="11">
        <f t="shared" si="97"/>
        <v>-97.717705163882698</v>
      </c>
      <c r="BD85" s="11">
        <f t="shared" si="97"/>
        <v>-22.032193945775152</v>
      </c>
      <c r="BE85" s="11">
        <f t="shared" si="107"/>
        <v>-1438.2454109933567</v>
      </c>
      <c r="BF85" s="11">
        <f t="shared" si="108"/>
        <v>396.35879317463923</v>
      </c>
      <c r="BG85" s="11">
        <f t="shared" si="125"/>
        <v>1.1160753030323849</v>
      </c>
      <c r="BH85" s="11">
        <f t="shared" si="109"/>
        <v>140.3277303149373</v>
      </c>
      <c r="BI85" s="11">
        <f t="shared" si="98"/>
        <v>537.80259879260893</v>
      </c>
    </row>
    <row r="86" spans="1:61" x14ac:dyDescent="0.2">
      <c r="D86" s="21"/>
      <c r="E86" s="31">
        <f t="shared" si="110"/>
        <v>11</v>
      </c>
      <c r="F86" s="27">
        <f>B79</f>
        <v>2217.6117685869599</v>
      </c>
      <c r="G86" s="27">
        <f t="shared" si="126"/>
        <v>110.88058842934799</v>
      </c>
      <c r="H86" s="28">
        <f t="shared" si="127"/>
        <v>25</v>
      </c>
      <c r="I86" s="27">
        <f>B76</f>
        <v>250000</v>
      </c>
      <c r="J86" s="29">
        <v>0.4</v>
      </c>
      <c r="K86" s="8">
        <f t="shared" si="99"/>
        <v>100</v>
      </c>
      <c r="L86" s="40"/>
      <c r="M86" s="9">
        <f t="shared" si="111"/>
        <v>8.0967593767471424</v>
      </c>
      <c r="N86" s="9">
        <f t="shared" si="112"/>
        <v>4.6132401097442252E-3</v>
      </c>
      <c r="O86" s="33">
        <f t="shared" si="113"/>
        <v>0.8812877578310061</v>
      </c>
      <c r="P86" s="33">
        <f t="shared" si="114"/>
        <v>7.1355749168306639E-3</v>
      </c>
      <c r="Q86" s="33">
        <f t="shared" si="115"/>
        <v>4.0655920326525524E-3</v>
      </c>
      <c r="R86" s="30">
        <f t="shared" si="116"/>
        <v>0.87008659088152285</v>
      </c>
      <c r="S86" s="40"/>
      <c r="T86" s="10">
        <f t="shared" si="100"/>
        <v>88.128775783100608</v>
      </c>
      <c r="U86" s="10">
        <f t="shared" si="91"/>
        <v>87.008659088152285</v>
      </c>
      <c r="W86" s="40"/>
      <c r="X86" s="11">
        <f t="shared" si="92"/>
        <v>1929.5142636285725</v>
      </c>
      <c r="Y86" s="11">
        <f t="shared" si="93"/>
        <v>-96.475713181428631</v>
      </c>
      <c r="Z86" s="11">
        <f t="shared" si="93"/>
        <v>-21.752164772038071</v>
      </c>
      <c r="AA86" s="11">
        <f t="shared" si="101"/>
        <v>-1783.893729207666</v>
      </c>
      <c r="AB86" s="11">
        <f t="shared" si="102"/>
        <v>27.39265646744002</v>
      </c>
      <c r="AC86" s="11">
        <f t="shared" si="117"/>
        <v>1.1263940898525031</v>
      </c>
      <c r="AD86" s="11">
        <f t="shared" si="103"/>
        <v>138.50873643424197</v>
      </c>
      <c r="AE86" s="11">
        <f t="shared" si="94"/>
        <v>167.0277869915345</v>
      </c>
      <c r="AI86" s="31">
        <f t="shared" si="118"/>
        <v>11</v>
      </c>
      <c r="AJ86" s="27">
        <f t="shared" si="128"/>
        <v>2217.6117685869599</v>
      </c>
      <c r="AK86" s="27">
        <f t="shared" si="128"/>
        <v>110.88058842934799</v>
      </c>
      <c r="AL86" s="28">
        <f t="shared" si="129"/>
        <v>25</v>
      </c>
      <c r="AM86" s="27">
        <f t="shared" si="104"/>
        <v>250000</v>
      </c>
      <c r="AN86" s="29">
        <v>0.4</v>
      </c>
      <c r="AO86" s="8">
        <f t="shared" si="105"/>
        <v>100</v>
      </c>
      <c r="AP86" s="40"/>
      <c r="AQ86" s="9">
        <f t="shared" si="119"/>
        <v>7.0330395168676088</v>
      </c>
      <c r="AR86" s="9">
        <f t="shared" si="120"/>
        <v>4.6132401097442252E-3</v>
      </c>
      <c r="AS86" s="33">
        <f t="shared" si="121"/>
        <v>0.88715278413809662</v>
      </c>
      <c r="AT86" s="33">
        <f t="shared" si="122"/>
        <v>6.2393805883423532E-3</v>
      </c>
      <c r="AU86" s="33">
        <f t="shared" si="123"/>
        <v>4.0926488072571274E-3</v>
      </c>
      <c r="AV86" s="30">
        <f t="shared" si="124"/>
        <v>0.8768207547424971</v>
      </c>
      <c r="AW86" s="40"/>
      <c r="AX86" s="10">
        <f t="shared" si="106"/>
        <v>88.715278413809656</v>
      </c>
      <c r="AY86" s="10">
        <f t="shared" si="95"/>
        <v>87.682075474249714</v>
      </c>
      <c r="BA86" s="40"/>
      <c r="BB86" s="11">
        <f t="shared" si="96"/>
        <v>1929.5142636285725</v>
      </c>
      <c r="BC86" s="11">
        <f t="shared" si="97"/>
        <v>-96.475713181428631</v>
      </c>
      <c r="BD86" s="11">
        <f t="shared" si="97"/>
        <v>-21.752164772038071</v>
      </c>
      <c r="BE86" s="11">
        <f t="shared" si="107"/>
        <v>-1559.8451470855882</v>
      </c>
      <c r="BF86" s="11">
        <f t="shared" si="108"/>
        <v>251.44123858951775</v>
      </c>
      <c r="BG86" s="11">
        <f t="shared" si="125"/>
        <v>1.1263940898525031</v>
      </c>
      <c r="BH86" s="11">
        <f t="shared" si="109"/>
        <v>138.55102100632777</v>
      </c>
      <c r="BI86" s="11">
        <f t="shared" si="98"/>
        <v>391.11865368569806</v>
      </c>
    </row>
    <row r="87" spans="1:61" x14ac:dyDescent="0.2">
      <c r="A87" s="220" t="s">
        <v>75</v>
      </c>
      <c r="B87" s="220"/>
      <c r="D87" s="21"/>
      <c r="E87" s="31">
        <f t="shared" si="110"/>
        <v>12</v>
      </c>
      <c r="F87" s="27">
        <f>B79</f>
        <v>2217.6117685869599</v>
      </c>
      <c r="G87" s="27">
        <f t="shared" si="126"/>
        <v>110.88058842934799</v>
      </c>
      <c r="H87" s="28">
        <f t="shared" si="127"/>
        <v>25</v>
      </c>
      <c r="I87" s="27">
        <f>B76</f>
        <v>250000</v>
      </c>
      <c r="J87" s="29">
        <v>0.4</v>
      </c>
      <c r="K87" s="8">
        <f t="shared" si="99"/>
        <v>100</v>
      </c>
      <c r="L87" s="40"/>
      <c r="M87" s="9">
        <f t="shared" si="111"/>
        <v>8.8814451469123252</v>
      </c>
      <c r="N87" s="9">
        <f t="shared" si="112"/>
        <v>4.1712208070308491E-3</v>
      </c>
      <c r="O87" s="33">
        <f t="shared" si="113"/>
        <v>0.87008659088152285</v>
      </c>
      <c r="P87" s="33">
        <f t="shared" si="114"/>
        <v>7.7276263299781911E-3</v>
      </c>
      <c r="Q87" s="33">
        <f t="shared" si="115"/>
        <v>3.629323291803546E-3</v>
      </c>
      <c r="R87" s="30">
        <f t="shared" si="116"/>
        <v>0.85872964125974116</v>
      </c>
      <c r="S87" s="40"/>
      <c r="T87" s="10">
        <f t="shared" si="100"/>
        <v>87.008659088152285</v>
      </c>
      <c r="U87" s="10">
        <f t="shared" si="91"/>
        <v>85.872964125974121</v>
      </c>
      <c r="X87" s="11">
        <f t="shared" si="92"/>
        <v>1904.3289584920601</v>
      </c>
      <c r="Y87" s="11">
        <f t="shared" si="93"/>
        <v>-95.216447924603017</v>
      </c>
      <c r="Z87" s="11">
        <f t="shared" si="93"/>
        <v>-21.46824103149353</v>
      </c>
      <c r="AA87" s="11">
        <f t="shared" si="101"/>
        <v>-1931.9065824945478</v>
      </c>
      <c r="AB87" s="11">
        <f t="shared" si="102"/>
        <v>-144.26231295858429</v>
      </c>
      <c r="AC87" s="11">
        <f t="shared" si="117"/>
        <v>1.1201166949483254</v>
      </c>
      <c r="AD87" s="11">
        <f t="shared" si="103"/>
        <v>136.70300538087554</v>
      </c>
      <c r="AE87" s="11">
        <f t="shared" si="94"/>
        <v>-6.4391908827604141</v>
      </c>
      <c r="AI87" s="31">
        <f t="shared" si="118"/>
        <v>12</v>
      </c>
      <c r="AJ87" s="27">
        <f t="shared" si="128"/>
        <v>2217.6117685869599</v>
      </c>
      <c r="AK87" s="27">
        <f t="shared" si="128"/>
        <v>110.88058842934799</v>
      </c>
      <c r="AL87" s="28">
        <f t="shared" si="129"/>
        <v>25</v>
      </c>
      <c r="AM87" s="27">
        <f t="shared" si="104"/>
        <v>250000</v>
      </c>
      <c r="AN87" s="29">
        <v>0.4</v>
      </c>
      <c r="AO87" s="8">
        <f t="shared" si="105"/>
        <v>100</v>
      </c>
      <c r="AP87" s="40"/>
      <c r="AQ87" s="9">
        <f t="shared" si="119"/>
        <v>7.71463640929157</v>
      </c>
      <c r="AR87" s="9">
        <f t="shared" si="120"/>
        <v>4.1712208070308491E-3</v>
      </c>
      <c r="AS87" s="33">
        <f t="shared" si="121"/>
        <v>0.8768207547424971</v>
      </c>
      <c r="AT87" s="33">
        <f t="shared" si="122"/>
        <v>6.7643533189589823E-3</v>
      </c>
      <c r="AU87" s="33">
        <f t="shared" si="123"/>
        <v>3.657412976218397E-3</v>
      </c>
      <c r="AV87" s="30">
        <f t="shared" si="124"/>
        <v>0.86639898844731977</v>
      </c>
      <c r="AW87" s="40"/>
      <c r="AX87" s="10">
        <f t="shared" si="106"/>
        <v>87.682075474249714</v>
      </c>
      <c r="AY87" s="10">
        <f t="shared" si="95"/>
        <v>86.639898844731974</v>
      </c>
      <c r="BB87" s="11">
        <f t="shared" si="96"/>
        <v>1904.3289584920601</v>
      </c>
      <c r="BC87" s="11">
        <f t="shared" si="97"/>
        <v>-95.216447924603017</v>
      </c>
      <c r="BD87" s="11">
        <f t="shared" si="97"/>
        <v>-21.46824103149353</v>
      </c>
      <c r="BE87" s="11">
        <f t="shared" si="107"/>
        <v>-1691.0883297397456</v>
      </c>
      <c r="BF87" s="11">
        <f t="shared" si="108"/>
        <v>96.555939796217899</v>
      </c>
      <c r="BG87" s="11">
        <f t="shared" si="125"/>
        <v>1.1201166949483254</v>
      </c>
      <c r="BH87" s="11">
        <f t="shared" si="109"/>
        <v>136.7515560986912</v>
      </c>
      <c r="BI87" s="11">
        <f t="shared" si="98"/>
        <v>234.4276125898574</v>
      </c>
    </row>
    <row r="88" spans="1:61" x14ac:dyDescent="0.2">
      <c r="A88" s="37" t="s">
        <v>8</v>
      </c>
      <c r="B88" s="37" t="s">
        <v>76</v>
      </c>
      <c r="C88" s="37" t="s">
        <v>77</v>
      </c>
      <c r="D88" s="21"/>
      <c r="E88" s="31">
        <f t="shared" si="110"/>
        <v>13</v>
      </c>
      <c r="F88" s="27">
        <f>B79</f>
        <v>2217.6117685869599</v>
      </c>
      <c r="G88" s="27">
        <f t="shared" si="126"/>
        <v>110.88058842934799</v>
      </c>
      <c r="H88" s="28">
        <f t="shared" si="127"/>
        <v>25</v>
      </c>
      <c r="I88" s="27">
        <f>B76</f>
        <v>250000</v>
      </c>
      <c r="J88" s="29">
        <v>0.3</v>
      </c>
      <c r="K88" s="8">
        <f t="shared" si="99"/>
        <v>75</v>
      </c>
      <c r="L88" s="40"/>
      <c r="M88" s="9">
        <f t="shared" si="111"/>
        <v>9.7383085751715388</v>
      </c>
      <c r="N88" s="9">
        <f t="shared" si="112"/>
        <v>3.7134831460674156E-3</v>
      </c>
      <c r="O88" s="33">
        <f t="shared" si="113"/>
        <v>0.85872964125974116</v>
      </c>
      <c r="P88" s="33">
        <f t="shared" si="114"/>
        <v>8.3625742292337164E-3</v>
      </c>
      <c r="Q88" s="33">
        <f t="shared" si="115"/>
        <v>3.1888780498465666E-3</v>
      </c>
      <c r="R88" s="30">
        <f t="shared" si="116"/>
        <v>0.84717818898066088</v>
      </c>
      <c r="S88" s="40"/>
      <c r="T88" s="10">
        <f t="shared" si="100"/>
        <v>85.872964125974121</v>
      </c>
      <c r="U88" s="10">
        <f t="shared" si="91"/>
        <v>63.538364173549567</v>
      </c>
      <c r="X88" s="11">
        <f t="shared" si="92"/>
        <v>1878.7123219737011</v>
      </c>
      <c r="Y88" s="11">
        <f t="shared" si="93"/>
        <v>-93.93561609868506</v>
      </c>
      <c r="Z88" s="11">
        <f t="shared" si="93"/>
        <v>-21.179454724516521</v>
      </c>
      <c r="AA88" s="11">
        <f t="shared" si="101"/>
        <v>-2090.6435573084291</v>
      </c>
      <c r="AB88" s="11">
        <f t="shared" si="102"/>
        <v>-327.04630615792962</v>
      </c>
      <c r="AC88" s="11">
        <f t="shared" si="117"/>
        <v>22.603935993671705</v>
      </c>
      <c r="AD88" s="11">
        <f t="shared" si="103"/>
        <v>134.86660873594127</v>
      </c>
      <c r="AE88" s="11">
        <f t="shared" si="94"/>
        <v>-169.57576142831664</v>
      </c>
      <c r="AI88" s="31">
        <f t="shared" si="118"/>
        <v>13</v>
      </c>
      <c r="AJ88" s="27">
        <f t="shared" si="128"/>
        <v>2217.6117685869599</v>
      </c>
      <c r="AK88" s="27">
        <f t="shared" si="128"/>
        <v>110.88058842934799</v>
      </c>
      <c r="AL88" s="28">
        <f t="shared" si="129"/>
        <v>25</v>
      </c>
      <c r="AM88" s="27">
        <f t="shared" si="104"/>
        <v>250000</v>
      </c>
      <c r="AN88" s="29">
        <v>0.3</v>
      </c>
      <c r="AO88" s="8">
        <f t="shared" si="105"/>
        <v>75</v>
      </c>
      <c r="AP88" s="40"/>
      <c r="AQ88" s="9">
        <f t="shared" si="119"/>
        <v>8.4589285477998004</v>
      </c>
      <c r="AR88" s="9">
        <f t="shared" si="120"/>
        <v>3.7134831460674156E-3</v>
      </c>
      <c r="AS88" s="33">
        <f t="shared" si="121"/>
        <v>0.86639898844731977</v>
      </c>
      <c r="AT88" s="33">
        <f t="shared" si="122"/>
        <v>7.3288071371619022E-3</v>
      </c>
      <c r="AU88" s="33">
        <f t="shared" si="123"/>
        <v>3.2173580413689794E-3</v>
      </c>
      <c r="AV88" s="30">
        <f t="shared" si="124"/>
        <v>0.85585282326878886</v>
      </c>
      <c r="AW88" s="40"/>
      <c r="AX88" s="10">
        <f t="shared" si="106"/>
        <v>86.639898844731974</v>
      </c>
      <c r="AY88" s="10">
        <f t="shared" si="95"/>
        <v>64.188961745159162</v>
      </c>
      <c r="BB88" s="11">
        <f t="shared" si="96"/>
        <v>1878.7123219737011</v>
      </c>
      <c r="BC88" s="11">
        <f t="shared" si="97"/>
        <v>-93.93561609868506</v>
      </c>
      <c r="BD88" s="11">
        <f t="shared" si="97"/>
        <v>-21.179454724516521</v>
      </c>
      <c r="BE88" s="11">
        <f t="shared" si="107"/>
        <v>-1832.2017842904756</v>
      </c>
      <c r="BF88" s="11">
        <f t="shared" si="108"/>
        <v>-68.604533139976184</v>
      </c>
      <c r="BG88" s="11">
        <f t="shared" si="125"/>
        <v>22.603935993671705</v>
      </c>
      <c r="BH88" s="11">
        <f t="shared" si="109"/>
        <v>134.9219017639729</v>
      </c>
      <c r="BI88" s="11">
        <f t="shared" si="98"/>
        <v>88.921304617668426</v>
      </c>
    </row>
    <row r="89" spans="1:61" x14ac:dyDescent="0.2">
      <c r="A89" s="21">
        <v>1</v>
      </c>
      <c r="B89" s="13">
        <f>200</f>
        <v>200</v>
      </c>
      <c r="C89" s="13">
        <f>200 + 0.5*80</f>
        <v>240</v>
      </c>
      <c r="D89" s="21"/>
      <c r="E89" s="31">
        <f t="shared" si="110"/>
        <v>14</v>
      </c>
      <c r="F89" s="27">
        <f>B79</f>
        <v>2217.6117685869599</v>
      </c>
      <c r="G89" s="27">
        <f t="shared" si="126"/>
        <v>110.88058842934799</v>
      </c>
      <c r="H89" s="28">
        <f t="shared" si="127"/>
        <v>25</v>
      </c>
      <c r="I89" s="27">
        <f>B76</f>
        <v>250000</v>
      </c>
      <c r="J89" s="29">
        <v>0.3</v>
      </c>
      <c r="K89" s="8">
        <f t="shared" si="99"/>
        <v>75</v>
      </c>
      <c r="L89" s="40"/>
      <c r="M89" s="9">
        <f t="shared" si="111"/>
        <v>10.671629264777636</v>
      </c>
      <c r="N89" s="9">
        <f t="shared" si="112"/>
        <v>3.077532316917942E-3</v>
      </c>
      <c r="O89" s="33">
        <f t="shared" si="113"/>
        <v>0.84717818898066088</v>
      </c>
      <c r="P89" s="33">
        <f t="shared" si="114"/>
        <v>9.0407715540073395E-3</v>
      </c>
      <c r="Q89" s="33">
        <f t="shared" si="115"/>
        <v>2.6072182547759995E-3</v>
      </c>
      <c r="R89" s="30">
        <f t="shared" si="116"/>
        <v>0.83553019917187754</v>
      </c>
      <c r="S89" s="40"/>
      <c r="T89" s="10">
        <f t="shared" si="100"/>
        <v>63.538364173549567</v>
      </c>
      <c r="U89" s="10">
        <f t="shared" si="91"/>
        <v>62.664764937890816</v>
      </c>
      <c r="X89" s="11">
        <f t="shared" si="92"/>
        <v>1852.8816026933623</v>
      </c>
      <c r="Y89" s="11">
        <f t="shared" si="93"/>
        <v>-92.644080134668116</v>
      </c>
      <c r="Z89" s="11">
        <f t="shared" si="93"/>
        <v>-20.888254979296939</v>
      </c>
      <c r="AA89" s="11">
        <f t="shared" si="101"/>
        <v>-2260.1928885018347</v>
      </c>
      <c r="AB89" s="11">
        <f t="shared" si="102"/>
        <v>-520.84362092243737</v>
      </c>
      <c r="AC89" s="11">
        <f t="shared" si="117"/>
        <v>0.86635892093102351</v>
      </c>
      <c r="AD89" s="11">
        <f t="shared" si="103"/>
        <v>131.48719018982942</v>
      </c>
      <c r="AE89" s="11">
        <f t="shared" si="94"/>
        <v>-388.4900718116769</v>
      </c>
      <c r="AI89" s="31">
        <f t="shared" si="118"/>
        <v>14</v>
      </c>
      <c r="AJ89" s="27">
        <f t="shared" si="128"/>
        <v>2217.6117685869599</v>
      </c>
      <c r="AK89" s="27">
        <f t="shared" si="128"/>
        <v>110.88058842934799</v>
      </c>
      <c r="AL89" s="28">
        <f t="shared" si="129"/>
        <v>25</v>
      </c>
      <c r="AM89" s="27">
        <f t="shared" si="104"/>
        <v>250000</v>
      </c>
      <c r="AN89" s="29">
        <v>0.3</v>
      </c>
      <c r="AO89" s="8">
        <f t="shared" si="105"/>
        <v>75</v>
      </c>
      <c r="AP89" s="40"/>
      <c r="AQ89" s="9">
        <f t="shared" si="119"/>
        <v>9.2696332984882073</v>
      </c>
      <c r="AR89" s="9">
        <f t="shared" si="120"/>
        <v>3.077532316917942E-3</v>
      </c>
      <c r="AS89" s="33">
        <f t="shared" si="121"/>
        <v>0.85585282326878886</v>
      </c>
      <c r="AT89" s="33">
        <f t="shared" si="122"/>
        <v>7.9334418291775073E-3</v>
      </c>
      <c r="AU89" s="33">
        <f t="shared" si="123"/>
        <v>2.6339147221351579E-3</v>
      </c>
      <c r="AV89" s="30">
        <f t="shared" si="124"/>
        <v>0.84528546671747617</v>
      </c>
      <c r="AW89" s="40"/>
      <c r="AX89" s="10">
        <f t="shared" si="106"/>
        <v>64.188961745159162</v>
      </c>
      <c r="AY89" s="10">
        <f t="shared" si="95"/>
        <v>63.396410003810715</v>
      </c>
      <c r="BB89" s="11">
        <f t="shared" si="96"/>
        <v>1852.8816026933623</v>
      </c>
      <c r="BC89" s="11">
        <f t="shared" si="97"/>
        <v>-92.644080134668116</v>
      </c>
      <c r="BD89" s="11">
        <f t="shared" si="97"/>
        <v>-20.888254979296939</v>
      </c>
      <c r="BE89" s="11">
        <f t="shared" si="107"/>
        <v>-1983.3604572943768</v>
      </c>
      <c r="BF89" s="11">
        <f t="shared" si="108"/>
        <v>-244.01118971497954</v>
      </c>
      <c r="BG89" s="11">
        <f t="shared" si="125"/>
        <v>0.86635892093102351</v>
      </c>
      <c r="BH89" s="11">
        <f t="shared" si="109"/>
        <v>131.53409575934464</v>
      </c>
      <c r="BI89" s="11">
        <f t="shared" si="98"/>
        <v>-111.61073503470388</v>
      </c>
    </row>
    <row r="90" spans="1:61" x14ac:dyDescent="0.2">
      <c r="A90" s="39" t="s">
        <v>74</v>
      </c>
      <c r="B90" s="13">
        <v>25</v>
      </c>
      <c r="C90" s="13">
        <v>25</v>
      </c>
      <c r="D90" s="21"/>
      <c r="E90" s="31">
        <f t="shared" si="110"/>
        <v>15</v>
      </c>
      <c r="F90" s="27">
        <f>B79</f>
        <v>2217.6117685869599</v>
      </c>
      <c r="G90" s="27">
        <f t="shared" si="126"/>
        <v>110.88058842934799</v>
      </c>
      <c r="H90" s="28">
        <f t="shared" si="127"/>
        <v>25</v>
      </c>
      <c r="I90" s="27">
        <f>B76</f>
        <v>250000</v>
      </c>
      <c r="J90" s="29">
        <v>0.3</v>
      </c>
      <c r="K90" s="8">
        <f t="shared" si="99"/>
        <v>75</v>
      </c>
      <c r="L90" s="40"/>
      <c r="M90" s="9">
        <f t="shared" si="111"/>
        <v>11.692399199466328</v>
      </c>
      <c r="N90" s="9">
        <f t="shared" si="112"/>
        <v>3.1085427993965101E-3</v>
      </c>
      <c r="O90" s="33">
        <f t="shared" si="113"/>
        <v>0.83553019917187754</v>
      </c>
      <c r="P90" s="33">
        <f t="shared" si="114"/>
        <v>9.7693526319272018E-3</v>
      </c>
      <c r="Q90" s="33">
        <f t="shared" si="115"/>
        <v>2.5972813843140718E-3</v>
      </c>
      <c r="R90" s="30">
        <f t="shared" si="116"/>
        <v>0.82316356515563627</v>
      </c>
      <c r="S90" s="40"/>
      <c r="T90" s="10">
        <f t="shared" si="100"/>
        <v>62.664764937890816</v>
      </c>
      <c r="U90" s="10">
        <f t="shared" si="91"/>
        <v>61.73726738667272</v>
      </c>
      <c r="X90" s="11">
        <f t="shared" si="92"/>
        <v>1825.4572095611377</v>
      </c>
      <c r="Y90" s="11">
        <f t="shared" si="93"/>
        <v>-91.272860478056884</v>
      </c>
      <c r="Z90" s="11">
        <f t="shared" si="93"/>
        <v>-20.579089128890907</v>
      </c>
      <c r="AA90" s="11">
        <f t="shared" si="101"/>
        <v>-2442.3381579818006</v>
      </c>
      <c r="AB90" s="11">
        <f t="shared" si="102"/>
        <v>-728.73289802761064</v>
      </c>
      <c r="AC90" s="11">
        <f t="shared" si="117"/>
        <v>0.8735992356587452</v>
      </c>
      <c r="AD90" s="11">
        <f t="shared" si="103"/>
        <v>129.54587398401586</v>
      </c>
      <c r="AE90" s="11">
        <f t="shared" si="94"/>
        <v>-598.31342480793603</v>
      </c>
      <c r="AI90" s="31">
        <f t="shared" si="118"/>
        <v>15</v>
      </c>
      <c r="AJ90" s="27">
        <f t="shared" si="128"/>
        <v>2217.6117685869599</v>
      </c>
      <c r="AK90" s="27">
        <f t="shared" si="128"/>
        <v>110.88058842934799</v>
      </c>
      <c r="AL90" s="28">
        <f t="shared" si="129"/>
        <v>25</v>
      </c>
      <c r="AM90" s="27">
        <f t="shared" si="104"/>
        <v>250000</v>
      </c>
      <c r="AN90" s="29">
        <v>0.3</v>
      </c>
      <c r="AO90" s="8">
        <f t="shared" si="105"/>
        <v>75</v>
      </c>
      <c r="AP90" s="40"/>
      <c r="AQ90" s="9">
        <f t="shared" si="119"/>
        <v>10.156298562237238</v>
      </c>
      <c r="AR90" s="9">
        <f t="shared" si="120"/>
        <v>3.1085427993965101E-3</v>
      </c>
      <c r="AS90" s="33">
        <f t="shared" si="121"/>
        <v>0.84528546671747617</v>
      </c>
      <c r="AT90" s="33">
        <f t="shared" si="122"/>
        <v>8.5849715703027359E-3</v>
      </c>
      <c r="AU90" s="33">
        <f t="shared" si="123"/>
        <v>2.6276060509991287E-3</v>
      </c>
      <c r="AV90" s="30">
        <f t="shared" si="124"/>
        <v>0.83407288909617427</v>
      </c>
      <c r="AW90" s="40"/>
      <c r="AX90" s="10">
        <f t="shared" si="106"/>
        <v>63.396410003810715</v>
      </c>
      <c r="AY90" s="10">
        <f t="shared" si="95"/>
        <v>62.555466682213073</v>
      </c>
      <c r="BB90" s="11">
        <f t="shared" si="96"/>
        <v>1825.4572095611377</v>
      </c>
      <c r="BC90" s="11">
        <f t="shared" si="97"/>
        <v>-91.272860478056884</v>
      </c>
      <c r="BD90" s="11">
        <f t="shared" si="97"/>
        <v>-20.579089128890907</v>
      </c>
      <c r="BE90" s="11">
        <f t="shared" si="107"/>
        <v>-2146.242892575684</v>
      </c>
      <c r="BF90" s="11">
        <f t="shared" si="108"/>
        <v>-432.63763262149405</v>
      </c>
      <c r="BG90" s="11">
        <f t="shared" si="125"/>
        <v>0.8735992356587452</v>
      </c>
      <c r="BH90" s="11">
        <f t="shared" si="109"/>
        <v>129.59862276451784</v>
      </c>
      <c r="BI90" s="11">
        <f t="shared" si="98"/>
        <v>-302.16541062131751</v>
      </c>
    </row>
    <row r="91" spans="1:61" x14ac:dyDescent="0.2">
      <c r="D91" s="21"/>
      <c r="E91" s="31">
        <f t="shared" si="110"/>
        <v>16</v>
      </c>
      <c r="F91" s="27">
        <f>B79</f>
        <v>2217.6117685869599</v>
      </c>
      <c r="G91" s="27">
        <f t="shared" si="126"/>
        <v>110.88058842934799</v>
      </c>
      <c r="H91" s="28">
        <f t="shared" si="127"/>
        <v>25</v>
      </c>
      <c r="I91" s="27">
        <f>B76</f>
        <v>250000</v>
      </c>
      <c r="J91" s="29">
        <v>0.2</v>
      </c>
      <c r="K91" s="8">
        <f t="shared" si="99"/>
        <v>50</v>
      </c>
      <c r="L91" s="40"/>
      <c r="M91" s="9">
        <f t="shared" si="111"/>
        <v>12.807475417484119</v>
      </c>
      <c r="N91" s="9">
        <f t="shared" si="112"/>
        <v>2.4696592901591813E-3</v>
      </c>
      <c r="O91" s="33">
        <f t="shared" si="113"/>
        <v>0.82316356515563627</v>
      </c>
      <c r="P91" s="33">
        <f t="shared" si="114"/>
        <v>1.0542647125299398E-2</v>
      </c>
      <c r="Q91" s="33">
        <f t="shared" si="115"/>
        <v>2.0329335460071698E-3</v>
      </c>
      <c r="R91" s="30">
        <f t="shared" si="116"/>
        <v>0.81058798448432967</v>
      </c>
      <c r="S91" s="40"/>
      <c r="T91" s="10">
        <f t="shared" si="100"/>
        <v>61.73726738667272</v>
      </c>
      <c r="U91" s="10">
        <f t="shared" si="91"/>
        <v>40.529399224216483</v>
      </c>
      <c r="X91" s="11">
        <f t="shared" si="92"/>
        <v>1797.5694538676335</v>
      </c>
      <c r="Y91" s="11">
        <f t="shared" si="93"/>
        <v>-89.878472693381681</v>
      </c>
      <c r="Z91" s="11">
        <f t="shared" si="93"/>
        <v>-20.264699612108242</v>
      </c>
      <c r="AA91" s="11">
        <f t="shared" si="101"/>
        <v>-2635.6617813248495</v>
      </c>
      <c r="AB91" s="11">
        <f t="shared" si="102"/>
        <v>-948.23549976270579</v>
      </c>
      <c r="AC91" s="11">
        <f t="shared" si="117"/>
        <v>21.506586680109006</v>
      </c>
      <c r="AD91" s="11">
        <f t="shared" si="103"/>
        <v>127.56893560132067</v>
      </c>
      <c r="AE91" s="11">
        <f t="shared" si="94"/>
        <v>-799.1599774812762</v>
      </c>
      <c r="AI91" s="31">
        <f t="shared" si="118"/>
        <v>16</v>
      </c>
      <c r="AJ91" s="27">
        <f t="shared" si="128"/>
        <v>2217.6117685869599</v>
      </c>
      <c r="AK91" s="27">
        <f t="shared" si="128"/>
        <v>110.88058842934799</v>
      </c>
      <c r="AL91" s="28">
        <f t="shared" si="129"/>
        <v>25</v>
      </c>
      <c r="AM91" s="27">
        <f t="shared" si="104"/>
        <v>250000</v>
      </c>
      <c r="AN91" s="29">
        <v>0.2</v>
      </c>
      <c r="AO91" s="8">
        <f t="shared" si="105"/>
        <v>50</v>
      </c>
      <c r="AP91" s="40"/>
      <c r="AQ91" s="9">
        <f t="shared" si="119"/>
        <v>11.124880527036723</v>
      </c>
      <c r="AR91" s="9">
        <f t="shared" si="120"/>
        <v>2.4696592901591813E-3</v>
      </c>
      <c r="AS91" s="33">
        <f t="shared" si="121"/>
        <v>0.83407288909617427</v>
      </c>
      <c r="AT91" s="33">
        <f t="shared" si="122"/>
        <v>9.2789612420352881E-3</v>
      </c>
      <c r="AU91" s="33">
        <f t="shared" si="123"/>
        <v>2.0598758592262753E-3</v>
      </c>
      <c r="AV91" s="30">
        <f t="shared" si="124"/>
        <v>0.82273405199491267</v>
      </c>
      <c r="AW91" s="40"/>
      <c r="AX91" s="10">
        <f t="shared" si="106"/>
        <v>62.555466682213073</v>
      </c>
      <c r="AY91" s="10">
        <f t="shared" si="95"/>
        <v>41.136702599745632</v>
      </c>
      <c r="BB91" s="11">
        <f t="shared" si="96"/>
        <v>1797.5694538676335</v>
      </c>
      <c r="BC91" s="11">
        <f t="shared" si="97"/>
        <v>-89.878472693381681</v>
      </c>
      <c r="BD91" s="11">
        <f t="shared" si="97"/>
        <v>-20.264699612108242</v>
      </c>
      <c r="BE91" s="11">
        <f t="shared" si="107"/>
        <v>-2319.7403105088219</v>
      </c>
      <c r="BF91" s="11">
        <f t="shared" si="108"/>
        <v>-632.31402894667826</v>
      </c>
      <c r="BG91" s="11">
        <f t="shared" si="125"/>
        <v>21.506586680109006</v>
      </c>
      <c r="BH91" s="11">
        <f t="shared" si="109"/>
        <v>127.62792460713467</v>
      </c>
      <c r="BI91" s="11">
        <f t="shared" si="98"/>
        <v>-483.17951765943462</v>
      </c>
    </row>
    <row r="92" spans="1:61" x14ac:dyDescent="0.2">
      <c r="A92" s="92"/>
      <c r="B92" s="93" t="s">
        <v>78</v>
      </c>
      <c r="C92" s="93" t="s">
        <v>79</v>
      </c>
      <c r="D92" s="21"/>
      <c r="E92" s="31">
        <f t="shared" si="110"/>
        <v>17</v>
      </c>
      <c r="F92" s="27">
        <f>B79</f>
        <v>2217.6117685869599</v>
      </c>
      <c r="G92" s="27">
        <f t="shared" si="126"/>
        <v>110.88058842934799</v>
      </c>
      <c r="H92" s="28">
        <f t="shared" si="127"/>
        <v>25</v>
      </c>
      <c r="I92" s="27">
        <f>B76</f>
        <v>250000</v>
      </c>
      <c r="J92" s="29">
        <v>0.2</v>
      </c>
      <c r="K92" s="8">
        <f t="shared" si="99"/>
        <v>50</v>
      </c>
      <c r="L92" s="40"/>
      <c r="M92" s="9">
        <f t="shared" si="111"/>
        <v>14.036297605946634</v>
      </c>
      <c r="N92" s="9">
        <f t="shared" si="112"/>
        <v>1.9184569384192605E-3</v>
      </c>
      <c r="O92" s="33">
        <f t="shared" si="113"/>
        <v>0.81058798448432967</v>
      </c>
      <c r="P92" s="33">
        <f t="shared" si="114"/>
        <v>1.1377654186026504E-2</v>
      </c>
      <c r="Q92" s="33">
        <f t="shared" si="115"/>
        <v>1.5550781430332462E-3</v>
      </c>
      <c r="R92" s="30">
        <f t="shared" si="116"/>
        <v>0.79765525215526989</v>
      </c>
      <c r="S92" s="40"/>
      <c r="T92" s="10">
        <f t="shared" si="100"/>
        <v>40.529399224216483</v>
      </c>
      <c r="U92" s="10">
        <f t="shared" si="91"/>
        <v>39.882762607763496</v>
      </c>
      <c r="W92" s="40"/>
      <c r="X92" s="11">
        <f t="shared" si="92"/>
        <v>1768.8896744547255</v>
      </c>
      <c r="Y92" s="11">
        <f t="shared" si="93"/>
        <v>-88.44448372273628</v>
      </c>
      <c r="Z92" s="11">
        <f t="shared" si="93"/>
        <v>-19.941381303881748</v>
      </c>
      <c r="AA92" s="11">
        <f t="shared" si="101"/>
        <v>-2844.4135465066261</v>
      </c>
      <c r="AB92" s="11">
        <f t="shared" si="102"/>
        <v>-1183.9097370785187</v>
      </c>
      <c r="AC92" s="11">
        <f t="shared" si="117"/>
        <v>0.62877903356532705</v>
      </c>
      <c r="AD92" s="11">
        <f t="shared" si="103"/>
        <v>124.0756141517389</v>
      </c>
      <c r="AE92" s="11">
        <f t="shared" si="94"/>
        <v>-1059.2053438932146</v>
      </c>
      <c r="AI92" s="31">
        <f t="shared" si="118"/>
        <v>17</v>
      </c>
      <c r="AJ92" s="27">
        <f t="shared" si="128"/>
        <v>2217.6117685869599</v>
      </c>
      <c r="AK92" s="27">
        <f t="shared" si="128"/>
        <v>110.88058842934799</v>
      </c>
      <c r="AL92" s="28">
        <f t="shared" si="129"/>
        <v>25</v>
      </c>
      <c r="AM92" s="27">
        <f t="shared" si="104"/>
        <v>250000</v>
      </c>
      <c r="AN92" s="29">
        <v>0.2</v>
      </c>
      <c r="AO92" s="8">
        <f t="shared" si="105"/>
        <v>50</v>
      </c>
      <c r="AP92" s="40"/>
      <c r="AQ92" s="9">
        <f t="shared" si="119"/>
        <v>12.192264971667788</v>
      </c>
      <c r="AR92" s="9">
        <f t="shared" si="120"/>
        <v>1.9184569384192605E-3</v>
      </c>
      <c r="AS92" s="33">
        <f t="shared" si="121"/>
        <v>0.82273405199491267</v>
      </c>
      <c r="AT92" s="33">
        <f t="shared" si="122"/>
        <v>1.0030991563135878E-2</v>
      </c>
      <c r="AU92" s="33">
        <f t="shared" si="123"/>
        <v>1.5783798505234329E-3</v>
      </c>
      <c r="AV92" s="30">
        <f t="shared" si="124"/>
        <v>0.81112468058125331</v>
      </c>
      <c r="AW92" s="40"/>
      <c r="AX92" s="10">
        <f t="shared" si="106"/>
        <v>41.136702599745632</v>
      </c>
      <c r="AY92" s="10">
        <f t="shared" si="95"/>
        <v>40.556234029062665</v>
      </c>
      <c r="BA92" s="40"/>
      <c r="BB92" s="11">
        <f t="shared" si="96"/>
        <v>1768.8896744547255</v>
      </c>
      <c r="BC92" s="11">
        <f t="shared" si="97"/>
        <v>-88.44448372273628</v>
      </c>
      <c r="BD92" s="11">
        <f t="shared" si="97"/>
        <v>-19.941381303881748</v>
      </c>
      <c r="BE92" s="11">
        <f t="shared" si="107"/>
        <v>-2507.7478907839695</v>
      </c>
      <c r="BF92" s="11">
        <f t="shared" si="108"/>
        <v>-847.24408135586214</v>
      </c>
      <c r="BG92" s="11">
        <f t="shared" si="125"/>
        <v>0.62877903356532705</v>
      </c>
      <c r="BH92" s="11">
        <f t="shared" si="109"/>
        <v>124.11939837710456</v>
      </c>
      <c r="BI92" s="11">
        <f t="shared" si="98"/>
        <v>-722.49590394519225</v>
      </c>
    </row>
    <row r="93" spans="1:61" x14ac:dyDescent="0.2">
      <c r="A93" s="35" t="s">
        <v>80</v>
      </c>
      <c r="B93" s="90">
        <f>AE101</f>
        <v>1670.0869642442378</v>
      </c>
      <c r="C93" s="90">
        <f>BI101</f>
        <v>4746.1055815348645</v>
      </c>
      <c r="D93" s="21"/>
      <c r="E93" s="31">
        <f t="shared" si="110"/>
        <v>18</v>
      </c>
      <c r="F93" s="27">
        <f>B79</f>
        <v>2217.6117685869599</v>
      </c>
      <c r="G93" s="27">
        <f t="shared" si="126"/>
        <v>110.88058842934799</v>
      </c>
      <c r="H93" s="28">
        <f t="shared" si="127"/>
        <v>25</v>
      </c>
      <c r="I93" s="27">
        <f>B76</f>
        <v>250000</v>
      </c>
      <c r="J93" s="29">
        <v>0.2</v>
      </c>
      <c r="K93" s="8">
        <f t="shared" si="99"/>
        <v>50</v>
      </c>
      <c r="L93" s="40"/>
      <c r="M93" s="9">
        <f t="shared" si="111"/>
        <v>15.408521992477764</v>
      </c>
      <c r="N93" s="9">
        <f t="shared" si="112"/>
        <v>1.3713531842010854E-3</v>
      </c>
      <c r="O93" s="33">
        <f t="shared" si="113"/>
        <v>0.79765525215526989</v>
      </c>
      <c r="P93" s="33">
        <f t="shared" si="114"/>
        <v>1.2290688495249873E-2</v>
      </c>
      <c r="Q93" s="33">
        <f t="shared" si="115"/>
        <v>1.093867069937849E-3</v>
      </c>
      <c r="R93" s="30">
        <f t="shared" si="116"/>
        <v>0.78427069659008219</v>
      </c>
      <c r="S93" s="40"/>
      <c r="T93" s="10">
        <f t="shared" si="100"/>
        <v>39.882762607763496</v>
      </c>
      <c r="U93" s="10">
        <f t="shared" si="91"/>
        <v>39.213534829504113</v>
      </c>
      <c r="X93" s="11">
        <f t="shared" si="92"/>
        <v>1739.2079265160592</v>
      </c>
      <c r="Y93" s="11">
        <f t="shared" si="93"/>
        <v>-86.960396325802961</v>
      </c>
      <c r="Z93" s="11">
        <f t="shared" si="93"/>
        <v>-19.606767414752056</v>
      </c>
      <c r="AA93" s="11">
        <f t="shared" si="101"/>
        <v>-3072.6721238124683</v>
      </c>
      <c r="AB93" s="11">
        <f t="shared" si="102"/>
        <v>-1440.0313610369642</v>
      </c>
      <c r="AC93" s="11">
        <f t="shared" si="117"/>
        <v>0.64663661645299186</v>
      </c>
      <c r="AD93" s="11">
        <f t="shared" si="103"/>
        <v>121.99605184700536</v>
      </c>
      <c r="AE93" s="11">
        <f t="shared" si="94"/>
        <v>-1317.3886725735058</v>
      </c>
      <c r="AI93" s="31">
        <f t="shared" si="118"/>
        <v>18</v>
      </c>
      <c r="AJ93" s="27">
        <f t="shared" si="128"/>
        <v>2217.6117685869599</v>
      </c>
      <c r="AK93" s="27">
        <f t="shared" si="128"/>
        <v>110.88058842934799</v>
      </c>
      <c r="AL93" s="28">
        <f t="shared" si="129"/>
        <v>25</v>
      </c>
      <c r="AM93" s="27">
        <f t="shared" si="104"/>
        <v>250000</v>
      </c>
      <c r="AN93" s="29">
        <v>0.2</v>
      </c>
      <c r="AO93" s="8">
        <f t="shared" si="105"/>
        <v>50</v>
      </c>
      <c r="AP93" s="40"/>
      <c r="AQ93" s="9">
        <f t="shared" si="119"/>
        <v>13.384212007194003</v>
      </c>
      <c r="AR93" s="9">
        <f t="shared" si="120"/>
        <v>1.3713531842010854E-3</v>
      </c>
      <c r="AS93" s="33">
        <f t="shared" si="121"/>
        <v>0.81112468058125331</v>
      </c>
      <c r="AT93" s="33">
        <f t="shared" si="122"/>
        <v>1.0856264689167011E-2</v>
      </c>
      <c r="AU93" s="33">
        <f t="shared" si="123"/>
        <v>1.11233841349919E-3</v>
      </c>
      <c r="AV93" s="30">
        <f t="shared" si="124"/>
        <v>0.79915607747858708</v>
      </c>
      <c r="AW93" s="40"/>
      <c r="AX93" s="10">
        <f t="shared" si="106"/>
        <v>40.556234029062665</v>
      </c>
      <c r="AY93" s="10">
        <f t="shared" si="95"/>
        <v>39.95780387392935</v>
      </c>
      <c r="BB93" s="11">
        <f t="shared" si="96"/>
        <v>1739.2079265160592</v>
      </c>
      <c r="BC93" s="11">
        <f t="shared" si="97"/>
        <v>-86.960396325802961</v>
      </c>
      <c r="BD93" s="11">
        <f t="shared" si="97"/>
        <v>-19.606767414752056</v>
      </c>
      <c r="BE93" s="11">
        <f t="shared" si="107"/>
        <v>-2714.0661722917525</v>
      </c>
      <c r="BF93" s="11">
        <f t="shared" si="108"/>
        <v>-1081.4254095162485</v>
      </c>
      <c r="BG93" s="11">
        <f t="shared" si="125"/>
        <v>0.64663661645299186</v>
      </c>
      <c r="BH93" s="11">
        <f t="shared" si="109"/>
        <v>122.04460653264628</v>
      </c>
      <c r="BI93" s="11">
        <f t="shared" si="98"/>
        <v>-958.73416636714921</v>
      </c>
    </row>
    <row r="94" spans="1:61" x14ac:dyDescent="0.2">
      <c r="A94" s="35" t="s">
        <v>81</v>
      </c>
      <c r="B94" s="222">
        <f>F75+NPV(B78,F76:F95)</f>
        <v>33400.749325106706</v>
      </c>
      <c r="C94" s="222"/>
      <c r="E94" s="31">
        <f t="shared" si="110"/>
        <v>19</v>
      </c>
      <c r="F94" s="27">
        <f>B79</f>
        <v>2217.6117685869599</v>
      </c>
      <c r="G94" s="27">
        <f t="shared" si="126"/>
        <v>110.88058842934799</v>
      </c>
      <c r="H94" s="28">
        <f t="shared" si="127"/>
        <v>25</v>
      </c>
      <c r="I94" s="27">
        <f>B76</f>
        <v>250000</v>
      </c>
      <c r="J94" s="29">
        <v>0.1</v>
      </c>
      <c r="K94" s="8">
        <f t="shared" si="99"/>
        <v>25</v>
      </c>
      <c r="L94" s="40"/>
      <c r="M94" s="9">
        <f t="shared" si="111"/>
        <v>16.950197080660736</v>
      </c>
      <c r="N94" s="9">
        <f t="shared" si="112"/>
        <v>1.2715628610744996E-3</v>
      </c>
      <c r="O94" s="33">
        <f t="shared" si="113"/>
        <v>0.78427069659008219</v>
      </c>
      <c r="P94" s="33">
        <f t="shared" si="114"/>
        <v>1.3293542871788975E-2</v>
      </c>
      <c r="Q94" s="33">
        <f t="shared" si="115"/>
        <v>9.9724949081297573E-4</v>
      </c>
      <c r="R94" s="30">
        <f t="shared" si="116"/>
        <v>0.76997990422748019</v>
      </c>
      <c r="S94" s="40"/>
      <c r="T94" s="10">
        <f t="shared" si="100"/>
        <v>39.213534829504113</v>
      </c>
      <c r="U94" s="10">
        <f t="shared" si="91"/>
        <v>19.249497605687004</v>
      </c>
      <c r="X94" s="11">
        <f t="shared" si="92"/>
        <v>1707.5164971903203</v>
      </c>
      <c r="Y94" s="11">
        <f t="shared" si="93"/>
        <v>-85.375824859516015</v>
      </c>
      <c r="Z94" s="11">
        <f t="shared" si="93"/>
        <v>-19.249497605687004</v>
      </c>
      <c r="AA94" s="11">
        <f t="shared" si="101"/>
        <v>-3323.3857179472438</v>
      </c>
      <c r="AB94" s="11">
        <f t="shared" si="102"/>
        <v>-1720.4945432221268</v>
      </c>
      <c r="AC94" s="11">
        <f t="shared" si="117"/>
        <v>20.275995193011436</v>
      </c>
      <c r="AD94" s="11">
        <f t="shared" si="103"/>
        <v>119.77721506174944</v>
      </c>
      <c r="AE94" s="11">
        <f t="shared" si="94"/>
        <v>-1580.441332967366</v>
      </c>
      <c r="AI94" s="31">
        <f t="shared" si="118"/>
        <v>19</v>
      </c>
      <c r="AJ94" s="27">
        <f t="shared" si="128"/>
        <v>2217.6117685869599</v>
      </c>
      <c r="AK94" s="27">
        <f t="shared" si="128"/>
        <v>110.88058842934799</v>
      </c>
      <c r="AL94" s="28">
        <f t="shared" si="129"/>
        <v>25</v>
      </c>
      <c r="AM94" s="27">
        <f t="shared" si="104"/>
        <v>250000</v>
      </c>
      <c r="AN94" s="29">
        <v>0.1</v>
      </c>
      <c r="AO94" s="8">
        <f t="shared" si="105"/>
        <v>25</v>
      </c>
      <c r="AP94" s="40"/>
      <c r="AQ94" s="9">
        <f t="shared" si="119"/>
        <v>14.723347988991849</v>
      </c>
      <c r="AR94" s="9">
        <f t="shared" si="120"/>
        <v>1.2715628610744996E-3</v>
      </c>
      <c r="AS94" s="33">
        <f t="shared" si="121"/>
        <v>0.79915607747858708</v>
      </c>
      <c r="AT94" s="33">
        <f t="shared" si="122"/>
        <v>1.1766253026234968E-2</v>
      </c>
      <c r="AU94" s="33">
        <f t="shared" si="123"/>
        <v>1.0161771883237466E-3</v>
      </c>
      <c r="AV94" s="30">
        <f t="shared" si="124"/>
        <v>0.78637364726402836</v>
      </c>
      <c r="AW94" s="40"/>
      <c r="AX94" s="10">
        <f t="shared" si="106"/>
        <v>39.95780387392935</v>
      </c>
      <c r="AY94" s="10">
        <f t="shared" si="95"/>
        <v>19.659341181600709</v>
      </c>
      <c r="BB94" s="11">
        <f t="shared" si="96"/>
        <v>1707.5164971903203</v>
      </c>
      <c r="BC94" s="11">
        <f t="shared" si="97"/>
        <v>-85.375824859516015</v>
      </c>
      <c r="BD94" s="11">
        <f t="shared" si="97"/>
        <v>-19.249497605687004</v>
      </c>
      <c r="BE94" s="11">
        <f t="shared" si="107"/>
        <v>-2941.5632565587421</v>
      </c>
      <c r="BF94" s="11">
        <f t="shared" si="108"/>
        <v>-1338.672081833625</v>
      </c>
      <c r="BG94" s="11">
        <f t="shared" si="125"/>
        <v>20.275995193011436</v>
      </c>
      <c r="BH94" s="11">
        <f t="shared" si="109"/>
        <v>119.83087398229372</v>
      </c>
      <c r="BI94" s="11">
        <f t="shared" si="98"/>
        <v>-1198.56521265832</v>
      </c>
    </row>
    <row r="95" spans="1:61" x14ac:dyDescent="0.2">
      <c r="A95" s="34" t="s">
        <v>82</v>
      </c>
      <c r="B95" s="129">
        <f>B93/B94</f>
        <v>5.0001481942468437E-2</v>
      </c>
      <c r="C95" s="129">
        <f>C93/B94</f>
        <v>0.14209578160473507</v>
      </c>
      <c r="E95" s="31">
        <f t="shared" si="110"/>
        <v>20</v>
      </c>
      <c r="F95" s="27">
        <f>B79</f>
        <v>2217.6117685869599</v>
      </c>
      <c r="G95" s="27">
        <f t="shared" si="126"/>
        <v>110.88058842934799</v>
      </c>
      <c r="H95" s="28">
        <f t="shared" si="127"/>
        <v>25</v>
      </c>
      <c r="I95" s="27">
        <f>B76</f>
        <v>250000</v>
      </c>
      <c r="J95" s="29">
        <v>0</v>
      </c>
      <c r="K95" s="8">
        <f t="shared" si="99"/>
        <v>0</v>
      </c>
      <c r="L95" s="40"/>
      <c r="M95" s="9">
        <f t="shared" si="111"/>
        <v>18.704439664650572</v>
      </c>
      <c r="N95" s="9">
        <f t="shared" si="112"/>
        <v>9.4724395230578351E-2</v>
      </c>
      <c r="O95" s="33">
        <f t="shared" si="113"/>
        <v>0.76997990422748019</v>
      </c>
      <c r="P95" s="33">
        <f t="shared" si="114"/>
        <v>1.440204266161633E-2</v>
      </c>
      <c r="Q95" s="33">
        <f t="shared" si="115"/>
        <v>7.2935880767646705E-2</v>
      </c>
      <c r="R95" s="30">
        <f t="shared" si="116"/>
        <v>0.68264198079821714</v>
      </c>
      <c r="S95" s="40"/>
      <c r="T95" s="10">
        <f t="shared" si="100"/>
        <v>19.249497605687004</v>
      </c>
      <c r="U95" s="10">
        <f t="shared" si="91"/>
        <v>0</v>
      </c>
      <c r="X95" s="11">
        <f t="shared" si="92"/>
        <v>1513.8348903496399</v>
      </c>
      <c r="Y95" s="11">
        <f t="shared" si="93"/>
        <v>-75.691744517481993</v>
      </c>
      <c r="Z95" s="11">
        <f t="shared" si="93"/>
        <v>-17.066049519955428</v>
      </c>
      <c r="AA95" s="11">
        <f t="shared" si="101"/>
        <v>-3600.5106654040824</v>
      </c>
      <c r="AB95" s="11">
        <f t="shared" si="102"/>
        <v>-2179.4335690918797</v>
      </c>
      <c r="AC95" s="11">
        <f t="shared" si="117"/>
        <v>19.606767414752056</v>
      </c>
      <c r="AD95" s="11">
        <f t="shared" si="103"/>
        <v>105.07237489158885</v>
      </c>
      <c r="AE95" s="11">
        <f t="shared" si="94"/>
        <v>-2054.7544267855387</v>
      </c>
      <c r="AI95" s="31">
        <f t="shared" si="118"/>
        <v>20</v>
      </c>
      <c r="AJ95" s="27">
        <f t="shared" si="128"/>
        <v>2217.6117685869599</v>
      </c>
      <c r="AK95" s="27">
        <f t="shared" si="128"/>
        <v>110.88058842934799</v>
      </c>
      <c r="AL95" s="28">
        <f t="shared" si="129"/>
        <v>25</v>
      </c>
      <c r="AM95" s="27">
        <f t="shared" si="104"/>
        <v>250000</v>
      </c>
      <c r="AN95" s="29">
        <v>0</v>
      </c>
      <c r="AO95" s="8">
        <f t="shared" si="105"/>
        <v>0</v>
      </c>
      <c r="AP95" s="40"/>
      <c r="AQ95" s="9">
        <f t="shared" si="119"/>
        <v>16.247125199267437</v>
      </c>
      <c r="AR95" s="9">
        <f t="shared" si="120"/>
        <v>9.4724395230578351E-2</v>
      </c>
      <c r="AS95" s="33">
        <f t="shared" si="121"/>
        <v>0.78637364726402836</v>
      </c>
      <c r="AT95" s="33">
        <f t="shared" si="122"/>
        <v>1.2776311100503238E-2</v>
      </c>
      <c r="AU95" s="33">
        <f t="shared" si="123"/>
        <v>7.4488768162349228E-2</v>
      </c>
      <c r="AV95" s="30">
        <f t="shared" si="124"/>
        <v>0.69910856800117593</v>
      </c>
      <c r="AW95" s="40"/>
      <c r="AX95" s="10">
        <f t="shared" si="106"/>
        <v>19.659341181600709</v>
      </c>
      <c r="AY95" s="10">
        <f t="shared" si="95"/>
        <v>0</v>
      </c>
      <c r="BB95" s="11">
        <f t="shared" si="96"/>
        <v>1513.8348903496399</v>
      </c>
      <c r="BC95" s="11">
        <f t="shared" si="97"/>
        <v>-75.691744517481993</v>
      </c>
      <c r="BD95" s="11">
        <f t="shared" si="97"/>
        <v>-17.066049519955428</v>
      </c>
      <c r="BE95" s="11">
        <f t="shared" si="107"/>
        <v>-3194.0777751258097</v>
      </c>
      <c r="BF95" s="11">
        <f t="shared" si="108"/>
        <v>-1773.0006788136072</v>
      </c>
      <c r="BG95" s="11">
        <f t="shared" si="125"/>
        <v>19.606767414752056</v>
      </c>
      <c r="BH95" s="11">
        <f t="shared" si="109"/>
        <v>105.10192302883875</v>
      </c>
      <c r="BI95" s="11">
        <f t="shared" si="98"/>
        <v>-1648.2919883700165</v>
      </c>
    </row>
    <row r="96" spans="1:61" x14ac:dyDescent="0.2">
      <c r="B96" s="31"/>
      <c r="C96" s="14"/>
      <c r="E96" s="31"/>
      <c r="F96" s="40"/>
      <c r="G96" s="40"/>
      <c r="H96" s="40"/>
      <c r="I96" s="40"/>
      <c r="J96" s="40"/>
      <c r="K96" s="40"/>
      <c r="L96" s="40"/>
      <c r="M96" s="15"/>
      <c r="N96" s="40"/>
      <c r="O96" s="33"/>
      <c r="P96" s="40"/>
      <c r="Q96" s="40"/>
      <c r="R96" s="40"/>
      <c r="S96" s="40"/>
      <c r="T96" s="11"/>
      <c r="U96" s="11"/>
      <c r="V96" s="11"/>
      <c r="AI96" s="31"/>
      <c r="AJ96" s="40"/>
      <c r="AK96" s="40"/>
      <c r="AL96" s="40"/>
      <c r="AM96" s="40"/>
      <c r="AN96" s="40"/>
      <c r="AO96" s="40"/>
      <c r="AP96" s="40"/>
      <c r="AQ96" s="15"/>
      <c r="AR96" s="40"/>
      <c r="AS96" s="33"/>
      <c r="AT96" s="40"/>
      <c r="AU96" s="40"/>
      <c r="AV96" s="40"/>
      <c r="AW96" s="40"/>
      <c r="AX96" s="11"/>
      <c r="AY96" s="11"/>
      <c r="AZ96" s="11"/>
    </row>
    <row r="97" spans="1:61" x14ac:dyDescent="0.2">
      <c r="B97" s="41"/>
      <c r="C97" s="16"/>
      <c r="E97" s="31"/>
      <c r="F97" s="40"/>
      <c r="G97" s="40"/>
      <c r="H97" s="40"/>
      <c r="I97" s="40"/>
      <c r="J97" s="40"/>
      <c r="K97" s="40"/>
      <c r="L97" s="40"/>
      <c r="M97" s="15"/>
      <c r="N97" s="40"/>
      <c r="O97" s="40"/>
      <c r="P97" s="40"/>
      <c r="Q97" s="40"/>
      <c r="R97" s="40"/>
      <c r="S97" s="40"/>
      <c r="T97" s="11"/>
      <c r="U97" s="11"/>
      <c r="V97" s="11"/>
      <c r="W97" s="22" t="s">
        <v>83</v>
      </c>
      <c r="X97" s="42">
        <f>SUM(X75:X95)</f>
        <v>38632.35405523159</v>
      </c>
      <c r="Y97" s="42">
        <f t="shared" ref="Y97:AE97" si="130">SUM(Y75:Y95)</f>
        <v>-3594.8265292017986</v>
      </c>
      <c r="Z97" s="42">
        <f t="shared" si="130"/>
        <v>-610.51755319020219</v>
      </c>
      <c r="AA97" s="42">
        <f t="shared" si="130"/>
        <v>-37649.578792945846</v>
      </c>
      <c r="AB97" s="42">
        <f t="shared" si="130"/>
        <v>-3222.5688201062544</v>
      </c>
      <c r="AC97" s="42">
        <f t="shared" si="130"/>
        <v>0</v>
      </c>
      <c r="AD97" s="42">
        <f t="shared" si="130"/>
        <v>2639.4828337562844</v>
      </c>
      <c r="AE97" s="42">
        <f t="shared" si="130"/>
        <v>-583.08598634996838</v>
      </c>
      <c r="AI97" s="31"/>
      <c r="AJ97" s="40"/>
      <c r="AK97" s="40"/>
      <c r="AL97" s="40"/>
      <c r="AM97" s="40"/>
      <c r="AN97" s="40"/>
      <c r="AO97" s="40"/>
      <c r="AP97" s="40"/>
      <c r="AQ97" s="15"/>
      <c r="AR97" s="40"/>
      <c r="AS97" s="40"/>
      <c r="AT97" s="40"/>
      <c r="AU97" s="40"/>
      <c r="AV97" s="40"/>
      <c r="AW97" s="40"/>
      <c r="AX97" s="11"/>
      <c r="AY97" s="11"/>
      <c r="AZ97" s="11"/>
      <c r="BA97" s="22" t="s">
        <v>83</v>
      </c>
      <c r="BB97" s="42">
        <f>SUM(BB75:BB95)</f>
        <v>38632.35405523159</v>
      </c>
      <c r="BC97" s="42">
        <f t="shared" ref="BC97:BI97" si="131">SUM(BC75:BC95)</f>
        <v>-3594.8265292017986</v>
      </c>
      <c r="BD97" s="42">
        <f t="shared" si="131"/>
        <v>-650.51755319020219</v>
      </c>
      <c r="BE97" s="42">
        <f t="shared" si="131"/>
        <v>-33050.944147128779</v>
      </c>
      <c r="BF97" s="42">
        <f t="shared" si="131"/>
        <v>1336.0658257108105</v>
      </c>
      <c r="BG97" s="42">
        <f t="shared" si="131"/>
        <v>0</v>
      </c>
      <c r="BH97" s="42">
        <f t="shared" si="131"/>
        <v>2640.169186105315</v>
      </c>
      <c r="BI97" s="42">
        <f t="shared" si="131"/>
        <v>3976.2350118161253</v>
      </c>
    </row>
    <row r="98" spans="1:61" x14ac:dyDescent="0.2">
      <c r="B98" s="31"/>
      <c r="C98" s="14"/>
      <c r="E98" s="31"/>
      <c r="V98" s="11"/>
      <c r="W98" s="34"/>
      <c r="AI98" s="31"/>
      <c r="AZ98" s="11"/>
      <c r="BA98" s="34"/>
    </row>
    <row r="99" spans="1:61" x14ac:dyDescent="0.2">
      <c r="C99" s="14"/>
      <c r="V99" s="11"/>
      <c r="W99" s="22" t="str">
        <f>"Present Value at "&amp;TEXT(B77,"0.00%")&amp;" :"</f>
        <v>Present Value at 7.21% :</v>
      </c>
      <c r="X99" s="42">
        <f>X75+NPV($B$19,X76:X95)</f>
        <v>20951.933049152445</v>
      </c>
      <c r="Y99" s="42">
        <f>Y75+NPV($B$19,Y76:Y95)</f>
        <v>-2710.8054788978425</v>
      </c>
      <c r="Z99" s="42">
        <f>Z75+NPV($B$19,Z76:Z95)</f>
        <v>-411.19929044774597</v>
      </c>
      <c r="AA99" s="42">
        <f t="shared" ref="AA99:AE99" si="132">AA75+NPV($B$19,AA76:AA95)</f>
        <v>-16357.497318342328</v>
      </c>
      <c r="AB99" s="42">
        <f t="shared" si="132"/>
        <v>1472.4309614645238</v>
      </c>
      <c r="AC99" s="42">
        <f t="shared" si="132"/>
        <v>-92.236477491082283</v>
      </c>
      <c r="AD99" s="42">
        <f t="shared" si="132"/>
        <v>1374.3569035113783</v>
      </c>
      <c r="AE99" s="42">
        <f t="shared" si="132"/>
        <v>2754.5513874848207</v>
      </c>
      <c r="AZ99" s="11"/>
      <c r="BA99" s="22" t="str">
        <f>"Present Value at "&amp;TEXT(B77,"0.00%")&amp;" :"</f>
        <v>Present Value at 7.21% :</v>
      </c>
      <c r="BB99" s="42">
        <f>BB75+NPV($B$19,BB76:BB95)</f>
        <v>20951.933049152445</v>
      </c>
      <c r="BC99" s="42">
        <f t="shared" ref="BC99:BI99" si="133">BC75+NPV($B$19,BC76:BC95)</f>
        <v>-2710.8054788978425</v>
      </c>
      <c r="BD99" s="42">
        <f t="shared" si="133"/>
        <v>-451.19929044774597</v>
      </c>
      <c r="BE99" s="42">
        <f t="shared" si="133"/>
        <v>-14324.221602232616</v>
      </c>
      <c r="BF99" s="42">
        <f t="shared" si="133"/>
        <v>3465.7066775742396</v>
      </c>
      <c r="BG99" s="42">
        <f t="shared" si="133"/>
        <v>-92.236477491082283</v>
      </c>
      <c r="BH99" s="42">
        <f t="shared" si="133"/>
        <v>1374.6520331699687</v>
      </c>
      <c r="BI99" s="42">
        <f t="shared" si="133"/>
        <v>4748.122233253127</v>
      </c>
    </row>
    <row r="100" spans="1:61" x14ac:dyDescent="0.2">
      <c r="B100" s="31"/>
      <c r="C100" s="14"/>
      <c r="V100" s="11"/>
      <c r="AZ100" s="11"/>
    </row>
    <row r="101" spans="1:61" x14ac:dyDescent="0.2">
      <c r="B101" s="31"/>
      <c r="C101" s="14"/>
      <c r="V101" s="11"/>
      <c r="W101" s="22" t="str">
        <f>"Present Value at "&amp;TEXT(B78,"0.00%")&amp;" :"</f>
        <v>Present Value at 3.21% :</v>
      </c>
      <c r="X101" s="42">
        <f>X75+NPV($B$20,X76:X95)</f>
        <v>28695.971315351333</v>
      </c>
      <c r="Y101" s="42">
        <f t="shared" ref="Y101:AE101" si="134">Y75+NPV($B$20,Y76:Y95)</f>
        <v>-3098.0073922077872</v>
      </c>
      <c r="Z101" s="42">
        <f t="shared" si="134"/>
        <v>-498.50084584052473</v>
      </c>
      <c r="AA101" s="42">
        <f t="shared" si="134"/>
        <v>-25306.66857336332</v>
      </c>
      <c r="AB101" s="42">
        <f t="shared" si="134"/>
        <v>-207.20549606028436</v>
      </c>
      <c r="AC101" s="42">
        <f t="shared" si="134"/>
        <v>-52.234474919310998</v>
      </c>
      <c r="AD101" s="42">
        <f t="shared" si="134"/>
        <v>1929.5269352238345</v>
      </c>
      <c r="AE101" s="42">
        <f t="shared" si="134"/>
        <v>1670.0869642442378</v>
      </c>
      <c r="AZ101" s="11"/>
      <c r="BA101" s="22" t="str">
        <f>"Present Value at "&amp;TEXT(B78,"0.00%")&amp;" :"</f>
        <v>Present Value at 3.21% :</v>
      </c>
      <c r="BB101" s="42">
        <f>BB75+NPV($B$20,BB76:BB95)</f>
        <v>28695.971315351333</v>
      </c>
      <c r="BC101" s="42">
        <f t="shared" ref="BC101:BI101" si="135">BC75+NPV($B$20,BC76:BC95)</f>
        <v>-3098.0073922077872</v>
      </c>
      <c r="BD101" s="42">
        <f t="shared" si="135"/>
        <v>-538.50084584052479</v>
      </c>
      <c r="BE101" s="42">
        <f t="shared" si="135"/>
        <v>-22191.111714136918</v>
      </c>
      <c r="BF101" s="42">
        <f t="shared" si="135"/>
        <v>2868.3513631661076</v>
      </c>
      <c r="BG101" s="42">
        <f t="shared" si="135"/>
        <v>-52.234474919310998</v>
      </c>
      <c r="BH101" s="42">
        <f t="shared" si="135"/>
        <v>1929.9886932880693</v>
      </c>
      <c r="BI101" s="42">
        <f t="shared" si="135"/>
        <v>4746.1055815348645</v>
      </c>
    </row>
    <row r="102" spans="1:61" x14ac:dyDescent="0.2">
      <c r="B102" s="31"/>
      <c r="C102" s="14"/>
    </row>
    <row r="103" spans="1:61" s="20" customFormat="1" ht="17" thickBot="1" x14ac:dyDescent="0.25">
      <c r="B103" s="43"/>
      <c r="C103" s="44"/>
      <c r="AG103" s="47"/>
    </row>
    <row r="104" spans="1:61" ht="17" thickBot="1" x14ac:dyDescent="0.25">
      <c r="A104" s="221" t="s">
        <v>67</v>
      </c>
      <c r="B104" s="221"/>
      <c r="E104" s="21">
        <v>0</v>
      </c>
      <c r="F104" s="27">
        <f>B108</f>
        <v>4392.2758055138702</v>
      </c>
      <c r="G104" s="27">
        <f>F104*B113</f>
        <v>3513.8206444110965</v>
      </c>
      <c r="H104" s="28">
        <f>B118</f>
        <v>200</v>
      </c>
      <c r="I104" s="27">
        <f>B105</f>
        <v>500000</v>
      </c>
      <c r="J104" s="29">
        <v>0.8</v>
      </c>
      <c r="K104" s="8">
        <f>I104*J104/1000</f>
        <v>400</v>
      </c>
      <c r="M104" s="9"/>
      <c r="N104" s="9"/>
      <c r="O104" s="30">
        <v>1</v>
      </c>
      <c r="P104" s="30"/>
      <c r="Q104" s="30"/>
      <c r="R104" s="30">
        <f>O104-SUM(P104:Q104)</f>
        <v>1</v>
      </c>
      <c r="S104" s="30"/>
      <c r="T104" s="10"/>
      <c r="U104" s="10">
        <f t="shared" ref="U104:U124" si="136">K104*R104</f>
        <v>400</v>
      </c>
      <c r="W104" s="30"/>
      <c r="X104" s="11">
        <f t="shared" ref="X104:X124" si="137">$R104*F104</f>
        <v>4392.2758055138702</v>
      </c>
      <c r="Y104" s="11">
        <f t="shared" ref="Y104:Z124" si="138">-$R104*G104</f>
        <v>-3513.8206444110965</v>
      </c>
      <c r="Z104" s="11">
        <f t="shared" si="138"/>
        <v>-200</v>
      </c>
      <c r="AA104" s="11"/>
      <c r="AB104" s="11">
        <f>SUM(X104:AA104)</f>
        <v>678.45516110277367</v>
      </c>
      <c r="AC104" s="11">
        <f>T104-U104</f>
        <v>-400</v>
      </c>
      <c r="AD104" s="11"/>
      <c r="AE104" s="11">
        <f t="shared" ref="AE104:AE124" si="139">SUM(AB104:AD104)</f>
        <v>278.45516110277367</v>
      </c>
      <c r="AI104" s="21">
        <v>0</v>
      </c>
      <c r="AJ104" s="27">
        <f>F104</f>
        <v>4392.2758055138702</v>
      </c>
      <c r="AK104" s="27">
        <f>G104</f>
        <v>3513.8206444110965</v>
      </c>
      <c r="AL104" s="28">
        <f>C118</f>
        <v>240</v>
      </c>
      <c r="AM104" s="27">
        <f>I104</f>
        <v>500000</v>
      </c>
      <c r="AN104" s="29">
        <v>0.8</v>
      </c>
      <c r="AO104" s="8">
        <f>AM104*AN104/1000</f>
        <v>400</v>
      </c>
      <c r="AQ104" s="9"/>
      <c r="AR104" s="9"/>
      <c r="AS104" s="30">
        <v>1</v>
      </c>
      <c r="AT104" s="30"/>
      <c r="AU104" s="30"/>
      <c r="AV104" s="30">
        <f>AS104-SUM(AT104:AU104)</f>
        <v>1</v>
      </c>
      <c r="AW104" s="30"/>
      <c r="AX104" s="10"/>
      <c r="AY104" s="10">
        <f t="shared" ref="AY104:AY124" si="140">AO104*AV104</f>
        <v>400</v>
      </c>
      <c r="BA104" s="30"/>
      <c r="BB104" s="11">
        <f t="shared" ref="BB104:BB124" si="141">$R104*AJ104</f>
        <v>4392.2758055138702</v>
      </c>
      <c r="BC104" s="11">
        <f t="shared" ref="BC104:BD124" si="142">-$R104*AK104</f>
        <v>-3513.8206444110965</v>
      </c>
      <c r="BD104" s="11">
        <f t="shared" si="142"/>
        <v>-240</v>
      </c>
      <c r="BE104" s="11"/>
      <c r="BF104" s="11">
        <f>SUM(BB104:BE104)</f>
        <v>638.45516110277367</v>
      </c>
      <c r="BG104" s="11">
        <f>AX104-AY104</f>
        <v>-400</v>
      </c>
      <c r="BH104" s="11"/>
      <c r="BI104" s="11">
        <f t="shared" ref="BI104:BI124" si="143">SUM(BF104:BH104)</f>
        <v>238.45516110277367</v>
      </c>
    </row>
    <row r="105" spans="1:61" x14ac:dyDescent="0.2">
      <c r="A105" s="45" t="s">
        <v>68</v>
      </c>
      <c r="B105" s="24">
        <v>500000</v>
      </c>
      <c r="E105" s="31">
        <f>E104+1</f>
        <v>1</v>
      </c>
      <c r="F105" s="27"/>
      <c r="G105" s="27"/>
      <c r="H105" s="28"/>
      <c r="I105" s="27">
        <f>B105</f>
        <v>500000</v>
      </c>
      <c r="J105" s="29">
        <v>0.8</v>
      </c>
      <c r="K105" s="8">
        <f t="shared" ref="K105:K124" si="144">I105*J105/1000</f>
        <v>400</v>
      </c>
      <c r="L105" s="32"/>
      <c r="M105" s="9">
        <f>M18</f>
        <v>3.1319523698602287</v>
      </c>
      <c r="N105" s="9">
        <f>N18</f>
        <v>1.0342509096661921E-2</v>
      </c>
      <c r="O105" s="33">
        <f>R104</f>
        <v>1</v>
      </c>
      <c r="P105" s="33">
        <f>O105*M105/1000</f>
        <v>3.1319523698602287E-3</v>
      </c>
      <c r="Q105" s="33">
        <f>MIN(N105*O105,O105-P105)</f>
        <v>1.0342509096661921E-2</v>
      </c>
      <c r="R105" s="30">
        <f>O105-SUM(P105:Q105)</f>
        <v>0.9865255385334778</v>
      </c>
      <c r="S105" s="30"/>
      <c r="T105" s="10">
        <f t="shared" ref="T105:T124" si="145">U104</f>
        <v>400</v>
      </c>
      <c r="U105" s="10">
        <f t="shared" si="136"/>
        <v>394.61021541339113</v>
      </c>
      <c r="W105" s="30"/>
      <c r="X105" s="11">
        <f t="shared" si="137"/>
        <v>0</v>
      </c>
      <c r="Y105" s="11">
        <f t="shared" si="138"/>
        <v>0</v>
      </c>
      <c r="Z105" s="11">
        <f t="shared" si="138"/>
        <v>0</v>
      </c>
      <c r="AA105" s="11">
        <f t="shared" ref="AA105:AA124" si="146">-P105*I105</f>
        <v>-1565.9761849301144</v>
      </c>
      <c r="AB105" s="11">
        <f t="shared" ref="AB105:AB124" si="147">SUM(X105:AA105)</f>
        <v>-1565.9761849301144</v>
      </c>
      <c r="AC105" s="11">
        <f>-I105*$R104*(J105-J104)/1000</f>
        <v>0</v>
      </c>
      <c r="AD105" s="11">
        <f t="shared" ref="AD105:AD124" si="148">$B$19*SUM(T105,X105:Y105)</f>
        <v>28.83845348463775</v>
      </c>
      <c r="AE105" s="11">
        <f t="shared" si="139"/>
        <v>-1537.1377314454767</v>
      </c>
      <c r="AG105" s="49"/>
      <c r="AI105" s="31">
        <f>AI104+1</f>
        <v>1</v>
      </c>
      <c r="AJ105" s="27"/>
      <c r="AK105" s="27"/>
      <c r="AL105" s="28"/>
      <c r="AM105" s="27">
        <f t="shared" ref="AM105:AM124" si="149">I105</f>
        <v>500000</v>
      </c>
      <c r="AN105" s="29">
        <v>0.8</v>
      </c>
      <c r="AO105" s="8">
        <f t="shared" ref="AO105:AO124" si="150">AM105*AN105/1000</f>
        <v>400</v>
      </c>
      <c r="AP105" s="32"/>
      <c r="AQ105" s="9">
        <f>AQ18</f>
        <v>2.7204889953174707</v>
      </c>
      <c r="AR105" s="9">
        <f>N105</f>
        <v>1.0342509096661921E-2</v>
      </c>
      <c r="AS105" s="33">
        <f>AV104</f>
        <v>1</v>
      </c>
      <c r="AT105" s="33">
        <f>AS105*AQ105/1000</f>
        <v>2.7204889953174709E-3</v>
      </c>
      <c r="AU105" s="33">
        <f>MIN(AR105*AS105,AS105-AT105)</f>
        <v>1.0342509096661921E-2</v>
      </c>
      <c r="AV105" s="30">
        <f>AS105-SUM(AT105:AU105)</f>
        <v>0.98693700190802058</v>
      </c>
      <c r="AW105" s="30"/>
      <c r="AX105" s="10">
        <f t="shared" ref="AX105:AX124" si="151">AY104</f>
        <v>400</v>
      </c>
      <c r="AY105" s="10">
        <f t="shared" si="140"/>
        <v>394.77480076320825</v>
      </c>
      <c r="BA105" s="30"/>
      <c r="BB105" s="11">
        <f t="shared" si="141"/>
        <v>0</v>
      </c>
      <c r="BC105" s="11">
        <f t="shared" si="142"/>
        <v>0</v>
      </c>
      <c r="BD105" s="11">
        <f t="shared" si="142"/>
        <v>0</v>
      </c>
      <c r="BE105" s="11">
        <f t="shared" ref="BE105:BE124" si="152">-AT105*AM105</f>
        <v>-1360.2444976587353</v>
      </c>
      <c r="BF105" s="11">
        <f t="shared" ref="BF105:BF124" si="153">SUM(BB105:BE105)</f>
        <v>-1360.2444976587353</v>
      </c>
      <c r="BG105" s="11">
        <f>-AM105*$R104*(AN105-AN104)/1000</f>
        <v>0</v>
      </c>
      <c r="BH105" s="11">
        <f t="shared" ref="BH105:BH124" si="154">$B$19*SUM(AX105,BB105:BC105)</f>
        <v>28.83845348463775</v>
      </c>
      <c r="BI105" s="11">
        <f t="shared" si="143"/>
        <v>-1331.4060441740976</v>
      </c>
    </row>
    <row r="106" spans="1:61" x14ac:dyDescent="0.2">
      <c r="A106" s="34" t="s">
        <v>69</v>
      </c>
      <c r="B106" s="122">
        <f>B19</f>
        <v>7.2096133711594373E-2</v>
      </c>
      <c r="E106" s="31">
        <f t="shared" ref="E106:E124" si="155">E105+1</f>
        <v>2</v>
      </c>
      <c r="F106" s="27">
        <f>B108</f>
        <v>4392.2758055138702</v>
      </c>
      <c r="G106" s="27">
        <f>F106*$B$114</f>
        <v>219.61379027569353</v>
      </c>
      <c r="H106" s="28">
        <f>$B$119</f>
        <v>25</v>
      </c>
      <c r="I106" s="27">
        <f>B105</f>
        <v>500000</v>
      </c>
      <c r="J106" s="29">
        <v>0.7</v>
      </c>
      <c r="K106" s="8">
        <f t="shared" si="144"/>
        <v>350</v>
      </c>
      <c r="L106" s="32"/>
      <c r="M106" s="9">
        <f t="shared" ref="M106:M124" si="156">M19</f>
        <v>3.441094364167725</v>
      </c>
      <c r="N106" s="9">
        <f t="shared" ref="N106:N124" si="157">N19</f>
        <v>9.5002707201155071E-3</v>
      </c>
      <c r="O106" s="33">
        <f t="shared" ref="O106:O124" si="158">R105</f>
        <v>0.9865255385334778</v>
      </c>
      <c r="P106" s="33">
        <f t="shared" ref="P106:P124" si="159">O106*M106/1000</f>
        <v>3.3947274707550805E-3</v>
      </c>
      <c r="Q106" s="33">
        <f t="shared" ref="Q106:Q124" si="160">MIN(N106*O106,O106-P106)</f>
        <v>9.3722596883757808E-3</v>
      </c>
      <c r="R106" s="30">
        <f t="shared" ref="R106:R124" si="161">O106-SUM(P106:Q106)</f>
        <v>0.97375855137434697</v>
      </c>
      <c r="S106" s="30"/>
      <c r="T106" s="10">
        <f t="shared" si="145"/>
        <v>394.61021541339113</v>
      </c>
      <c r="U106" s="10">
        <f t="shared" si="136"/>
        <v>340.81549298102146</v>
      </c>
      <c r="W106" s="30"/>
      <c r="X106" s="11">
        <f t="shared" si="137"/>
        <v>4277.016125613779</v>
      </c>
      <c r="Y106" s="11">
        <f t="shared" si="138"/>
        <v>-213.85080628068897</v>
      </c>
      <c r="Z106" s="11">
        <f t="shared" si="138"/>
        <v>-24.343963784358674</v>
      </c>
      <c r="AA106" s="11">
        <f t="shared" si="146"/>
        <v>-1697.3637353775403</v>
      </c>
      <c r="AB106" s="11">
        <f t="shared" si="147"/>
        <v>2341.4576201711911</v>
      </c>
      <c r="AC106" s="11">
        <f t="shared" ref="AC106:AC124" si="162">-I106*($R105*J106-$R104*J105)/1000</f>
        <v>54.716061513282789</v>
      </c>
      <c r="AD106" s="11">
        <f t="shared" si="148"/>
        <v>321.38838100935646</v>
      </c>
      <c r="AE106" s="11">
        <f t="shared" si="139"/>
        <v>2717.5620626938307</v>
      </c>
      <c r="AG106" s="50"/>
      <c r="AI106" s="31">
        <f t="shared" ref="AI106:AI124" si="163">AI105+1</f>
        <v>2</v>
      </c>
      <c r="AJ106" s="27">
        <f>F106</f>
        <v>4392.2758055138702</v>
      </c>
      <c r="AK106" s="27">
        <f>G106</f>
        <v>219.61379027569353</v>
      </c>
      <c r="AL106" s="28">
        <f>$C$119</f>
        <v>25</v>
      </c>
      <c r="AM106" s="27">
        <f t="shared" si="149"/>
        <v>500000</v>
      </c>
      <c r="AN106" s="29">
        <v>0.7</v>
      </c>
      <c r="AO106" s="8">
        <f t="shared" si="150"/>
        <v>350</v>
      </c>
      <c r="AP106" s="32"/>
      <c r="AQ106" s="9">
        <f t="shared" ref="AQ106:AQ124" si="164">AQ19</f>
        <v>2.9890171509808252</v>
      </c>
      <c r="AR106" s="9">
        <f t="shared" ref="AR106:AR124" si="165">N106</f>
        <v>9.5002707201155071E-3</v>
      </c>
      <c r="AS106" s="33">
        <f t="shared" ref="AS106:AS124" si="166">AV105</f>
        <v>0.98693700190802058</v>
      </c>
      <c r="AT106" s="33">
        <f t="shared" ref="AT106:AT124" si="167">AS106*AQ106/1000</f>
        <v>2.9499716256406686E-3</v>
      </c>
      <c r="AU106" s="33">
        <f t="shared" ref="AU106:AU124" si="168">MIN(AR106*AS106,AS106-AT106)</f>
        <v>9.3761687018253503E-3</v>
      </c>
      <c r="AV106" s="30">
        <f t="shared" ref="AV106:AV124" si="169">AS106-SUM(AT106:AU106)</f>
        <v>0.97461086158055454</v>
      </c>
      <c r="AW106" s="30"/>
      <c r="AX106" s="10">
        <f t="shared" si="151"/>
        <v>394.77480076320825</v>
      </c>
      <c r="AY106" s="10">
        <f t="shared" si="140"/>
        <v>341.11380155319409</v>
      </c>
      <c r="BA106" s="30"/>
      <c r="BB106" s="11">
        <f t="shared" si="141"/>
        <v>4277.016125613779</v>
      </c>
      <c r="BC106" s="11">
        <f t="shared" si="142"/>
        <v>-213.85080628068897</v>
      </c>
      <c r="BD106" s="11">
        <f t="shared" si="142"/>
        <v>-24.343963784358674</v>
      </c>
      <c r="BE106" s="11">
        <f t="shared" si="152"/>
        <v>-1474.9858128203343</v>
      </c>
      <c r="BF106" s="11">
        <f t="shared" si="153"/>
        <v>2563.8355427283968</v>
      </c>
      <c r="BG106" s="11">
        <f t="shared" ref="BG106:BG124" si="170">-AM106*($R105*AN106-$R104*AN105)/1000</f>
        <v>54.716061513282789</v>
      </c>
      <c r="BH106" s="11">
        <f t="shared" si="154"/>
        <v>321.4002469767438</v>
      </c>
      <c r="BI106" s="11">
        <f t="shared" si="143"/>
        <v>2939.9518512184236</v>
      </c>
    </row>
    <row r="107" spans="1:61" x14ac:dyDescent="0.2">
      <c r="A107" s="34" t="s">
        <v>70</v>
      </c>
      <c r="B107" s="12">
        <f>B20</f>
        <v>3.2096133711594366E-2</v>
      </c>
      <c r="E107" s="31">
        <f t="shared" si="155"/>
        <v>3</v>
      </c>
      <c r="F107" s="27">
        <f>B108</f>
        <v>4392.2758055138702</v>
      </c>
      <c r="G107" s="27">
        <f t="shared" ref="G107:G124" si="171">F107*$B$114</f>
        <v>219.61379027569353</v>
      </c>
      <c r="H107" s="28">
        <f t="shared" ref="H107:H124" si="172">$B$119</f>
        <v>25</v>
      </c>
      <c r="I107" s="27">
        <f>B105</f>
        <v>500000</v>
      </c>
      <c r="J107" s="29">
        <v>0.7</v>
      </c>
      <c r="K107" s="8">
        <f t="shared" si="144"/>
        <v>350</v>
      </c>
      <c r="L107" s="32"/>
      <c r="M107" s="9">
        <f t="shared" si="156"/>
        <v>3.783235753468869</v>
      </c>
      <c r="N107" s="9">
        <f t="shared" si="157"/>
        <v>9.0437308309467227E-3</v>
      </c>
      <c r="O107" s="33">
        <f t="shared" si="158"/>
        <v>0.97375855137434697</v>
      </c>
      <c r="P107" s="33">
        <f t="shared" si="159"/>
        <v>3.683958166805482E-3</v>
      </c>
      <c r="Q107" s="33">
        <f t="shared" si="160"/>
        <v>8.8064102329622005E-3</v>
      </c>
      <c r="R107" s="30">
        <f t="shared" si="161"/>
        <v>0.96126818297457928</v>
      </c>
      <c r="S107" s="30"/>
      <c r="T107" s="10">
        <f t="shared" si="145"/>
        <v>340.81549298102146</v>
      </c>
      <c r="U107" s="10">
        <f t="shared" si="136"/>
        <v>336.44386404110276</v>
      </c>
      <c r="W107" s="30"/>
      <c r="X107" s="11">
        <f t="shared" si="137"/>
        <v>4222.1549826895243</v>
      </c>
      <c r="Y107" s="11">
        <f t="shared" si="138"/>
        <v>-211.10774913447625</v>
      </c>
      <c r="Z107" s="11">
        <f t="shared" si="138"/>
        <v>-24.031704574364483</v>
      </c>
      <c r="AA107" s="11">
        <f t="shared" si="146"/>
        <v>-1841.979083402741</v>
      </c>
      <c r="AB107" s="11">
        <f t="shared" si="147"/>
        <v>2145.0364455779427</v>
      </c>
      <c r="AC107" s="11">
        <f t="shared" si="162"/>
        <v>4.4684455056958061</v>
      </c>
      <c r="AD107" s="11">
        <f t="shared" si="148"/>
        <v>313.75247702684817</v>
      </c>
      <c r="AE107" s="11">
        <f t="shared" si="139"/>
        <v>2463.2573681104868</v>
      </c>
      <c r="AI107" s="31">
        <f t="shared" si="163"/>
        <v>3</v>
      </c>
      <c r="AJ107" s="27">
        <f t="shared" ref="AJ107:AK124" si="173">F107</f>
        <v>4392.2758055138702</v>
      </c>
      <c r="AK107" s="27">
        <f t="shared" si="173"/>
        <v>219.61379027569353</v>
      </c>
      <c r="AL107" s="28">
        <f t="shared" ref="AL107:AL124" si="174">$C$119</f>
        <v>25</v>
      </c>
      <c r="AM107" s="27">
        <f t="shared" si="149"/>
        <v>500000</v>
      </c>
      <c r="AN107" s="29">
        <v>0.7</v>
      </c>
      <c r="AO107" s="8">
        <f t="shared" si="150"/>
        <v>350</v>
      </c>
      <c r="AP107" s="32"/>
      <c r="AQ107" s="9">
        <f t="shared" si="164"/>
        <v>3.2862093731211424</v>
      </c>
      <c r="AR107" s="9">
        <f t="shared" si="165"/>
        <v>9.0437308309467227E-3</v>
      </c>
      <c r="AS107" s="33">
        <f t="shared" si="166"/>
        <v>0.97461086158055454</v>
      </c>
      <c r="AT107" s="33">
        <f t="shared" si="167"/>
        <v>3.2027753484716905E-3</v>
      </c>
      <c r="AU107" s="33">
        <f t="shared" si="168"/>
        <v>8.81411829705161E-3</v>
      </c>
      <c r="AV107" s="30">
        <f t="shared" si="169"/>
        <v>0.96259396793503127</v>
      </c>
      <c r="AW107" s="30"/>
      <c r="AX107" s="10">
        <f t="shared" si="151"/>
        <v>341.11380155319409</v>
      </c>
      <c r="AY107" s="10">
        <f t="shared" si="140"/>
        <v>336.90788877726095</v>
      </c>
      <c r="BA107" s="30"/>
      <c r="BB107" s="11">
        <f t="shared" si="141"/>
        <v>4222.1549826895243</v>
      </c>
      <c r="BC107" s="11">
        <f t="shared" si="142"/>
        <v>-211.10774913447625</v>
      </c>
      <c r="BD107" s="11">
        <f t="shared" si="142"/>
        <v>-24.031704574364483</v>
      </c>
      <c r="BE107" s="11">
        <f t="shared" si="152"/>
        <v>-1601.3876742358452</v>
      </c>
      <c r="BF107" s="11">
        <f t="shared" si="153"/>
        <v>2385.6278547448383</v>
      </c>
      <c r="BG107" s="11">
        <f t="shared" si="170"/>
        <v>4.4684455056958061</v>
      </c>
      <c r="BH107" s="11">
        <f t="shared" si="154"/>
        <v>313.77398392155482</v>
      </c>
      <c r="BI107" s="11">
        <f t="shared" si="143"/>
        <v>2703.8702841720888</v>
      </c>
    </row>
    <row r="108" spans="1:61" x14ac:dyDescent="0.2">
      <c r="A108" s="35" t="s">
        <v>71</v>
      </c>
      <c r="B108" s="18">
        <v>4392.2758055138702</v>
      </c>
      <c r="D108" s="36"/>
      <c r="E108" s="31">
        <f t="shared" si="155"/>
        <v>4</v>
      </c>
      <c r="F108" s="27">
        <f>B108</f>
        <v>4392.2758055138702</v>
      </c>
      <c r="G108" s="27">
        <f t="shared" si="171"/>
        <v>219.61379027569353</v>
      </c>
      <c r="H108" s="28">
        <f t="shared" si="172"/>
        <v>25</v>
      </c>
      <c r="I108" s="27">
        <f>B105</f>
        <v>500000</v>
      </c>
      <c r="J108" s="29">
        <v>0.6</v>
      </c>
      <c r="K108" s="8">
        <f t="shared" si="144"/>
        <v>300</v>
      </c>
      <c r="L108" s="32"/>
      <c r="M108" s="9">
        <f t="shared" si="156"/>
        <v>4.1592141081829732</v>
      </c>
      <c r="N108" s="9">
        <f t="shared" si="157"/>
        <v>8.4302026540479368E-3</v>
      </c>
      <c r="O108" s="33">
        <f t="shared" si="158"/>
        <v>0.96126818297457928</v>
      </c>
      <c r="P108" s="33">
        <f t="shared" si="159"/>
        <v>3.9981201883752815E-3</v>
      </c>
      <c r="Q108" s="33">
        <f t="shared" si="160"/>
        <v>8.1036855873641359E-3</v>
      </c>
      <c r="R108" s="30">
        <f t="shared" si="161"/>
        <v>0.94916637719883989</v>
      </c>
      <c r="S108" s="30"/>
      <c r="T108" s="10">
        <f t="shared" si="145"/>
        <v>336.44386404110276</v>
      </c>
      <c r="U108" s="10">
        <f t="shared" si="136"/>
        <v>284.74991315965195</v>
      </c>
      <c r="W108" s="30"/>
      <c r="X108" s="11">
        <f t="shared" si="137"/>
        <v>4169.0005139777168</v>
      </c>
      <c r="Y108" s="11">
        <f t="shared" si="138"/>
        <v>-208.45002569888584</v>
      </c>
      <c r="Z108" s="11">
        <f t="shared" si="138"/>
        <v>-23.729159429970998</v>
      </c>
      <c r="AA108" s="11">
        <f t="shared" si="146"/>
        <v>-1999.0600941876407</v>
      </c>
      <c r="AB108" s="11">
        <f t="shared" si="147"/>
        <v>1937.7612346612193</v>
      </c>
      <c r="AC108" s="11">
        <f t="shared" si="162"/>
        <v>52.435038088647637</v>
      </c>
      <c r="AD108" s="11">
        <f t="shared" si="148"/>
        <v>309.79667938282381</v>
      </c>
      <c r="AE108" s="11">
        <f t="shared" si="139"/>
        <v>2299.9929521326908</v>
      </c>
      <c r="AI108" s="31">
        <f t="shared" si="163"/>
        <v>4</v>
      </c>
      <c r="AJ108" s="27">
        <f t="shared" si="173"/>
        <v>4392.2758055138702</v>
      </c>
      <c r="AK108" s="27">
        <f t="shared" si="173"/>
        <v>219.61379027569353</v>
      </c>
      <c r="AL108" s="28">
        <f t="shared" si="174"/>
        <v>25</v>
      </c>
      <c r="AM108" s="27">
        <f t="shared" si="149"/>
        <v>500000</v>
      </c>
      <c r="AN108" s="29">
        <v>0.6</v>
      </c>
      <c r="AO108" s="8">
        <f t="shared" si="150"/>
        <v>300</v>
      </c>
      <c r="AP108" s="32"/>
      <c r="AQ108" s="9">
        <f t="shared" si="164"/>
        <v>3.6127931955063262</v>
      </c>
      <c r="AR108" s="9">
        <f t="shared" si="165"/>
        <v>8.4302026540479368E-3</v>
      </c>
      <c r="AS108" s="33">
        <f t="shared" si="166"/>
        <v>0.96259396793503127</v>
      </c>
      <c r="AT108" s="33">
        <f t="shared" si="167"/>
        <v>3.4776529373911156E-3</v>
      </c>
      <c r="AU108" s="33">
        <f t="shared" si="168"/>
        <v>8.1148622232564346E-3</v>
      </c>
      <c r="AV108" s="30">
        <f t="shared" si="169"/>
        <v>0.95100145277438375</v>
      </c>
      <c r="AW108" s="30"/>
      <c r="AX108" s="10">
        <f t="shared" si="151"/>
        <v>336.90788877726095</v>
      </c>
      <c r="AY108" s="10">
        <f t="shared" si="140"/>
        <v>285.30043583231515</v>
      </c>
      <c r="BA108" s="30"/>
      <c r="BB108" s="11">
        <f t="shared" si="141"/>
        <v>4169.0005139777168</v>
      </c>
      <c r="BC108" s="11">
        <f t="shared" si="142"/>
        <v>-208.45002569888584</v>
      </c>
      <c r="BD108" s="11">
        <f t="shared" si="142"/>
        <v>-23.729159429970998</v>
      </c>
      <c r="BE108" s="11">
        <f t="shared" si="152"/>
        <v>-1738.8264686955579</v>
      </c>
      <c r="BF108" s="11">
        <f t="shared" si="153"/>
        <v>2197.9948601533024</v>
      </c>
      <c r="BG108" s="11">
        <f t="shared" si="170"/>
        <v>52.435038088647637</v>
      </c>
      <c r="BH108" s="11">
        <f t="shared" si="154"/>
        <v>309.83013377224739</v>
      </c>
      <c r="BI108" s="11">
        <f t="shared" si="143"/>
        <v>2560.2600320141973</v>
      </c>
    </row>
    <row r="109" spans="1:61" x14ac:dyDescent="0.2">
      <c r="D109" s="21"/>
      <c r="E109" s="31">
        <f t="shared" si="155"/>
        <v>5</v>
      </c>
      <c r="F109" s="27">
        <f>B108</f>
        <v>4392.2758055138702</v>
      </c>
      <c r="G109" s="27">
        <f t="shared" si="171"/>
        <v>219.61379027569353</v>
      </c>
      <c r="H109" s="28">
        <f t="shared" si="172"/>
        <v>25</v>
      </c>
      <c r="I109" s="27">
        <f>B105</f>
        <v>500000</v>
      </c>
      <c r="J109" s="29">
        <v>0.6</v>
      </c>
      <c r="K109" s="8">
        <f t="shared" si="144"/>
        <v>300</v>
      </c>
      <c r="L109" s="32"/>
      <c r="M109" s="9">
        <f t="shared" si="156"/>
        <v>4.5732759569250323</v>
      </c>
      <c r="N109" s="9">
        <f t="shared" si="157"/>
        <v>7.4979692999812553E-3</v>
      </c>
      <c r="O109" s="33">
        <f t="shared" si="158"/>
        <v>0.94916637719883989</v>
      </c>
      <c r="P109" s="33">
        <f t="shared" si="159"/>
        <v>4.3407997719650902E-3</v>
      </c>
      <c r="Q109" s="33">
        <f t="shared" si="160"/>
        <v>7.1168203568113299E-3</v>
      </c>
      <c r="R109" s="30">
        <f t="shared" si="161"/>
        <v>0.93770875707006351</v>
      </c>
      <c r="S109" s="30"/>
      <c r="T109" s="10">
        <f t="shared" si="145"/>
        <v>284.74991315965195</v>
      </c>
      <c r="U109" s="10">
        <f t="shared" si="136"/>
        <v>281.31262712101903</v>
      </c>
      <c r="W109" s="30"/>
      <c r="X109" s="11">
        <f t="shared" si="137"/>
        <v>4118.675486297323</v>
      </c>
      <c r="Y109" s="11">
        <f t="shared" si="138"/>
        <v>-205.93377431486618</v>
      </c>
      <c r="Z109" s="11">
        <f t="shared" si="138"/>
        <v>-23.442718926751589</v>
      </c>
      <c r="AA109" s="11">
        <f t="shared" si="146"/>
        <v>-2170.3998859825451</v>
      </c>
      <c r="AB109" s="11">
        <f t="shared" si="147"/>
        <v>1718.8991070731599</v>
      </c>
      <c r="AC109" s="11">
        <f t="shared" si="162"/>
        <v>3.6305417327218148</v>
      </c>
      <c r="AD109" s="11">
        <f t="shared" si="148"/>
        <v>302.62291745954309</v>
      </c>
      <c r="AE109" s="11">
        <f t="shared" si="139"/>
        <v>2025.1525662654249</v>
      </c>
      <c r="AI109" s="31">
        <f t="shared" si="163"/>
        <v>5</v>
      </c>
      <c r="AJ109" s="27">
        <f t="shared" si="173"/>
        <v>4392.2758055138702</v>
      </c>
      <c r="AK109" s="27">
        <f t="shared" si="173"/>
        <v>219.61379027569353</v>
      </c>
      <c r="AL109" s="28">
        <f t="shared" si="174"/>
        <v>25</v>
      </c>
      <c r="AM109" s="27">
        <f t="shared" si="149"/>
        <v>500000</v>
      </c>
      <c r="AN109" s="29">
        <v>0.6</v>
      </c>
      <c r="AO109" s="8">
        <f t="shared" si="150"/>
        <v>300</v>
      </c>
      <c r="AP109" s="32"/>
      <c r="AQ109" s="9">
        <f t="shared" si="164"/>
        <v>3.9724572548080483</v>
      </c>
      <c r="AR109" s="9">
        <f t="shared" si="165"/>
        <v>7.4979692999812553E-3</v>
      </c>
      <c r="AS109" s="33">
        <f t="shared" si="166"/>
        <v>0.95100145277438375</v>
      </c>
      <c r="AT109" s="33">
        <f t="shared" si="167"/>
        <v>3.7778126204065943E-3</v>
      </c>
      <c r="AU109" s="33">
        <f t="shared" si="168"/>
        <v>7.1305796971399028E-3</v>
      </c>
      <c r="AV109" s="30">
        <f t="shared" si="169"/>
        <v>0.94009306045683727</v>
      </c>
      <c r="AW109" s="30"/>
      <c r="AX109" s="10">
        <f t="shared" si="151"/>
        <v>285.30043583231515</v>
      </c>
      <c r="AY109" s="10">
        <f t="shared" si="140"/>
        <v>282.02791813705119</v>
      </c>
      <c r="BA109" s="30"/>
      <c r="BB109" s="11">
        <f t="shared" si="141"/>
        <v>4118.675486297323</v>
      </c>
      <c r="BC109" s="11">
        <f t="shared" si="142"/>
        <v>-205.93377431486618</v>
      </c>
      <c r="BD109" s="11">
        <f t="shared" si="142"/>
        <v>-23.442718926751589</v>
      </c>
      <c r="BE109" s="11">
        <f t="shared" si="152"/>
        <v>-1888.9063102032972</v>
      </c>
      <c r="BF109" s="11">
        <f t="shared" si="153"/>
        <v>2000.3926828524079</v>
      </c>
      <c r="BG109" s="11">
        <f t="shared" si="170"/>
        <v>3.6305417327218148</v>
      </c>
      <c r="BH109" s="11">
        <f t="shared" si="154"/>
        <v>302.6626080157626</v>
      </c>
      <c r="BI109" s="11">
        <f t="shared" si="143"/>
        <v>2306.6858326008924</v>
      </c>
    </row>
    <row r="110" spans="1:61" x14ac:dyDescent="0.2">
      <c r="D110" s="21"/>
      <c r="E110" s="31">
        <f t="shared" si="155"/>
        <v>6</v>
      </c>
      <c r="F110" s="27">
        <f>B108</f>
        <v>4392.2758055138702</v>
      </c>
      <c r="G110" s="27">
        <f t="shared" si="171"/>
        <v>219.61379027569353</v>
      </c>
      <c r="H110" s="28">
        <f t="shared" si="172"/>
        <v>25</v>
      </c>
      <c r="I110" s="27">
        <f>B105</f>
        <v>500000</v>
      </c>
      <c r="J110" s="29">
        <v>0.5</v>
      </c>
      <c r="K110" s="8">
        <f t="shared" si="144"/>
        <v>250</v>
      </c>
      <c r="L110" s="32"/>
      <c r="M110" s="9">
        <f t="shared" si="156"/>
        <v>5.0352548648284623</v>
      </c>
      <c r="N110" s="9">
        <f t="shared" si="157"/>
        <v>7.0665423966215397E-3</v>
      </c>
      <c r="O110" s="33">
        <f t="shared" si="158"/>
        <v>0.93770875707006351</v>
      </c>
      <c r="P110" s="33">
        <f t="shared" si="159"/>
        <v>4.7216025808292875E-3</v>
      </c>
      <c r="Q110" s="33">
        <f t="shared" si="160"/>
        <v>6.6263586875188922E-3</v>
      </c>
      <c r="R110" s="30">
        <f t="shared" si="161"/>
        <v>0.92636079580171538</v>
      </c>
      <c r="S110" s="30"/>
      <c r="T110" s="10">
        <f t="shared" si="145"/>
        <v>281.31262712101903</v>
      </c>
      <c r="U110" s="10">
        <f t="shared" si="136"/>
        <v>231.59019895042886</v>
      </c>
      <c r="W110" s="30"/>
      <c r="X110" s="11">
        <f t="shared" si="137"/>
        <v>4068.8321105764494</v>
      </c>
      <c r="Y110" s="11">
        <f t="shared" si="138"/>
        <v>-203.44160552882249</v>
      </c>
      <c r="Z110" s="11">
        <f t="shared" si="138"/>
        <v>-23.159019895042885</v>
      </c>
      <c r="AA110" s="11">
        <f t="shared" si="146"/>
        <v>-2360.801290414644</v>
      </c>
      <c r="AB110" s="11">
        <f t="shared" si="147"/>
        <v>1481.4301947379399</v>
      </c>
      <c r="AC110" s="11">
        <f t="shared" si="162"/>
        <v>50.322723892136096</v>
      </c>
      <c r="AD110" s="11">
        <f t="shared" si="148"/>
        <v>298.96126347911792</v>
      </c>
      <c r="AE110" s="11">
        <f t="shared" si="139"/>
        <v>1830.7141821091939</v>
      </c>
      <c r="AI110" s="31">
        <f t="shared" si="163"/>
        <v>6</v>
      </c>
      <c r="AJ110" s="27">
        <f t="shared" si="173"/>
        <v>4392.2758055138702</v>
      </c>
      <c r="AK110" s="27">
        <f t="shared" si="173"/>
        <v>219.61379027569353</v>
      </c>
      <c r="AL110" s="28">
        <f t="shared" si="174"/>
        <v>25</v>
      </c>
      <c r="AM110" s="27">
        <f t="shared" si="149"/>
        <v>500000</v>
      </c>
      <c r="AN110" s="29">
        <v>0.5</v>
      </c>
      <c r="AO110" s="8">
        <f t="shared" si="150"/>
        <v>250</v>
      </c>
      <c r="AP110" s="32"/>
      <c r="AQ110" s="9">
        <f t="shared" si="164"/>
        <v>4.3737432217067571</v>
      </c>
      <c r="AR110" s="9">
        <f t="shared" si="165"/>
        <v>7.0665423966215397E-3</v>
      </c>
      <c r="AS110" s="33">
        <f t="shared" si="166"/>
        <v>0.94009306045683727</v>
      </c>
      <c r="AT110" s="33">
        <f t="shared" si="167"/>
        <v>4.1117256509466526E-3</v>
      </c>
      <c r="AU110" s="33">
        <f t="shared" si="168"/>
        <v>6.6432074684879367E-3</v>
      </c>
      <c r="AV110" s="30">
        <f t="shared" si="169"/>
        <v>0.92933812733740273</v>
      </c>
      <c r="AW110" s="30"/>
      <c r="AX110" s="10">
        <f t="shared" si="151"/>
        <v>282.02791813705119</v>
      </c>
      <c r="AY110" s="10">
        <f t="shared" si="140"/>
        <v>232.33453183435068</v>
      </c>
      <c r="BA110" s="30"/>
      <c r="BB110" s="11">
        <f t="shared" si="141"/>
        <v>4068.8321105764494</v>
      </c>
      <c r="BC110" s="11">
        <f t="shared" si="142"/>
        <v>-203.44160552882249</v>
      </c>
      <c r="BD110" s="11">
        <f t="shared" si="142"/>
        <v>-23.159019895042885</v>
      </c>
      <c r="BE110" s="11">
        <f t="shared" si="152"/>
        <v>-2055.8628254733262</v>
      </c>
      <c r="BF110" s="11">
        <f t="shared" si="153"/>
        <v>1786.3686596792577</v>
      </c>
      <c r="BG110" s="11">
        <f t="shared" si="170"/>
        <v>50.322723892136096</v>
      </c>
      <c r="BH110" s="11">
        <f t="shared" si="154"/>
        <v>299.01283319585241</v>
      </c>
      <c r="BI110" s="11">
        <f t="shared" si="143"/>
        <v>2135.7042167672462</v>
      </c>
    </row>
    <row r="111" spans="1:61" x14ac:dyDescent="0.2">
      <c r="A111" s="220" t="s">
        <v>72</v>
      </c>
      <c r="B111" s="220"/>
      <c r="C111" s="38"/>
      <c r="D111" s="21"/>
      <c r="E111" s="31">
        <f t="shared" si="155"/>
        <v>7</v>
      </c>
      <c r="F111" s="27">
        <f>B108</f>
        <v>4392.2758055138702</v>
      </c>
      <c r="G111" s="27">
        <f t="shared" si="171"/>
        <v>219.61379027569353</v>
      </c>
      <c r="H111" s="28">
        <f t="shared" si="172"/>
        <v>25</v>
      </c>
      <c r="I111" s="27">
        <f>B105</f>
        <v>500000</v>
      </c>
      <c r="J111" s="29">
        <v>0.5</v>
      </c>
      <c r="K111" s="8">
        <f t="shared" si="144"/>
        <v>250</v>
      </c>
      <c r="L111" s="32"/>
      <c r="M111" s="9">
        <f t="shared" si="156"/>
        <v>5.5481792079796692</v>
      </c>
      <c r="N111" s="9">
        <f t="shared" si="157"/>
        <v>6.6471173649953969E-3</v>
      </c>
      <c r="O111" s="33">
        <f t="shared" si="158"/>
        <v>0.92636079580171538</v>
      </c>
      <c r="P111" s="33">
        <f t="shared" si="159"/>
        <v>5.1396157063545774E-3</v>
      </c>
      <c r="Q111" s="33">
        <f t="shared" si="160"/>
        <v>6.1576289320245375E-3</v>
      </c>
      <c r="R111" s="30">
        <f t="shared" si="161"/>
        <v>0.91506355116333626</v>
      </c>
      <c r="S111" s="30"/>
      <c r="T111" s="10">
        <f t="shared" si="145"/>
        <v>231.59019895042886</v>
      </c>
      <c r="U111" s="10">
        <f t="shared" si="136"/>
        <v>228.76588779083406</v>
      </c>
      <c r="W111" s="30"/>
      <c r="X111" s="11">
        <f t="shared" si="137"/>
        <v>4019.2114962823252</v>
      </c>
      <c r="Y111" s="11">
        <f t="shared" si="138"/>
        <v>-200.96057481411628</v>
      </c>
      <c r="Z111" s="11">
        <f t="shared" si="138"/>
        <v>-22.876588779083406</v>
      </c>
      <c r="AA111" s="11">
        <f t="shared" si="146"/>
        <v>-2569.8078531772885</v>
      </c>
      <c r="AB111" s="11">
        <f t="shared" si="147"/>
        <v>1225.5664795118373</v>
      </c>
      <c r="AC111" s="11">
        <f t="shared" si="162"/>
        <v>2.836990317087035</v>
      </c>
      <c r="AD111" s="11">
        <f t="shared" si="148"/>
        <v>291.97788692841533</v>
      </c>
      <c r="AE111" s="11">
        <f t="shared" si="139"/>
        <v>1520.3813567573395</v>
      </c>
      <c r="AI111" s="31">
        <f t="shared" si="163"/>
        <v>7</v>
      </c>
      <c r="AJ111" s="27">
        <f t="shared" si="173"/>
        <v>4392.2758055138702</v>
      </c>
      <c r="AK111" s="27">
        <f t="shared" si="173"/>
        <v>219.61379027569353</v>
      </c>
      <c r="AL111" s="28">
        <f t="shared" si="174"/>
        <v>25</v>
      </c>
      <c r="AM111" s="27">
        <f t="shared" si="149"/>
        <v>500000</v>
      </c>
      <c r="AN111" s="29">
        <v>0.5</v>
      </c>
      <c r="AO111" s="8">
        <f t="shared" si="150"/>
        <v>250</v>
      </c>
      <c r="AP111" s="32"/>
      <c r="AQ111" s="9">
        <f t="shared" si="164"/>
        <v>4.8192816163521313</v>
      </c>
      <c r="AR111" s="9">
        <f t="shared" si="165"/>
        <v>6.6471173649953969E-3</v>
      </c>
      <c r="AS111" s="33">
        <f t="shared" si="166"/>
        <v>0.92933812733740273</v>
      </c>
      <c r="AT111" s="33">
        <f t="shared" si="167"/>
        <v>4.4787421524522609E-3</v>
      </c>
      <c r="AU111" s="33">
        <f t="shared" si="168"/>
        <v>6.1774196041767529E-3</v>
      </c>
      <c r="AV111" s="30">
        <f t="shared" si="169"/>
        <v>0.91868196558077375</v>
      </c>
      <c r="AW111" s="30"/>
      <c r="AX111" s="10">
        <f t="shared" si="151"/>
        <v>232.33453183435068</v>
      </c>
      <c r="AY111" s="10">
        <f t="shared" si="140"/>
        <v>229.67049139519344</v>
      </c>
      <c r="BA111" s="30"/>
      <c r="BB111" s="11">
        <f t="shared" si="141"/>
        <v>4019.2114962823252</v>
      </c>
      <c r="BC111" s="11">
        <f t="shared" si="142"/>
        <v>-200.96057481411628</v>
      </c>
      <c r="BD111" s="11">
        <f t="shared" si="142"/>
        <v>-22.876588779083406</v>
      </c>
      <c r="BE111" s="11">
        <f t="shared" si="152"/>
        <v>-2239.3710762261303</v>
      </c>
      <c r="BF111" s="11">
        <f t="shared" si="153"/>
        <v>1556.0032564629955</v>
      </c>
      <c r="BG111" s="11">
        <f t="shared" si="170"/>
        <v>2.836990317087035</v>
      </c>
      <c r="BH111" s="11">
        <f t="shared" si="154"/>
        <v>292.03155045154045</v>
      </c>
      <c r="BI111" s="11">
        <f t="shared" si="143"/>
        <v>1850.8717972316228</v>
      </c>
    </row>
    <row r="112" spans="1:61" x14ac:dyDescent="0.2">
      <c r="A112" s="37" t="s">
        <v>8</v>
      </c>
      <c r="B112" s="37" t="s">
        <v>73</v>
      </c>
      <c r="C112" s="38"/>
      <c r="D112" s="21"/>
      <c r="E112" s="31">
        <f t="shared" si="155"/>
        <v>8</v>
      </c>
      <c r="F112" s="27">
        <f>B108</f>
        <v>4392.2758055138702</v>
      </c>
      <c r="G112" s="27">
        <f t="shared" si="171"/>
        <v>219.61379027569353</v>
      </c>
      <c r="H112" s="28">
        <f t="shared" si="172"/>
        <v>25</v>
      </c>
      <c r="I112" s="27">
        <f>B105</f>
        <v>500000</v>
      </c>
      <c r="J112" s="29">
        <v>0.4</v>
      </c>
      <c r="K112" s="8">
        <f t="shared" si="144"/>
        <v>200</v>
      </c>
      <c r="L112" s="32"/>
      <c r="M112" s="9">
        <f t="shared" si="156"/>
        <v>6.1076584218043202</v>
      </c>
      <c r="N112" s="9">
        <f t="shared" si="157"/>
        <v>6.2970531297053128E-3</v>
      </c>
      <c r="O112" s="33">
        <f t="shared" si="158"/>
        <v>0.91506355116333626</v>
      </c>
      <c r="P112" s="33">
        <f t="shared" si="159"/>
        <v>5.5888956047489193E-3</v>
      </c>
      <c r="Q112" s="33">
        <f t="shared" si="160"/>
        <v>5.7622037987323446E-3</v>
      </c>
      <c r="R112" s="30">
        <f t="shared" si="161"/>
        <v>0.90371245175985504</v>
      </c>
      <c r="S112" s="30"/>
      <c r="T112" s="10">
        <f t="shared" si="145"/>
        <v>228.76588779083406</v>
      </c>
      <c r="U112" s="10">
        <f t="shared" si="136"/>
        <v>180.74249035197101</v>
      </c>
      <c r="W112" s="30"/>
      <c r="X112" s="11">
        <f t="shared" si="137"/>
        <v>3969.3543370064317</v>
      </c>
      <c r="Y112" s="11">
        <f t="shared" si="138"/>
        <v>-198.46771685032161</v>
      </c>
      <c r="Z112" s="11">
        <f t="shared" si="138"/>
        <v>-22.592811293996377</v>
      </c>
      <c r="AA112" s="11">
        <f t="shared" si="146"/>
        <v>-2794.4478023744596</v>
      </c>
      <c r="AB112" s="11">
        <f t="shared" si="147"/>
        <v>953.84600648765399</v>
      </c>
      <c r="AC112" s="11">
        <f t="shared" si="162"/>
        <v>48.577488717761575</v>
      </c>
      <c r="AD112" s="11">
        <f t="shared" si="148"/>
        <v>288.35948201285669</v>
      </c>
      <c r="AE112" s="11">
        <f t="shared" si="139"/>
        <v>1290.7829772182722</v>
      </c>
      <c r="AI112" s="31">
        <f t="shared" si="163"/>
        <v>8</v>
      </c>
      <c r="AJ112" s="27">
        <f t="shared" si="173"/>
        <v>4392.2758055138702</v>
      </c>
      <c r="AK112" s="27">
        <f t="shared" si="173"/>
        <v>219.61379027569353</v>
      </c>
      <c r="AL112" s="28">
        <f t="shared" si="174"/>
        <v>25</v>
      </c>
      <c r="AM112" s="27">
        <f t="shared" si="149"/>
        <v>500000</v>
      </c>
      <c r="AN112" s="29">
        <v>0.4</v>
      </c>
      <c r="AO112" s="8">
        <f t="shared" si="150"/>
        <v>200</v>
      </c>
      <c r="AP112" s="32"/>
      <c r="AQ112" s="9">
        <f t="shared" si="164"/>
        <v>5.3052586889813549</v>
      </c>
      <c r="AR112" s="9">
        <f t="shared" si="165"/>
        <v>6.2970531297053128E-3</v>
      </c>
      <c r="AS112" s="33">
        <f t="shared" si="166"/>
        <v>0.91868196558077375</v>
      </c>
      <c r="AT112" s="33">
        <f t="shared" si="167"/>
        <v>4.8738454803078698E-3</v>
      </c>
      <c r="AU112" s="33">
        <f t="shared" si="168"/>
        <v>5.7849891465642398E-3</v>
      </c>
      <c r="AV112" s="30">
        <f t="shared" si="169"/>
        <v>0.90802313095390164</v>
      </c>
      <c r="AW112" s="30"/>
      <c r="AX112" s="10">
        <f t="shared" si="151"/>
        <v>229.67049139519344</v>
      </c>
      <c r="AY112" s="10">
        <f t="shared" si="140"/>
        <v>181.60462619078032</v>
      </c>
      <c r="BA112" s="30"/>
      <c r="BB112" s="11">
        <f t="shared" si="141"/>
        <v>3969.3543370064317</v>
      </c>
      <c r="BC112" s="11">
        <f t="shared" si="142"/>
        <v>-198.46771685032161</v>
      </c>
      <c r="BD112" s="11">
        <f t="shared" si="142"/>
        <v>-22.592811293996377</v>
      </c>
      <c r="BE112" s="11">
        <f t="shared" si="152"/>
        <v>-2436.9227401539347</v>
      </c>
      <c r="BF112" s="11">
        <f t="shared" si="153"/>
        <v>1311.3710687081789</v>
      </c>
      <c r="BG112" s="11">
        <f t="shared" si="170"/>
        <v>48.577488717761575</v>
      </c>
      <c r="BH112" s="11">
        <f t="shared" si="154"/>
        <v>288.42470043527254</v>
      </c>
      <c r="BI112" s="11">
        <f t="shared" si="143"/>
        <v>1648.373257861213</v>
      </c>
    </row>
    <row r="113" spans="1:61" x14ac:dyDescent="0.2">
      <c r="A113" s="21">
        <v>1</v>
      </c>
      <c r="B113" s="38">
        <v>0.8</v>
      </c>
      <c r="D113" s="21"/>
      <c r="E113" s="31">
        <f t="shared" si="155"/>
        <v>9</v>
      </c>
      <c r="F113" s="27">
        <f>B108</f>
        <v>4392.2758055138702</v>
      </c>
      <c r="G113" s="27">
        <f t="shared" si="171"/>
        <v>219.61379027569353</v>
      </c>
      <c r="H113" s="28">
        <f t="shared" si="172"/>
        <v>25</v>
      </c>
      <c r="I113" s="27">
        <f>B105</f>
        <v>500000</v>
      </c>
      <c r="J113" s="29">
        <v>0.4</v>
      </c>
      <c r="K113" s="8">
        <f t="shared" si="144"/>
        <v>200</v>
      </c>
      <c r="L113" s="32"/>
      <c r="M113" s="9">
        <f t="shared" si="156"/>
        <v>6.7171775808640408</v>
      </c>
      <c r="N113" s="9">
        <f t="shared" si="157"/>
        <v>5.6327164684986126E-3</v>
      </c>
      <c r="O113" s="33">
        <f t="shared" si="158"/>
        <v>0.90371245175985504</v>
      </c>
      <c r="P113" s="33">
        <f t="shared" si="159"/>
        <v>6.0703970205089738E-3</v>
      </c>
      <c r="Q113" s="33">
        <f t="shared" si="160"/>
        <v>5.0903560098149933E-3</v>
      </c>
      <c r="R113" s="30">
        <f t="shared" si="161"/>
        <v>0.89255169872953111</v>
      </c>
      <c r="S113" s="30"/>
      <c r="T113" s="10">
        <f t="shared" si="145"/>
        <v>180.74249035197101</v>
      </c>
      <c r="U113" s="10">
        <f t="shared" si="136"/>
        <v>178.51033974590621</v>
      </c>
      <c r="W113" s="30"/>
      <c r="X113" s="11">
        <f t="shared" si="137"/>
        <v>3920.3332315000243</v>
      </c>
      <c r="Y113" s="11">
        <f t="shared" si="138"/>
        <v>-196.01666157500125</v>
      </c>
      <c r="Z113" s="11">
        <f t="shared" si="138"/>
        <v>-22.313792468238276</v>
      </c>
      <c r="AA113" s="11">
        <f t="shared" si="146"/>
        <v>-3035.1985102544868</v>
      </c>
      <c r="AB113" s="11">
        <f t="shared" si="147"/>
        <v>666.80426720229798</v>
      </c>
      <c r="AC113" s="11">
        <f t="shared" si="162"/>
        <v>2.2702198806962559</v>
      </c>
      <c r="AD113" s="11">
        <f t="shared" si="148"/>
        <v>281.53966016140328</v>
      </c>
      <c r="AE113" s="11">
        <f t="shared" si="139"/>
        <v>950.61414724439749</v>
      </c>
      <c r="AI113" s="31">
        <f t="shared" si="163"/>
        <v>9</v>
      </c>
      <c r="AJ113" s="27">
        <f t="shared" si="173"/>
        <v>4392.2758055138702</v>
      </c>
      <c r="AK113" s="27">
        <f t="shared" si="173"/>
        <v>219.61379027569353</v>
      </c>
      <c r="AL113" s="28">
        <f t="shared" si="174"/>
        <v>25</v>
      </c>
      <c r="AM113" s="27">
        <f t="shared" si="149"/>
        <v>500000</v>
      </c>
      <c r="AN113" s="29">
        <v>0.4</v>
      </c>
      <c r="AO113" s="8">
        <f t="shared" si="150"/>
        <v>200</v>
      </c>
      <c r="AP113" s="32"/>
      <c r="AQ113" s="9">
        <f t="shared" si="164"/>
        <v>5.8347016590004452</v>
      </c>
      <c r="AR113" s="9">
        <f t="shared" si="165"/>
        <v>5.6327164684986126E-3</v>
      </c>
      <c r="AS113" s="33">
        <f t="shared" si="166"/>
        <v>0.90802313095390164</v>
      </c>
      <c r="AT113" s="33">
        <f t="shared" si="167"/>
        <v>5.2980440685875081E-3</v>
      </c>
      <c r="AU113" s="33">
        <f t="shared" si="168"/>
        <v>5.1146368435017143E-3</v>
      </c>
      <c r="AV113" s="30">
        <f t="shared" si="169"/>
        <v>0.89761045004181239</v>
      </c>
      <c r="AW113" s="30"/>
      <c r="AX113" s="10">
        <f t="shared" si="151"/>
        <v>181.60462619078032</v>
      </c>
      <c r="AY113" s="10">
        <f t="shared" si="140"/>
        <v>179.52209000836248</v>
      </c>
      <c r="BA113" s="30"/>
      <c r="BB113" s="11">
        <f t="shared" si="141"/>
        <v>3920.3332315000243</v>
      </c>
      <c r="BC113" s="11">
        <f t="shared" si="142"/>
        <v>-196.01666157500125</v>
      </c>
      <c r="BD113" s="11">
        <f t="shared" si="142"/>
        <v>-22.313792468238276</v>
      </c>
      <c r="BE113" s="11">
        <f t="shared" si="152"/>
        <v>-2649.0220342937541</v>
      </c>
      <c r="BF113" s="11">
        <f t="shared" si="153"/>
        <v>1052.9807431630306</v>
      </c>
      <c r="BG113" s="11">
        <f t="shared" si="170"/>
        <v>2.2702198806962559</v>
      </c>
      <c r="BH113" s="11">
        <f t="shared" si="154"/>
        <v>281.60181682211561</v>
      </c>
      <c r="BI113" s="11">
        <f t="shared" si="143"/>
        <v>1336.8527798658424</v>
      </c>
    </row>
    <row r="114" spans="1:61" x14ac:dyDescent="0.2">
      <c r="A114" s="39" t="s">
        <v>74</v>
      </c>
      <c r="B114" s="38">
        <v>0.05</v>
      </c>
      <c r="D114" s="21"/>
      <c r="E114" s="31">
        <f t="shared" si="155"/>
        <v>10</v>
      </c>
      <c r="F114" s="27">
        <f>B108</f>
        <v>4392.2758055138702</v>
      </c>
      <c r="G114" s="27">
        <f t="shared" si="171"/>
        <v>219.61379027569353</v>
      </c>
      <c r="H114" s="28">
        <f t="shared" si="172"/>
        <v>25</v>
      </c>
      <c r="I114" s="27">
        <f>B105</f>
        <v>500000</v>
      </c>
      <c r="J114" s="29">
        <v>0.4</v>
      </c>
      <c r="K114" s="8">
        <f t="shared" si="144"/>
        <v>200</v>
      </c>
      <c r="L114" s="32"/>
      <c r="M114" s="9">
        <f t="shared" si="156"/>
        <v>7.3785880403303681</v>
      </c>
      <c r="N114" s="9">
        <f t="shared" si="157"/>
        <v>5.2413430119081558E-3</v>
      </c>
      <c r="O114" s="33">
        <f t="shared" si="158"/>
        <v>0.89255169872953111</v>
      </c>
      <c r="P114" s="33">
        <f t="shared" si="159"/>
        <v>6.5857712896222722E-3</v>
      </c>
      <c r="Q114" s="33">
        <f t="shared" si="160"/>
        <v>4.6781696089027817E-3</v>
      </c>
      <c r="R114" s="30">
        <f t="shared" si="161"/>
        <v>0.8812877578310061</v>
      </c>
      <c r="S114" s="30"/>
      <c r="T114" s="10">
        <f t="shared" si="145"/>
        <v>178.51033974590621</v>
      </c>
      <c r="U114" s="10">
        <f t="shared" si="136"/>
        <v>176.25755156620122</v>
      </c>
      <c r="W114" s="30"/>
      <c r="X114" s="11">
        <f t="shared" si="137"/>
        <v>3870.8588964166947</v>
      </c>
      <c r="Y114" s="11">
        <f t="shared" si="138"/>
        <v>-193.54294482083478</v>
      </c>
      <c r="Z114" s="11">
        <f t="shared" si="138"/>
        <v>-22.032193945775152</v>
      </c>
      <c r="AA114" s="11">
        <f t="shared" si="146"/>
        <v>-3292.885644811136</v>
      </c>
      <c r="AB114" s="11">
        <f t="shared" si="147"/>
        <v>362.39811283894869</v>
      </c>
      <c r="AC114" s="11">
        <f t="shared" si="162"/>
        <v>2.2321506060647698</v>
      </c>
      <c r="AD114" s="11">
        <f t="shared" si="148"/>
        <v>277.99016786925699</v>
      </c>
      <c r="AE114" s="11">
        <f t="shared" si="139"/>
        <v>642.62043131427049</v>
      </c>
      <c r="AI114" s="31">
        <f t="shared" si="163"/>
        <v>10</v>
      </c>
      <c r="AJ114" s="27">
        <f t="shared" si="173"/>
        <v>4392.2758055138702</v>
      </c>
      <c r="AK114" s="27">
        <f t="shared" si="173"/>
        <v>219.61379027569353</v>
      </c>
      <c r="AL114" s="28">
        <f t="shared" si="174"/>
        <v>25</v>
      </c>
      <c r="AM114" s="27">
        <f t="shared" si="149"/>
        <v>500000</v>
      </c>
      <c r="AN114" s="29">
        <v>0.4</v>
      </c>
      <c r="AO114" s="8">
        <f t="shared" si="150"/>
        <v>200</v>
      </c>
      <c r="AP114" s="32"/>
      <c r="AQ114" s="9">
        <f t="shared" si="164"/>
        <v>6.4092186579439243</v>
      </c>
      <c r="AR114" s="9">
        <f t="shared" si="165"/>
        <v>5.2413430119081558E-3</v>
      </c>
      <c r="AS114" s="33">
        <f t="shared" si="166"/>
        <v>0.89761045004181239</v>
      </c>
      <c r="AT114" s="33">
        <f t="shared" si="167"/>
        <v>5.7529816439734266E-3</v>
      </c>
      <c r="AU114" s="33">
        <f t="shared" si="168"/>
        <v>4.704684259742388E-3</v>
      </c>
      <c r="AV114" s="30">
        <f t="shared" si="169"/>
        <v>0.88715278413809662</v>
      </c>
      <c r="AW114" s="30"/>
      <c r="AX114" s="10">
        <f t="shared" si="151"/>
        <v>179.52209000836248</v>
      </c>
      <c r="AY114" s="10">
        <f t="shared" si="140"/>
        <v>177.43055682761931</v>
      </c>
      <c r="BA114" s="30"/>
      <c r="BB114" s="11">
        <f t="shared" si="141"/>
        <v>3870.8588964166947</v>
      </c>
      <c r="BC114" s="11">
        <f t="shared" si="142"/>
        <v>-193.54294482083478</v>
      </c>
      <c r="BD114" s="11">
        <f t="shared" si="142"/>
        <v>-22.032193945775152</v>
      </c>
      <c r="BE114" s="11">
        <f t="shared" si="152"/>
        <v>-2876.4908219867134</v>
      </c>
      <c r="BF114" s="11">
        <f t="shared" si="153"/>
        <v>778.79293566337128</v>
      </c>
      <c r="BG114" s="11">
        <f t="shared" si="170"/>
        <v>2.2321506060647698</v>
      </c>
      <c r="BH114" s="11">
        <f t="shared" si="154"/>
        <v>278.06311115146178</v>
      </c>
      <c r="BI114" s="11">
        <f t="shared" si="143"/>
        <v>1059.0881974208978</v>
      </c>
    </row>
    <row r="115" spans="1:61" x14ac:dyDescent="0.2">
      <c r="D115" s="21"/>
      <c r="E115" s="31">
        <f t="shared" si="155"/>
        <v>11</v>
      </c>
      <c r="F115" s="27">
        <f>B108</f>
        <v>4392.2758055138702</v>
      </c>
      <c r="G115" s="27">
        <f t="shared" si="171"/>
        <v>219.61379027569353</v>
      </c>
      <c r="H115" s="28">
        <f t="shared" si="172"/>
        <v>25</v>
      </c>
      <c r="I115" s="27">
        <f>B105</f>
        <v>500000</v>
      </c>
      <c r="J115" s="29">
        <v>0.4</v>
      </c>
      <c r="K115" s="8">
        <f t="shared" si="144"/>
        <v>200</v>
      </c>
      <c r="L115" s="40"/>
      <c r="M115" s="9">
        <f t="shared" si="156"/>
        <v>8.0967593767471424</v>
      </c>
      <c r="N115" s="9">
        <f t="shared" si="157"/>
        <v>4.6132401097442252E-3</v>
      </c>
      <c r="O115" s="33">
        <f t="shared" si="158"/>
        <v>0.8812877578310061</v>
      </c>
      <c r="P115" s="33">
        <f t="shared" si="159"/>
        <v>7.1355749168306639E-3</v>
      </c>
      <c r="Q115" s="33">
        <f t="shared" si="160"/>
        <v>4.0655920326525524E-3</v>
      </c>
      <c r="R115" s="30">
        <f t="shared" si="161"/>
        <v>0.87008659088152285</v>
      </c>
      <c r="S115" s="40"/>
      <c r="T115" s="10">
        <f t="shared" si="145"/>
        <v>176.25755156620122</v>
      </c>
      <c r="U115" s="10">
        <f t="shared" si="136"/>
        <v>174.01731817630457</v>
      </c>
      <c r="W115" s="40"/>
      <c r="X115" s="11">
        <f t="shared" si="137"/>
        <v>3821.660281830958</v>
      </c>
      <c r="Y115" s="11">
        <f t="shared" si="138"/>
        <v>-191.08301409154791</v>
      </c>
      <c r="Z115" s="11">
        <f t="shared" si="138"/>
        <v>-21.752164772038071</v>
      </c>
      <c r="AA115" s="11">
        <f t="shared" si="146"/>
        <v>-3567.7874584153319</v>
      </c>
      <c r="AB115" s="11">
        <f t="shared" si="147"/>
        <v>41.037644552040092</v>
      </c>
      <c r="AC115" s="11">
        <f t="shared" si="162"/>
        <v>2.2527881797050062</v>
      </c>
      <c r="AD115" s="11">
        <f t="shared" si="148"/>
        <v>274.45807215061058</v>
      </c>
      <c r="AE115" s="11">
        <f t="shared" si="139"/>
        <v>317.74850488235569</v>
      </c>
      <c r="AI115" s="31">
        <f t="shared" si="163"/>
        <v>11</v>
      </c>
      <c r="AJ115" s="27">
        <f t="shared" si="173"/>
        <v>4392.2758055138702</v>
      </c>
      <c r="AK115" s="27">
        <f t="shared" si="173"/>
        <v>219.61379027569353</v>
      </c>
      <c r="AL115" s="28">
        <f t="shared" si="174"/>
        <v>25</v>
      </c>
      <c r="AM115" s="27">
        <f t="shared" si="149"/>
        <v>500000</v>
      </c>
      <c r="AN115" s="29">
        <v>0.4</v>
      </c>
      <c r="AO115" s="8">
        <f t="shared" si="150"/>
        <v>200</v>
      </c>
      <c r="AP115" s="40"/>
      <c r="AQ115" s="9">
        <f t="shared" si="164"/>
        <v>7.0330395168676088</v>
      </c>
      <c r="AR115" s="9">
        <f t="shared" si="165"/>
        <v>4.6132401097442252E-3</v>
      </c>
      <c r="AS115" s="33">
        <f t="shared" si="166"/>
        <v>0.88715278413809662</v>
      </c>
      <c r="AT115" s="33">
        <f t="shared" si="167"/>
        <v>6.2393805883423532E-3</v>
      </c>
      <c r="AU115" s="33">
        <f t="shared" si="168"/>
        <v>4.0926488072571274E-3</v>
      </c>
      <c r="AV115" s="30">
        <f t="shared" si="169"/>
        <v>0.8768207547424971</v>
      </c>
      <c r="AW115" s="40"/>
      <c r="AX115" s="10">
        <f t="shared" si="151"/>
        <v>177.43055682761931</v>
      </c>
      <c r="AY115" s="10">
        <f t="shared" si="140"/>
        <v>175.36415094849943</v>
      </c>
      <c r="BA115" s="40"/>
      <c r="BB115" s="11">
        <f t="shared" si="141"/>
        <v>3821.660281830958</v>
      </c>
      <c r="BC115" s="11">
        <f t="shared" si="142"/>
        <v>-191.08301409154791</v>
      </c>
      <c r="BD115" s="11">
        <f t="shared" si="142"/>
        <v>-21.752164772038071</v>
      </c>
      <c r="BE115" s="11">
        <f t="shared" si="152"/>
        <v>-3119.6902941711764</v>
      </c>
      <c r="BF115" s="11">
        <f t="shared" si="153"/>
        <v>489.13480879619556</v>
      </c>
      <c r="BG115" s="11">
        <f t="shared" si="170"/>
        <v>2.2527881797050062</v>
      </c>
      <c r="BH115" s="11">
        <f t="shared" si="154"/>
        <v>274.54264129478219</v>
      </c>
      <c r="BI115" s="11">
        <f t="shared" si="143"/>
        <v>765.93023827068282</v>
      </c>
    </row>
    <row r="116" spans="1:61" x14ac:dyDescent="0.2">
      <c r="A116" s="220" t="s">
        <v>75</v>
      </c>
      <c r="B116" s="220"/>
      <c r="D116" s="21"/>
      <c r="E116" s="31">
        <f t="shared" si="155"/>
        <v>12</v>
      </c>
      <c r="F116" s="27">
        <f>B108</f>
        <v>4392.2758055138702</v>
      </c>
      <c r="G116" s="27">
        <f t="shared" si="171"/>
        <v>219.61379027569353</v>
      </c>
      <c r="H116" s="28">
        <f t="shared" si="172"/>
        <v>25</v>
      </c>
      <c r="I116" s="27">
        <f>B105</f>
        <v>500000</v>
      </c>
      <c r="J116" s="29">
        <v>0.4</v>
      </c>
      <c r="K116" s="8">
        <f t="shared" si="144"/>
        <v>200</v>
      </c>
      <c r="L116" s="40"/>
      <c r="M116" s="9">
        <f t="shared" si="156"/>
        <v>8.8814451469123252</v>
      </c>
      <c r="N116" s="9">
        <f t="shared" si="157"/>
        <v>4.1712208070308491E-3</v>
      </c>
      <c r="O116" s="33">
        <f t="shared" si="158"/>
        <v>0.87008659088152285</v>
      </c>
      <c r="P116" s="33">
        <f t="shared" si="159"/>
        <v>7.7276263299781911E-3</v>
      </c>
      <c r="Q116" s="33">
        <f t="shared" si="160"/>
        <v>3.629323291803546E-3</v>
      </c>
      <c r="R116" s="30">
        <f t="shared" si="161"/>
        <v>0.85872964125974116</v>
      </c>
      <c r="S116" s="40"/>
      <c r="T116" s="10">
        <f t="shared" si="145"/>
        <v>174.01731817630457</v>
      </c>
      <c r="U116" s="10">
        <f t="shared" si="136"/>
        <v>171.74592825194824</v>
      </c>
      <c r="X116" s="11">
        <f t="shared" si="137"/>
        <v>3771.7774267827663</v>
      </c>
      <c r="Y116" s="11">
        <f t="shared" si="138"/>
        <v>-188.58887133913834</v>
      </c>
      <c r="Z116" s="11">
        <f t="shared" si="138"/>
        <v>-21.46824103149353</v>
      </c>
      <c r="AA116" s="11">
        <f t="shared" si="146"/>
        <v>-3863.8131649890956</v>
      </c>
      <c r="AB116" s="11">
        <f t="shared" si="147"/>
        <v>-302.09285057696115</v>
      </c>
      <c r="AC116" s="11">
        <f t="shared" si="162"/>
        <v>2.2402333898966509</v>
      </c>
      <c r="AD116" s="11">
        <f t="shared" si="148"/>
        <v>270.88001704649042</v>
      </c>
      <c r="AE116" s="11">
        <f t="shared" si="139"/>
        <v>-28.972600140574059</v>
      </c>
      <c r="AI116" s="31">
        <f t="shared" si="163"/>
        <v>12</v>
      </c>
      <c r="AJ116" s="27">
        <f t="shared" si="173"/>
        <v>4392.2758055138702</v>
      </c>
      <c r="AK116" s="27">
        <f t="shared" si="173"/>
        <v>219.61379027569353</v>
      </c>
      <c r="AL116" s="28">
        <f t="shared" si="174"/>
        <v>25</v>
      </c>
      <c r="AM116" s="27">
        <f t="shared" si="149"/>
        <v>500000</v>
      </c>
      <c r="AN116" s="29">
        <v>0.4</v>
      </c>
      <c r="AO116" s="8">
        <f t="shared" si="150"/>
        <v>200</v>
      </c>
      <c r="AP116" s="40"/>
      <c r="AQ116" s="9">
        <f t="shared" si="164"/>
        <v>7.71463640929157</v>
      </c>
      <c r="AR116" s="9">
        <f t="shared" si="165"/>
        <v>4.1712208070308491E-3</v>
      </c>
      <c r="AS116" s="33">
        <f t="shared" si="166"/>
        <v>0.8768207547424971</v>
      </c>
      <c r="AT116" s="33">
        <f t="shared" si="167"/>
        <v>6.7643533189589823E-3</v>
      </c>
      <c r="AU116" s="33">
        <f t="shared" si="168"/>
        <v>3.657412976218397E-3</v>
      </c>
      <c r="AV116" s="30">
        <f t="shared" si="169"/>
        <v>0.86639898844731977</v>
      </c>
      <c r="AW116" s="40"/>
      <c r="AX116" s="10">
        <f t="shared" si="151"/>
        <v>175.36415094849943</v>
      </c>
      <c r="AY116" s="10">
        <f t="shared" si="140"/>
        <v>173.27979768946395</v>
      </c>
      <c r="BB116" s="11">
        <f t="shared" si="141"/>
        <v>3771.7774267827663</v>
      </c>
      <c r="BC116" s="11">
        <f t="shared" si="142"/>
        <v>-188.58887133913834</v>
      </c>
      <c r="BD116" s="11">
        <f t="shared" si="142"/>
        <v>-21.46824103149353</v>
      </c>
      <c r="BE116" s="11">
        <f t="shared" si="152"/>
        <v>-3382.1766594794913</v>
      </c>
      <c r="BF116" s="11">
        <f t="shared" si="153"/>
        <v>179.54365493264322</v>
      </c>
      <c r="BG116" s="11">
        <f t="shared" si="170"/>
        <v>2.2402333898966509</v>
      </c>
      <c r="BH116" s="11">
        <f t="shared" si="154"/>
        <v>270.97711848212174</v>
      </c>
      <c r="BI116" s="11">
        <f t="shared" si="143"/>
        <v>452.76100680466163</v>
      </c>
    </row>
    <row r="117" spans="1:61" x14ac:dyDescent="0.2">
      <c r="A117" s="37" t="s">
        <v>8</v>
      </c>
      <c r="B117" s="37" t="s">
        <v>76</v>
      </c>
      <c r="C117" s="37" t="s">
        <v>77</v>
      </c>
      <c r="D117" s="21"/>
      <c r="E117" s="31">
        <f t="shared" si="155"/>
        <v>13</v>
      </c>
      <c r="F117" s="27">
        <f>B108</f>
        <v>4392.2758055138702</v>
      </c>
      <c r="G117" s="27">
        <f t="shared" si="171"/>
        <v>219.61379027569353</v>
      </c>
      <c r="H117" s="28">
        <f t="shared" si="172"/>
        <v>25</v>
      </c>
      <c r="I117" s="27">
        <f>B105</f>
        <v>500000</v>
      </c>
      <c r="J117" s="29">
        <v>0.3</v>
      </c>
      <c r="K117" s="8">
        <f t="shared" si="144"/>
        <v>150</v>
      </c>
      <c r="L117" s="40"/>
      <c r="M117" s="9">
        <f t="shared" si="156"/>
        <v>9.7383085751715388</v>
      </c>
      <c r="N117" s="9">
        <f t="shared" si="157"/>
        <v>3.7134831460674156E-3</v>
      </c>
      <c r="O117" s="33">
        <f t="shared" si="158"/>
        <v>0.85872964125974116</v>
      </c>
      <c r="P117" s="33">
        <f t="shared" si="159"/>
        <v>8.3625742292337164E-3</v>
      </c>
      <c r="Q117" s="33">
        <f t="shared" si="160"/>
        <v>3.1888780498465666E-3</v>
      </c>
      <c r="R117" s="30">
        <f t="shared" si="161"/>
        <v>0.84717818898066088</v>
      </c>
      <c r="S117" s="40"/>
      <c r="T117" s="10">
        <f t="shared" si="145"/>
        <v>171.74592825194824</v>
      </c>
      <c r="U117" s="10">
        <f t="shared" si="136"/>
        <v>127.07672834709913</v>
      </c>
      <c r="X117" s="11">
        <f t="shared" si="137"/>
        <v>3721.0402624188141</v>
      </c>
      <c r="Y117" s="11">
        <f t="shared" si="138"/>
        <v>-186.05201312094073</v>
      </c>
      <c r="Z117" s="11">
        <f t="shared" si="138"/>
        <v>-21.179454724516521</v>
      </c>
      <c r="AA117" s="11">
        <f t="shared" si="146"/>
        <v>-4181.2871146168582</v>
      </c>
      <c r="AB117" s="11">
        <f t="shared" si="147"/>
        <v>-667.47832004350175</v>
      </c>
      <c r="AC117" s="11">
        <f t="shared" si="162"/>
        <v>45.20787198734341</v>
      </c>
      <c r="AD117" s="11">
        <f t="shared" si="148"/>
        <v>267.24120289796872</v>
      </c>
      <c r="AE117" s="11">
        <f t="shared" si="139"/>
        <v>-355.02924515818961</v>
      </c>
      <c r="AI117" s="31">
        <f t="shared" si="163"/>
        <v>13</v>
      </c>
      <c r="AJ117" s="27">
        <f t="shared" si="173"/>
        <v>4392.2758055138702</v>
      </c>
      <c r="AK117" s="27">
        <f t="shared" si="173"/>
        <v>219.61379027569353</v>
      </c>
      <c r="AL117" s="28">
        <f t="shared" si="174"/>
        <v>25</v>
      </c>
      <c r="AM117" s="27">
        <f t="shared" si="149"/>
        <v>500000</v>
      </c>
      <c r="AN117" s="29">
        <v>0.3</v>
      </c>
      <c r="AO117" s="8">
        <f t="shared" si="150"/>
        <v>150</v>
      </c>
      <c r="AP117" s="40"/>
      <c r="AQ117" s="9">
        <f t="shared" si="164"/>
        <v>8.4589285477998004</v>
      </c>
      <c r="AR117" s="9">
        <f t="shared" si="165"/>
        <v>3.7134831460674156E-3</v>
      </c>
      <c r="AS117" s="33">
        <f t="shared" si="166"/>
        <v>0.86639898844731977</v>
      </c>
      <c r="AT117" s="33">
        <f t="shared" si="167"/>
        <v>7.3288071371619022E-3</v>
      </c>
      <c r="AU117" s="33">
        <f t="shared" si="168"/>
        <v>3.2173580413689794E-3</v>
      </c>
      <c r="AV117" s="30">
        <f t="shared" si="169"/>
        <v>0.85585282326878886</v>
      </c>
      <c r="AW117" s="40"/>
      <c r="AX117" s="10">
        <f t="shared" si="151"/>
        <v>173.27979768946395</v>
      </c>
      <c r="AY117" s="10">
        <f t="shared" si="140"/>
        <v>128.37792349031832</v>
      </c>
      <c r="BB117" s="11">
        <f t="shared" si="141"/>
        <v>3721.0402624188141</v>
      </c>
      <c r="BC117" s="11">
        <f t="shared" si="142"/>
        <v>-186.05201312094073</v>
      </c>
      <c r="BD117" s="11">
        <f t="shared" si="142"/>
        <v>-21.179454724516521</v>
      </c>
      <c r="BE117" s="11">
        <f t="shared" si="152"/>
        <v>-3664.4035685809513</v>
      </c>
      <c r="BF117" s="11">
        <f t="shared" si="153"/>
        <v>-150.59477400759488</v>
      </c>
      <c r="BG117" s="11">
        <f t="shared" si="170"/>
        <v>45.20787198734341</v>
      </c>
      <c r="BH117" s="11">
        <f t="shared" si="154"/>
        <v>267.35178895403203</v>
      </c>
      <c r="BI117" s="11">
        <f t="shared" si="143"/>
        <v>161.96488693378058</v>
      </c>
    </row>
    <row r="118" spans="1:61" x14ac:dyDescent="0.2">
      <c r="A118" s="21">
        <v>1</v>
      </c>
      <c r="B118" s="13">
        <f>200</f>
        <v>200</v>
      </c>
      <c r="C118" s="13">
        <f>200 + 0.5*80</f>
        <v>240</v>
      </c>
      <c r="D118" s="21"/>
      <c r="E118" s="31">
        <f t="shared" si="155"/>
        <v>14</v>
      </c>
      <c r="F118" s="27">
        <f>B108</f>
        <v>4392.2758055138702</v>
      </c>
      <c r="G118" s="27">
        <f t="shared" si="171"/>
        <v>219.61379027569353</v>
      </c>
      <c r="H118" s="28">
        <f t="shared" si="172"/>
        <v>25</v>
      </c>
      <c r="I118" s="27">
        <f>B105</f>
        <v>500000</v>
      </c>
      <c r="J118" s="29">
        <v>0.3</v>
      </c>
      <c r="K118" s="8">
        <f t="shared" si="144"/>
        <v>150</v>
      </c>
      <c r="L118" s="40"/>
      <c r="M118" s="9">
        <f t="shared" si="156"/>
        <v>10.671629264777636</v>
      </c>
      <c r="N118" s="9">
        <f t="shared" si="157"/>
        <v>3.077532316917942E-3</v>
      </c>
      <c r="O118" s="33">
        <f t="shared" si="158"/>
        <v>0.84717818898066088</v>
      </c>
      <c r="P118" s="33">
        <f t="shared" si="159"/>
        <v>9.0407715540073395E-3</v>
      </c>
      <c r="Q118" s="33">
        <f t="shared" si="160"/>
        <v>2.6072182547759995E-3</v>
      </c>
      <c r="R118" s="30">
        <f t="shared" si="161"/>
        <v>0.83553019917187754</v>
      </c>
      <c r="S118" s="40"/>
      <c r="T118" s="10">
        <f t="shared" si="145"/>
        <v>127.07672834709913</v>
      </c>
      <c r="U118" s="10">
        <f t="shared" si="136"/>
        <v>125.32952987578163</v>
      </c>
      <c r="X118" s="11">
        <f t="shared" si="137"/>
        <v>3669.8790785988226</v>
      </c>
      <c r="Y118" s="11">
        <f t="shared" si="138"/>
        <v>-183.49395392994117</v>
      </c>
      <c r="Z118" s="11">
        <f t="shared" si="138"/>
        <v>-20.888254979296939</v>
      </c>
      <c r="AA118" s="11">
        <f t="shared" si="146"/>
        <v>-4520.3857770036693</v>
      </c>
      <c r="AB118" s="11">
        <f t="shared" si="147"/>
        <v>-1054.8889073140849</v>
      </c>
      <c r="AC118" s="11">
        <f t="shared" si="162"/>
        <v>1.732717841862047</v>
      </c>
      <c r="AD118" s="11">
        <f t="shared" si="148"/>
        <v>260.51662891678569</v>
      </c>
      <c r="AE118" s="11">
        <f t="shared" si="139"/>
        <v>-792.63956055543713</v>
      </c>
      <c r="AI118" s="31">
        <f t="shared" si="163"/>
        <v>14</v>
      </c>
      <c r="AJ118" s="27">
        <f t="shared" si="173"/>
        <v>4392.2758055138702</v>
      </c>
      <c r="AK118" s="27">
        <f t="shared" si="173"/>
        <v>219.61379027569353</v>
      </c>
      <c r="AL118" s="28">
        <f t="shared" si="174"/>
        <v>25</v>
      </c>
      <c r="AM118" s="27">
        <f t="shared" si="149"/>
        <v>500000</v>
      </c>
      <c r="AN118" s="29">
        <v>0.3</v>
      </c>
      <c r="AO118" s="8">
        <f t="shared" si="150"/>
        <v>150</v>
      </c>
      <c r="AP118" s="40"/>
      <c r="AQ118" s="9">
        <f t="shared" si="164"/>
        <v>9.2696332984882073</v>
      </c>
      <c r="AR118" s="9">
        <f t="shared" si="165"/>
        <v>3.077532316917942E-3</v>
      </c>
      <c r="AS118" s="33">
        <f t="shared" si="166"/>
        <v>0.85585282326878886</v>
      </c>
      <c r="AT118" s="33">
        <f t="shared" si="167"/>
        <v>7.9334418291775073E-3</v>
      </c>
      <c r="AU118" s="33">
        <f t="shared" si="168"/>
        <v>2.6339147221351579E-3</v>
      </c>
      <c r="AV118" s="30">
        <f t="shared" si="169"/>
        <v>0.84528546671747617</v>
      </c>
      <c r="AW118" s="40"/>
      <c r="AX118" s="10">
        <f t="shared" si="151"/>
        <v>128.37792349031832</v>
      </c>
      <c r="AY118" s="10">
        <f t="shared" si="140"/>
        <v>126.79282000762143</v>
      </c>
      <c r="BB118" s="11">
        <f t="shared" si="141"/>
        <v>3669.8790785988226</v>
      </c>
      <c r="BC118" s="11">
        <f t="shared" si="142"/>
        <v>-183.49395392994117</v>
      </c>
      <c r="BD118" s="11">
        <f t="shared" si="142"/>
        <v>-20.888254979296939</v>
      </c>
      <c r="BE118" s="11">
        <f t="shared" si="152"/>
        <v>-3966.7209145887537</v>
      </c>
      <c r="BF118" s="11">
        <f t="shared" si="153"/>
        <v>-501.22404489916926</v>
      </c>
      <c r="BG118" s="11">
        <f t="shared" si="170"/>
        <v>1.732717841862047</v>
      </c>
      <c r="BH118" s="11">
        <f t="shared" si="154"/>
        <v>260.61044005581613</v>
      </c>
      <c r="BI118" s="11">
        <f t="shared" si="143"/>
        <v>-238.88088700149109</v>
      </c>
    </row>
    <row r="119" spans="1:61" x14ac:dyDescent="0.2">
      <c r="A119" s="39" t="s">
        <v>74</v>
      </c>
      <c r="B119" s="13">
        <v>25</v>
      </c>
      <c r="C119" s="13">
        <v>25</v>
      </c>
      <c r="D119" s="21"/>
      <c r="E119" s="31">
        <f t="shared" si="155"/>
        <v>15</v>
      </c>
      <c r="F119" s="27">
        <f>B108</f>
        <v>4392.2758055138702</v>
      </c>
      <c r="G119" s="27">
        <f t="shared" si="171"/>
        <v>219.61379027569353</v>
      </c>
      <c r="H119" s="28">
        <f t="shared" si="172"/>
        <v>25</v>
      </c>
      <c r="I119" s="27">
        <f>B105</f>
        <v>500000</v>
      </c>
      <c r="J119" s="29">
        <v>0.3</v>
      </c>
      <c r="K119" s="8">
        <f t="shared" si="144"/>
        <v>150</v>
      </c>
      <c r="L119" s="40"/>
      <c r="M119" s="9">
        <f t="shared" si="156"/>
        <v>11.692399199466328</v>
      </c>
      <c r="N119" s="9">
        <f t="shared" si="157"/>
        <v>3.1085427993965101E-3</v>
      </c>
      <c r="O119" s="33">
        <f t="shared" si="158"/>
        <v>0.83553019917187754</v>
      </c>
      <c r="P119" s="33">
        <f t="shared" si="159"/>
        <v>9.7693526319272018E-3</v>
      </c>
      <c r="Q119" s="33">
        <f t="shared" si="160"/>
        <v>2.5972813843140718E-3</v>
      </c>
      <c r="R119" s="30">
        <f t="shared" si="161"/>
        <v>0.82316356515563627</v>
      </c>
      <c r="S119" s="40"/>
      <c r="T119" s="10">
        <f t="shared" si="145"/>
        <v>125.32952987578163</v>
      </c>
      <c r="U119" s="10">
        <f t="shared" si="136"/>
        <v>123.47453477334544</v>
      </c>
      <c r="X119" s="11">
        <f t="shared" si="137"/>
        <v>3615.5614112136413</v>
      </c>
      <c r="Y119" s="11">
        <f t="shared" si="138"/>
        <v>-180.7780705606821</v>
      </c>
      <c r="Z119" s="11">
        <f t="shared" si="138"/>
        <v>-20.579089128890907</v>
      </c>
      <c r="AA119" s="11">
        <f t="shared" si="146"/>
        <v>-4884.6763159636012</v>
      </c>
      <c r="AB119" s="11">
        <f t="shared" si="147"/>
        <v>-1470.4720644395325</v>
      </c>
      <c r="AC119" s="11">
        <f t="shared" si="162"/>
        <v>1.7471984713174904</v>
      </c>
      <c r="AD119" s="11">
        <f t="shared" si="148"/>
        <v>256.67037354200818</v>
      </c>
      <c r="AE119" s="11">
        <f t="shared" si="139"/>
        <v>-1212.0544924262067</v>
      </c>
      <c r="AI119" s="31">
        <f t="shared" si="163"/>
        <v>15</v>
      </c>
      <c r="AJ119" s="27">
        <f t="shared" si="173"/>
        <v>4392.2758055138702</v>
      </c>
      <c r="AK119" s="27">
        <f t="shared" si="173"/>
        <v>219.61379027569353</v>
      </c>
      <c r="AL119" s="28">
        <f t="shared" si="174"/>
        <v>25</v>
      </c>
      <c r="AM119" s="27">
        <f t="shared" si="149"/>
        <v>500000</v>
      </c>
      <c r="AN119" s="29">
        <v>0.3</v>
      </c>
      <c r="AO119" s="8">
        <f t="shared" si="150"/>
        <v>150</v>
      </c>
      <c r="AP119" s="40"/>
      <c r="AQ119" s="9">
        <f t="shared" si="164"/>
        <v>10.156298562237238</v>
      </c>
      <c r="AR119" s="9">
        <f t="shared" si="165"/>
        <v>3.1085427993965101E-3</v>
      </c>
      <c r="AS119" s="33">
        <f t="shared" si="166"/>
        <v>0.84528546671747617</v>
      </c>
      <c r="AT119" s="33">
        <f t="shared" si="167"/>
        <v>8.5849715703027359E-3</v>
      </c>
      <c r="AU119" s="33">
        <f t="shared" si="168"/>
        <v>2.6276060509991287E-3</v>
      </c>
      <c r="AV119" s="30">
        <f t="shared" si="169"/>
        <v>0.83407288909617427</v>
      </c>
      <c r="AW119" s="40"/>
      <c r="AX119" s="10">
        <f t="shared" si="151"/>
        <v>126.79282000762143</v>
      </c>
      <c r="AY119" s="10">
        <f t="shared" si="140"/>
        <v>125.11093336442615</v>
      </c>
      <c r="BB119" s="11">
        <f t="shared" si="141"/>
        <v>3615.5614112136413</v>
      </c>
      <c r="BC119" s="11">
        <f t="shared" si="142"/>
        <v>-180.7780705606821</v>
      </c>
      <c r="BD119" s="11">
        <f t="shared" si="142"/>
        <v>-20.579089128890907</v>
      </c>
      <c r="BE119" s="11">
        <f t="shared" si="152"/>
        <v>-4292.485785151368</v>
      </c>
      <c r="BF119" s="11">
        <f t="shared" si="153"/>
        <v>-878.28153362729927</v>
      </c>
      <c r="BG119" s="11">
        <f t="shared" si="170"/>
        <v>1.7471984713174904</v>
      </c>
      <c r="BH119" s="11">
        <f t="shared" si="154"/>
        <v>256.77587110301215</v>
      </c>
      <c r="BI119" s="11">
        <f t="shared" si="143"/>
        <v>-619.75846405296966</v>
      </c>
    </row>
    <row r="120" spans="1:61" x14ac:dyDescent="0.2">
      <c r="D120" s="21"/>
      <c r="E120" s="31">
        <f t="shared" si="155"/>
        <v>16</v>
      </c>
      <c r="F120" s="27">
        <f>B108</f>
        <v>4392.2758055138702</v>
      </c>
      <c r="G120" s="27">
        <f t="shared" si="171"/>
        <v>219.61379027569353</v>
      </c>
      <c r="H120" s="28">
        <f t="shared" si="172"/>
        <v>25</v>
      </c>
      <c r="I120" s="27">
        <f>B105</f>
        <v>500000</v>
      </c>
      <c r="J120" s="29">
        <v>0.2</v>
      </c>
      <c r="K120" s="8">
        <f t="shared" si="144"/>
        <v>100</v>
      </c>
      <c r="L120" s="40"/>
      <c r="M120" s="9">
        <f t="shared" si="156"/>
        <v>12.807475417484119</v>
      </c>
      <c r="N120" s="9">
        <f t="shared" si="157"/>
        <v>2.4696592901591813E-3</v>
      </c>
      <c r="O120" s="33">
        <f t="shared" si="158"/>
        <v>0.82316356515563627</v>
      </c>
      <c r="P120" s="33">
        <f t="shared" si="159"/>
        <v>1.0542647125299398E-2</v>
      </c>
      <c r="Q120" s="33">
        <f t="shared" si="160"/>
        <v>2.0329335460071698E-3</v>
      </c>
      <c r="R120" s="30">
        <f t="shared" si="161"/>
        <v>0.81058798448432967</v>
      </c>
      <c r="S120" s="40"/>
      <c r="T120" s="10">
        <f t="shared" si="145"/>
        <v>123.47453477334544</v>
      </c>
      <c r="U120" s="10">
        <f t="shared" si="136"/>
        <v>81.058798448432967</v>
      </c>
      <c r="X120" s="11">
        <f t="shared" si="137"/>
        <v>3560.3259924907734</v>
      </c>
      <c r="Y120" s="11">
        <f t="shared" si="138"/>
        <v>-178.0162996245387</v>
      </c>
      <c r="Z120" s="11">
        <f t="shared" si="138"/>
        <v>-20.264699612108242</v>
      </c>
      <c r="AA120" s="11">
        <f t="shared" si="146"/>
        <v>-5271.3235626496989</v>
      </c>
      <c r="AB120" s="11">
        <f t="shared" si="147"/>
        <v>-1909.2785693955725</v>
      </c>
      <c r="AC120" s="11">
        <f t="shared" si="162"/>
        <v>43.013173360218012</v>
      </c>
      <c r="AD120" s="11">
        <f t="shared" si="148"/>
        <v>252.75348843990179</v>
      </c>
      <c r="AE120" s="11">
        <f t="shared" si="139"/>
        <v>-1613.5119075954528</v>
      </c>
      <c r="AI120" s="31">
        <f t="shared" si="163"/>
        <v>16</v>
      </c>
      <c r="AJ120" s="27">
        <f t="shared" si="173"/>
        <v>4392.2758055138702</v>
      </c>
      <c r="AK120" s="27">
        <f t="shared" si="173"/>
        <v>219.61379027569353</v>
      </c>
      <c r="AL120" s="28">
        <f t="shared" si="174"/>
        <v>25</v>
      </c>
      <c r="AM120" s="27">
        <f t="shared" si="149"/>
        <v>500000</v>
      </c>
      <c r="AN120" s="29">
        <v>0.2</v>
      </c>
      <c r="AO120" s="8">
        <f t="shared" si="150"/>
        <v>100</v>
      </c>
      <c r="AP120" s="40"/>
      <c r="AQ120" s="9">
        <f t="shared" si="164"/>
        <v>11.124880527036723</v>
      </c>
      <c r="AR120" s="9">
        <f t="shared" si="165"/>
        <v>2.4696592901591813E-3</v>
      </c>
      <c r="AS120" s="33">
        <f t="shared" si="166"/>
        <v>0.83407288909617427</v>
      </c>
      <c r="AT120" s="33">
        <f t="shared" si="167"/>
        <v>9.2789612420352881E-3</v>
      </c>
      <c r="AU120" s="33">
        <f t="shared" si="168"/>
        <v>2.0598758592262753E-3</v>
      </c>
      <c r="AV120" s="30">
        <f t="shared" si="169"/>
        <v>0.82273405199491267</v>
      </c>
      <c r="AW120" s="40"/>
      <c r="AX120" s="10">
        <f t="shared" si="151"/>
        <v>125.11093336442615</v>
      </c>
      <c r="AY120" s="10">
        <f t="shared" si="140"/>
        <v>82.273405199491265</v>
      </c>
      <c r="BB120" s="11">
        <f t="shared" si="141"/>
        <v>3560.3259924907734</v>
      </c>
      <c r="BC120" s="11">
        <f t="shared" si="142"/>
        <v>-178.0162996245387</v>
      </c>
      <c r="BD120" s="11">
        <f t="shared" si="142"/>
        <v>-20.264699612108242</v>
      </c>
      <c r="BE120" s="11">
        <f t="shared" si="152"/>
        <v>-4639.4806210176439</v>
      </c>
      <c r="BF120" s="11">
        <f t="shared" si="153"/>
        <v>-1277.4356277635175</v>
      </c>
      <c r="BG120" s="11">
        <f t="shared" si="170"/>
        <v>43.013173360218012</v>
      </c>
      <c r="BH120" s="11">
        <f t="shared" si="154"/>
        <v>252.87146645152981</v>
      </c>
      <c r="BI120" s="11">
        <f t="shared" si="143"/>
        <v>-981.55098795176968</v>
      </c>
    </row>
    <row r="121" spans="1:61" x14ac:dyDescent="0.2">
      <c r="A121" s="92"/>
      <c r="B121" s="93" t="s">
        <v>78</v>
      </c>
      <c r="C121" s="93" t="s">
        <v>79</v>
      </c>
      <c r="D121" s="21"/>
      <c r="E121" s="31">
        <f t="shared" si="155"/>
        <v>17</v>
      </c>
      <c r="F121" s="27">
        <f>B108</f>
        <v>4392.2758055138702</v>
      </c>
      <c r="G121" s="27">
        <f t="shared" si="171"/>
        <v>219.61379027569353</v>
      </c>
      <c r="H121" s="28">
        <f t="shared" si="172"/>
        <v>25</v>
      </c>
      <c r="I121" s="27">
        <f>B105</f>
        <v>500000</v>
      </c>
      <c r="J121" s="29">
        <v>0.2</v>
      </c>
      <c r="K121" s="8">
        <f t="shared" si="144"/>
        <v>100</v>
      </c>
      <c r="L121" s="40"/>
      <c r="M121" s="9">
        <f t="shared" si="156"/>
        <v>14.036297605946634</v>
      </c>
      <c r="N121" s="9">
        <f t="shared" si="157"/>
        <v>1.9184569384192605E-3</v>
      </c>
      <c r="O121" s="33">
        <f t="shared" si="158"/>
        <v>0.81058798448432967</v>
      </c>
      <c r="P121" s="33">
        <f t="shared" si="159"/>
        <v>1.1377654186026504E-2</v>
      </c>
      <c r="Q121" s="33">
        <f t="shared" si="160"/>
        <v>1.5550781430332462E-3</v>
      </c>
      <c r="R121" s="30">
        <f t="shared" si="161"/>
        <v>0.79765525215526989</v>
      </c>
      <c r="S121" s="40"/>
      <c r="T121" s="10">
        <f t="shared" si="145"/>
        <v>81.058798448432967</v>
      </c>
      <c r="U121" s="10">
        <f t="shared" si="136"/>
        <v>79.765525215526992</v>
      </c>
      <c r="W121" s="40"/>
      <c r="X121" s="11">
        <f t="shared" si="137"/>
        <v>3503.5218651826572</v>
      </c>
      <c r="Y121" s="11">
        <f t="shared" si="138"/>
        <v>-175.17609325913287</v>
      </c>
      <c r="Z121" s="11">
        <f t="shared" si="138"/>
        <v>-19.941381303881748</v>
      </c>
      <c r="AA121" s="11">
        <f t="shared" si="146"/>
        <v>-5688.8270930132521</v>
      </c>
      <c r="AB121" s="11">
        <f t="shared" si="147"/>
        <v>-2380.4227023936096</v>
      </c>
      <c r="AC121" s="11">
        <f t="shared" si="162"/>
        <v>1.2575580671306541</v>
      </c>
      <c r="AD121" s="11">
        <f t="shared" si="148"/>
        <v>245.8048877824576</v>
      </c>
      <c r="AE121" s="11">
        <f t="shared" si="139"/>
        <v>-2133.3602565440215</v>
      </c>
      <c r="AI121" s="31">
        <f t="shared" si="163"/>
        <v>17</v>
      </c>
      <c r="AJ121" s="27">
        <f t="shared" si="173"/>
        <v>4392.2758055138702</v>
      </c>
      <c r="AK121" s="27">
        <f t="shared" si="173"/>
        <v>219.61379027569353</v>
      </c>
      <c r="AL121" s="28">
        <f t="shared" si="174"/>
        <v>25</v>
      </c>
      <c r="AM121" s="27">
        <f t="shared" si="149"/>
        <v>500000</v>
      </c>
      <c r="AN121" s="29">
        <v>0.2</v>
      </c>
      <c r="AO121" s="8">
        <f t="shared" si="150"/>
        <v>100</v>
      </c>
      <c r="AP121" s="40"/>
      <c r="AQ121" s="9">
        <f t="shared" si="164"/>
        <v>12.192264971667788</v>
      </c>
      <c r="AR121" s="9">
        <f t="shared" si="165"/>
        <v>1.9184569384192605E-3</v>
      </c>
      <c r="AS121" s="33">
        <f t="shared" si="166"/>
        <v>0.82273405199491267</v>
      </c>
      <c r="AT121" s="33">
        <f t="shared" si="167"/>
        <v>1.0030991563135878E-2</v>
      </c>
      <c r="AU121" s="33">
        <f t="shared" si="168"/>
        <v>1.5783798505234329E-3</v>
      </c>
      <c r="AV121" s="30">
        <f t="shared" si="169"/>
        <v>0.81112468058125331</v>
      </c>
      <c r="AW121" s="40"/>
      <c r="AX121" s="10">
        <f t="shared" si="151"/>
        <v>82.273405199491265</v>
      </c>
      <c r="AY121" s="10">
        <f t="shared" si="140"/>
        <v>81.11246805812533</v>
      </c>
      <c r="BA121" s="40"/>
      <c r="BB121" s="11">
        <f t="shared" si="141"/>
        <v>3503.5218651826572</v>
      </c>
      <c r="BC121" s="11">
        <f t="shared" si="142"/>
        <v>-175.17609325913287</v>
      </c>
      <c r="BD121" s="11">
        <f t="shared" si="142"/>
        <v>-19.941381303881748</v>
      </c>
      <c r="BE121" s="11">
        <f t="shared" si="152"/>
        <v>-5015.495781567939</v>
      </c>
      <c r="BF121" s="11">
        <f t="shared" si="153"/>
        <v>-1707.0913909482965</v>
      </c>
      <c r="BG121" s="11">
        <f t="shared" si="170"/>
        <v>1.2575580671306541</v>
      </c>
      <c r="BH121" s="11">
        <f t="shared" si="154"/>
        <v>245.89245623318891</v>
      </c>
      <c r="BI121" s="11">
        <f t="shared" si="143"/>
        <v>-1459.941376647977</v>
      </c>
    </row>
    <row r="122" spans="1:61" x14ac:dyDescent="0.2">
      <c r="A122" s="35" t="s">
        <v>80</v>
      </c>
      <c r="B122" s="90">
        <f>AE130</f>
        <v>3307.8055550486433</v>
      </c>
      <c r="C122" s="90">
        <f>BI130</f>
        <v>9499.8427896298963</v>
      </c>
      <c r="D122" s="21"/>
      <c r="E122" s="31">
        <f t="shared" si="155"/>
        <v>18</v>
      </c>
      <c r="F122" s="27">
        <f>B108</f>
        <v>4392.2758055138702</v>
      </c>
      <c r="G122" s="27">
        <f t="shared" si="171"/>
        <v>219.61379027569353</v>
      </c>
      <c r="H122" s="28">
        <f t="shared" si="172"/>
        <v>25</v>
      </c>
      <c r="I122" s="27">
        <f>B105</f>
        <v>500000</v>
      </c>
      <c r="J122" s="29">
        <v>0.2</v>
      </c>
      <c r="K122" s="8">
        <f t="shared" si="144"/>
        <v>100</v>
      </c>
      <c r="L122" s="40"/>
      <c r="M122" s="9">
        <f t="shared" si="156"/>
        <v>15.408521992477764</v>
      </c>
      <c r="N122" s="9">
        <f t="shared" si="157"/>
        <v>1.3713531842010854E-3</v>
      </c>
      <c r="O122" s="33">
        <f t="shared" si="158"/>
        <v>0.79765525215526989</v>
      </c>
      <c r="P122" s="33">
        <f t="shared" si="159"/>
        <v>1.2290688495249873E-2</v>
      </c>
      <c r="Q122" s="33">
        <f t="shared" si="160"/>
        <v>1.093867069937849E-3</v>
      </c>
      <c r="R122" s="30">
        <f t="shared" si="161"/>
        <v>0.78427069659008219</v>
      </c>
      <c r="S122" s="40"/>
      <c r="T122" s="10">
        <f t="shared" si="145"/>
        <v>79.765525215526992</v>
      </c>
      <c r="U122" s="10">
        <f t="shared" si="136"/>
        <v>78.427069659008225</v>
      </c>
      <c r="X122" s="11">
        <f t="shared" si="137"/>
        <v>3444.7332056061273</v>
      </c>
      <c r="Y122" s="11">
        <f t="shared" si="138"/>
        <v>-172.23666028030638</v>
      </c>
      <c r="Z122" s="11">
        <f t="shared" si="138"/>
        <v>-19.606767414752056</v>
      </c>
      <c r="AA122" s="11">
        <f t="shared" si="146"/>
        <v>-6145.3442476249365</v>
      </c>
      <c r="AB122" s="11">
        <f t="shared" si="147"/>
        <v>-2892.4544697138676</v>
      </c>
      <c r="AC122" s="11">
        <f t="shared" si="162"/>
        <v>1.2932732329059837</v>
      </c>
      <c r="AD122" s="11">
        <f t="shared" si="148"/>
        <v>241.68513447405522</v>
      </c>
      <c r="AE122" s="11">
        <f t="shared" si="139"/>
        <v>-2649.4760620069064</v>
      </c>
      <c r="AI122" s="31">
        <f t="shared" si="163"/>
        <v>18</v>
      </c>
      <c r="AJ122" s="27">
        <f t="shared" si="173"/>
        <v>4392.2758055138702</v>
      </c>
      <c r="AK122" s="27">
        <f t="shared" si="173"/>
        <v>219.61379027569353</v>
      </c>
      <c r="AL122" s="28">
        <f t="shared" si="174"/>
        <v>25</v>
      </c>
      <c r="AM122" s="27">
        <f t="shared" si="149"/>
        <v>500000</v>
      </c>
      <c r="AN122" s="29">
        <v>0.2</v>
      </c>
      <c r="AO122" s="8">
        <f t="shared" si="150"/>
        <v>100</v>
      </c>
      <c r="AP122" s="40"/>
      <c r="AQ122" s="9">
        <f t="shared" si="164"/>
        <v>13.384212007194003</v>
      </c>
      <c r="AR122" s="9">
        <f t="shared" si="165"/>
        <v>1.3713531842010854E-3</v>
      </c>
      <c r="AS122" s="33">
        <f t="shared" si="166"/>
        <v>0.81112468058125331</v>
      </c>
      <c r="AT122" s="33">
        <f t="shared" si="167"/>
        <v>1.0856264689167011E-2</v>
      </c>
      <c r="AU122" s="33">
        <f t="shared" si="168"/>
        <v>1.11233841349919E-3</v>
      </c>
      <c r="AV122" s="30">
        <f t="shared" si="169"/>
        <v>0.79915607747858708</v>
      </c>
      <c r="AW122" s="40"/>
      <c r="AX122" s="10">
        <f t="shared" si="151"/>
        <v>81.11246805812533</v>
      </c>
      <c r="AY122" s="10">
        <f t="shared" si="140"/>
        <v>79.915607747858701</v>
      </c>
      <c r="BB122" s="11">
        <f t="shared" si="141"/>
        <v>3444.7332056061273</v>
      </c>
      <c r="BC122" s="11">
        <f t="shared" si="142"/>
        <v>-172.23666028030638</v>
      </c>
      <c r="BD122" s="11">
        <f t="shared" si="142"/>
        <v>-19.606767414752056</v>
      </c>
      <c r="BE122" s="11">
        <f t="shared" si="152"/>
        <v>-5428.1323445835051</v>
      </c>
      <c r="BF122" s="11">
        <f t="shared" si="153"/>
        <v>-2175.2425666724362</v>
      </c>
      <c r="BG122" s="11">
        <f t="shared" si="170"/>
        <v>1.2932732329059837</v>
      </c>
      <c r="BH122" s="11">
        <f t="shared" si="154"/>
        <v>241.78224384533706</v>
      </c>
      <c r="BI122" s="11">
        <f t="shared" si="143"/>
        <v>-1932.1670495941933</v>
      </c>
    </row>
    <row r="123" spans="1:61" x14ac:dyDescent="0.2">
      <c r="A123" s="35" t="s">
        <v>81</v>
      </c>
      <c r="B123" s="222">
        <f>F104+NPV(B107,F105:F124)</f>
        <v>66154.637716492216</v>
      </c>
      <c r="C123" s="222"/>
      <c r="E123" s="31">
        <f t="shared" si="155"/>
        <v>19</v>
      </c>
      <c r="F123" s="27">
        <f>B108</f>
        <v>4392.2758055138702</v>
      </c>
      <c r="G123" s="27">
        <f t="shared" si="171"/>
        <v>219.61379027569353</v>
      </c>
      <c r="H123" s="28">
        <f t="shared" si="172"/>
        <v>25</v>
      </c>
      <c r="I123" s="27">
        <f>B105</f>
        <v>500000</v>
      </c>
      <c r="J123" s="29">
        <v>0.1</v>
      </c>
      <c r="K123" s="8">
        <f t="shared" si="144"/>
        <v>50</v>
      </c>
      <c r="L123" s="40"/>
      <c r="M123" s="9">
        <f t="shared" si="156"/>
        <v>16.950197080660736</v>
      </c>
      <c r="N123" s="9">
        <f t="shared" si="157"/>
        <v>1.2715628610744996E-3</v>
      </c>
      <c r="O123" s="33">
        <f t="shared" si="158"/>
        <v>0.78427069659008219</v>
      </c>
      <c r="P123" s="33">
        <f t="shared" si="159"/>
        <v>1.3293542871788975E-2</v>
      </c>
      <c r="Q123" s="33">
        <f t="shared" si="160"/>
        <v>9.9724949081297573E-4</v>
      </c>
      <c r="R123" s="30">
        <f t="shared" si="161"/>
        <v>0.76997990422748019</v>
      </c>
      <c r="S123" s="40"/>
      <c r="T123" s="10">
        <f t="shared" si="145"/>
        <v>78.427069659008225</v>
      </c>
      <c r="U123" s="10">
        <f t="shared" si="136"/>
        <v>38.498995211374009</v>
      </c>
      <c r="X123" s="11">
        <f t="shared" si="137"/>
        <v>3381.9641040702481</v>
      </c>
      <c r="Y123" s="11">
        <f t="shared" si="138"/>
        <v>-169.09820520351244</v>
      </c>
      <c r="Z123" s="11">
        <f t="shared" si="138"/>
        <v>-19.249497605687004</v>
      </c>
      <c r="AA123" s="11">
        <f t="shared" si="146"/>
        <v>-6646.7714358944877</v>
      </c>
      <c r="AB123" s="11">
        <f t="shared" si="147"/>
        <v>-3453.1550346334388</v>
      </c>
      <c r="AC123" s="11">
        <f t="shared" si="162"/>
        <v>40.551990386022872</v>
      </c>
      <c r="AD123" s="11">
        <f t="shared" si="148"/>
        <v>237.28949794286243</v>
      </c>
      <c r="AE123" s="11">
        <f t="shared" si="139"/>
        <v>-3175.3135463045537</v>
      </c>
      <c r="AI123" s="31">
        <f t="shared" si="163"/>
        <v>19</v>
      </c>
      <c r="AJ123" s="27">
        <f t="shared" si="173"/>
        <v>4392.2758055138702</v>
      </c>
      <c r="AK123" s="27">
        <f t="shared" si="173"/>
        <v>219.61379027569353</v>
      </c>
      <c r="AL123" s="28">
        <f t="shared" si="174"/>
        <v>25</v>
      </c>
      <c r="AM123" s="27">
        <f t="shared" si="149"/>
        <v>500000</v>
      </c>
      <c r="AN123" s="29">
        <v>0.1</v>
      </c>
      <c r="AO123" s="8">
        <f t="shared" si="150"/>
        <v>50</v>
      </c>
      <c r="AP123" s="40"/>
      <c r="AQ123" s="9">
        <f t="shared" si="164"/>
        <v>14.723347988991849</v>
      </c>
      <c r="AR123" s="9">
        <f t="shared" si="165"/>
        <v>1.2715628610744996E-3</v>
      </c>
      <c r="AS123" s="33">
        <f t="shared" si="166"/>
        <v>0.79915607747858708</v>
      </c>
      <c r="AT123" s="33">
        <f t="shared" si="167"/>
        <v>1.1766253026234968E-2</v>
      </c>
      <c r="AU123" s="33">
        <f t="shared" si="168"/>
        <v>1.0161771883237466E-3</v>
      </c>
      <c r="AV123" s="30">
        <f t="shared" si="169"/>
        <v>0.78637364726402836</v>
      </c>
      <c r="AW123" s="40"/>
      <c r="AX123" s="10">
        <f t="shared" si="151"/>
        <v>79.915607747858701</v>
      </c>
      <c r="AY123" s="10">
        <f t="shared" si="140"/>
        <v>39.318682363201418</v>
      </c>
      <c r="BB123" s="11">
        <f t="shared" si="141"/>
        <v>3381.9641040702481</v>
      </c>
      <c r="BC123" s="11">
        <f t="shared" si="142"/>
        <v>-169.09820520351244</v>
      </c>
      <c r="BD123" s="11">
        <f t="shared" si="142"/>
        <v>-19.249497605687004</v>
      </c>
      <c r="BE123" s="11">
        <f t="shared" si="152"/>
        <v>-5883.1265131174841</v>
      </c>
      <c r="BF123" s="11">
        <f t="shared" si="153"/>
        <v>-2689.5101118564353</v>
      </c>
      <c r="BG123" s="11">
        <f t="shared" si="170"/>
        <v>40.551990386022872</v>
      </c>
      <c r="BH123" s="11">
        <f t="shared" si="154"/>
        <v>237.39681578395098</v>
      </c>
      <c r="BI123" s="11">
        <f t="shared" si="143"/>
        <v>-2411.5613056864618</v>
      </c>
    </row>
    <row r="124" spans="1:61" x14ac:dyDescent="0.2">
      <c r="A124" s="34" t="s">
        <v>82</v>
      </c>
      <c r="B124" s="129">
        <f>B122/B123</f>
        <v>5.0001113591224673E-2</v>
      </c>
      <c r="C124" s="129">
        <f>C122/B123</f>
        <v>0.14360055647711006</v>
      </c>
      <c r="E124" s="31">
        <f t="shared" si="155"/>
        <v>20</v>
      </c>
      <c r="F124" s="27">
        <f>B108</f>
        <v>4392.2758055138702</v>
      </c>
      <c r="G124" s="27">
        <f t="shared" si="171"/>
        <v>219.61379027569353</v>
      </c>
      <c r="H124" s="28">
        <f t="shared" si="172"/>
        <v>25</v>
      </c>
      <c r="I124" s="27">
        <f>B105</f>
        <v>500000</v>
      </c>
      <c r="J124" s="29">
        <v>0</v>
      </c>
      <c r="K124" s="8">
        <f t="shared" si="144"/>
        <v>0</v>
      </c>
      <c r="L124" s="40"/>
      <c r="M124" s="9">
        <f t="shared" si="156"/>
        <v>18.704439664650572</v>
      </c>
      <c r="N124" s="9">
        <f t="shared" si="157"/>
        <v>9.4724395230578351E-2</v>
      </c>
      <c r="O124" s="33">
        <f t="shared" si="158"/>
        <v>0.76997990422748019</v>
      </c>
      <c r="P124" s="33">
        <f t="shared" si="159"/>
        <v>1.440204266161633E-2</v>
      </c>
      <c r="Q124" s="33">
        <f t="shared" si="160"/>
        <v>7.2935880767646705E-2</v>
      </c>
      <c r="R124" s="30">
        <f t="shared" si="161"/>
        <v>0.68264198079821714</v>
      </c>
      <c r="S124" s="40"/>
      <c r="T124" s="10">
        <f t="shared" si="145"/>
        <v>38.498995211374009</v>
      </c>
      <c r="U124" s="10">
        <f t="shared" si="136"/>
        <v>0</v>
      </c>
      <c r="X124" s="11">
        <f t="shared" si="137"/>
        <v>2998.351856088073</v>
      </c>
      <c r="Y124" s="11">
        <f t="shared" si="138"/>
        <v>-149.91759280440368</v>
      </c>
      <c r="Z124" s="11">
        <f t="shared" si="138"/>
        <v>-17.066049519955428</v>
      </c>
      <c r="AA124" s="11">
        <f t="shared" si="146"/>
        <v>-7201.0213308081647</v>
      </c>
      <c r="AB124" s="11">
        <f t="shared" si="147"/>
        <v>-4369.6531170444505</v>
      </c>
      <c r="AC124" s="11">
        <f t="shared" si="162"/>
        <v>39.213534829504113</v>
      </c>
      <c r="AD124" s="11">
        <f t="shared" si="148"/>
        <v>208.13672622090749</v>
      </c>
      <c r="AE124" s="11">
        <f t="shared" si="139"/>
        <v>-4122.3028559940385</v>
      </c>
      <c r="AI124" s="31">
        <f t="shared" si="163"/>
        <v>20</v>
      </c>
      <c r="AJ124" s="27">
        <f t="shared" si="173"/>
        <v>4392.2758055138702</v>
      </c>
      <c r="AK124" s="27">
        <f t="shared" si="173"/>
        <v>219.61379027569353</v>
      </c>
      <c r="AL124" s="28">
        <f t="shared" si="174"/>
        <v>25</v>
      </c>
      <c r="AM124" s="27">
        <f t="shared" si="149"/>
        <v>500000</v>
      </c>
      <c r="AN124" s="29">
        <v>0</v>
      </c>
      <c r="AO124" s="8">
        <f t="shared" si="150"/>
        <v>0</v>
      </c>
      <c r="AP124" s="40"/>
      <c r="AQ124" s="9">
        <f t="shared" si="164"/>
        <v>16.247125199267437</v>
      </c>
      <c r="AR124" s="9">
        <f t="shared" si="165"/>
        <v>9.4724395230578351E-2</v>
      </c>
      <c r="AS124" s="33">
        <f t="shared" si="166"/>
        <v>0.78637364726402836</v>
      </c>
      <c r="AT124" s="33">
        <f t="shared" si="167"/>
        <v>1.2776311100503238E-2</v>
      </c>
      <c r="AU124" s="33">
        <f t="shared" si="168"/>
        <v>7.4488768162349228E-2</v>
      </c>
      <c r="AV124" s="30">
        <f t="shared" si="169"/>
        <v>0.69910856800117593</v>
      </c>
      <c r="AW124" s="40"/>
      <c r="AX124" s="10">
        <f t="shared" si="151"/>
        <v>39.318682363201418</v>
      </c>
      <c r="AY124" s="10">
        <f t="shared" si="140"/>
        <v>0</v>
      </c>
      <c r="BB124" s="11">
        <f t="shared" si="141"/>
        <v>2998.351856088073</v>
      </c>
      <c r="BC124" s="11">
        <f t="shared" si="142"/>
        <v>-149.91759280440368</v>
      </c>
      <c r="BD124" s="11">
        <f t="shared" si="142"/>
        <v>-17.066049519955428</v>
      </c>
      <c r="BE124" s="11">
        <f t="shared" si="152"/>
        <v>-6388.1555502516194</v>
      </c>
      <c r="BF124" s="11">
        <f t="shared" si="153"/>
        <v>-3556.7873364879056</v>
      </c>
      <c r="BG124" s="11">
        <f t="shared" si="170"/>
        <v>39.213534829504113</v>
      </c>
      <c r="BH124" s="11">
        <f t="shared" si="154"/>
        <v>208.1958224954073</v>
      </c>
      <c r="BI124" s="11">
        <f t="shared" si="143"/>
        <v>-3309.3779791629941</v>
      </c>
    </row>
    <row r="125" spans="1:61" x14ac:dyDescent="0.2">
      <c r="B125" s="31"/>
      <c r="C125" s="14"/>
      <c r="E125" s="31"/>
      <c r="F125" s="40"/>
      <c r="G125" s="40"/>
      <c r="H125" s="40"/>
      <c r="I125" s="40"/>
      <c r="J125" s="40"/>
      <c r="K125" s="40"/>
      <c r="L125" s="40"/>
      <c r="M125" s="15"/>
      <c r="N125" s="40"/>
      <c r="O125" s="33"/>
      <c r="P125" s="40"/>
      <c r="Q125" s="40"/>
      <c r="R125" s="40"/>
      <c r="S125" s="40"/>
      <c r="T125" s="11"/>
      <c r="U125" s="11"/>
      <c r="V125" s="11"/>
      <c r="AI125" s="31"/>
      <c r="AJ125" s="40"/>
      <c r="AK125" s="40"/>
      <c r="AL125" s="40"/>
      <c r="AM125" s="40"/>
      <c r="AN125" s="40"/>
      <c r="AO125" s="40"/>
      <c r="AP125" s="40"/>
      <c r="AQ125" s="15"/>
      <c r="AR125" s="40"/>
      <c r="AS125" s="33"/>
      <c r="AT125" s="40"/>
      <c r="AU125" s="40"/>
      <c r="AV125" s="40"/>
      <c r="AW125" s="40"/>
      <c r="AX125" s="11"/>
      <c r="AY125" s="11"/>
      <c r="AZ125" s="11"/>
    </row>
    <row r="126" spans="1:61" x14ac:dyDescent="0.2">
      <c r="B126" s="41"/>
      <c r="C126" s="16"/>
      <c r="E126" s="31"/>
      <c r="F126" s="40"/>
      <c r="G126" s="40"/>
      <c r="H126" s="40"/>
      <c r="I126" s="40"/>
      <c r="J126" s="40"/>
      <c r="K126" s="40"/>
      <c r="L126" s="40"/>
      <c r="M126" s="15"/>
      <c r="N126" s="40"/>
      <c r="O126" s="40"/>
      <c r="P126" s="40"/>
      <c r="Q126" s="40"/>
      <c r="R126" s="40"/>
      <c r="S126" s="40"/>
      <c r="T126" s="11"/>
      <c r="U126" s="11"/>
      <c r="V126" s="11"/>
      <c r="W126" s="22" t="s">
        <v>83</v>
      </c>
      <c r="X126" s="42">
        <f>SUM(X104:X124)</f>
        <v>76516.52847015702</v>
      </c>
      <c r="Y126" s="42">
        <f t="shared" ref="Y126:AE126" si="175">SUM(Y104:Y124)</f>
        <v>-7120.033277643256</v>
      </c>
      <c r="Z126" s="42">
        <f t="shared" si="175"/>
        <v>-610.51755319020219</v>
      </c>
      <c r="AA126" s="42">
        <f t="shared" si="175"/>
        <v>-75299.157585891691</v>
      </c>
      <c r="AB126" s="42">
        <f t="shared" si="175"/>
        <v>-6513.179946568127</v>
      </c>
      <c r="AC126" s="42">
        <f t="shared" si="175"/>
        <v>0</v>
      </c>
      <c r="AD126" s="42">
        <f t="shared" si="175"/>
        <v>5230.6633982283074</v>
      </c>
      <c r="AE126" s="42">
        <f t="shared" si="175"/>
        <v>-1282.5165483398214</v>
      </c>
      <c r="AI126" s="31"/>
      <c r="AJ126" s="40"/>
      <c r="AK126" s="40"/>
      <c r="AL126" s="40"/>
      <c r="AM126" s="40"/>
      <c r="AN126" s="40"/>
      <c r="AO126" s="40"/>
      <c r="AP126" s="40"/>
      <c r="AQ126" s="15"/>
      <c r="AR126" s="40"/>
      <c r="AS126" s="40"/>
      <c r="AT126" s="40"/>
      <c r="AU126" s="40"/>
      <c r="AV126" s="40"/>
      <c r="AW126" s="40"/>
      <c r="AX126" s="11"/>
      <c r="AY126" s="11"/>
      <c r="AZ126" s="11"/>
      <c r="BA126" s="22" t="s">
        <v>83</v>
      </c>
      <c r="BB126" s="42">
        <f>SUM(BB104:BB124)</f>
        <v>76516.52847015702</v>
      </c>
      <c r="BC126" s="42">
        <f t="shared" ref="BC126:BI126" si="176">SUM(BC104:BC124)</f>
        <v>-7120.033277643256</v>
      </c>
      <c r="BD126" s="42">
        <f t="shared" si="176"/>
        <v>-650.51755319020219</v>
      </c>
      <c r="BE126" s="42">
        <f t="shared" si="176"/>
        <v>-66101.888294257558</v>
      </c>
      <c r="BF126" s="42">
        <f t="shared" si="176"/>
        <v>2644.0893450660046</v>
      </c>
      <c r="BG126" s="42">
        <f t="shared" si="176"/>
        <v>0</v>
      </c>
      <c r="BH126" s="42">
        <f t="shared" si="176"/>
        <v>5232.0361029263668</v>
      </c>
      <c r="BI126" s="42">
        <f t="shared" si="176"/>
        <v>7876.1254479923655</v>
      </c>
    </row>
    <row r="127" spans="1:61" x14ac:dyDescent="0.2">
      <c r="B127" s="31"/>
      <c r="C127" s="14"/>
      <c r="E127" s="31"/>
      <c r="V127" s="11"/>
      <c r="W127" s="34"/>
      <c r="AI127" s="31"/>
      <c r="AZ127" s="11"/>
      <c r="BA127" s="34"/>
    </row>
    <row r="128" spans="1:61" x14ac:dyDescent="0.2">
      <c r="C128" s="14"/>
      <c r="V128" s="11"/>
      <c r="W128" s="22" t="str">
        <f>"Present Value at "&amp;TEXT(B106,"0.00%")&amp;" :"</f>
        <v>Present Value at 7.21% :</v>
      </c>
      <c r="X128" s="42">
        <f>X104+NPV($B$19,X105:X124)</f>
        <v>41498.097148527129</v>
      </c>
      <c r="Y128" s="42">
        <f>Y104+NPV($B$19,Y105:Y124)</f>
        <v>-5369.1117115617599</v>
      </c>
      <c r="Z128" s="42">
        <f>Z104+NPV($B$19,Z105:Z124)</f>
        <v>-411.19929044774597</v>
      </c>
      <c r="AA128" s="42">
        <f t="shared" ref="AA128:AE128" si="177">AA104+NPV($B$19,AA105:AA124)</f>
        <v>-32714.994636684656</v>
      </c>
      <c r="AB128" s="42">
        <f t="shared" si="177"/>
        <v>3002.791509832964</v>
      </c>
      <c r="AC128" s="42">
        <f t="shared" si="177"/>
        <v>-184.47295498216457</v>
      </c>
      <c r="AD128" s="42">
        <f t="shared" si="177"/>
        <v>2723.86370032068</v>
      </c>
      <c r="AE128" s="42">
        <f t="shared" si="177"/>
        <v>5542.1822551714813</v>
      </c>
      <c r="AZ128" s="11"/>
      <c r="BA128" s="22" t="str">
        <f>"Present Value at "&amp;TEXT(B106,"0.00%")&amp;" :"</f>
        <v>Present Value at 7.21% :</v>
      </c>
      <c r="BB128" s="42">
        <f>BB104+NPV($B$19,BB105:BB124)</f>
        <v>41498.097148527129</v>
      </c>
      <c r="BC128" s="42">
        <f t="shared" ref="BC128:BI128" si="178">BC104+NPV($B$19,BC105:BC124)</f>
        <v>-5369.1117115617599</v>
      </c>
      <c r="BD128" s="42">
        <f t="shared" si="178"/>
        <v>-451.19929044774597</v>
      </c>
      <c r="BE128" s="42">
        <f t="shared" si="178"/>
        <v>-28648.443204465231</v>
      </c>
      <c r="BF128" s="42">
        <f t="shared" si="178"/>
        <v>7029.3429420523908</v>
      </c>
      <c r="BG128" s="42">
        <f t="shared" si="178"/>
        <v>-184.47295498216457</v>
      </c>
      <c r="BH128" s="42">
        <f t="shared" si="178"/>
        <v>2724.4539596378613</v>
      </c>
      <c r="BI128" s="42">
        <f t="shared" si="178"/>
        <v>9569.3239467080894</v>
      </c>
    </row>
    <row r="129" spans="1:61" x14ac:dyDescent="0.2">
      <c r="B129" s="31"/>
      <c r="C129" s="14"/>
      <c r="V129" s="11"/>
      <c r="AZ129" s="11"/>
    </row>
    <row r="130" spans="1:61" x14ac:dyDescent="0.2">
      <c r="B130" s="31"/>
      <c r="C130" s="14"/>
      <c r="V130" s="11"/>
      <c r="W130" s="22" t="str">
        <f>"Present Value at "&amp;TEXT(B107,"0.00%")&amp;" :"</f>
        <v>Present Value at 3.21% :</v>
      </c>
      <c r="X130" s="42">
        <f>X104+NPV($B$20,X105:X124)</f>
        <v>56836.197529944373</v>
      </c>
      <c r="Y130" s="42">
        <f t="shared" ref="Y130:AE130" si="179">Y104+NPV($B$20,Y105:Y124)</f>
        <v>-6136.0167306326211</v>
      </c>
      <c r="Z130" s="42">
        <f t="shared" si="179"/>
        <v>-498.50084584052473</v>
      </c>
      <c r="AA130" s="42">
        <f t="shared" si="179"/>
        <v>-50613.337146726641</v>
      </c>
      <c r="AB130" s="42">
        <f t="shared" si="179"/>
        <v>-411.65719325541249</v>
      </c>
      <c r="AC130" s="42">
        <f t="shared" si="179"/>
        <v>-104.468949838622</v>
      </c>
      <c r="AD130" s="42">
        <f t="shared" si="179"/>
        <v>3823.9316981426791</v>
      </c>
      <c r="AE130" s="42">
        <f t="shared" si="179"/>
        <v>3307.8055550486433</v>
      </c>
      <c r="AZ130" s="11"/>
      <c r="BA130" s="22" t="str">
        <f>"Present Value at "&amp;TEXT(B107,"0.00%")&amp;" :"</f>
        <v>Present Value at 3.21% :</v>
      </c>
      <c r="BB130" s="42">
        <f>BB104+NPV($B$20,BB105:BB124)</f>
        <v>56836.197529944373</v>
      </c>
      <c r="BC130" s="42">
        <f t="shared" ref="BC130:BI130" si="180">BC104+NPV($B$20,BC105:BC124)</f>
        <v>-6136.0167306326211</v>
      </c>
      <c r="BD130" s="42">
        <f t="shared" si="180"/>
        <v>-538.50084584052479</v>
      </c>
      <c r="BE130" s="42">
        <f t="shared" si="180"/>
        <v>-44382.223428273835</v>
      </c>
      <c r="BF130" s="42">
        <f t="shared" si="180"/>
        <v>5779.4565251973718</v>
      </c>
      <c r="BG130" s="42">
        <f t="shared" si="180"/>
        <v>-104.468949838622</v>
      </c>
      <c r="BH130" s="42">
        <f t="shared" si="180"/>
        <v>3824.8552142711492</v>
      </c>
      <c r="BI130" s="42">
        <f t="shared" si="180"/>
        <v>9499.8427896298963</v>
      </c>
    </row>
    <row r="131" spans="1:61" x14ac:dyDescent="0.2">
      <c r="B131" s="31"/>
      <c r="C131" s="14"/>
    </row>
    <row r="132" spans="1:61" s="20" customFormat="1" ht="17" thickBot="1" x14ac:dyDescent="0.25">
      <c r="B132" s="43"/>
      <c r="C132" s="44"/>
      <c r="AG132" s="47"/>
    </row>
    <row r="133" spans="1:61" ht="17" thickBot="1" x14ac:dyDescent="0.25">
      <c r="A133" s="221" t="s">
        <v>67</v>
      </c>
      <c r="B133" s="221"/>
      <c r="E133" s="21">
        <v>0</v>
      </c>
      <c r="F133" s="27">
        <f>B137</f>
        <v>8741.5985206700898</v>
      </c>
      <c r="G133" s="27">
        <f>F133*B142</f>
        <v>6993.2788165360726</v>
      </c>
      <c r="H133" s="28">
        <f>B147</f>
        <v>200</v>
      </c>
      <c r="I133" s="27">
        <f>B134</f>
        <v>1000000</v>
      </c>
      <c r="J133" s="29">
        <v>0.8</v>
      </c>
      <c r="K133" s="8">
        <f>I133*J133/1000</f>
        <v>800</v>
      </c>
      <c r="M133" s="9"/>
      <c r="N133" s="9"/>
      <c r="O133" s="30">
        <v>1</v>
      </c>
      <c r="P133" s="30"/>
      <c r="Q133" s="30"/>
      <c r="R133" s="30">
        <f>O133-SUM(P133:Q133)</f>
        <v>1</v>
      </c>
      <c r="S133" s="30"/>
      <c r="T133" s="10"/>
      <c r="U133" s="10">
        <f t="shared" ref="U133:U153" si="181">K133*R133</f>
        <v>800</v>
      </c>
      <c r="W133" s="30"/>
      <c r="X133" s="11">
        <f t="shared" ref="X133:X153" si="182">$R133*F133</f>
        <v>8741.5985206700898</v>
      </c>
      <c r="Y133" s="11">
        <f t="shared" ref="Y133:Z153" si="183">-$R133*G133</f>
        <v>-6993.2788165360726</v>
      </c>
      <c r="Z133" s="11">
        <f t="shared" si="183"/>
        <v>-200</v>
      </c>
      <c r="AA133" s="11"/>
      <c r="AB133" s="11">
        <f>SUM(X133:AA133)</f>
        <v>1548.3197041340172</v>
      </c>
      <c r="AC133" s="11">
        <f>T133-U133</f>
        <v>-800</v>
      </c>
      <c r="AD133" s="11"/>
      <c r="AE133" s="11">
        <f t="shared" ref="AE133:AE153" si="184">SUM(AB133:AD133)</f>
        <v>748.31970413401723</v>
      </c>
      <c r="AI133" s="21">
        <v>0</v>
      </c>
      <c r="AJ133" s="27">
        <f>F133</f>
        <v>8741.5985206700898</v>
      </c>
      <c r="AK133" s="27">
        <f>G133</f>
        <v>6993.2788165360726</v>
      </c>
      <c r="AL133" s="28">
        <f>C147</f>
        <v>240</v>
      </c>
      <c r="AM133" s="27">
        <f>I133</f>
        <v>1000000</v>
      </c>
      <c r="AN133" s="29">
        <v>0.8</v>
      </c>
      <c r="AO133" s="8">
        <f>AM133*AN133/1000</f>
        <v>800</v>
      </c>
      <c r="AQ133" s="9"/>
      <c r="AR133" s="9"/>
      <c r="AS133" s="30">
        <v>1</v>
      </c>
      <c r="AT133" s="30"/>
      <c r="AU133" s="30"/>
      <c r="AV133" s="30">
        <f>AS133-SUM(AT133:AU133)</f>
        <v>1</v>
      </c>
      <c r="AW133" s="30"/>
      <c r="AX133" s="10"/>
      <c r="AY133" s="10">
        <f t="shared" ref="AY133:AY153" si="185">AO133*AV133</f>
        <v>800</v>
      </c>
      <c r="BA133" s="30"/>
      <c r="BB133" s="11">
        <f t="shared" ref="BB133:BB153" si="186">$R133*AJ133</f>
        <v>8741.5985206700898</v>
      </c>
      <c r="BC133" s="11">
        <f t="shared" ref="BC133:BD153" si="187">-$R133*AK133</f>
        <v>-6993.2788165360726</v>
      </c>
      <c r="BD133" s="11">
        <f t="shared" si="187"/>
        <v>-240</v>
      </c>
      <c r="BE133" s="11"/>
      <c r="BF133" s="11">
        <f>SUM(BB133:BE133)</f>
        <v>1508.3197041340172</v>
      </c>
      <c r="BG133" s="11">
        <f>AX133-AY133</f>
        <v>-800</v>
      </c>
      <c r="BH133" s="11"/>
      <c r="BI133" s="11">
        <f t="shared" ref="BI133:BI153" si="188">SUM(BF133:BH133)</f>
        <v>708.31970413401723</v>
      </c>
    </row>
    <row r="134" spans="1:61" x14ac:dyDescent="0.2">
      <c r="A134" s="45" t="s">
        <v>68</v>
      </c>
      <c r="B134" s="24">
        <v>1000000</v>
      </c>
      <c r="E134" s="31">
        <f>E133+1</f>
        <v>1</v>
      </c>
      <c r="F134" s="27"/>
      <c r="G134" s="27"/>
      <c r="H134" s="28"/>
      <c r="I134" s="27">
        <f>B134</f>
        <v>1000000</v>
      </c>
      <c r="J134" s="29">
        <v>0.8</v>
      </c>
      <c r="K134" s="8">
        <f t="shared" ref="K134:K153" si="189">I134*J134/1000</f>
        <v>800</v>
      </c>
      <c r="L134" s="32"/>
      <c r="M134" s="9">
        <f>M18</f>
        <v>3.1319523698602287</v>
      </c>
      <c r="N134" s="9">
        <f>N18</f>
        <v>1.0342509096661921E-2</v>
      </c>
      <c r="O134" s="33">
        <f>R133</f>
        <v>1</v>
      </c>
      <c r="P134" s="33">
        <f>O134*M134/1000</f>
        <v>3.1319523698602287E-3</v>
      </c>
      <c r="Q134" s="33">
        <f>MIN(N134*O134,O134-P134)</f>
        <v>1.0342509096661921E-2</v>
      </c>
      <c r="R134" s="30">
        <f>O134-SUM(P134:Q134)</f>
        <v>0.9865255385334778</v>
      </c>
      <c r="S134" s="30"/>
      <c r="T134" s="10">
        <f t="shared" ref="T134:T153" si="190">U133</f>
        <v>800</v>
      </c>
      <c r="U134" s="10">
        <f t="shared" si="181"/>
        <v>789.22043082678226</v>
      </c>
      <c r="W134" s="30"/>
      <c r="X134" s="11">
        <f t="shared" si="182"/>
        <v>0</v>
      </c>
      <c r="Y134" s="11">
        <f t="shared" si="183"/>
        <v>0</v>
      </c>
      <c r="Z134" s="11">
        <f t="shared" si="183"/>
        <v>0</v>
      </c>
      <c r="AA134" s="11">
        <f t="shared" ref="AA134:AA153" si="191">-P134*I134</f>
        <v>-3131.9523698602288</v>
      </c>
      <c r="AB134" s="11">
        <f t="shared" ref="AB134:AB153" si="192">SUM(X134:AA134)</f>
        <v>-3131.9523698602288</v>
      </c>
      <c r="AC134" s="11">
        <f>-I134*$R133*(J134-J133)/1000</f>
        <v>0</v>
      </c>
      <c r="AD134" s="11">
        <f t="shared" ref="AD134:AD153" si="193">$B$19*SUM(T134,X134:Y134)</f>
        <v>57.6769069692755</v>
      </c>
      <c r="AE134" s="11">
        <f t="shared" si="184"/>
        <v>-3074.2754628909533</v>
      </c>
      <c r="AG134" s="49"/>
      <c r="AI134" s="31">
        <f>AI133+1</f>
        <v>1</v>
      </c>
      <c r="AJ134" s="27"/>
      <c r="AK134" s="27"/>
      <c r="AL134" s="28"/>
      <c r="AM134" s="27">
        <f t="shared" ref="AM134:AM153" si="194">I134</f>
        <v>1000000</v>
      </c>
      <c r="AN134" s="29">
        <v>0.8</v>
      </c>
      <c r="AO134" s="8">
        <f t="shared" ref="AO134:AO153" si="195">AM134*AN134/1000</f>
        <v>800</v>
      </c>
      <c r="AP134" s="32"/>
      <c r="AQ134" s="9">
        <f>AQ18</f>
        <v>2.7204889953174707</v>
      </c>
      <c r="AR134" s="9">
        <f>N134</f>
        <v>1.0342509096661921E-2</v>
      </c>
      <c r="AS134" s="33">
        <f>AV133</f>
        <v>1</v>
      </c>
      <c r="AT134" s="33">
        <f>AS134*AQ134/1000</f>
        <v>2.7204889953174709E-3</v>
      </c>
      <c r="AU134" s="33">
        <f>MIN(AR134*AS134,AS134-AT134)</f>
        <v>1.0342509096661921E-2</v>
      </c>
      <c r="AV134" s="30">
        <f>AS134-SUM(AT134:AU134)</f>
        <v>0.98693700190802058</v>
      </c>
      <c r="AW134" s="30"/>
      <c r="AX134" s="10">
        <f t="shared" ref="AX134:AX153" si="196">AY133</f>
        <v>800</v>
      </c>
      <c r="AY134" s="10">
        <f t="shared" si="185"/>
        <v>789.5496015264165</v>
      </c>
      <c r="BA134" s="30"/>
      <c r="BB134" s="11">
        <f t="shared" si="186"/>
        <v>0</v>
      </c>
      <c r="BC134" s="11">
        <f t="shared" si="187"/>
        <v>0</v>
      </c>
      <c r="BD134" s="11">
        <f t="shared" si="187"/>
        <v>0</v>
      </c>
      <c r="BE134" s="11">
        <f t="shared" ref="BE134:BE153" si="197">-AT134*AM134</f>
        <v>-2720.4889953174707</v>
      </c>
      <c r="BF134" s="11">
        <f t="shared" ref="BF134:BF153" si="198">SUM(BB134:BE134)</f>
        <v>-2720.4889953174707</v>
      </c>
      <c r="BG134" s="11">
        <f>-AM134*$R133*(AN134-AN133)/1000</f>
        <v>0</v>
      </c>
      <c r="BH134" s="11">
        <f t="shared" ref="BH134:BH153" si="199">$B$19*SUM(AX134,BB134:BC134)</f>
        <v>57.6769069692755</v>
      </c>
      <c r="BI134" s="11">
        <f t="shared" si="188"/>
        <v>-2662.8120883481952</v>
      </c>
    </row>
    <row r="135" spans="1:61" x14ac:dyDescent="0.2">
      <c r="A135" s="34" t="s">
        <v>69</v>
      </c>
      <c r="B135" s="122">
        <f>B19</f>
        <v>7.2096133711594373E-2</v>
      </c>
      <c r="E135" s="31">
        <f t="shared" ref="E135:E153" si="200">E134+1</f>
        <v>2</v>
      </c>
      <c r="F135" s="27">
        <f>B137</f>
        <v>8741.5985206700898</v>
      </c>
      <c r="G135" s="27">
        <f>F135*$B$143</f>
        <v>437.07992603350453</v>
      </c>
      <c r="H135" s="28">
        <f>$B$148</f>
        <v>25</v>
      </c>
      <c r="I135" s="27">
        <f>B134</f>
        <v>1000000</v>
      </c>
      <c r="J135" s="29">
        <v>0.7</v>
      </c>
      <c r="K135" s="8">
        <f t="shared" si="189"/>
        <v>700</v>
      </c>
      <c r="L135" s="32"/>
      <c r="M135" s="9">
        <f t="shared" ref="M135:M153" si="201">M19</f>
        <v>3.441094364167725</v>
      </c>
      <c r="N135" s="9">
        <f t="shared" ref="N135:N153" si="202">N19</f>
        <v>9.5002707201155071E-3</v>
      </c>
      <c r="O135" s="33">
        <f t="shared" ref="O135:O153" si="203">R134</f>
        <v>0.9865255385334778</v>
      </c>
      <c r="P135" s="33">
        <f t="shared" ref="P135:P153" si="204">O135*M135/1000</f>
        <v>3.3947274707550805E-3</v>
      </c>
      <c r="Q135" s="33">
        <f t="shared" ref="Q135:Q153" si="205">MIN(N135*O135,O135-P135)</f>
        <v>9.3722596883757808E-3</v>
      </c>
      <c r="R135" s="30">
        <f t="shared" ref="R135:R153" si="206">O135-SUM(P135:Q135)</f>
        <v>0.97375855137434697</v>
      </c>
      <c r="S135" s="30"/>
      <c r="T135" s="10">
        <f t="shared" si="190"/>
        <v>789.22043082678226</v>
      </c>
      <c r="U135" s="10">
        <f t="shared" si="181"/>
        <v>681.63098596204293</v>
      </c>
      <c r="W135" s="30"/>
      <c r="X135" s="11">
        <f t="shared" si="182"/>
        <v>8512.2063121838419</v>
      </c>
      <c r="Y135" s="11">
        <f t="shared" si="183"/>
        <v>-425.61031560919207</v>
      </c>
      <c r="Z135" s="11">
        <f t="shared" si="183"/>
        <v>-24.343963784358674</v>
      </c>
      <c r="AA135" s="11">
        <f t="shared" si="191"/>
        <v>-3394.7274707550805</v>
      </c>
      <c r="AB135" s="11">
        <f t="shared" si="192"/>
        <v>4667.5245620352107</v>
      </c>
      <c r="AC135" s="11">
        <f t="shared" ref="AC135:AC153" si="207">-I135*($R134*J135-$R133*J134)/1000</f>
        <v>109.43212302656558</v>
      </c>
      <c r="AD135" s="11">
        <f t="shared" si="193"/>
        <v>639.91204794949954</v>
      </c>
      <c r="AE135" s="11">
        <f t="shared" si="184"/>
        <v>5416.8687330112762</v>
      </c>
      <c r="AG135" s="50"/>
      <c r="AI135" s="31">
        <f t="shared" ref="AI135:AI153" si="208">AI134+1</f>
        <v>2</v>
      </c>
      <c r="AJ135" s="27">
        <f>F135</f>
        <v>8741.5985206700898</v>
      </c>
      <c r="AK135" s="27">
        <f>G135</f>
        <v>437.07992603350453</v>
      </c>
      <c r="AL135" s="28">
        <f>$C$148</f>
        <v>25</v>
      </c>
      <c r="AM135" s="27">
        <f t="shared" si="194"/>
        <v>1000000</v>
      </c>
      <c r="AN135" s="29">
        <v>0.7</v>
      </c>
      <c r="AO135" s="8">
        <f t="shared" si="195"/>
        <v>700</v>
      </c>
      <c r="AP135" s="32"/>
      <c r="AQ135" s="9">
        <f t="shared" ref="AQ135:AQ153" si="209">AQ19</f>
        <v>2.9890171509808252</v>
      </c>
      <c r="AR135" s="9">
        <f t="shared" ref="AR135:AR153" si="210">N135</f>
        <v>9.5002707201155071E-3</v>
      </c>
      <c r="AS135" s="33">
        <f t="shared" ref="AS135:AS153" si="211">AV134</f>
        <v>0.98693700190802058</v>
      </c>
      <c r="AT135" s="33">
        <f t="shared" ref="AT135:AT153" si="212">AS135*AQ135/1000</f>
        <v>2.9499716256406686E-3</v>
      </c>
      <c r="AU135" s="33">
        <f t="shared" ref="AU135:AU153" si="213">MIN(AR135*AS135,AS135-AT135)</f>
        <v>9.3761687018253503E-3</v>
      </c>
      <c r="AV135" s="30">
        <f t="shared" ref="AV135:AV153" si="214">AS135-SUM(AT135:AU135)</f>
        <v>0.97461086158055454</v>
      </c>
      <c r="AW135" s="30"/>
      <c r="AX135" s="10">
        <f t="shared" si="196"/>
        <v>789.5496015264165</v>
      </c>
      <c r="AY135" s="10">
        <f t="shared" si="185"/>
        <v>682.22760310638819</v>
      </c>
      <c r="BA135" s="30"/>
      <c r="BB135" s="11">
        <f t="shared" si="186"/>
        <v>8512.2063121838419</v>
      </c>
      <c r="BC135" s="11">
        <f t="shared" si="187"/>
        <v>-425.61031560919207</v>
      </c>
      <c r="BD135" s="11">
        <f t="shared" si="187"/>
        <v>-24.343963784358674</v>
      </c>
      <c r="BE135" s="11">
        <f t="shared" si="197"/>
        <v>-2949.9716256406687</v>
      </c>
      <c r="BF135" s="11">
        <f t="shared" si="198"/>
        <v>5112.280407149623</v>
      </c>
      <c r="BG135" s="11">
        <f t="shared" ref="BG135:BG153" si="215">-AM135*($R134*AN135-$R133*AN134)/1000</f>
        <v>109.43212302656558</v>
      </c>
      <c r="BH135" s="11">
        <f t="shared" si="199"/>
        <v>639.93577988427421</v>
      </c>
      <c r="BI135" s="11">
        <f t="shared" si="188"/>
        <v>5861.6483100604628</v>
      </c>
    </row>
    <row r="136" spans="1:61" x14ac:dyDescent="0.2">
      <c r="A136" s="34" t="s">
        <v>70</v>
      </c>
      <c r="B136" s="12">
        <f>B20</f>
        <v>3.2096133711594366E-2</v>
      </c>
      <c r="E136" s="31">
        <f t="shared" si="200"/>
        <v>3</v>
      </c>
      <c r="F136" s="27">
        <f>B137</f>
        <v>8741.5985206700898</v>
      </c>
      <c r="G136" s="27">
        <f t="shared" ref="G136:G153" si="216">F136*$B$143</f>
        <v>437.07992603350453</v>
      </c>
      <c r="H136" s="28">
        <f t="shared" ref="H136:H153" si="217">$B$148</f>
        <v>25</v>
      </c>
      <c r="I136" s="27">
        <f>B134</f>
        <v>1000000</v>
      </c>
      <c r="J136" s="29">
        <v>0.7</v>
      </c>
      <c r="K136" s="8">
        <f t="shared" si="189"/>
        <v>700</v>
      </c>
      <c r="L136" s="32"/>
      <c r="M136" s="9">
        <f t="shared" si="201"/>
        <v>3.783235753468869</v>
      </c>
      <c r="N136" s="9">
        <f t="shared" si="202"/>
        <v>9.0437308309467227E-3</v>
      </c>
      <c r="O136" s="33">
        <f t="shared" si="203"/>
        <v>0.97375855137434697</v>
      </c>
      <c r="P136" s="33">
        <f t="shared" si="204"/>
        <v>3.683958166805482E-3</v>
      </c>
      <c r="Q136" s="33">
        <f t="shared" si="205"/>
        <v>8.8064102329622005E-3</v>
      </c>
      <c r="R136" s="30">
        <f t="shared" si="206"/>
        <v>0.96126818297457928</v>
      </c>
      <c r="S136" s="30"/>
      <c r="T136" s="10">
        <f t="shared" si="190"/>
        <v>681.63098596204293</v>
      </c>
      <c r="U136" s="10">
        <f t="shared" si="181"/>
        <v>672.88772808220551</v>
      </c>
      <c r="W136" s="30"/>
      <c r="X136" s="11">
        <f t="shared" si="182"/>
        <v>8403.0205262578074</v>
      </c>
      <c r="Y136" s="11">
        <f t="shared" si="183"/>
        <v>-420.15102631289039</v>
      </c>
      <c r="Z136" s="11">
        <f t="shared" si="183"/>
        <v>-24.031704574364483</v>
      </c>
      <c r="AA136" s="11">
        <f t="shared" si="191"/>
        <v>-3683.9581668054821</v>
      </c>
      <c r="AB136" s="11">
        <f t="shared" si="192"/>
        <v>4274.8796285650715</v>
      </c>
      <c r="AC136" s="11">
        <f t="shared" si="207"/>
        <v>8.9368910113916122</v>
      </c>
      <c r="AD136" s="11">
        <f t="shared" si="193"/>
        <v>624.67698557612255</v>
      </c>
      <c r="AE136" s="11">
        <f t="shared" si="184"/>
        <v>4908.4935051525854</v>
      </c>
      <c r="AI136" s="31">
        <f t="shared" si="208"/>
        <v>3</v>
      </c>
      <c r="AJ136" s="27">
        <f t="shared" ref="AJ136:AK153" si="218">F136</f>
        <v>8741.5985206700898</v>
      </c>
      <c r="AK136" s="27">
        <f t="shared" si="218"/>
        <v>437.07992603350453</v>
      </c>
      <c r="AL136" s="28">
        <f t="shared" ref="AL136:AL153" si="219">$C$148</f>
        <v>25</v>
      </c>
      <c r="AM136" s="27">
        <f t="shared" si="194"/>
        <v>1000000</v>
      </c>
      <c r="AN136" s="29">
        <v>0.7</v>
      </c>
      <c r="AO136" s="8">
        <f t="shared" si="195"/>
        <v>700</v>
      </c>
      <c r="AP136" s="32"/>
      <c r="AQ136" s="9">
        <f t="shared" si="209"/>
        <v>3.2862093731211424</v>
      </c>
      <c r="AR136" s="9">
        <f t="shared" si="210"/>
        <v>9.0437308309467227E-3</v>
      </c>
      <c r="AS136" s="33">
        <f t="shared" si="211"/>
        <v>0.97461086158055454</v>
      </c>
      <c r="AT136" s="33">
        <f t="shared" si="212"/>
        <v>3.2027753484716905E-3</v>
      </c>
      <c r="AU136" s="33">
        <f t="shared" si="213"/>
        <v>8.81411829705161E-3</v>
      </c>
      <c r="AV136" s="30">
        <f t="shared" si="214"/>
        <v>0.96259396793503127</v>
      </c>
      <c r="AW136" s="30"/>
      <c r="AX136" s="10">
        <f t="shared" si="196"/>
        <v>682.22760310638819</v>
      </c>
      <c r="AY136" s="10">
        <f t="shared" si="185"/>
        <v>673.8157775545219</v>
      </c>
      <c r="BA136" s="30"/>
      <c r="BB136" s="11">
        <f t="shared" si="186"/>
        <v>8403.0205262578074</v>
      </c>
      <c r="BC136" s="11">
        <f t="shared" si="187"/>
        <v>-420.15102631289039</v>
      </c>
      <c r="BD136" s="11">
        <f t="shared" si="187"/>
        <v>-24.031704574364483</v>
      </c>
      <c r="BE136" s="11">
        <f t="shared" si="197"/>
        <v>-3202.7753484716904</v>
      </c>
      <c r="BF136" s="11">
        <f t="shared" si="198"/>
        <v>4756.0624468988626</v>
      </c>
      <c r="BG136" s="11">
        <f t="shared" si="215"/>
        <v>8.9368910113916122</v>
      </c>
      <c r="BH136" s="11">
        <f t="shared" si="199"/>
        <v>624.71999936553595</v>
      </c>
      <c r="BI136" s="11">
        <f t="shared" si="188"/>
        <v>5389.7193372757902</v>
      </c>
    </row>
    <row r="137" spans="1:61" x14ac:dyDescent="0.2">
      <c r="A137" s="35" t="s">
        <v>71</v>
      </c>
      <c r="B137" s="18">
        <v>8741.5985206700898</v>
      </c>
      <c r="D137" s="36"/>
      <c r="E137" s="31">
        <f t="shared" si="200"/>
        <v>4</v>
      </c>
      <c r="F137" s="27">
        <f>B137</f>
        <v>8741.5985206700898</v>
      </c>
      <c r="G137" s="27">
        <f t="shared" si="216"/>
        <v>437.07992603350453</v>
      </c>
      <c r="H137" s="28">
        <f t="shared" si="217"/>
        <v>25</v>
      </c>
      <c r="I137" s="27">
        <f>B134</f>
        <v>1000000</v>
      </c>
      <c r="J137" s="29">
        <v>0.6</v>
      </c>
      <c r="K137" s="8">
        <f t="shared" si="189"/>
        <v>600</v>
      </c>
      <c r="L137" s="32"/>
      <c r="M137" s="9">
        <f t="shared" si="201"/>
        <v>4.1592141081829732</v>
      </c>
      <c r="N137" s="9">
        <f t="shared" si="202"/>
        <v>8.4302026540479368E-3</v>
      </c>
      <c r="O137" s="33">
        <f t="shared" si="203"/>
        <v>0.96126818297457928</v>
      </c>
      <c r="P137" s="33">
        <f t="shared" si="204"/>
        <v>3.9981201883752815E-3</v>
      </c>
      <c r="Q137" s="33">
        <f t="shared" si="205"/>
        <v>8.1036855873641359E-3</v>
      </c>
      <c r="R137" s="30">
        <f t="shared" si="206"/>
        <v>0.94916637719883989</v>
      </c>
      <c r="S137" s="30"/>
      <c r="T137" s="10">
        <f t="shared" si="190"/>
        <v>672.88772808220551</v>
      </c>
      <c r="U137" s="10">
        <f t="shared" si="181"/>
        <v>569.49982631930391</v>
      </c>
      <c r="W137" s="30"/>
      <c r="X137" s="11">
        <f t="shared" si="182"/>
        <v>8297.2313987911675</v>
      </c>
      <c r="Y137" s="11">
        <f t="shared" si="183"/>
        <v>-414.86156993955842</v>
      </c>
      <c r="Z137" s="11">
        <f t="shared" si="183"/>
        <v>-23.729159429970998</v>
      </c>
      <c r="AA137" s="11">
        <f t="shared" si="191"/>
        <v>-3998.1201883752815</v>
      </c>
      <c r="AB137" s="11">
        <f t="shared" si="192"/>
        <v>3860.5204810463561</v>
      </c>
      <c r="AC137" s="11">
        <f t="shared" si="207"/>
        <v>104.87007617729527</v>
      </c>
      <c r="AD137" s="11">
        <f t="shared" si="193"/>
        <v>616.80099276182852</v>
      </c>
      <c r="AE137" s="11">
        <f t="shared" si="184"/>
        <v>4582.1915499854795</v>
      </c>
      <c r="AI137" s="31">
        <f t="shared" si="208"/>
        <v>4</v>
      </c>
      <c r="AJ137" s="27">
        <f t="shared" si="218"/>
        <v>8741.5985206700898</v>
      </c>
      <c r="AK137" s="27">
        <f t="shared" si="218"/>
        <v>437.07992603350453</v>
      </c>
      <c r="AL137" s="28">
        <f t="shared" si="219"/>
        <v>25</v>
      </c>
      <c r="AM137" s="27">
        <f t="shared" si="194"/>
        <v>1000000</v>
      </c>
      <c r="AN137" s="29">
        <v>0.6</v>
      </c>
      <c r="AO137" s="8">
        <f t="shared" si="195"/>
        <v>600</v>
      </c>
      <c r="AP137" s="32"/>
      <c r="AQ137" s="9">
        <f t="shared" si="209"/>
        <v>3.6127931955063262</v>
      </c>
      <c r="AR137" s="9">
        <f t="shared" si="210"/>
        <v>8.4302026540479368E-3</v>
      </c>
      <c r="AS137" s="33">
        <f t="shared" si="211"/>
        <v>0.96259396793503127</v>
      </c>
      <c r="AT137" s="33">
        <f t="shared" si="212"/>
        <v>3.4776529373911156E-3</v>
      </c>
      <c r="AU137" s="33">
        <f t="shared" si="213"/>
        <v>8.1148622232564346E-3</v>
      </c>
      <c r="AV137" s="30">
        <f t="shared" si="214"/>
        <v>0.95100145277438375</v>
      </c>
      <c r="AW137" s="30"/>
      <c r="AX137" s="10">
        <f t="shared" si="196"/>
        <v>673.8157775545219</v>
      </c>
      <c r="AY137" s="10">
        <f t="shared" si="185"/>
        <v>570.60087166463029</v>
      </c>
      <c r="BA137" s="30"/>
      <c r="BB137" s="11">
        <f t="shared" si="186"/>
        <v>8297.2313987911675</v>
      </c>
      <c r="BC137" s="11">
        <f t="shared" si="187"/>
        <v>-414.86156993955842</v>
      </c>
      <c r="BD137" s="11">
        <f t="shared" si="187"/>
        <v>-23.729159429970998</v>
      </c>
      <c r="BE137" s="11">
        <f t="shared" si="197"/>
        <v>-3477.6529373911158</v>
      </c>
      <c r="BF137" s="11">
        <f t="shared" si="198"/>
        <v>4380.9877320305222</v>
      </c>
      <c r="BG137" s="11">
        <f t="shared" si="215"/>
        <v>104.87007617729527</v>
      </c>
      <c r="BH137" s="11">
        <f t="shared" si="199"/>
        <v>616.86790154067569</v>
      </c>
      <c r="BI137" s="11">
        <f t="shared" si="188"/>
        <v>5102.7257097484935</v>
      </c>
    </row>
    <row r="138" spans="1:61" x14ac:dyDescent="0.2">
      <c r="D138" s="21"/>
      <c r="E138" s="31">
        <f t="shared" si="200"/>
        <v>5</v>
      </c>
      <c r="F138" s="27">
        <f>B137</f>
        <v>8741.5985206700898</v>
      </c>
      <c r="G138" s="27">
        <f t="shared" si="216"/>
        <v>437.07992603350453</v>
      </c>
      <c r="H138" s="28">
        <f t="shared" si="217"/>
        <v>25</v>
      </c>
      <c r="I138" s="27">
        <f>B134</f>
        <v>1000000</v>
      </c>
      <c r="J138" s="29">
        <v>0.6</v>
      </c>
      <c r="K138" s="8">
        <f t="shared" si="189"/>
        <v>600</v>
      </c>
      <c r="L138" s="32"/>
      <c r="M138" s="9">
        <f t="shared" si="201"/>
        <v>4.5732759569250323</v>
      </c>
      <c r="N138" s="9">
        <f t="shared" si="202"/>
        <v>7.4979692999812553E-3</v>
      </c>
      <c r="O138" s="33">
        <f t="shared" si="203"/>
        <v>0.94916637719883989</v>
      </c>
      <c r="P138" s="33">
        <f t="shared" si="204"/>
        <v>4.3407997719650902E-3</v>
      </c>
      <c r="Q138" s="33">
        <f t="shared" si="205"/>
        <v>7.1168203568113299E-3</v>
      </c>
      <c r="R138" s="30">
        <f t="shared" si="206"/>
        <v>0.93770875707006351</v>
      </c>
      <c r="S138" s="30"/>
      <c r="T138" s="10">
        <f t="shared" si="190"/>
        <v>569.49982631930391</v>
      </c>
      <c r="U138" s="10">
        <f t="shared" si="181"/>
        <v>562.62525424203807</v>
      </c>
      <c r="W138" s="30"/>
      <c r="X138" s="11">
        <f t="shared" si="182"/>
        <v>8197.0734836230549</v>
      </c>
      <c r="Y138" s="11">
        <f t="shared" si="183"/>
        <v>-409.85367418115283</v>
      </c>
      <c r="Z138" s="11">
        <f t="shared" si="183"/>
        <v>-23.442718926751589</v>
      </c>
      <c r="AA138" s="11">
        <f t="shared" si="191"/>
        <v>-4340.7997719650903</v>
      </c>
      <c r="AB138" s="11">
        <f t="shared" si="192"/>
        <v>3422.9773185500599</v>
      </c>
      <c r="AC138" s="11">
        <f t="shared" si="207"/>
        <v>7.2610834654436296</v>
      </c>
      <c r="AD138" s="11">
        <f t="shared" si="193"/>
        <v>602.48717625014615</v>
      </c>
      <c r="AE138" s="11">
        <f t="shared" si="184"/>
        <v>4032.7255782656498</v>
      </c>
      <c r="AI138" s="31">
        <f t="shared" si="208"/>
        <v>5</v>
      </c>
      <c r="AJ138" s="27">
        <f t="shared" si="218"/>
        <v>8741.5985206700898</v>
      </c>
      <c r="AK138" s="27">
        <f t="shared" si="218"/>
        <v>437.07992603350453</v>
      </c>
      <c r="AL138" s="28">
        <f t="shared" si="219"/>
        <v>25</v>
      </c>
      <c r="AM138" s="27">
        <f t="shared" si="194"/>
        <v>1000000</v>
      </c>
      <c r="AN138" s="29">
        <v>0.6</v>
      </c>
      <c r="AO138" s="8">
        <f t="shared" si="195"/>
        <v>600</v>
      </c>
      <c r="AP138" s="32"/>
      <c r="AQ138" s="9">
        <f t="shared" si="209"/>
        <v>3.9724572548080483</v>
      </c>
      <c r="AR138" s="9">
        <f t="shared" si="210"/>
        <v>7.4979692999812553E-3</v>
      </c>
      <c r="AS138" s="33">
        <f t="shared" si="211"/>
        <v>0.95100145277438375</v>
      </c>
      <c r="AT138" s="33">
        <f t="shared" si="212"/>
        <v>3.7778126204065943E-3</v>
      </c>
      <c r="AU138" s="33">
        <f t="shared" si="213"/>
        <v>7.1305796971399028E-3</v>
      </c>
      <c r="AV138" s="30">
        <f t="shared" si="214"/>
        <v>0.94009306045683727</v>
      </c>
      <c r="AW138" s="30"/>
      <c r="AX138" s="10">
        <f t="shared" si="196"/>
        <v>570.60087166463029</v>
      </c>
      <c r="AY138" s="10">
        <f t="shared" si="185"/>
        <v>564.05583627410238</v>
      </c>
      <c r="BA138" s="30"/>
      <c r="BB138" s="11">
        <f t="shared" si="186"/>
        <v>8197.0734836230549</v>
      </c>
      <c r="BC138" s="11">
        <f t="shared" si="187"/>
        <v>-409.85367418115283</v>
      </c>
      <c r="BD138" s="11">
        <f t="shared" si="187"/>
        <v>-23.442718926751589</v>
      </c>
      <c r="BE138" s="11">
        <f t="shared" si="197"/>
        <v>-3777.8126204065943</v>
      </c>
      <c r="BF138" s="11">
        <f t="shared" si="198"/>
        <v>3985.9644701085558</v>
      </c>
      <c r="BG138" s="11">
        <f t="shared" si="215"/>
        <v>7.2610834654436296</v>
      </c>
      <c r="BH138" s="11">
        <f t="shared" si="199"/>
        <v>602.56655736258529</v>
      </c>
      <c r="BI138" s="11">
        <f t="shared" si="188"/>
        <v>4595.7921109365852</v>
      </c>
    </row>
    <row r="139" spans="1:61" x14ac:dyDescent="0.2">
      <c r="D139" s="21"/>
      <c r="E139" s="31">
        <f t="shared" si="200"/>
        <v>6</v>
      </c>
      <c r="F139" s="27">
        <f>B137</f>
        <v>8741.5985206700898</v>
      </c>
      <c r="G139" s="27">
        <f t="shared" si="216"/>
        <v>437.07992603350453</v>
      </c>
      <c r="H139" s="28">
        <f t="shared" si="217"/>
        <v>25</v>
      </c>
      <c r="I139" s="27">
        <f>B134</f>
        <v>1000000</v>
      </c>
      <c r="J139" s="29">
        <v>0.5</v>
      </c>
      <c r="K139" s="8">
        <f t="shared" si="189"/>
        <v>500</v>
      </c>
      <c r="L139" s="32"/>
      <c r="M139" s="9">
        <f t="shared" si="201"/>
        <v>5.0352548648284623</v>
      </c>
      <c r="N139" s="9">
        <f t="shared" si="202"/>
        <v>7.0665423966215397E-3</v>
      </c>
      <c r="O139" s="33">
        <f t="shared" si="203"/>
        <v>0.93770875707006351</v>
      </c>
      <c r="P139" s="33">
        <f t="shared" si="204"/>
        <v>4.7216025808292875E-3</v>
      </c>
      <c r="Q139" s="33">
        <f t="shared" si="205"/>
        <v>6.6263586875188922E-3</v>
      </c>
      <c r="R139" s="30">
        <f t="shared" si="206"/>
        <v>0.92636079580171538</v>
      </c>
      <c r="S139" s="30"/>
      <c r="T139" s="10">
        <f t="shared" si="190"/>
        <v>562.62525424203807</v>
      </c>
      <c r="U139" s="10">
        <f t="shared" si="181"/>
        <v>463.18039790085771</v>
      </c>
      <c r="W139" s="30"/>
      <c r="X139" s="11">
        <f t="shared" si="182"/>
        <v>8097.8741621870422</v>
      </c>
      <c r="Y139" s="11">
        <f t="shared" si="183"/>
        <v>-404.89370810935213</v>
      </c>
      <c r="Z139" s="11">
        <f t="shared" si="183"/>
        <v>-23.159019895042885</v>
      </c>
      <c r="AA139" s="11">
        <f t="shared" si="191"/>
        <v>-4721.6025808292879</v>
      </c>
      <c r="AB139" s="11">
        <f t="shared" si="192"/>
        <v>2948.2188533533599</v>
      </c>
      <c r="AC139" s="11">
        <f t="shared" si="207"/>
        <v>100.64544778427219</v>
      </c>
      <c r="AD139" s="11">
        <f t="shared" si="193"/>
        <v>595.19725301722087</v>
      </c>
      <c r="AE139" s="11">
        <f t="shared" si="184"/>
        <v>3644.0615541548532</v>
      </c>
      <c r="AI139" s="31">
        <f t="shared" si="208"/>
        <v>6</v>
      </c>
      <c r="AJ139" s="27">
        <f t="shared" si="218"/>
        <v>8741.5985206700898</v>
      </c>
      <c r="AK139" s="27">
        <f t="shared" si="218"/>
        <v>437.07992603350453</v>
      </c>
      <c r="AL139" s="28">
        <f t="shared" si="219"/>
        <v>25</v>
      </c>
      <c r="AM139" s="27">
        <f t="shared" si="194"/>
        <v>1000000</v>
      </c>
      <c r="AN139" s="29">
        <v>0.5</v>
      </c>
      <c r="AO139" s="8">
        <f t="shared" si="195"/>
        <v>500</v>
      </c>
      <c r="AP139" s="32"/>
      <c r="AQ139" s="9">
        <f t="shared" si="209"/>
        <v>4.3737432217067571</v>
      </c>
      <c r="AR139" s="9">
        <f t="shared" si="210"/>
        <v>7.0665423966215397E-3</v>
      </c>
      <c r="AS139" s="33">
        <f t="shared" si="211"/>
        <v>0.94009306045683727</v>
      </c>
      <c r="AT139" s="33">
        <f t="shared" si="212"/>
        <v>4.1117256509466526E-3</v>
      </c>
      <c r="AU139" s="33">
        <f t="shared" si="213"/>
        <v>6.6432074684879367E-3</v>
      </c>
      <c r="AV139" s="30">
        <f t="shared" si="214"/>
        <v>0.92933812733740273</v>
      </c>
      <c r="AW139" s="30"/>
      <c r="AX139" s="10">
        <f t="shared" si="196"/>
        <v>564.05583627410238</v>
      </c>
      <c r="AY139" s="10">
        <f t="shared" si="185"/>
        <v>464.66906366870137</v>
      </c>
      <c r="BA139" s="30"/>
      <c r="BB139" s="11">
        <f t="shared" si="186"/>
        <v>8097.8741621870422</v>
      </c>
      <c r="BC139" s="11">
        <f t="shared" si="187"/>
        <v>-404.89370810935213</v>
      </c>
      <c r="BD139" s="11">
        <f t="shared" si="187"/>
        <v>-23.159019895042885</v>
      </c>
      <c r="BE139" s="11">
        <f t="shared" si="197"/>
        <v>-4111.7256509466524</v>
      </c>
      <c r="BF139" s="11">
        <f t="shared" si="198"/>
        <v>3558.0957832359954</v>
      </c>
      <c r="BG139" s="11">
        <f t="shared" si="215"/>
        <v>100.64544778427219</v>
      </c>
      <c r="BH139" s="11">
        <f t="shared" si="199"/>
        <v>595.30039245068997</v>
      </c>
      <c r="BI139" s="11">
        <f t="shared" si="188"/>
        <v>4254.0416234709573</v>
      </c>
    </row>
    <row r="140" spans="1:61" x14ac:dyDescent="0.2">
      <c r="A140" s="220" t="s">
        <v>72</v>
      </c>
      <c r="B140" s="220"/>
      <c r="C140" s="38"/>
      <c r="D140" s="21"/>
      <c r="E140" s="31">
        <f t="shared" si="200"/>
        <v>7</v>
      </c>
      <c r="F140" s="27">
        <f>B137</f>
        <v>8741.5985206700898</v>
      </c>
      <c r="G140" s="27">
        <f t="shared" si="216"/>
        <v>437.07992603350453</v>
      </c>
      <c r="H140" s="28">
        <f t="shared" si="217"/>
        <v>25</v>
      </c>
      <c r="I140" s="27">
        <f>B134</f>
        <v>1000000</v>
      </c>
      <c r="J140" s="29">
        <v>0.5</v>
      </c>
      <c r="K140" s="8">
        <f t="shared" si="189"/>
        <v>500</v>
      </c>
      <c r="L140" s="32"/>
      <c r="M140" s="9">
        <f t="shared" si="201"/>
        <v>5.5481792079796692</v>
      </c>
      <c r="N140" s="9">
        <f t="shared" si="202"/>
        <v>6.6471173649953969E-3</v>
      </c>
      <c r="O140" s="33">
        <f t="shared" si="203"/>
        <v>0.92636079580171538</v>
      </c>
      <c r="P140" s="33">
        <f t="shared" si="204"/>
        <v>5.1396157063545774E-3</v>
      </c>
      <c r="Q140" s="33">
        <f t="shared" si="205"/>
        <v>6.1576289320245375E-3</v>
      </c>
      <c r="R140" s="30">
        <f t="shared" si="206"/>
        <v>0.91506355116333626</v>
      </c>
      <c r="S140" s="30"/>
      <c r="T140" s="10">
        <f t="shared" si="190"/>
        <v>463.18039790085771</v>
      </c>
      <c r="U140" s="10">
        <f t="shared" si="181"/>
        <v>457.53177558166811</v>
      </c>
      <c r="W140" s="30"/>
      <c r="X140" s="11">
        <f t="shared" si="182"/>
        <v>7999.1181851685396</v>
      </c>
      <c r="Y140" s="11">
        <f t="shared" si="183"/>
        <v>-399.95590925842703</v>
      </c>
      <c r="Z140" s="11">
        <f t="shared" si="183"/>
        <v>-22.876588779083406</v>
      </c>
      <c r="AA140" s="11">
        <f t="shared" si="191"/>
        <v>-5139.615706354577</v>
      </c>
      <c r="AB140" s="11">
        <f t="shared" si="192"/>
        <v>2436.6699807764526</v>
      </c>
      <c r="AC140" s="11">
        <f t="shared" si="207"/>
        <v>5.6739806341740699</v>
      </c>
      <c r="AD140" s="11">
        <f t="shared" si="193"/>
        <v>581.26373543976911</v>
      </c>
      <c r="AE140" s="11">
        <f t="shared" si="184"/>
        <v>3023.6076968503958</v>
      </c>
      <c r="AI140" s="31">
        <f t="shared" si="208"/>
        <v>7</v>
      </c>
      <c r="AJ140" s="27">
        <f t="shared" si="218"/>
        <v>8741.5985206700898</v>
      </c>
      <c r="AK140" s="27">
        <f t="shared" si="218"/>
        <v>437.07992603350453</v>
      </c>
      <c r="AL140" s="28">
        <f t="shared" si="219"/>
        <v>25</v>
      </c>
      <c r="AM140" s="27">
        <f t="shared" si="194"/>
        <v>1000000</v>
      </c>
      <c r="AN140" s="29">
        <v>0.5</v>
      </c>
      <c r="AO140" s="8">
        <f t="shared" si="195"/>
        <v>500</v>
      </c>
      <c r="AP140" s="32"/>
      <c r="AQ140" s="9">
        <f t="shared" si="209"/>
        <v>4.8192816163521313</v>
      </c>
      <c r="AR140" s="9">
        <f t="shared" si="210"/>
        <v>6.6471173649953969E-3</v>
      </c>
      <c r="AS140" s="33">
        <f t="shared" si="211"/>
        <v>0.92933812733740273</v>
      </c>
      <c r="AT140" s="33">
        <f t="shared" si="212"/>
        <v>4.4787421524522609E-3</v>
      </c>
      <c r="AU140" s="33">
        <f t="shared" si="213"/>
        <v>6.1774196041767529E-3</v>
      </c>
      <c r="AV140" s="30">
        <f t="shared" si="214"/>
        <v>0.91868196558077375</v>
      </c>
      <c r="AW140" s="30"/>
      <c r="AX140" s="10">
        <f t="shared" si="196"/>
        <v>464.66906366870137</v>
      </c>
      <c r="AY140" s="10">
        <f t="shared" si="185"/>
        <v>459.34098279038687</v>
      </c>
      <c r="BA140" s="30"/>
      <c r="BB140" s="11">
        <f t="shared" si="186"/>
        <v>7999.1181851685396</v>
      </c>
      <c r="BC140" s="11">
        <f t="shared" si="187"/>
        <v>-399.95590925842703</v>
      </c>
      <c r="BD140" s="11">
        <f t="shared" si="187"/>
        <v>-22.876588779083406</v>
      </c>
      <c r="BE140" s="11">
        <f t="shared" si="197"/>
        <v>-4478.7421524522606</v>
      </c>
      <c r="BF140" s="11">
        <f t="shared" si="198"/>
        <v>3097.543534678769</v>
      </c>
      <c r="BG140" s="11">
        <f t="shared" si="215"/>
        <v>5.6739806341740699</v>
      </c>
      <c r="BH140" s="11">
        <f t="shared" si="199"/>
        <v>581.37106248601935</v>
      </c>
      <c r="BI140" s="11">
        <f t="shared" si="188"/>
        <v>3684.5885777989624</v>
      </c>
    </row>
    <row r="141" spans="1:61" x14ac:dyDescent="0.2">
      <c r="A141" s="37" t="s">
        <v>8</v>
      </c>
      <c r="B141" s="37" t="s">
        <v>73</v>
      </c>
      <c r="C141" s="38"/>
      <c r="D141" s="21"/>
      <c r="E141" s="31">
        <f t="shared" si="200"/>
        <v>8</v>
      </c>
      <c r="F141" s="27">
        <f>B137</f>
        <v>8741.5985206700898</v>
      </c>
      <c r="G141" s="27">
        <f t="shared" si="216"/>
        <v>437.07992603350453</v>
      </c>
      <c r="H141" s="28">
        <f t="shared" si="217"/>
        <v>25</v>
      </c>
      <c r="I141" s="27">
        <f>B134</f>
        <v>1000000</v>
      </c>
      <c r="J141" s="29">
        <v>0.4</v>
      </c>
      <c r="K141" s="8">
        <f t="shared" si="189"/>
        <v>400</v>
      </c>
      <c r="L141" s="32"/>
      <c r="M141" s="9">
        <f t="shared" si="201"/>
        <v>6.1076584218043202</v>
      </c>
      <c r="N141" s="9">
        <f t="shared" si="202"/>
        <v>6.2970531297053128E-3</v>
      </c>
      <c r="O141" s="33">
        <f t="shared" si="203"/>
        <v>0.91506355116333626</v>
      </c>
      <c r="P141" s="33">
        <f t="shared" si="204"/>
        <v>5.5888956047489193E-3</v>
      </c>
      <c r="Q141" s="33">
        <f t="shared" si="205"/>
        <v>5.7622037987323446E-3</v>
      </c>
      <c r="R141" s="30">
        <f t="shared" si="206"/>
        <v>0.90371245175985504</v>
      </c>
      <c r="S141" s="30"/>
      <c r="T141" s="10">
        <f t="shared" si="190"/>
        <v>457.53177558166811</v>
      </c>
      <c r="U141" s="10">
        <f t="shared" si="181"/>
        <v>361.48498070394203</v>
      </c>
      <c r="W141" s="30"/>
      <c r="X141" s="11">
        <f t="shared" si="182"/>
        <v>7899.8914314150888</v>
      </c>
      <c r="Y141" s="11">
        <f t="shared" si="183"/>
        <v>-394.99457157075449</v>
      </c>
      <c r="Z141" s="11">
        <f t="shared" si="183"/>
        <v>-22.592811293996377</v>
      </c>
      <c r="AA141" s="11">
        <f t="shared" si="191"/>
        <v>-5588.8956047489191</v>
      </c>
      <c r="AB141" s="11">
        <f t="shared" si="192"/>
        <v>1893.4084438014188</v>
      </c>
      <c r="AC141" s="11">
        <f t="shared" si="207"/>
        <v>97.154977435523151</v>
      </c>
      <c r="AD141" s="11">
        <f t="shared" si="193"/>
        <v>574.06031956870095</v>
      </c>
      <c r="AE141" s="11">
        <f t="shared" si="184"/>
        <v>2564.6237408056427</v>
      </c>
      <c r="AI141" s="31">
        <f t="shared" si="208"/>
        <v>8</v>
      </c>
      <c r="AJ141" s="27">
        <f t="shared" si="218"/>
        <v>8741.5985206700898</v>
      </c>
      <c r="AK141" s="27">
        <f t="shared" si="218"/>
        <v>437.07992603350453</v>
      </c>
      <c r="AL141" s="28">
        <f t="shared" si="219"/>
        <v>25</v>
      </c>
      <c r="AM141" s="27">
        <f t="shared" si="194"/>
        <v>1000000</v>
      </c>
      <c r="AN141" s="29">
        <v>0.4</v>
      </c>
      <c r="AO141" s="8">
        <f t="shared" si="195"/>
        <v>400</v>
      </c>
      <c r="AP141" s="32"/>
      <c r="AQ141" s="9">
        <f t="shared" si="209"/>
        <v>5.3052586889813549</v>
      </c>
      <c r="AR141" s="9">
        <f t="shared" si="210"/>
        <v>6.2970531297053128E-3</v>
      </c>
      <c r="AS141" s="33">
        <f t="shared" si="211"/>
        <v>0.91868196558077375</v>
      </c>
      <c r="AT141" s="33">
        <f t="shared" si="212"/>
        <v>4.8738454803078698E-3</v>
      </c>
      <c r="AU141" s="33">
        <f t="shared" si="213"/>
        <v>5.7849891465642398E-3</v>
      </c>
      <c r="AV141" s="30">
        <f t="shared" si="214"/>
        <v>0.90802313095390164</v>
      </c>
      <c r="AW141" s="30"/>
      <c r="AX141" s="10">
        <f t="shared" si="196"/>
        <v>459.34098279038687</v>
      </c>
      <c r="AY141" s="10">
        <f t="shared" si="185"/>
        <v>363.20925238156065</v>
      </c>
      <c r="BA141" s="30"/>
      <c r="BB141" s="11">
        <f t="shared" si="186"/>
        <v>7899.8914314150888</v>
      </c>
      <c r="BC141" s="11">
        <f t="shared" si="187"/>
        <v>-394.99457157075449</v>
      </c>
      <c r="BD141" s="11">
        <f t="shared" si="187"/>
        <v>-22.592811293996377</v>
      </c>
      <c r="BE141" s="11">
        <f t="shared" si="197"/>
        <v>-4873.8454803078694</v>
      </c>
      <c r="BF141" s="11">
        <f t="shared" si="198"/>
        <v>2608.4585682424686</v>
      </c>
      <c r="BG141" s="11">
        <f t="shared" si="215"/>
        <v>97.154977435523151</v>
      </c>
      <c r="BH141" s="11">
        <f t="shared" si="199"/>
        <v>574.19075641353277</v>
      </c>
      <c r="BI141" s="11">
        <f t="shared" si="188"/>
        <v>3279.8043020915243</v>
      </c>
    </row>
    <row r="142" spans="1:61" x14ac:dyDescent="0.2">
      <c r="A142" s="21">
        <v>1</v>
      </c>
      <c r="B142" s="38">
        <v>0.8</v>
      </c>
      <c r="D142" s="21"/>
      <c r="E142" s="31">
        <f t="shared" si="200"/>
        <v>9</v>
      </c>
      <c r="F142" s="27">
        <f>B137</f>
        <v>8741.5985206700898</v>
      </c>
      <c r="G142" s="27">
        <f t="shared" si="216"/>
        <v>437.07992603350453</v>
      </c>
      <c r="H142" s="28">
        <f t="shared" si="217"/>
        <v>25</v>
      </c>
      <c r="I142" s="27">
        <f>B134</f>
        <v>1000000</v>
      </c>
      <c r="J142" s="29">
        <v>0.4</v>
      </c>
      <c r="K142" s="8">
        <f t="shared" si="189"/>
        <v>400</v>
      </c>
      <c r="L142" s="32"/>
      <c r="M142" s="9">
        <f t="shared" si="201"/>
        <v>6.7171775808640408</v>
      </c>
      <c r="N142" s="9">
        <f t="shared" si="202"/>
        <v>5.6327164684986126E-3</v>
      </c>
      <c r="O142" s="33">
        <f t="shared" si="203"/>
        <v>0.90371245175985504</v>
      </c>
      <c r="P142" s="33">
        <f t="shared" si="204"/>
        <v>6.0703970205089738E-3</v>
      </c>
      <c r="Q142" s="33">
        <f t="shared" si="205"/>
        <v>5.0903560098149933E-3</v>
      </c>
      <c r="R142" s="30">
        <f t="shared" si="206"/>
        <v>0.89255169872953111</v>
      </c>
      <c r="S142" s="30"/>
      <c r="T142" s="10">
        <f t="shared" si="190"/>
        <v>361.48498070394203</v>
      </c>
      <c r="U142" s="10">
        <f t="shared" si="181"/>
        <v>357.02067949181242</v>
      </c>
      <c r="W142" s="30"/>
      <c r="X142" s="11">
        <f t="shared" si="182"/>
        <v>7802.3286092356448</v>
      </c>
      <c r="Y142" s="11">
        <f t="shared" si="183"/>
        <v>-390.11643046178227</v>
      </c>
      <c r="Z142" s="11">
        <f t="shared" si="183"/>
        <v>-22.313792468238276</v>
      </c>
      <c r="AA142" s="11">
        <f t="shared" si="191"/>
        <v>-6070.3970205089736</v>
      </c>
      <c r="AB142" s="11">
        <f t="shared" si="192"/>
        <v>1319.5013657966501</v>
      </c>
      <c r="AC142" s="11">
        <f t="shared" si="207"/>
        <v>4.5404397613925118</v>
      </c>
      <c r="AD142" s="11">
        <f t="shared" si="193"/>
        <v>560.45350984315314</v>
      </c>
      <c r="AE142" s="11">
        <f t="shared" si="184"/>
        <v>1884.4953154011957</v>
      </c>
      <c r="AI142" s="31">
        <f t="shared" si="208"/>
        <v>9</v>
      </c>
      <c r="AJ142" s="27">
        <f t="shared" si="218"/>
        <v>8741.5985206700898</v>
      </c>
      <c r="AK142" s="27">
        <f t="shared" si="218"/>
        <v>437.07992603350453</v>
      </c>
      <c r="AL142" s="28">
        <f t="shared" si="219"/>
        <v>25</v>
      </c>
      <c r="AM142" s="27">
        <f t="shared" si="194"/>
        <v>1000000</v>
      </c>
      <c r="AN142" s="29">
        <v>0.4</v>
      </c>
      <c r="AO142" s="8">
        <f t="shared" si="195"/>
        <v>400</v>
      </c>
      <c r="AP142" s="32"/>
      <c r="AQ142" s="9">
        <f t="shared" si="209"/>
        <v>5.8347016590004452</v>
      </c>
      <c r="AR142" s="9">
        <f t="shared" si="210"/>
        <v>5.6327164684986126E-3</v>
      </c>
      <c r="AS142" s="33">
        <f t="shared" si="211"/>
        <v>0.90802313095390164</v>
      </c>
      <c r="AT142" s="33">
        <f t="shared" si="212"/>
        <v>5.2980440685875081E-3</v>
      </c>
      <c r="AU142" s="33">
        <f t="shared" si="213"/>
        <v>5.1146368435017143E-3</v>
      </c>
      <c r="AV142" s="30">
        <f t="shared" si="214"/>
        <v>0.89761045004181239</v>
      </c>
      <c r="AW142" s="30"/>
      <c r="AX142" s="10">
        <f t="shared" si="196"/>
        <v>363.20925238156065</v>
      </c>
      <c r="AY142" s="10">
        <f t="shared" si="185"/>
        <v>359.04418001672497</v>
      </c>
      <c r="BA142" s="30"/>
      <c r="BB142" s="11">
        <f t="shared" si="186"/>
        <v>7802.3286092356448</v>
      </c>
      <c r="BC142" s="11">
        <f t="shared" si="187"/>
        <v>-390.11643046178227</v>
      </c>
      <c r="BD142" s="11">
        <f t="shared" si="187"/>
        <v>-22.313792468238276</v>
      </c>
      <c r="BE142" s="11">
        <f t="shared" si="197"/>
        <v>-5298.0440685875083</v>
      </c>
      <c r="BF142" s="11">
        <f t="shared" si="198"/>
        <v>2091.8543177181155</v>
      </c>
      <c r="BG142" s="11">
        <f t="shared" si="215"/>
        <v>4.5404397613925118</v>
      </c>
      <c r="BH142" s="11">
        <f t="shared" si="199"/>
        <v>560.57782316457792</v>
      </c>
      <c r="BI142" s="11">
        <f t="shared" si="188"/>
        <v>2656.9725806440856</v>
      </c>
    </row>
    <row r="143" spans="1:61" x14ac:dyDescent="0.2">
      <c r="A143" s="39" t="s">
        <v>74</v>
      </c>
      <c r="B143" s="38">
        <v>0.05</v>
      </c>
      <c r="D143" s="21"/>
      <c r="E143" s="31">
        <f t="shared" si="200"/>
        <v>10</v>
      </c>
      <c r="F143" s="27">
        <f>B137</f>
        <v>8741.5985206700898</v>
      </c>
      <c r="G143" s="27">
        <f t="shared" si="216"/>
        <v>437.07992603350453</v>
      </c>
      <c r="H143" s="28">
        <f t="shared" si="217"/>
        <v>25</v>
      </c>
      <c r="I143" s="27">
        <f>B134</f>
        <v>1000000</v>
      </c>
      <c r="J143" s="29">
        <v>0.4</v>
      </c>
      <c r="K143" s="8">
        <f t="shared" si="189"/>
        <v>400</v>
      </c>
      <c r="L143" s="32"/>
      <c r="M143" s="9">
        <f t="shared" si="201"/>
        <v>7.3785880403303681</v>
      </c>
      <c r="N143" s="9">
        <f t="shared" si="202"/>
        <v>5.2413430119081558E-3</v>
      </c>
      <c r="O143" s="33">
        <f t="shared" si="203"/>
        <v>0.89255169872953111</v>
      </c>
      <c r="P143" s="33">
        <f t="shared" si="204"/>
        <v>6.5857712896222722E-3</v>
      </c>
      <c r="Q143" s="33">
        <f t="shared" si="205"/>
        <v>4.6781696089027817E-3</v>
      </c>
      <c r="R143" s="30">
        <f t="shared" si="206"/>
        <v>0.8812877578310061</v>
      </c>
      <c r="S143" s="30"/>
      <c r="T143" s="10">
        <f t="shared" si="190"/>
        <v>357.02067949181242</v>
      </c>
      <c r="U143" s="10">
        <f t="shared" si="181"/>
        <v>352.51510313240243</v>
      </c>
      <c r="W143" s="30"/>
      <c r="X143" s="11">
        <f t="shared" si="182"/>
        <v>7703.8637601401833</v>
      </c>
      <c r="Y143" s="11">
        <f t="shared" si="183"/>
        <v>-385.19318800700921</v>
      </c>
      <c r="Z143" s="11">
        <f t="shared" si="183"/>
        <v>-22.032193945775152</v>
      </c>
      <c r="AA143" s="11">
        <f t="shared" si="191"/>
        <v>-6585.771289622272</v>
      </c>
      <c r="AB143" s="11">
        <f t="shared" si="192"/>
        <v>710.86708856512723</v>
      </c>
      <c r="AC143" s="11">
        <f t="shared" si="207"/>
        <v>4.4643012121295396</v>
      </c>
      <c r="AD143" s="11">
        <f t="shared" si="193"/>
        <v>553.38766280607024</v>
      </c>
      <c r="AE143" s="11">
        <f t="shared" si="184"/>
        <v>1268.7190525833271</v>
      </c>
      <c r="AI143" s="31">
        <f t="shared" si="208"/>
        <v>10</v>
      </c>
      <c r="AJ143" s="27">
        <f t="shared" si="218"/>
        <v>8741.5985206700898</v>
      </c>
      <c r="AK143" s="27">
        <f t="shared" si="218"/>
        <v>437.07992603350453</v>
      </c>
      <c r="AL143" s="28">
        <f t="shared" si="219"/>
        <v>25</v>
      </c>
      <c r="AM143" s="27">
        <f t="shared" si="194"/>
        <v>1000000</v>
      </c>
      <c r="AN143" s="29">
        <v>0.4</v>
      </c>
      <c r="AO143" s="8">
        <f t="shared" si="195"/>
        <v>400</v>
      </c>
      <c r="AP143" s="32"/>
      <c r="AQ143" s="9">
        <f t="shared" si="209"/>
        <v>6.4092186579439243</v>
      </c>
      <c r="AR143" s="9">
        <f t="shared" si="210"/>
        <v>5.2413430119081558E-3</v>
      </c>
      <c r="AS143" s="33">
        <f t="shared" si="211"/>
        <v>0.89761045004181239</v>
      </c>
      <c r="AT143" s="33">
        <f t="shared" si="212"/>
        <v>5.7529816439734266E-3</v>
      </c>
      <c r="AU143" s="33">
        <f t="shared" si="213"/>
        <v>4.704684259742388E-3</v>
      </c>
      <c r="AV143" s="30">
        <f t="shared" si="214"/>
        <v>0.88715278413809662</v>
      </c>
      <c r="AW143" s="30"/>
      <c r="AX143" s="10">
        <f t="shared" si="196"/>
        <v>359.04418001672497</v>
      </c>
      <c r="AY143" s="10">
        <f t="shared" si="185"/>
        <v>354.86111365523863</v>
      </c>
      <c r="BA143" s="30"/>
      <c r="BB143" s="11">
        <f t="shared" si="186"/>
        <v>7703.8637601401833</v>
      </c>
      <c r="BC143" s="11">
        <f t="shared" si="187"/>
        <v>-385.19318800700921</v>
      </c>
      <c r="BD143" s="11">
        <f t="shared" si="187"/>
        <v>-22.032193945775152</v>
      </c>
      <c r="BE143" s="11">
        <f t="shared" si="197"/>
        <v>-5752.9816439734268</v>
      </c>
      <c r="BF143" s="11">
        <f t="shared" si="198"/>
        <v>1543.6567342139724</v>
      </c>
      <c r="BG143" s="11">
        <f t="shared" si="215"/>
        <v>4.4643012121295396</v>
      </c>
      <c r="BH143" s="11">
        <f t="shared" si="199"/>
        <v>553.53354937047982</v>
      </c>
      <c r="BI143" s="11">
        <f t="shared" si="188"/>
        <v>2101.6545847965817</v>
      </c>
    </row>
    <row r="144" spans="1:61" x14ac:dyDescent="0.2">
      <c r="D144" s="21"/>
      <c r="E144" s="31">
        <f t="shared" si="200"/>
        <v>11</v>
      </c>
      <c r="F144" s="27">
        <f>B137</f>
        <v>8741.5985206700898</v>
      </c>
      <c r="G144" s="27">
        <f t="shared" si="216"/>
        <v>437.07992603350453</v>
      </c>
      <c r="H144" s="28">
        <f t="shared" si="217"/>
        <v>25</v>
      </c>
      <c r="I144" s="27">
        <f>B134</f>
        <v>1000000</v>
      </c>
      <c r="J144" s="29">
        <v>0.4</v>
      </c>
      <c r="K144" s="8">
        <f t="shared" si="189"/>
        <v>400</v>
      </c>
      <c r="L144" s="40"/>
      <c r="M144" s="9">
        <f t="shared" si="201"/>
        <v>8.0967593767471424</v>
      </c>
      <c r="N144" s="9">
        <f t="shared" si="202"/>
        <v>4.6132401097442252E-3</v>
      </c>
      <c r="O144" s="33">
        <f t="shared" si="203"/>
        <v>0.8812877578310061</v>
      </c>
      <c r="P144" s="33">
        <f t="shared" si="204"/>
        <v>7.1355749168306639E-3</v>
      </c>
      <c r="Q144" s="33">
        <f t="shared" si="205"/>
        <v>4.0655920326525524E-3</v>
      </c>
      <c r="R144" s="30">
        <f t="shared" si="206"/>
        <v>0.87008659088152285</v>
      </c>
      <c r="S144" s="40"/>
      <c r="T144" s="10">
        <f t="shared" si="190"/>
        <v>352.51510313240243</v>
      </c>
      <c r="U144" s="10">
        <f t="shared" si="181"/>
        <v>348.03463635260914</v>
      </c>
      <c r="W144" s="40"/>
      <c r="X144" s="11">
        <f t="shared" si="182"/>
        <v>7605.9476557048019</v>
      </c>
      <c r="Y144" s="11">
        <f t="shared" si="183"/>
        <v>-380.29738278524013</v>
      </c>
      <c r="Z144" s="11">
        <f t="shared" si="183"/>
        <v>-21.752164772038071</v>
      </c>
      <c r="AA144" s="11">
        <f t="shared" si="191"/>
        <v>-7135.5749168306638</v>
      </c>
      <c r="AB144" s="11">
        <f t="shared" si="192"/>
        <v>68.323191316860175</v>
      </c>
      <c r="AC144" s="11">
        <f t="shared" si="207"/>
        <v>4.5055763594100124</v>
      </c>
      <c r="AD144" s="11">
        <f t="shared" si="193"/>
        <v>546.35642424041725</v>
      </c>
      <c r="AE144" s="11">
        <f t="shared" si="184"/>
        <v>619.18519191668747</v>
      </c>
      <c r="AI144" s="31">
        <f t="shared" si="208"/>
        <v>11</v>
      </c>
      <c r="AJ144" s="27">
        <f t="shared" si="218"/>
        <v>8741.5985206700898</v>
      </c>
      <c r="AK144" s="27">
        <f t="shared" si="218"/>
        <v>437.07992603350453</v>
      </c>
      <c r="AL144" s="28">
        <f t="shared" si="219"/>
        <v>25</v>
      </c>
      <c r="AM144" s="27">
        <f t="shared" si="194"/>
        <v>1000000</v>
      </c>
      <c r="AN144" s="29">
        <v>0.4</v>
      </c>
      <c r="AO144" s="8">
        <f t="shared" si="195"/>
        <v>400</v>
      </c>
      <c r="AP144" s="40"/>
      <c r="AQ144" s="9">
        <f t="shared" si="209"/>
        <v>7.0330395168676088</v>
      </c>
      <c r="AR144" s="9">
        <f t="shared" si="210"/>
        <v>4.6132401097442252E-3</v>
      </c>
      <c r="AS144" s="33">
        <f t="shared" si="211"/>
        <v>0.88715278413809662</v>
      </c>
      <c r="AT144" s="33">
        <f t="shared" si="212"/>
        <v>6.2393805883423532E-3</v>
      </c>
      <c r="AU144" s="33">
        <f t="shared" si="213"/>
        <v>4.0926488072571274E-3</v>
      </c>
      <c r="AV144" s="30">
        <f t="shared" si="214"/>
        <v>0.8768207547424971</v>
      </c>
      <c r="AW144" s="40"/>
      <c r="AX144" s="10">
        <f t="shared" si="196"/>
        <v>354.86111365523863</v>
      </c>
      <c r="AY144" s="10">
        <f t="shared" si="185"/>
        <v>350.72830189699886</v>
      </c>
      <c r="BA144" s="40"/>
      <c r="BB144" s="11">
        <f t="shared" si="186"/>
        <v>7605.9476557048019</v>
      </c>
      <c r="BC144" s="11">
        <f t="shared" si="187"/>
        <v>-380.29738278524013</v>
      </c>
      <c r="BD144" s="11">
        <f t="shared" si="187"/>
        <v>-21.752164772038071</v>
      </c>
      <c r="BE144" s="11">
        <f t="shared" si="197"/>
        <v>-6239.3805883423529</v>
      </c>
      <c r="BF144" s="11">
        <f t="shared" si="198"/>
        <v>964.5175198051711</v>
      </c>
      <c r="BG144" s="11">
        <f t="shared" si="215"/>
        <v>4.5055763594100124</v>
      </c>
      <c r="BH144" s="11">
        <f t="shared" si="199"/>
        <v>546.52556252876047</v>
      </c>
      <c r="BI144" s="11">
        <f t="shared" si="188"/>
        <v>1515.5486586933416</v>
      </c>
    </row>
    <row r="145" spans="1:61" x14ac:dyDescent="0.2">
      <c r="A145" s="220" t="s">
        <v>75</v>
      </c>
      <c r="B145" s="220"/>
      <c r="D145" s="21"/>
      <c r="E145" s="31">
        <f t="shared" si="200"/>
        <v>12</v>
      </c>
      <c r="F145" s="27">
        <f>B137</f>
        <v>8741.5985206700898</v>
      </c>
      <c r="G145" s="27">
        <f t="shared" si="216"/>
        <v>437.07992603350453</v>
      </c>
      <c r="H145" s="28">
        <f t="shared" si="217"/>
        <v>25</v>
      </c>
      <c r="I145" s="27">
        <f>B134</f>
        <v>1000000</v>
      </c>
      <c r="J145" s="29">
        <v>0.4</v>
      </c>
      <c r="K145" s="8">
        <f t="shared" si="189"/>
        <v>400</v>
      </c>
      <c r="L145" s="40"/>
      <c r="M145" s="9">
        <f t="shared" si="201"/>
        <v>8.8814451469123252</v>
      </c>
      <c r="N145" s="9">
        <f t="shared" si="202"/>
        <v>4.1712208070308491E-3</v>
      </c>
      <c r="O145" s="33">
        <f t="shared" si="203"/>
        <v>0.87008659088152285</v>
      </c>
      <c r="P145" s="33">
        <f t="shared" si="204"/>
        <v>7.7276263299781911E-3</v>
      </c>
      <c r="Q145" s="33">
        <f t="shared" si="205"/>
        <v>3.629323291803546E-3</v>
      </c>
      <c r="R145" s="30">
        <f t="shared" si="206"/>
        <v>0.85872964125974116</v>
      </c>
      <c r="S145" s="40"/>
      <c r="T145" s="10">
        <f t="shared" si="190"/>
        <v>348.03463635260914</v>
      </c>
      <c r="U145" s="10">
        <f t="shared" si="181"/>
        <v>343.49185650389649</v>
      </c>
      <c r="X145" s="11">
        <f t="shared" si="182"/>
        <v>7506.6697616917099</v>
      </c>
      <c r="Y145" s="11">
        <f t="shared" si="183"/>
        <v>-375.33348808458555</v>
      </c>
      <c r="Z145" s="11">
        <f t="shared" si="183"/>
        <v>-21.46824103149353</v>
      </c>
      <c r="AA145" s="11">
        <f t="shared" si="191"/>
        <v>-7727.6263299781913</v>
      </c>
      <c r="AB145" s="11">
        <f t="shared" si="192"/>
        <v>-617.75829740256086</v>
      </c>
      <c r="AC145" s="11">
        <f t="shared" si="207"/>
        <v>4.4804667797933018</v>
      </c>
      <c r="AD145" s="11">
        <f t="shared" si="193"/>
        <v>539.23372520306623</v>
      </c>
      <c r="AE145" s="11">
        <f t="shared" si="184"/>
        <v>-74.044105419701282</v>
      </c>
      <c r="AI145" s="31">
        <f t="shared" si="208"/>
        <v>12</v>
      </c>
      <c r="AJ145" s="27">
        <f t="shared" si="218"/>
        <v>8741.5985206700898</v>
      </c>
      <c r="AK145" s="27">
        <f t="shared" si="218"/>
        <v>437.07992603350453</v>
      </c>
      <c r="AL145" s="28">
        <f t="shared" si="219"/>
        <v>25</v>
      </c>
      <c r="AM145" s="27">
        <f t="shared" si="194"/>
        <v>1000000</v>
      </c>
      <c r="AN145" s="29">
        <v>0.4</v>
      </c>
      <c r="AO145" s="8">
        <f t="shared" si="195"/>
        <v>400</v>
      </c>
      <c r="AP145" s="40"/>
      <c r="AQ145" s="9">
        <f t="shared" si="209"/>
        <v>7.71463640929157</v>
      </c>
      <c r="AR145" s="9">
        <f t="shared" si="210"/>
        <v>4.1712208070308491E-3</v>
      </c>
      <c r="AS145" s="33">
        <f t="shared" si="211"/>
        <v>0.8768207547424971</v>
      </c>
      <c r="AT145" s="33">
        <f t="shared" si="212"/>
        <v>6.7643533189589823E-3</v>
      </c>
      <c r="AU145" s="33">
        <f t="shared" si="213"/>
        <v>3.657412976218397E-3</v>
      </c>
      <c r="AV145" s="30">
        <f t="shared" si="214"/>
        <v>0.86639898844731977</v>
      </c>
      <c r="AW145" s="40"/>
      <c r="AX145" s="10">
        <f t="shared" si="196"/>
        <v>350.72830189699886</v>
      </c>
      <c r="AY145" s="10">
        <f t="shared" si="185"/>
        <v>346.5595953789279</v>
      </c>
      <c r="BB145" s="11">
        <f t="shared" si="186"/>
        <v>7506.6697616917099</v>
      </c>
      <c r="BC145" s="11">
        <f t="shared" si="187"/>
        <v>-375.33348808458555</v>
      </c>
      <c r="BD145" s="11">
        <f t="shared" si="187"/>
        <v>-21.46824103149353</v>
      </c>
      <c r="BE145" s="11">
        <f t="shared" si="197"/>
        <v>-6764.3533189589825</v>
      </c>
      <c r="BF145" s="11">
        <f t="shared" si="198"/>
        <v>345.5147136166479</v>
      </c>
      <c r="BG145" s="11">
        <f t="shared" si="215"/>
        <v>4.4804667797933018</v>
      </c>
      <c r="BH145" s="11">
        <f t="shared" si="199"/>
        <v>539.42792807432886</v>
      </c>
      <c r="BI145" s="11">
        <f t="shared" si="188"/>
        <v>889.4231084707701</v>
      </c>
    </row>
    <row r="146" spans="1:61" x14ac:dyDescent="0.2">
      <c r="A146" s="37" t="s">
        <v>8</v>
      </c>
      <c r="B146" s="37" t="s">
        <v>76</v>
      </c>
      <c r="C146" s="37" t="s">
        <v>77</v>
      </c>
      <c r="D146" s="21"/>
      <c r="E146" s="31">
        <f t="shared" si="200"/>
        <v>13</v>
      </c>
      <c r="F146" s="27">
        <f>B137</f>
        <v>8741.5985206700898</v>
      </c>
      <c r="G146" s="27">
        <f t="shared" si="216"/>
        <v>437.07992603350453</v>
      </c>
      <c r="H146" s="28">
        <f t="shared" si="217"/>
        <v>25</v>
      </c>
      <c r="I146" s="27">
        <f>B134</f>
        <v>1000000</v>
      </c>
      <c r="J146" s="29">
        <v>0.3</v>
      </c>
      <c r="K146" s="8">
        <f t="shared" si="189"/>
        <v>300</v>
      </c>
      <c r="L146" s="40"/>
      <c r="M146" s="9">
        <f t="shared" si="201"/>
        <v>9.7383085751715388</v>
      </c>
      <c r="N146" s="9">
        <f t="shared" si="202"/>
        <v>3.7134831460674156E-3</v>
      </c>
      <c r="O146" s="33">
        <f t="shared" si="203"/>
        <v>0.85872964125974116</v>
      </c>
      <c r="P146" s="33">
        <f t="shared" si="204"/>
        <v>8.3625742292337164E-3</v>
      </c>
      <c r="Q146" s="33">
        <f t="shared" si="205"/>
        <v>3.1888780498465666E-3</v>
      </c>
      <c r="R146" s="30">
        <f t="shared" si="206"/>
        <v>0.84717818898066088</v>
      </c>
      <c r="S146" s="40"/>
      <c r="T146" s="10">
        <f t="shared" si="190"/>
        <v>343.49185650389649</v>
      </c>
      <c r="U146" s="10">
        <f t="shared" si="181"/>
        <v>254.15345669419827</v>
      </c>
      <c r="X146" s="11">
        <f t="shared" si="182"/>
        <v>7405.6916035373106</v>
      </c>
      <c r="Y146" s="11">
        <f t="shared" si="183"/>
        <v>-370.28458017686557</v>
      </c>
      <c r="Z146" s="11">
        <f t="shared" si="183"/>
        <v>-21.179454724516521</v>
      </c>
      <c r="AA146" s="11">
        <f t="shared" si="191"/>
        <v>-8362.5742292337163</v>
      </c>
      <c r="AB146" s="11">
        <f t="shared" si="192"/>
        <v>-1348.3466605977874</v>
      </c>
      <c r="AC146" s="11">
        <f t="shared" si="207"/>
        <v>90.415743974686819</v>
      </c>
      <c r="AD146" s="11">
        <f t="shared" si="193"/>
        <v>531.99008028703349</v>
      </c>
      <c r="AE146" s="11">
        <f t="shared" si="184"/>
        <v>-725.94083633606704</v>
      </c>
      <c r="AI146" s="31">
        <f t="shared" si="208"/>
        <v>13</v>
      </c>
      <c r="AJ146" s="27">
        <f t="shared" si="218"/>
        <v>8741.5985206700898</v>
      </c>
      <c r="AK146" s="27">
        <f t="shared" si="218"/>
        <v>437.07992603350453</v>
      </c>
      <c r="AL146" s="28">
        <f t="shared" si="219"/>
        <v>25</v>
      </c>
      <c r="AM146" s="27">
        <f t="shared" si="194"/>
        <v>1000000</v>
      </c>
      <c r="AN146" s="29">
        <v>0.3</v>
      </c>
      <c r="AO146" s="8">
        <f t="shared" si="195"/>
        <v>300</v>
      </c>
      <c r="AP146" s="40"/>
      <c r="AQ146" s="9">
        <f t="shared" si="209"/>
        <v>8.4589285477998004</v>
      </c>
      <c r="AR146" s="9">
        <f t="shared" si="210"/>
        <v>3.7134831460674156E-3</v>
      </c>
      <c r="AS146" s="33">
        <f t="shared" si="211"/>
        <v>0.86639898844731977</v>
      </c>
      <c r="AT146" s="33">
        <f t="shared" si="212"/>
        <v>7.3288071371619022E-3</v>
      </c>
      <c r="AU146" s="33">
        <f t="shared" si="213"/>
        <v>3.2173580413689794E-3</v>
      </c>
      <c r="AV146" s="30">
        <f t="shared" si="214"/>
        <v>0.85585282326878886</v>
      </c>
      <c r="AW146" s="40"/>
      <c r="AX146" s="10">
        <f t="shared" si="196"/>
        <v>346.5595953789279</v>
      </c>
      <c r="AY146" s="10">
        <f t="shared" si="185"/>
        <v>256.75584698063665</v>
      </c>
      <c r="BB146" s="11">
        <f t="shared" si="186"/>
        <v>7405.6916035373106</v>
      </c>
      <c r="BC146" s="11">
        <f t="shared" si="187"/>
        <v>-370.28458017686557</v>
      </c>
      <c r="BD146" s="11">
        <f t="shared" si="187"/>
        <v>-21.179454724516521</v>
      </c>
      <c r="BE146" s="11">
        <f t="shared" si="197"/>
        <v>-7328.8071371619026</v>
      </c>
      <c r="BF146" s="11">
        <f t="shared" si="198"/>
        <v>-314.57956852597363</v>
      </c>
      <c r="BG146" s="11">
        <f t="shared" si="215"/>
        <v>90.415743974686819</v>
      </c>
      <c r="BH146" s="11">
        <f t="shared" si="199"/>
        <v>532.21125239916</v>
      </c>
      <c r="BI146" s="11">
        <f t="shared" si="188"/>
        <v>308.04742784787322</v>
      </c>
    </row>
    <row r="147" spans="1:61" x14ac:dyDescent="0.2">
      <c r="A147" s="21">
        <v>1</v>
      </c>
      <c r="B147" s="13">
        <f>200</f>
        <v>200</v>
      </c>
      <c r="C147" s="13">
        <f>200 + 0.5*80</f>
        <v>240</v>
      </c>
      <c r="D147" s="21"/>
      <c r="E147" s="31">
        <f t="shared" si="200"/>
        <v>14</v>
      </c>
      <c r="F147" s="27">
        <f>B137</f>
        <v>8741.5985206700898</v>
      </c>
      <c r="G147" s="27">
        <f t="shared" si="216"/>
        <v>437.07992603350453</v>
      </c>
      <c r="H147" s="28">
        <f t="shared" si="217"/>
        <v>25</v>
      </c>
      <c r="I147" s="27">
        <f>B134</f>
        <v>1000000</v>
      </c>
      <c r="J147" s="29">
        <v>0.3</v>
      </c>
      <c r="K147" s="8">
        <f t="shared" si="189"/>
        <v>300</v>
      </c>
      <c r="L147" s="40"/>
      <c r="M147" s="9">
        <f t="shared" si="201"/>
        <v>10.671629264777636</v>
      </c>
      <c r="N147" s="9">
        <f t="shared" si="202"/>
        <v>3.077532316917942E-3</v>
      </c>
      <c r="O147" s="33">
        <f t="shared" si="203"/>
        <v>0.84717818898066088</v>
      </c>
      <c r="P147" s="33">
        <f t="shared" si="204"/>
        <v>9.0407715540073395E-3</v>
      </c>
      <c r="Q147" s="33">
        <f t="shared" si="205"/>
        <v>2.6072182547759995E-3</v>
      </c>
      <c r="R147" s="30">
        <f t="shared" si="206"/>
        <v>0.83553019917187754</v>
      </c>
      <c r="S147" s="40"/>
      <c r="T147" s="10">
        <f t="shared" si="190"/>
        <v>254.15345669419827</v>
      </c>
      <c r="U147" s="10">
        <f t="shared" si="181"/>
        <v>250.65905975156326</v>
      </c>
      <c r="X147" s="11">
        <f t="shared" si="182"/>
        <v>7303.8695530560699</v>
      </c>
      <c r="Y147" s="11">
        <f t="shared" si="183"/>
        <v>-365.19347765280355</v>
      </c>
      <c r="Z147" s="11">
        <f t="shared" si="183"/>
        <v>-20.888254979296939</v>
      </c>
      <c r="AA147" s="11">
        <f t="shared" si="191"/>
        <v>-9040.7715540073386</v>
      </c>
      <c r="AB147" s="11">
        <f t="shared" si="192"/>
        <v>-2122.983733583369</v>
      </c>
      <c r="AC147" s="11">
        <f t="shared" si="207"/>
        <v>3.4654356837240941</v>
      </c>
      <c r="AD147" s="11">
        <f t="shared" si="193"/>
        <v>518.57519971080364</v>
      </c>
      <c r="AE147" s="11">
        <f t="shared" si="184"/>
        <v>-1600.9430981888413</v>
      </c>
      <c r="AI147" s="31">
        <f t="shared" si="208"/>
        <v>14</v>
      </c>
      <c r="AJ147" s="27">
        <f t="shared" si="218"/>
        <v>8741.5985206700898</v>
      </c>
      <c r="AK147" s="27">
        <f t="shared" si="218"/>
        <v>437.07992603350453</v>
      </c>
      <c r="AL147" s="28">
        <f t="shared" si="219"/>
        <v>25</v>
      </c>
      <c r="AM147" s="27">
        <f t="shared" si="194"/>
        <v>1000000</v>
      </c>
      <c r="AN147" s="29">
        <v>0.3</v>
      </c>
      <c r="AO147" s="8">
        <f t="shared" si="195"/>
        <v>300</v>
      </c>
      <c r="AP147" s="40"/>
      <c r="AQ147" s="9">
        <f t="shared" si="209"/>
        <v>9.2696332984882073</v>
      </c>
      <c r="AR147" s="9">
        <f t="shared" si="210"/>
        <v>3.077532316917942E-3</v>
      </c>
      <c r="AS147" s="33">
        <f t="shared" si="211"/>
        <v>0.85585282326878886</v>
      </c>
      <c r="AT147" s="33">
        <f t="shared" si="212"/>
        <v>7.9334418291775073E-3</v>
      </c>
      <c r="AU147" s="33">
        <f t="shared" si="213"/>
        <v>2.6339147221351579E-3</v>
      </c>
      <c r="AV147" s="30">
        <f t="shared" si="214"/>
        <v>0.84528546671747617</v>
      </c>
      <c r="AW147" s="40"/>
      <c r="AX147" s="10">
        <f t="shared" si="196"/>
        <v>256.75584698063665</v>
      </c>
      <c r="AY147" s="10">
        <f t="shared" si="185"/>
        <v>253.58564001524286</v>
      </c>
      <c r="BB147" s="11">
        <f t="shared" si="186"/>
        <v>7303.8695530560699</v>
      </c>
      <c r="BC147" s="11">
        <f t="shared" si="187"/>
        <v>-365.19347765280355</v>
      </c>
      <c r="BD147" s="11">
        <f t="shared" si="187"/>
        <v>-20.888254979296939</v>
      </c>
      <c r="BE147" s="11">
        <f t="shared" si="197"/>
        <v>-7933.4418291775073</v>
      </c>
      <c r="BF147" s="11">
        <f t="shared" si="198"/>
        <v>-1015.6540087535377</v>
      </c>
      <c r="BG147" s="11">
        <f t="shared" si="215"/>
        <v>3.4654356837240941</v>
      </c>
      <c r="BH147" s="11">
        <f t="shared" si="199"/>
        <v>518.7628219888644</v>
      </c>
      <c r="BI147" s="11">
        <f t="shared" si="188"/>
        <v>-493.42575108094923</v>
      </c>
    </row>
    <row r="148" spans="1:61" x14ac:dyDescent="0.2">
      <c r="A148" s="39" t="s">
        <v>74</v>
      </c>
      <c r="B148" s="13">
        <v>25</v>
      </c>
      <c r="C148" s="13">
        <v>25</v>
      </c>
      <c r="D148" s="21"/>
      <c r="E148" s="31">
        <f t="shared" si="200"/>
        <v>15</v>
      </c>
      <c r="F148" s="27">
        <f>B137</f>
        <v>8741.5985206700898</v>
      </c>
      <c r="G148" s="27">
        <f t="shared" si="216"/>
        <v>437.07992603350453</v>
      </c>
      <c r="H148" s="28">
        <f t="shared" si="217"/>
        <v>25</v>
      </c>
      <c r="I148" s="27">
        <f>B134</f>
        <v>1000000</v>
      </c>
      <c r="J148" s="29">
        <v>0.3</v>
      </c>
      <c r="K148" s="8">
        <f t="shared" si="189"/>
        <v>300</v>
      </c>
      <c r="L148" s="40"/>
      <c r="M148" s="9">
        <f t="shared" si="201"/>
        <v>11.692399199466328</v>
      </c>
      <c r="N148" s="9">
        <f t="shared" si="202"/>
        <v>3.1085427993965101E-3</v>
      </c>
      <c r="O148" s="33">
        <f t="shared" si="203"/>
        <v>0.83553019917187754</v>
      </c>
      <c r="P148" s="33">
        <f t="shared" si="204"/>
        <v>9.7693526319272018E-3</v>
      </c>
      <c r="Q148" s="33">
        <f t="shared" si="205"/>
        <v>2.5972813843140718E-3</v>
      </c>
      <c r="R148" s="30">
        <f t="shared" si="206"/>
        <v>0.82316356515563627</v>
      </c>
      <c r="S148" s="40"/>
      <c r="T148" s="10">
        <f t="shared" si="190"/>
        <v>250.65905975156326</v>
      </c>
      <c r="U148" s="10">
        <f t="shared" si="181"/>
        <v>246.94906954669088</v>
      </c>
      <c r="X148" s="11">
        <f t="shared" si="182"/>
        <v>7195.7654034340267</v>
      </c>
      <c r="Y148" s="11">
        <f t="shared" si="183"/>
        <v>-359.78827017170141</v>
      </c>
      <c r="Z148" s="11">
        <f t="shared" si="183"/>
        <v>-20.579089128890907</v>
      </c>
      <c r="AA148" s="11">
        <f t="shared" si="191"/>
        <v>-9769.3526319272023</v>
      </c>
      <c r="AB148" s="11">
        <f t="shared" si="192"/>
        <v>-2953.954587793768</v>
      </c>
      <c r="AC148" s="11">
        <f t="shared" si="207"/>
        <v>3.4943969426349808</v>
      </c>
      <c r="AD148" s="11">
        <f t="shared" si="193"/>
        <v>510.91907053695343</v>
      </c>
      <c r="AE148" s="11">
        <f t="shared" si="184"/>
        <v>-2439.5411203141798</v>
      </c>
      <c r="AI148" s="31">
        <f t="shared" si="208"/>
        <v>15</v>
      </c>
      <c r="AJ148" s="27">
        <f t="shared" si="218"/>
        <v>8741.5985206700898</v>
      </c>
      <c r="AK148" s="27">
        <f t="shared" si="218"/>
        <v>437.07992603350453</v>
      </c>
      <c r="AL148" s="28">
        <f t="shared" si="219"/>
        <v>25</v>
      </c>
      <c r="AM148" s="27">
        <f t="shared" si="194"/>
        <v>1000000</v>
      </c>
      <c r="AN148" s="29">
        <v>0.3</v>
      </c>
      <c r="AO148" s="8">
        <f t="shared" si="195"/>
        <v>300</v>
      </c>
      <c r="AP148" s="40"/>
      <c r="AQ148" s="9">
        <f t="shared" si="209"/>
        <v>10.156298562237238</v>
      </c>
      <c r="AR148" s="9">
        <f t="shared" si="210"/>
        <v>3.1085427993965101E-3</v>
      </c>
      <c r="AS148" s="33">
        <f t="shared" si="211"/>
        <v>0.84528546671747617</v>
      </c>
      <c r="AT148" s="33">
        <f t="shared" si="212"/>
        <v>8.5849715703027359E-3</v>
      </c>
      <c r="AU148" s="33">
        <f t="shared" si="213"/>
        <v>2.6276060509991287E-3</v>
      </c>
      <c r="AV148" s="30">
        <f t="shared" si="214"/>
        <v>0.83407288909617427</v>
      </c>
      <c r="AW148" s="40"/>
      <c r="AX148" s="10">
        <f t="shared" si="196"/>
        <v>253.58564001524286</v>
      </c>
      <c r="AY148" s="10">
        <f t="shared" si="185"/>
        <v>250.22186672885229</v>
      </c>
      <c r="BB148" s="11">
        <f t="shared" si="186"/>
        <v>7195.7654034340267</v>
      </c>
      <c r="BC148" s="11">
        <f t="shared" si="187"/>
        <v>-359.78827017170141</v>
      </c>
      <c r="BD148" s="11">
        <f t="shared" si="187"/>
        <v>-20.579089128890907</v>
      </c>
      <c r="BE148" s="11">
        <f t="shared" si="197"/>
        <v>-8584.9715703027359</v>
      </c>
      <c r="BF148" s="11">
        <f t="shared" si="198"/>
        <v>-1769.5735261693017</v>
      </c>
      <c r="BG148" s="11">
        <f t="shared" si="215"/>
        <v>3.4943969426349808</v>
      </c>
      <c r="BH148" s="11">
        <f t="shared" si="199"/>
        <v>511.13006565896131</v>
      </c>
      <c r="BI148" s="11">
        <f t="shared" si="188"/>
        <v>-1254.9490635677055</v>
      </c>
    </row>
    <row r="149" spans="1:61" x14ac:dyDescent="0.2">
      <c r="D149" s="21"/>
      <c r="E149" s="31">
        <f t="shared" si="200"/>
        <v>16</v>
      </c>
      <c r="F149" s="27">
        <f>B137</f>
        <v>8741.5985206700898</v>
      </c>
      <c r="G149" s="27">
        <f t="shared" si="216"/>
        <v>437.07992603350453</v>
      </c>
      <c r="H149" s="28">
        <f t="shared" si="217"/>
        <v>25</v>
      </c>
      <c r="I149" s="27">
        <f>B134</f>
        <v>1000000</v>
      </c>
      <c r="J149" s="29">
        <v>0.2</v>
      </c>
      <c r="K149" s="8">
        <f t="shared" si="189"/>
        <v>200</v>
      </c>
      <c r="L149" s="40"/>
      <c r="M149" s="9">
        <f t="shared" si="201"/>
        <v>12.807475417484119</v>
      </c>
      <c r="N149" s="9">
        <f t="shared" si="202"/>
        <v>2.4696592901591813E-3</v>
      </c>
      <c r="O149" s="33">
        <f t="shared" si="203"/>
        <v>0.82316356515563627</v>
      </c>
      <c r="P149" s="33">
        <f t="shared" si="204"/>
        <v>1.0542647125299398E-2</v>
      </c>
      <c r="Q149" s="33">
        <f t="shared" si="205"/>
        <v>2.0329335460071698E-3</v>
      </c>
      <c r="R149" s="30">
        <f t="shared" si="206"/>
        <v>0.81058798448432967</v>
      </c>
      <c r="S149" s="40"/>
      <c r="T149" s="10">
        <f t="shared" si="190"/>
        <v>246.94906954669088</v>
      </c>
      <c r="U149" s="10">
        <f t="shared" si="181"/>
        <v>162.11759689686593</v>
      </c>
      <c r="X149" s="11">
        <f t="shared" si="182"/>
        <v>7085.8347260411656</v>
      </c>
      <c r="Y149" s="11">
        <f t="shared" si="183"/>
        <v>-354.29173630205833</v>
      </c>
      <c r="Z149" s="11">
        <f t="shared" si="183"/>
        <v>-20.264699612108242</v>
      </c>
      <c r="AA149" s="11">
        <f t="shared" si="191"/>
        <v>-10542.647125299398</v>
      </c>
      <c r="AB149" s="11">
        <f t="shared" si="192"/>
        <v>-3831.3688351723986</v>
      </c>
      <c r="AC149" s="11">
        <f t="shared" si="207"/>
        <v>86.026346720436024</v>
      </c>
      <c r="AD149" s="11">
        <f t="shared" si="193"/>
        <v>503.12229661156846</v>
      </c>
      <c r="AE149" s="11">
        <f t="shared" si="184"/>
        <v>-3242.2201918403944</v>
      </c>
      <c r="AI149" s="31">
        <f t="shared" si="208"/>
        <v>16</v>
      </c>
      <c r="AJ149" s="27">
        <f t="shared" si="218"/>
        <v>8741.5985206700898</v>
      </c>
      <c r="AK149" s="27">
        <f t="shared" si="218"/>
        <v>437.07992603350453</v>
      </c>
      <c r="AL149" s="28">
        <f t="shared" si="219"/>
        <v>25</v>
      </c>
      <c r="AM149" s="27">
        <f t="shared" si="194"/>
        <v>1000000</v>
      </c>
      <c r="AN149" s="29">
        <v>0.2</v>
      </c>
      <c r="AO149" s="8">
        <f t="shared" si="195"/>
        <v>200</v>
      </c>
      <c r="AP149" s="40"/>
      <c r="AQ149" s="9">
        <f t="shared" si="209"/>
        <v>11.124880527036723</v>
      </c>
      <c r="AR149" s="9">
        <f t="shared" si="210"/>
        <v>2.4696592901591813E-3</v>
      </c>
      <c r="AS149" s="33">
        <f t="shared" si="211"/>
        <v>0.83407288909617427</v>
      </c>
      <c r="AT149" s="33">
        <f t="shared" si="212"/>
        <v>9.2789612420352881E-3</v>
      </c>
      <c r="AU149" s="33">
        <f t="shared" si="213"/>
        <v>2.0598758592262753E-3</v>
      </c>
      <c r="AV149" s="30">
        <f t="shared" si="214"/>
        <v>0.82273405199491267</v>
      </c>
      <c r="AW149" s="40"/>
      <c r="AX149" s="10">
        <f t="shared" si="196"/>
        <v>250.22186672885229</v>
      </c>
      <c r="AY149" s="10">
        <f t="shared" si="185"/>
        <v>164.54681039898253</v>
      </c>
      <c r="BB149" s="11">
        <f t="shared" si="186"/>
        <v>7085.8347260411656</v>
      </c>
      <c r="BC149" s="11">
        <f t="shared" si="187"/>
        <v>-354.29173630205833</v>
      </c>
      <c r="BD149" s="11">
        <f t="shared" si="187"/>
        <v>-20.264699612108242</v>
      </c>
      <c r="BE149" s="11">
        <f t="shared" si="197"/>
        <v>-9278.9612420352878</v>
      </c>
      <c r="BF149" s="11">
        <f t="shared" si="198"/>
        <v>-2567.6829519082885</v>
      </c>
      <c r="BG149" s="11">
        <f t="shared" si="215"/>
        <v>86.026346720436024</v>
      </c>
      <c r="BH149" s="11">
        <f t="shared" si="199"/>
        <v>503.35825263482457</v>
      </c>
      <c r="BI149" s="11">
        <f t="shared" si="188"/>
        <v>-1978.2983525530281</v>
      </c>
    </row>
    <row r="150" spans="1:61" x14ac:dyDescent="0.2">
      <c r="A150" s="92"/>
      <c r="B150" s="93" t="s">
        <v>78</v>
      </c>
      <c r="C150" s="93" t="s">
        <v>79</v>
      </c>
      <c r="D150" s="21"/>
      <c r="E150" s="31">
        <f t="shared" si="200"/>
        <v>17</v>
      </c>
      <c r="F150" s="27">
        <f>B137</f>
        <v>8741.5985206700898</v>
      </c>
      <c r="G150" s="27">
        <f t="shared" si="216"/>
        <v>437.07992603350453</v>
      </c>
      <c r="H150" s="28">
        <f t="shared" si="217"/>
        <v>25</v>
      </c>
      <c r="I150" s="27">
        <f>B134</f>
        <v>1000000</v>
      </c>
      <c r="J150" s="29">
        <v>0.2</v>
      </c>
      <c r="K150" s="8">
        <f t="shared" si="189"/>
        <v>200</v>
      </c>
      <c r="L150" s="40"/>
      <c r="M150" s="9">
        <f t="shared" si="201"/>
        <v>14.036297605946634</v>
      </c>
      <c r="N150" s="9">
        <f t="shared" si="202"/>
        <v>1.9184569384192605E-3</v>
      </c>
      <c r="O150" s="33">
        <f t="shared" si="203"/>
        <v>0.81058798448432967</v>
      </c>
      <c r="P150" s="33">
        <f t="shared" si="204"/>
        <v>1.1377654186026504E-2</v>
      </c>
      <c r="Q150" s="33">
        <f t="shared" si="205"/>
        <v>1.5550781430332462E-3</v>
      </c>
      <c r="R150" s="30">
        <f t="shared" si="206"/>
        <v>0.79765525215526989</v>
      </c>
      <c r="S150" s="40"/>
      <c r="T150" s="10">
        <f t="shared" si="190"/>
        <v>162.11759689686593</v>
      </c>
      <c r="U150" s="10">
        <f t="shared" si="181"/>
        <v>159.53105043105398</v>
      </c>
      <c r="W150" s="40"/>
      <c r="X150" s="11">
        <f t="shared" si="182"/>
        <v>6972.781972245235</v>
      </c>
      <c r="Y150" s="11">
        <f t="shared" si="183"/>
        <v>-348.63909861226176</v>
      </c>
      <c r="Z150" s="11">
        <f t="shared" si="183"/>
        <v>-19.941381303881748</v>
      </c>
      <c r="AA150" s="11">
        <f t="shared" si="191"/>
        <v>-11377.654186026504</v>
      </c>
      <c r="AB150" s="11">
        <f t="shared" si="192"/>
        <v>-4773.4526936974125</v>
      </c>
      <c r="AC150" s="11">
        <f t="shared" si="207"/>
        <v>2.5151161342613082</v>
      </c>
      <c r="AD150" s="11">
        <f t="shared" si="193"/>
        <v>489.26314228502662</v>
      </c>
      <c r="AE150" s="11">
        <f t="shared" si="184"/>
        <v>-4281.6744352781252</v>
      </c>
      <c r="AI150" s="31">
        <f t="shared" si="208"/>
        <v>17</v>
      </c>
      <c r="AJ150" s="27">
        <f t="shared" si="218"/>
        <v>8741.5985206700898</v>
      </c>
      <c r="AK150" s="27">
        <f t="shared" si="218"/>
        <v>437.07992603350453</v>
      </c>
      <c r="AL150" s="28">
        <f t="shared" si="219"/>
        <v>25</v>
      </c>
      <c r="AM150" s="27">
        <f t="shared" si="194"/>
        <v>1000000</v>
      </c>
      <c r="AN150" s="29">
        <v>0.2</v>
      </c>
      <c r="AO150" s="8">
        <f t="shared" si="195"/>
        <v>200</v>
      </c>
      <c r="AP150" s="40"/>
      <c r="AQ150" s="9">
        <f t="shared" si="209"/>
        <v>12.192264971667788</v>
      </c>
      <c r="AR150" s="9">
        <f t="shared" si="210"/>
        <v>1.9184569384192605E-3</v>
      </c>
      <c r="AS150" s="33">
        <f t="shared" si="211"/>
        <v>0.82273405199491267</v>
      </c>
      <c r="AT150" s="33">
        <f t="shared" si="212"/>
        <v>1.0030991563135878E-2</v>
      </c>
      <c r="AU150" s="33">
        <f t="shared" si="213"/>
        <v>1.5783798505234329E-3</v>
      </c>
      <c r="AV150" s="30">
        <f t="shared" si="214"/>
        <v>0.81112468058125331</v>
      </c>
      <c r="AW150" s="40"/>
      <c r="AX150" s="10">
        <f t="shared" si="196"/>
        <v>164.54681039898253</v>
      </c>
      <c r="AY150" s="10">
        <f t="shared" si="185"/>
        <v>162.22493611625066</v>
      </c>
      <c r="BA150" s="40"/>
      <c r="BB150" s="11">
        <f t="shared" si="186"/>
        <v>6972.781972245235</v>
      </c>
      <c r="BC150" s="11">
        <f t="shared" si="187"/>
        <v>-348.63909861226176</v>
      </c>
      <c r="BD150" s="11">
        <f t="shared" si="187"/>
        <v>-19.941381303881748</v>
      </c>
      <c r="BE150" s="11">
        <f t="shared" si="197"/>
        <v>-10030.991563135878</v>
      </c>
      <c r="BF150" s="11">
        <f t="shared" si="198"/>
        <v>-3426.7900708067864</v>
      </c>
      <c r="BG150" s="11">
        <f t="shared" si="215"/>
        <v>2.5151161342613082</v>
      </c>
      <c r="BH150" s="11">
        <f t="shared" si="199"/>
        <v>489.43827918648924</v>
      </c>
      <c r="BI150" s="11">
        <f t="shared" si="188"/>
        <v>-2934.8366754860358</v>
      </c>
    </row>
    <row r="151" spans="1:61" x14ac:dyDescent="0.2">
      <c r="A151" s="35" t="s">
        <v>80</v>
      </c>
      <c r="B151" s="90">
        <f>AE159</f>
        <v>6583.1764987561373</v>
      </c>
      <c r="C151" s="90">
        <f>BI159</f>
        <v>19007.250967918655</v>
      </c>
      <c r="D151" s="21"/>
      <c r="E151" s="31">
        <f t="shared" si="200"/>
        <v>18</v>
      </c>
      <c r="F151" s="27">
        <f>B137</f>
        <v>8741.5985206700898</v>
      </c>
      <c r="G151" s="27">
        <f t="shared" si="216"/>
        <v>437.07992603350453</v>
      </c>
      <c r="H151" s="28">
        <f t="shared" si="217"/>
        <v>25</v>
      </c>
      <c r="I151" s="27">
        <f>B134</f>
        <v>1000000</v>
      </c>
      <c r="J151" s="29">
        <v>0.2</v>
      </c>
      <c r="K151" s="8">
        <f t="shared" si="189"/>
        <v>200</v>
      </c>
      <c r="L151" s="40"/>
      <c r="M151" s="9">
        <f t="shared" si="201"/>
        <v>15.408521992477764</v>
      </c>
      <c r="N151" s="9">
        <f t="shared" si="202"/>
        <v>1.3713531842010854E-3</v>
      </c>
      <c r="O151" s="33">
        <f t="shared" si="203"/>
        <v>0.79765525215526989</v>
      </c>
      <c r="P151" s="33">
        <f t="shared" si="204"/>
        <v>1.2290688495249873E-2</v>
      </c>
      <c r="Q151" s="33">
        <f t="shared" si="205"/>
        <v>1.093867069937849E-3</v>
      </c>
      <c r="R151" s="30">
        <f t="shared" si="206"/>
        <v>0.78427069659008219</v>
      </c>
      <c r="S151" s="40"/>
      <c r="T151" s="10">
        <f t="shared" si="190"/>
        <v>159.53105043105398</v>
      </c>
      <c r="U151" s="10">
        <f t="shared" si="181"/>
        <v>156.85413931801645</v>
      </c>
      <c r="X151" s="11">
        <f t="shared" si="182"/>
        <v>6855.779561116763</v>
      </c>
      <c r="Y151" s="11">
        <f t="shared" si="183"/>
        <v>-342.78897805583819</v>
      </c>
      <c r="Z151" s="11">
        <f t="shared" si="183"/>
        <v>-19.606767414752056</v>
      </c>
      <c r="AA151" s="11">
        <f t="shared" si="191"/>
        <v>-12290.688495249873</v>
      </c>
      <c r="AB151" s="11">
        <f t="shared" si="192"/>
        <v>-5797.3046796036997</v>
      </c>
      <c r="AC151" s="11">
        <f t="shared" si="207"/>
        <v>2.5865464658119675</v>
      </c>
      <c r="AD151" s="11">
        <f t="shared" si="193"/>
        <v>481.06301188174382</v>
      </c>
      <c r="AE151" s="11">
        <f t="shared" si="184"/>
        <v>-5313.6551212561444</v>
      </c>
      <c r="AI151" s="31">
        <f t="shared" si="208"/>
        <v>18</v>
      </c>
      <c r="AJ151" s="27">
        <f t="shared" si="218"/>
        <v>8741.5985206700898</v>
      </c>
      <c r="AK151" s="27">
        <f t="shared" si="218"/>
        <v>437.07992603350453</v>
      </c>
      <c r="AL151" s="28">
        <f t="shared" si="219"/>
        <v>25</v>
      </c>
      <c r="AM151" s="27">
        <f t="shared" si="194"/>
        <v>1000000</v>
      </c>
      <c r="AN151" s="29">
        <v>0.2</v>
      </c>
      <c r="AO151" s="8">
        <f t="shared" si="195"/>
        <v>200</v>
      </c>
      <c r="AP151" s="40"/>
      <c r="AQ151" s="9">
        <f t="shared" si="209"/>
        <v>13.384212007194003</v>
      </c>
      <c r="AR151" s="9">
        <f t="shared" si="210"/>
        <v>1.3713531842010854E-3</v>
      </c>
      <c r="AS151" s="33">
        <f t="shared" si="211"/>
        <v>0.81112468058125331</v>
      </c>
      <c r="AT151" s="33">
        <f t="shared" si="212"/>
        <v>1.0856264689167011E-2</v>
      </c>
      <c r="AU151" s="33">
        <f t="shared" si="213"/>
        <v>1.11233841349919E-3</v>
      </c>
      <c r="AV151" s="30">
        <f t="shared" si="214"/>
        <v>0.79915607747858708</v>
      </c>
      <c r="AW151" s="40"/>
      <c r="AX151" s="10">
        <f t="shared" si="196"/>
        <v>162.22493611625066</v>
      </c>
      <c r="AY151" s="10">
        <f t="shared" si="185"/>
        <v>159.8312154957174</v>
      </c>
      <c r="BB151" s="11">
        <f t="shared" si="186"/>
        <v>6855.779561116763</v>
      </c>
      <c r="BC151" s="11">
        <f t="shared" si="187"/>
        <v>-342.78897805583819</v>
      </c>
      <c r="BD151" s="11">
        <f t="shared" si="187"/>
        <v>-19.606767414752056</v>
      </c>
      <c r="BE151" s="11">
        <f t="shared" si="197"/>
        <v>-10856.26468916701</v>
      </c>
      <c r="BF151" s="11">
        <f t="shared" si="198"/>
        <v>-4362.8808735208368</v>
      </c>
      <c r="BG151" s="11">
        <f t="shared" si="215"/>
        <v>2.5865464658119675</v>
      </c>
      <c r="BH151" s="11">
        <f t="shared" si="199"/>
        <v>481.25723062430751</v>
      </c>
      <c r="BI151" s="11">
        <f t="shared" si="188"/>
        <v>-3879.0370964307176</v>
      </c>
    </row>
    <row r="152" spans="1:61" x14ac:dyDescent="0.2">
      <c r="A152" s="35" t="s">
        <v>81</v>
      </c>
      <c r="B152" s="222">
        <f>F133+NPV(B136,F134:F153)</f>
        <v>131662.33378878096</v>
      </c>
      <c r="C152" s="222"/>
      <c r="E152" s="31">
        <f t="shared" si="200"/>
        <v>19</v>
      </c>
      <c r="F152" s="27">
        <f>B137</f>
        <v>8741.5985206700898</v>
      </c>
      <c r="G152" s="27">
        <f t="shared" si="216"/>
        <v>437.07992603350453</v>
      </c>
      <c r="H152" s="28">
        <f t="shared" si="217"/>
        <v>25</v>
      </c>
      <c r="I152" s="27">
        <f>B134</f>
        <v>1000000</v>
      </c>
      <c r="J152" s="29">
        <v>0.1</v>
      </c>
      <c r="K152" s="8">
        <f t="shared" si="189"/>
        <v>100</v>
      </c>
      <c r="L152" s="40"/>
      <c r="M152" s="9">
        <f t="shared" si="201"/>
        <v>16.950197080660736</v>
      </c>
      <c r="N152" s="9">
        <f t="shared" si="202"/>
        <v>1.2715628610744996E-3</v>
      </c>
      <c r="O152" s="33">
        <f t="shared" si="203"/>
        <v>0.78427069659008219</v>
      </c>
      <c r="P152" s="33">
        <f t="shared" si="204"/>
        <v>1.3293542871788975E-2</v>
      </c>
      <c r="Q152" s="33">
        <f t="shared" si="205"/>
        <v>9.9724949081297573E-4</v>
      </c>
      <c r="R152" s="30">
        <f t="shared" si="206"/>
        <v>0.76997990422748019</v>
      </c>
      <c r="S152" s="40"/>
      <c r="T152" s="10">
        <f t="shared" si="190"/>
        <v>156.85413931801645</v>
      </c>
      <c r="U152" s="10">
        <f t="shared" si="181"/>
        <v>76.997990422748018</v>
      </c>
      <c r="X152" s="11">
        <f t="shared" si="182"/>
        <v>6730.8551917406385</v>
      </c>
      <c r="Y152" s="11">
        <f t="shared" si="183"/>
        <v>-336.54275958703192</v>
      </c>
      <c r="Z152" s="11">
        <f t="shared" si="183"/>
        <v>-19.249497605687004</v>
      </c>
      <c r="AA152" s="11">
        <f t="shared" si="191"/>
        <v>-13293.542871788975</v>
      </c>
      <c r="AB152" s="11">
        <f t="shared" si="192"/>
        <v>-6918.4799372410553</v>
      </c>
      <c r="AC152" s="11">
        <f t="shared" si="207"/>
        <v>81.103980772045745</v>
      </c>
      <c r="AD152" s="11">
        <f t="shared" si="193"/>
        <v>472.31378110374544</v>
      </c>
      <c r="AE152" s="11">
        <f t="shared" si="184"/>
        <v>-6365.0621753652649</v>
      </c>
      <c r="AI152" s="31">
        <f t="shared" si="208"/>
        <v>19</v>
      </c>
      <c r="AJ152" s="27">
        <f t="shared" si="218"/>
        <v>8741.5985206700898</v>
      </c>
      <c r="AK152" s="27">
        <f t="shared" si="218"/>
        <v>437.07992603350453</v>
      </c>
      <c r="AL152" s="28">
        <f t="shared" si="219"/>
        <v>25</v>
      </c>
      <c r="AM152" s="27">
        <f t="shared" si="194"/>
        <v>1000000</v>
      </c>
      <c r="AN152" s="29">
        <v>0.1</v>
      </c>
      <c r="AO152" s="8">
        <f t="shared" si="195"/>
        <v>100</v>
      </c>
      <c r="AP152" s="40"/>
      <c r="AQ152" s="9">
        <f t="shared" si="209"/>
        <v>14.723347988991849</v>
      </c>
      <c r="AR152" s="9">
        <f t="shared" si="210"/>
        <v>1.2715628610744996E-3</v>
      </c>
      <c r="AS152" s="33">
        <f t="shared" si="211"/>
        <v>0.79915607747858708</v>
      </c>
      <c r="AT152" s="33">
        <f t="shared" si="212"/>
        <v>1.1766253026234968E-2</v>
      </c>
      <c r="AU152" s="33">
        <f t="shared" si="213"/>
        <v>1.0161771883237466E-3</v>
      </c>
      <c r="AV152" s="30">
        <f t="shared" si="214"/>
        <v>0.78637364726402836</v>
      </c>
      <c r="AW152" s="40"/>
      <c r="AX152" s="10">
        <f t="shared" si="196"/>
        <v>159.8312154957174</v>
      </c>
      <c r="AY152" s="10">
        <f t="shared" si="185"/>
        <v>78.637364726402836</v>
      </c>
      <c r="BB152" s="11">
        <f t="shared" si="186"/>
        <v>6730.8551917406385</v>
      </c>
      <c r="BC152" s="11">
        <f t="shared" si="187"/>
        <v>-336.54275958703192</v>
      </c>
      <c r="BD152" s="11">
        <f t="shared" si="187"/>
        <v>-19.249497605687004</v>
      </c>
      <c r="BE152" s="11">
        <f t="shared" si="197"/>
        <v>-11766.253026234968</v>
      </c>
      <c r="BF152" s="11">
        <f t="shared" si="198"/>
        <v>-5391.1900916870482</v>
      </c>
      <c r="BG152" s="11">
        <f t="shared" si="215"/>
        <v>81.103980772045745</v>
      </c>
      <c r="BH152" s="11">
        <f t="shared" si="199"/>
        <v>472.5284167859225</v>
      </c>
      <c r="BI152" s="11">
        <f t="shared" si="188"/>
        <v>-4837.5576941290801</v>
      </c>
    </row>
    <row r="153" spans="1:61" x14ac:dyDescent="0.2">
      <c r="A153" s="34" t="s">
        <v>82</v>
      </c>
      <c r="B153" s="129">
        <f>B151/B152</f>
        <v>5.000045426292675E-2</v>
      </c>
      <c r="C153" s="129">
        <f>C151/B152</f>
        <v>0.14436361881911497</v>
      </c>
      <c r="E153" s="31">
        <f t="shared" si="200"/>
        <v>20</v>
      </c>
      <c r="F153" s="27">
        <f>B137</f>
        <v>8741.5985206700898</v>
      </c>
      <c r="G153" s="27">
        <f t="shared" si="216"/>
        <v>437.07992603350453</v>
      </c>
      <c r="H153" s="28">
        <f t="shared" si="217"/>
        <v>25</v>
      </c>
      <c r="I153" s="27">
        <f>B134</f>
        <v>1000000</v>
      </c>
      <c r="J153" s="29">
        <v>0</v>
      </c>
      <c r="K153" s="8">
        <f t="shared" si="189"/>
        <v>0</v>
      </c>
      <c r="L153" s="40"/>
      <c r="M153" s="9">
        <f t="shared" si="201"/>
        <v>18.704439664650572</v>
      </c>
      <c r="N153" s="9">
        <f t="shared" si="202"/>
        <v>9.4724395230578351E-2</v>
      </c>
      <c r="O153" s="33">
        <f t="shared" si="203"/>
        <v>0.76997990422748019</v>
      </c>
      <c r="P153" s="33">
        <f t="shared" si="204"/>
        <v>1.440204266161633E-2</v>
      </c>
      <c r="Q153" s="33">
        <f t="shared" si="205"/>
        <v>7.2935880767646705E-2</v>
      </c>
      <c r="R153" s="30">
        <f t="shared" si="206"/>
        <v>0.68264198079821714</v>
      </c>
      <c r="S153" s="40"/>
      <c r="T153" s="10">
        <f t="shared" si="190"/>
        <v>76.997990422748018</v>
      </c>
      <c r="U153" s="10">
        <f t="shared" si="181"/>
        <v>0</v>
      </c>
      <c r="X153" s="11">
        <f t="shared" si="182"/>
        <v>5967.3821294929949</v>
      </c>
      <c r="Y153" s="11">
        <f t="shared" si="183"/>
        <v>-298.36910647464975</v>
      </c>
      <c r="Z153" s="11">
        <f t="shared" si="183"/>
        <v>-17.066049519955428</v>
      </c>
      <c r="AA153" s="11">
        <f t="shared" si="191"/>
        <v>-14402.042661616329</v>
      </c>
      <c r="AB153" s="11">
        <f t="shared" si="192"/>
        <v>-8750.0956881179409</v>
      </c>
      <c r="AC153" s="11">
        <f t="shared" si="207"/>
        <v>78.427069659008225</v>
      </c>
      <c r="AD153" s="11">
        <f t="shared" si="193"/>
        <v>414.26517833334299</v>
      </c>
      <c r="AE153" s="11">
        <f t="shared" si="184"/>
        <v>-8257.4034401255904</v>
      </c>
      <c r="AI153" s="31">
        <f t="shared" si="208"/>
        <v>20</v>
      </c>
      <c r="AJ153" s="27">
        <f t="shared" si="218"/>
        <v>8741.5985206700898</v>
      </c>
      <c r="AK153" s="27">
        <f t="shared" si="218"/>
        <v>437.07992603350453</v>
      </c>
      <c r="AL153" s="28">
        <f t="shared" si="219"/>
        <v>25</v>
      </c>
      <c r="AM153" s="27">
        <f t="shared" si="194"/>
        <v>1000000</v>
      </c>
      <c r="AN153" s="29">
        <v>0</v>
      </c>
      <c r="AO153" s="8">
        <f t="shared" si="195"/>
        <v>0</v>
      </c>
      <c r="AP153" s="40"/>
      <c r="AQ153" s="9">
        <f t="shared" si="209"/>
        <v>16.247125199267437</v>
      </c>
      <c r="AR153" s="9">
        <f t="shared" si="210"/>
        <v>9.4724395230578351E-2</v>
      </c>
      <c r="AS153" s="33">
        <f t="shared" si="211"/>
        <v>0.78637364726402836</v>
      </c>
      <c r="AT153" s="33">
        <f t="shared" si="212"/>
        <v>1.2776311100503238E-2</v>
      </c>
      <c r="AU153" s="33">
        <f t="shared" si="213"/>
        <v>7.4488768162349228E-2</v>
      </c>
      <c r="AV153" s="30">
        <f t="shared" si="214"/>
        <v>0.69910856800117593</v>
      </c>
      <c r="AW153" s="40"/>
      <c r="AX153" s="10">
        <f t="shared" si="196"/>
        <v>78.637364726402836</v>
      </c>
      <c r="AY153" s="10">
        <f t="shared" si="185"/>
        <v>0</v>
      </c>
      <c r="BB153" s="11">
        <f t="shared" si="186"/>
        <v>5967.3821294929949</v>
      </c>
      <c r="BC153" s="11">
        <f t="shared" si="187"/>
        <v>-298.36910647464975</v>
      </c>
      <c r="BD153" s="11">
        <f t="shared" si="187"/>
        <v>-17.066049519955428</v>
      </c>
      <c r="BE153" s="11">
        <f t="shared" si="197"/>
        <v>-12776.311100503239</v>
      </c>
      <c r="BF153" s="11">
        <f t="shared" si="198"/>
        <v>-7124.3641270048493</v>
      </c>
      <c r="BG153" s="11">
        <f t="shared" si="215"/>
        <v>78.427069659008225</v>
      </c>
      <c r="BH153" s="11">
        <f t="shared" si="199"/>
        <v>414.38337088234255</v>
      </c>
      <c r="BI153" s="11">
        <f t="shared" si="188"/>
        <v>-6631.5536864634987</v>
      </c>
    </row>
    <row r="154" spans="1:61" x14ac:dyDescent="0.2">
      <c r="B154" s="31"/>
      <c r="C154" s="14"/>
      <c r="E154" s="31"/>
      <c r="F154" s="40"/>
      <c r="G154" s="40"/>
      <c r="H154" s="40"/>
      <c r="I154" s="40"/>
      <c r="J154" s="40"/>
      <c r="K154" s="40"/>
      <c r="L154" s="40"/>
      <c r="M154" s="15"/>
      <c r="N154" s="40"/>
      <c r="O154" s="33"/>
      <c r="P154" s="40"/>
      <c r="Q154" s="40"/>
      <c r="R154" s="40"/>
      <c r="S154" s="40"/>
      <c r="T154" s="11"/>
      <c r="U154" s="11"/>
      <c r="V154" s="11"/>
      <c r="AI154" s="31"/>
      <c r="AJ154" s="40"/>
      <c r="AK154" s="40"/>
      <c r="AL154" s="40"/>
      <c r="AM154" s="40"/>
      <c r="AN154" s="40"/>
      <c r="AO154" s="40"/>
      <c r="AP154" s="40"/>
      <c r="AQ154" s="15"/>
      <c r="AR154" s="40"/>
      <c r="AS154" s="33"/>
      <c r="AT154" s="40"/>
      <c r="AU154" s="40"/>
      <c r="AV154" s="40"/>
      <c r="AW154" s="40"/>
      <c r="AX154" s="11"/>
      <c r="AY154" s="11"/>
      <c r="AZ154" s="11"/>
    </row>
    <row r="155" spans="1:61" x14ac:dyDescent="0.2">
      <c r="B155" s="41"/>
      <c r="C155" s="16"/>
      <c r="E155" s="31"/>
      <c r="F155" s="40"/>
      <c r="G155" s="40"/>
      <c r="H155" s="40"/>
      <c r="I155" s="40"/>
      <c r="J155" s="40"/>
      <c r="K155" s="40"/>
      <c r="L155" s="40"/>
      <c r="M155" s="15"/>
      <c r="N155" s="40"/>
      <c r="O155" s="40"/>
      <c r="P155" s="40"/>
      <c r="Q155" s="40"/>
      <c r="R155" s="40"/>
      <c r="S155" s="40"/>
      <c r="T155" s="11"/>
      <c r="U155" s="11"/>
      <c r="V155" s="11"/>
      <c r="W155" s="22" t="s">
        <v>83</v>
      </c>
      <c r="X155" s="42">
        <f>SUM(X133:X153)</f>
        <v>152284.78394773317</v>
      </c>
      <c r="Y155" s="42">
        <f t="shared" ref="Y155:AE155" si="220">SUM(Y133:Y153)</f>
        <v>-14170.438087889226</v>
      </c>
      <c r="Z155" s="42">
        <f t="shared" si="220"/>
        <v>-610.51755319020219</v>
      </c>
      <c r="AA155" s="42">
        <f t="shared" si="220"/>
        <v>-150598.31517178338</v>
      </c>
      <c r="AB155" s="42">
        <f t="shared" si="220"/>
        <v>-13094.486865129638</v>
      </c>
      <c r="AC155" s="42">
        <f t="shared" si="220"/>
        <v>0</v>
      </c>
      <c r="AD155" s="42">
        <f t="shared" si="220"/>
        <v>10413.018500375489</v>
      </c>
      <c r="AE155" s="42">
        <f t="shared" si="220"/>
        <v>-2681.4683647541478</v>
      </c>
      <c r="AI155" s="31"/>
      <c r="AJ155" s="40"/>
      <c r="AK155" s="40"/>
      <c r="AL155" s="40"/>
      <c r="AM155" s="40"/>
      <c r="AN155" s="40"/>
      <c r="AO155" s="40"/>
      <c r="AP155" s="40"/>
      <c r="AQ155" s="15"/>
      <c r="AR155" s="40"/>
      <c r="AS155" s="40"/>
      <c r="AT155" s="40"/>
      <c r="AU155" s="40"/>
      <c r="AV155" s="40"/>
      <c r="AW155" s="40"/>
      <c r="AX155" s="11"/>
      <c r="AY155" s="11"/>
      <c r="AZ155" s="11"/>
      <c r="BA155" s="22" t="s">
        <v>83</v>
      </c>
      <c r="BB155" s="42">
        <f>SUM(BB133:BB153)</f>
        <v>152284.78394773317</v>
      </c>
      <c r="BC155" s="42">
        <f t="shared" ref="BC155:BI155" si="221">SUM(BC133:BC153)</f>
        <v>-14170.438087889226</v>
      </c>
      <c r="BD155" s="42">
        <f t="shared" si="221"/>
        <v>-650.51755319020219</v>
      </c>
      <c r="BE155" s="42">
        <f t="shared" si="221"/>
        <v>-132203.77658851512</v>
      </c>
      <c r="BF155" s="42">
        <f t="shared" si="221"/>
        <v>5260.0517181386249</v>
      </c>
      <c r="BG155" s="42">
        <f t="shared" si="221"/>
        <v>0</v>
      </c>
      <c r="BH155" s="42">
        <f t="shared" si="221"/>
        <v>10415.763909771609</v>
      </c>
      <c r="BI155" s="42">
        <f t="shared" si="221"/>
        <v>15675.815627910233</v>
      </c>
    </row>
    <row r="156" spans="1:61" x14ac:dyDescent="0.2">
      <c r="B156" s="31"/>
      <c r="C156" s="14"/>
      <c r="E156" s="31"/>
      <c r="V156" s="11"/>
      <c r="W156" s="34"/>
      <c r="AI156" s="31"/>
      <c r="AZ156" s="11"/>
      <c r="BA156" s="34"/>
    </row>
    <row r="157" spans="1:61" x14ac:dyDescent="0.2">
      <c r="C157" s="14"/>
      <c r="V157" s="11"/>
      <c r="W157" s="22" t="str">
        <f>"Present Value at "&amp;TEXT(B135,"0.00%")&amp;" :"</f>
        <v>Present Value at 7.21% :</v>
      </c>
      <c r="X157" s="42">
        <f>X133+NPV($B$19,X134:X153)</f>
        <v>82590.374718453648</v>
      </c>
      <c r="Y157" s="42">
        <f>Y133+NPV($B$19,Y134:Y153)</f>
        <v>-10685.717626425252</v>
      </c>
      <c r="Z157" s="42">
        <f>Z133+NPV($B$19,Z134:Z153)</f>
        <v>-411.19929044774597</v>
      </c>
      <c r="AA157" s="42">
        <f t="shared" ref="AA157:AE157" si="222">AA133+NPV($B$19,AA134:AA153)</f>
        <v>-65429.989273369312</v>
      </c>
      <c r="AB157" s="42">
        <f t="shared" si="222"/>
        <v>6063.4685282113433</v>
      </c>
      <c r="AC157" s="42">
        <f t="shared" si="222"/>
        <v>-368.94590996432913</v>
      </c>
      <c r="AD157" s="42">
        <f t="shared" si="222"/>
        <v>5422.8741933283309</v>
      </c>
      <c r="AE157" s="42">
        <f t="shared" si="222"/>
        <v>11117.39681157534</v>
      </c>
      <c r="AZ157" s="11"/>
      <c r="BA157" s="22" t="str">
        <f>"Present Value at "&amp;TEXT(B135,"0.00%")&amp;" :"</f>
        <v>Present Value at 7.21% :</v>
      </c>
      <c r="BB157" s="42">
        <f>BB133+NPV($B$19,BB134:BB153)</f>
        <v>82590.374718453648</v>
      </c>
      <c r="BC157" s="42">
        <f t="shared" ref="BC157:BI157" si="223">BC133+NPV($B$19,BC134:BC153)</f>
        <v>-10685.717626425252</v>
      </c>
      <c r="BD157" s="42">
        <f t="shared" si="223"/>
        <v>-451.19929044774597</v>
      </c>
      <c r="BE157" s="42">
        <f t="shared" si="223"/>
        <v>-57296.886408930462</v>
      </c>
      <c r="BF157" s="42">
        <f t="shared" si="223"/>
        <v>14156.571392650201</v>
      </c>
      <c r="BG157" s="42">
        <f t="shared" si="223"/>
        <v>-368.94590996432913</v>
      </c>
      <c r="BH157" s="42">
        <f t="shared" si="223"/>
        <v>5424.0547119626926</v>
      </c>
      <c r="BI157" s="42">
        <f t="shared" si="223"/>
        <v>19211.680194648565</v>
      </c>
    </row>
    <row r="158" spans="1:61" x14ac:dyDescent="0.2">
      <c r="B158" s="31"/>
      <c r="C158" s="14"/>
      <c r="V158" s="11"/>
      <c r="AZ158" s="11"/>
    </row>
    <row r="159" spans="1:61" x14ac:dyDescent="0.2">
      <c r="B159" s="31"/>
      <c r="C159" s="14"/>
      <c r="V159" s="11"/>
      <c r="W159" s="22" t="str">
        <f>"Present Value at "&amp;TEXT(B136,"0.00%")&amp;" :"</f>
        <v>Present Value at 3.21% :</v>
      </c>
      <c r="X159" s="42">
        <f>X133+NPV($B$20,X134:X153)</f>
        <v>113116.58061740217</v>
      </c>
      <c r="Y159" s="42">
        <f t="shared" ref="Y159:AE159" si="224">Y133+NPV($B$20,Y134:Y153)</f>
        <v>-12212.027921372675</v>
      </c>
      <c r="Z159" s="42">
        <f t="shared" si="224"/>
        <v>-498.50084584052473</v>
      </c>
      <c r="AA159" s="42">
        <f t="shared" si="224"/>
        <v>-101226.67429345328</v>
      </c>
      <c r="AB159" s="42">
        <f t="shared" si="224"/>
        <v>-820.62244326430573</v>
      </c>
      <c r="AC159" s="42">
        <f t="shared" si="224"/>
        <v>-208.93789967724399</v>
      </c>
      <c r="AD159" s="42">
        <f t="shared" si="224"/>
        <v>7612.7368416976933</v>
      </c>
      <c r="AE159" s="42">
        <f t="shared" si="224"/>
        <v>6583.1764987561373</v>
      </c>
      <c r="AZ159" s="11"/>
      <c r="BA159" s="22" t="str">
        <f>"Present Value at "&amp;TEXT(B136,"0.00%")&amp;" :"</f>
        <v>Present Value at 3.21% :</v>
      </c>
      <c r="BB159" s="42">
        <f>BB133+NPV($B$20,BB134:BB153)</f>
        <v>113116.58061740217</v>
      </c>
      <c r="BC159" s="42">
        <f t="shared" ref="BC159:BI159" si="225">BC133+NPV($B$20,BC134:BC153)</f>
        <v>-12212.027921372675</v>
      </c>
      <c r="BD159" s="42">
        <f t="shared" si="225"/>
        <v>-538.50084584052479</v>
      </c>
      <c r="BE159" s="42">
        <f t="shared" si="225"/>
        <v>-88764.446856547671</v>
      </c>
      <c r="BF159" s="42">
        <f t="shared" si="225"/>
        <v>11601.60499364126</v>
      </c>
      <c r="BG159" s="42">
        <f t="shared" si="225"/>
        <v>-208.93789967724399</v>
      </c>
      <c r="BH159" s="42">
        <f t="shared" si="225"/>
        <v>7614.5838739546325</v>
      </c>
      <c r="BI159" s="42">
        <f t="shared" si="225"/>
        <v>19007.250967918655</v>
      </c>
    </row>
    <row r="160" spans="1:61" x14ac:dyDescent="0.2">
      <c r="B160" s="31"/>
      <c r="C160" s="14"/>
    </row>
    <row r="161" spans="1:61" s="20" customFormat="1" ht="17" thickBot="1" x14ac:dyDescent="0.25">
      <c r="B161" s="43"/>
      <c r="C161" s="44"/>
      <c r="AG161" s="47"/>
    </row>
    <row r="162" spans="1:61" ht="17" thickBot="1" x14ac:dyDescent="0.25">
      <c r="A162" s="221" t="s">
        <v>67</v>
      </c>
      <c r="B162" s="221"/>
      <c r="E162" s="21">
        <v>0</v>
      </c>
      <c r="F162" s="27">
        <f>B166</f>
        <v>17440.265953218401</v>
      </c>
      <c r="G162" s="27">
        <f>F162*B171</f>
        <v>13952.212762574722</v>
      </c>
      <c r="H162" s="28">
        <f>B176</f>
        <v>200</v>
      </c>
      <c r="I162" s="27">
        <f>B163</f>
        <v>2000000</v>
      </c>
      <c r="J162" s="29">
        <v>0.8</v>
      </c>
      <c r="K162" s="8">
        <f>I162*J162/1000</f>
        <v>1600</v>
      </c>
      <c r="M162" s="9"/>
      <c r="N162" s="9"/>
      <c r="O162" s="30">
        <v>1</v>
      </c>
      <c r="P162" s="30"/>
      <c r="Q162" s="30"/>
      <c r="R162" s="30">
        <f>O162-SUM(P162:Q162)</f>
        <v>1</v>
      </c>
      <c r="S162" s="30"/>
      <c r="T162" s="10"/>
      <c r="U162" s="10">
        <f t="shared" ref="U162:U182" si="226">K162*R162</f>
        <v>1600</v>
      </c>
      <c r="W162" s="30"/>
      <c r="X162" s="11">
        <f t="shared" ref="X162:X182" si="227">$R162*F162</f>
        <v>17440.265953218401</v>
      </c>
      <c r="Y162" s="11">
        <f t="shared" ref="Y162:Z182" si="228">-$R162*G162</f>
        <v>-13952.212762574722</v>
      </c>
      <c r="Z162" s="11">
        <f t="shared" si="228"/>
        <v>-200</v>
      </c>
      <c r="AA162" s="11"/>
      <c r="AB162" s="11">
        <f>SUM(X162:AA162)</f>
        <v>3288.053190643679</v>
      </c>
      <c r="AC162" s="11">
        <f>T162-U162</f>
        <v>-1600</v>
      </c>
      <c r="AD162" s="11"/>
      <c r="AE162" s="11">
        <f t="shared" ref="AE162:AE182" si="229">SUM(AB162:AD162)</f>
        <v>1688.053190643679</v>
      </c>
      <c r="AI162" s="21">
        <v>0</v>
      </c>
      <c r="AJ162" s="27">
        <f>F162</f>
        <v>17440.265953218401</v>
      </c>
      <c r="AK162" s="27">
        <f>G162</f>
        <v>13952.212762574722</v>
      </c>
      <c r="AL162" s="28">
        <f>C176</f>
        <v>240</v>
      </c>
      <c r="AM162" s="27">
        <f>I162</f>
        <v>2000000</v>
      </c>
      <c r="AN162" s="29">
        <v>0.8</v>
      </c>
      <c r="AO162" s="8">
        <f>AM162*AN162/1000</f>
        <v>1600</v>
      </c>
      <c r="AQ162" s="9"/>
      <c r="AR162" s="9"/>
      <c r="AS162" s="30">
        <v>1</v>
      </c>
      <c r="AT162" s="30"/>
      <c r="AU162" s="30"/>
      <c r="AV162" s="30">
        <f>AS162-SUM(AT162:AU162)</f>
        <v>1</v>
      </c>
      <c r="AW162" s="30"/>
      <c r="AX162" s="10"/>
      <c r="AY162" s="10">
        <f t="shared" ref="AY162:AY182" si="230">AO162*AV162</f>
        <v>1600</v>
      </c>
      <c r="BA162" s="30"/>
      <c r="BB162" s="11">
        <f t="shared" ref="BB162:BB182" si="231">$R162*AJ162</f>
        <v>17440.265953218401</v>
      </c>
      <c r="BC162" s="11">
        <f t="shared" ref="BC162:BD182" si="232">-$R162*AK162</f>
        <v>-13952.212762574722</v>
      </c>
      <c r="BD162" s="11">
        <f t="shared" si="232"/>
        <v>-240</v>
      </c>
      <c r="BE162" s="11"/>
      <c r="BF162" s="11">
        <f>SUM(BB162:BE162)</f>
        <v>3248.053190643679</v>
      </c>
      <c r="BG162" s="11">
        <f>AX162-AY162</f>
        <v>-1600</v>
      </c>
      <c r="BH162" s="11"/>
      <c r="BI162" s="11">
        <f t="shared" ref="BI162:BI182" si="233">SUM(BF162:BH162)</f>
        <v>1648.053190643679</v>
      </c>
    </row>
    <row r="163" spans="1:61" x14ac:dyDescent="0.2">
      <c r="A163" s="45" t="s">
        <v>68</v>
      </c>
      <c r="B163" s="24">
        <v>2000000</v>
      </c>
      <c r="E163" s="31">
        <f>E162+1</f>
        <v>1</v>
      </c>
      <c r="F163" s="27"/>
      <c r="G163" s="27"/>
      <c r="H163" s="28"/>
      <c r="I163" s="27">
        <f>B163</f>
        <v>2000000</v>
      </c>
      <c r="J163" s="29">
        <v>0.8</v>
      </c>
      <c r="K163" s="8">
        <f t="shared" ref="K163:K182" si="234">I163*J163/1000</f>
        <v>1600</v>
      </c>
      <c r="L163" s="32"/>
      <c r="M163" s="9">
        <f>M18</f>
        <v>3.1319523698602287</v>
      </c>
      <c r="N163" s="9">
        <f>N18</f>
        <v>1.0342509096661921E-2</v>
      </c>
      <c r="O163" s="33">
        <f>R162</f>
        <v>1</v>
      </c>
      <c r="P163" s="33">
        <f>O163*M163/1000</f>
        <v>3.1319523698602287E-3</v>
      </c>
      <c r="Q163" s="33">
        <f>MIN(N163*O163,O163-P163)</f>
        <v>1.0342509096661921E-2</v>
      </c>
      <c r="R163" s="30">
        <f>O163-SUM(P163:Q163)</f>
        <v>0.9865255385334778</v>
      </c>
      <c r="S163" s="30"/>
      <c r="T163" s="10">
        <f t="shared" ref="T163:T182" si="235">U162</f>
        <v>1600</v>
      </c>
      <c r="U163" s="10">
        <f t="shared" si="226"/>
        <v>1578.4408616535645</v>
      </c>
      <c r="W163" s="30"/>
      <c r="X163" s="11">
        <f t="shared" si="227"/>
        <v>0</v>
      </c>
      <c r="Y163" s="11">
        <f t="shared" si="228"/>
        <v>0</v>
      </c>
      <c r="Z163" s="11">
        <f t="shared" si="228"/>
        <v>0</v>
      </c>
      <c r="AA163" s="11">
        <f t="shared" ref="AA163:AA182" si="236">-P163*I163</f>
        <v>-6263.9047397204577</v>
      </c>
      <c r="AB163" s="11">
        <f t="shared" ref="AB163:AB182" si="237">SUM(X163:AA163)</f>
        <v>-6263.9047397204577</v>
      </c>
      <c r="AC163" s="11">
        <f>-I163*$R162*(J163-J162)/1000</f>
        <v>0</v>
      </c>
      <c r="AD163" s="11">
        <f t="shared" ref="AD163:AD182" si="238">$B$19*SUM(T163,X163:Y163)</f>
        <v>115.353813938551</v>
      </c>
      <c r="AE163" s="11">
        <f t="shared" si="229"/>
        <v>-6148.5509257819067</v>
      </c>
      <c r="AG163" s="49"/>
      <c r="AI163" s="31">
        <f>AI162+1</f>
        <v>1</v>
      </c>
      <c r="AJ163" s="27"/>
      <c r="AK163" s="27"/>
      <c r="AL163" s="28"/>
      <c r="AM163" s="27">
        <f t="shared" ref="AM163:AM182" si="239">I163</f>
        <v>2000000</v>
      </c>
      <c r="AN163" s="29">
        <v>0.8</v>
      </c>
      <c r="AO163" s="8">
        <f t="shared" ref="AO163:AO182" si="240">AM163*AN163/1000</f>
        <v>1600</v>
      </c>
      <c r="AP163" s="32"/>
      <c r="AQ163" s="9">
        <f>AQ18</f>
        <v>2.7204889953174707</v>
      </c>
      <c r="AR163" s="9">
        <f>N163</f>
        <v>1.0342509096661921E-2</v>
      </c>
      <c r="AS163" s="33">
        <f>AV162</f>
        <v>1</v>
      </c>
      <c r="AT163" s="33">
        <f>AS163*AQ163/1000</f>
        <v>2.7204889953174709E-3</v>
      </c>
      <c r="AU163" s="33">
        <f>MIN(AR163*AS163,AS163-AT163)</f>
        <v>1.0342509096661921E-2</v>
      </c>
      <c r="AV163" s="30">
        <f>AS163-SUM(AT163:AU163)</f>
        <v>0.98693700190802058</v>
      </c>
      <c r="AW163" s="30"/>
      <c r="AX163" s="10">
        <f t="shared" ref="AX163:AX182" si="241">AY162</f>
        <v>1600</v>
      </c>
      <c r="AY163" s="10">
        <f t="shared" si="230"/>
        <v>1579.099203052833</v>
      </c>
      <c r="BA163" s="30"/>
      <c r="BB163" s="11">
        <f t="shared" si="231"/>
        <v>0</v>
      </c>
      <c r="BC163" s="11">
        <f t="shared" si="232"/>
        <v>0</v>
      </c>
      <c r="BD163" s="11">
        <f t="shared" si="232"/>
        <v>0</v>
      </c>
      <c r="BE163" s="11">
        <f t="shared" ref="BE163:BE182" si="242">-AT163*AM163</f>
        <v>-5440.9779906349413</v>
      </c>
      <c r="BF163" s="11">
        <f t="shared" ref="BF163:BF182" si="243">SUM(BB163:BE163)</f>
        <v>-5440.9779906349413</v>
      </c>
      <c r="BG163" s="11">
        <f>-AM163*$R162*(AN163-AN162)/1000</f>
        <v>0</v>
      </c>
      <c r="BH163" s="11">
        <f t="shared" ref="BH163:BH182" si="244">$B$19*SUM(AX163,BB163:BC163)</f>
        <v>115.353813938551</v>
      </c>
      <c r="BI163" s="11">
        <f t="shared" si="233"/>
        <v>-5325.6241766963904</v>
      </c>
    </row>
    <row r="164" spans="1:61" x14ac:dyDescent="0.2">
      <c r="A164" s="34" t="s">
        <v>69</v>
      </c>
      <c r="B164" s="122">
        <f>B19</f>
        <v>7.2096133711594373E-2</v>
      </c>
      <c r="E164" s="31">
        <f t="shared" ref="E164:E182" si="245">E163+1</f>
        <v>2</v>
      </c>
      <c r="F164" s="27">
        <f>B166</f>
        <v>17440.265953218401</v>
      </c>
      <c r="G164" s="27">
        <f>F164*$B$172</f>
        <v>872.0132976609201</v>
      </c>
      <c r="H164" s="28">
        <f>$B$177</f>
        <v>25</v>
      </c>
      <c r="I164" s="27">
        <f>B163</f>
        <v>2000000</v>
      </c>
      <c r="J164" s="29">
        <v>0.7</v>
      </c>
      <c r="K164" s="8">
        <f t="shared" si="234"/>
        <v>1400</v>
      </c>
      <c r="L164" s="32"/>
      <c r="M164" s="9">
        <f t="shared" ref="M164:M182" si="246">M19</f>
        <v>3.441094364167725</v>
      </c>
      <c r="N164" s="9">
        <f t="shared" ref="N164:N182" si="247">N19</f>
        <v>9.5002707201155071E-3</v>
      </c>
      <c r="O164" s="33">
        <f t="shared" ref="O164:O182" si="248">R163</f>
        <v>0.9865255385334778</v>
      </c>
      <c r="P164" s="33">
        <f t="shared" ref="P164:P182" si="249">O164*M164/1000</f>
        <v>3.3947274707550805E-3</v>
      </c>
      <c r="Q164" s="33">
        <f t="shared" ref="Q164:Q182" si="250">MIN(N164*O164,O164-P164)</f>
        <v>9.3722596883757808E-3</v>
      </c>
      <c r="R164" s="30">
        <f t="shared" ref="R164:R182" si="251">O164-SUM(P164:Q164)</f>
        <v>0.97375855137434697</v>
      </c>
      <c r="S164" s="30"/>
      <c r="T164" s="10">
        <f t="shared" si="235"/>
        <v>1578.4408616535645</v>
      </c>
      <c r="U164" s="10">
        <f t="shared" si="226"/>
        <v>1363.2619719240859</v>
      </c>
      <c r="W164" s="30"/>
      <c r="X164" s="11">
        <f t="shared" si="227"/>
        <v>16982.608110189296</v>
      </c>
      <c r="Y164" s="11">
        <f t="shared" si="228"/>
        <v>-849.13040550946482</v>
      </c>
      <c r="Z164" s="11">
        <f t="shared" si="228"/>
        <v>-24.343963784358674</v>
      </c>
      <c r="AA164" s="11">
        <f t="shared" si="236"/>
        <v>-6789.454941510161</v>
      </c>
      <c r="AB164" s="11">
        <f t="shared" si="237"/>
        <v>9319.6787993853122</v>
      </c>
      <c r="AC164" s="11">
        <f t="shared" ref="AC164:AC182" si="252">-I164*($R163*J164-$R162*J163)/1000</f>
        <v>218.86424605313115</v>
      </c>
      <c r="AD164" s="11">
        <f t="shared" si="238"/>
        <v>1276.9608492472435</v>
      </c>
      <c r="AE164" s="11">
        <f t="shared" si="229"/>
        <v>10815.503894685688</v>
      </c>
      <c r="AG164" s="50"/>
      <c r="AI164" s="31">
        <f t="shared" ref="AI164:AI182" si="253">AI163+1</f>
        <v>2</v>
      </c>
      <c r="AJ164" s="27">
        <f>F164</f>
        <v>17440.265953218401</v>
      </c>
      <c r="AK164" s="27">
        <f>G164</f>
        <v>872.0132976609201</v>
      </c>
      <c r="AL164" s="28">
        <f>$C$177</f>
        <v>25</v>
      </c>
      <c r="AM164" s="27">
        <f t="shared" si="239"/>
        <v>2000000</v>
      </c>
      <c r="AN164" s="29">
        <v>0.7</v>
      </c>
      <c r="AO164" s="8">
        <f t="shared" si="240"/>
        <v>1400</v>
      </c>
      <c r="AP164" s="32"/>
      <c r="AQ164" s="9">
        <f t="shared" ref="AQ164:AQ182" si="254">AQ19</f>
        <v>2.9890171509808252</v>
      </c>
      <c r="AR164" s="9">
        <f t="shared" ref="AR164:AR182" si="255">N164</f>
        <v>9.5002707201155071E-3</v>
      </c>
      <c r="AS164" s="33">
        <f t="shared" ref="AS164:AS182" si="256">AV163</f>
        <v>0.98693700190802058</v>
      </c>
      <c r="AT164" s="33">
        <f t="shared" ref="AT164:AT182" si="257">AS164*AQ164/1000</f>
        <v>2.9499716256406686E-3</v>
      </c>
      <c r="AU164" s="33">
        <f t="shared" ref="AU164:AU182" si="258">MIN(AR164*AS164,AS164-AT164)</f>
        <v>9.3761687018253503E-3</v>
      </c>
      <c r="AV164" s="30">
        <f t="shared" ref="AV164:AV182" si="259">AS164-SUM(AT164:AU164)</f>
        <v>0.97461086158055454</v>
      </c>
      <c r="AW164" s="30"/>
      <c r="AX164" s="10">
        <f t="shared" si="241"/>
        <v>1579.099203052833</v>
      </c>
      <c r="AY164" s="10">
        <f t="shared" si="230"/>
        <v>1364.4552062127764</v>
      </c>
      <c r="BA164" s="30"/>
      <c r="BB164" s="11">
        <f t="shared" si="231"/>
        <v>16982.608110189296</v>
      </c>
      <c r="BC164" s="11">
        <f t="shared" si="232"/>
        <v>-849.13040550946482</v>
      </c>
      <c r="BD164" s="11">
        <f t="shared" si="232"/>
        <v>-24.343963784358674</v>
      </c>
      <c r="BE164" s="11">
        <f t="shared" si="242"/>
        <v>-5899.9432512813373</v>
      </c>
      <c r="BF164" s="11">
        <f t="shared" si="243"/>
        <v>10209.190489614135</v>
      </c>
      <c r="BG164" s="11">
        <f t="shared" ref="BG164:BG182" si="260">-AM164*($R163*AN164-$R162*AN163)/1000</f>
        <v>218.86424605313115</v>
      </c>
      <c r="BH164" s="11">
        <f t="shared" si="244"/>
        <v>1277.0083131167928</v>
      </c>
      <c r="BI164" s="11">
        <f t="shared" si="233"/>
        <v>11705.063048784059</v>
      </c>
    </row>
    <row r="165" spans="1:61" x14ac:dyDescent="0.2">
      <c r="A165" s="34" t="s">
        <v>70</v>
      </c>
      <c r="B165" s="12">
        <f>B20</f>
        <v>3.2096133711594366E-2</v>
      </c>
      <c r="E165" s="31">
        <f t="shared" si="245"/>
        <v>3</v>
      </c>
      <c r="F165" s="27">
        <f>B166</f>
        <v>17440.265953218401</v>
      </c>
      <c r="G165" s="27">
        <f t="shared" ref="G165:G182" si="261">F165*$B$172</f>
        <v>872.0132976609201</v>
      </c>
      <c r="H165" s="28">
        <f t="shared" ref="H165:H182" si="262">$B$177</f>
        <v>25</v>
      </c>
      <c r="I165" s="27">
        <f>B163</f>
        <v>2000000</v>
      </c>
      <c r="J165" s="29">
        <v>0.7</v>
      </c>
      <c r="K165" s="8">
        <f t="shared" si="234"/>
        <v>1400</v>
      </c>
      <c r="L165" s="32"/>
      <c r="M165" s="9">
        <f t="shared" si="246"/>
        <v>3.783235753468869</v>
      </c>
      <c r="N165" s="9">
        <f t="shared" si="247"/>
        <v>9.0437308309467227E-3</v>
      </c>
      <c r="O165" s="33">
        <f t="shared" si="248"/>
        <v>0.97375855137434697</v>
      </c>
      <c r="P165" s="33">
        <f t="shared" si="249"/>
        <v>3.683958166805482E-3</v>
      </c>
      <c r="Q165" s="33">
        <f t="shared" si="250"/>
        <v>8.8064102329622005E-3</v>
      </c>
      <c r="R165" s="30">
        <f t="shared" si="251"/>
        <v>0.96126818297457928</v>
      </c>
      <c r="S165" s="30"/>
      <c r="T165" s="10">
        <f t="shared" si="235"/>
        <v>1363.2619719240859</v>
      </c>
      <c r="U165" s="10">
        <f t="shared" si="226"/>
        <v>1345.775456164411</v>
      </c>
      <c r="W165" s="30"/>
      <c r="X165" s="11">
        <f t="shared" si="227"/>
        <v>16764.772763443671</v>
      </c>
      <c r="Y165" s="11">
        <f t="shared" si="228"/>
        <v>-838.23863817218364</v>
      </c>
      <c r="Z165" s="11">
        <f t="shared" si="228"/>
        <v>-24.031704574364483</v>
      </c>
      <c r="AA165" s="11">
        <f t="shared" si="236"/>
        <v>-7367.9163336109641</v>
      </c>
      <c r="AB165" s="11">
        <f t="shared" si="237"/>
        <v>8534.5860870861579</v>
      </c>
      <c r="AC165" s="11">
        <f t="shared" si="252"/>
        <v>17.873782022783224</v>
      </c>
      <c r="AD165" s="11">
        <f t="shared" si="238"/>
        <v>1246.5274512696146</v>
      </c>
      <c r="AE165" s="11">
        <f t="shared" si="229"/>
        <v>9798.9873203785555</v>
      </c>
      <c r="AI165" s="31">
        <f t="shared" si="253"/>
        <v>3</v>
      </c>
      <c r="AJ165" s="27">
        <f t="shared" ref="AJ165:AK182" si="263">F165</f>
        <v>17440.265953218401</v>
      </c>
      <c r="AK165" s="27">
        <f t="shared" si="263"/>
        <v>872.0132976609201</v>
      </c>
      <c r="AL165" s="28">
        <f t="shared" ref="AL165:AL182" si="264">$C$177</f>
        <v>25</v>
      </c>
      <c r="AM165" s="27">
        <f t="shared" si="239"/>
        <v>2000000</v>
      </c>
      <c r="AN165" s="29">
        <v>0.7</v>
      </c>
      <c r="AO165" s="8">
        <f t="shared" si="240"/>
        <v>1400</v>
      </c>
      <c r="AP165" s="32"/>
      <c r="AQ165" s="9">
        <f t="shared" si="254"/>
        <v>3.2862093731211424</v>
      </c>
      <c r="AR165" s="9">
        <f t="shared" si="255"/>
        <v>9.0437308309467227E-3</v>
      </c>
      <c r="AS165" s="33">
        <f t="shared" si="256"/>
        <v>0.97461086158055454</v>
      </c>
      <c r="AT165" s="33">
        <f t="shared" si="257"/>
        <v>3.2027753484716905E-3</v>
      </c>
      <c r="AU165" s="33">
        <f t="shared" si="258"/>
        <v>8.81411829705161E-3</v>
      </c>
      <c r="AV165" s="30">
        <f t="shared" si="259"/>
        <v>0.96259396793503127</v>
      </c>
      <c r="AW165" s="30"/>
      <c r="AX165" s="10">
        <f t="shared" si="241"/>
        <v>1364.4552062127764</v>
      </c>
      <c r="AY165" s="10">
        <f t="shared" si="230"/>
        <v>1347.6315551090438</v>
      </c>
      <c r="BA165" s="30"/>
      <c r="BB165" s="11">
        <f t="shared" si="231"/>
        <v>16764.772763443671</v>
      </c>
      <c r="BC165" s="11">
        <f t="shared" si="232"/>
        <v>-838.23863817218364</v>
      </c>
      <c r="BD165" s="11">
        <f t="shared" si="232"/>
        <v>-24.031704574364483</v>
      </c>
      <c r="BE165" s="11">
        <f t="shared" si="242"/>
        <v>-6405.5506969433809</v>
      </c>
      <c r="BF165" s="11">
        <f t="shared" si="243"/>
        <v>9496.9517237537402</v>
      </c>
      <c r="BG165" s="11">
        <f t="shared" si="260"/>
        <v>17.873782022783224</v>
      </c>
      <c r="BH165" s="11">
        <f t="shared" si="244"/>
        <v>1246.6134788484412</v>
      </c>
      <c r="BI165" s="11">
        <f t="shared" si="233"/>
        <v>10761.438984624965</v>
      </c>
    </row>
    <row r="166" spans="1:61" x14ac:dyDescent="0.2">
      <c r="A166" s="35" t="s">
        <v>71</v>
      </c>
      <c r="B166" s="18">
        <v>17440.265953218401</v>
      </c>
      <c r="D166" s="36"/>
      <c r="E166" s="31">
        <f t="shared" si="245"/>
        <v>4</v>
      </c>
      <c r="F166" s="27">
        <f>B166</f>
        <v>17440.265953218401</v>
      </c>
      <c r="G166" s="27">
        <f t="shared" si="261"/>
        <v>872.0132976609201</v>
      </c>
      <c r="H166" s="28">
        <f t="shared" si="262"/>
        <v>25</v>
      </c>
      <c r="I166" s="27">
        <f>B163</f>
        <v>2000000</v>
      </c>
      <c r="J166" s="29">
        <v>0.6</v>
      </c>
      <c r="K166" s="8">
        <f t="shared" si="234"/>
        <v>1200</v>
      </c>
      <c r="L166" s="32"/>
      <c r="M166" s="9">
        <f t="shared" si="246"/>
        <v>4.1592141081829732</v>
      </c>
      <c r="N166" s="9">
        <f t="shared" si="247"/>
        <v>8.4302026540479368E-3</v>
      </c>
      <c r="O166" s="33">
        <f t="shared" si="248"/>
        <v>0.96126818297457928</v>
      </c>
      <c r="P166" s="33">
        <f t="shared" si="249"/>
        <v>3.9981201883752815E-3</v>
      </c>
      <c r="Q166" s="33">
        <f t="shared" si="250"/>
        <v>8.1036855873641359E-3</v>
      </c>
      <c r="R166" s="30">
        <f t="shared" si="251"/>
        <v>0.94916637719883989</v>
      </c>
      <c r="S166" s="30"/>
      <c r="T166" s="10">
        <f t="shared" si="235"/>
        <v>1345.775456164411</v>
      </c>
      <c r="U166" s="10">
        <f t="shared" si="226"/>
        <v>1138.9996526386078</v>
      </c>
      <c r="W166" s="30"/>
      <c r="X166" s="11">
        <f t="shared" si="227"/>
        <v>16553.714052200583</v>
      </c>
      <c r="Y166" s="11">
        <f t="shared" si="228"/>
        <v>-827.68570261002913</v>
      </c>
      <c r="Z166" s="11">
        <f t="shared" si="228"/>
        <v>-23.729159429970998</v>
      </c>
      <c r="AA166" s="11">
        <f t="shared" si="236"/>
        <v>-7996.240376750563</v>
      </c>
      <c r="AB166" s="11">
        <f t="shared" si="237"/>
        <v>7706.058813410019</v>
      </c>
      <c r="AC166" s="11">
        <f t="shared" si="252"/>
        <v>209.74015235459055</v>
      </c>
      <c r="AD166" s="11">
        <f t="shared" si="238"/>
        <v>1230.8110498778155</v>
      </c>
      <c r="AE166" s="11">
        <f t="shared" si="229"/>
        <v>9146.6100156424254</v>
      </c>
      <c r="AI166" s="31">
        <f t="shared" si="253"/>
        <v>4</v>
      </c>
      <c r="AJ166" s="27">
        <f t="shared" si="263"/>
        <v>17440.265953218401</v>
      </c>
      <c r="AK166" s="27">
        <f t="shared" si="263"/>
        <v>872.0132976609201</v>
      </c>
      <c r="AL166" s="28">
        <f t="shared" si="264"/>
        <v>25</v>
      </c>
      <c r="AM166" s="27">
        <f t="shared" si="239"/>
        <v>2000000</v>
      </c>
      <c r="AN166" s="29">
        <v>0.6</v>
      </c>
      <c r="AO166" s="8">
        <f t="shared" si="240"/>
        <v>1200</v>
      </c>
      <c r="AP166" s="32"/>
      <c r="AQ166" s="9">
        <f t="shared" si="254"/>
        <v>3.6127931955063262</v>
      </c>
      <c r="AR166" s="9">
        <f t="shared" si="255"/>
        <v>8.4302026540479368E-3</v>
      </c>
      <c r="AS166" s="33">
        <f t="shared" si="256"/>
        <v>0.96259396793503127</v>
      </c>
      <c r="AT166" s="33">
        <f t="shared" si="257"/>
        <v>3.4776529373911156E-3</v>
      </c>
      <c r="AU166" s="33">
        <f t="shared" si="258"/>
        <v>8.1148622232564346E-3</v>
      </c>
      <c r="AV166" s="30">
        <f t="shared" si="259"/>
        <v>0.95100145277438375</v>
      </c>
      <c r="AW166" s="30"/>
      <c r="AX166" s="10">
        <f t="shared" si="241"/>
        <v>1347.6315551090438</v>
      </c>
      <c r="AY166" s="10">
        <f t="shared" si="230"/>
        <v>1141.2017433292606</v>
      </c>
      <c r="BA166" s="30"/>
      <c r="BB166" s="11">
        <f t="shared" si="231"/>
        <v>16553.714052200583</v>
      </c>
      <c r="BC166" s="11">
        <f t="shared" si="232"/>
        <v>-827.68570261002913</v>
      </c>
      <c r="BD166" s="11">
        <f t="shared" si="232"/>
        <v>-23.729159429970998</v>
      </c>
      <c r="BE166" s="11">
        <f t="shared" si="242"/>
        <v>-6955.3058747822315</v>
      </c>
      <c r="BF166" s="11">
        <f t="shared" si="243"/>
        <v>8746.9933153783495</v>
      </c>
      <c r="BG166" s="11">
        <f t="shared" si="260"/>
        <v>209.74015235459055</v>
      </c>
      <c r="BH166" s="11">
        <f t="shared" si="244"/>
        <v>1230.9448674355099</v>
      </c>
      <c r="BI166" s="11">
        <f t="shared" si="233"/>
        <v>10187.67833516845</v>
      </c>
    </row>
    <row r="167" spans="1:61" x14ac:dyDescent="0.2">
      <c r="D167" s="21"/>
      <c r="E167" s="31">
        <f t="shared" si="245"/>
        <v>5</v>
      </c>
      <c r="F167" s="27">
        <f>B166</f>
        <v>17440.265953218401</v>
      </c>
      <c r="G167" s="27">
        <f t="shared" si="261"/>
        <v>872.0132976609201</v>
      </c>
      <c r="H167" s="28">
        <f t="shared" si="262"/>
        <v>25</v>
      </c>
      <c r="I167" s="27">
        <f>B163</f>
        <v>2000000</v>
      </c>
      <c r="J167" s="29">
        <v>0.6</v>
      </c>
      <c r="K167" s="8">
        <f t="shared" si="234"/>
        <v>1200</v>
      </c>
      <c r="L167" s="32"/>
      <c r="M167" s="9">
        <f t="shared" si="246"/>
        <v>4.5732759569250323</v>
      </c>
      <c r="N167" s="9">
        <f t="shared" si="247"/>
        <v>7.4979692999812553E-3</v>
      </c>
      <c r="O167" s="33">
        <f t="shared" si="248"/>
        <v>0.94916637719883989</v>
      </c>
      <c r="P167" s="33">
        <f t="shared" si="249"/>
        <v>4.3407997719650902E-3</v>
      </c>
      <c r="Q167" s="33">
        <f t="shared" si="250"/>
        <v>7.1168203568113299E-3</v>
      </c>
      <c r="R167" s="30">
        <f t="shared" si="251"/>
        <v>0.93770875707006351</v>
      </c>
      <c r="S167" s="30"/>
      <c r="T167" s="10">
        <f t="shared" si="235"/>
        <v>1138.9996526386078</v>
      </c>
      <c r="U167" s="10">
        <f t="shared" si="226"/>
        <v>1125.2505084840761</v>
      </c>
      <c r="W167" s="30"/>
      <c r="X167" s="11">
        <f t="shared" si="227"/>
        <v>16353.890109963773</v>
      </c>
      <c r="Y167" s="11">
        <f t="shared" si="228"/>
        <v>-817.69450549818873</v>
      </c>
      <c r="Z167" s="11">
        <f t="shared" si="228"/>
        <v>-23.442718926751589</v>
      </c>
      <c r="AA167" s="11">
        <f t="shared" si="236"/>
        <v>-8681.5995439301805</v>
      </c>
      <c r="AB167" s="11">
        <f t="shared" si="237"/>
        <v>6831.1533416086531</v>
      </c>
      <c r="AC167" s="11">
        <f t="shared" si="252"/>
        <v>14.522166930887259</v>
      </c>
      <c r="AD167" s="11">
        <f t="shared" si="238"/>
        <v>1202.2171069231283</v>
      </c>
      <c r="AE167" s="11">
        <f t="shared" si="229"/>
        <v>8047.8926154626688</v>
      </c>
      <c r="AI167" s="31">
        <f t="shared" si="253"/>
        <v>5</v>
      </c>
      <c r="AJ167" s="27">
        <f t="shared" si="263"/>
        <v>17440.265953218401</v>
      </c>
      <c r="AK167" s="27">
        <f t="shared" si="263"/>
        <v>872.0132976609201</v>
      </c>
      <c r="AL167" s="28">
        <f t="shared" si="264"/>
        <v>25</v>
      </c>
      <c r="AM167" s="27">
        <f t="shared" si="239"/>
        <v>2000000</v>
      </c>
      <c r="AN167" s="29">
        <v>0.6</v>
      </c>
      <c r="AO167" s="8">
        <f t="shared" si="240"/>
        <v>1200</v>
      </c>
      <c r="AP167" s="32"/>
      <c r="AQ167" s="9">
        <f t="shared" si="254"/>
        <v>3.9724572548080483</v>
      </c>
      <c r="AR167" s="9">
        <f t="shared" si="255"/>
        <v>7.4979692999812553E-3</v>
      </c>
      <c r="AS167" s="33">
        <f t="shared" si="256"/>
        <v>0.95100145277438375</v>
      </c>
      <c r="AT167" s="33">
        <f t="shared" si="257"/>
        <v>3.7778126204065943E-3</v>
      </c>
      <c r="AU167" s="33">
        <f t="shared" si="258"/>
        <v>7.1305796971399028E-3</v>
      </c>
      <c r="AV167" s="30">
        <f t="shared" si="259"/>
        <v>0.94009306045683727</v>
      </c>
      <c r="AW167" s="30"/>
      <c r="AX167" s="10">
        <f t="shared" si="241"/>
        <v>1141.2017433292606</v>
      </c>
      <c r="AY167" s="10">
        <f t="shared" si="230"/>
        <v>1128.1116725482048</v>
      </c>
      <c r="BA167" s="30"/>
      <c r="BB167" s="11">
        <f t="shared" si="231"/>
        <v>16353.890109963773</v>
      </c>
      <c r="BC167" s="11">
        <f t="shared" si="232"/>
        <v>-817.69450549818873</v>
      </c>
      <c r="BD167" s="11">
        <f t="shared" si="232"/>
        <v>-23.442718926751589</v>
      </c>
      <c r="BE167" s="11">
        <f t="shared" si="242"/>
        <v>-7555.6252408131886</v>
      </c>
      <c r="BF167" s="11">
        <f t="shared" si="243"/>
        <v>7957.127644725645</v>
      </c>
      <c r="BG167" s="11">
        <f t="shared" si="260"/>
        <v>14.522166930887259</v>
      </c>
      <c r="BH167" s="11">
        <f t="shared" si="244"/>
        <v>1202.3758691480066</v>
      </c>
      <c r="BI167" s="11">
        <f t="shared" si="233"/>
        <v>9174.0256808045397</v>
      </c>
    </row>
    <row r="168" spans="1:61" x14ac:dyDescent="0.2">
      <c r="D168" s="21"/>
      <c r="E168" s="31">
        <f t="shared" si="245"/>
        <v>6</v>
      </c>
      <c r="F168" s="27">
        <f>B166</f>
        <v>17440.265953218401</v>
      </c>
      <c r="G168" s="27">
        <f t="shared" si="261"/>
        <v>872.0132976609201</v>
      </c>
      <c r="H168" s="28">
        <f t="shared" si="262"/>
        <v>25</v>
      </c>
      <c r="I168" s="27">
        <f>B163</f>
        <v>2000000</v>
      </c>
      <c r="J168" s="29">
        <v>0.5</v>
      </c>
      <c r="K168" s="8">
        <f t="shared" si="234"/>
        <v>1000</v>
      </c>
      <c r="L168" s="32"/>
      <c r="M168" s="9">
        <f t="shared" si="246"/>
        <v>5.0352548648284623</v>
      </c>
      <c r="N168" s="9">
        <f t="shared" si="247"/>
        <v>7.0665423966215397E-3</v>
      </c>
      <c r="O168" s="33">
        <f t="shared" si="248"/>
        <v>0.93770875707006351</v>
      </c>
      <c r="P168" s="33">
        <f t="shared" si="249"/>
        <v>4.7216025808292875E-3</v>
      </c>
      <c r="Q168" s="33">
        <f t="shared" si="250"/>
        <v>6.6263586875188922E-3</v>
      </c>
      <c r="R168" s="30">
        <f t="shared" si="251"/>
        <v>0.92636079580171538</v>
      </c>
      <c r="S168" s="30"/>
      <c r="T168" s="10">
        <f t="shared" si="235"/>
        <v>1125.2505084840761</v>
      </c>
      <c r="U168" s="10">
        <f t="shared" si="226"/>
        <v>926.36079580171543</v>
      </c>
      <c r="W168" s="30"/>
      <c r="X168" s="11">
        <f t="shared" si="227"/>
        <v>16155.97864741696</v>
      </c>
      <c r="Y168" s="11">
        <f t="shared" si="228"/>
        <v>-807.79893237084809</v>
      </c>
      <c r="Z168" s="11">
        <f t="shared" si="228"/>
        <v>-23.159019895042885</v>
      </c>
      <c r="AA168" s="11">
        <f t="shared" si="236"/>
        <v>-9443.2051616585759</v>
      </c>
      <c r="AB168" s="11">
        <f t="shared" si="237"/>
        <v>5881.8155334924922</v>
      </c>
      <c r="AC168" s="11">
        <f t="shared" si="252"/>
        <v>201.29089556854439</v>
      </c>
      <c r="AD168" s="11">
        <f t="shared" si="238"/>
        <v>1187.6706280842525</v>
      </c>
      <c r="AE168" s="11">
        <f t="shared" si="229"/>
        <v>7270.7770571452893</v>
      </c>
      <c r="AI168" s="31">
        <f t="shared" si="253"/>
        <v>6</v>
      </c>
      <c r="AJ168" s="27">
        <f t="shared" si="263"/>
        <v>17440.265953218401</v>
      </c>
      <c r="AK168" s="27">
        <f t="shared" si="263"/>
        <v>872.0132976609201</v>
      </c>
      <c r="AL168" s="28">
        <f t="shared" si="264"/>
        <v>25</v>
      </c>
      <c r="AM168" s="27">
        <f t="shared" si="239"/>
        <v>2000000</v>
      </c>
      <c r="AN168" s="29">
        <v>0.5</v>
      </c>
      <c r="AO168" s="8">
        <f t="shared" si="240"/>
        <v>1000</v>
      </c>
      <c r="AP168" s="32"/>
      <c r="AQ168" s="9">
        <f t="shared" si="254"/>
        <v>4.3737432217067571</v>
      </c>
      <c r="AR168" s="9">
        <f t="shared" si="255"/>
        <v>7.0665423966215397E-3</v>
      </c>
      <c r="AS168" s="33">
        <f t="shared" si="256"/>
        <v>0.94009306045683727</v>
      </c>
      <c r="AT168" s="33">
        <f t="shared" si="257"/>
        <v>4.1117256509466526E-3</v>
      </c>
      <c r="AU168" s="33">
        <f t="shared" si="258"/>
        <v>6.6432074684879367E-3</v>
      </c>
      <c r="AV168" s="30">
        <f t="shared" si="259"/>
        <v>0.92933812733740273</v>
      </c>
      <c r="AW168" s="30"/>
      <c r="AX168" s="10">
        <f t="shared" si="241"/>
        <v>1128.1116725482048</v>
      </c>
      <c r="AY168" s="10">
        <f t="shared" si="230"/>
        <v>929.33812733740274</v>
      </c>
      <c r="BA168" s="30"/>
      <c r="BB168" s="11">
        <f t="shared" si="231"/>
        <v>16155.97864741696</v>
      </c>
      <c r="BC168" s="11">
        <f t="shared" si="232"/>
        <v>-807.79893237084809</v>
      </c>
      <c r="BD168" s="11">
        <f t="shared" si="232"/>
        <v>-23.159019895042885</v>
      </c>
      <c r="BE168" s="11">
        <f t="shared" si="242"/>
        <v>-8223.4513018933048</v>
      </c>
      <c r="BF168" s="11">
        <f t="shared" si="243"/>
        <v>7101.5693932577633</v>
      </c>
      <c r="BG168" s="11">
        <f t="shared" si="260"/>
        <v>201.29089556854439</v>
      </c>
      <c r="BH168" s="11">
        <f t="shared" si="244"/>
        <v>1187.8769069511907</v>
      </c>
      <c r="BI168" s="11">
        <f t="shared" si="233"/>
        <v>8490.7371957774976</v>
      </c>
    </row>
    <row r="169" spans="1:61" x14ac:dyDescent="0.2">
      <c r="A169" s="220" t="s">
        <v>72</v>
      </c>
      <c r="B169" s="220"/>
      <c r="C169" s="38"/>
      <c r="D169" s="21"/>
      <c r="E169" s="31">
        <f t="shared" si="245"/>
        <v>7</v>
      </c>
      <c r="F169" s="27">
        <f>B166</f>
        <v>17440.265953218401</v>
      </c>
      <c r="G169" s="27">
        <f t="shared" si="261"/>
        <v>872.0132976609201</v>
      </c>
      <c r="H169" s="28">
        <f t="shared" si="262"/>
        <v>25</v>
      </c>
      <c r="I169" s="27">
        <f>B163</f>
        <v>2000000</v>
      </c>
      <c r="J169" s="29">
        <v>0.5</v>
      </c>
      <c r="K169" s="8">
        <f t="shared" si="234"/>
        <v>1000</v>
      </c>
      <c r="L169" s="32"/>
      <c r="M169" s="9">
        <f t="shared" si="246"/>
        <v>5.5481792079796692</v>
      </c>
      <c r="N169" s="9">
        <f t="shared" si="247"/>
        <v>6.6471173649953969E-3</v>
      </c>
      <c r="O169" s="33">
        <f t="shared" si="248"/>
        <v>0.92636079580171538</v>
      </c>
      <c r="P169" s="33">
        <f t="shared" si="249"/>
        <v>5.1396157063545774E-3</v>
      </c>
      <c r="Q169" s="33">
        <f t="shared" si="250"/>
        <v>6.1576289320245375E-3</v>
      </c>
      <c r="R169" s="30">
        <f t="shared" si="251"/>
        <v>0.91506355116333626</v>
      </c>
      <c r="S169" s="30"/>
      <c r="T169" s="10">
        <f t="shared" si="235"/>
        <v>926.36079580171543</v>
      </c>
      <c r="U169" s="10">
        <f t="shared" si="226"/>
        <v>915.06355116333623</v>
      </c>
      <c r="W169" s="30"/>
      <c r="X169" s="11">
        <f t="shared" si="227"/>
        <v>15958.951696385058</v>
      </c>
      <c r="Y169" s="11">
        <f t="shared" si="228"/>
        <v>-797.94758481925294</v>
      </c>
      <c r="Z169" s="11">
        <f t="shared" si="228"/>
        <v>-22.876588779083406</v>
      </c>
      <c r="AA169" s="11">
        <f t="shared" si="236"/>
        <v>-10279.231412709154</v>
      </c>
      <c r="AB169" s="11">
        <f t="shared" si="237"/>
        <v>4858.8961100775687</v>
      </c>
      <c r="AC169" s="11">
        <f t="shared" si="252"/>
        <v>11.34796126834814</v>
      </c>
      <c r="AD169" s="11">
        <f t="shared" si="238"/>
        <v>1159.83681142878</v>
      </c>
      <c r="AE169" s="11">
        <f t="shared" si="229"/>
        <v>6030.0808827746969</v>
      </c>
      <c r="AI169" s="31">
        <f t="shared" si="253"/>
        <v>7</v>
      </c>
      <c r="AJ169" s="27">
        <f t="shared" si="263"/>
        <v>17440.265953218401</v>
      </c>
      <c r="AK169" s="27">
        <f t="shared" si="263"/>
        <v>872.0132976609201</v>
      </c>
      <c r="AL169" s="28">
        <f t="shared" si="264"/>
        <v>25</v>
      </c>
      <c r="AM169" s="27">
        <f t="shared" si="239"/>
        <v>2000000</v>
      </c>
      <c r="AN169" s="29">
        <v>0.5</v>
      </c>
      <c r="AO169" s="8">
        <f t="shared" si="240"/>
        <v>1000</v>
      </c>
      <c r="AP169" s="32"/>
      <c r="AQ169" s="9">
        <f t="shared" si="254"/>
        <v>4.8192816163521313</v>
      </c>
      <c r="AR169" s="9">
        <f t="shared" si="255"/>
        <v>6.6471173649953969E-3</v>
      </c>
      <c r="AS169" s="33">
        <f t="shared" si="256"/>
        <v>0.92933812733740273</v>
      </c>
      <c r="AT169" s="33">
        <f t="shared" si="257"/>
        <v>4.4787421524522609E-3</v>
      </c>
      <c r="AU169" s="33">
        <f t="shared" si="258"/>
        <v>6.1774196041767529E-3</v>
      </c>
      <c r="AV169" s="30">
        <f t="shared" si="259"/>
        <v>0.91868196558077375</v>
      </c>
      <c r="AW169" s="30"/>
      <c r="AX169" s="10">
        <f t="shared" si="241"/>
        <v>929.33812733740274</v>
      </c>
      <c r="AY169" s="10">
        <f t="shared" si="230"/>
        <v>918.68196558077375</v>
      </c>
      <c r="BA169" s="30"/>
      <c r="BB169" s="11">
        <f t="shared" si="231"/>
        <v>15958.951696385058</v>
      </c>
      <c r="BC169" s="11">
        <f t="shared" si="232"/>
        <v>-797.94758481925294</v>
      </c>
      <c r="BD169" s="11">
        <f t="shared" si="232"/>
        <v>-22.876588779083406</v>
      </c>
      <c r="BE169" s="11">
        <f t="shared" si="242"/>
        <v>-8957.4843049045212</v>
      </c>
      <c r="BF169" s="11">
        <f t="shared" si="243"/>
        <v>6180.6432178822015</v>
      </c>
      <c r="BG169" s="11">
        <f t="shared" si="260"/>
        <v>11.34796126834814</v>
      </c>
      <c r="BH169" s="11">
        <f t="shared" si="244"/>
        <v>1160.0514655212805</v>
      </c>
      <c r="BI169" s="11">
        <f t="shared" si="233"/>
        <v>7352.0426446718302</v>
      </c>
    </row>
    <row r="170" spans="1:61" x14ac:dyDescent="0.2">
      <c r="A170" s="37" t="s">
        <v>8</v>
      </c>
      <c r="B170" s="37" t="s">
        <v>73</v>
      </c>
      <c r="C170" s="38"/>
      <c r="D170" s="21"/>
      <c r="E170" s="31">
        <f t="shared" si="245"/>
        <v>8</v>
      </c>
      <c r="F170" s="27">
        <f>B166</f>
        <v>17440.265953218401</v>
      </c>
      <c r="G170" s="27">
        <f t="shared" si="261"/>
        <v>872.0132976609201</v>
      </c>
      <c r="H170" s="28">
        <f t="shared" si="262"/>
        <v>25</v>
      </c>
      <c r="I170" s="27">
        <f>B163</f>
        <v>2000000</v>
      </c>
      <c r="J170" s="29">
        <v>0.4</v>
      </c>
      <c r="K170" s="8">
        <f t="shared" si="234"/>
        <v>800</v>
      </c>
      <c r="L170" s="32"/>
      <c r="M170" s="9">
        <f t="shared" si="246"/>
        <v>6.1076584218043202</v>
      </c>
      <c r="N170" s="9">
        <f t="shared" si="247"/>
        <v>6.2970531297053128E-3</v>
      </c>
      <c r="O170" s="33">
        <f t="shared" si="248"/>
        <v>0.91506355116333626</v>
      </c>
      <c r="P170" s="33">
        <f t="shared" si="249"/>
        <v>5.5888956047489193E-3</v>
      </c>
      <c r="Q170" s="33">
        <f t="shared" si="250"/>
        <v>5.7622037987323446E-3</v>
      </c>
      <c r="R170" s="30">
        <f t="shared" si="251"/>
        <v>0.90371245175985504</v>
      </c>
      <c r="S170" s="30"/>
      <c r="T170" s="10">
        <f t="shared" si="235"/>
        <v>915.06355116333623</v>
      </c>
      <c r="U170" s="10">
        <f t="shared" si="226"/>
        <v>722.96996140788406</v>
      </c>
      <c r="W170" s="30"/>
      <c r="X170" s="11">
        <f t="shared" si="227"/>
        <v>15760.985503926926</v>
      </c>
      <c r="Y170" s="11">
        <f t="shared" si="228"/>
        <v>-788.04927519634634</v>
      </c>
      <c r="Z170" s="11">
        <f t="shared" si="228"/>
        <v>-22.592811293996377</v>
      </c>
      <c r="AA170" s="11">
        <f t="shared" si="236"/>
        <v>-11177.791209497838</v>
      </c>
      <c r="AB170" s="11">
        <f t="shared" si="237"/>
        <v>3772.5522079387447</v>
      </c>
      <c r="AC170" s="11">
        <f t="shared" si="252"/>
        <v>194.3099548710463</v>
      </c>
      <c r="AD170" s="11">
        <f t="shared" si="238"/>
        <v>1145.4633565410136</v>
      </c>
      <c r="AE170" s="11">
        <f t="shared" si="229"/>
        <v>5112.3255193508048</v>
      </c>
      <c r="AI170" s="31">
        <f t="shared" si="253"/>
        <v>8</v>
      </c>
      <c r="AJ170" s="27">
        <f t="shared" si="263"/>
        <v>17440.265953218401</v>
      </c>
      <c r="AK170" s="27">
        <f t="shared" si="263"/>
        <v>872.0132976609201</v>
      </c>
      <c r="AL170" s="28">
        <f t="shared" si="264"/>
        <v>25</v>
      </c>
      <c r="AM170" s="27">
        <f t="shared" si="239"/>
        <v>2000000</v>
      </c>
      <c r="AN170" s="29">
        <v>0.4</v>
      </c>
      <c r="AO170" s="8">
        <f t="shared" si="240"/>
        <v>800</v>
      </c>
      <c r="AP170" s="32"/>
      <c r="AQ170" s="9">
        <f t="shared" si="254"/>
        <v>5.3052586889813549</v>
      </c>
      <c r="AR170" s="9">
        <f t="shared" si="255"/>
        <v>6.2970531297053128E-3</v>
      </c>
      <c r="AS170" s="33">
        <f t="shared" si="256"/>
        <v>0.91868196558077375</v>
      </c>
      <c r="AT170" s="33">
        <f t="shared" si="257"/>
        <v>4.8738454803078698E-3</v>
      </c>
      <c r="AU170" s="33">
        <f t="shared" si="258"/>
        <v>5.7849891465642398E-3</v>
      </c>
      <c r="AV170" s="30">
        <f t="shared" si="259"/>
        <v>0.90802313095390164</v>
      </c>
      <c r="AW170" s="30"/>
      <c r="AX170" s="10">
        <f t="shared" si="241"/>
        <v>918.68196558077375</v>
      </c>
      <c r="AY170" s="10">
        <f t="shared" si="230"/>
        <v>726.41850476312129</v>
      </c>
      <c r="BA170" s="30"/>
      <c r="BB170" s="11">
        <f t="shared" si="231"/>
        <v>15760.985503926926</v>
      </c>
      <c r="BC170" s="11">
        <f t="shared" si="232"/>
        <v>-788.04927519634634</v>
      </c>
      <c r="BD170" s="11">
        <f t="shared" si="232"/>
        <v>-22.592811293996377</v>
      </c>
      <c r="BE170" s="11">
        <f t="shared" si="242"/>
        <v>-9747.6909606157387</v>
      </c>
      <c r="BF170" s="11">
        <f t="shared" si="243"/>
        <v>5202.6524568208442</v>
      </c>
      <c r="BG170" s="11">
        <f t="shared" si="260"/>
        <v>194.3099548710463</v>
      </c>
      <c r="BH170" s="11">
        <f t="shared" si="244"/>
        <v>1145.7242302306772</v>
      </c>
      <c r="BI170" s="11">
        <f t="shared" si="233"/>
        <v>6542.686641922568</v>
      </c>
    </row>
    <row r="171" spans="1:61" x14ac:dyDescent="0.2">
      <c r="A171" s="21">
        <v>1</v>
      </c>
      <c r="B171" s="38">
        <v>0.8</v>
      </c>
      <c r="D171" s="21"/>
      <c r="E171" s="31">
        <f t="shared" si="245"/>
        <v>9</v>
      </c>
      <c r="F171" s="27">
        <f>B166</f>
        <v>17440.265953218401</v>
      </c>
      <c r="G171" s="27">
        <f t="shared" si="261"/>
        <v>872.0132976609201</v>
      </c>
      <c r="H171" s="28">
        <f t="shared" si="262"/>
        <v>25</v>
      </c>
      <c r="I171" s="27">
        <f>B163</f>
        <v>2000000</v>
      </c>
      <c r="J171" s="29">
        <v>0.4</v>
      </c>
      <c r="K171" s="8">
        <f t="shared" si="234"/>
        <v>800</v>
      </c>
      <c r="L171" s="32"/>
      <c r="M171" s="9">
        <f t="shared" si="246"/>
        <v>6.7171775808640408</v>
      </c>
      <c r="N171" s="9">
        <f t="shared" si="247"/>
        <v>5.6327164684986126E-3</v>
      </c>
      <c r="O171" s="33">
        <f t="shared" si="248"/>
        <v>0.90371245175985504</v>
      </c>
      <c r="P171" s="33">
        <f t="shared" si="249"/>
        <v>6.0703970205089738E-3</v>
      </c>
      <c r="Q171" s="33">
        <f t="shared" si="250"/>
        <v>5.0903560098149933E-3</v>
      </c>
      <c r="R171" s="30">
        <f t="shared" si="251"/>
        <v>0.89255169872953111</v>
      </c>
      <c r="S171" s="30"/>
      <c r="T171" s="10">
        <f t="shared" si="235"/>
        <v>722.96996140788406</v>
      </c>
      <c r="U171" s="10">
        <f t="shared" si="226"/>
        <v>714.04135898362483</v>
      </c>
      <c r="W171" s="30"/>
      <c r="X171" s="11">
        <f t="shared" si="227"/>
        <v>15566.339002839888</v>
      </c>
      <c r="Y171" s="11">
        <f t="shared" si="228"/>
        <v>-778.31695014199454</v>
      </c>
      <c r="Z171" s="11">
        <f t="shared" si="228"/>
        <v>-22.313792468238276</v>
      </c>
      <c r="AA171" s="11">
        <f t="shared" si="236"/>
        <v>-12140.794041017947</v>
      </c>
      <c r="AB171" s="11">
        <f t="shared" si="237"/>
        <v>2624.9142192117088</v>
      </c>
      <c r="AC171" s="11">
        <f t="shared" si="252"/>
        <v>9.0808795227850236</v>
      </c>
      <c r="AD171" s="11">
        <f t="shared" si="238"/>
        <v>1118.2825542484427</v>
      </c>
      <c r="AE171" s="11">
        <f t="shared" si="229"/>
        <v>3752.2776529829362</v>
      </c>
      <c r="AI171" s="31">
        <f t="shared" si="253"/>
        <v>9</v>
      </c>
      <c r="AJ171" s="27">
        <f t="shared" si="263"/>
        <v>17440.265953218401</v>
      </c>
      <c r="AK171" s="27">
        <f t="shared" si="263"/>
        <v>872.0132976609201</v>
      </c>
      <c r="AL171" s="28">
        <f t="shared" si="264"/>
        <v>25</v>
      </c>
      <c r="AM171" s="27">
        <f t="shared" si="239"/>
        <v>2000000</v>
      </c>
      <c r="AN171" s="29">
        <v>0.4</v>
      </c>
      <c r="AO171" s="8">
        <f t="shared" si="240"/>
        <v>800</v>
      </c>
      <c r="AP171" s="32"/>
      <c r="AQ171" s="9">
        <f t="shared" si="254"/>
        <v>5.8347016590004452</v>
      </c>
      <c r="AR171" s="9">
        <f t="shared" si="255"/>
        <v>5.6327164684986126E-3</v>
      </c>
      <c r="AS171" s="33">
        <f t="shared" si="256"/>
        <v>0.90802313095390164</v>
      </c>
      <c r="AT171" s="33">
        <f t="shared" si="257"/>
        <v>5.2980440685875081E-3</v>
      </c>
      <c r="AU171" s="33">
        <f t="shared" si="258"/>
        <v>5.1146368435017143E-3</v>
      </c>
      <c r="AV171" s="30">
        <f t="shared" si="259"/>
        <v>0.89761045004181239</v>
      </c>
      <c r="AW171" s="30"/>
      <c r="AX171" s="10">
        <f t="shared" si="241"/>
        <v>726.41850476312129</v>
      </c>
      <c r="AY171" s="10">
        <f t="shared" si="230"/>
        <v>718.08836003344993</v>
      </c>
      <c r="BA171" s="30"/>
      <c r="BB171" s="11">
        <f t="shared" si="231"/>
        <v>15566.339002839888</v>
      </c>
      <c r="BC171" s="11">
        <f t="shared" si="232"/>
        <v>-778.31695014199454</v>
      </c>
      <c r="BD171" s="11">
        <f t="shared" si="232"/>
        <v>-22.313792468238276</v>
      </c>
      <c r="BE171" s="11">
        <f t="shared" si="242"/>
        <v>-10596.088137175017</v>
      </c>
      <c r="BF171" s="11">
        <f t="shared" si="243"/>
        <v>4169.6201230546394</v>
      </c>
      <c r="BG171" s="11">
        <f t="shared" si="260"/>
        <v>9.0808795227850236</v>
      </c>
      <c r="BH171" s="11">
        <f t="shared" si="244"/>
        <v>1118.531180891292</v>
      </c>
      <c r="BI171" s="11">
        <f t="shared" si="233"/>
        <v>5297.2321834687164</v>
      </c>
    </row>
    <row r="172" spans="1:61" x14ac:dyDescent="0.2">
      <c r="A172" s="39" t="s">
        <v>74</v>
      </c>
      <c r="B172" s="38">
        <v>0.05</v>
      </c>
      <c r="D172" s="21"/>
      <c r="E172" s="31">
        <f t="shared" si="245"/>
        <v>10</v>
      </c>
      <c r="F172" s="27">
        <f>B166</f>
        <v>17440.265953218401</v>
      </c>
      <c r="G172" s="27">
        <f t="shared" si="261"/>
        <v>872.0132976609201</v>
      </c>
      <c r="H172" s="28">
        <f t="shared" si="262"/>
        <v>25</v>
      </c>
      <c r="I172" s="27">
        <f>B163</f>
        <v>2000000</v>
      </c>
      <c r="J172" s="29">
        <v>0.4</v>
      </c>
      <c r="K172" s="8">
        <f t="shared" si="234"/>
        <v>800</v>
      </c>
      <c r="L172" s="32"/>
      <c r="M172" s="9">
        <f t="shared" si="246"/>
        <v>7.3785880403303681</v>
      </c>
      <c r="N172" s="9">
        <f t="shared" si="247"/>
        <v>5.2413430119081558E-3</v>
      </c>
      <c r="O172" s="33">
        <f t="shared" si="248"/>
        <v>0.89255169872953111</v>
      </c>
      <c r="P172" s="33">
        <f t="shared" si="249"/>
        <v>6.5857712896222722E-3</v>
      </c>
      <c r="Q172" s="33">
        <f t="shared" si="250"/>
        <v>4.6781696089027817E-3</v>
      </c>
      <c r="R172" s="30">
        <f t="shared" si="251"/>
        <v>0.8812877578310061</v>
      </c>
      <c r="S172" s="30"/>
      <c r="T172" s="10">
        <f t="shared" si="235"/>
        <v>714.04135898362483</v>
      </c>
      <c r="U172" s="10">
        <f t="shared" si="226"/>
        <v>705.03020626480486</v>
      </c>
      <c r="W172" s="30"/>
      <c r="X172" s="11">
        <f t="shared" si="227"/>
        <v>15369.892877888278</v>
      </c>
      <c r="Y172" s="11">
        <f t="shared" si="228"/>
        <v>-768.49464389441403</v>
      </c>
      <c r="Z172" s="11">
        <f t="shared" si="228"/>
        <v>-22.032193945775152</v>
      </c>
      <c r="AA172" s="11">
        <f t="shared" si="236"/>
        <v>-13171.542579244544</v>
      </c>
      <c r="AB172" s="11">
        <f t="shared" si="237"/>
        <v>1407.8234608035455</v>
      </c>
      <c r="AC172" s="11">
        <f t="shared" si="252"/>
        <v>8.9286024242590791</v>
      </c>
      <c r="AD172" s="11">
        <f t="shared" si="238"/>
        <v>1104.1839807471515</v>
      </c>
      <c r="AE172" s="11">
        <f t="shared" si="229"/>
        <v>2520.9360439749562</v>
      </c>
      <c r="AI172" s="31">
        <f t="shared" si="253"/>
        <v>10</v>
      </c>
      <c r="AJ172" s="27">
        <f t="shared" si="263"/>
        <v>17440.265953218401</v>
      </c>
      <c r="AK172" s="27">
        <f t="shared" si="263"/>
        <v>872.0132976609201</v>
      </c>
      <c r="AL172" s="28">
        <f t="shared" si="264"/>
        <v>25</v>
      </c>
      <c r="AM172" s="27">
        <f t="shared" si="239"/>
        <v>2000000</v>
      </c>
      <c r="AN172" s="29">
        <v>0.4</v>
      </c>
      <c r="AO172" s="8">
        <f t="shared" si="240"/>
        <v>800</v>
      </c>
      <c r="AP172" s="32"/>
      <c r="AQ172" s="9">
        <f t="shared" si="254"/>
        <v>6.4092186579439243</v>
      </c>
      <c r="AR172" s="9">
        <f t="shared" si="255"/>
        <v>5.2413430119081558E-3</v>
      </c>
      <c r="AS172" s="33">
        <f t="shared" si="256"/>
        <v>0.89761045004181239</v>
      </c>
      <c r="AT172" s="33">
        <f t="shared" si="257"/>
        <v>5.7529816439734266E-3</v>
      </c>
      <c r="AU172" s="33">
        <f t="shared" si="258"/>
        <v>4.704684259742388E-3</v>
      </c>
      <c r="AV172" s="30">
        <f t="shared" si="259"/>
        <v>0.88715278413809662</v>
      </c>
      <c r="AW172" s="30"/>
      <c r="AX172" s="10">
        <f t="shared" si="241"/>
        <v>718.08836003344993</v>
      </c>
      <c r="AY172" s="10">
        <f t="shared" si="230"/>
        <v>709.72222731047725</v>
      </c>
      <c r="BA172" s="30"/>
      <c r="BB172" s="11">
        <f t="shared" si="231"/>
        <v>15369.892877888278</v>
      </c>
      <c r="BC172" s="11">
        <f t="shared" si="232"/>
        <v>-768.49464389441403</v>
      </c>
      <c r="BD172" s="11">
        <f t="shared" si="232"/>
        <v>-22.032193945775152</v>
      </c>
      <c r="BE172" s="11">
        <f t="shared" si="242"/>
        <v>-11505.963287946854</v>
      </c>
      <c r="BF172" s="11">
        <f t="shared" si="243"/>
        <v>3073.4027521012358</v>
      </c>
      <c r="BG172" s="11">
        <f t="shared" si="260"/>
        <v>8.9286024242590791</v>
      </c>
      <c r="BH172" s="11">
        <f t="shared" si="244"/>
        <v>1104.4757538759707</v>
      </c>
      <c r="BI172" s="11">
        <f t="shared" si="233"/>
        <v>4186.8071084014655</v>
      </c>
    </row>
    <row r="173" spans="1:61" x14ac:dyDescent="0.2">
      <c r="D173" s="21"/>
      <c r="E173" s="31">
        <f t="shared" si="245"/>
        <v>11</v>
      </c>
      <c r="F173" s="27">
        <f>B166</f>
        <v>17440.265953218401</v>
      </c>
      <c r="G173" s="27">
        <f t="shared" si="261"/>
        <v>872.0132976609201</v>
      </c>
      <c r="H173" s="28">
        <f t="shared" si="262"/>
        <v>25</v>
      </c>
      <c r="I173" s="27">
        <f>B163</f>
        <v>2000000</v>
      </c>
      <c r="J173" s="29">
        <v>0.4</v>
      </c>
      <c r="K173" s="8">
        <f t="shared" si="234"/>
        <v>800</v>
      </c>
      <c r="L173" s="40"/>
      <c r="M173" s="9">
        <f t="shared" si="246"/>
        <v>8.0967593767471424</v>
      </c>
      <c r="N173" s="9">
        <f t="shared" si="247"/>
        <v>4.6132401097442252E-3</v>
      </c>
      <c r="O173" s="33">
        <f t="shared" si="248"/>
        <v>0.8812877578310061</v>
      </c>
      <c r="P173" s="33">
        <f t="shared" si="249"/>
        <v>7.1355749168306639E-3</v>
      </c>
      <c r="Q173" s="33">
        <f t="shared" si="250"/>
        <v>4.0655920326525524E-3</v>
      </c>
      <c r="R173" s="30">
        <f t="shared" si="251"/>
        <v>0.87008659088152285</v>
      </c>
      <c r="S173" s="40"/>
      <c r="T173" s="10">
        <f t="shared" si="235"/>
        <v>705.03020626480486</v>
      </c>
      <c r="U173" s="10">
        <f t="shared" si="226"/>
        <v>696.06927270521828</v>
      </c>
      <c r="W173" s="40"/>
      <c r="X173" s="11">
        <f t="shared" si="227"/>
        <v>15174.541547302892</v>
      </c>
      <c r="Y173" s="11">
        <f t="shared" si="228"/>
        <v>-758.72707736514462</v>
      </c>
      <c r="Z173" s="11">
        <f t="shared" si="228"/>
        <v>-21.752164772038071</v>
      </c>
      <c r="AA173" s="11">
        <f t="shared" si="236"/>
        <v>-14271.149833661328</v>
      </c>
      <c r="AB173" s="11">
        <f t="shared" si="237"/>
        <v>122.91247150437994</v>
      </c>
      <c r="AC173" s="11">
        <f t="shared" si="252"/>
        <v>9.0111527188200249</v>
      </c>
      <c r="AD173" s="11">
        <f t="shared" si="238"/>
        <v>1090.1544396077491</v>
      </c>
      <c r="AE173" s="11">
        <f t="shared" si="229"/>
        <v>1222.0780638309491</v>
      </c>
      <c r="AI173" s="31">
        <f t="shared" si="253"/>
        <v>11</v>
      </c>
      <c r="AJ173" s="27">
        <f t="shared" si="263"/>
        <v>17440.265953218401</v>
      </c>
      <c r="AK173" s="27">
        <f t="shared" si="263"/>
        <v>872.0132976609201</v>
      </c>
      <c r="AL173" s="28">
        <f t="shared" si="264"/>
        <v>25</v>
      </c>
      <c r="AM173" s="27">
        <f t="shared" si="239"/>
        <v>2000000</v>
      </c>
      <c r="AN173" s="29">
        <v>0.4</v>
      </c>
      <c r="AO173" s="8">
        <f t="shared" si="240"/>
        <v>800</v>
      </c>
      <c r="AP173" s="40"/>
      <c r="AQ173" s="9">
        <f t="shared" si="254"/>
        <v>7.0330395168676088</v>
      </c>
      <c r="AR173" s="9">
        <f t="shared" si="255"/>
        <v>4.6132401097442252E-3</v>
      </c>
      <c r="AS173" s="33">
        <f t="shared" si="256"/>
        <v>0.88715278413809662</v>
      </c>
      <c r="AT173" s="33">
        <f t="shared" si="257"/>
        <v>6.2393805883423532E-3</v>
      </c>
      <c r="AU173" s="33">
        <f t="shared" si="258"/>
        <v>4.0926488072571274E-3</v>
      </c>
      <c r="AV173" s="30">
        <f t="shared" si="259"/>
        <v>0.8768207547424971</v>
      </c>
      <c r="AW173" s="40"/>
      <c r="AX173" s="10">
        <f t="shared" si="241"/>
        <v>709.72222731047725</v>
      </c>
      <c r="AY173" s="10">
        <f t="shared" si="230"/>
        <v>701.45660379399772</v>
      </c>
      <c r="BA173" s="40"/>
      <c r="BB173" s="11">
        <f t="shared" si="231"/>
        <v>15174.541547302892</v>
      </c>
      <c r="BC173" s="11">
        <f t="shared" si="232"/>
        <v>-758.72707736514462</v>
      </c>
      <c r="BD173" s="11">
        <f t="shared" si="232"/>
        <v>-21.752164772038071</v>
      </c>
      <c r="BE173" s="11">
        <f t="shared" si="242"/>
        <v>-12478.761176684706</v>
      </c>
      <c r="BF173" s="11">
        <f t="shared" si="243"/>
        <v>1915.3011284810018</v>
      </c>
      <c r="BG173" s="11">
        <f t="shared" si="260"/>
        <v>9.0111527188200249</v>
      </c>
      <c r="BH173" s="11">
        <f t="shared" si="244"/>
        <v>1090.4927161844355</v>
      </c>
      <c r="BI173" s="11">
        <f t="shared" si="233"/>
        <v>3014.8049973842571</v>
      </c>
    </row>
    <row r="174" spans="1:61" x14ac:dyDescent="0.2">
      <c r="A174" s="220" t="s">
        <v>75</v>
      </c>
      <c r="B174" s="220"/>
      <c r="D174" s="21"/>
      <c r="E174" s="31">
        <f t="shared" si="245"/>
        <v>12</v>
      </c>
      <c r="F174" s="27">
        <f>B166</f>
        <v>17440.265953218401</v>
      </c>
      <c r="G174" s="27">
        <f t="shared" si="261"/>
        <v>872.0132976609201</v>
      </c>
      <c r="H174" s="28">
        <f t="shared" si="262"/>
        <v>25</v>
      </c>
      <c r="I174" s="27">
        <f>B163</f>
        <v>2000000</v>
      </c>
      <c r="J174" s="29">
        <v>0.4</v>
      </c>
      <c r="K174" s="8">
        <f t="shared" si="234"/>
        <v>800</v>
      </c>
      <c r="L174" s="40"/>
      <c r="M174" s="9">
        <f t="shared" si="246"/>
        <v>8.8814451469123252</v>
      </c>
      <c r="N174" s="9">
        <f t="shared" si="247"/>
        <v>4.1712208070308491E-3</v>
      </c>
      <c r="O174" s="33">
        <f t="shared" si="248"/>
        <v>0.87008659088152285</v>
      </c>
      <c r="P174" s="33">
        <f t="shared" si="249"/>
        <v>7.7276263299781911E-3</v>
      </c>
      <c r="Q174" s="33">
        <f t="shared" si="250"/>
        <v>3.629323291803546E-3</v>
      </c>
      <c r="R174" s="30">
        <f t="shared" si="251"/>
        <v>0.85872964125974116</v>
      </c>
      <c r="S174" s="40"/>
      <c r="T174" s="10">
        <f t="shared" si="235"/>
        <v>696.06927270521828</v>
      </c>
      <c r="U174" s="10">
        <f t="shared" si="226"/>
        <v>686.98371300779297</v>
      </c>
      <c r="X174" s="11">
        <f t="shared" si="227"/>
        <v>14976.473325481715</v>
      </c>
      <c r="Y174" s="11">
        <f t="shared" si="228"/>
        <v>-748.82366627408578</v>
      </c>
      <c r="Z174" s="11">
        <f t="shared" si="228"/>
        <v>-21.46824103149353</v>
      </c>
      <c r="AA174" s="11">
        <f t="shared" si="236"/>
        <v>-15455.252659956383</v>
      </c>
      <c r="AB174" s="11">
        <f t="shared" si="237"/>
        <v>-1249.0712417802461</v>
      </c>
      <c r="AC174" s="11">
        <f t="shared" si="252"/>
        <v>8.9609335595866035</v>
      </c>
      <c r="AD174" s="11">
        <f t="shared" si="238"/>
        <v>1075.9424355894412</v>
      </c>
      <c r="AE174" s="11">
        <f t="shared" si="229"/>
        <v>-164.16787263121819</v>
      </c>
      <c r="AI174" s="31">
        <f t="shared" si="253"/>
        <v>12</v>
      </c>
      <c r="AJ174" s="27">
        <f t="shared" si="263"/>
        <v>17440.265953218401</v>
      </c>
      <c r="AK174" s="27">
        <f t="shared" si="263"/>
        <v>872.0132976609201</v>
      </c>
      <c r="AL174" s="28">
        <f t="shared" si="264"/>
        <v>25</v>
      </c>
      <c r="AM174" s="27">
        <f t="shared" si="239"/>
        <v>2000000</v>
      </c>
      <c r="AN174" s="29">
        <v>0.4</v>
      </c>
      <c r="AO174" s="8">
        <f t="shared" si="240"/>
        <v>800</v>
      </c>
      <c r="AP174" s="40"/>
      <c r="AQ174" s="9">
        <f t="shared" si="254"/>
        <v>7.71463640929157</v>
      </c>
      <c r="AR174" s="9">
        <f t="shared" si="255"/>
        <v>4.1712208070308491E-3</v>
      </c>
      <c r="AS174" s="33">
        <f t="shared" si="256"/>
        <v>0.8768207547424971</v>
      </c>
      <c r="AT174" s="33">
        <f t="shared" si="257"/>
        <v>6.7643533189589823E-3</v>
      </c>
      <c r="AU174" s="33">
        <f t="shared" si="258"/>
        <v>3.657412976218397E-3</v>
      </c>
      <c r="AV174" s="30">
        <f t="shared" si="259"/>
        <v>0.86639898844731977</v>
      </c>
      <c r="AW174" s="40"/>
      <c r="AX174" s="10">
        <f t="shared" si="241"/>
        <v>701.45660379399772</v>
      </c>
      <c r="AY174" s="10">
        <f t="shared" si="230"/>
        <v>693.11919075785579</v>
      </c>
      <c r="BB174" s="11">
        <f t="shared" si="231"/>
        <v>14976.473325481715</v>
      </c>
      <c r="BC174" s="11">
        <f t="shared" si="232"/>
        <v>-748.82366627408578</v>
      </c>
      <c r="BD174" s="11">
        <f t="shared" si="232"/>
        <v>-21.46824103149353</v>
      </c>
      <c r="BE174" s="11">
        <f t="shared" si="242"/>
        <v>-13528.706637917965</v>
      </c>
      <c r="BF174" s="11">
        <f t="shared" si="243"/>
        <v>677.47478025817145</v>
      </c>
      <c r="BG174" s="11">
        <f t="shared" si="260"/>
        <v>8.9609335595866035</v>
      </c>
      <c r="BH174" s="11">
        <f t="shared" si="244"/>
        <v>1076.3308413319664</v>
      </c>
      <c r="BI174" s="11">
        <f t="shared" si="233"/>
        <v>1762.7665551497244</v>
      </c>
    </row>
    <row r="175" spans="1:61" x14ac:dyDescent="0.2">
      <c r="A175" s="37" t="s">
        <v>8</v>
      </c>
      <c r="B175" s="37" t="s">
        <v>76</v>
      </c>
      <c r="C175" s="37" t="s">
        <v>77</v>
      </c>
      <c r="D175" s="21"/>
      <c r="E175" s="31">
        <f t="shared" si="245"/>
        <v>13</v>
      </c>
      <c r="F175" s="27">
        <f>B166</f>
        <v>17440.265953218401</v>
      </c>
      <c r="G175" s="27">
        <f t="shared" si="261"/>
        <v>872.0132976609201</v>
      </c>
      <c r="H175" s="28">
        <f t="shared" si="262"/>
        <v>25</v>
      </c>
      <c r="I175" s="27">
        <f>B163</f>
        <v>2000000</v>
      </c>
      <c r="J175" s="29">
        <v>0.3</v>
      </c>
      <c r="K175" s="8">
        <f t="shared" si="234"/>
        <v>600</v>
      </c>
      <c r="L175" s="40"/>
      <c r="M175" s="9">
        <f t="shared" si="246"/>
        <v>9.7383085751715388</v>
      </c>
      <c r="N175" s="9">
        <f t="shared" si="247"/>
        <v>3.7134831460674156E-3</v>
      </c>
      <c r="O175" s="33">
        <f t="shared" si="248"/>
        <v>0.85872964125974116</v>
      </c>
      <c r="P175" s="33">
        <f t="shared" si="249"/>
        <v>8.3625742292337164E-3</v>
      </c>
      <c r="Q175" s="33">
        <f t="shared" si="250"/>
        <v>3.1888780498465666E-3</v>
      </c>
      <c r="R175" s="30">
        <f t="shared" si="251"/>
        <v>0.84717818898066088</v>
      </c>
      <c r="S175" s="40"/>
      <c r="T175" s="10">
        <f t="shared" si="235"/>
        <v>686.98371300779297</v>
      </c>
      <c r="U175" s="10">
        <f t="shared" si="226"/>
        <v>508.30691338839654</v>
      </c>
      <c r="X175" s="11">
        <f t="shared" si="227"/>
        <v>14775.012925588644</v>
      </c>
      <c r="Y175" s="11">
        <f t="shared" si="228"/>
        <v>-738.75064627943232</v>
      </c>
      <c r="Z175" s="11">
        <f t="shared" si="228"/>
        <v>-21.179454724516521</v>
      </c>
      <c r="AA175" s="11">
        <f t="shared" si="236"/>
        <v>-16725.148458467433</v>
      </c>
      <c r="AB175" s="11">
        <f t="shared" si="237"/>
        <v>-2710.0656338827375</v>
      </c>
      <c r="AC175" s="11">
        <f t="shared" si="252"/>
        <v>180.83148794937364</v>
      </c>
      <c r="AD175" s="11">
        <f t="shared" si="238"/>
        <v>1061.4891117307827</v>
      </c>
      <c r="AE175" s="11">
        <f t="shared" si="229"/>
        <v>-1467.7450342025811</v>
      </c>
      <c r="AI175" s="31">
        <f t="shared" si="253"/>
        <v>13</v>
      </c>
      <c r="AJ175" s="27">
        <f t="shared" si="263"/>
        <v>17440.265953218401</v>
      </c>
      <c r="AK175" s="27">
        <f t="shared" si="263"/>
        <v>872.0132976609201</v>
      </c>
      <c r="AL175" s="28">
        <f t="shared" si="264"/>
        <v>25</v>
      </c>
      <c r="AM175" s="27">
        <f t="shared" si="239"/>
        <v>2000000</v>
      </c>
      <c r="AN175" s="29">
        <v>0.3</v>
      </c>
      <c r="AO175" s="8">
        <f t="shared" si="240"/>
        <v>600</v>
      </c>
      <c r="AP175" s="40"/>
      <c r="AQ175" s="9">
        <f t="shared" si="254"/>
        <v>8.4589285477998004</v>
      </c>
      <c r="AR175" s="9">
        <f t="shared" si="255"/>
        <v>3.7134831460674156E-3</v>
      </c>
      <c r="AS175" s="33">
        <f t="shared" si="256"/>
        <v>0.86639898844731977</v>
      </c>
      <c r="AT175" s="33">
        <f t="shared" si="257"/>
        <v>7.3288071371619022E-3</v>
      </c>
      <c r="AU175" s="33">
        <f t="shared" si="258"/>
        <v>3.2173580413689794E-3</v>
      </c>
      <c r="AV175" s="30">
        <f t="shared" si="259"/>
        <v>0.85585282326878886</v>
      </c>
      <c r="AW175" s="40"/>
      <c r="AX175" s="10">
        <f t="shared" si="241"/>
        <v>693.11919075785579</v>
      </c>
      <c r="AY175" s="10">
        <f t="shared" si="230"/>
        <v>513.51169396127329</v>
      </c>
      <c r="BB175" s="11">
        <f t="shared" si="231"/>
        <v>14775.012925588644</v>
      </c>
      <c r="BC175" s="11">
        <f t="shared" si="232"/>
        <v>-738.75064627943232</v>
      </c>
      <c r="BD175" s="11">
        <f t="shared" si="232"/>
        <v>-21.179454724516521</v>
      </c>
      <c r="BE175" s="11">
        <f t="shared" si="242"/>
        <v>-14657.614274323805</v>
      </c>
      <c r="BF175" s="11">
        <f t="shared" si="243"/>
        <v>-642.53144973911003</v>
      </c>
      <c r="BG175" s="11">
        <f t="shared" si="260"/>
        <v>180.83148794937364</v>
      </c>
      <c r="BH175" s="11">
        <f t="shared" si="244"/>
        <v>1061.9314559550357</v>
      </c>
      <c r="BI175" s="11">
        <f t="shared" si="233"/>
        <v>600.23149416529941</v>
      </c>
    </row>
    <row r="176" spans="1:61" x14ac:dyDescent="0.2">
      <c r="A176" s="21">
        <v>1</v>
      </c>
      <c r="B176" s="13">
        <f>200</f>
        <v>200</v>
      </c>
      <c r="C176" s="13">
        <f>200 + 0.5*80</f>
        <v>240</v>
      </c>
      <c r="D176" s="21"/>
      <c r="E176" s="31">
        <f t="shared" si="245"/>
        <v>14</v>
      </c>
      <c r="F176" s="27">
        <f>B166</f>
        <v>17440.265953218401</v>
      </c>
      <c r="G176" s="27">
        <f t="shared" si="261"/>
        <v>872.0132976609201</v>
      </c>
      <c r="H176" s="28">
        <f t="shared" si="262"/>
        <v>25</v>
      </c>
      <c r="I176" s="27">
        <f>B163</f>
        <v>2000000</v>
      </c>
      <c r="J176" s="29">
        <v>0.3</v>
      </c>
      <c r="K176" s="8">
        <f t="shared" si="234"/>
        <v>600</v>
      </c>
      <c r="L176" s="40"/>
      <c r="M176" s="9">
        <f t="shared" si="246"/>
        <v>10.671629264777636</v>
      </c>
      <c r="N176" s="9">
        <f t="shared" si="247"/>
        <v>3.077532316917942E-3</v>
      </c>
      <c r="O176" s="33">
        <f t="shared" si="248"/>
        <v>0.84717818898066088</v>
      </c>
      <c r="P176" s="33">
        <f t="shared" si="249"/>
        <v>9.0407715540073395E-3</v>
      </c>
      <c r="Q176" s="33">
        <f t="shared" si="250"/>
        <v>2.6072182547759995E-3</v>
      </c>
      <c r="R176" s="30">
        <f t="shared" si="251"/>
        <v>0.83553019917187754</v>
      </c>
      <c r="S176" s="40"/>
      <c r="T176" s="10">
        <f t="shared" si="235"/>
        <v>508.30691338839654</v>
      </c>
      <c r="U176" s="10">
        <f t="shared" si="226"/>
        <v>501.31811950312652</v>
      </c>
      <c r="X176" s="11">
        <f t="shared" si="227"/>
        <v>14571.868885503085</v>
      </c>
      <c r="Y176" s="11">
        <f t="shared" si="228"/>
        <v>-728.5934442751543</v>
      </c>
      <c r="Z176" s="11">
        <f t="shared" si="228"/>
        <v>-20.888254979296939</v>
      </c>
      <c r="AA176" s="11">
        <f t="shared" si="236"/>
        <v>-18081.543108014677</v>
      </c>
      <c r="AB176" s="11">
        <f t="shared" si="237"/>
        <v>-4259.1559217660433</v>
      </c>
      <c r="AC176" s="11">
        <f t="shared" si="252"/>
        <v>6.9308713674481881</v>
      </c>
      <c r="AD176" s="11">
        <f t="shared" si="238"/>
        <v>1034.693600411377</v>
      </c>
      <c r="AE176" s="11">
        <f t="shared" si="229"/>
        <v>-3217.5314499872184</v>
      </c>
      <c r="AI176" s="31">
        <f t="shared" si="253"/>
        <v>14</v>
      </c>
      <c r="AJ176" s="27">
        <f t="shared" si="263"/>
        <v>17440.265953218401</v>
      </c>
      <c r="AK176" s="27">
        <f t="shared" si="263"/>
        <v>872.0132976609201</v>
      </c>
      <c r="AL176" s="28">
        <f t="shared" si="264"/>
        <v>25</v>
      </c>
      <c r="AM176" s="27">
        <f t="shared" si="239"/>
        <v>2000000</v>
      </c>
      <c r="AN176" s="29">
        <v>0.3</v>
      </c>
      <c r="AO176" s="8">
        <f t="shared" si="240"/>
        <v>600</v>
      </c>
      <c r="AP176" s="40"/>
      <c r="AQ176" s="9">
        <f t="shared" si="254"/>
        <v>9.2696332984882073</v>
      </c>
      <c r="AR176" s="9">
        <f t="shared" si="255"/>
        <v>3.077532316917942E-3</v>
      </c>
      <c r="AS176" s="33">
        <f t="shared" si="256"/>
        <v>0.85585282326878886</v>
      </c>
      <c r="AT176" s="33">
        <f t="shared" si="257"/>
        <v>7.9334418291775073E-3</v>
      </c>
      <c r="AU176" s="33">
        <f t="shared" si="258"/>
        <v>2.6339147221351579E-3</v>
      </c>
      <c r="AV176" s="30">
        <f t="shared" si="259"/>
        <v>0.84528546671747617</v>
      </c>
      <c r="AW176" s="40"/>
      <c r="AX176" s="10">
        <f t="shared" si="241"/>
        <v>513.51169396127329</v>
      </c>
      <c r="AY176" s="10">
        <f t="shared" si="230"/>
        <v>507.17128003048572</v>
      </c>
      <c r="BB176" s="11">
        <f t="shared" si="231"/>
        <v>14571.868885503085</v>
      </c>
      <c r="BC176" s="11">
        <f t="shared" si="232"/>
        <v>-728.5934442751543</v>
      </c>
      <c r="BD176" s="11">
        <f t="shared" si="232"/>
        <v>-20.888254979296939</v>
      </c>
      <c r="BE176" s="11">
        <f t="shared" si="242"/>
        <v>-15866.883658355015</v>
      </c>
      <c r="BF176" s="11">
        <f t="shared" si="243"/>
        <v>-2044.4964721063807</v>
      </c>
      <c r="BG176" s="11">
        <f t="shared" si="260"/>
        <v>6.9308713674481881</v>
      </c>
      <c r="BH176" s="11">
        <f t="shared" si="244"/>
        <v>1035.0688449674988</v>
      </c>
      <c r="BI176" s="11">
        <f t="shared" si="233"/>
        <v>-1002.4967557714338</v>
      </c>
    </row>
    <row r="177" spans="1:61" x14ac:dyDescent="0.2">
      <c r="A177" s="39" t="s">
        <v>74</v>
      </c>
      <c r="B177" s="13">
        <v>25</v>
      </c>
      <c r="C177" s="13">
        <v>25</v>
      </c>
      <c r="D177" s="21"/>
      <c r="E177" s="31">
        <f t="shared" si="245"/>
        <v>15</v>
      </c>
      <c r="F177" s="27">
        <f>B166</f>
        <v>17440.265953218401</v>
      </c>
      <c r="G177" s="27">
        <f t="shared" si="261"/>
        <v>872.0132976609201</v>
      </c>
      <c r="H177" s="28">
        <f t="shared" si="262"/>
        <v>25</v>
      </c>
      <c r="I177" s="27">
        <f>B163</f>
        <v>2000000</v>
      </c>
      <c r="J177" s="29">
        <v>0.3</v>
      </c>
      <c r="K177" s="8">
        <f t="shared" si="234"/>
        <v>600</v>
      </c>
      <c r="L177" s="40"/>
      <c r="M177" s="9">
        <f t="shared" si="246"/>
        <v>11.692399199466328</v>
      </c>
      <c r="N177" s="9">
        <f t="shared" si="247"/>
        <v>3.1085427993965101E-3</v>
      </c>
      <c r="O177" s="33">
        <f t="shared" si="248"/>
        <v>0.83553019917187754</v>
      </c>
      <c r="P177" s="33">
        <f t="shared" si="249"/>
        <v>9.7693526319272018E-3</v>
      </c>
      <c r="Q177" s="33">
        <f t="shared" si="250"/>
        <v>2.5972813843140718E-3</v>
      </c>
      <c r="R177" s="30">
        <f t="shared" si="251"/>
        <v>0.82316356515563627</v>
      </c>
      <c r="S177" s="40"/>
      <c r="T177" s="10">
        <f t="shared" si="235"/>
        <v>501.31811950312652</v>
      </c>
      <c r="U177" s="10">
        <f t="shared" si="226"/>
        <v>493.89813909338176</v>
      </c>
      <c r="X177" s="11">
        <f t="shared" si="227"/>
        <v>14356.19149931372</v>
      </c>
      <c r="Y177" s="11">
        <f t="shared" si="228"/>
        <v>-717.80957496568601</v>
      </c>
      <c r="Z177" s="11">
        <f t="shared" si="228"/>
        <v>-20.579089128890907</v>
      </c>
      <c r="AA177" s="11">
        <f t="shared" si="236"/>
        <v>-19538.705263854405</v>
      </c>
      <c r="AB177" s="11">
        <f t="shared" si="237"/>
        <v>-5920.9024286352615</v>
      </c>
      <c r="AC177" s="11">
        <f t="shared" si="252"/>
        <v>6.9887938852699616</v>
      </c>
      <c r="AD177" s="11">
        <f t="shared" si="238"/>
        <v>1019.4177050033301</v>
      </c>
      <c r="AE177" s="11">
        <f t="shared" si="229"/>
        <v>-4894.4959297466612</v>
      </c>
      <c r="AI177" s="31">
        <f t="shared" si="253"/>
        <v>15</v>
      </c>
      <c r="AJ177" s="27">
        <f t="shared" si="263"/>
        <v>17440.265953218401</v>
      </c>
      <c r="AK177" s="27">
        <f t="shared" si="263"/>
        <v>872.0132976609201</v>
      </c>
      <c r="AL177" s="28">
        <f t="shared" si="264"/>
        <v>25</v>
      </c>
      <c r="AM177" s="27">
        <f t="shared" si="239"/>
        <v>2000000</v>
      </c>
      <c r="AN177" s="29">
        <v>0.3</v>
      </c>
      <c r="AO177" s="8">
        <f t="shared" si="240"/>
        <v>600</v>
      </c>
      <c r="AP177" s="40"/>
      <c r="AQ177" s="9">
        <f t="shared" si="254"/>
        <v>10.156298562237238</v>
      </c>
      <c r="AR177" s="9">
        <f t="shared" si="255"/>
        <v>3.1085427993965101E-3</v>
      </c>
      <c r="AS177" s="33">
        <f t="shared" si="256"/>
        <v>0.84528546671747617</v>
      </c>
      <c r="AT177" s="33">
        <f t="shared" si="257"/>
        <v>8.5849715703027359E-3</v>
      </c>
      <c r="AU177" s="33">
        <f t="shared" si="258"/>
        <v>2.6276060509991287E-3</v>
      </c>
      <c r="AV177" s="30">
        <f t="shared" si="259"/>
        <v>0.83407288909617427</v>
      </c>
      <c r="AW177" s="40"/>
      <c r="AX177" s="10">
        <f t="shared" si="241"/>
        <v>507.17128003048572</v>
      </c>
      <c r="AY177" s="10">
        <f t="shared" si="230"/>
        <v>500.44373345770458</v>
      </c>
      <c r="BB177" s="11">
        <f t="shared" si="231"/>
        <v>14356.19149931372</v>
      </c>
      <c r="BC177" s="11">
        <f t="shared" si="232"/>
        <v>-717.80957496568601</v>
      </c>
      <c r="BD177" s="11">
        <f t="shared" si="232"/>
        <v>-20.579089128890907</v>
      </c>
      <c r="BE177" s="11">
        <f t="shared" si="242"/>
        <v>-17169.943140605472</v>
      </c>
      <c r="BF177" s="11">
        <f t="shared" si="243"/>
        <v>-3552.1403053863287</v>
      </c>
      <c r="BG177" s="11">
        <f t="shared" si="260"/>
        <v>6.9887938852699616</v>
      </c>
      <c r="BH177" s="11">
        <f t="shared" si="244"/>
        <v>1019.839695247346</v>
      </c>
      <c r="BI177" s="11">
        <f t="shared" si="233"/>
        <v>-2525.311816253713</v>
      </c>
    </row>
    <row r="178" spans="1:61" x14ac:dyDescent="0.2">
      <c r="D178" s="21"/>
      <c r="E178" s="31">
        <f t="shared" si="245"/>
        <v>16</v>
      </c>
      <c r="F178" s="27">
        <f>B166</f>
        <v>17440.265953218401</v>
      </c>
      <c r="G178" s="27">
        <f t="shared" si="261"/>
        <v>872.0132976609201</v>
      </c>
      <c r="H178" s="28">
        <f t="shared" si="262"/>
        <v>25</v>
      </c>
      <c r="I178" s="27">
        <f>B163</f>
        <v>2000000</v>
      </c>
      <c r="J178" s="29">
        <v>0.2</v>
      </c>
      <c r="K178" s="8">
        <f t="shared" si="234"/>
        <v>400</v>
      </c>
      <c r="L178" s="40"/>
      <c r="M178" s="9">
        <f t="shared" si="246"/>
        <v>12.807475417484119</v>
      </c>
      <c r="N178" s="9">
        <f t="shared" si="247"/>
        <v>2.4696592901591813E-3</v>
      </c>
      <c r="O178" s="33">
        <f t="shared" si="248"/>
        <v>0.82316356515563627</v>
      </c>
      <c r="P178" s="33">
        <f t="shared" si="249"/>
        <v>1.0542647125299398E-2</v>
      </c>
      <c r="Q178" s="33">
        <f t="shared" si="250"/>
        <v>2.0329335460071698E-3</v>
      </c>
      <c r="R178" s="30">
        <f t="shared" si="251"/>
        <v>0.81058798448432967</v>
      </c>
      <c r="S178" s="40"/>
      <c r="T178" s="10">
        <f t="shared" si="235"/>
        <v>493.89813909338176</v>
      </c>
      <c r="U178" s="10">
        <f t="shared" si="226"/>
        <v>324.23519379373187</v>
      </c>
      <c r="X178" s="11">
        <f t="shared" si="227"/>
        <v>14136.87002788998</v>
      </c>
      <c r="Y178" s="11">
        <f t="shared" si="228"/>
        <v>-706.84350139449907</v>
      </c>
      <c r="Z178" s="11">
        <f t="shared" si="228"/>
        <v>-20.264699612108242</v>
      </c>
      <c r="AA178" s="11">
        <f t="shared" si="236"/>
        <v>-21085.294250598796</v>
      </c>
      <c r="AB178" s="11">
        <f t="shared" si="237"/>
        <v>-7675.5324237154236</v>
      </c>
      <c r="AC178" s="11">
        <f t="shared" si="252"/>
        <v>172.05269344087205</v>
      </c>
      <c r="AD178" s="11">
        <f t="shared" si="238"/>
        <v>1003.8611344804617</v>
      </c>
      <c r="AE178" s="11">
        <f t="shared" si="229"/>
        <v>-6499.6185957940907</v>
      </c>
      <c r="AI178" s="31">
        <f t="shared" si="253"/>
        <v>16</v>
      </c>
      <c r="AJ178" s="27">
        <f t="shared" si="263"/>
        <v>17440.265953218401</v>
      </c>
      <c r="AK178" s="27">
        <f t="shared" si="263"/>
        <v>872.0132976609201</v>
      </c>
      <c r="AL178" s="28">
        <f t="shared" si="264"/>
        <v>25</v>
      </c>
      <c r="AM178" s="27">
        <f t="shared" si="239"/>
        <v>2000000</v>
      </c>
      <c r="AN178" s="29">
        <v>0.2</v>
      </c>
      <c r="AO178" s="8">
        <f t="shared" si="240"/>
        <v>400</v>
      </c>
      <c r="AP178" s="40"/>
      <c r="AQ178" s="9">
        <f t="shared" si="254"/>
        <v>11.124880527036723</v>
      </c>
      <c r="AR178" s="9">
        <f t="shared" si="255"/>
        <v>2.4696592901591813E-3</v>
      </c>
      <c r="AS178" s="33">
        <f t="shared" si="256"/>
        <v>0.83407288909617427</v>
      </c>
      <c r="AT178" s="33">
        <f t="shared" si="257"/>
        <v>9.2789612420352881E-3</v>
      </c>
      <c r="AU178" s="33">
        <f t="shared" si="258"/>
        <v>2.0598758592262753E-3</v>
      </c>
      <c r="AV178" s="30">
        <f t="shared" si="259"/>
        <v>0.82273405199491267</v>
      </c>
      <c r="AW178" s="40"/>
      <c r="AX178" s="10">
        <f t="shared" si="241"/>
        <v>500.44373345770458</v>
      </c>
      <c r="AY178" s="10">
        <f t="shared" si="230"/>
        <v>329.09362079796506</v>
      </c>
      <c r="BB178" s="11">
        <f t="shared" si="231"/>
        <v>14136.87002788998</v>
      </c>
      <c r="BC178" s="11">
        <f t="shared" si="232"/>
        <v>-706.84350139449907</v>
      </c>
      <c r="BD178" s="11">
        <f t="shared" si="232"/>
        <v>-20.264699612108242</v>
      </c>
      <c r="BE178" s="11">
        <f t="shared" si="242"/>
        <v>-18557.922484070576</v>
      </c>
      <c r="BF178" s="11">
        <f t="shared" si="243"/>
        <v>-5148.1606571872035</v>
      </c>
      <c r="BG178" s="11">
        <f t="shared" si="260"/>
        <v>172.05269344087205</v>
      </c>
      <c r="BH178" s="11">
        <f t="shared" si="244"/>
        <v>1004.3330465269736</v>
      </c>
      <c r="BI178" s="11">
        <f t="shared" si="233"/>
        <v>-3971.774917219358</v>
      </c>
    </row>
    <row r="179" spans="1:61" x14ac:dyDescent="0.2">
      <c r="A179" s="92"/>
      <c r="B179" s="93" t="s">
        <v>78</v>
      </c>
      <c r="C179" s="93" t="s">
        <v>79</v>
      </c>
      <c r="D179" s="21"/>
      <c r="E179" s="31">
        <f t="shared" si="245"/>
        <v>17</v>
      </c>
      <c r="F179" s="27">
        <f>B166</f>
        <v>17440.265953218401</v>
      </c>
      <c r="G179" s="27">
        <f t="shared" si="261"/>
        <v>872.0132976609201</v>
      </c>
      <c r="H179" s="28">
        <f t="shared" si="262"/>
        <v>25</v>
      </c>
      <c r="I179" s="27">
        <f>B163</f>
        <v>2000000</v>
      </c>
      <c r="J179" s="29">
        <v>0.2</v>
      </c>
      <c r="K179" s="8">
        <f t="shared" si="234"/>
        <v>400</v>
      </c>
      <c r="L179" s="40"/>
      <c r="M179" s="9">
        <f t="shared" si="246"/>
        <v>14.036297605946634</v>
      </c>
      <c r="N179" s="9">
        <f t="shared" si="247"/>
        <v>1.9184569384192605E-3</v>
      </c>
      <c r="O179" s="33">
        <f t="shared" si="248"/>
        <v>0.81058798448432967</v>
      </c>
      <c r="P179" s="33">
        <f t="shared" si="249"/>
        <v>1.1377654186026504E-2</v>
      </c>
      <c r="Q179" s="33">
        <f t="shared" si="250"/>
        <v>1.5550781430332462E-3</v>
      </c>
      <c r="R179" s="30">
        <f t="shared" si="251"/>
        <v>0.79765525215526989</v>
      </c>
      <c r="S179" s="40"/>
      <c r="T179" s="10">
        <f t="shared" si="235"/>
        <v>324.23519379373187</v>
      </c>
      <c r="U179" s="10">
        <f t="shared" si="226"/>
        <v>319.06210086210797</v>
      </c>
      <c r="W179" s="40"/>
      <c r="X179" s="11">
        <f t="shared" si="227"/>
        <v>13911.319736569392</v>
      </c>
      <c r="Y179" s="11">
        <f t="shared" si="228"/>
        <v>-695.56598682846959</v>
      </c>
      <c r="Z179" s="11">
        <f t="shared" si="228"/>
        <v>-19.941381303881748</v>
      </c>
      <c r="AA179" s="11">
        <f t="shared" si="236"/>
        <v>-22755.308372053008</v>
      </c>
      <c r="AB179" s="11">
        <f t="shared" si="237"/>
        <v>-9559.4960036159664</v>
      </c>
      <c r="AC179" s="11">
        <f t="shared" si="252"/>
        <v>5.0302322685226164</v>
      </c>
      <c r="AD179" s="11">
        <f t="shared" si="238"/>
        <v>976.18085332658382</v>
      </c>
      <c r="AE179" s="11">
        <f t="shared" si="229"/>
        <v>-8578.2849180208614</v>
      </c>
      <c r="AI179" s="31">
        <f t="shared" si="253"/>
        <v>17</v>
      </c>
      <c r="AJ179" s="27">
        <f t="shared" si="263"/>
        <v>17440.265953218401</v>
      </c>
      <c r="AK179" s="27">
        <f t="shared" si="263"/>
        <v>872.0132976609201</v>
      </c>
      <c r="AL179" s="28">
        <f t="shared" si="264"/>
        <v>25</v>
      </c>
      <c r="AM179" s="27">
        <f t="shared" si="239"/>
        <v>2000000</v>
      </c>
      <c r="AN179" s="29">
        <v>0.2</v>
      </c>
      <c r="AO179" s="8">
        <f t="shared" si="240"/>
        <v>400</v>
      </c>
      <c r="AP179" s="40"/>
      <c r="AQ179" s="9">
        <f t="shared" si="254"/>
        <v>12.192264971667788</v>
      </c>
      <c r="AR179" s="9">
        <f t="shared" si="255"/>
        <v>1.9184569384192605E-3</v>
      </c>
      <c r="AS179" s="33">
        <f t="shared" si="256"/>
        <v>0.82273405199491267</v>
      </c>
      <c r="AT179" s="33">
        <f t="shared" si="257"/>
        <v>1.0030991563135878E-2</v>
      </c>
      <c r="AU179" s="33">
        <f t="shared" si="258"/>
        <v>1.5783798505234329E-3</v>
      </c>
      <c r="AV179" s="30">
        <f t="shared" si="259"/>
        <v>0.81112468058125331</v>
      </c>
      <c r="AW179" s="40"/>
      <c r="AX179" s="10">
        <f t="shared" si="241"/>
        <v>329.09362079796506</v>
      </c>
      <c r="AY179" s="10">
        <f t="shared" si="230"/>
        <v>324.44987223250132</v>
      </c>
      <c r="BA179" s="40"/>
      <c r="BB179" s="11">
        <f t="shared" si="231"/>
        <v>13911.319736569392</v>
      </c>
      <c r="BC179" s="11">
        <f t="shared" si="232"/>
        <v>-695.56598682846959</v>
      </c>
      <c r="BD179" s="11">
        <f t="shared" si="232"/>
        <v>-19.941381303881748</v>
      </c>
      <c r="BE179" s="11">
        <f t="shared" si="242"/>
        <v>-20061.983126271756</v>
      </c>
      <c r="BF179" s="11">
        <f t="shared" si="243"/>
        <v>-6866.1707578347141</v>
      </c>
      <c r="BG179" s="11">
        <f t="shared" si="260"/>
        <v>5.0302322685226164</v>
      </c>
      <c r="BH179" s="11">
        <f t="shared" si="244"/>
        <v>976.53112712950917</v>
      </c>
      <c r="BI179" s="11">
        <f t="shared" si="233"/>
        <v>-5884.6093984366817</v>
      </c>
    </row>
    <row r="180" spans="1:61" x14ac:dyDescent="0.2">
      <c r="A180" s="35" t="s">
        <v>80</v>
      </c>
      <c r="B180" s="90">
        <f>AE188</f>
        <v>13134.190351868221</v>
      </c>
      <c r="C180" s="90">
        <f>BI188</f>
        <v>38022.339290193231</v>
      </c>
      <c r="D180" s="21"/>
      <c r="E180" s="31">
        <f t="shared" si="245"/>
        <v>18</v>
      </c>
      <c r="F180" s="27">
        <f>B166</f>
        <v>17440.265953218401</v>
      </c>
      <c r="G180" s="27">
        <f t="shared" si="261"/>
        <v>872.0132976609201</v>
      </c>
      <c r="H180" s="28">
        <f t="shared" si="262"/>
        <v>25</v>
      </c>
      <c r="I180" s="27">
        <f>B163</f>
        <v>2000000</v>
      </c>
      <c r="J180" s="29">
        <v>0.2</v>
      </c>
      <c r="K180" s="8">
        <f t="shared" si="234"/>
        <v>400</v>
      </c>
      <c r="L180" s="40"/>
      <c r="M180" s="9">
        <f t="shared" si="246"/>
        <v>15.408521992477764</v>
      </c>
      <c r="N180" s="9">
        <f t="shared" si="247"/>
        <v>1.3713531842010854E-3</v>
      </c>
      <c r="O180" s="33">
        <f t="shared" si="248"/>
        <v>0.79765525215526989</v>
      </c>
      <c r="P180" s="33">
        <f t="shared" si="249"/>
        <v>1.2290688495249873E-2</v>
      </c>
      <c r="Q180" s="33">
        <f t="shared" si="250"/>
        <v>1.093867069937849E-3</v>
      </c>
      <c r="R180" s="30">
        <f t="shared" si="251"/>
        <v>0.78427069659008219</v>
      </c>
      <c r="S180" s="40"/>
      <c r="T180" s="10">
        <f t="shared" si="235"/>
        <v>319.06210086210797</v>
      </c>
      <c r="U180" s="10">
        <f t="shared" si="226"/>
        <v>313.7082786360329</v>
      </c>
      <c r="X180" s="11">
        <f t="shared" si="227"/>
        <v>13677.889527846888</v>
      </c>
      <c r="Y180" s="11">
        <f t="shared" si="228"/>
        <v>-683.89447639234447</v>
      </c>
      <c r="Z180" s="11">
        <f t="shared" si="228"/>
        <v>-19.606767414752056</v>
      </c>
      <c r="AA180" s="11">
        <f t="shared" si="236"/>
        <v>-24581.376990499746</v>
      </c>
      <c r="AB180" s="11">
        <f t="shared" si="237"/>
        <v>-11606.988706459955</v>
      </c>
      <c r="AC180" s="11">
        <f t="shared" si="252"/>
        <v>5.1730929316239349</v>
      </c>
      <c r="AD180" s="11">
        <f t="shared" si="238"/>
        <v>959.81994856351912</v>
      </c>
      <c r="AE180" s="11">
        <f t="shared" si="229"/>
        <v>-10641.995664964812</v>
      </c>
      <c r="AI180" s="31">
        <f t="shared" si="253"/>
        <v>18</v>
      </c>
      <c r="AJ180" s="27">
        <f t="shared" si="263"/>
        <v>17440.265953218401</v>
      </c>
      <c r="AK180" s="27">
        <f t="shared" si="263"/>
        <v>872.0132976609201</v>
      </c>
      <c r="AL180" s="28">
        <f t="shared" si="264"/>
        <v>25</v>
      </c>
      <c r="AM180" s="27">
        <f t="shared" si="239"/>
        <v>2000000</v>
      </c>
      <c r="AN180" s="29">
        <v>0.2</v>
      </c>
      <c r="AO180" s="8">
        <f t="shared" si="240"/>
        <v>400</v>
      </c>
      <c r="AP180" s="40"/>
      <c r="AQ180" s="9">
        <f t="shared" si="254"/>
        <v>13.384212007194003</v>
      </c>
      <c r="AR180" s="9">
        <f t="shared" si="255"/>
        <v>1.3713531842010854E-3</v>
      </c>
      <c r="AS180" s="33">
        <f t="shared" si="256"/>
        <v>0.81112468058125331</v>
      </c>
      <c r="AT180" s="33">
        <f t="shared" si="257"/>
        <v>1.0856264689167011E-2</v>
      </c>
      <c r="AU180" s="33">
        <f t="shared" si="258"/>
        <v>1.11233841349919E-3</v>
      </c>
      <c r="AV180" s="30">
        <f t="shared" si="259"/>
        <v>0.79915607747858708</v>
      </c>
      <c r="AW180" s="40"/>
      <c r="AX180" s="10">
        <f t="shared" si="241"/>
        <v>324.44987223250132</v>
      </c>
      <c r="AY180" s="10">
        <f t="shared" si="230"/>
        <v>319.6624309914348</v>
      </c>
      <c r="BB180" s="11">
        <f t="shared" si="231"/>
        <v>13677.889527846888</v>
      </c>
      <c r="BC180" s="11">
        <f t="shared" si="232"/>
        <v>-683.89447639234447</v>
      </c>
      <c r="BD180" s="11">
        <f t="shared" si="232"/>
        <v>-19.606767414752056</v>
      </c>
      <c r="BE180" s="11">
        <f t="shared" si="242"/>
        <v>-21712.52937833402</v>
      </c>
      <c r="BF180" s="11">
        <f t="shared" si="243"/>
        <v>-8738.1410942942293</v>
      </c>
      <c r="BG180" s="11">
        <f t="shared" si="260"/>
        <v>5.1730929316239349</v>
      </c>
      <c r="BH180" s="11">
        <f t="shared" si="244"/>
        <v>960.2083860486465</v>
      </c>
      <c r="BI180" s="11">
        <f t="shared" si="233"/>
        <v>-7772.7596153139593</v>
      </c>
    </row>
    <row r="181" spans="1:61" x14ac:dyDescent="0.2">
      <c r="A181" s="35" t="s">
        <v>81</v>
      </c>
      <c r="B181" s="222">
        <f>F162+NPV(B165,F163:F182)</f>
        <v>262678.05732191599</v>
      </c>
      <c r="C181" s="222"/>
      <c r="E181" s="31">
        <f t="shared" si="245"/>
        <v>19</v>
      </c>
      <c r="F181" s="27">
        <f>B166</f>
        <v>17440.265953218401</v>
      </c>
      <c r="G181" s="27">
        <f t="shared" si="261"/>
        <v>872.0132976609201</v>
      </c>
      <c r="H181" s="28">
        <f t="shared" si="262"/>
        <v>25</v>
      </c>
      <c r="I181" s="27">
        <f>B163</f>
        <v>2000000</v>
      </c>
      <c r="J181" s="29">
        <v>0.1</v>
      </c>
      <c r="K181" s="8">
        <f t="shared" si="234"/>
        <v>200</v>
      </c>
      <c r="L181" s="40"/>
      <c r="M181" s="9">
        <f t="shared" si="246"/>
        <v>16.950197080660736</v>
      </c>
      <c r="N181" s="9">
        <f t="shared" si="247"/>
        <v>1.2715628610744996E-3</v>
      </c>
      <c r="O181" s="33">
        <f t="shared" si="248"/>
        <v>0.78427069659008219</v>
      </c>
      <c r="P181" s="33">
        <f t="shared" si="249"/>
        <v>1.3293542871788975E-2</v>
      </c>
      <c r="Q181" s="33">
        <f t="shared" si="250"/>
        <v>9.9724949081297573E-4</v>
      </c>
      <c r="R181" s="30">
        <f t="shared" si="251"/>
        <v>0.76997990422748019</v>
      </c>
      <c r="S181" s="40"/>
      <c r="T181" s="10">
        <f t="shared" si="235"/>
        <v>313.7082786360329</v>
      </c>
      <c r="U181" s="10">
        <f t="shared" si="226"/>
        <v>153.99598084549604</v>
      </c>
      <c r="X181" s="11">
        <f t="shared" si="227"/>
        <v>13428.654308360889</v>
      </c>
      <c r="Y181" s="11">
        <f t="shared" si="228"/>
        <v>-671.43271541804449</v>
      </c>
      <c r="Z181" s="11">
        <f t="shared" si="228"/>
        <v>-19.249497605687004</v>
      </c>
      <c r="AA181" s="11">
        <f t="shared" si="236"/>
        <v>-26587.085743577951</v>
      </c>
      <c r="AB181" s="11">
        <f t="shared" si="237"/>
        <v>-13849.113648240795</v>
      </c>
      <c r="AC181" s="11">
        <f t="shared" si="252"/>
        <v>162.20796154409149</v>
      </c>
      <c r="AD181" s="11">
        <f t="shared" si="238"/>
        <v>942.36350775622384</v>
      </c>
      <c r="AE181" s="11">
        <f t="shared" si="229"/>
        <v>-12744.542178940481</v>
      </c>
      <c r="AI181" s="31">
        <f t="shared" si="253"/>
        <v>19</v>
      </c>
      <c r="AJ181" s="27">
        <f t="shared" si="263"/>
        <v>17440.265953218401</v>
      </c>
      <c r="AK181" s="27">
        <f t="shared" si="263"/>
        <v>872.0132976609201</v>
      </c>
      <c r="AL181" s="28">
        <f t="shared" si="264"/>
        <v>25</v>
      </c>
      <c r="AM181" s="27">
        <f t="shared" si="239"/>
        <v>2000000</v>
      </c>
      <c r="AN181" s="29">
        <v>0.1</v>
      </c>
      <c r="AO181" s="8">
        <f t="shared" si="240"/>
        <v>200</v>
      </c>
      <c r="AP181" s="40"/>
      <c r="AQ181" s="9">
        <f t="shared" si="254"/>
        <v>14.723347988991849</v>
      </c>
      <c r="AR181" s="9">
        <f t="shared" si="255"/>
        <v>1.2715628610744996E-3</v>
      </c>
      <c r="AS181" s="33">
        <f t="shared" si="256"/>
        <v>0.79915607747858708</v>
      </c>
      <c r="AT181" s="33">
        <f t="shared" si="257"/>
        <v>1.1766253026234968E-2</v>
      </c>
      <c r="AU181" s="33">
        <f t="shared" si="258"/>
        <v>1.0161771883237466E-3</v>
      </c>
      <c r="AV181" s="30">
        <f t="shared" si="259"/>
        <v>0.78637364726402836</v>
      </c>
      <c r="AW181" s="40"/>
      <c r="AX181" s="10">
        <f t="shared" si="241"/>
        <v>319.6624309914348</v>
      </c>
      <c r="AY181" s="10">
        <f t="shared" si="230"/>
        <v>157.27472945280567</v>
      </c>
      <c r="BB181" s="11">
        <f t="shared" si="231"/>
        <v>13428.654308360889</v>
      </c>
      <c r="BC181" s="11">
        <f t="shared" si="232"/>
        <v>-671.43271541804449</v>
      </c>
      <c r="BD181" s="11">
        <f t="shared" si="232"/>
        <v>-19.249497605687004</v>
      </c>
      <c r="BE181" s="11">
        <f t="shared" si="242"/>
        <v>-23532.506052469937</v>
      </c>
      <c r="BF181" s="11">
        <f t="shared" si="243"/>
        <v>-10794.53395713278</v>
      </c>
      <c r="BG181" s="11">
        <f t="shared" si="260"/>
        <v>162.20796154409149</v>
      </c>
      <c r="BH181" s="11">
        <f t="shared" si="244"/>
        <v>942.79277912057807</v>
      </c>
      <c r="BI181" s="11">
        <f t="shared" si="233"/>
        <v>-9689.5332164681113</v>
      </c>
    </row>
    <row r="182" spans="1:61" x14ac:dyDescent="0.2">
      <c r="A182" s="34" t="s">
        <v>82</v>
      </c>
      <c r="B182" s="129">
        <f>B180/B181</f>
        <v>5.0001094441520365E-2</v>
      </c>
      <c r="C182" s="129">
        <f>C180/B181</f>
        <v>0.14474882172436759</v>
      </c>
      <c r="E182" s="31">
        <f t="shared" si="245"/>
        <v>20</v>
      </c>
      <c r="F182" s="27">
        <f>B166</f>
        <v>17440.265953218401</v>
      </c>
      <c r="G182" s="27">
        <f t="shared" si="261"/>
        <v>872.0132976609201</v>
      </c>
      <c r="H182" s="28">
        <f t="shared" si="262"/>
        <v>25</v>
      </c>
      <c r="I182" s="27">
        <f>B163</f>
        <v>2000000</v>
      </c>
      <c r="J182" s="29">
        <v>0</v>
      </c>
      <c r="K182" s="8">
        <f t="shared" si="234"/>
        <v>0</v>
      </c>
      <c r="L182" s="40"/>
      <c r="M182" s="9">
        <f t="shared" si="246"/>
        <v>18.704439664650572</v>
      </c>
      <c r="N182" s="9">
        <f t="shared" si="247"/>
        <v>9.4724395230578351E-2</v>
      </c>
      <c r="O182" s="33">
        <f t="shared" si="248"/>
        <v>0.76997990422748019</v>
      </c>
      <c r="P182" s="33">
        <f t="shared" si="249"/>
        <v>1.440204266161633E-2</v>
      </c>
      <c r="Q182" s="33">
        <f t="shared" si="250"/>
        <v>7.2935880767646705E-2</v>
      </c>
      <c r="R182" s="30">
        <f t="shared" si="251"/>
        <v>0.68264198079821714</v>
      </c>
      <c r="S182" s="40"/>
      <c r="T182" s="10">
        <f t="shared" si="235"/>
        <v>153.99598084549604</v>
      </c>
      <c r="U182" s="10">
        <f t="shared" si="226"/>
        <v>0</v>
      </c>
      <c r="X182" s="11">
        <f t="shared" si="227"/>
        <v>11905.457695952715</v>
      </c>
      <c r="Y182" s="11">
        <f t="shared" si="228"/>
        <v>-595.27288479763581</v>
      </c>
      <c r="Z182" s="11">
        <f t="shared" si="228"/>
        <v>-17.066049519955428</v>
      </c>
      <c r="AA182" s="11">
        <f t="shared" si="236"/>
        <v>-28804.085323232659</v>
      </c>
      <c r="AB182" s="11">
        <f t="shared" si="237"/>
        <v>-17510.966561597535</v>
      </c>
      <c r="AC182" s="11">
        <f t="shared" si="252"/>
        <v>156.85413931801645</v>
      </c>
      <c r="AD182" s="11">
        <f t="shared" si="238"/>
        <v>826.52311127396536</v>
      </c>
      <c r="AE182" s="11">
        <f t="shared" si="229"/>
        <v>-16527.589311005555</v>
      </c>
      <c r="AI182" s="31">
        <f t="shared" si="253"/>
        <v>20</v>
      </c>
      <c r="AJ182" s="27">
        <f t="shared" si="263"/>
        <v>17440.265953218401</v>
      </c>
      <c r="AK182" s="27">
        <f t="shared" si="263"/>
        <v>872.0132976609201</v>
      </c>
      <c r="AL182" s="28">
        <f t="shared" si="264"/>
        <v>25</v>
      </c>
      <c r="AM182" s="27">
        <f t="shared" si="239"/>
        <v>2000000</v>
      </c>
      <c r="AN182" s="29">
        <v>0</v>
      </c>
      <c r="AO182" s="8">
        <f t="shared" si="240"/>
        <v>0</v>
      </c>
      <c r="AP182" s="40"/>
      <c r="AQ182" s="9">
        <f t="shared" si="254"/>
        <v>16.247125199267437</v>
      </c>
      <c r="AR182" s="9">
        <f t="shared" si="255"/>
        <v>9.4724395230578351E-2</v>
      </c>
      <c r="AS182" s="33">
        <f t="shared" si="256"/>
        <v>0.78637364726402836</v>
      </c>
      <c r="AT182" s="33">
        <f t="shared" si="257"/>
        <v>1.2776311100503238E-2</v>
      </c>
      <c r="AU182" s="33">
        <f t="shared" si="258"/>
        <v>7.4488768162349228E-2</v>
      </c>
      <c r="AV182" s="30">
        <f t="shared" si="259"/>
        <v>0.69910856800117593</v>
      </c>
      <c r="AW182" s="40"/>
      <c r="AX182" s="10">
        <f t="shared" si="241"/>
        <v>157.27472945280567</v>
      </c>
      <c r="AY182" s="10">
        <f t="shared" si="230"/>
        <v>0</v>
      </c>
      <c r="BB182" s="11">
        <f t="shared" si="231"/>
        <v>11905.457695952715</v>
      </c>
      <c r="BC182" s="11">
        <f t="shared" si="232"/>
        <v>-595.27288479763581</v>
      </c>
      <c r="BD182" s="11">
        <f t="shared" si="232"/>
        <v>-17.066049519955428</v>
      </c>
      <c r="BE182" s="11">
        <f t="shared" si="242"/>
        <v>-25552.622201006478</v>
      </c>
      <c r="BF182" s="11">
        <f t="shared" si="243"/>
        <v>-14259.503439371354</v>
      </c>
      <c r="BG182" s="11">
        <f t="shared" si="260"/>
        <v>156.85413931801645</v>
      </c>
      <c r="BH182" s="11">
        <f t="shared" si="244"/>
        <v>826.75949637196459</v>
      </c>
      <c r="BI182" s="11">
        <f t="shared" si="233"/>
        <v>-13275.889803681373</v>
      </c>
    </row>
    <row r="183" spans="1:61" x14ac:dyDescent="0.2">
      <c r="B183" s="31"/>
      <c r="C183" s="14"/>
      <c r="E183" s="31"/>
      <c r="F183" s="40"/>
      <c r="G183" s="40"/>
      <c r="H183" s="40"/>
      <c r="I183" s="40"/>
      <c r="J183" s="40"/>
      <c r="K183" s="40"/>
      <c r="L183" s="40"/>
      <c r="M183" s="15"/>
      <c r="N183" s="40"/>
      <c r="O183" s="33"/>
      <c r="P183" s="40"/>
      <c r="Q183" s="40"/>
      <c r="R183" s="40"/>
      <c r="S183" s="40"/>
      <c r="T183" s="11"/>
      <c r="U183" s="11"/>
      <c r="V183" s="11"/>
      <c r="AI183" s="31"/>
      <c r="AJ183" s="40"/>
      <c r="AK183" s="40"/>
      <c r="AL183" s="40"/>
      <c r="AM183" s="40"/>
      <c r="AN183" s="40"/>
      <c r="AO183" s="40"/>
      <c r="AP183" s="40"/>
      <c r="AQ183" s="15"/>
      <c r="AR183" s="40"/>
      <c r="AS183" s="33"/>
      <c r="AT183" s="40"/>
      <c r="AU183" s="40"/>
      <c r="AV183" s="40"/>
      <c r="AW183" s="40"/>
      <c r="AX183" s="11"/>
      <c r="AY183" s="11"/>
      <c r="AZ183" s="11"/>
    </row>
    <row r="184" spans="1:61" x14ac:dyDescent="0.2">
      <c r="B184" s="41"/>
      <c r="C184" s="16"/>
      <c r="E184" s="31"/>
      <c r="F184" s="40"/>
      <c r="G184" s="40"/>
      <c r="H184" s="40"/>
      <c r="I184" s="40"/>
      <c r="J184" s="40"/>
      <c r="K184" s="40"/>
      <c r="L184" s="40"/>
      <c r="M184" s="15"/>
      <c r="N184" s="40"/>
      <c r="O184" s="40"/>
      <c r="P184" s="40"/>
      <c r="Q184" s="40"/>
      <c r="R184" s="40"/>
      <c r="S184" s="40"/>
      <c r="T184" s="11"/>
      <c r="U184" s="11"/>
      <c r="V184" s="11"/>
      <c r="W184" s="22" t="s">
        <v>83</v>
      </c>
      <c r="X184" s="42">
        <f>SUM(X162:X182)</f>
        <v>303821.67819728277</v>
      </c>
      <c r="Y184" s="42">
        <f t="shared" ref="Y184:AE184" si="265">SUM(Y162:Y182)</f>
        <v>-28271.283374777937</v>
      </c>
      <c r="Z184" s="42">
        <f t="shared" si="265"/>
        <v>-610.51755319020219</v>
      </c>
      <c r="AA184" s="42">
        <f t="shared" si="265"/>
        <v>-301196.63034356677</v>
      </c>
      <c r="AB184" s="42">
        <f t="shared" si="265"/>
        <v>-26256.753074252159</v>
      </c>
      <c r="AC184" s="42">
        <f t="shared" si="265"/>
        <v>0</v>
      </c>
      <c r="AD184" s="42">
        <f t="shared" si="265"/>
        <v>20777.753450049429</v>
      </c>
      <c r="AE184" s="42">
        <f t="shared" si="265"/>
        <v>-5478.9996242027391</v>
      </c>
      <c r="AI184" s="31"/>
      <c r="AJ184" s="40"/>
      <c r="AK184" s="40"/>
      <c r="AL184" s="40"/>
      <c r="AM184" s="40"/>
      <c r="AN184" s="40"/>
      <c r="AO184" s="40"/>
      <c r="AP184" s="40"/>
      <c r="AQ184" s="15"/>
      <c r="AR184" s="40"/>
      <c r="AS184" s="40"/>
      <c r="AT184" s="40"/>
      <c r="AU184" s="40"/>
      <c r="AV184" s="40"/>
      <c r="AW184" s="40"/>
      <c r="AX184" s="11"/>
      <c r="AY184" s="11"/>
      <c r="AZ184" s="11"/>
      <c r="BA184" s="22" t="s">
        <v>83</v>
      </c>
      <c r="BB184" s="42">
        <f>SUM(BB162:BB182)</f>
        <v>303821.67819728277</v>
      </c>
      <c r="BC184" s="42">
        <f t="shared" ref="BC184:BI184" si="266">SUM(BC162:BC182)</f>
        <v>-28271.283374777937</v>
      </c>
      <c r="BD184" s="42">
        <f t="shared" si="266"/>
        <v>-650.51755319020219</v>
      </c>
      <c r="BE184" s="42">
        <f t="shared" si="266"/>
        <v>-264407.55317703023</v>
      </c>
      <c r="BF184" s="42">
        <f t="shared" si="266"/>
        <v>10492.324092284365</v>
      </c>
      <c r="BG184" s="42">
        <f t="shared" si="266"/>
        <v>0</v>
      </c>
      <c r="BH184" s="42">
        <f t="shared" si="266"/>
        <v>20783.244268841663</v>
      </c>
      <c r="BI184" s="42">
        <f t="shared" si="266"/>
        <v>31275.568361126021</v>
      </c>
    </row>
    <row r="185" spans="1:61" x14ac:dyDescent="0.2">
      <c r="B185" s="31"/>
      <c r="C185" s="14"/>
      <c r="E185" s="31"/>
      <c r="V185" s="11"/>
      <c r="W185" s="34"/>
      <c r="AI185" s="31"/>
      <c r="AZ185" s="11"/>
      <c r="BA185" s="34"/>
    </row>
    <row r="186" spans="1:61" x14ac:dyDescent="0.2">
      <c r="C186" s="14"/>
      <c r="V186" s="11"/>
      <c r="W186" s="22" t="str">
        <f>"Present Value at "&amp;TEXT(B164,"0.00%")&amp;" :"</f>
        <v>Present Value at 7.21% :</v>
      </c>
      <c r="X186" s="42">
        <f>X162+NPV($B$19,X163:X182)</f>
        <v>164775.13773480675</v>
      </c>
      <c r="Y186" s="42">
        <f>Y162+NPV($B$19,Y163:Y182)</f>
        <v>-21318.956351654142</v>
      </c>
      <c r="Z186" s="42">
        <f>Z162+NPV($B$19,Z163:Z182)</f>
        <v>-411.19929044774597</v>
      </c>
      <c r="AA186" s="42">
        <f t="shared" ref="AA186:AE186" si="267">AA162+NPV($B$19,AA163:AA182)</f>
        <v>-130859.97854673862</v>
      </c>
      <c r="AB186" s="42">
        <f t="shared" si="267"/>
        <v>12185.003545966243</v>
      </c>
      <c r="AC186" s="42">
        <f t="shared" si="267"/>
        <v>-737.89181992865826</v>
      </c>
      <c r="AD186" s="42">
        <f t="shared" si="267"/>
        <v>10820.907910118645</v>
      </c>
      <c r="AE186" s="42">
        <f t="shared" si="267"/>
        <v>22268.019636156234</v>
      </c>
      <c r="AZ186" s="11"/>
      <c r="BA186" s="22" t="str">
        <f>"Present Value at "&amp;TEXT(B164,"0.00%")&amp;" :"</f>
        <v>Present Value at 7.21% :</v>
      </c>
      <c r="BB186" s="42">
        <f>BB162+NPV($B$19,BB163:BB182)</f>
        <v>164775.13773480675</v>
      </c>
      <c r="BC186" s="42">
        <f t="shared" ref="BC186:BI186" si="268">BC162+NPV($B$19,BC163:BC182)</f>
        <v>-21318.956351654142</v>
      </c>
      <c r="BD186" s="42">
        <f t="shared" si="268"/>
        <v>-451.19929044774597</v>
      </c>
      <c r="BE186" s="42">
        <f t="shared" si="268"/>
        <v>-114593.77281786092</v>
      </c>
      <c r="BF186" s="42">
        <f t="shared" si="268"/>
        <v>28411.209274843954</v>
      </c>
      <c r="BG186" s="42">
        <f t="shared" si="268"/>
        <v>-737.89181992865826</v>
      </c>
      <c r="BH186" s="42">
        <f t="shared" si="268"/>
        <v>10823.268947387365</v>
      </c>
      <c r="BI186" s="42">
        <f t="shared" si="268"/>
        <v>38496.586402302673</v>
      </c>
    </row>
    <row r="187" spans="1:61" x14ac:dyDescent="0.2">
      <c r="B187" s="31"/>
      <c r="C187" s="14"/>
      <c r="V187" s="11"/>
      <c r="AZ187" s="11"/>
    </row>
    <row r="188" spans="1:61" x14ac:dyDescent="0.2">
      <c r="B188" s="31"/>
      <c r="C188" s="14"/>
      <c r="V188" s="11"/>
      <c r="W188" s="22" t="str">
        <f>"Present Value at "&amp;TEXT(B165,"0.00%")&amp;" :"</f>
        <v>Present Value at 3.21% :</v>
      </c>
      <c r="X188" s="42">
        <f>X162+NPV($B$20,X163:X182)</f>
        <v>225677.63150199433</v>
      </c>
      <c r="Y188" s="42">
        <f t="shared" ref="Y188:AE188" si="269">Y162+NPV($B$20,Y163:Y182)</f>
        <v>-24364.081040013516</v>
      </c>
      <c r="Z188" s="42">
        <f t="shared" si="269"/>
        <v>-498.50084584052473</v>
      </c>
      <c r="AA188" s="42">
        <f t="shared" si="269"/>
        <v>-202453.34858690656</v>
      </c>
      <c r="AB188" s="42">
        <f t="shared" si="269"/>
        <v>-1638.2989707662364</v>
      </c>
      <c r="AC188" s="42">
        <f t="shared" si="269"/>
        <v>-417.87579935448798</v>
      </c>
      <c r="AD188" s="42">
        <f t="shared" si="269"/>
        <v>15190.365121988954</v>
      </c>
      <c r="AE188" s="42">
        <f t="shared" si="269"/>
        <v>13134.190351868221</v>
      </c>
      <c r="AZ188" s="11"/>
      <c r="BA188" s="22" t="str">
        <f>"Present Value at "&amp;TEXT(B165,"0.00%")&amp;" :"</f>
        <v>Present Value at 3.21% :</v>
      </c>
      <c r="BB188" s="42">
        <f>BB162+NPV($B$20,BB163:BB182)</f>
        <v>225677.63150199433</v>
      </c>
      <c r="BC188" s="42">
        <f t="shared" ref="BC188:BI188" si="270">BC162+NPV($B$20,BC163:BC182)</f>
        <v>-24364.081040013516</v>
      </c>
      <c r="BD188" s="42">
        <f t="shared" si="270"/>
        <v>-538.50084584052479</v>
      </c>
      <c r="BE188" s="42">
        <f t="shared" si="270"/>
        <v>-177528.89371309534</v>
      </c>
      <c r="BF188" s="42">
        <f t="shared" si="270"/>
        <v>23246.155903044906</v>
      </c>
      <c r="BG188" s="42">
        <f t="shared" si="270"/>
        <v>-417.87579935448798</v>
      </c>
      <c r="BH188" s="42">
        <f t="shared" si="270"/>
        <v>15194.059186502831</v>
      </c>
      <c r="BI188" s="42">
        <f t="shared" si="270"/>
        <v>38022.339290193231</v>
      </c>
    </row>
    <row r="189" spans="1:61" x14ac:dyDescent="0.2">
      <c r="B189" s="31"/>
      <c r="C189" s="14"/>
    </row>
    <row r="190" spans="1:61" s="20" customFormat="1" ht="17" thickBot="1" x14ac:dyDescent="0.25">
      <c r="B190" s="43"/>
      <c r="C190" s="44"/>
      <c r="AG190" s="47"/>
    </row>
    <row r="192" spans="1:61" x14ac:dyDescent="0.2">
      <c r="A192" s="87" t="s">
        <v>84</v>
      </c>
    </row>
    <row r="193" spans="1:3" x14ac:dyDescent="0.2">
      <c r="A193" s="35" t="s">
        <v>85</v>
      </c>
      <c r="B193" s="17">
        <f>B35+B64+B93+B122+B151+B180</f>
        <v>25742.565508057123</v>
      </c>
      <c r="C193" s="19" t="s">
        <v>86</v>
      </c>
    </row>
    <row r="194" spans="1:3" x14ac:dyDescent="0.2">
      <c r="A194" s="35" t="s">
        <v>85</v>
      </c>
      <c r="B194" s="17">
        <f>C180+C151+C122+C93+C64+C35</f>
        <v>74096.455937790917</v>
      </c>
      <c r="C194" s="19" t="s">
        <v>87</v>
      </c>
    </row>
    <row r="195" spans="1:3" ht="17" thickBot="1" x14ac:dyDescent="0.25">
      <c r="A195" s="35" t="s">
        <v>88</v>
      </c>
      <c r="B195" s="88">
        <f>B194-B193</f>
        <v>48353.890429733794</v>
      </c>
    </row>
    <row r="196" spans="1:3" ht="17" thickTop="1" x14ac:dyDescent="0.2"/>
  </sheetData>
  <mergeCells count="35">
    <mergeCell ref="A1:B2"/>
    <mergeCell ref="X5:AE5"/>
    <mergeCell ref="BB5:BI5"/>
    <mergeCell ref="E15:K15"/>
    <mergeCell ref="M15:R15"/>
    <mergeCell ref="T15:U15"/>
    <mergeCell ref="AI15:AO15"/>
    <mergeCell ref="AQ15:AV15"/>
    <mergeCell ref="AX15:AY15"/>
    <mergeCell ref="B6:C6"/>
    <mergeCell ref="D6:F6"/>
    <mergeCell ref="A116:B116"/>
    <mergeCell ref="A17:B17"/>
    <mergeCell ref="A24:B24"/>
    <mergeCell ref="A29:B29"/>
    <mergeCell ref="A46:B46"/>
    <mergeCell ref="A53:B53"/>
    <mergeCell ref="A58:B58"/>
    <mergeCell ref="B36:C36"/>
    <mergeCell ref="B65:C65"/>
    <mergeCell ref="B94:C94"/>
    <mergeCell ref="A75:B75"/>
    <mergeCell ref="A82:B82"/>
    <mergeCell ref="A87:B87"/>
    <mergeCell ref="A104:B104"/>
    <mergeCell ref="A111:B111"/>
    <mergeCell ref="B123:C123"/>
    <mergeCell ref="B152:C152"/>
    <mergeCell ref="B181:C181"/>
    <mergeCell ref="A133:B133"/>
    <mergeCell ref="A140:B140"/>
    <mergeCell ref="A145:B145"/>
    <mergeCell ref="A162:B162"/>
    <mergeCell ref="A169:B169"/>
    <mergeCell ref="A174:B174"/>
  </mergeCell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F5B3-8CD7-A045-B796-767CDBBFF428}">
  <dimension ref="A1:L42"/>
  <sheetViews>
    <sheetView tabSelected="1" topLeftCell="A10" workbookViewId="0">
      <selection activeCell="J20" sqref="J20"/>
    </sheetView>
  </sheetViews>
  <sheetFormatPr baseColWidth="10" defaultColWidth="11.1640625" defaultRowHeight="16" x14ac:dyDescent="0.2"/>
  <cols>
    <col min="1" max="1" width="26.6640625" customWidth="1"/>
    <col min="2" max="2" width="14.6640625" customWidth="1"/>
    <col min="3" max="3" width="27.1640625" bestFit="1" customWidth="1"/>
    <col min="4" max="4" width="23.5" customWidth="1"/>
    <col min="5" max="5" width="21" customWidth="1"/>
    <col min="6" max="6" width="26.5" bestFit="1" customWidth="1"/>
    <col min="7" max="7" width="27.33203125" bestFit="1" customWidth="1"/>
  </cols>
  <sheetData>
    <row r="1" spans="1:7" x14ac:dyDescent="0.2">
      <c r="A1" s="216" t="s">
        <v>91</v>
      </c>
      <c r="B1" s="216"/>
      <c r="C1" s="216"/>
      <c r="D1" s="216"/>
      <c r="E1" s="216"/>
    </row>
    <row r="2" spans="1:7" s="74" customFormat="1" ht="17" thickBot="1" x14ac:dyDescent="0.25">
      <c r="A2" s="217"/>
      <c r="B2" s="217"/>
      <c r="C2" s="217"/>
      <c r="D2" s="217"/>
      <c r="E2" s="217"/>
    </row>
    <row r="4" spans="1:7" x14ac:dyDescent="0.2">
      <c r="A4" s="77" t="s">
        <v>92</v>
      </c>
      <c r="B4" s="123">
        <v>50000</v>
      </c>
      <c r="C4" s="123">
        <v>100000</v>
      </c>
      <c r="D4" s="123">
        <v>250000</v>
      </c>
      <c r="E4" s="123">
        <v>500000</v>
      </c>
      <c r="F4" s="123">
        <v>1000000</v>
      </c>
      <c r="G4" s="123">
        <v>2000000</v>
      </c>
    </row>
    <row r="5" spans="1:7" s="75" customFormat="1" ht="17" x14ac:dyDescent="0.2">
      <c r="A5" s="112" t="s">
        <v>93</v>
      </c>
      <c r="B5" s="78"/>
      <c r="C5" s="78"/>
      <c r="D5" s="78"/>
      <c r="E5" s="78"/>
      <c r="F5" s="78"/>
      <c r="G5" s="78"/>
    </row>
    <row r="6" spans="1:7" x14ac:dyDescent="0.2">
      <c r="A6" s="76" t="s">
        <v>94</v>
      </c>
      <c r="B6" s="6">
        <v>63.7</v>
      </c>
      <c r="C6" s="6">
        <v>127</v>
      </c>
      <c r="D6" s="6">
        <v>306</v>
      </c>
      <c r="E6" s="6">
        <v>611</v>
      </c>
      <c r="F6" s="6">
        <v>1254</v>
      </c>
      <c r="G6" s="6">
        <v>2610</v>
      </c>
    </row>
    <row r="7" spans="1:7" x14ac:dyDescent="0.2">
      <c r="A7" s="76" t="s">
        <v>95</v>
      </c>
      <c r="B7" s="6">
        <v>150</v>
      </c>
      <c r="C7" s="6">
        <v>299</v>
      </c>
      <c r="D7" s="6">
        <v>737</v>
      </c>
      <c r="E7" s="6">
        <v>1475</v>
      </c>
      <c r="F7" s="6">
        <v>2990</v>
      </c>
      <c r="G7" s="6">
        <v>6020</v>
      </c>
    </row>
    <row r="8" spans="1:7" x14ac:dyDescent="0.2">
      <c r="A8" s="76" t="s">
        <v>96</v>
      </c>
      <c r="B8" s="6">
        <v>372</v>
      </c>
      <c r="C8" s="6">
        <v>745</v>
      </c>
      <c r="D8" s="6">
        <v>1843</v>
      </c>
      <c r="E8" s="6">
        <v>3691</v>
      </c>
      <c r="F8" s="6">
        <v>7442</v>
      </c>
      <c r="G8" s="6">
        <v>14940</v>
      </c>
    </row>
    <row r="11" spans="1:7" x14ac:dyDescent="0.2">
      <c r="A11" s="216" t="s">
        <v>97</v>
      </c>
      <c r="B11" s="216"/>
      <c r="C11" s="216"/>
      <c r="D11" s="216"/>
      <c r="E11" s="216"/>
      <c r="F11" s="216"/>
      <c r="G11" s="216"/>
    </row>
    <row r="12" spans="1:7" ht="17" thickBot="1" x14ac:dyDescent="0.25">
      <c r="A12" s="217"/>
      <c r="B12" s="217"/>
      <c r="C12" s="217"/>
      <c r="D12" s="217"/>
      <c r="E12" s="217"/>
      <c r="F12" s="217"/>
      <c r="G12" s="217"/>
    </row>
    <row r="13" spans="1:7" x14ac:dyDescent="0.2">
      <c r="A13" s="25"/>
      <c r="B13" s="95"/>
      <c r="C13" s="19"/>
    </row>
    <row r="14" spans="1:7" x14ac:dyDescent="0.2">
      <c r="C14" s="233" t="s">
        <v>98</v>
      </c>
      <c r="D14" s="233"/>
      <c r="F14" s="231" t="s">
        <v>99</v>
      </c>
      <c r="G14" s="231"/>
    </row>
    <row r="15" spans="1:7" x14ac:dyDescent="0.2">
      <c r="A15" s="85" t="s">
        <v>100</v>
      </c>
      <c r="B15" s="85" t="s">
        <v>101</v>
      </c>
      <c r="C15" s="85" t="s">
        <v>102</v>
      </c>
      <c r="D15" s="85" t="s">
        <v>103</v>
      </c>
      <c r="E15" s="84" t="s">
        <v>104</v>
      </c>
      <c r="F15" s="85" t="s">
        <v>105</v>
      </c>
      <c r="G15" s="85" t="s">
        <v>106</v>
      </c>
    </row>
    <row r="16" spans="1:7" x14ac:dyDescent="0.2">
      <c r="A16" s="94" t="s">
        <v>94</v>
      </c>
      <c r="B16" s="94">
        <v>50000</v>
      </c>
      <c r="C16" s="94">
        <v>26352</v>
      </c>
      <c r="D16">
        <f>C16*(1+$B$40)</f>
        <v>32940</v>
      </c>
      <c r="E16">
        <f>(D16-C16)/C16</f>
        <v>0.25</v>
      </c>
      <c r="F16" s="1">
        <f>$C$16*'T20 Age 26-35'!B26</f>
        <v>2253449.1124863885</v>
      </c>
      <c r="G16" s="1">
        <f>D16*'T20 Age 26-35'!C26</f>
        <v>6998731.9630682645</v>
      </c>
    </row>
    <row r="17" spans="1:10" x14ac:dyDescent="0.2">
      <c r="A17" s="94" t="s">
        <v>94</v>
      </c>
      <c r="B17" s="94">
        <v>100000</v>
      </c>
      <c r="C17" s="94">
        <v>25523</v>
      </c>
      <c r="D17">
        <f t="shared" ref="D17:D20" si="0">C17*(1+$B$40)</f>
        <v>31903.75</v>
      </c>
      <c r="E17">
        <f t="shared" ref="E17:E33" si="1">(D17-C17)/C17</f>
        <v>0.25</v>
      </c>
      <c r="F17" s="1">
        <f>$C$17*'T20 Age 26-35'!B55</f>
        <v>3557373.3962931889</v>
      </c>
      <c r="G17" s="1">
        <f>D17*'T20 Age 26-35'!C55</f>
        <v>13823592.213710714</v>
      </c>
    </row>
    <row r="18" spans="1:10" x14ac:dyDescent="0.2">
      <c r="A18" s="94" t="s">
        <v>94</v>
      </c>
      <c r="B18" s="94">
        <v>250000</v>
      </c>
      <c r="C18" s="94">
        <v>49434</v>
      </c>
      <c r="D18">
        <f t="shared" si="0"/>
        <v>61792.5</v>
      </c>
      <c r="E18">
        <f t="shared" si="1"/>
        <v>0.25</v>
      </c>
      <c r="F18" s="1">
        <f>$C$18*'T20 Age 26-35'!B84</f>
        <v>14878500.810941381</v>
      </c>
      <c r="G18" s="1">
        <f>D18*'T20 Age 26-35'!C84</f>
        <v>67709474.734646961</v>
      </c>
      <c r="I18">
        <v>3992603174.0273981</v>
      </c>
    </row>
    <row r="19" spans="1:10" x14ac:dyDescent="0.2">
      <c r="A19" s="94" t="s">
        <v>94</v>
      </c>
      <c r="B19" s="94">
        <v>500000</v>
      </c>
      <c r="C19" s="94">
        <v>49261</v>
      </c>
      <c r="D19">
        <f>C19*(1+$B$42)</f>
        <v>61576.25</v>
      </c>
      <c r="E19">
        <f t="shared" si="1"/>
        <v>0.25</v>
      </c>
      <c r="F19" s="1">
        <f>$C$19*'T20 Age 26-35'!B113</f>
        <v>28093815.538112778</v>
      </c>
      <c r="G19" s="1">
        <f>D19*'T20 Age 26-35'!C113</f>
        <v>135459275.17551199</v>
      </c>
      <c r="I19">
        <v>4391863491.4301376</v>
      </c>
      <c r="J19" s="141">
        <f>(I20-I18)/I18</f>
        <v>0.25000000000000017</v>
      </c>
    </row>
    <row r="20" spans="1:10" x14ac:dyDescent="0.2">
      <c r="A20" s="94" t="s">
        <v>94</v>
      </c>
      <c r="B20" s="94">
        <v>1000000</v>
      </c>
      <c r="C20" s="94">
        <v>31537</v>
      </c>
      <c r="D20">
        <f t="shared" si="0"/>
        <v>39421.25</v>
      </c>
      <c r="E20">
        <f t="shared" si="1"/>
        <v>0.25</v>
      </c>
      <c r="F20" s="1">
        <f>$C$20*'T20 Age 26-35'!B142</f>
        <v>34973431.064714186</v>
      </c>
      <c r="G20" s="1">
        <f>D20*'T20 Age 26-35'!C142</f>
        <v>173771982.16246513</v>
      </c>
      <c r="I20">
        <v>4990753967.5342484</v>
      </c>
    </row>
    <row r="21" spans="1:10" x14ac:dyDescent="0.2">
      <c r="A21" s="94" t="s">
        <v>94</v>
      </c>
      <c r="B21" s="94">
        <v>2000000</v>
      </c>
      <c r="C21" s="94">
        <v>20099</v>
      </c>
      <c r="D21">
        <f>C21*(1+$B$40)</f>
        <v>25123.75</v>
      </c>
      <c r="E21">
        <f t="shared" si="1"/>
        <v>0.25</v>
      </c>
      <c r="F21" s="1">
        <f>$C$21*'T20 Age 26-35'!B171</f>
        <v>43942076.569268167</v>
      </c>
      <c r="G21" s="1">
        <f>D21*'T20 Age 26-35'!C171</f>
        <v>221704770.76604643</v>
      </c>
    </row>
    <row r="22" spans="1:10" x14ac:dyDescent="0.2">
      <c r="A22" s="94" t="s">
        <v>95</v>
      </c>
      <c r="B22" s="94">
        <v>50000</v>
      </c>
      <c r="C22" s="94">
        <v>30644</v>
      </c>
      <c r="D22">
        <f>C22*(1+$B$41)</f>
        <v>38305</v>
      </c>
      <c r="E22">
        <f t="shared" si="1"/>
        <v>0.25</v>
      </c>
      <c r="F22" s="1">
        <f>$C$22*'T20 Age 36-45'!B36</f>
        <v>4951786.7009347435</v>
      </c>
      <c r="G22" s="1">
        <f>D22*'T20 Age 36-45'!C36</f>
        <v>15625948.793522192</v>
      </c>
    </row>
    <row r="23" spans="1:10" x14ac:dyDescent="0.2">
      <c r="A23" s="94" t="s">
        <v>95</v>
      </c>
      <c r="B23" s="94">
        <v>100000</v>
      </c>
      <c r="C23" s="94">
        <v>30955</v>
      </c>
      <c r="D23">
        <f t="shared" ref="D23:D27" si="2">C23*(1+$B$41)</f>
        <v>38693.75</v>
      </c>
      <c r="E23">
        <f t="shared" si="1"/>
        <v>0.25</v>
      </c>
      <c r="F23" s="1">
        <f>$C$23*'T20 Age 36-45'!B65</f>
        <v>9018792.0901069008</v>
      </c>
      <c r="G23" s="1">
        <f>D23*'T20 Age 36-45'!C65</f>
        <v>32194753.579817139</v>
      </c>
    </row>
    <row r="24" spans="1:10" x14ac:dyDescent="0.2">
      <c r="A24" s="94" t="s">
        <v>95</v>
      </c>
      <c r="B24" s="94">
        <v>250000</v>
      </c>
      <c r="C24" s="94">
        <v>39773</v>
      </c>
      <c r="D24">
        <f t="shared" si="2"/>
        <v>49716.25</v>
      </c>
      <c r="E24">
        <f t="shared" si="1"/>
        <v>0.25</v>
      </c>
      <c r="F24" s="1">
        <f>$C$24*'T20 Age 36-45'!B94</f>
        <v>27071037.021095511</v>
      </c>
      <c r="G24" s="1">
        <f>D24*'T20 Age 36-45'!C94</f>
        <v>104620870.87015796</v>
      </c>
    </row>
    <row r="25" spans="1:10" x14ac:dyDescent="0.2">
      <c r="A25" s="94" t="s">
        <v>95</v>
      </c>
      <c r="B25" s="94">
        <v>500000</v>
      </c>
      <c r="C25" s="94">
        <v>40056</v>
      </c>
      <c r="D25">
        <f t="shared" si="2"/>
        <v>50070</v>
      </c>
      <c r="E25">
        <f t="shared" si="1"/>
        <v>0.25</v>
      </c>
      <c r="F25" s="1">
        <f>$C$25*'T20 Age 36-45'!B123</f>
        <v>53252300.750152148</v>
      </c>
      <c r="G25" s="1">
        <f>D25*'T20 Age 36-45'!C123</f>
        <v>211540167.81000516</v>
      </c>
    </row>
    <row r="26" spans="1:10" x14ac:dyDescent="0.2">
      <c r="A26" s="94" t="s">
        <v>95</v>
      </c>
      <c r="B26" s="94">
        <v>1000000</v>
      </c>
      <c r="C26" s="94">
        <v>32896</v>
      </c>
      <c r="D26">
        <f t="shared" si="2"/>
        <v>41120</v>
      </c>
      <c r="E26">
        <f t="shared" si="1"/>
        <v>0.25</v>
      </c>
      <c r="F26" s="1">
        <f>$C$26*'T20 Age 36-45'!B152</f>
        <v>86419899.156330779</v>
      </c>
      <c r="G26" s="1">
        <f>D26*'T20 Age 36-45'!C152</f>
        <v>348119801.98174655</v>
      </c>
    </row>
    <row r="27" spans="1:10" x14ac:dyDescent="0.2">
      <c r="A27" s="94" t="s">
        <v>95</v>
      </c>
      <c r="B27" s="94">
        <v>2000000</v>
      </c>
      <c r="C27" s="94">
        <v>28479</v>
      </c>
      <c r="D27">
        <f t="shared" si="2"/>
        <v>35598.75</v>
      </c>
      <c r="E27">
        <f t="shared" si="1"/>
        <v>0.25</v>
      </c>
      <c r="F27" s="1">
        <f>$C$27*'T20 Age 36-45'!B181</f>
        <v>148725843.61627799</v>
      </c>
      <c r="G27" s="1">
        <f>D27*'T20 Age 36-45'!C181</f>
        <v>603330019.20096064</v>
      </c>
    </row>
    <row r="28" spans="1:10" x14ac:dyDescent="0.2">
      <c r="A28" s="94" t="s">
        <v>96</v>
      </c>
      <c r="B28" s="94">
        <v>50000</v>
      </c>
      <c r="C28" s="94">
        <v>32635</v>
      </c>
      <c r="D28">
        <f>C28*(1+$B$42)</f>
        <v>40793.75</v>
      </c>
      <c r="E28">
        <f t="shared" si="1"/>
        <v>0.25</v>
      </c>
      <c r="F28" s="1">
        <f>$C$28*'T20 Age 46-55'!B35</f>
        <v>11744710.5191925</v>
      </c>
      <c r="G28" s="1">
        <f>D28*'T20 Age 46-55'!C35</f>
        <v>37819255.042810544</v>
      </c>
    </row>
    <row r="29" spans="1:10" x14ac:dyDescent="0.2">
      <c r="A29" s="94" t="s">
        <v>96</v>
      </c>
      <c r="B29" s="94">
        <v>100000</v>
      </c>
      <c r="C29" s="94">
        <v>32289</v>
      </c>
      <c r="D29">
        <f t="shared" ref="D29:D33" si="3">C29*(1+$B$42)</f>
        <v>40361.25</v>
      </c>
      <c r="E29">
        <f t="shared" si="1"/>
        <v>0.25</v>
      </c>
      <c r="F29" s="1">
        <f>$C$29*'T20 Age 46-55'!B64</f>
        <v>22196276.138486106</v>
      </c>
      <c r="G29" s="1">
        <f>D29*'T20 Age 46-55'!C64</f>
        <v>76437457.739956185</v>
      </c>
    </row>
    <row r="30" spans="1:10" x14ac:dyDescent="0.2">
      <c r="A30" s="94" t="s">
        <v>96</v>
      </c>
      <c r="B30" s="94">
        <v>250000</v>
      </c>
      <c r="C30" s="94">
        <v>36176</v>
      </c>
      <c r="D30">
        <f t="shared" si="3"/>
        <v>45220</v>
      </c>
      <c r="E30">
        <f t="shared" si="1"/>
        <v>0.25</v>
      </c>
      <c r="F30" s="1">
        <f>$C$30*'T20 Age 46-55'!B93</f>
        <v>60417066.018499546</v>
      </c>
      <c r="G30" s="1">
        <f>D30*'T20 Age 46-55'!C93</f>
        <v>214618894.39700657</v>
      </c>
    </row>
    <row r="31" spans="1:10" x14ac:dyDescent="0.2">
      <c r="A31" s="94" t="s">
        <v>96</v>
      </c>
      <c r="B31" s="94">
        <v>500000</v>
      </c>
      <c r="C31" s="94">
        <v>36059</v>
      </c>
      <c r="D31">
        <f t="shared" si="3"/>
        <v>45073.75</v>
      </c>
      <c r="E31">
        <f t="shared" si="1"/>
        <v>0.25</v>
      </c>
      <c r="F31" s="1">
        <f>$C$31*'T20 Age 46-55'!B122</f>
        <v>119276160.50949903</v>
      </c>
      <c r="G31" s="1">
        <f>D31*'T20 Age 46-55'!C122</f>
        <v>428193538.93908054</v>
      </c>
    </row>
    <row r="32" spans="1:10" x14ac:dyDescent="0.2">
      <c r="A32" s="94" t="s">
        <v>96</v>
      </c>
      <c r="B32" s="94">
        <v>1000000</v>
      </c>
      <c r="C32" s="94">
        <v>33485</v>
      </c>
      <c r="D32">
        <f t="shared" si="3"/>
        <v>41856.25</v>
      </c>
      <c r="E32">
        <f t="shared" si="1"/>
        <v>0.25</v>
      </c>
      <c r="F32" s="1">
        <f>$C$32*'T20 Age 46-55'!B151</f>
        <v>220437665.06084925</v>
      </c>
      <c r="G32" s="1">
        <f>D32*'T20 Age 46-55'!C151</f>
        <v>795572248.32594526</v>
      </c>
    </row>
    <row r="33" spans="1:12" x14ac:dyDescent="0.2">
      <c r="A33" s="94" t="s">
        <v>96</v>
      </c>
      <c r="B33" s="94">
        <v>2000000</v>
      </c>
      <c r="C33" s="94">
        <v>31628</v>
      </c>
      <c r="D33">
        <f t="shared" si="3"/>
        <v>39535</v>
      </c>
      <c r="E33">
        <f t="shared" si="1"/>
        <v>0.25</v>
      </c>
      <c r="F33" s="1">
        <f>$C$33*'T20 Age 46-55'!B180</f>
        <v>415408172.44888812</v>
      </c>
      <c r="G33" s="1">
        <f>D33*'T20 Age 46-55'!C180</f>
        <v>1503213183.8377893</v>
      </c>
    </row>
    <row r="34" spans="1:12" ht="17" thickBot="1" x14ac:dyDescent="0.25">
      <c r="F34" s="232">
        <f>SUM(G16:G33)-SUM(F16:F33)</f>
        <v>3684135611.0121198</v>
      </c>
      <c r="G34" s="232"/>
    </row>
    <row r="35" spans="1:12" ht="17" thickTop="1" x14ac:dyDescent="0.2"/>
    <row r="36" spans="1:12" x14ac:dyDescent="0.2">
      <c r="C36">
        <f>SUM(C16:C21)</f>
        <v>202206</v>
      </c>
    </row>
    <row r="38" spans="1:12" x14ac:dyDescent="0.2">
      <c r="A38" t="s">
        <v>107</v>
      </c>
    </row>
    <row r="39" spans="1:12" x14ac:dyDescent="0.2">
      <c r="A39" s="127" t="s">
        <v>100</v>
      </c>
      <c r="B39" s="127" t="s">
        <v>108</v>
      </c>
    </row>
    <row r="40" spans="1:12" x14ac:dyDescent="0.2">
      <c r="A40" s="128" t="s">
        <v>94</v>
      </c>
      <c r="B40" s="127">
        <v>0.25</v>
      </c>
      <c r="K40" cm="1">
        <f t="array" ref="K40:L40">F34+'SPWL Premiums + Savings'!F36:G36</f>
        <v>3791298789.8368287</v>
      </c>
      <c r="L40">
        <v>3684135611.0121198</v>
      </c>
    </row>
    <row r="41" spans="1:12" x14ac:dyDescent="0.2">
      <c r="A41" s="128" t="s">
        <v>95</v>
      </c>
      <c r="B41" s="127">
        <v>0.25</v>
      </c>
    </row>
    <row r="42" spans="1:12" x14ac:dyDescent="0.2">
      <c r="A42" s="128" t="s">
        <v>96</v>
      </c>
      <c r="B42" s="127">
        <v>0.25</v>
      </c>
    </row>
  </sheetData>
  <mergeCells count="5">
    <mergeCell ref="F34:G34"/>
    <mergeCell ref="A11:G12"/>
    <mergeCell ref="C14:D14"/>
    <mergeCell ref="F14:G14"/>
    <mergeCell ref="A1:E2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2936-6BCC-5C44-8451-C55304A33E85}">
  <dimension ref="A1:X75"/>
  <sheetViews>
    <sheetView workbookViewId="0"/>
  </sheetViews>
  <sheetFormatPr baseColWidth="10" defaultColWidth="11.1640625" defaultRowHeight="16" x14ac:dyDescent="0.2"/>
  <cols>
    <col min="1" max="1" width="19.1640625" customWidth="1"/>
    <col min="2" max="2" width="18" customWidth="1"/>
    <col min="3" max="3" width="17.83203125" customWidth="1"/>
  </cols>
  <sheetData>
    <row r="1" spans="1:24" x14ac:dyDescent="0.2">
      <c r="A1" t="s">
        <v>163</v>
      </c>
      <c r="B1" t="s">
        <v>164</v>
      </c>
      <c r="H1" t="s">
        <v>95</v>
      </c>
      <c r="N1" t="s">
        <v>96</v>
      </c>
      <c r="T1" t="s">
        <v>119</v>
      </c>
    </row>
    <row r="2" spans="1:24" x14ac:dyDescent="0.2">
      <c r="A2" t="s">
        <v>162</v>
      </c>
    </row>
    <row r="3" spans="1:24" x14ac:dyDescent="0.2">
      <c r="A3" s="141">
        <v>0.02</v>
      </c>
      <c r="B3" t="s">
        <v>168</v>
      </c>
      <c r="C3" t="s">
        <v>169</v>
      </c>
      <c r="D3" t="s">
        <v>170</v>
      </c>
      <c r="E3" t="s">
        <v>171</v>
      </c>
      <c r="F3" t="s">
        <v>172</v>
      </c>
    </row>
    <row r="4" spans="1:24" x14ac:dyDescent="0.2">
      <c r="A4" s="140">
        <v>100000</v>
      </c>
      <c r="B4" s="141">
        <v>-0.16701001967753845</v>
      </c>
      <c r="C4" s="141">
        <v>-0.13306418695181818</v>
      </c>
      <c r="D4" s="140">
        <v>-7453.4739747259864</v>
      </c>
      <c r="E4" s="140">
        <v>-5938.5086974325895</v>
      </c>
      <c r="F4" s="140">
        <v>1514.9652772933969</v>
      </c>
      <c r="H4" s="141">
        <v>-9.432654188358458E-2</v>
      </c>
      <c r="I4" s="141">
        <v>-7.4068108116048734E-2</v>
      </c>
      <c r="J4" s="140">
        <v>-6038.3413197879399</v>
      </c>
      <c r="K4" s="140">
        <v>-4741.4917242237107</v>
      </c>
      <c r="L4" s="140">
        <v>1296.8495955642293</v>
      </c>
      <c r="N4" s="141">
        <v>-3.6996667636557366E-2</v>
      </c>
      <c r="O4" s="141">
        <v>-2.3170690992341109E-2</v>
      </c>
      <c r="P4" s="140">
        <v>-3523.3150189468729</v>
      </c>
      <c r="Q4" s="140">
        <v>-2206.6215361521959</v>
      </c>
      <c r="R4" s="143">
        <v>1316.693482794677</v>
      </c>
      <c r="T4" s="141">
        <v>-4.1248909834672498E-2</v>
      </c>
      <c r="U4" s="141">
        <v>-2.5561529188764965E-2</v>
      </c>
      <c r="V4" s="140">
        <v>-2650.042818029905</v>
      </c>
      <c r="W4" s="140">
        <v>-1642.2045362180468</v>
      </c>
      <c r="X4" s="140">
        <v>1007.8382818118582</v>
      </c>
    </row>
    <row r="5" spans="1:24" x14ac:dyDescent="0.2">
      <c r="A5" s="140">
        <v>250000</v>
      </c>
      <c r="B5" s="141">
        <v>-0.17213523326523272</v>
      </c>
      <c r="C5" s="141">
        <v>-0.13694097134949929</v>
      </c>
      <c r="D5" s="140">
        <v>-18817.708667131108</v>
      </c>
      <c r="E5" s="140">
        <v>-14970.295473897626</v>
      </c>
      <c r="F5" s="140">
        <v>3847.4131932334822</v>
      </c>
      <c r="H5" s="141">
        <v>-9.6742589525527764E-2</v>
      </c>
      <c r="I5" s="141">
        <v>-7.5815954271033673E-2</v>
      </c>
      <c r="J5" s="140">
        <v>-15265.522705231244</v>
      </c>
      <c r="K5" s="140">
        <v>-11963.398716320689</v>
      </c>
      <c r="L5" s="140">
        <v>3302.1239889105545</v>
      </c>
      <c r="N5" s="141">
        <v>-3.8014354928115786E-2</v>
      </c>
      <c r="O5" s="141">
        <v>-2.3801507237586311E-2</v>
      </c>
      <c r="P5" s="140">
        <v>-8964.7055633207965</v>
      </c>
      <c r="Q5" s="140">
        <v>-5612.9718563341212</v>
      </c>
      <c r="R5" s="143">
        <v>3351.7337069866753</v>
      </c>
      <c r="T5" s="141">
        <v>-4.2111513531280786E-2</v>
      </c>
      <c r="U5" s="141">
        <v>-2.5949431827963977E-2</v>
      </c>
      <c r="V5" s="140">
        <v>-6721.3296783570358</v>
      </c>
      <c r="W5" s="140">
        <v>-4141.7339738273777</v>
      </c>
      <c r="X5" s="140">
        <v>2579.5957045296582</v>
      </c>
    </row>
    <row r="6" spans="1:24" x14ac:dyDescent="0.2">
      <c r="A6" s="140">
        <v>500000</v>
      </c>
      <c r="B6" s="141">
        <v>-0.17388732282843522</v>
      </c>
      <c r="C6" s="141">
        <v>-0.13826554909521485</v>
      </c>
      <c r="D6" s="140">
        <v>-37757.475609114801</v>
      </c>
      <c r="E6" s="140">
        <v>-30022.649222647869</v>
      </c>
      <c r="F6" s="140">
        <v>7734.8263864669316</v>
      </c>
      <c r="H6" s="141">
        <v>-9.7561798058912672E-2</v>
      </c>
      <c r="I6" s="141">
        <v>-7.6408230146079115E-2</v>
      </c>
      <c r="J6" s="140">
        <v>-30643.756274905179</v>
      </c>
      <c r="K6" s="140">
        <v>-23999.50829708403</v>
      </c>
      <c r="L6" s="140">
        <v>6644.2479778211491</v>
      </c>
      <c r="N6" s="141">
        <v>-3.8358019772663947E-2</v>
      </c>
      <c r="O6" s="141">
        <v>-2.4014560506930856E-2</v>
      </c>
      <c r="P6" s="140">
        <v>-18033.728935910793</v>
      </c>
      <c r="Q6" s="140">
        <v>-11290.261521937342</v>
      </c>
      <c r="R6" s="143">
        <v>6743.4674139734507</v>
      </c>
      <c r="T6" s="141">
        <v>-4.240144089915493E-2</v>
      </c>
      <c r="U6" s="141">
        <v>-2.6079794654886107E-2</v>
      </c>
      <c r="V6" s="140">
        <v>-13506.799740377537</v>
      </c>
      <c r="W6" s="140">
        <v>-8307.6083313181862</v>
      </c>
      <c r="X6" s="140">
        <v>5199.1914090593509</v>
      </c>
    </row>
    <row r="7" spans="1:24" x14ac:dyDescent="0.2">
      <c r="A7" s="140">
        <v>1000000</v>
      </c>
      <c r="B7" s="141">
        <v>-0.17477742526527723</v>
      </c>
      <c r="C7" s="141">
        <v>-0.13893947013120139</v>
      </c>
      <c r="D7" s="140">
        <v>-75638.723478237836</v>
      </c>
      <c r="E7" s="140">
        <v>-60129.070705303922</v>
      </c>
      <c r="F7" s="140">
        <v>15509.652772933914</v>
      </c>
      <c r="H7" s="141">
        <v>-9.7975446325224064E-2</v>
      </c>
      <c r="I7" s="141">
        <v>-7.6707567924957726E-2</v>
      </c>
      <c r="J7" s="140">
        <v>-61400.827836294309</v>
      </c>
      <c r="K7" s="140">
        <v>-48072.331880652033</v>
      </c>
      <c r="L7" s="140">
        <v>13328.495955642276</v>
      </c>
      <c r="N7" s="141">
        <v>-3.8530561596668032E-2</v>
      </c>
      <c r="O7" s="141">
        <v>-2.4121485119346572E-2</v>
      </c>
      <c r="P7" s="140">
        <v>-36171.672516461447</v>
      </c>
      <c r="Q7" s="140">
        <v>-22644.737688514608</v>
      </c>
      <c r="R7" s="143">
        <v>13526.93482794684</v>
      </c>
      <c r="T7" s="141">
        <v>-4.2546832606161815E-2</v>
      </c>
      <c r="U7" s="141">
        <v>-2.6145152593907792E-2</v>
      </c>
      <c r="V7" s="140">
        <v>-27077.721679103473</v>
      </c>
      <c r="W7" s="140">
        <v>-16639.338860984844</v>
      </c>
      <c r="X7" s="140">
        <v>10438.382818118629</v>
      </c>
    </row>
    <row r="8" spans="1:24" x14ac:dyDescent="0.2">
      <c r="A8" s="140">
        <v>2000000</v>
      </c>
      <c r="B8" s="141">
        <v>-0.17522240138412695</v>
      </c>
      <c r="C8" s="141">
        <v>-0.13927588921486794</v>
      </c>
      <c r="D8" s="140">
        <v>-151399.55936321392</v>
      </c>
      <c r="E8" s="140">
        <v>-120340.2538173465</v>
      </c>
      <c r="F8" s="140">
        <v>31059.305545867421</v>
      </c>
      <c r="H8" s="141">
        <v>-9.8180687402873348E-2</v>
      </c>
      <c r="I8" s="141">
        <v>-7.6855516516423139E-2</v>
      </c>
      <c r="J8" s="140">
        <v>-122912.45080264678</v>
      </c>
      <c r="K8" s="140">
        <v>-96215.458891362432</v>
      </c>
      <c r="L8" s="140">
        <v>26696.991911284349</v>
      </c>
      <c r="N8" s="141">
        <v>-3.8617227888713836E-2</v>
      </c>
      <c r="O8" s="141">
        <v>-2.4175259177506511E-2</v>
      </c>
      <c r="P8" s="140">
        <v>-72447.888498525412</v>
      </c>
      <c r="Q8" s="140">
        <v>-45354.018842632089</v>
      </c>
      <c r="R8" s="143">
        <v>27093.869655893322</v>
      </c>
      <c r="T8" s="141">
        <v>-4.2619759748448144E-2</v>
      </c>
      <c r="U8" s="141">
        <v>-2.6177997757388688E-2</v>
      </c>
      <c r="V8" s="140">
        <v>-54219.707511627654</v>
      </c>
      <c r="W8" s="140">
        <v>-33302.941875390105</v>
      </c>
      <c r="X8" s="140">
        <v>20916.765636237549</v>
      </c>
    </row>
    <row r="10" spans="1:24" x14ac:dyDescent="0.2">
      <c r="A10" s="141">
        <v>2.5000000000000001E-2</v>
      </c>
    </row>
    <row r="11" spans="1:24" x14ac:dyDescent="0.2">
      <c r="A11" s="140">
        <v>100000</v>
      </c>
      <c r="B11" s="141">
        <v>-7.498953286112639E-2</v>
      </c>
      <c r="C11" s="141">
        <v>-3.6128846195091664E-2</v>
      </c>
      <c r="D11" s="140">
        <v>-2870.2380944496308</v>
      </c>
      <c r="E11" s="140">
        <v>-1382.838200228603</v>
      </c>
      <c r="F11" s="140">
        <v>1487.3998942210278</v>
      </c>
      <c r="H11" s="141">
        <v>-3.4564364736730087E-2</v>
      </c>
      <c r="I11" s="141">
        <v>-1.0558067827414565E-2</v>
      </c>
      <c r="J11" s="140">
        <v>-1916.8204514753509</v>
      </c>
      <c r="K11" s="140">
        <v>-585.51402560991335</v>
      </c>
      <c r="L11" s="140">
        <v>1331.3064258654376</v>
      </c>
      <c r="N11" s="141">
        <v>-1.6855847292804942E-3</v>
      </c>
      <c r="O11" s="141">
        <v>1.5202572447565258E-2</v>
      </c>
      <c r="P11" s="140">
        <v>-140.64747646154299</v>
      </c>
      <c r="Q11" s="140">
        <v>1268.5232687095749</v>
      </c>
      <c r="R11" s="143">
        <v>1409.1707451711179</v>
      </c>
      <c r="T11" s="141">
        <v>-1.0446019743410712E-3</v>
      </c>
      <c r="U11" s="141">
        <v>1.7191301635745806E-2</v>
      </c>
      <c r="V11" s="140">
        <v>-64.295695981511699</v>
      </c>
      <c r="W11" s="140">
        <v>1058.1319302939387</v>
      </c>
      <c r="X11" s="140">
        <v>1122.4276262754504</v>
      </c>
    </row>
    <row r="12" spans="1:24" x14ac:dyDescent="0.2">
      <c r="A12" s="140">
        <v>250000</v>
      </c>
      <c r="B12" s="141">
        <v>-7.7986774793816216E-2</v>
      </c>
      <c r="C12" s="141">
        <v>-3.7685260544844078E-2</v>
      </c>
      <c r="D12" s="140">
        <v>-7311.7105753054893</v>
      </c>
      <c r="E12" s="140">
        <v>-3533.2108397528937</v>
      </c>
      <c r="F12" s="140">
        <v>3778.4997355525957</v>
      </c>
      <c r="H12" s="141">
        <v>-3.6002908185821948E-2</v>
      </c>
      <c r="I12" s="141">
        <v>-1.1216452792472936E-2</v>
      </c>
      <c r="J12" s="140">
        <v>-4921.5359800075439</v>
      </c>
      <c r="K12" s="140">
        <v>-1533.2699153439619</v>
      </c>
      <c r="L12" s="140">
        <v>3388.2660646635823</v>
      </c>
      <c r="N12" s="141">
        <v>-2.3013298136963442E-3</v>
      </c>
      <c r="O12" s="141">
        <v>1.5038987843438167E-2</v>
      </c>
      <c r="P12" s="140">
        <v>-475.51011307780868</v>
      </c>
      <c r="Q12" s="140">
        <v>3107.4167498499451</v>
      </c>
      <c r="R12" s="143">
        <v>3582.926862927754</v>
      </c>
      <c r="T12" s="141">
        <v>-1.5344633728689822E-3</v>
      </c>
      <c r="U12" s="141">
        <v>1.720864693211948E-2</v>
      </c>
      <c r="V12" s="140">
        <v>-234.63971207817963</v>
      </c>
      <c r="W12" s="140">
        <v>2631.4293536104678</v>
      </c>
      <c r="X12" s="140">
        <v>2866.0690656886472</v>
      </c>
    </row>
    <row r="13" spans="1:24" x14ac:dyDescent="0.2">
      <c r="A13" s="140">
        <v>500000</v>
      </c>
      <c r="B13" s="141">
        <v>-7.9010161104556276E-2</v>
      </c>
      <c r="C13" s="141">
        <v>-3.8215248883992026E-2</v>
      </c>
      <c r="D13" s="140">
        <v>-14713.603227724912</v>
      </c>
      <c r="E13" s="140">
        <v>-7116.6037566197392</v>
      </c>
      <c r="F13" s="140">
        <v>7596.9994711051731</v>
      </c>
      <c r="H13" s="141">
        <v>-3.6490131164305079E-2</v>
      </c>
      <c r="I13" s="141">
        <v>-1.1438721313523411E-2</v>
      </c>
      <c r="J13" s="140">
        <v>-9929.028065344115</v>
      </c>
      <c r="K13" s="140">
        <v>-3112.4959360169178</v>
      </c>
      <c r="L13" s="140">
        <v>6816.5321293271973</v>
      </c>
      <c r="N13" s="141">
        <v>-2.5092966066571805E-3</v>
      </c>
      <c r="O13" s="141">
        <v>1.4983675109203872E-2</v>
      </c>
      <c r="P13" s="140">
        <v>-1033.6508053667421</v>
      </c>
      <c r="Q13" s="140">
        <v>6172.2029204888422</v>
      </c>
      <c r="R13" s="143">
        <v>7205.8537258555843</v>
      </c>
      <c r="T13" s="141">
        <v>-1.6990994254269538E-3</v>
      </c>
      <c r="U13" s="141">
        <v>1.7214501726731397E-2</v>
      </c>
      <c r="V13" s="140">
        <v>-518.53882841284894</v>
      </c>
      <c r="W13" s="140">
        <v>5253.5993029644042</v>
      </c>
      <c r="X13" s="140">
        <v>5772.1381313772526</v>
      </c>
    </row>
    <row r="14" spans="1:24" x14ac:dyDescent="0.2">
      <c r="A14" s="140">
        <v>1000000</v>
      </c>
      <c r="B14" s="141">
        <v>-7.9531779135742942E-2</v>
      </c>
      <c r="C14" s="141">
        <v>-3.848737041038313E-2</v>
      </c>
      <c r="D14" s="140">
        <v>-29518.930272161964</v>
      </c>
      <c r="E14" s="140">
        <v>-14284.931329951649</v>
      </c>
      <c r="F14" s="140">
        <v>15233.998942210315</v>
      </c>
      <c r="H14" s="141">
        <v>-3.6736558046511464E-2</v>
      </c>
      <c r="I14" s="141">
        <v>-1.1551684835768626E-2</v>
      </c>
      <c r="J14" s="140">
        <v>-19944.564128179831</v>
      </c>
      <c r="K14" s="140">
        <v>-6271.4998695254253</v>
      </c>
      <c r="L14" s="140">
        <v>13673.064258654405</v>
      </c>
      <c r="N14" s="141">
        <v>-2.6136636087184992E-3</v>
      </c>
      <c r="O14" s="141">
        <v>1.4955998971309174E-2</v>
      </c>
      <c r="P14" s="140">
        <v>-2149.8364967646557</v>
      </c>
      <c r="Q14" s="140">
        <v>12301.870954946633</v>
      </c>
      <c r="R14" s="143">
        <v>14451.707451711289</v>
      </c>
      <c r="T14" s="141">
        <v>-1.7816492703336207E-3</v>
      </c>
      <c r="U14" s="141">
        <v>1.7217465981448053E-2</v>
      </c>
      <c r="V14" s="140">
        <v>-1086.3199194996323</v>
      </c>
      <c r="W14" s="140">
        <v>10497.956343254904</v>
      </c>
      <c r="X14" s="140">
        <v>11584.276262754536</v>
      </c>
    </row>
    <row r="15" spans="1:24" x14ac:dyDescent="0.2">
      <c r="A15" s="140">
        <v>2000000</v>
      </c>
      <c r="B15" s="141">
        <v>-7.9791717438246035E-2</v>
      </c>
      <c r="C15" s="141">
        <v>-3.8622021398196288E-2</v>
      </c>
      <c r="D15" s="140">
        <v>-59128.0913133836</v>
      </c>
      <c r="E15" s="140">
        <v>-28620.093428962842</v>
      </c>
      <c r="F15" s="140">
        <v>30507.997884420758</v>
      </c>
      <c r="H15" s="141">
        <v>-3.6857974447443577E-2</v>
      </c>
      <c r="I15" s="141">
        <v>-1.160621043988682E-2</v>
      </c>
      <c r="J15" s="140">
        <v>-39973.335122382137</v>
      </c>
      <c r="K15" s="140">
        <v>-12587.206605073337</v>
      </c>
      <c r="L15" s="140">
        <v>27386.1285173088</v>
      </c>
      <c r="N15" s="141">
        <v>-2.666159181631619E-3</v>
      </c>
      <c r="O15" s="141">
        <v>1.4941946804998385E-2</v>
      </c>
      <c r="P15" s="140">
        <v>-4382.5128864585367</v>
      </c>
      <c r="Q15" s="140">
        <v>24560.902016964101</v>
      </c>
      <c r="R15" s="143">
        <v>28943.414903422636</v>
      </c>
      <c r="T15" s="141">
        <v>-1.8230993970924328E-3</v>
      </c>
      <c r="U15" s="141">
        <v>1.7218842624455125E-2</v>
      </c>
      <c r="V15" s="140">
        <v>-2222.0159093418442</v>
      </c>
      <c r="W15" s="140">
        <v>20986.536616167239</v>
      </c>
      <c r="X15" s="140">
        <v>23208.552525509083</v>
      </c>
    </row>
    <row r="17" spans="1:24" x14ac:dyDescent="0.2">
      <c r="A17" s="141">
        <v>0.03</v>
      </c>
    </row>
    <row r="18" spans="1:24" x14ac:dyDescent="0.2">
      <c r="A18" s="140">
        <v>100000</v>
      </c>
      <c r="B18" s="141">
        <v>1.4078755055355852E-2</v>
      </c>
      <c r="C18" s="141">
        <v>5.6428858896355745E-2</v>
      </c>
      <c r="D18" s="140">
        <v>468.93744701881235</v>
      </c>
      <c r="E18" s="140">
        <v>1879.5415450441631</v>
      </c>
      <c r="F18" s="140">
        <v>1410.6040980253506</v>
      </c>
      <c r="H18" s="141">
        <v>2.5252872220020459E-2</v>
      </c>
      <c r="I18" s="141">
        <v>5.235942472102862E-2</v>
      </c>
      <c r="J18" s="140">
        <v>1228.2309363160357</v>
      </c>
      <c r="K18" s="140">
        <v>2546.6198335686136</v>
      </c>
      <c r="L18" s="140">
        <v>1318.3888972525779</v>
      </c>
      <c r="N18" s="141">
        <v>3.4645336772500313E-2</v>
      </c>
      <c r="O18" s="141">
        <v>5.4322048915702879E-2</v>
      </c>
      <c r="P18" s="140">
        <v>2558.5846889152085</v>
      </c>
      <c r="Q18" s="140">
        <v>4011.7249700554676</v>
      </c>
      <c r="R18" s="143">
        <v>1453.140281140259</v>
      </c>
      <c r="T18" s="141">
        <v>3.5610600688992404E-2</v>
      </c>
      <c r="U18" s="141">
        <v>5.5982546450708645E-2</v>
      </c>
      <c r="V18" s="140">
        <v>2101.9876750613312</v>
      </c>
      <c r="W18" s="140">
        <v>3304.482945560434</v>
      </c>
      <c r="X18" s="140">
        <v>1202.4952704991028</v>
      </c>
    </row>
    <row r="19" spans="1:24" x14ac:dyDescent="0.2">
      <c r="A19" s="140">
        <v>250000</v>
      </c>
      <c r="B19" s="141">
        <v>1.3202453242686155E-2</v>
      </c>
      <c r="C19" s="141">
        <v>5.71607299133765E-2</v>
      </c>
      <c r="D19" s="140">
        <v>1077.1744800094912</v>
      </c>
      <c r="E19" s="140">
        <v>4663.684725072877</v>
      </c>
      <c r="F19" s="140">
        <v>3586.5102450633858</v>
      </c>
      <c r="H19" s="141">
        <v>2.4824858210660605E-2</v>
      </c>
      <c r="I19" s="141">
        <v>5.2817177478950227E-2</v>
      </c>
      <c r="J19" s="140">
        <v>2976.2283823701482</v>
      </c>
      <c r="K19" s="140">
        <v>6332.2006255015767</v>
      </c>
      <c r="L19" s="140">
        <v>3355.9722431314285</v>
      </c>
      <c r="N19" s="141">
        <v>3.4458918679313388E-2</v>
      </c>
      <c r="O19" s="141">
        <v>5.4652214282439771E-2</v>
      </c>
      <c r="P19" s="140">
        <v>6301.6777729274127</v>
      </c>
      <c r="Q19" s="140">
        <v>9994.5284757780209</v>
      </c>
      <c r="R19" s="143">
        <v>3692.8507028506083</v>
      </c>
      <c r="T19" s="141">
        <v>3.5470292331650798E-2</v>
      </c>
      <c r="U19" s="141">
        <v>5.6379669165653734E-2</v>
      </c>
      <c r="V19" s="140">
        <v>5201.5115196120678</v>
      </c>
      <c r="W19" s="140">
        <v>8267.7496958598313</v>
      </c>
      <c r="X19" s="140">
        <v>3066.2381762477635</v>
      </c>
    </row>
    <row r="20" spans="1:24" x14ac:dyDescent="0.2">
      <c r="A20" s="140">
        <v>500000</v>
      </c>
      <c r="B20" s="141">
        <v>1.2905351993796365E-2</v>
      </c>
      <c r="C20" s="141">
        <v>5.7414336630162988E-2</v>
      </c>
      <c r="D20" s="140">
        <v>2091.4107370468628</v>
      </c>
      <c r="E20" s="140">
        <v>9304.4312271735907</v>
      </c>
      <c r="F20" s="140">
        <v>7213.020490126728</v>
      </c>
      <c r="H20" s="141">
        <v>2.4680830635996458E-2</v>
      </c>
      <c r="I20" s="141">
        <v>5.2973970946477524E-2</v>
      </c>
      <c r="J20" s="140">
        <v>5889.8940343985478</v>
      </c>
      <c r="K20" s="140">
        <v>12641.838520661398</v>
      </c>
      <c r="L20" s="140">
        <v>6751.9444862628507</v>
      </c>
      <c r="N20" s="141">
        <v>3.4395895719823093E-2</v>
      </c>
      <c r="O20" s="141">
        <v>5.4763595304582892E-2</v>
      </c>
      <c r="P20" s="140">
        <v>12540.132484483236</v>
      </c>
      <c r="Q20" s="140">
        <v>19965.833890184429</v>
      </c>
      <c r="R20" s="143">
        <v>7425.7014057011929</v>
      </c>
      <c r="T20" s="141">
        <v>3.5423152925816187E-2</v>
      </c>
      <c r="U20" s="141">
        <v>5.6513180106185647E-2</v>
      </c>
      <c r="V20" s="140">
        <v>10367.391748501454</v>
      </c>
      <c r="W20" s="140">
        <v>16539.868100996995</v>
      </c>
      <c r="X20" s="140">
        <v>6172.4763524955415</v>
      </c>
    </row>
    <row r="21" spans="1:24" x14ac:dyDescent="0.2">
      <c r="A21" s="140">
        <v>1000000</v>
      </c>
      <c r="B21" s="141">
        <v>1.2751009766641399E-2</v>
      </c>
      <c r="C21" s="141">
        <v>5.7538465093711869E-2</v>
      </c>
      <c r="D21" s="140">
        <v>4118.4887258454783</v>
      </c>
      <c r="E21" s="140">
        <v>18584.529706099027</v>
      </c>
      <c r="F21" s="140">
        <v>14466.040980253549</v>
      </c>
      <c r="H21" s="141">
        <v>2.4607276350675111E-2</v>
      </c>
      <c r="I21" s="141">
        <v>5.3051946577971368E-2</v>
      </c>
      <c r="J21" s="140">
        <v>11716.719376481997</v>
      </c>
      <c r="K21" s="140">
        <v>25260.608349007758</v>
      </c>
      <c r="L21" s="140">
        <v>13543.888972525761</v>
      </c>
      <c r="N21" s="141">
        <v>3.4364347945093215E-2</v>
      </c>
      <c r="O21" s="141">
        <v>5.4819665117404444E-2</v>
      </c>
      <c r="P21" s="140">
        <v>25017.130914707195</v>
      </c>
      <c r="Q21" s="140">
        <v>39908.533726109505</v>
      </c>
      <c r="R21" s="143">
        <v>14891.402811402309</v>
      </c>
      <c r="T21" s="141">
        <v>3.539953543218434E-2</v>
      </c>
      <c r="U21" s="141">
        <v>5.6580172441524294E-2</v>
      </c>
      <c r="V21" s="140">
        <v>20699.168392004947</v>
      </c>
      <c r="W21" s="140">
        <v>33084.121096996045</v>
      </c>
      <c r="X21" s="140">
        <v>12384.952704991098</v>
      </c>
    </row>
    <row r="22" spans="1:24" x14ac:dyDescent="0.2">
      <c r="A22" s="140">
        <v>2000000</v>
      </c>
      <c r="B22" s="141">
        <v>1.2675495484758726E-2</v>
      </c>
      <c r="C22" s="141">
        <v>5.7602790609183337E-2</v>
      </c>
      <c r="D22" s="140">
        <v>8173.9951861651616</v>
      </c>
      <c r="E22" s="140">
        <v>37146.077146672324</v>
      </c>
      <c r="F22" s="140">
        <v>28972.081960507163</v>
      </c>
      <c r="H22" s="141">
        <v>2.4572507441592523E-2</v>
      </c>
      <c r="I22" s="141">
        <v>5.3093123756984655E-2</v>
      </c>
      <c r="J22" s="140">
        <v>23372.479684770769</v>
      </c>
      <c r="K22" s="140">
        <v>50500.257629822139</v>
      </c>
      <c r="L22" s="140">
        <v>27127.77794505137</v>
      </c>
      <c r="N22" s="141">
        <v>3.4348352059789498E-2</v>
      </c>
      <c r="O22" s="141">
        <v>5.4847590081914296E-2</v>
      </c>
      <c r="P22" s="140">
        <v>49970.844079041766</v>
      </c>
      <c r="Q22" s="140">
        <v>79793.649701846385</v>
      </c>
      <c r="R22" s="143">
        <v>29822.805622804619</v>
      </c>
      <c r="T22" s="141">
        <v>3.5387603959997314E-2</v>
      </c>
      <c r="U22" s="141">
        <v>5.6613619877748204E-2</v>
      </c>
      <c r="V22" s="140">
        <v>41362.595332797013</v>
      </c>
      <c r="W22" s="140">
        <v>66172.500742779026</v>
      </c>
      <c r="X22" s="140">
        <v>24809.905409982013</v>
      </c>
    </row>
    <row r="24" spans="1:24" x14ac:dyDescent="0.2">
      <c r="A24" s="141">
        <v>3.5000000000000003E-2</v>
      </c>
    </row>
    <row r="25" spans="1:24" x14ac:dyDescent="0.2">
      <c r="A25" s="140">
        <v>100000</v>
      </c>
      <c r="B25" s="141">
        <v>9.8060253697029018E-2</v>
      </c>
      <c r="C25" s="141">
        <v>0.14260549248531929</v>
      </c>
      <c r="D25" s="140">
        <v>2879.7867152761987</v>
      </c>
      <c r="E25" s="140">
        <v>4187.9700215081602</v>
      </c>
      <c r="F25" s="140">
        <v>1308.1833062319615</v>
      </c>
      <c r="H25" s="141">
        <v>8.3726980885907118E-2</v>
      </c>
      <c r="I25" s="141">
        <v>0.11328613727442455</v>
      </c>
      <c r="J25" s="140">
        <v>3611.8511073959239</v>
      </c>
      <c r="K25" s="140">
        <v>4886.9869191247608</v>
      </c>
      <c r="L25" s="140">
        <v>1275.1358117288369</v>
      </c>
      <c r="N25" s="141">
        <v>7.1262440744557287E-2</v>
      </c>
      <c r="O25" s="141">
        <v>9.3420389564058459E-2</v>
      </c>
      <c r="P25" s="140">
        <v>4701.6426686097784</v>
      </c>
      <c r="Q25" s="140">
        <v>6163.5454119086053</v>
      </c>
      <c r="R25" s="143">
        <v>1461.9027432988269</v>
      </c>
      <c r="T25" s="141">
        <v>6.9040780179909292E-2</v>
      </c>
      <c r="U25" s="141">
        <v>9.1191920723578498E-2</v>
      </c>
      <c r="V25" s="140">
        <v>3911.9921888462841</v>
      </c>
      <c r="W25" s="140">
        <v>5167.1212380120205</v>
      </c>
      <c r="X25" s="140">
        <v>1255.1290491657364</v>
      </c>
    </row>
    <row r="26" spans="1:24" x14ac:dyDescent="0.2">
      <c r="A26" s="140">
        <v>250000</v>
      </c>
      <c r="B26" s="141">
        <v>9.9247411044604189E-2</v>
      </c>
      <c r="C26" s="141">
        <v>0.14554473920379921</v>
      </c>
      <c r="D26" s="140">
        <v>7139.4910590592863</v>
      </c>
      <c r="E26" s="140">
        <v>10469.949324639172</v>
      </c>
      <c r="F26" s="140">
        <v>3330.4582655798858</v>
      </c>
      <c r="H26" s="141">
        <v>8.4319936839012344E-2</v>
      </c>
      <c r="I26" s="141">
        <v>0.11486351613545683</v>
      </c>
      <c r="J26" s="140">
        <v>8966.1274246127959</v>
      </c>
      <c r="K26" s="140">
        <v>12213.966953934891</v>
      </c>
      <c r="L26" s="140">
        <v>3247.8395293220947</v>
      </c>
      <c r="N26" s="141">
        <v>7.1524828342142951E-2</v>
      </c>
      <c r="O26" s="141">
        <v>9.4262287352701465E-2</v>
      </c>
      <c r="P26" s="140">
        <v>11685.445875703892</v>
      </c>
      <c r="Q26" s="140">
        <v>15400.202733950926</v>
      </c>
      <c r="R26" s="143">
        <v>3714.756858247034</v>
      </c>
      <c r="T26" s="141">
        <v>6.9229008723199648E-2</v>
      </c>
      <c r="U26" s="141">
        <v>9.1945860839871885E-2</v>
      </c>
      <c r="V26" s="140">
        <v>9745.2802492167157</v>
      </c>
      <c r="W26" s="140">
        <v>12943.102872131069</v>
      </c>
      <c r="X26" s="140">
        <v>3197.8226229143529</v>
      </c>
    </row>
    <row r="27" spans="1:24" x14ac:dyDescent="0.2">
      <c r="A27" s="140">
        <v>500000</v>
      </c>
      <c r="B27" s="141">
        <v>9.9656904675856486E-2</v>
      </c>
      <c r="C27" s="141">
        <v>0.14655423055328773</v>
      </c>
      <c r="D27" s="140">
        <v>14239.460086316421</v>
      </c>
      <c r="E27" s="140">
        <v>20940.376617476155</v>
      </c>
      <c r="F27" s="140">
        <v>6700.9165311597335</v>
      </c>
      <c r="H27" s="141">
        <v>8.4522645695972204E-2</v>
      </c>
      <c r="I27" s="141">
        <v>0.11540055243350364</v>
      </c>
      <c r="J27" s="140">
        <v>17890.231036449106</v>
      </c>
      <c r="K27" s="140">
        <v>24425.91009509327</v>
      </c>
      <c r="L27" s="140">
        <v>6535.6790586441639</v>
      </c>
      <c r="N27" s="141">
        <v>7.1613325782498002E-2</v>
      </c>
      <c r="O27" s="141">
        <v>9.4546433510407937E-2</v>
      </c>
      <c r="P27" s="140">
        <v>23325.086401836823</v>
      </c>
      <c r="Q27" s="140">
        <v>30794.600118330945</v>
      </c>
      <c r="R27" s="143">
        <v>7469.5137164941225</v>
      </c>
      <c r="T27" s="141">
        <v>6.9292301751565311E-2</v>
      </c>
      <c r="U27" s="141">
        <v>9.2199310312656518E-2</v>
      </c>
      <c r="V27" s="140">
        <v>19467.433783451132</v>
      </c>
      <c r="W27" s="140">
        <v>25903.079029279863</v>
      </c>
      <c r="X27" s="140">
        <v>6435.6452458287313</v>
      </c>
    </row>
    <row r="28" spans="1:24" x14ac:dyDescent="0.2">
      <c r="A28" s="140">
        <v>1000000</v>
      </c>
      <c r="B28" s="141">
        <v>9.9859890289571471E-2</v>
      </c>
      <c r="C28" s="141">
        <v>0.14706060172752652</v>
      </c>
      <c r="D28" s="140">
        <v>28438.130146796633</v>
      </c>
      <c r="E28" s="140">
        <v>41879.963209116118</v>
      </c>
      <c r="F28" s="140">
        <v>13441.833062319485</v>
      </c>
      <c r="H28" s="141">
        <v>8.4623751274793768E-2</v>
      </c>
      <c r="I28" s="141">
        <v>0.11567006494981466</v>
      </c>
      <c r="J28" s="140">
        <v>35737.97262394031</v>
      </c>
      <c r="K28" s="140">
        <v>48849.330741228689</v>
      </c>
      <c r="L28" s="140">
        <v>13111.358117288379</v>
      </c>
      <c r="N28" s="141">
        <v>7.1657900723126E-2</v>
      </c>
      <c r="O28" s="141">
        <v>9.4689299014759976E-2</v>
      </c>
      <c r="P28" s="140">
        <v>46604.450460653876</v>
      </c>
      <c r="Q28" s="140">
        <v>61583.477893642004</v>
      </c>
      <c r="R28" s="143">
        <v>14979.027432988129</v>
      </c>
      <c r="T28" s="141">
        <v>6.9324073468081449E-2</v>
      </c>
      <c r="U28" s="141">
        <v>9.2326459865586616E-2</v>
      </c>
      <c r="V28" s="140">
        <v>38911.756160590165</v>
      </c>
      <c r="W28" s="140">
        <v>51823.04665224754</v>
      </c>
      <c r="X28" s="140">
        <v>12911.290491657375</v>
      </c>
    </row>
    <row r="29" spans="1:24" x14ac:dyDescent="0.2">
      <c r="A29" s="140">
        <v>2000000</v>
      </c>
      <c r="B29" s="141">
        <v>9.9963800303594585E-2</v>
      </c>
      <c r="C29" s="141">
        <v>0.14731686739633643</v>
      </c>
      <c r="D29" s="140">
        <v>56836.698215406912</v>
      </c>
      <c r="E29" s="140">
        <v>83760.364340046086</v>
      </c>
      <c r="F29" s="140">
        <v>26923.666124639174</v>
      </c>
      <c r="H29" s="141">
        <v>8.4676518164206252E-2</v>
      </c>
      <c r="I29" s="141">
        <v>0.11580723840722409</v>
      </c>
      <c r="J29" s="140">
        <v>71435.397283405793</v>
      </c>
      <c r="K29" s="140">
        <v>97698.113517982652</v>
      </c>
      <c r="L29" s="140">
        <v>26262.716234576859</v>
      </c>
      <c r="N29" s="141">
        <v>7.1680061238935333E-2</v>
      </c>
      <c r="O29" s="141">
        <v>9.4760730545362409E-2</v>
      </c>
      <c r="P29" s="140">
        <v>93162.914008015694</v>
      </c>
      <c r="Q29" s="140">
        <v>123160.96887399185</v>
      </c>
      <c r="R29" s="143">
        <v>29998.054865976155</v>
      </c>
      <c r="T29" s="141">
        <v>6.9339885810001597E-2</v>
      </c>
      <c r="U29" s="141">
        <v>9.2390039093766224E-2</v>
      </c>
      <c r="V29" s="140">
        <v>77800.281414965051</v>
      </c>
      <c r="W29" s="140">
        <v>103662.86239827989</v>
      </c>
      <c r="X29" s="140">
        <v>25862.580983314838</v>
      </c>
    </row>
    <row r="31" spans="1:24" x14ac:dyDescent="0.2">
      <c r="A31" s="141">
        <v>0.04</v>
      </c>
    </row>
    <row r="32" spans="1:24" x14ac:dyDescent="0.2">
      <c r="A32" s="140">
        <v>100000</v>
      </c>
      <c r="B32" s="138">
        <v>0.17551865168684197</v>
      </c>
      <c r="C32" s="138">
        <v>0.22114265464434768</v>
      </c>
      <c r="D32" s="51">
        <v>4597.9193248463353</v>
      </c>
      <c r="E32" s="51">
        <v>5793.0942128658744</v>
      </c>
      <c r="F32" s="51">
        <v>1195.1748880195391</v>
      </c>
      <c r="H32" s="141">
        <v>0.13974884198818835</v>
      </c>
      <c r="I32" s="141">
        <v>0.17114412710613505</v>
      </c>
      <c r="J32" s="140">
        <v>5401.5825538469262</v>
      </c>
      <c r="K32" s="140">
        <v>6615.0754311652527</v>
      </c>
      <c r="L32" s="140">
        <v>1213.4928773183265</v>
      </c>
      <c r="N32" s="141">
        <v>0.10751631432933847</v>
      </c>
      <c r="O32" s="141">
        <v>0.13183105814412868</v>
      </c>
      <c r="P32" s="140">
        <v>6391.9228686036631</v>
      </c>
      <c r="Q32" s="140">
        <v>7837.4520239086769</v>
      </c>
      <c r="R32" s="143">
        <v>1445.5291553050138</v>
      </c>
      <c r="T32" s="141">
        <v>9.9537860400308514E-2</v>
      </c>
      <c r="U32" s="141">
        <v>0.12315971175429716</v>
      </c>
      <c r="V32" s="140">
        <v>5419.2095171191695</v>
      </c>
      <c r="W32" s="140">
        <v>6705.2705310357678</v>
      </c>
      <c r="X32" s="140">
        <v>1286.0610139165983</v>
      </c>
    </row>
    <row r="33" spans="1:24" x14ac:dyDescent="0.2">
      <c r="A33" s="140">
        <v>250000</v>
      </c>
      <c r="B33" s="138">
        <v>0.17867519346606003</v>
      </c>
      <c r="C33" s="138">
        <v>0.2261744911821274</v>
      </c>
      <c r="D33" s="51">
        <v>11465.238406680992</v>
      </c>
      <c r="E33" s="51">
        <v>14513.175626729822</v>
      </c>
      <c r="F33" s="51">
        <v>3047.9372200488306</v>
      </c>
      <c r="H33" s="141">
        <v>0.14135422687009452</v>
      </c>
      <c r="I33" s="141">
        <v>0.1738255279161188</v>
      </c>
      <c r="J33" s="140">
        <v>13467.650147636954</v>
      </c>
      <c r="K33" s="140">
        <v>16561.382340932774</v>
      </c>
      <c r="L33" s="140">
        <v>3093.7321932958203</v>
      </c>
      <c r="N33" s="141">
        <v>0.10823956561334423</v>
      </c>
      <c r="O33" s="141">
        <v>0.13319479235954781</v>
      </c>
      <c r="P33" s="140">
        <v>15934.657601393788</v>
      </c>
      <c r="Q33" s="140">
        <v>19608.480489656326</v>
      </c>
      <c r="R33" s="143">
        <v>3673.8228882625372</v>
      </c>
      <c r="T33" s="141">
        <v>0.10003556211847978</v>
      </c>
      <c r="U33" s="141">
        <v>0.12424975287247667</v>
      </c>
      <c r="V33" s="140">
        <v>13530.56677260829</v>
      </c>
      <c r="W33" s="140">
        <v>16805.719307399766</v>
      </c>
      <c r="X33" s="140">
        <v>3275.1525347914758</v>
      </c>
    </row>
    <row r="34" spans="1:24" x14ac:dyDescent="0.2">
      <c r="A34" s="140">
        <v>500000</v>
      </c>
      <c r="B34" s="138">
        <v>0.17975906399083544</v>
      </c>
      <c r="C34" s="138">
        <v>0.2279005591100402</v>
      </c>
      <c r="D34" s="51">
        <v>22911.192171870105</v>
      </c>
      <c r="E34" s="51">
        <v>29047.066611967766</v>
      </c>
      <c r="F34" s="51">
        <v>6135.8744400976611</v>
      </c>
      <c r="H34" s="141">
        <v>0.14190076802494081</v>
      </c>
      <c r="I34" s="141">
        <v>0.17473750496546014</v>
      </c>
      <c r="J34" s="140">
        <v>26911.382239533363</v>
      </c>
      <c r="K34" s="140">
        <v>33138.846626125007</v>
      </c>
      <c r="L34" s="140">
        <v>6227.4643865916441</v>
      </c>
      <c r="N34" s="141">
        <v>0.10848365466709059</v>
      </c>
      <c r="O34" s="141">
        <v>0.13365511514063899</v>
      </c>
      <c r="P34" s="140">
        <v>31839.186052217054</v>
      </c>
      <c r="Q34" s="140">
        <v>39226.831828742113</v>
      </c>
      <c r="R34" s="143">
        <v>7387.6457765250598</v>
      </c>
      <c r="T34" s="141">
        <v>0.10020287963946993</v>
      </c>
      <c r="U34" s="141">
        <v>0.1246161774178564</v>
      </c>
      <c r="V34" s="140">
        <v>27049.501942316423</v>
      </c>
      <c r="W34" s="140">
        <v>33639.807011899422</v>
      </c>
      <c r="X34" s="140">
        <v>6590.3050695829988</v>
      </c>
    </row>
    <row r="35" spans="1:24" x14ac:dyDescent="0.2">
      <c r="A35" s="140">
        <v>1000000</v>
      </c>
      <c r="B35" s="138">
        <v>0.18030308987640117</v>
      </c>
      <c r="C35" s="138">
        <v>0.22876929705853294</v>
      </c>
      <c r="D35" s="51">
        <v>45801.941062554513</v>
      </c>
      <c r="E35" s="51">
        <v>58113.68994274993</v>
      </c>
      <c r="F35" s="51">
        <v>12311.748880195417</v>
      </c>
      <c r="H35" s="141">
        <v>0.14217507319979486</v>
      </c>
      <c r="I35" s="141">
        <v>0.17519588559449836</v>
      </c>
      <c r="J35" s="140">
        <v>53798.416335707356</v>
      </c>
      <c r="K35" s="140">
        <v>66293.345108890557</v>
      </c>
      <c r="L35" s="140">
        <v>12494.928773183201</v>
      </c>
      <c r="N35" s="141">
        <v>0.10860639722467479</v>
      </c>
      <c r="O35" s="141">
        <v>0.13388648985331938</v>
      </c>
      <c r="P35" s="140">
        <v>63648.320559820633</v>
      </c>
      <c r="Q35" s="140">
        <v>78463.61211287076</v>
      </c>
      <c r="R35" s="143">
        <v>14815.291553050127</v>
      </c>
      <c r="T35" s="141">
        <v>0.10028682658613368</v>
      </c>
      <c r="U35" s="141">
        <v>0.12479999158115482</v>
      </c>
      <c r="V35" s="140">
        <v>54087.386784150876</v>
      </c>
      <c r="W35" s="140">
        <v>67307.996923316823</v>
      </c>
      <c r="X35" s="140">
        <v>13220.610139165947</v>
      </c>
    </row>
    <row r="36" spans="1:24" x14ac:dyDescent="0.2">
      <c r="A36" s="140">
        <v>2000000</v>
      </c>
      <c r="B36" s="138">
        <v>0.1805782432253801</v>
      </c>
      <c r="C36" s="138">
        <v>0.22920752150154322</v>
      </c>
      <c r="D36" s="51">
        <v>91584.560890913082</v>
      </c>
      <c r="E36" s="51">
        <v>116248.05865130361</v>
      </c>
      <c r="F36" s="51">
        <v>24663.497760390528</v>
      </c>
      <c r="H36" s="141">
        <v>0.14231463857148749</v>
      </c>
      <c r="I36" s="141">
        <v>0.17542771358654086</v>
      </c>
      <c r="J36" s="140">
        <v>107574.27779170623</v>
      </c>
      <c r="K36" s="140">
        <v>132604.13533807267</v>
      </c>
      <c r="L36" s="140">
        <v>25029.857546366431</v>
      </c>
      <c r="N36" s="141">
        <v>0.1086677398563472</v>
      </c>
      <c r="O36" s="141">
        <v>0.13400228746854617</v>
      </c>
      <c r="P36" s="140">
        <v>127266.34221829611</v>
      </c>
      <c r="Q36" s="140">
        <v>156936.92532439635</v>
      </c>
      <c r="R36" s="143">
        <v>29670.583106100239</v>
      </c>
      <c r="T36" s="141">
        <v>0.10032877278406507</v>
      </c>
      <c r="U36" s="141">
        <v>0.12489195307407622</v>
      </c>
      <c r="V36" s="140">
        <v>108163.04326154255</v>
      </c>
      <c r="W36" s="140">
        <v>134644.26353987452</v>
      </c>
      <c r="X36" s="140">
        <v>26481.220278331966</v>
      </c>
    </row>
    <row r="38" spans="1:24" x14ac:dyDescent="0.2">
      <c r="A38" s="141">
        <v>4.4999999999999998E-2</v>
      </c>
    </row>
    <row r="39" spans="1:24" x14ac:dyDescent="0.2">
      <c r="A39" s="140">
        <v>100000</v>
      </c>
      <c r="B39" s="141">
        <v>0.2456476888890439</v>
      </c>
      <c r="C39" s="141">
        <v>0.29143113542416449</v>
      </c>
      <c r="D39" s="140">
        <v>5799.4489125047148</v>
      </c>
      <c r="E39" s="140">
        <v>6880.3414721687077</v>
      </c>
      <c r="F39" s="140">
        <v>1080.8925596639929</v>
      </c>
      <c r="H39" s="141">
        <v>0.19250832286842165</v>
      </c>
      <c r="I39" s="141">
        <v>0.2251763323329668</v>
      </c>
      <c r="J39" s="140">
        <v>6728.1609783648164</v>
      </c>
      <c r="K39" s="140">
        <v>7869.9070766383666</v>
      </c>
      <c r="L39" s="140">
        <v>1141.7460982735502</v>
      </c>
      <c r="N39" s="141">
        <v>0.14286160590588004</v>
      </c>
      <c r="O39" s="141">
        <v>0.16900601294703232</v>
      </c>
      <c r="P39" s="140">
        <v>7713.5439277694595</v>
      </c>
      <c r="Q39" s="140">
        <v>9125.1620521679397</v>
      </c>
      <c r="R39" s="143">
        <v>1411.6181243984802</v>
      </c>
      <c r="T39" s="141">
        <v>0.12736503213836067</v>
      </c>
      <c r="U39" s="141">
        <v>0.15219115481428444</v>
      </c>
      <c r="V39" s="140">
        <v>6668.978579002187</v>
      </c>
      <c r="W39" s="140">
        <v>7968.9027225893979</v>
      </c>
      <c r="X39" s="140">
        <v>1299.9241435872109</v>
      </c>
    </row>
    <row r="40" spans="1:24" x14ac:dyDescent="0.2">
      <c r="A40" s="140">
        <v>250000</v>
      </c>
      <c r="B40" s="141">
        <v>0.25065600668352933</v>
      </c>
      <c r="C40" s="141">
        <v>0.29842050902684886</v>
      </c>
      <c r="D40" s="140">
        <v>14495.490543850319</v>
      </c>
      <c r="E40" s="140">
        <v>17257.721943010325</v>
      </c>
      <c r="F40" s="140">
        <v>2762.2313991600058</v>
      </c>
      <c r="H40" s="141">
        <v>0.19510265269723268</v>
      </c>
      <c r="I40" s="141">
        <v>0.22893147582661266</v>
      </c>
      <c r="J40" s="140">
        <v>16808.163505626795</v>
      </c>
      <c r="K40" s="140">
        <v>19722.528751310681</v>
      </c>
      <c r="L40" s="140">
        <v>2914.3652456838863</v>
      </c>
      <c r="N40" s="141">
        <v>0.14405114721927054</v>
      </c>
      <c r="O40" s="141">
        <v>0.1708947605253914</v>
      </c>
      <c r="P40" s="140">
        <v>19259.929301434888</v>
      </c>
      <c r="Q40" s="140">
        <v>22848.974612431077</v>
      </c>
      <c r="R40" s="143">
        <v>3589.0453109961891</v>
      </c>
      <c r="T40" s="141">
        <v>0.1281548982954773</v>
      </c>
      <c r="U40" s="141">
        <v>0.15359858660639622</v>
      </c>
      <c r="V40" s="140">
        <v>16670.869598289853</v>
      </c>
      <c r="W40" s="140">
        <v>19980.679957257853</v>
      </c>
      <c r="X40" s="140">
        <v>3309.8103589679995</v>
      </c>
    </row>
    <row r="41" spans="1:24" x14ac:dyDescent="0.2">
      <c r="A41" s="140">
        <v>500000</v>
      </c>
      <c r="B41" s="141">
        <v>0.25237397992892713</v>
      </c>
      <c r="C41" s="141">
        <v>0.30081690753904644</v>
      </c>
      <c r="D41" s="140">
        <v>28989.280620709909</v>
      </c>
      <c r="E41" s="140">
        <v>34553.743419029954</v>
      </c>
      <c r="F41" s="140">
        <v>5564.4627983200444</v>
      </c>
      <c r="H41" s="141">
        <v>0.1959850483156037</v>
      </c>
      <c r="I41" s="141">
        <v>0.23020810871884442</v>
      </c>
      <c r="J41" s="140">
        <v>33608.432891438948</v>
      </c>
      <c r="K41" s="140">
        <v>39477.163382806757</v>
      </c>
      <c r="L41" s="140">
        <v>5868.730491367809</v>
      </c>
      <c r="N41" s="141">
        <v>0.14445266013610439</v>
      </c>
      <c r="O41" s="141">
        <v>0.17153233271960028</v>
      </c>
      <c r="P41" s="140">
        <v>38503.877335863697</v>
      </c>
      <c r="Q41" s="140">
        <v>45721.967957856141</v>
      </c>
      <c r="R41" s="143">
        <v>7218.0906219924436</v>
      </c>
      <c r="T41" s="141">
        <v>0.12842042227736697</v>
      </c>
      <c r="U41" s="141">
        <v>0.15407169707151655</v>
      </c>
      <c r="V41" s="140">
        <v>33340.694046110089</v>
      </c>
      <c r="W41" s="140">
        <v>40000.314764046045</v>
      </c>
      <c r="X41" s="140">
        <v>6659.6207179359553</v>
      </c>
    </row>
    <row r="42" spans="1:24" x14ac:dyDescent="0.2">
      <c r="A42" s="140">
        <v>1000000</v>
      </c>
      <c r="B42" s="141">
        <v>0.25323868101756963</v>
      </c>
      <c r="C42" s="141">
        <v>0.30202462490119714</v>
      </c>
      <c r="D42" s="140">
        <v>57975.797152213971</v>
      </c>
      <c r="E42" s="140">
        <v>69144.72274885395</v>
      </c>
      <c r="F42" s="140">
        <v>11168.92559663998</v>
      </c>
      <c r="H42" s="141">
        <v>0.19642853620517936</v>
      </c>
      <c r="I42" s="141">
        <v>0.23085017791735879</v>
      </c>
      <c r="J42" s="140">
        <v>67208.573036591464</v>
      </c>
      <c r="K42" s="140">
        <v>78986.034019327199</v>
      </c>
      <c r="L42" s="140">
        <v>11777.460982735734</v>
      </c>
      <c r="N42" s="141">
        <v>0.14465449045901477</v>
      </c>
      <c r="O42" s="141">
        <v>0.17185275529767843</v>
      </c>
      <c r="P42" s="140">
        <v>76991.846136603068</v>
      </c>
      <c r="Q42" s="140">
        <v>91468.027380587911</v>
      </c>
      <c r="R42" s="143">
        <v>14476.181243984844</v>
      </c>
      <c r="T42" s="141">
        <v>0.12855362635098214</v>
      </c>
      <c r="U42" s="141">
        <v>0.15430902144527972</v>
      </c>
      <c r="V42" s="140">
        <v>66680.356701648721</v>
      </c>
      <c r="W42" s="140">
        <v>80039.598137520807</v>
      </c>
      <c r="X42" s="140">
        <v>13359.241435872085</v>
      </c>
    </row>
    <row r="43" spans="1:24" x14ac:dyDescent="0.2">
      <c r="A43" s="140">
        <v>2000000</v>
      </c>
      <c r="B43" s="141">
        <v>0.25367485098782938</v>
      </c>
      <c r="C43" s="141">
        <v>0.30263306495081355</v>
      </c>
      <c r="D43" s="140">
        <v>115949.86024561967</v>
      </c>
      <c r="E43" s="140">
        <v>138327.7114388998</v>
      </c>
      <c r="F43" s="140">
        <v>22377.851193280134</v>
      </c>
      <c r="H43" s="141">
        <v>0.19665288322275593</v>
      </c>
      <c r="I43" s="141">
        <v>0.23117406201365687</v>
      </c>
      <c r="J43" s="140">
        <v>134410.51541232003</v>
      </c>
      <c r="K43" s="140">
        <v>158005.43737779124</v>
      </c>
      <c r="L43" s="140">
        <v>23594.921965471207</v>
      </c>
      <c r="N43" s="141">
        <v>0.14475547700406197</v>
      </c>
      <c r="O43" s="141">
        <v>0.17201318948423075</v>
      </c>
      <c r="P43" s="140">
        <v>153967.55191669567</v>
      </c>
      <c r="Q43" s="140">
        <v>182959.91440466553</v>
      </c>
      <c r="R43" s="143">
        <v>28992.362487969862</v>
      </c>
      <c r="T43" s="141">
        <v>0.12862024465675617</v>
      </c>
      <c r="U43" s="141">
        <v>0.15442778508918337</v>
      </c>
      <c r="V43" s="140">
        <v>133359.57460257941</v>
      </c>
      <c r="W43" s="140">
        <v>160118.05747432361</v>
      </c>
      <c r="X43" s="140">
        <v>26758.4828717442</v>
      </c>
    </row>
    <row r="45" spans="1:24" x14ac:dyDescent="0.2">
      <c r="A45" s="144">
        <v>0.05</v>
      </c>
    </row>
    <row r="46" spans="1:24" x14ac:dyDescent="0.2">
      <c r="A46" s="140">
        <v>100000</v>
      </c>
      <c r="B46" s="141">
        <v>0.30815625429527271</v>
      </c>
      <c r="C46" s="141">
        <v>0.35337497674748286</v>
      </c>
      <c r="D46" s="140">
        <v>6616.2136110175406</v>
      </c>
      <c r="E46" s="140">
        <v>7587.0740845306582</v>
      </c>
      <c r="F46" s="140">
        <v>970.86047351311754</v>
      </c>
      <c r="H46" s="141">
        <v>0.24147402341244614</v>
      </c>
      <c r="I46" s="141">
        <v>0.2749174495547963</v>
      </c>
      <c r="J46" s="140">
        <v>7693.7439480501052</v>
      </c>
      <c r="K46" s="140">
        <v>8759.3043501529883</v>
      </c>
      <c r="L46" s="140">
        <v>1065.560402102883</v>
      </c>
      <c r="N46" s="141">
        <v>0.17686445554763044</v>
      </c>
      <c r="O46" s="141">
        <v>0.20452035812409028</v>
      </c>
      <c r="P46" s="140">
        <v>8735.026605007015</v>
      </c>
      <c r="Q46" s="140">
        <v>10100.903338366825</v>
      </c>
      <c r="R46" s="143">
        <v>1365.8767333598098</v>
      </c>
      <c r="T46" s="141">
        <v>0.15275979171396659</v>
      </c>
      <c r="U46" s="141">
        <v>0.17856029641814183</v>
      </c>
      <c r="V46" s="140">
        <v>7699.7717228335177</v>
      </c>
      <c r="W46" s="140">
        <v>9000.2317085869454</v>
      </c>
      <c r="X46" s="140">
        <v>1300.4599857534276</v>
      </c>
    </row>
    <row r="47" spans="1:24" x14ac:dyDescent="0.2">
      <c r="A47" s="140">
        <v>250000</v>
      </c>
      <c r="B47" s="141">
        <v>0.31488630884630603</v>
      </c>
      <c r="C47" s="141">
        <v>0.36217778793369126</v>
      </c>
      <c r="D47" s="140">
        <v>16560.485544487761</v>
      </c>
      <c r="E47" s="140">
        <v>19047.636728270569</v>
      </c>
      <c r="F47" s="140">
        <v>2487.1511837828075</v>
      </c>
      <c r="H47" s="141">
        <v>0.24502285452224046</v>
      </c>
      <c r="I47" s="141">
        <v>0.27970562510799951</v>
      </c>
      <c r="J47" s="140">
        <v>19243.50299794547</v>
      </c>
      <c r="K47" s="140">
        <v>21967.404003202628</v>
      </c>
      <c r="L47" s="140">
        <v>2723.9010052571575</v>
      </c>
      <c r="N47" s="141">
        <v>0.17852004448824033</v>
      </c>
      <c r="O47" s="141">
        <v>0.20693147396369319</v>
      </c>
      <c r="P47" s="140">
        <v>21832.838126548475</v>
      </c>
      <c r="Q47" s="140">
        <v>25307.529959948009</v>
      </c>
      <c r="R47" s="143">
        <v>3474.6918333995345</v>
      </c>
      <c r="T47" s="141">
        <v>0.15382609185259391</v>
      </c>
      <c r="U47" s="141">
        <v>0.1802682030569184</v>
      </c>
      <c r="V47" s="140">
        <v>19262.503459847587</v>
      </c>
      <c r="W47" s="140">
        <v>22573.653424231125</v>
      </c>
      <c r="X47" s="140">
        <v>3311.1499643835377</v>
      </c>
    </row>
    <row r="48" spans="1:24" x14ac:dyDescent="0.2">
      <c r="A48" s="140">
        <v>500000</v>
      </c>
      <c r="B48" s="141">
        <v>0.31719385582214221</v>
      </c>
      <c r="C48" s="141">
        <v>0.36519517465403178</v>
      </c>
      <c r="D48" s="140">
        <v>33134.629233761443</v>
      </c>
      <c r="E48" s="140">
        <v>38148.931601327051</v>
      </c>
      <c r="F48" s="140">
        <v>5014.3023675656077</v>
      </c>
      <c r="H48" s="141">
        <v>0.2462294056866417</v>
      </c>
      <c r="I48" s="141">
        <v>0.28133308717890976</v>
      </c>
      <c r="J48" s="140">
        <v>38493.347994641103</v>
      </c>
      <c r="K48" s="140">
        <v>43981.150005155498</v>
      </c>
      <c r="L48" s="140">
        <v>5487.8020105143951</v>
      </c>
      <c r="N48" s="141">
        <v>0.17907889964195103</v>
      </c>
      <c r="O48" s="141">
        <v>0.20774540273386446</v>
      </c>
      <c r="P48" s="140">
        <v>43662.498080516867</v>
      </c>
      <c r="Q48" s="140">
        <v>50651.881747315929</v>
      </c>
      <c r="R48" s="143">
        <v>6989.3836667990618</v>
      </c>
      <c r="T48" s="141">
        <v>0.15418453477496599</v>
      </c>
      <c r="U48" s="141">
        <v>0.18084231347973193</v>
      </c>
      <c r="V48" s="140">
        <v>38533.728801064593</v>
      </c>
      <c r="W48" s="140">
        <v>45196.028729831698</v>
      </c>
      <c r="X48" s="140">
        <v>6662.2999287671046</v>
      </c>
    </row>
    <row r="49" spans="1:24" x14ac:dyDescent="0.2">
      <c r="A49" s="140">
        <v>1000000</v>
      </c>
      <c r="B49" s="141">
        <v>0.31835671274365679</v>
      </c>
      <c r="C49" s="141">
        <v>0.36671691613727786</v>
      </c>
      <c r="D49" s="140">
        <v>66281.935981567949</v>
      </c>
      <c r="E49" s="140">
        <v>76350.540716699194</v>
      </c>
      <c r="F49" s="140">
        <v>10068.604735131245</v>
      </c>
      <c r="H49" s="141">
        <v>0.24683618426271478</v>
      </c>
      <c r="I49" s="141">
        <v>0.28215188066354668</v>
      </c>
      <c r="J49" s="140">
        <v>76992.667312534715</v>
      </c>
      <c r="K49" s="140">
        <v>88008.271333563374</v>
      </c>
      <c r="L49" s="140">
        <v>11015.604021028659</v>
      </c>
      <c r="N49" s="141">
        <v>0.17935977644360562</v>
      </c>
      <c r="O49" s="141">
        <v>0.20815442439767801</v>
      </c>
      <c r="P49" s="140">
        <v>87321.886309552065</v>
      </c>
      <c r="Q49" s="140">
        <v>101340.6536431502</v>
      </c>
      <c r="R49" s="143">
        <v>14018.767333598138</v>
      </c>
      <c r="T49" s="141">
        <v>0.15436434395698784</v>
      </c>
      <c r="U49" s="141">
        <v>0.18113029620215279</v>
      </c>
      <c r="V49" s="140">
        <v>77076.192558350071</v>
      </c>
      <c r="W49" s="140">
        <v>90440.792415884382</v>
      </c>
      <c r="X49" s="140">
        <v>13364.599857534311</v>
      </c>
    </row>
    <row r="50" spans="1:24" x14ac:dyDescent="0.2">
      <c r="A50" s="140">
        <v>2000000</v>
      </c>
      <c r="B50" s="141">
        <v>0.3189425921577943</v>
      </c>
      <c r="C50" s="141">
        <v>0.3674830423309981</v>
      </c>
      <c r="D50" s="140">
        <v>132577.4991371803</v>
      </c>
      <c r="E50" s="140">
        <v>152754.70860744265</v>
      </c>
      <c r="F50" s="140">
        <v>20177.209470262344</v>
      </c>
      <c r="H50" s="141">
        <v>0.24714235785802122</v>
      </c>
      <c r="I50" s="141">
        <v>0.28256432935516845</v>
      </c>
      <c r="J50" s="140">
        <v>153992.85149129282</v>
      </c>
      <c r="K50" s="140">
        <v>176064.05953335029</v>
      </c>
      <c r="L50" s="140">
        <v>22071.208042057464</v>
      </c>
      <c r="N50" s="141">
        <v>0.1795003866508901</v>
      </c>
      <c r="O50" s="141">
        <v>0.2083592705641997</v>
      </c>
      <c r="P50" s="140">
        <v>174640.44500491151</v>
      </c>
      <c r="Q50" s="140">
        <v>202717.97967210761</v>
      </c>
      <c r="R50" s="143">
        <v>28077.534667196102</v>
      </c>
      <c r="T50" s="141">
        <v>0.154454305909172</v>
      </c>
      <c r="U50" s="141">
        <v>0.18127443342973304</v>
      </c>
      <c r="V50" s="140">
        <v>154161.01801026848</v>
      </c>
      <c r="W50" s="140">
        <v>180930.21772533696</v>
      </c>
      <c r="X50" s="140">
        <v>26769.199715068477</v>
      </c>
    </row>
    <row r="55" spans="1:24" x14ac:dyDescent="0.2">
      <c r="C55" t="s">
        <v>165</v>
      </c>
      <c r="D55" t="s">
        <v>166</v>
      </c>
      <c r="E55" t="s">
        <v>167</v>
      </c>
    </row>
    <row r="56" spans="1:24" x14ac:dyDescent="0.2">
      <c r="C56">
        <v>2</v>
      </c>
      <c r="D56" s="141">
        <f>N8</f>
        <v>-3.8617227888713836E-2</v>
      </c>
      <c r="E56" s="141">
        <f>O8</f>
        <v>-2.4175259177506511E-2</v>
      </c>
    </row>
    <row r="57" spans="1:24" x14ac:dyDescent="0.2">
      <c r="C57">
        <v>2.5</v>
      </c>
      <c r="D57" s="141">
        <f>N15</f>
        <v>-2.666159181631619E-3</v>
      </c>
      <c r="E57" s="141">
        <f>O15</f>
        <v>1.4941946804998385E-2</v>
      </c>
    </row>
    <row r="58" spans="1:24" x14ac:dyDescent="0.2">
      <c r="C58">
        <v>3</v>
      </c>
      <c r="D58" s="141">
        <f>N22</f>
        <v>3.4348352059789498E-2</v>
      </c>
      <c r="E58" s="141">
        <f>O22</f>
        <v>5.4847590081914296E-2</v>
      </c>
    </row>
    <row r="59" spans="1:24" x14ac:dyDescent="0.2">
      <c r="C59">
        <v>3.5</v>
      </c>
      <c r="D59" s="141">
        <f>N29</f>
        <v>7.1680061238935333E-2</v>
      </c>
      <c r="E59" s="141">
        <f>O29</f>
        <v>9.4760730545362409E-2</v>
      </c>
    </row>
    <row r="60" spans="1:24" x14ac:dyDescent="0.2">
      <c r="C60">
        <v>4</v>
      </c>
      <c r="D60" s="141">
        <f>N36</f>
        <v>0.1086677398563472</v>
      </c>
      <c r="E60" s="141">
        <f>O36</f>
        <v>0.13400228746854617</v>
      </c>
    </row>
    <row r="61" spans="1:24" x14ac:dyDescent="0.2">
      <c r="C61">
        <v>4.5</v>
      </c>
      <c r="D61" s="141">
        <f>N43</f>
        <v>0.14475547700406197</v>
      </c>
      <c r="E61" s="141">
        <f>O43</f>
        <v>0.17201318948423075</v>
      </c>
    </row>
    <row r="62" spans="1:24" x14ac:dyDescent="0.2">
      <c r="C62">
        <v>5</v>
      </c>
      <c r="D62" s="141">
        <f>N50</f>
        <v>0.1795003866508901</v>
      </c>
      <c r="E62" s="141">
        <f>O50</f>
        <v>0.2083592705641997</v>
      </c>
    </row>
    <row r="68" spans="3:11" x14ac:dyDescent="0.2">
      <c r="D68" t="s">
        <v>173</v>
      </c>
      <c r="E68" t="s">
        <v>174</v>
      </c>
      <c r="F68" t="s">
        <v>175</v>
      </c>
      <c r="G68" t="s">
        <v>176</v>
      </c>
      <c r="H68" t="s">
        <v>179</v>
      </c>
      <c r="I68" t="s">
        <v>180</v>
      </c>
      <c r="J68" t="s">
        <v>177</v>
      </c>
      <c r="K68" t="s">
        <v>178</v>
      </c>
    </row>
    <row r="69" spans="3:11" x14ac:dyDescent="0.2">
      <c r="C69">
        <v>2</v>
      </c>
      <c r="D69" s="141">
        <f>B8</f>
        <v>-0.17522240138412695</v>
      </c>
      <c r="E69" s="141">
        <f>C8</f>
        <v>-0.13927588921486794</v>
      </c>
      <c r="F69" s="141">
        <f>H8</f>
        <v>-9.8180687402873348E-2</v>
      </c>
      <c r="G69" s="141">
        <f>I8</f>
        <v>-7.6855516516423139E-2</v>
      </c>
      <c r="H69" s="141">
        <v>-3.8617227888713836E-2</v>
      </c>
      <c r="I69" s="141">
        <v>-2.4175259177506511E-2</v>
      </c>
      <c r="J69" s="141">
        <f>T8</f>
        <v>-4.2619759748448144E-2</v>
      </c>
      <c r="K69" s="141">
        <f>U8</f>
        <v>-2.6177997757388688E-2</v>
      </c>
    </row>
    <row r="70" spans="3:11" x14ac:dyDescent="0.2">
      <c r="C70">
        <v>2.5</v>
      </c>
      <c r="D70" s="141">
        <f>B15</f>
        <v>-7.9791717438246035E-2</v>
      </c>
      <c r="E70" s="141">
        <f>C15</f>
        <v>-3.8622021398196288E-2</v>
      </c>
      <c r="F70" s="141">
        <f>H15</f>
        <v>-3.6857974447443577E-2</v>
      </c>
      <c r="G70" s="141">
        <f>I15</f>
        <v>-1.160621043988682E-2</v>
      </c>
      <c r="H70" s="141">
        <v>-2.666159181631619E-3</v>
      </c>
      <c r="I70" s="141">
        <v>1.4941946804998385E-2</v>
      </c>
      <c r="J70" s="141">
        <f>T15</f>
        <v>-1.8230993970924328E-3</v>
      </c>
      <c r="K70" s="141">
        <f>U15</f>
        <v>1.7218842624455125E-2</v>
      </c>
    </row>
    <row r="71" spans="3:11" x14ac:dyDescent="0.2">
      <c r="C71">
        <v>3</v>
      </c>
      <c r="D71" s="141">
        <f>B22</f>
        <v>1.2675495484758726E-2</v>
      </c>
      <c r="E71" s="141">
        <f>C22</f>
        <v>5.7602790609183337E-2</v>
      </c>
      <c r="F71" s="141">
        <f>H22</f>
        <v>2.4572507441592523E-2</v>
      </c>
      <c r="G71" s="141">
        <f>I22</f>
        <v>5.3093123756984655E-2</v>
      </c>
      <c r="H71" s="141">
        <v>3.4348352059789498E-2</v>
      </c>
      <c r="I71" s="141">
        <v>5.4847590081914296E-2</v>
      </c>
      <c r="J71" s="141">
        <f>T22</f>
        <v>3.5387603959997314E-2</v>
      </c>
      <c r="K71" s="141">
        <f>U22</f>
        <v>5.6613619877748204E-2</v>
      </c>
    </row>
    <row r="72" spans="3:11" x14ac:dyDescent="0.2">
      <c r="C72">
        <v>3.5</v>
      </c>
      <c r="D72" s="141">
        <f>B29</f>
        <v>9.9963800303594585E-2</v>
      </c>
      <c r="E72" s="141">
        <f>C29</f>
        <v>0.14731686739633643</v>
      </c>
      <c r="F72" s="141">
        <f>H29</f>
        <v>8.4676518164206252E-2</v>
      </c>
      <c r="G72" s="141">
        <f>I29</f>
        <v>0.11580723840722409</v>
      </c>
      <c r="H72" s="141">
        <v>7.1680061238935333E-2</v>
      </c>
      <c r="I72" s="141">
        <v>9.4760730545362409E-2</v>
      </c>
      <c r="J72" s="141">
        <f>T29</f>
        <v>6.9339885810001597E-2</v>
      </c>
      <c r="K72" s="141">
        <f>U29</f>
        <v>9.2390039093766224E-2</v>
      </c>
    </row>
    <row r="73" spans="3:11" x14ac:dyDescent="0.2">
      <c r="C73">
        <v>4</v>
      </c>
      <c r="D73" s="141">
        <f>B36</f>
        <v>0.1805782432253801</v>
      </c>
      <c r="E73" s="141">
        <f>C36</f>
        <v>0.22920752150154322</v>
      </c>
      <c r="F73" s="141">
        <f>H36</f>
        <v>0.14231463857148749</v>
      </c>
      <c r="G73" s="141">
        <f>I36</f>
        <v>0.17542771358654086</v>
      </c>
      <c r="H73" s="141">
        <v>0.1086677398563472</v>
      </c>
      <c r="I73" s="141">
        <v>0.13400228746854617</v>
      </c>
      <c r="J73" s="141">
        <f>T36</f>
        <v>0.10032877278406507</v>
      </c>
      <c r="K73" s="141">
        <f>U36</f>
        <v>0.12489195307407622</v>
      </c>
    </row>
    <row r="74" spans="3:11" x14ac:dyDescent="0.2">
      <c r="C74">
        <v>4.5</v>
      </c>
      <c r="D74" s="141">
        <f>B43</f>
        <v>0.25367485098782938</v>
      </c>
      <c r="E74" s="141">
        <f>C43</f>
        <v>0.30263306495081355</v>
      </c>
      <c r="F74" s="141">
        <f>H43</f>
        <v>0.19665288322275593</v>
      </c>
      <c r="G74" s="141">
        <f>I43</f>
        <v>0.23117406201365687</v>
      </c>
      <c r="H74" s="141">
        <v>0.14475547700406197</v>
      </c>
      <c r="I74" s="141">
        <v>0.17201318948423075</v>
      </c>
      <c r="J74" s="141">
        <f>T43</f>
        <v>0.12862024465675617</v>
      </c>
      <c r="K74" s="141">
        <f>U43</f>
        <v>0.15442778508918337</v>
      </c>
    </row>
    <row r="75" spans="3:11" x14ac:dyDescent="0.2">
      <c r="C75">
        <v>5</v>
      </c>
      <c r="D75" s="141">
        <f>B50</f>
        <v>0.3189425921577943</v>
      </c>
      <c r="E75" s="141">
        <f>C50</f>
        <v>0.3674830423309981</v>
      </c>
      <c r="F75" s="141">
        <f>H50</f>
        <v>0.24714235785802122</v>
      </c>
      <c r="G75" s="141">
        <f>I50</f>
        <v>0.28256432935516845</v>
      </c>
      <c r="H75" s="141">
        <v>0.1795003866508901</v>
      </c>
      <c r="I75" s="141">
        <v>0.2083592705641997</v>
      </c>
      <c r="J75" s="141">
        <f>T50</f>
        <v>0.154454305909172</v>
      </c>
      <c r="K75" s="141">
        <f>U50</f>
        <v>0.18127443342973304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BF50-E6E0-5149-A1E8-BD91DF5497DA}">
  <dimension ref="A1:AC151"/>
  <sheetViews>
    <sheetView topLeftCell="A52" workbookViewId="0">
      <selection activeCell="D81" sqref="D81"/>
    </sheetView>
  </sheetViews>
  <sheetFormatPr baseColWidth="10" defaultColWidth="10.6640625" defaultRowHeight="13" x14ac:dyDescent="0.15"/>
  <cols>
    <col min="1" max="9" width="10.6640625" style="2"/>
    <col min="10" max="10" width="13.6640625" style="2" customWidth="1"/>
    <col min="11" max="11" width="20.6640625" style="2" customWidth="1"/>
    <col min="12" max="213" width="10.6640625" style="2"/>
    <col min="214" max="214" width="12.6640625" style="2" customWidth="1"/>
    <col min="215" max="217" width="10.6640625" style="2"/>
    <col min="218" max="218" width="12.6640625" style="2" customWidth="1"/>
    <col min="219" max="224" width="10.6640625" style="2"/>
    <col min="225" max="225" width="5.6640625" style="2" customWidth="1"/>
    <col min="226" max="231" width="10.6640625" style="2"/>
    <col min="232" max="232" width="5.6640625" style="2" customWidth="1"/>
    <col min="233" max="236" width="10.6640625" style="2"/>
    <col min="237" max="237" width="5.6640625" style="2" customWidth="1"/>
    <col min="238" max="238" width="10.6640625" style="2"/>
    <col min="239" max="239" width="11.1640625" style="2" bestFit="1" customWidth="1"/>
    <col min="240" max="241" width="10.6640625" style="2"/>
    <col min="242" max="242" width="11.6640625" style="2" customWidth="1"/>
    <col min="243" max="245" width="10.6640625" style="2"/>
    <col min="246" max="246" width="11.1640625" style="2" bestFit="1" customWidth="1"/>
    <col min="247" max="247" width="12.1640625" style="2" bestFit="1" customWidth="1"/>
    <col min="248" max="469" width="10.6640625" style="2"/>
    <col min="470" max="470" width="12.6640625" style="2" customWidth="1"/>
    <col min="471" max="473" width="10.6640625" style="2"/>
    <col min="474" max="474" width="12.6640625" style="2" customWidth="1"/>
    <col min="475" max="480" width="10.6640625" style="2"/>
    <col min="481" max="481" width="5.6640625" style="2" customWidth="1"/>
    <col min="482" max="487" width="10.6640625" style="2"/>
    <col min="488" max="488" width="5.6640625" style="2" customWidth="1"/>
    <col min="489" max="492" width="10.6640625" style="2"/>
    <col min="493" max="493" width="5.6640625" style="2" customWidth="1"/>
    <col min="494" max="494" width="10.6640625" style="2"/>
    <col min="495" max="495" width="11.1640625" style="2" bestFit="1" customWidth="1"/>
    <col min="496" max="497" width="10.6640625" style="2"/>
    <col min="498" max="498" width="11.6640625" style="2" customWidth="1"/>
    <col min="499" max="501" width="10.6640625" style="2"/>
    <col min="502" max="502" width="11.1640625" style="2" bestFit="1" customWidth="1"/>
    <col min="503" max="503" width="12.1640625" style="2" bestFit="1" customWidth="1"/>
    <col min="504" max="725" width="10.6640625" style="2"/>
    <col min="726" max="726" width="12.6640625" style="2" customWidth="1"/>
    <col min="727" max="729" width="10.6640625" style="2"/>
    <col min="730" max="730" width="12.6640625" style="2" customWidth="1"/>
    <col min="731" max="736" width="10.6640625" style="2"/>
    <col min="737" max="737" width="5.6640625" style="2" customWidth="1"/>
    <col min="738" max="743" width="10.6640625" style="2"/>
    <col min="744" max="744" width="5.6640625" style="2" customWidth="1"/>
    <col min="745" max="748" width="10.6640625" style="2"/>
    <col min="749" max="749" width="5.6640625" style="2" customWidth="1"/>
    <col min="750" max="750" width="10.6640625" style="2"/>
    <col min="751" max="751" width="11.1640625" style="2" bestFit="1" customWidth="1"/>
    <col min="752" max="753" width="10.6640625" style="2"/>
    <col min="754" max="754" width="11.6640625" style="2" customWidth="1"/>
    <col min="755" max="757" width="10.6640625" style="2"/>
    <col min="758" max="758" width="11.1640625" style="2" bestFit="1" customWidth="1"/>
    <col min="759" max="759" width="12.1640625" style="2" bestFit="1" customWidth="1"/>
    <col min="760" max="981" width="10.6640625" style="2"/>
    <col min="982" max="982" width="12.6640625" style="2" customWidth="1"/>
    <col min="983" max="985" width="10.6640625" style="2"/>
    <col min="986" max="986" width="12.6640625" style="2" customWidth="1"/>
    <col min="987" max="992" width="10.6640625" style="2"/>
    <col min="993" max="993" width="5.6640625" style="2" customWidth="1"/>
    <col min="994" max="999" width="10.6640625" style="2"/>
    <col min="1000" max="1000" width="5.6640625" style="2" customWidth="1"/>
    <col min="1001" max="1004" width="10.6640625" style="2"/>
    <col min="1005" max="1005" width="5.6640625" style="2" customWidth="1"/>
    <col min="1006" max="1006" width="10.6640625" style="2"/>
    <col min="1007" max="1007" width="11.1640625" style="2" bestFit="1" customWidth="1"/>
    <col min="1008" max="1009" width="10.6640625" style="2"/>
    <col min="1010" max="1010" width="11.6640625" style="2" customWidth="1"/>
    <col min="1011" max="1013" width="10.6640625" style="2"/>
    <col min="1014" max="1014" width="11.1640625" style="2" bestFit="1" customWidth="1"/>
    <col min="1015" max="1015" width="12.1640625" style="2" bestFit="1" customWidth="1"/>
    <col min="1016" max="1237" width="10.6640625" style="2"/>
    <col min="1238" max="1238" width="12.6640625" style="2" customWidth="1"/>
    <col min="1239" max="1241" width="10.6640625" style="2"/>
    <col min="1242" max="1242" width="12.6640625" style="2" customWidth="1"/>
    <col min="1243" max="1248" width="10.6640625" style="2"/>
    <col min="1249" max="1249" width="5.6640625" style="2" customWidth="1"/>
    <col min="1250" max="1255" width="10.6640625" style="2"/>
    <col min="1256" max="1256" width="5.6640625" style="2" customWidth="1"/>
    <col min="1257" max="1260" width="10.6640625" style="2"/>
    <col min="1261" max="1261" width="5.6640625" style="2" customWidth="1"/>
    <col min="1262" max="1262" width="10.6640625" style="2"/>
    <col min="1263" max="1263" width="11.1640625" style="2" bestFit="1" customWidth="1"/>
    <col min="1264" max="1265" width="10.6640625" style="2"/>
    <col min="1266" max="1266" width="11.6640625" style="2" customWidth="1"/>
    <col min="1267" max="1269" width="10.6640625" style="2"/>
    <col min="1270" max="1270" width="11.1640625" style="2" bestFit="1" customWidth="1"/>
    <col min="1271" max="1271" width="12.1640625" style="2" bestFit="1" customWidth="1"/>
    <col min="1272" max="1493" width="10.6640625" style="2"/>
    <col min="1494" max="1494" width="12.6640625" style="2" customWidth="1"/>
    <col min="1495" max="1497" width="10.6640625" style="2"/>
    <col min="1498" max="1498" width="12.6640625" style="2" customWidth="1"/>
    <col min="1499" max="1504" width="10.6640625" style="2"/>
    <col min="1505" max="1505" width="5.6640625" style="2" customWidth="1"/>
    <col min="1506" max="1511" width="10.6640625" style="2"/>
    <col min="1512" max="1512" width="5.6640625" style="2" customWidth="1"/>
    <col min="1513" max="1516" width="10.6640625" style="2"/>
    <col min="1517" max="1517" width="5.6640625" style="2" customWidth="1"/>
    <col min="1518" max="1518" width="10.6640625" style="2"/>
    <col min="1519" max="1519" width="11.1640625" style="2" bestFit="1" customWidth="1"/>
    <col min="1520" max="1521" width="10.6640625" style="2"/>
    <col min="1522" max="1522" width="11.6640625" style="2" customWidth="1"/>
    <col min="1523" max="1525" width="10.6640625" style="2"/>
    <col min="1526" max="1526" width="11.1640625" style="2" bestFit="1" customWidth="1"/>
    <col min="1527" max="1527" width="12.1640625" style="2" bestFit="1" customWidth="1"/>
    <col min="1528" max="1749" width="10.6640625" style="2"/>
    <col min="1750" max="1750" width="12.6640625" style="2" customWidth="1"/>
    <col min="1751" max="1753" width="10.6640625" style="2"/>
    <col min="1754" max="1754" width="12.6640625" style="2" customWidth="1"/>
    <col min="1755" max="1760" width="10.6640625" style="2"/>
    <col min="1761" max="1761" width="5.6640625" style="2" customWidth="1"/>
    <col min="1762" max="1767" width="10.6640625" style="2"/>
    <col min="1768" max="1768" width="5.6640625" style="2" customWidth="1"/>
    <col min="1769" max="1772" width="10.6640625" style="2"/>
    <col min="1773" max="1773" width="5.6640625" style="2" customWidth="1"/>
    <col min="1774" max="1774" width="10.6640625" style="2"/>
    <col min="1775" max="1775" width="11.1640625" style="2" bestFit="1" customWidth="1"/>
    <col min="1776" max="1777" width="10.6640625" style="2"/>
    <col min="1778" max="1778" width="11.6640625" style="2" customWidth="1"/>
    <col min="1779" max="1781" width="10.6640625" style="2"/>
    <col min="1782" max="1782" width="11.1640625" style="2" bestFit="1" customWidth="1"/>
    <col min="1783" max="1783" width="12.1640625" style="2" bestFit="1" customWidth="1"/>
    <col min="1784" max="2005" width="10.6640625" style="2"/>
    <col min="2006" max="2006" width="12.6640625" style="2" customWidth="1"/>
    <col min="2007" max="2009" width="10.6640625" style="2"/>
    <col min="2010" max="2010" width="12.6640625" style="2" customWidth="1"/>
    <col min="2011" max="2016" width="10.6640625" style="2"/>
    <col min="2017" max="2017" width="5.6640625" style="2" customWidth="1"/>
    <col min="2018" max="2023" width="10.6640625" style="2"/>
    <col min="2024" max="2024" width="5.6640625" style="2" customWidth="1"/>
    <col min="2025" max="2028" width="10.6640625" style="2"/>
    <col min="2029" max="2029" width="5.6640625" style="2" customWidth="1"/>
    <col min="2030" max="2030" width="10.6640625" style="2"/>
    <col min="2031" max="2031" width="11.1640625" style="2" bestFit="1" customWidth="1"/>
    <col min="2032" max="2033" width="10.6640625" style="2"/>
    <col min="2034" max="2034" width="11.6640625" style="2" customWidth="1"/>
    <col min="2035" max="2037" width="10.6640625" style="2"/>
    <col min="2038" max="2038" width="11.1640625" style="2" bestFit="1" customWidth="1"/>
    <col min="2039" max="2039" width="12.1640625" style="2" bestFit="1" customWidth="1"/>
    <col min="2040" max="2261" width="10.6640625" style="2"/>
    <col min="2262" max="2262" width="12.6640625" style="2" customWidth="1"/>
    <col min="2263" max="2265" width="10.6640625" style="2"/>
    <col min="2266" max="2266" width="12.6640625" style="2" customWidth="1"/>
    <col min="2267" max="2272" width="10.6640625" style="2"/>
    <col min="2273" max="2273" width="5.6640625" style="2" customWidth="1"/>
    <col min="2274" max="2279" width="10.6640625" style="2"/>
    <col min="2280" max="2280" width="5.6640625" style="2" customWidth="1"/>
    <col min="2281" max="2284" width="10.6640625" style="2"/>
    <col min="2285" max="2285" width="5.6640625" style="2" customWidth="1"/>
    <col min="2286" max="2286" width="10.6640625" style="2"/>
    <col min="2287" max="2287" width="11.1640625" style="2" bestFit="1" customWidth="1"/>
    <col min="2288" max="2289" width="10.6640625" style="2"/>
    <col min="2290" max="2290" width="11.6640625" style="2" customWidth="1"/>
    <col min="2291" max="2293" width="10.6640625" style="2"/>
    <col min="2294" max="2294" width="11.1640625" style="2" bestFit="1" customWidth="1"/>
    <col min="2295" max="2295" width="12.1640625" style="2" bestFit="1" customWidth="1"/>
    <col min="2296" max="2517" width="10.6640625" style="2"/>
    <col min="2518" max="2518" width="12.6640625" style="2" customWidth="1"/>
    <col min="2519" max="2521" width="10.6640625" style="2"/>
    <col min="2522" max="2522" width="12.6640625" style="2" customWidth="1"/>
    <col min="2523" max="2528" width="10.6640625" style="2"/>
    <col min="2529" max="2529" width="5.6640625" style="2" customWidth="1"/>
    <col min="2530" max="2535" width="10.6640625" style="2"/>
    <col min="2536" max="2536" width="5.6640625" style="2" customWidth="1"/>
    <col min="2537" max="2540" width="10.6640625" style="2"/>
    <col min="2541" max="2541" width="5.6640625" style="2" customWidth="1"/>
    <col min="2542" max="2542" width="10.6640625" style="2"/>
    <col min="2543" max="2543" width="11.1640625" style="2" bestFit="1" customWidth="1"/>
    <col min="2544" max="2545" width="10.6640625" style="2"/>
    <col min="2546" max="2546" width="11.6640625" style="2" customWidth="1"/>
    <col min="2547" max="2549" width="10.6640625" style="2"/>
    <col min="2550" max="2550" width="11.1640625" style="2" bestFit="1" customWidth="1"/>
    <col min="2551" max="2551" width="12.1640625" style="2" bestFit="1" customWidth="1"/>
    <col min="2552" max="2773" width="10.6640625" style="2"/>
    <col min="2774" max="2774" width="12.6640625" style="2" customWidth="1"/>
    <col min="2775" max="2777" width="10.6640625" style="2"/>
    <col min="2778" max="2778" width="12.6640625" style="2" customWidth="1"/>
    <col min="2779" max="2784" width="10.6640625" style="2"/>
    <col min="2785" max="2785" width="5.6640625" style="2" customWidth="1"/>
    <col min="2786" max="2791" width="10.6640625" style="2"/>
    <col min="2792" max="2792" width="5.6640625" style="2" customWidth="1"/>
    <col min="2793" max="2796" width="10.6640625" style="2"/>
    <col min="2797" max="2797" width="5.6640625" style="2" customWidth="1"/>
    <col min="2798" max="2798" width="10.6640625" style="2"/>
    <col min="2799" max="2799" width="11.1640625" style="2" bestFit="1" customWidth="1"/>
    <col min="2800" max="2801" width="10.6640625" style="2"/>
    <col min="2802" max="2802" width="11.6640625" style="2" customWidth="1"/>
    <col min="2803" max="2805" width="10.6640625" style="2"/>
    <col min="2806" max="2806" width="11.1640625" style="2" bestFit="1" customWidth="1"/>
    <col min="2807" max="2807" width="12.1640625" style="2" bestFit="1" customWidth="1"/>
    <col min="2808" max="3029" width="10.6640625" style="2"/>
    <col min="3030" max="3030" width="12.6640625" style="2" customWidth="1"/>
    <col min="3031" max="3033" width="10.6640625" style="2"/>
    <col min="3034" max="3034" width="12.6640625" style="2" customWidth="1"/>
    <col min="3035" max="3040" width="10.6640625" style="2"/>
    <col min="3041" max="3041" width="5.6640625" style="2" customWidth="1"/>
    <col min="3042" max="3047" width="10.6640625" style="2"/>
    <col min="3048" max="3048" width="5.6640625" style="2" customWidth="1"/>
    <col min="3049" max="3052" width="10.6640625" style="2"/>
    <col min="3053" max="3053" width="5.6640625" style="2" customWidth="1"/>
    <col min="3054" max="3054" width="10.6640625" style="2"/>
    <col min="3055" max="3055" width="11.1640625" style="2" bestFit="1" customWidth="1"/>
    <col min="3056" max="3057" width="10.6640625" style="2"/>
    <col min="3058" max="3058" width="11.6640625" style="2" customWidth="1"/>
    <col min="3059" max="3061" width="10.6640625" style="2"/>
    <col min="3062" max="3062" width="11.1640625" style="2" bestFit="1" customWidth="1"/>
    <col min="3063" max="3063" width="12.1640625" style="2" bestFit="1" customWidth="1"/>
    <col min="3064" max="3285" width="10.6640625" style="2"/>
    <col min="3286" max="3286" width="12.6640625" style="2" customWidth="1"/>
    <col min="3287" max="3289" width="10.6640625" style="2"/>
    <col min="3290" max="3290" width="12.6640625" style="2" customWidth="1"/>
    <col min="3291" max="3296" width="10.6640625" style="2"/>
    <col min="3297" max="3297" width="5.6640625" style="2" customWidth="1"/>
    <col min="3298" max="3303" width="10.6640625" style="2"/>
    <col min="3304" max="3304" width="5.6640625" style="2" customWidth="1"/>
    <col min="3305" max="3308" width="10.6640625" style="2"/>
    <col min="3309" max="3309" width="5.6640625" style="2" customWidth="1"/>
    <col min="3310" max="3310" width="10.6640625" style="2"/>
    <col min="3311" max="3311" width="11.1640625" style="2" bestFit="1" customWidth="1"/>
    <col min="3312" max="3313" width="10.6640625" style="2"/>
    <col min="3314" max="3314" width="11.6640625" style="2" customWidth="1"/>
    <col min="3315" max="3317" width="10.6640625" style="2"/>
    <col min="3318" max="3318" width="11.1640625" style="2" bestFit="1" customWidth="1"/>
    <col min="3319" max="3319" width="12.1640625" style="2" bestFit="1" customWidth="1"/>
    <col min="3320" max="3541" width="10.6640625" style="2"/>
    <col min="3542" max="3542" width="12.6640625" style="2" customWidth="1"/>
    <col min="3543" max="3545" width="10.6640625" style="2"/>
    <col min="3546" max="3546" width="12.6640625" style="2" customWidth="1"/>
    <col min="3547" max="3552" width="10.6640625" style="2"/>
    <col min="3553" max="3553" width="5.6640625" style="2" customWidth="1"/>
    <col min="3554" max="3559" width="10.6640625" style="2"/>
    <col min="3560" max="3560" width="5.6640625" style="2" customWidth="1"/>
    <col min="3561" max="3564" width="10.6640625" style="2"/>
    <col min="3565" max="3565" width="5.6640625" style="2" customWidth="1"/>
    <col min="3566" max="3566" width="10.6640625" style="2"/>
    <col min="3567" max="3567" width="11.1640625" style="2" bestFit="1" customWidth="1"/>
    <col min="3568" max="3569" width="10.6640625" style="2"/>
    <col min="3570" max="3570" width="11.6640625" style="2" customWidth="1"/>
    <col min="3571" max="3573" width="10.6640625" style="2"/>
    <col min="3574" max="3574" width="11.1640625" style="2" bestFit="1" customWidth="1"/>
    <col min="3575" max="3575" width="12.1640625" style="2" bestFit="1" customWidth="1"/>
    <col min="3576" max="3797" width="10.6640625" style="2"/>
    <col min="3798" max="3798" width="12.6640625" style="2" customWidth="1"/>
    <col min="3799" max="3801" width="10.6640625" style="2"/>
    <col min="3802" max="3802" width="12.6640625" style="2" customWidth="1"/>
    <col min="3803" max="3808" width="10.6640625" style="2"/>
    <col min="3809" max="3809" width="5.6640625" style="2" customWidth="1"/>
    <col min="3810" max="3815" width="10.6640625" style="2"/>
    <col min="3816" max="3816" width="5.6640625" style="2" customWidth="1"/>
    <col min="3817" max="3820" width="10.6640625" style="2"/>
    <col min="3821" max="3821" width="5.6640625" style="2" customWidth="1"/>
    <col min="3822" max="3822" width="10.6640625" style="2"/>
    <col min="3823" max="3823" width="11.1640625" style="2" bestFit="1" customWidth="1"/>
    <col min="3824" max="3825" width="10.6640625" style="2"/>
    <col min="3826" max="3826" width="11.6640625" style="2" customWidth="1"/>
    <col min="3827" max="3829" width="10.6640625" style="2"/>
    <col min="3830" max="3830" width="11.1640625" style="2" bestFit="1" customWidth="1"/>
    <col min="3831" max="3831" width="12.1640625" style="2" bestFit="1" customWidth="1"/>
    <col min="3832" max="4053" width="10.6640625" style="2"/>
    <col min="4054" max="4054" width="12.6640625" style="2" customWidth="1"/>
    <col min="4055" max="4057" width="10.6640625" style="2"/>
    <col min="4058" max="4058" width="12.6640625" style="2" customWidth="1"/>
    <col min="4059" max="4064" width="10.6640625" style="2"/>
    <col min="4065" max="4065" width="5.6640625" style="2" customWidth="1"/>
    <col min="4066" max="4071" width="10.6640625" style="2"/>
    <col min="4072" max="4072" width="5.6640625" style="2" customWidth="1"/>
    <col min="4073" max="4076" width="10.6640625" style="2"/>
    <col min="4077" max="4077" width="5.6640625" style="2" customWidth="1"/>
    <col min="4078" max="4078" width="10.6640625" style="2"/>
    <col min="4079" max="4079" width="11.1640625" style="2" bestFit="1" customWidth="1"/>
    <col min="4080" max="4081" width="10.6640625" style="2"/>
    <col min="4082" max="4082" width="11.6640625" style="2" customWidth="1"/>
    <col min="4083" max="4085" width="10.6640625" style="2"/>
    <col min="4086" max="4086" width="11.1640625" style="2" bestFit="1" customWidth="1"/>
    <col min="4087" max="4087" width="12.1640625" style="2" bestFit="1" customWidth="1"/>
    <col min="4088" max="4309" width="10.6640625" style="2"/>
    <col min="4310" max="4310" width="12.6640625" style="2" customWidth="1"/>
    <col min="4311" max="4313" width="10.6640625" style="2"/>
    <col min="4314" max="4314" width="12.6640625" style="2" customWidth="1"/>
    <col min="4315" max="4320" width="10.6640625" style="2"/>
    <col min="4321" max="4321" width="5.6640625" style="2" customWidth="1"/>
    <col min="4322" max="4327" width="10.6640625" style="2"/>
    <col min="4328" max="4328" width="5.6640625" style="2" customWidth="1"/>
    <col min="4329" max="4332" width="10.6640625" style="2"/>
    <col min="4333" max="4333" width="5.6640625" style="2" customWidth="1"/>
    <col min="4334" max="4334" width="10.6640625" style="2"/>
    <col min="4335" max="4335" width="11.1640625" style="2" bestFit="1" customWidth="1"/>
    <col min="4336" max="4337" width="10.6640625" style="2"/>
    <col min="4338" max="4338" width="11.6640625" style="2" customWidth="1"/>
    <col min="4339" max="4341" width="10.6640625" style="2"/>
    <col min="4342" max="4342" width="11.1640625" style="2" bestFit="1" customWidth="1"/>
    <col min="4343" max="4343" width="12.1640625" style="2" bestFit="1" customWidth="1"/>
    <col min="4344" max="4565" width="10.6640625" style="2"/>
    <col min="4566" max="4566" width="12.6640625" style="2" customWidth="1"/>
    <col min="4567" max="4569" width="10.6640625" style="2"/>
    <col min="4570" max="4570" width="12.6640625" style="2" customWidth="1"/>
    <col min="4571" max="4576" width="10.6640625" style="2"/>
    <col min="4577" max="4577" width="5.6640625" style="2" customWidth="1"/>
    <col min="4578" max="4583" width="10.6640625" style="2"/>
    <col min="4584" max="4584" width="5.6640625" style="2" customWidth="1"/>
    <col min="4585" max="4588" width="10.6640625" style="2"/>
    <col min="4589" max="4589" width="5.6640625" style="2" customWidth="1"/>
    <col min="4590" max="4590" width="10.6640625" style="2"/>
    <col min="4591" max="4591" width="11.1640625" style="2" bestFit="1" customWidth="1"/>
    <col min="4592" max="4593" width="10.6640625" style="2"/>
    <col min="4594" max="4594" width="11.6640625" style="2" customWidth="1"/>
    <col min="4595" max="4597" width="10.6640625" style="2"/>
    <col min="4598" max="4598" width="11.1640625" style="2" bestFit="1" customWidth="1"/>
    <col min="4599" max="4599" width="12.1640625" style="2" bestFit="1" customWidth="1"/>
    <col min="4600" max="4821" width="10.6640625" style="2"/>
    <col min="4822" max="4822" width="12.6640625" style="2" customWidth="1"/>
    <col min="4823" max="4825" width="10.6640625" style="2"/>
    <col min="4826" max="4826" width="12.6640625" style="2" customWidth="1"/>
    <col min="4827" max="4832" width="10.6640625" style="2"/>
    <col min="4833" max="4833" width="5.6640625" style="2" customWidth="1"/>
    <col min="4834" max="4839" width="10.6640625" style="2"/>
    <col min="4840" max="4840" width="5.6640625" style="2" customWidth="1"/>
    <col min="4841" max="4844" width="10.6640625" style="2"/>
    <col min="4845" max="4845" width="5.6640625" style="2" customWidth="1"/>
    <col min="4846" max="4846" width="10.6640625" style="2"/>
    <col min="4847" max="4847" width="11.1640625" style="2" bestFit="1" customWidth="1"/>
    <col min="4848" max="4849" width="10.6640625" style="2"/>
    <col min="4850" max="4850" width="11.6640625" style="2" customWidth="1"/>
    <col min="4851" max="4853" width="10.6640625" style="2"/>
    <col min="4854" max="4854" width="11.1640625" style="2" bestFit="1" customWidth="1"/>
    <col min="4855" max="4855" width="12.1640625" style="2" bestFit="1" customWidth="1"/>
    <col min="4856" max="5077" width="10.6640625" style="2"/>
    <col min="5078" max="5078" width="12.6640625" style="2" customWidth="1"/>
    <col min="5079" max="5081" width="10.6640625" style="2"/>
    <col min="5082" max="5082" width="12.6640625" style="2" customWidth="1"/>
    <col min="5083" max="5088" width="10.6640625" style="2"/>
    <col min="5089" max="5089" width="5.6640625" style="2" customWidth="1"/>
    <col min="5090" max="5095" width="10.6640625" style="2"/>
    <col min="5096" max="5096" width="5.6640625" style="2" customWidth="1"/>
    <col min="5097" max="5100" width="10.6640625" style="2"/>
    <col min="5101" max="5101" width="5.6640625" style="2" customWidth="1"/>
    <col min="5102" max="5102" width="10.6640625" style="2"/>
    <col min="5103" max="5103" width="11.1640625" style="2" bestFit="1" customWidth="1"/>
    <col min="5104" max="5105" width="10.6640625" style="2"/>
    <col min="5106" max="5106" width="11.6640625" style="2" customWidth="1"/>
    <col min="5107" max="5109" width="10.6640625" style="2"/>
    <col min="5110" max="5110" width="11.1640625" style="2" bestFit="1" customWidth="1"/>
    <col min="5111" max="5111" width="12.1640625" style="2" bestFit="1" customWidth="1"/>
    <col min="5112" max="5333" width="10.6640625" style="2"/>
    <col min="5334" max="5334" width="12.6640625" style="2" customWidth="1"/>
    <col min="5335" max="5337" width="10.6640625" style="2"/>
    <col min="5338" max="5338" width="12.6640625" style="2" customWidth="1"/>
    <col min="5339" max="5344" width="10.6640625" style="2"/>
    <col min="5345" max="5345" width="5.6640625" style="2" customWidth="1"/>
    <col min="5346" max="5351" width="10.6640625" style="2"/>
    <col min="5352" max="5352" width="5.6640625" style="2" customWidth="1"/>
    <col min="5353" max="5356" width="10.6640625" style="2"/>
    <col min="5357" max="5357" width="5.6640625" style="2" customWidth="1"/>
    <col min="5358" max="5358" width="10.6640625" style="2"/>
    <col min="5359" max="5359" width="11.1640625" style="2" bestFit="1" customWidth="1"/>
    <col min="5360" max="5361" width="10.6640625" style="2"/>
    <col min="5362" max="5362" width="11.6640625" style="2" customWidth="1"/>
    <col min="5363" max="5365" width="10.6640625" style="2"/>
    <col min="5366" max="5366" width="11.1640625" style="2" bestFit="1" customWidth="1"/>
    <col min="5367" max="5367" width="12.1640625" style="2" bestFit="1" customWidth="1"/>
    <col min="5368" max="5589" width="10.6640625" style="2"/>
    <col min="5590" max="5590" width="12.6640625" style="2" customWidth="1"/>
    <col min="5591" max="5593" width="10.6640625" style="2"/>
    <col min="5594" max="5594" width="12.6640625" style="2" customWidth="1"/>
    <col min="5595" max="5600" width="10.6640625" style="2"/>
    <col min="5601" max="5601" width="5.6640625" style="2" customWidth="1"/>
    <col min="5602" max="5607" width="10.6640625" style="2"/>
    <col min="5608" max="5608" width="5.6640625" style="2" customWidth="1"/>
    <col min="5609" max="5612" width="10.6640625" style="2"/>
    <col min="5613" max="5613" width="5.6640625" style="2" customWidth="1"/>
    <col min="5614" max="5614" width="10.6640625" style="2"/>
    <col min="5615" max="5615" width="11.1640625" style="2" bestFit="1" customWidth="1"/>
    <col min="5616" max="5617" width="10.6640625" style="2"/>
    <col min="5618" max="5618" width="11.6640625" style="2" customWidth="1"/>
    <col min="5619" max="5621" width="10.6640625" style="2"/>
    <col min="5622" max="5622" width="11.1640625" style="2" bestFit="1" customWidth="1"/>
    <col min="5623" max="5623" width="12.1640625" style="2" bestFit="1" customWidth="1"/>
    <col min="5624" max="5845" width="10.6640625" style="2"/>
    <col min="5846" max="5846" width="12.6640625" style="2" customWidth="1"/>
    <col min="5847" max="5849" width="10.6640625" style="2"/>
    <col min="5850" max="5850" width="12.6640625" style="2" customWidth="1"/>
    <col min="5851" max="5856" width="10.6640625" style="2"/>
    <col min="5857" max="5857" width="5.6640625" style="2" customWidth="1"/>
    <col min="5858" max="5863" width="10.6640625" style="2"/>
    <col min="5864" max="5864" width="5.6640625" style="2" customWidth="1"/>
    <col min="5865" max="5868" width="10.6640625" style="2"/>
    <col min="5869" max="5869" width="5.6640625" style="2" customWidth="1"/>
    <col min="5870" max="5870" width="10.6640625" style="2"/>
    <col min="5871" max="5871" width="11.1640625" style="2" bestFit="1" customWidth="1"/>
    <col min="5872" max="5873" width="10.6640625" style="2"/>
    <col min="5874" max="5874" width="11.6640625" style="2" customWidth="1"/>
    <col min="5875" max="5877" width="10.6640625" style="2"/>
    <col min="5878" max="5878" width="11.1640625" style="2" bestFit="1" customWidth="1"/>
    <col min="5879" max="5879" width="12.1640625" style="2" bestFit="1" customWidth="1"/>
    <col min="5880" max="6101" width="10.6640625" style="2"/>
    <col min="6102" max="6102" width="12.6640625" style="2" customWidth="1"/>
    <col min="6103" max="6105" width="10.6640625" style="2"/>
    <col min="6106" max="6106" width="12.6640625" style="2" customWidth="1"/>
    <col min="6107" max="6112" width="10.6640625" style="2"/>
    <col min="6113" max="6113" width="5.6640625" style="2" customWidth="1"/>
    <col min="6114" max="6119" width="10.6640625" style="2"/>
    <col min="6120" max="6120" width="5.6640625" style="2" customWidth="1"/>
    <col min="6121" max="6124" width="10.6640625" style="2"/>
    <col min="6125" max="6125" width="5.6640625" style="2" customWidth="1"/>
    <col min="6126" max="6126" width="10.6640625" style="2"/>
    <col min="6127" max="6127" width="11.1640625" style="2" bestFit="1" customWidth="1"/>
    <col min="6128" max="6129" width="10.6640625" style="2"/>
    <col min="6130" max="6130" width="11.6640625" style="2" customWidth="1"/>
    <col min="6131" max="6133" width="10.6640625" style="2"/>
    <col min="6134" max="6134" width="11.1640625" style="2" bestFit="1" customWidth="1"/>
    <col min="6135" max="6135" width="12.1640625" style="2" bestFit="1" customWidth="1"/>
    <col min="6136" max="6357" width="10.6640625" style="2"/>
    <col min="6358" max="6358" width="12.6640625" style="2" customWidth="1"/>
    <col min="6359" max="6361" width="10.6640625" style="2"/>
    <col min="6362" max="6362" width="12.6640625" style="2" customWidth="1"/>
    <col min="6363" max="6368" width="10.6640625" style="2"/>
    <col min="6369" max="6369" width="5.6640625" style="2" customWidth="1"/>
    <col min="6370" max="6375" width="10.6640625" style="2"/>
    <col min="6376" max="6376" width="5.6640625" style="2" customWidth="1"/>
    <col min="6377" max="6380" width="10.6640625" style="2"/>
    <col min="6381" max="6381" width="5.6640625" style="2" customWidth="1"/>
    <col min="6382" max="6382" width="10.6640625" style="2"/>
    <col min="6383" max="6383" width="11.1640625" style="2" bestFit="1" customWidth="1"/>
    <col min="6384" max="6385" width="10.6640625" style="2"/>
    <col min="6386" max="6386" width="11.6640625" style="2" customWidth="1"/>
    <col min="6387" max="6389" width="10.6640625" style="2"/>
    <col min="6390" max="6390" width="11.1640625" style="2" bestFit="1" customWidth="1"/>
    <col min="6391" max="6391" width="12.1640625" style="2" bestFit="1" customWidth="1"/>
    <col min="6392" max="6613" width="10.6640625" style="2"/>
    <col min="6614" max="6614" width="12.6640625" style="2" customWidth="1"/>
    <col min="6615" max="6617" width="10.6640625" style="2"/>
    <col min="6618" max="6618" width="12.6640625" style="2" customWidth="1"/>
    <col min="6619" max="6624" width="10.6640625" style="2"/>
    <col min="6625" max="6625" width="5.6640625" style="2" customWidth="1"/>
    <col min="6626" max="6631" width="10.6640625" style="2"/>
    <col min="6632" max="6632" width="5.6640625" style="2" customWidth="1"/>
    <col min="6633" max="6636" width="10.6640625" style="2"/>
    <col min="6637" max="6637" width="5.6640625" style="2" customWidth="1"/>
    <col min="6638" max="6638" width="10.6640625" style="2"/>
    <col min="6639" max="6639" width="11.1640625" style="2" bestFit="1" customWidth="1"/>
    <col min="6640" max="6641" width="10.6640625" style="2"/>
    <col min="6642" max="6642" width="11.6640625" style="2" customWidth="1"/>
    <col min="6643" max="6645" width="10.6640625" style="2"/>
    <col min="6646" max="6646" width="11.1640625" style="2" bestFit="1" customWidth="1"/>
    <col min="6647" max="6647" width="12.1640625" style="2" bestFit="1" customWidth="1"/>
    <col min="6648" max="6869" width="10.6640625" style="2"/>
    <col min="6870" max="6870" width="12.6640625" style="2" customWidth="1"/>
    <col min="6871" max="6873" width="10.6640625" style="2"/>
    <col min="6874" max="6874" width="12.6640625" style="2" customWidth="1"/>
    <col min="6875" max="6880" width="10.6640625" style="2"/>
    <col min="6881" max="6881" width="5.6640625" style="2" customWidth="1"/>
    <col min="6882" max="6887" width="10.6640625" style="2"/>
    <col min="6888" max="6888" width="5.6640625" style="2" customWidth="1"/>
    <col min="6889" max="6892" width="10.6640625" style="2"/>
    <col min="6893" max="6893" width="5.6640625" style="2" customWidth="1"/>
    <col min="6894" max="6894" width="10.6640625" style="2"/>
    <col min="6895" max="6895" width="11.1640625" style="2" bestFit="1" customWidth="1"/>
    <col min="6896" max="6897" width="10.6640625" style="2"/>
    <col min="6898" max="6898" width="11.6640625" style="2" customWidth="1"/>
    <col min="6899" max="6901" width="10.6640625" style="2"/>
    <col min="6902" max="6902" width="11.1640625" style="2" bestFit="1" customWidth="1"/>
    <col min="6903" max="6903" width="12.1640625" style="2" bestFit="1" customWidth="1"/>
    <col min="6904" max="7125" width="10.6640625" style="2"/>
    <col min="7126" max="7126" width="12.6640625" style="2" customWidth="1"/>
    <col min="7127" max="7129" width="10.6640625" style="2"/>
    <col min="7130" max="7130" width="12.6640625" style="2" customWidth="1"/>
    <col min="7131" max="7136" width="10.6640625" style="2"/>
    <col min="7137" max="7137" width="5.6640625" style="2" customWidth="1"/>
    <col min="7138" max="7143" width="10.6640625" style="2"/>
    <col min="7144" max="7144" width="5.6640625" style="2" customWidth="1"/>
    <col min="7145" max="7148" width="10.6640625" style="2"/>
    <col min="7149" max="7149" width="5.6640625" style="2" customWidth="1"/>
    <col min="7150" max="7150" width="10.6640625" style="2"/>
    <col min="7151" max="7151" width="11.1640625" style="2" bestFit="1" customWidth="1"/>
    <col min="7152" max="7153" width="10.6640625" style="2"/>
    <col min="7154" max="7154" width="11.6640625" style="2" customWidth="1"/>
    <col min="7155" max="7157" width="10.6640625" style="2"/>
    <col min="7158" max="7158" width="11.1640625" style="2" bestFit="1" customWidth="1"/>
    <col min="7159" max="7159" width="12.1640625" style="2" bestFit="1" customWidth="1"/>
    <col min="7160" max="7381" width="10.6640625" style="2"/>
    <col min="7382" max="7382" width="12.6640625" style="2" customWidth="1"/>
    <col min="7383" max="7385" width="10.6640625" style="2"/>
    <col min="7386" max="7386" width="12.6640625" style="2" customWidth="1"/>
    <col min="7387" max="7392" width="10.6640625" style="2"/>
    <col min="7393" max="7393" width="5.6640625" style="2" customWidth="1"/>
    <col min="7394" max="7399" width="10.6640625" style="2"/>
    <col min="7400" max="7400" width="5.6640625" style="2" customWidth="1"/>
    <col min="7401" max="7404" width="10.6640625" style="2"/>
    <col min="7405" max="7405" width="5.6640625" style="2" customWidth="1"/>
    <col min="7406" max="7406" width="10.6640625" style="2"/>
    <col min="7407" max="7407" width="11.1640625" style="2" bestFit="1" customWidth="1"/>
    <col min="7408" max="7409" width="10.6640625" style="2"/>
    <col min="7410" max="7410" width="11.6640625" style="2" customWidth="1"/>
    <col min="7411" max="7413" width="10.6640625" style="2"/>
    <col min="7414" max="7414" width="11.1640625" style="2" bestFit="1" customWidth="1"/>
    <col min="7415" max="7415" width="12.1640625" style="2" bestFit="1" customWidth="1"/>
    <col min="7416" max="7637" width="10.6640625" style="2"/>
    <col min="7638" max="7638" width="12.6640625" style="2" customWidth="1"/>
    <col min="7639" max="7641" width="10.6640625" style="2"/>
    <col min="7642" max="7642" width="12.6640625" style="2" customWidth="1"/>
    <col min="7643" max="7648" width="10.6640625" style="2"/>
    <col min="7649" max="7649" width="5.6640625" style="2" customWidth="1"/>
    <col min="7650" max="7655" width="10.6640625" style="2"/>
    <col min="7656" max="7656" width="5.6640625" style="2" customWidth="1"/>
    <col min="7657" max="7660" width="10.6640625" style="2"/>
    <col min="7661" max="7661" width="5.6640625" style="2" customWidth="1"/>
    <col min="7662" max="7662" width="10.6640625" style="2"/>
    <col min="7663" max="7663" width="11.1640625" style="2" bestFit="1" customWidth="1"/>
    <col min="7664" max="7665" width="10.6640625" style="2"/>
    <col min="7666" max="7666" width="11.6640625" style="2" customWidth="1"/>
    <col min="7667" max="7669" width="10.6640625" style="2"/>
    <col min="7670" max="7670" width="11.1640625" style="2" bestFit="1" customWidth="1"/>
    <col min="7671" max="7671" width="12.1640625" style="2" bestFit="1" customWidth="1"/>
    <col min="7672" max="7893" width="10.6640625" style="2"/>
    <col min="7894" max="7894" width="12.6640625" style="2" customWidth="1"/>
    <col min="7895" max="7897" width="10.6640625" style="2"/>
    <col min="7898" max="7898" width="12.6640625" style="2" customWidth="1"/>
    <col min="7899" max="7904" width="10.6640625" style="2"/>
    <col min="7905" max="7905" width="5.6640625" style="2" customWidth="1"/>
    <col min="7906" max="7911" width="10.6640625" style="2"/>
    <col min="7912" max="7912" width="5.6640625" style="2" customWidth="1"/>
    <col min="7913" max="7916" width="10.6640625" style="2"/>
    <col min="7917" max="7917" width="5.6640625" style="2" customWidth="1"/>
    <col min="7918" max="7918" width="10.6640625" style="2"/>
    <col min="7919" max="7919" width="11.1640625" style="2" bestFit="1" customWidth="1"/>
    <col min="7920" max="7921" width="10.6640625" style="2"/>
    <col min="7922" max="7922" width="11.6640625" style="2" customWidth="1"/>
    <col min="7923" max="7925" width="10.6640625" style="2"/>
    <col min="7926" max="7926" width="11.1640625" style="2" bestFit="1" customWidth="1"/>
    <col min="7927" max="7927" width="12.1640625" style="2" bestFit="1" customWidth="1"/>
    <col min="7928" max="8149" width="10.6640625" style="2"/>
    <col min="8150" max="8150" width="12.6640625" style="2" customWidth="1"/>
    <col min="8151" max="8153" width="10.6640625" style="2"/>
    <col min="8154" max="8154" width="12.6640625" style="2" customWidth="1"/>
    <col min="8155" max="8160" width="10.6640625" style="2"/>
    <col min="8161" max="8161" width="5.6640625" style="2" customWidth="1"/>
    <col min="8162" max="8167" width="10.6640625" style="2"/>
    <col min="8168" max="8168" width="5.6640625" style="2" customWidth="1"/>
    <col min="8169" max="8172" width="10.6640625" style="2"/>
    <col min="8173" max="8173" width="5.6640625" style="2" customWidth="1"/>
    <col min="8174" max="8174" width="10.6640625" style="2"/>
    <col min="8175" max="8175" width="11.1640625" style="2" bestFit="1" customWidth="1"/>
    <col min="8176" max="8177" width="10.6640625" style="2"/>
    <col min="8178" max="8178" width="11.6640625" style="2" customWidth="1"/>
    <col min="8179" max="8181" width="10.6640625" style="2"/>
    <col min="8182" max="8182" width="11.1640625" style="2" bestFit="1" customWidth="1"/>
    <col min="8183" max="8183" width="12.1640625" style="2" bestFit="1" customWidth="1"/>
    <col min="8184" max="8405" width="10.6640625" style="2"/>
    <col min="8406" max="8406" width="12.6640625" style="2" customWidth="1"/>
    <col min="8407" max="8409" width="10.6640625" style="2"/>
    <col min="8410" max="8410" width="12.6640625" style="2" customWidth="1"/>
    <col min="8411" max="8416" width="10.6640625" style="2"/>
    <col min="8417" max="8417" width="5.6640625" style="2" customWidth="1"/>
    <col min="8418" max="8423" width="10.6640625" style="2"/>
    <col min="8424" max="8424" width="5.6640625" style="2" customWidth="1"/>
    <col min="8425" max="8428" width="10.6640625" style="2"/>
    <col min="8429" max="8429" width="5.6640625" style="2" customWidth="1"/>
    <col min="8430" max="8430" width="10.6640625" style="2"/>
    <col min="8431" max="8431" width="11.1640625" style="2" bestFit="1" customWidth="1"/>
    <col min="8432" max="8433" width="10.6640625" style="2"/>
    <col min="8434" max="8434" width="11.6640625" style="2" customWidth="1"/>
    <col min="8435" max="8437" width="10.6640625" style="2"/>
    <col min="8438" max="8438" width="11.1640625" style="2" bestFit="1" customWidth="1"/>
    <col min="8439" max="8439" width="12.1640625" style="2" bestFit="1" customWidth="1"/>
    <col min="8440" max="8661" width="10.6640625" style="2"/>
    <col min="8662" max="8662" width="12.6640625" style="2" customWidth="1"/>
    <col min="8663" max="8665" width="10.6640625" style="2"/>
    <col min="8666" max="8666" width="12.6640625" style="2" customWidth="1"/>
    <col min="8667" max="8672" width="10.6640625" style="2"/>
    <col min="8673" max="8673" width="5.6640625" style="2" customWidth="1"/>
    <col min="8674" max="8679" width="10.6640625" style="2"/>
    <col min="8680" max="8680" width="5.6640625" style="2" customWidth="1"/>
    <col min="8681" max="8684" width="10.6640625" style="2"/>
    <col min="8685" max="8685" width="5.6640625" style="2" customWidth="1"/>
    <col min="8686" max="8686" width="10.6640625" style="2"/>
    <col min="8687" max="8687" width="11.1640625" style="2" bestFit="1" customWidth="1"/>
    <col min="8688" max="8689" width="10.6640625" style="2"/>
    <col min="8690" max="8690" width="11.6640625" style="2" customWidth="1"/>
    <col min="8691" max="8693" width="10.6640625" style="2"/>
    <col min="8694" max="8694" width="11.1640625" style="2" bestFit="1" customWidth="1"/>
    <col min="8695" max="8695" width="12.1640625" style="2" bestFit="1" customWidth="1"/>
    <col min="8696" max="8917" width="10.6640625" style="2"/>
    <col min="8918" max="8918" width="12.6640625" style="2" customWidth="1"/>
    <col min="8919" max="8921" width="10.6640625" style="2"/>
    <col min="8922" max="8922" width="12.6640625" style="2" customWidth="1"/>
    <col min="8923" max="8928" width="10.6640625" style="2"/>
    <col min="8929" max="8929" width="5.6640625" style="2" customWidth="1"/>
    <col min="8930" max="8935" width="10.6640625" style="2"/>
    <col min="8936" max="8936" width="5.6640625" style="2" customWidth="1"/>
    <col min="8937" max="8940" width="10.6640625" style="2"/>
    <col min="8941" max="8941" width="5.6640625" style="2" customWidth="1"/>
    <col min="8942" max="8942" width="10.6640625" style="2"/>
    <col min="8943" max="8943" width="11.1640625" style="2" bestFit="1" customWidth="1"/>
    <col min="8944" max="8945" width="10.6640625" style="2"/>
    <col min="8946" max="8946" width="11.6640625" style="2" customWidth="1"/>
    <col min="8947" max="8949" width="10.6640625" style="2"/>
    <col min="8950" max="8950" width="11.1640625" style="2" bestFit="1" customWidth="1"/>
    <col min="8951" max="8951" width="12.1640625" style="2" bestFit="1" customWidth="1"/>
    <col min="8952" max="9173" width="10.6640625" style="2"/>
    <col min="9174" max="9174" width="12.6640625" style="2" customWidth="1"/>
    <col min="9175" max="9177" width="10.6640625" style="2"/>
    <col min="9178" max="9178" width="12.6640625" style="2" customWidth="1"/>
    <col min="9179" max="9184" width="10.6640625" style="2"/>
    <col min="9185" max="9185" width="5.6640625" style="2" customWidth="1"/>
    <col min="9186" max="9191" width="10.6640625" style="2"/>
    <col min="9192" max="9192" width="5.6640625" style="2" customWidth="1"/>
    <col min="9193" max="9196" width="10.6640625" style="2"/>
    <col min="9197" max="9197" width="5.6640625" style="2" customWidth="1"/>
    <col min="9198" max="9198" width="10.6640625" style="2"/>
    <col min="9199" max="9199" width="11.1640625" style="2" bestFit="1" customWidth="1"/>
    <col min="9200" max="9201" width="10.6640625" style="2"/>
    <col min="9202" max="9202" width="11.6640625" style="2" customWidth="1"/>
    <col min="9203" max="9205" width="10.6640625" style="2"/>
    <col min="9206" max="9206" width="11.1640625" style="2" bestFit="1" customWidth="1"/>
    <col min="9207" max="9207" width="12.1640625" style="2" bestFit="1" customWidth="1"/>
    <col min="9208" max="9429" width="10.6640625" style="2"/>
    <col min="9430" max="9430" width="12.6640625" style="2" customWidth="1"/>
    <col min="9431" max="9433" width="10.6640625" style="2"/>
    <col min="9434" max="9434" width="12.6640625" style="2" customWidth="1"/>
    <col min="9435" max="9440" width="10.6640625" style="2"/>
    <col min="9441" max="9441" width="5.6640625" style="2" customWidth="1"/>
    <col min="9442" max="9447" width="10.6640625" style="2"/>
    <col min="9448" max="9448" width="5.6640625" style="2" customWidth="1"/>
    <col min="9449" max="9452" width="10.6640625" style="2"/>
    <col min="9453" max="9453" width="5.6640625" style="2" customWidth="1"/>
    <col min="9454" max="9454" width="10.6640625" style="2"/>
    <col min="9455" max="9455" width="11.1640625" style="2" bestFit="1" customWidth="1"/>
    <col min="9456" max="9457" width="10.6640625" style="2"/>
    <col min="9458" max="9458" width="11.6640625" style="2" customWidth="1"/>
    <col min="9459" max="9461" width="10.6640625" style="2"/>
    <col min="9462" max="9462" width="11.1640625" style="2" bestFit="1" customWidth="1"/>
    <col min="9463" max="9463" width="12.1640625" style="2" bestFit="1" customWidth="1"/>
    <col min="9464" max="9685" width="10.6640625" style="2"/>
    <col min="9686" max="9686" width="12.6640625" style="2" customWidth="1"/>
    <col min="9687" max="9689" width="10.6640625" style="2"/>
    <col min="9690" max="9690" width="12.6640625" style="2" customWidth="1"/>
    <col min="9691" max="9696" width="10.6640625" style="2"/>
    <col min="9697" max="9697" width="5.6640625" style="2" customWidth="1"/>
    <col min="9698" max="9703" width="10.6640625" style="2"/>
    <col min="9704" max="9704" width="5.6640625" style="2" customWidth="1"/>
    <col min="9705" max="9708" width="10.6640625" style="2"/>
    <col min="9709" max="9709" width="5.6640625" style="2" customWidth="1"/>
    <col min="9710" max="9710" width="10.6640625" style="2"/>
    <col min="9711" max="9711" width="11.1640625" style="2" bestFit="1" customWidth="1"/>
    <col min="9712" max="9713" width="10.6640625" style="2"/>
    <col min="9714" max="9714" width="11.6640625" style="2" customWidth="1"/>
    <col min="9715" max="9717" width="10.6640625" style="2"/>
    <col min="9718" max="9718" width="11.1640625" style="2" bestFit="1" customWidth="1"/>
    <col min="9719" max="9719" width="12.1640625" style="2" bestFit="1" customWidth="1"/>
    <col min="9720" max="9941" width="10.6640625" style="2"/>
    <col min="9942" max="9942" width="12.6640625" style="2" customWidth="1"/>
    <col min="9943" max="9945" width="10.6640625" style="2"/>
    <col min="9946" max="9946" width="12.6640625" style="2" customWidth="1"/>
    <col min="9947" max="9952" width="10.6640625" style="2"/>
    <col min="9953" max="9953" width="5.6640625" style="2" customWidth="1"/>
    <col min="9954" max="9959" width="10.6640625" style="2"/>
    <col min="9960" max="9960" width="5.6640625" style="2" customWidth="1"/>
    <col min="9961" max="9964" width="10.6640625" style="2"/>
    <col min="9965" max="9965" width="5.6640625" style="2" customWidth="1"/>
    <col min="9966" max="9966" width="10.6640625" style="2"/>
    <col min="9967" max="9967" width="11.1640625" style="2" bestFit="1" customWidth="1"/>
    <col min="9968" max="9969" width="10.6640625" style="2"/>
    <col min="9970" max="9970" width="11.6640625" style="2" customWidth="1"/>
    <col min="9971" max="9973" width="10.6640625" style="2"/>
    <col min="9974" max="9974" width="11.1640625" style="2" bestFit="1" customWidth="1"/>
    <col min="9975" max="9975" width="12.1640625" style="2" bestFit="1" customWidth="1"/>
    <col min="9976" max="10197" width="10.6640625" style="2"/>
    <col min="10198" max="10198" width="12.6640625" style="2" customWidth="1"/>
    <col min="10199" max="10201" width="10.6640625" style="2"/>
    <col min="10202" max="10202" width="12.6640625" style="2" customWidth="1"/>
    <col min="10203" max="10208" width="10.6640625" style="2"/>
    <col min="10209" max="10209" width="5.6640625" style="2" customWidth="1"/>
    <col min="10210" max="10215" width="10.6640625" style="2"/>
    <col min="10216" max="10216" width="5.6640625" style="2" customWidth="1"/>
    <col min="10217" max="10220" width="10.6640625" style="2"/>
    <col min="10221" max="10221" width="5.6640625" style="2" customWidth="1"/>
    <col min="10222" max="10222" width="10.6640625" style="2"/>
    <col min="10223" max="10223" width="11.1640625" style="2" bestFit="1" customWidth="1"/>
    <col min="10224" max="10225" width="10.6640625" style="2"/>
    <col min="10226" max="10226" width="11.6640625" style="2" customWidth="1"/>
    <col min="10227" max="10229" width="10.6640625" style="2"/>
    <col min="10230" max="10230" width="11.1640625" style="2" bestFit="1" customWidth="1"/>
    <col min="10231" max="10231" width="12.1640625" style="2" bestFit="1" customWidth="1"/>
    <col min="10232" max="10453" width="10.6640625" style="2"/>
    <col min="10454" max="10454" width="12.6640625" style="2" customWidth="1"/>
    <col min="10455" max="10457" width="10.6640625" style="2"/>
    <col min="10458" max="10458" width="12.6640625" style="2" customWidth="1"/>
    <col min="10459" max="10464" width="10.6640625" style="2"/>
    <col min="10465" max="10465" width="5.6640625" style="2" customWidth="1"/>
    <col min="10466" max="10471" width="10.6640625" style="2"/>
    <col min="10472" max="10472" width="5.6640625" style="2" customWidth="1"/>
    <col min="10473" max="10476" width="10.6640625" style="2"/>
    <col min="10477" max="10477" width="5.6640625" style="2" customWidth="1"/>
    <col min="10478" max="10478" width="10.6640625" style="2"/>
    <col min="10479" max="10479" width="11.1640625" style="2" bestFit="1" customWidth="1"/>
    <col min="10480" max="10481" width="10.6640625" style="2"/>
    <col min="10482" max="10482" width="11.6640625" style="2" customWidth="1"/>
    <col min="10483" max="10485" width="10.6640625" style="2"/>
    <col min="10486" max="10486" width="11.1640625" style="2" bestFit="1" customWidth="1"/>
    <col min="10487" max="10487" width="12.1640625" style="2" bestFit="1" customWidth="1"/>
    <col min="10488" max="10709" width="10.6640625" style="2"/>
    <col min="10710" max="10710" width="12.6640625" style="2" customWidth="1"/>
    <col min="10711" max="10713" width="10.6640625" style="2"/>
    <col min="10714" max="10714" width="12.6640625" style="2" customWidth="1"/>
    <col min="10715" max="10720" width="10.6640625" style="2"/>
    <col min="10721" max="10721" width="5.6640625" style="2" customWidth="1"/>
    <col min="10722" max="10727" width="10.6640625" style="2"/>
    <col min="10728" max="10728" width="5.6640625" style="2" customWidth="1"/>
    <col min="10729" max="10732" width="10.6640625" style="2"/>
    <col min="10733" max="10733" width="5.6640625" style="2" customWidth="1"/>
    <col min="10734" max="10734" width="10.6640625" style="2"/>
    <col min="10735" max="10735" width="11.1640625" style="2" bestFit="1" customWidth="1"/>
    <col min="10736" max="10737" width="10.6640625" style="2"/>
    <col min="10738" max="10738" width="11.6640625" style="2" customWidth="1"/>
    <col min="10739" max="10741" width="10.6640625" style="2"/>
    <col min="10742" max="10742" width="11.1640625" style="2" bestFit="1" customWidth="1"/>
    <col min="10743" max="10743" width="12.1640625" style="2" bestFit="1" customWidth="1"/>
    <col min="10744" max="10965" width="10.6640625" style="2"/>
    <col min="10966" max="10966" width="12.6640625" style="2" customWidth="1"/>
    <col min="10967" max="10969" width="10.6640625" style="2"/>
    <col min="10970" max="10970" width="12.6640625" style="2" customWidth="1"/>
    <col min="10971" max="10976" width="10.6640625" style="2"/>
    <col min="10977" max="10977" width="5.6640625" style="2" customWidth="1"/>
    <col min="10978" max="10983" width="10.6640625" style="2"/>
    <col min="10984" max="10984" width="5.6640625" style="2" customWidth="1"/>
    <col min="10985" max="10988" width="10.6640625" style="2"/>
    <col min="10989" max="10989" width="5.6640625" style="2" customWidth="1"/>
    <col min="10990" max="10990" width="10.6640625" style="2"/>
    <col min="10991" max="10991" width="11.1640625" style="2" bestFit="1" customWidth="1"/>
    <col min="10992" max="10993" width="10.6640625" style="2"/>
    <col min="10994" max="10994" width="11.6640625" style="2" customWidth="1"/>
    <col min="10995" max="10997" width="10.6640625" style="2"/>
    <col min="10998" max="10998" width="11.1640625" style="2" bestFit="1" customWidth="1"/>
    <col min="10999" max="10999" width="12.1640625" style="2" bestFit="1" customWidth="1"/>
    <col min="11000" max="11221" width="10.6640625" style="2"/>
    <col min="11222" max="11222" width="12.6640625" style="2" customWidth="1"/>
    <col min="11223" max="11225" width="10.6640625" style="2"/>
    <col min="11226" max="11226" width="12.6640625" style="2" customWidth="1"/>
    <col min="11227" max="11232" width="10.6640625" style="2"/>
    <col min="11233" max="11233" width="5.6640625" style="2" customWidth="1"/>
    <col min="11234" max="11239" width="10.6640625" style="2"/>
    <col min="11240" max="11240" width="5.6640625" style="2" customWidth="1"/>
    <col min="11241" max="11244" width="10.6640625" style="2"/>
    <col min="11245" max="11245" width="5.6640625" style="2" customWidth="1"/>
    <col min="11246" max="11246" width="10.6640625" style="2"/>
    <col min="11247" max="11247" width="11.1640625" style="2" bestFit="1" customWidth="1"/>
    <col min="11248" max="11249" width="10.6640625" style="2"/>
    <col min="11250" max="11250" width="11.6640625" style="2" customWidth="1"/>
    <col min="11251" max="11253" width="10.6640625" style="2"/>
    <col min="11254" max="11254" width="11.1640625" style="2" bestFit="1" customWidth="1"/>
    <col min="11255" max="11255" width="12.1640625" style="2" bestFit="1" customWidth="1"/>
    <col min="11256" max="11477" width="10.6640625" style="2"/>
    <col min="11478" max="11478" width="12.6640625" style="2" customWidth="1"/>
    <col min="11479" max="11481" width="10.6640625" style="2"/>
    <col min="11482" max="11482" width="12.6640625" style="2" customWidth="1"/>
    <col min="11483" max="11488" width="10.6640625" style="2"/>
    <col min="11489" max="11489" width="5.6640625" style="2" customWidth="1"/>
    <col min="11490" max="11495" width="10.6640625" style="2"/>
    <col min="11496" max="11496" width="5.6640625" style="2" customWidth="1"/>
    <col min="11497" max="11500" width="10.6640625" style="2"/>
    <col min="11501" max="11501" width="5.6640625" style="2" customWidth="1"/>
    <col min="11502" max="11502" width="10.6640625" style="2"/>
    <col min="11503" max="11503" width="11.1640625" style="2" bestFit="1" customWidth="1"/>
    <col min="11504" max="11505" width="10.6640625" style="2"/>
    <col min="11506" max="11506" width="11.6640625" style="2" customWidth="1"/>
    <col min="11507" max="11509" width="10.6640625" style="2"/>
    <col min="11510" max="11510" width="11.1640625" style="2" bestFit="1" customWidth="1"/>
    <col min="11511" max="11511" width="12.1640625" style="2" bestFit="1" customWidth="1"/>
    <col min="11512" max="11733" width="10.6640625" style="2"/>
    <col min="11734" max="11734" width="12.6640625" style="2" customWidth="1"/>
    <col min="11735" max="11737" width="10.6640625" style="2"/>
    <col min="11738" max="11738" width="12.6640625" style="2" customWidth="1"/>
    <col min="11739" max="11744" width="10.6640625" style="2"/>
    <col min="11745" max="11745" width="5.6640625" style="2" customWidth="1"/>
    <col min="11746" max="11751" width="10.6640625" style="2"/>
    <col min="11752" max="11752" width="5.6640625" style="2" customWidth="1"/>
    <col min="11753" max="11756" width="10.6640625" style="2"/>
    <col min="11757" max="11757" width="5.6640625" style="2" customWidth="1"/>
    <col min="11758" max="11758" width="10.6640625" style="2"/>
    <col min="11759" max="11759" width="11.1640625" style="2" bestFit="1" customWidth="1"/>
    <col min="11760" max="11761" width="10.6640625" style="2"/>
    <col min="11762" max="11762" width="11.6640625" style="2" customWidth="1"/>
    <col min="11763" max="11765" width="10.6640625" style="2"/>
    <col min="11766" max="11766" width="11.1640625" style="2" bestFit="1" customWidth="1"/>
    <col min="11767" max="11767" width="12.1640625" style="2" bestFit="1" customWidth="1"/>
    <col min="11768" max="11989" width="10.6640625" style="2"/>
    <col min="11990" max="11990" width="12.6640625" style="2" customWidth="1"/>
    <col min="11991" max="11993" width="10.6640625" style="2"/>
    <col min="11994" max="11994" width="12.6640625" style="2" customWidth="1"/>
    <col min="11995" max="12000" width="10.6640625" style="2"/>
    <col min="12001" max="12001" width="5.6640625" style="2" customWidth="1"/>
    <col min="12002" max="12007" width="10.6640625" style="2"/>
    <col min="12008" max="12008" width="5.6640625" style="2" customWidth="1"/>
    <col min="12009" max="12012" width="10.6640625" style="2"/>
    <col min="12013" max="12013" width="5.6640625" style="2" customWidth="1"/>
    <col min="12014" max="12014" width="10.6640625" style="2"/>
    <col min="12015" max="12015" width="11.1640625" style="2" bestFit="1" customWidth="1"/>
    <col min="12016" max="12017" width="10.6640625" style="2"/>
    <col min="12018" max="12018" width="11.6640625" style="2" customWidth="1"/>
    <col min="12019" max="12021" width="10.6640625" style="2"/>
    <col min="12022" max="12022" width="11.1640625" style="2" bestFit="1" customWidth="1"/>
    <col min="12023" max="12023" width="12.1640625" style="2" bestFit="1" customWidth="1"/>
    <col min="12024" max="12245" width="10.6640625" style="2"/>
    <col min="12246" max="12246" width="12.6640625" style="2" customWidth="1"/>
    <col min="12247" max="12249" width="10.6640625" style="2"/>
    <col min="12250" max="12250" width="12.6640625" style="2" customWidth="1"/>
    <col min="12251" max="12256" width="10.6640625" style="2"/>
    <col min="12257" max="12257" width="5.6640625" style="2" customWidth="1"/>
    <col min="12258" max="12263" width="10.6640625" style="2"/>
    <col min="12264" max="12264" width="5.6640625" style="2" customWidth="1"/>
    <col min="12265" max="12268" width="10.6640625" style="2"/>
    <col min="12269" max="12269" width="5.6640625" style="2" customWidth="1"/>
    <col min="12270" max="12270" width="10.6640625" style="2"/>
    <col min="12271" max="12271" width="11.1640625" style="2" bestFit="1" customWidth="1"/>
    <col min="12272" max="12273" width="10.6640625" style="2"/>
    <col min="12274" max="12274" width="11.6640625" style="2" customWidth="1"/>
    <col min="12275" max="12277" width="10.6640625" style="2"/>
    <col min="12278" max="12278" width="11.1640625" style="2" bestFit="1" customWidth="1"/>
    <col min="12279" max="12279" width="12.1640625" style="2" bestFit="1" customWidth="1"/>
    <col min="12280" max="12501" width="10.6640625" style="2"/>
    <col min="12502" max="12502" width="12.6640625" style="2" customWidth="1"/>
    <col min="12503" max="12505" width="10.6640625" style="2"/>
    <col min="12506" max="12506" width="12.6640625" style="2" customWidth="1"/>
    <col min="12507" max="12512" width="10.6640625" style="2"/>
    <col min="12513" max="12513" width="5.6640625" style="2" customWidth="1"/>
    <col min="12514" max="12519" width="10.6640625" style="2"/>
    <col min="12520" max="12520" width="5.6640625" style="2" customWidth="1"/>
    <col min="12521" max="12524" width="10.6640625" style="2"/>
    <col min="12525" max="12525" width="5.6640625" style="2" customWidth="1"/>
    <col min="12526" max="12526" width="10.6640625" style="2"/>
    <col min="12527" max="12527" width="11.1640625" style="2" bestFit="1" customWidth="1"/>
    <col min="12528" max="12529" width="10.6640625" style="2"/>
    <col min="12530" max="12530" width="11.6640625" style="2" customWidth="1"/>
    <col min="12531" max="12533" width="10.6640625" style="2"/>
    <col min="12534" max="12534" width="11.1640625" style="2" bestFit="1" customWidth="1"/>
    <col min="12535" max="12535" width="12.1640625" style="2" bestFit="1" customWidth="1"/>
    <col min="12536" max="12757" width="10.6640625" style="2"/>
    <col min="12758" max="12758" width="12.6640625" style="2" customWidth="1"/>
    <col min="12759" max="12761" width="10.6640625" style="2"/>
    <col min="12762" max="12762" width="12.6640625" style="2" customWidth="1"/>
    <col min="12763" max="12768" width="10.6640625" style="2"/>
    <col min="12769" max="12769" width="5.6640625" style="2" customWidth="1"/>
    <col min="12770" max="12775" width="10.6640625" style="2"/>
    <col min="12776" max="12776" width="5.6640625" style="2" customWidth="1"/>
    <col min="12777" max="12780" width="10.6640625" style="2"/>
    <col min="12781" max="12781" width="5.6640625" style="2" customWidth="1"/>
    <col min="12782" max="12782" width="10.6640625" style="2"/>
    <col min="12783" max="12783" width="11.1640625" style="2" bestFit="1" customWidth="1"/>
    <col min="12784" max="12785" width="10.6640625" style="2"/>
    <col min="12786" max="12786" width="11.6640625" style="2" customWidth="1"/>
    <col min="12787" max="12789" width="10.6640625" style="2"/>
    <col min="12790" max="12790" width="11.1640625" style="2" bestFit="1" customWidth="1"/>
    <col min="12791" max="12791" width="12.1640625" style="2" bestFit="1" customWidth="1"/>
    <col min="12792" max="13013" width="10.6640625" style="2"/>
    <col min="13014" max="13014" width="12.6640625" style="2" customWidth="1"/>
    <col min="13015" max="13017" width="10.6640625" style="2"/>
    <col min="13018" max="13018" width="12.6640625" style="2" customWidth="1"/>
    <col min="13019" max="13024" width="10.6640625" style="2"/>
    <col min="13025" max="13025" width="5.6640625" style="2" customWidth="1"/>
    <col min="13026" max="13031" width="10.6640625" style="2"/>
    <col min="13032" max="13032" width="5.6640625" style="2" customWidth="1"/>
    <col min="13033" max="13036" width="10.6640625" style="2"/>
    <col min="13037" max="13037" width="5.6640625" style="2" customWidth="1"/>
    <col min="13038" max="13038" width="10.6640625" style="2"/>
    <col min="13039" max="13039" width="11.1640625" style="2" bestFit="1" customWidth="1"/>
    <col min="13040" max="13041" width="10.6640625" style="2"/>
    <col min="13042" max="13042" width="11.6640625" style="2" customWidth="1"/>
    <col min="13043" max="13045" width="10.6640625" style="2"/>
    <col min="13046" max="13046" width="11.1640625" style="2" bestFit="1" customWidth="1"/>
    <col min="13047" max="13047" width="12.1640625" style="2" bestFit="1" customWidth="1"/>
    <col min="13048" max="13269" width="10.6640625" style="2"/>
    <col min="13270" max="13270" width="12.6640625" style="2" customWidth="1"/>
    <col min="13271" max="13273" width="10.6640625" style="2"/>
    <col min="13274" max="13274" width="12.6640625" style="2" customWidth="1"/>
    <col min="13275" max="13280" width="10.6640625" style="2"/>
    <col min="13281" max="13281" width="5.6640625" style="2" customWidth="1"/>
    <col min="13282" max="13287" width="10.6640625" style="2"/>
    <col min="13288" max="13288" width="5.6640625" style="2" customWidth="1"/>
    <col min="13289" max="13292" width="10.6640625" style="2"/>
    <col min="13293" max="13293" width="5.6640625" style="2" customWidth="1"/>
    <col min="13294" max="13294" width="10.6640625" style="2"/>
    <col min="13295" max="13295" width="11.1640625" style="2" bestFit="1" customWidth="1"/>
    <col min="13296" max="13297" width="10.6640625" style="2"/>
    <col min="13298" max="13298" width="11.6640625" style="2" customWidth="1"/>
    <col min="13299" max="13301" width="10.6640625" style="2"/>
    <col min="13302" max="13302" width="11.1640625" style="2" bestFit="1" customWidth="1"/>
    <col min="13303" max="13303" width="12.1640625" style="2" bestFit="1" customWidth="1"/>
    <col min="13304" max="13525" width="10.6640625" style="2"/>
    <col min="13526" max="13526" width="12.6640625" style="2" customWidth="1"/>
    <col min="13527" max="13529" width="10.6640625" style="2"/>
    <col min="13530" max="13530" width="12.6640625" style="2" customWidth="1"/>
    <col min="13531" max="13536" width="10.6640625" style="2"/>
    <col min="13537" max="13537" width="5.6640625" style="2" customWidth="1"/>
    <col min="13538" max="13543" width="10.6640625" style="2"/>
    <col min="13544" max="13544" width="5.6640625" style="2" customWidth="1"/>
    <col min="13545" max="13548" width="10.6640625" style="2"/>
    <col min="13549" max="13549" width="5.6640625" style="2" customWidth="1"/>
    <col min="13550" max="13550" width="10.6640625" style="2"/>
    <col min="13551" max="13551" width="11.1640625" style="2" bestFit="1" customWidth="1"/>
    <col min="13552" max="13553" width="10.6640625" style="2"/>
    <col min="13554" max="13554" width="11.6640625" style="2" customWidth="1"/>
    <col min="13555" max="13557" width="10.6640625" style="2"/>
    <col min="13558" max="13558" width="11.1640625" style="2" bestFit="1" customWidth="1"/>
    <col min="13559" max="13559" width="12.1640625" style="2" bestFit="1" customWidth="1"/>
    <col min="13560" max="13781" width="10.6640625" style="2"/>
    <col min="13782" max="13782" width="12.6640625" style="2" customWidth="1"/>
    <col min="13783" max="13785" width="10.6640625" style="2"/>
    <col min="13786" max="13786" width="12.6640625" style="2" customWidth="1"/>
    <col min="13787" max="13792" width="10.6640625" style="2"/>
    <col min="13793" max="13793" width="5.6640625" style="2" customWidth="1"/>
    <col min="13794" max="13799" width="10.6640625" style="2"/>
    <col min="13800" max="13800" width="5.6640625" style="2" customWidth="1"/>
    <col min="13801" max="13804" width="10.6640625" style="2"/>
    <col min="13805" max="13805" width="5.6640625" style="2" customWidth="1"/>
    <col min="13806" max="13806" width="10.6640625" style="2"/>
    <col min="13807" max="13807" width="11.1640625" style="2" bestFit="1" customWidth="1"/>
    <col min="13808" max="13809" width="10.6640625" style="2"/>
    <col min="13810" max="13810" width="11.6640625" style="2" customWidth="1"/>
    <col min="13811" max="13813" width="10.6640625" style="2"/>
    <col min="13814" max="13814" width="11.1640625" style="2" bestFit="1" customWidth="1"/>
    <col min="13815" max="13815" width="12.1640625" style="2" bestFit="1" customWidth="1"/>
    <col min="13816" max="14037" width="10.6640625" style="2"/>
    <col min="14038" max="14038" width="12.6640625" style="2" customWidth="1"/>
    <col min="14039" max="14041" width="10.6640625" style="2"/>
    <col min="14042" max="14042" width="12.6640625" style="2" customWidth="1"/>
    <col min="14043" max="14048" width="10.6640625" style="2"/>
    <col min="14049" max="14049" width="5.6640625" style="2" customWidth="1"/>
    <col min="14050" max="14055" width="10.6640625" style="2"/>
    <col min="14056" max="14056" width="5.6640625" style="2" customWidth="1"/>
    <col min="14057" max="14060" width="10.6640625" style="2"/>
    <col min="14061" max="14061" width="5.6640625" style="2" customWidth="1"/>
    <col min="14062" max="14062" width="10.6640625" style="2"/>
    <col min="14063" max="14063" width="11.1640625" style="2" bestFit="1" customWidth="1"/>
    <col min="14064" max="14065" width="10.6640625" style="2"/>
    <col min="14066" max="14066" width="11.6640625" style="2" customWidth="1"/>
    <col min="14067" max="14069" width="10.6640625" style="2"/>
    <col min="14070" max="14070" width="11.1640625" style="2" bestFit="1" customWidth="1"/>
    <col min="14071" max="14071" width="12.1640625" style="2" bestFit="1" customWidth="1"/>
    <col min="14072" max="14293" width="10.6640625" style="2"/>
    <col min="14294" max="14294" width="12.6640625" style="2" customWidth="1"/>
    <col min="14295" max="14297" width="10.6640625" style="2"/>
    <col min="14298" max="14298" width="12.6640625" style="2" customWidth="1"/>
    <col min="14299" max="14304" width="10.6640625" style="2"/>
    <col min="14305" max="14305" width="5.6640625" style="2" customWidth="1"/>
    <col min="14306" max="14311" width="10.6640625" style="2"/>
    <col min="14312" max="14312" width="5.6640625" style="2" customWidth="1"/>
    <col min="14313" max="14316" width="10.6640625" style="2"/>
    <col min="14317" max="14317" width="5.6640625" style="2" customWidth="1"/>
    <col min="14318" max="14318" width="10.6640625" style="2"/>
    <col min="14319" max="14319" width="11.1640625" style="2" bestFit="1" customWidth="1"/>
    <col min="14320" max="14321" width="10.6640625" style="2"/>
    <col min="14322" max="14322" width="11.6640625" style="2" customWidth="1"/>
    <col min="14323" max="14325" width="10.6640625" style="2"/>
    <col min="14326" max="14326" width="11.1640625" style="2" bestFit="1" customWidth="1"/>
    <col min="14327" max="14327" width="12.1640625" style="2" bestFit="1" customWidth="1"/>
    <col min="14328" max="14549" width="10.6640625" style="2"/>
    <col min="14550" max="14550" width="12.6640625" style="2" customWidth="1"/>
    <col min="14551" max="14553" width="10.6640625" style="2"/>
    <col min="14554" max="14554" width="12.6640625" style="2" customWidth="1"/>
    <col min="14555" max="14560" width="10.6640625" style="2"/>
    <col min="14561" max="14561" width="5.6640625" style="2" customWidth="1"/>
    <col min="14562" max="14567" width="10.6640625" style="2"/>
    <col min="14568" max="14568" width="5.6640625" style="2" customWidth="1"/>
    <col min="14569" max="14572" width="10.6640625" style="2"/>
    <col min="14573" max="14573" width="5.6640625" style="2" customWidth="1"/>
    <col min="14574" max="14574" width="10.6640625" style="2"/>
    <col min="14575" max="14575" width="11.1640625" style="2" bestFit="1" customWidth="1"/>
    <col min="14576" max="14577" width="10.6640625" style="2"/>
    <col min="14578" max="14578" width="11.6640625" style="2" customWidth="1"/>
    <col min="14579" max="14581" width="10.6640625" style="2"/>
    <col min="14582" max="14582" width="11.1640625" style="2" bestFit="1" customWidth="1"/>
    <col min="14583" max="14583" width="12.1640625" style="2" bestFit="1" customWidth="1"/>
    <col min="14584" max="14805" width="10.6640625" style="2"/>
    <col min="14806" max="14806" width="12.6640625" style="2" customWidth="1"/>
    <col min="14807" max="14809" width="10.6640625" style="2"/>
    <col min="14810" max="14810" width="12.6640625" style="2" customWidth="1"/>
    <col min="14811" max="14816" width="10.6640625" style="2"/>
    <col min="14817" max="14817" width="5.6640625" style="2" customWidth="1"/>
    <col min="14818" max="14823" width="10.6640625" style="2"/>
    <col min="14824" max="14824" width="5.6640625" style="2" customWidth="1"/>
    <col min="14825" max="14828" width="10.6640625" style="2"/>
    <col min="14829" max="14829" width="5.6640625" style="2" customWidth="1"/>
    <col min="14830" max="14830" width="10.6640625" style="2"/>
    <col min="14831" max="14831" width="11.1640625" style="2" bestFit="1" customWidth="1"/>
    <col min="14832" max="14833" width="10.6640625" style="2"/>
    <col min="14834" max="14834" width="11.6640625" style="2" customWidth="1"/>
    <col min="14835" max="14837" width="10.6640625" style="2"/>
    <col min="14838" max="14838" width="11.1640625" style="2" bestFit="1" customWidth="1"/>
    <col min="14839" max="14839" width="12.1640625" style="2" bestFit="1" customWidth="1"/>
    <col min="14840" max="15061" width="10.6640625" style="2"/>
    <col min="15062" max="15062" width="12.6640625" style="2" customWidth="1"/>
    <col min="15063" max="15065" width="10.6640625" style="2"/>
    <col min="15066" max="15066" width="12.6640625" style="2" customWidth="1"/>
    <col min="15067" max="15072" width="10.6640625" style="2"/>
    <col min="15073" max="15073" width="5.6640625" style="2" customWidth="1"/>
    <col min="15074" max="15079" width="10.6640625" style="2"/>
    <col min="15080" max="15080" width="5.6640625" style="2" customWidth="1"/>
    <col min="15081" max="15084" width="10.6640625" style="2"/>
    <col min="15085" max="15085" width="5.6640625" style="2" customWidth="1"/>
    <col min="15086" max="15086" width="10.6640625" style="2"/>
    <col min="15087" max="15087" width="11.1640625" style="2" bestFit="1" customWidth="1"/>
    <col min="15088" max="15089" width="10.6640625" style="2"/>
    <col min="15090" max="15090" width="11.6640625" style="2" customWidth="1"/>
    <col min="15091" max="15093" width="10.6640625" style="2"/>
    <col min="15094" max="15094" width="11.1640625" style="2" bestFit="1" customWidth="1"/>
    <col min="15095" max="15095" width="12.1640625" style="2" bestFit="1" customWidth="1"/>
    <col min="15096" max="15317" width="10.6640625" style="2"/>
    <col min="15318" max="15318" width="12.6640625" style="2" customWidth="1"/>
    <col min="15319" max="15321" width="10.6640625" style="2"/>
    <col min="15322" max="15322" width="12.6640625" style="2" customWidth="1"/>
    <col min="15323" max="15328" width="10.6640625" style="2"/>
    <col min="15329" max="15329" width="5.6640625" style="2" customWidth="1"/>
    <col min="15330" max="15335" width="10.6640625" style="2"/>
    <col min="15336" max="15336" width="5.6640625" style="2" customWidth="1"/>
    <col min="15337" max="15340" width="10.6640625" style="2"/>
    <col min="15341" max="15341" width="5.6640625" style="2" customWidth="1"/>
    <col min="15342" max="15342" width="10.6640625" style="2"/>
    <col min="15343" max="15343" width="11.1640625" style="2" bestFit="1" customWidth="1"/>
    <col min="15344" max="15345" width="10.6640625" style="2"/>
    <col min="15346" max="15346" width="11.6640625" style="2" customWidth="1"/>
    <col min="15347" max="15349" width="10.6640625" style="2"/>
    <col min="15350" max="15350" width="11.1640625" style="2" bestFit="1" customWidth="1"/>
    <col min="15351" max="15351" width="12.1640625" style="2" bestFit="1" customWidth="1"/>
    <col min="15352" max="15573" width="10.6640625" style="2"/>
    <col min="15574" max="15574" width="12.6640625" style="2" customWidth="1"/>
    <col min="15575" max="15577" width="10.6640625" style="2"/>
    <col min="15578" max="15578" width="12.6640625" style="2" customWidth="1"/>
    <col min="15579" max="15584" width="10.6640625" style="2"/>
    <col min="15585" max="15585" width="5.6640625" style="2" customWidth="1"/>
    <col min="15586" max="15591" width="10.6640625" style="2"/>
    <col min="15592" max="15592" width="5.6640625" style="2" customWidth="1"/>
    <col min="15593" max="15596" width="10.6640625" style="2"/>
    <col min="15597" max="15597" width="5.6640625" style="2" customWidth="1"/>
    <col min="15598" max="15598" width="10.6640625" style="2"/>
    <col min="15599" max="15599" width="11.1640625" style="2" bestFit="1" customWidth="1"/>
    <col min="15600" max="15601" width="10.6640625" style="2"/>
    <col min="15602" max="15602" width="11.6640625" style="2" customWidth="1"/>
    <col min="15603" max="15605" width="10.6640625" style="2"/>
    <col min="15606" max="15606" width="11.1640625" style="2" bestFit="1" customWidth="1"/>
    <col min="15607" max="15607" width="12.1640625" style="2" bestFit="1" customWidth="1"/>
    <col min="15608" max="15829" width="10.6640625" style="2"/>
    <col min="15830" max="15830" width="12.6640625" style="2" customWidth="1"/>
    <col min="15831" max="15833" width="10.6640625" style="2"/>
    <col min="15834" max="15834" width="12.6640625" style="2" customWidth="1"/>
    <col min="15835" max="15840" width="10.6640625" style="2"/>
    <col min="15841" max="15841" width="5.6640625" style="2" customWidth="1"/>
    <col min="15842" max="15847" width="10.6640625" style="2"/>
    <col min="15848" max="15848" width="5.6640625" style="2" customWidth="1"/>
    <col min="15849" max="15852" width="10.6640625" style="2"/>
    <col min="15853" max="15853" width="5.6640625" style="2" customWidth="1"/>
    <col min="15854" max="15854" width="10.6640625" style="2"/>
    <col min="15855" max="15855" width="11.1640625" style="2" bestFit="1" customWidth="1"/>
    <col min="15856" max="15857" width="10.6640625" style="2"/>
    <col min="15858" max="15858" width="11.6640625" style="2" customWidth="1"/>
    <col min="15859" max="15861" width="10.6640625" style="2"/>
    <col min="15862" max="15862" width="11.1640625" style="2" bestFit="1" customWidth="1"/>
    <col min="15863" max="15863" width="12.1640625" style="2" bestFit="1" customWidth="1"/>
    <col min="15864" max="16085" width="10.6640625" style="2"/>
    <col min="16086" max="16086" width="12.6640625" style="2" customWidth="1"/>
    <col min="16087" max="16089" width="10.6640625" style="2"/>
    <col min="16090" max="16090" width="12.6640625" style="2" customWidth="1"/>
    <col min="16091" max="16096" width="10.6640625" style="2"/>
    <col min="16097" max="16097" width="5.6640625" style="2" customWidth="1"/>
    <col min="16098" max="16103" width="10.6640625" style="2"/>
    <col min="16104" max="16104" width="5.6640625" style="2" customWidth="1"/>
    <col min="16105" max="16108" width="10.6640625" style="2"/>
    <col min="16109" max="16109" width="5.6640625" style="2" customWidth="1"/>
    <col min="16110" max="16110" width="10.6640625" style="2"/>
    <col min="16111" max="16111" width="11.1640625" style="2" bestFit="1" customWidth="1"/>
    <col min="16112" max="16113" width="10.6640625" style="2"/>
    <col min="16114" max="16114" width="11.6640625" style="2" customWidth="1"/>
    <col min="16115" max="16117" width="10.6640625" style="2"/>
    <col min="16118" max="16118" width="11.1640625" style="2" bestFit="1" customWidth="1"/>
    <col min="16119" max="16119" width="12.1640625" style="2" bestFit="1" customWidth="1"/>
    <col min="16120" max="16384" width="10.6640625" style="2"/>
  </cols>
  <sheetData>
    <row r="1" spans="1:29" s="19" customFormat="1" ht="17" customHeight="1" x14ac:dyDescent="0.2">
      <c r="A1" s="216" t="s">
        <v>109</v>
      </c>
      <c r="B1" s="216"/>
      <c r="C1" s="216"/>
      <c r="D1" s="216"/>
      <c r="AC1" s="46"/>
    </row>
    <row r="2" spans="1:29" s="20" customFormat="1" ht="17" customHeight="1" thickBot="1" x14ac:dyDescent="0.25">
      <c r="A2" s="217"/>
      <c r="B2" s="217"/>
      <c r="C2" s="217"/>
      <c r="D2" s="217"/>
      <c r="AC2" s="47"/>
    </row>
    <row r="4" spans="1:29" s="113" customFormat="1" x14ac:dyDescent="0.15">
      <c r="A4" s="234" t="s">
        <v>110</v>
      </c>
      <c r="B4" s="234"/>
      <c r="C4" s="234"/>
      <c r="D4" s="234"/>
      <c r="E4" s="234"/>
      <c r="G4" s="234" t="s">
        <v>111</v>
      </c>
      <c r="H4" s="234"/>
      <c r="I4" s="234"/>
      <c r="J4" s="234"/>
      <c r="K4" s="234"/>
      <c r="M4" s="235" t="s">
        <v>112</v>
      </c>
      <c r="N4" s="235"/>
      <c r="O4" s="235"/>
      <c r="P4" s="235"/>
      <c r="Q4" s="235"/>
      <c r="S4" s="235" t="s">
        <v>113</v>
      </c>
      <c r="T4" s="235"/>
      <c r="U4" s="235"/>
      <c r="V4" s="235"/>
      <c r="W4" s="235"/>
    </row>
    <row r="5" spans="1:29" ht="16" x14ac:dyDescent="0.2">
      <c r="A5" s="98">
        <v>0.04</v>
      </c>
      <c r="B5" s="99">
        <f>B$9+NPV($A5,B$10:B$103)</f>
        <v>25.358992193201402</v>
      </c>
      <c r="C5" s="100">
        <f>NPV($A5,C$9:C$103)</f>
        <v>1.0779934304515396E-3</v>
      </c>
      <c r="D5" s="101">
        <f>0.85*C5*1000/B5</f>
        <v>3.6132919198952312E-2</v>
      </c>
      <c r="G5" s="98">
        <v>0.04</v>
      </c>
      <c r="H5" s="99">
        <f>H$9+NPV($A5,H$10:H$93)</f>
        <v>25.051414245707385</v>
      </c>
      <c r="I5" s="100">
        <f>NPV($A5,I$9:I$93)</f>
        <v>1.5852921653001322E-3</v>
      </c>
      <c r="J5" s="101">
        <f>0.85*I5*1000/H5</f>
        <v>5.3789312143764867E-2</v>
      </c>
      <c r="M5" s="98">
        <v>0.04</v>
      </c>
      <c r="N5" s="99">
        <f>N$9+NPV($A5,N$10:N$83)</f>
        <v>24.596436836701649</v>
      </c>
      <c r="O5" s="100">
        <f>NPV($A5,O$9:O$83)</f>
        <v>2.3234592620989172E-3</v>
      </c>
      <c r="P5" s="101">
        <f>0.85*O5*1000/N5</f>
        <v>8.0293759047130195E-2</v>
      </c>
      <c r="S5" s="98">
        <v>0.04</v>
      </c>
      <c r="T5" s="99">
        <f>T$9+NPV($A5,T$10:T$73)</f>
        <v>23.923790002130389</v>
      </c>
      <c r="U5" s="100">
        <f>NPV($A5,U$9:U$73)</f>
        <v>3.3813827425468851E-3</v>
      </c>
      <c r="V5" s="101">
        <f>0.85*U5*1000/T5</f>
        <v>0.12013879619027377</v>
      </c>
    </row>
    <row r="6" spans="1:29" ht="16" x14ac:dyDescent="0.2">
      <c r="A6" s="98"/>
      <c r="B6" s="99"/>
      <c r="C6" s="100"/>
      <c r="D6" s="101"/>
      <c r="G6" s="98"/>
      <c r="H6" s="99"/>
      <c r="I6" s="100"/>
      <c r="J6" s="101"/>
      <c r="M6" s="98"/>
      <c r="N6" s="99"/>
      <c r="O6" s="100"/>
      <c r="P6" s="101"/>
      <c r="S6" s="98"/>
      <c r="T6" s="99"/>
      <c r="U6" s="100"/>
      <c r="V6" s="101"/>
    </row>
    <row r="7" spans="1:29" s="114" customFormat="1" x14ac:dyDescent="0.2">
      <c r="A7" s="114" t="s">
        <v>23</v>
      </c>
      <c r="B7" s="114" t="s">
        <v>114</v>
      </c>
      <c r="C7" s="114" t="s">
        <v>54</v>
      </c>
      <c r="D7" s="114" t="s">
        <v>50</v>
      </c>
      <c r="E7" s="114" t="s">
        <v>2</v>
      </c>
      <c r="G7" s="114" t="s">
        <v>23</v>
      </c>
      <c r="H7" s="114" t="s">
        <v>114</v>
      </c>
      <c r="I7" s="114" t="s">
        <v>54</v>
      </c>
      <c r="J7" s="114" t="s">
        <v>50</v>
      </c>
      <c r="K7" s="114" t="s">
        <v>2</v>
      </c>
      <c r="M7" s="114" t="s">
        <v>23</v>
      </c>
      <c r="N7" s="114" t="s">
        <v>114</v>
      </c>
      <c r="O7" s="114" t="s">
        <v>54</v>
      </c>
      <c r="P7" s="114" t="s">
        <v>50</v>
      </c>
      <c r="Q7" s="114" t="s">
        <v>2</v>
      </c>
      <c r="S7" s="114" t="s">
        <v>23</v>
      </c>
      <c r="T7" s="114" t="s">
        <v>114</v>
      </c>
      <c r="U7" s="114" t="s">
        <v>54</v>
      </c>
      <c r="V7" s="114" t="s">
        <v>50</v>
      </c>
      <c r="W7" s="114" t="s">
        <v>2</v>
      </c>
    </row>
    <row r="8" spans="1:29" ht="16" x14ac:dyDescent="0.2">
      <c r="A8" s="3">
        <v>0</v>
      </c>
      <c r="B8" s="102">
        <v>1</v>
      </c>
      <c r="C8" s="102">
        <v>0</v>
      </c>
      <c r="D8" s="99">
        <f>ROUND((1000*NPV($A$5,$C9:$C$103)-$D$5*($B9+NPV($A$5,$B10:$B$103)))/B9,3)</f>
        <v>0.16200000000000001</v>
      </c>
      <c r="G8" s="3">
        <v>0</v>
      </c>
      <c r="H8" s="102">
        <v>1</v>
      </c>
      <c r="I8" s="102">
        <v>0</v>
      </c>
      <c r="J8" s="99">
        <f>ROUND((1000*NPV($G$5,$I9:$I$93)-$J$5*($H9+NPV($G$5,$H10:$H$93)))/H9,3)</f>
        <v>0.23799999999999999</v>
      </c>
      <c r="M8" s="3">
        <v>0</v>
      </c>
      <c r="N8" s="102">
        <v>1</v>
      </c>
      <c r="O8" s="102">
        <v>0</v>
      </c>
      <c r="P8" s="99">
        <f>ROUND((1000*NPV($M$5,$O9:$O$83)-$P$5*($N9+NPV($M$5,$N10:$N$83)))/N9,3)</f>
        <v>0.34899999999999998</v>
      </c>
      <c r="S8" s="3">
        <v>0</v>
      </c>
      <c r="T8" s="102">
        <v>1</v>
      </c>
      <c r="U8" s="102">
        <v>0</v>
      </c>
      <c r="V8" s="99">
        <f>ROUND((1000*NPV($S$5,$U9:$U$73)-$V$5*($T9+NPV($S$5,$T10:$T$73)))/T9,3)</f>
        <v>0.50700000000000001</v>
      </c>
    </row>
    <row r="9" spans="1:29" ht="16" x14ac:dyDescent="0.2">
      <c r="A9" s="4">
        <v>1</v>
      </c>
      <c r="B9" s="102">
        <v>1</v>
      </c>
      <c r="C9" s="102">
        <f t="shared" ref="C9:C40" si="0">B9*E9/1000</f>
        <v>6.5717040569250316E-7</v>
      </c>
      <c r="D9" s="99">
        <f>ROUND((1000*NPV($A$5,$C10:$C$103)-$D$5*($B10+NPV($A$5,$B11:$B$103)))/B10,3)</f>
        <v>0.20499999999999999</v>
      </c>
      <c r="E9" s="2">
        <v>6.5717040569250314E-4</v>
      </c>
      <c r="G9" s="4">
        <v>1</v>
      </c>
      <c r="H9" s="102">
        <v>1</v>
      </c>
      <c r="I9" s="102">
        <f t="shared" ref="I9:I40" si="1">H9*K9/1000</f>
        <v>1.3141842576365946E-6</v>
      </c>
      <c r="J9" s="99">
        <f>ROUND((1000*NPV($G$5,$I10:$I$93)-$J$5*($H10+NPV($G$5,$H11:$H$93)))/H10,3)</f>
        <v>0.30199999999999999</v>
      </c>
      <c r="K9" s="2">
        <v>1.3141842576365947E-3</v>
      </c>
      <c r="M9" s="4">
        <v>1</v>
      </c>
      <c r="N9" s="102">
        <v>1</v>
      </c>
      <c r="O9" s="102">
        <f t="shared" ref="O9:O40" si="2">N9*Q9/1000</f>
        <v>3.1319523698602286E-6</v>
      </c>
      <c r="P9" s="99">
        <f>ROUND((1000*NPV($M$5,$O10:$O$83)-$P$5*($N10+NPV($M$5,$N11:$N$83)))/N10,3)</f>
        <v>0.443</v>
      </c>
      <c r="Q9" s="2">
        <v>3.1319523698602287E-3</v>
      </c>
      <c r="S9" s="4">
        <v>1</v>
      </c>
      <c r="T9" s="102">
        <v>1</v>
      </c>
      <c r="U9" s="102">
        <f t="shared" ref="U9:U40" si="3">T9*W9/1000</f>
        <v>8.0967593767471425E-6</v>
      </c>
      <c r="V9" s="99">
        <f>ROUND((1000*NPV($S$5,$U10:$U$83)-$V$5*($T10+NPV($S$5,$T11:$T$83)))/T10,3)</f>
        <v>0.64400000000000002</v>
      </c>
      <c r="W9" s="2">
        <v>8.0967593767471424E-3</v>
      </c>
    </row>
    <row r="10" spans="1:29" ht="16" x14ac:dyDescent="0.2">
      <c r="A10" s="4">
        <v>2</v>
      </c>
      <c r="B10" s="102">
        <f>B9-C9</f>
        <v>0.99999934282959435</v>
      </c>
      <c r="C10" s="102">
        <f t="shared" si="0"/>
        <v>6.8892264423598652E-7</v>
      </c>
      <c r="D10" s="99">
        <f>ROUND((1000*NPV($A$5,$C11:$C$103)-$D$5*($B11+NPV($A$5,$B12:$B$103)))/B11,3)</f>
        <v>0.25</v>
      </c>
      <c r="E10" s="2">
        <v>6.8892309697585761E-4</v>
      </c>
      <c r="G10" s="4">
        <v>2</v>
      </c>
      <c r="H10" s="102">
        <f>H9-I9</f>
        <v>0.99999868581574236</v>
      </c>
      <c r="I10" s="102">
        <f t="shared" si="1"/>
        <v>1.4282622881819625E-6</v>
      </c>
      <c r="J10" s="99">
        <f>ROUND((1000*NPV($G$5,$I11:$I$93)-$J$5*($H11+NPV($G$5,$H12:$H$93)))/H11,3)</f>
        <v>0.36899999999999999</v>
      </c>
      <c r="K10" s="2">
        <v>1.4282641651842442E-3</v>
      </c>
      <c r="M10" s="4">
        <v>2</v>
      </c>
      <c r="N10" s="102">
        <f>N9-O9</f>
        <v>0.99999686804763011</v>
      </c>
      <c r="O10" s="102">
        <f t="shared" si="2"/>
        <v>3.4410835868240762E-6</v>
      </c>
      <c r="P10" s="99">
        <f>ROUND((1000*NPV($M$5,$O11:$O$83)-$P$5*($N11+NPV($M$5,$N12:$N$83)))/N11,3)</f>
        <v>0.54100000000000004</v>
      </c>
      <c r="Q10" s="2">
        <v>3.4410943641677251E-3</v>
      </c>
      <c r="S10" s="4">
        <v>2</v>
      </c>
      <c r="T10" s="102">
        <f>T9-U9</f>
        <v>0.99999190324062326</v>
      </c>
      <c r="U10" s="102">
        <f t="shared" si="3"/>
        <v>8.8813732359880536E-6</v>
      </c>
      <c r="V10" s="99">
        <f>ROUND((1000*NPV($S$5,$U11:$U$83)-$V$5*($T11+NPV($S$5,$T12:$T$83)))/T11,3)</f>
        <v>0.78600000000000003</v>
      </c>
      <c r="W10" s="2">
        <v>8.881445146912326E-3</v>
      </c>
    </row>
    <row r="11" spans="1:29" ht="16" x14ac:dyDescent="0.2">
      <c r="A11" s="4">
        <v>3</v>
      </c>
      <c r="B11" s="102">
        <f t="shared" ref="B11:B74" si="4">B10-C10</f>
        <v>0.99999865390695009</v>
      </c>
      <c r="C11" s="102">
        <f t="shared" si="0"/>
        <v>7.2708761898392541E-7</v>
      </c>
      <c r="D11" s="99">
        <f>ROUND((1000*NPV($A$5,$C12:$C$103)-$D$5*($B12+NPV($A$5,$B13:$B$103)))/B12,3)</f>
        <v>0.29699999999999999</v>
      </c>
      <c r="E11" s="2">
        <v>7.2708859771283341E-4</v>
      </c>
      <c r="G11" s="4">
        <v>3</v>
      </c>
      <c r="H11" s="102">
        <f t="shared" ref="H11:H74" si="5">H10-I10</f>
        <v>0.99999725755345414</v>
      </c>
      <c r="I11" s="102">
        <f t="shared" si="1"/>
        <v>1.5531282976690801E-6</v>
      </c>
      <c r="J11" s="99">
        <f>ROUND((1000*NPV($G$5,$I12:$I$93)-$J$5*($H12+NPV($G$5,$H13:$H$93)))/H12,3)</f>
        <v>0.438</v>
      </c>
      <c r="K11" s="2">
        <v>1.5531325570520965E-3</v>
      </c>
      <c r="M11" s="4">
        <v>3</v>
      </c>
      <c r="N11" s="102">
        <f t="shared" ref="N11:N74" si="6">N10-O10</f>
        <v>0.99999342696404325</v>
      </c>
      <c r="O11" s="102">
        <f t="shared" si="2"/>
        <v>3.7832108861242288E-6</v>
      </c>
      <c r="P11" s="99">
        <f>ROUND((1000*NPV($M$5,$O12:$O$83)-$P$5*($N12+NPV($M$5,$N13:$N$83)))/N12,3)</f>
        <v>0.64200000000000002</v>
      </c>
      <c r="Q11" s="2">
        <v>3.7832357534688691E-3</v>
      </c>
      <c r="S11" s="4">
        <v>3</v>
      </c>
      <c r="T11" s="102">
        <f t="shared" ref="T11:T73" si="7">T10-U10</f>
        <v>0.9999830218673873</v>
      </c>
      <c r="U11" s="102">
        <f t="shared" si="3"/>
        <v>9.7381432368771243E-6</v>
      </c>
      <c r="V11" s="99">
        <f>ROUND((1000*NPV($S$5,$U12:$U$83)-$V$5*($T12+NPV($S$5,$T13:$T$83)))/T12,3)</f>
        <v>0.93300000000000005</v>
      </c>
      <c r="W11" s="2">
        <v>9.7383085751715382E-3</v>
      </c>
    </row>
    <row r="12" spans="1:29" ht="16" x14ac:dyDescent="0.2">
      <c r="A12" s="4">
        <v>4</v>
      </c>
      <c r="B12" s="102">
        <f t="shared" si="4"/>
        <v>0.99999792681933108</v>
      </c>
      <c r="C12" s="102">
        <f t="shared" si="0"/>
        <v>7.7268534237515429E-7</v>
      </c>
      <c r="D12" s="99">
        <f>ROUND((1000*NPV($A$5,$C13:$C$103)-$D$5*($B13+NPV($A$5,$B14:$B$103)))/B13,3)</f>
        <v>0.34599999999999997</v>
      </c>
      <c r="E12" s="2">
        <v>7.7268694429479033E-4</v>
      </c>
      <c r="G12" s="4">
        <v>4</v>
      </c>
      <c r="H12" s="102">
        <f t="shared" si="5"/>
        <v>0.99999570442515651</v>
      </c>
      <c r="I12" s="102">
        <f t="shared" si="1"/>
        <v>1.6902840721876819E-6</v>
      </c>
      <c r="J12" s="99">
        <f>ROUND((1000*NPV($G$5,$I13:$I$93)-$J$5*($H13+NPV($G$5,$H14:$H$93)))/H13,3)</f>
        <v>0.50900000000000001</v>
      </c>
      <c r="K12" s="2">
        <v>1.6902913329606098E-3</v>
      </c>
      <c r="M12" s="4">
        <v>4</v>
      </c>
      <c r="N12" s="102">
        <f t="shared" si="6"/>
        <v>0.99998964375315713</v>
      </c>
      <c r="O12" s="102">
        <f t="shared" si="2"/>
        <v>4.159171034334997E-6</v>
      </c>
      <c r="P12" s="99">
        <f>ROUND((1000*NPV($M$5,$O13:$O$83)-$P$5*($N13+NPV($M$5,$N14:$N$83)))/N13,3)</f>
        <v>0.747</v>
      </c>
      <c r="Q12" s="2">
        <v>4.1592141081829735E-3</v>
      </c>
      <c r="S12" s="4">
        <v>4</v>
      </c>
      <c r="T12" s="102">
        <f t="shared" si="7"/>
        <v>0.9999732837241504</v>
      </c>
      <c r="U12" s="102">
        <f t="shared" si="3"/>
        <v>1.0671344158586432E-5</v>
      </c>
      <c r="V12" s="99">
        <f>ROUND((1000*NPV($S$5,$U13:$U$83)-$V$5*($T13+NPV($S$5,$T14:$T$83)))/T13,3)</f>
        <v>1.0840000000000001</v>
      </c>
      <c r="W12" s="2">
        <v>1.0671629264777636E-2</v>
      </c>
    </row>
    <row r="13" spans="1:29" ht="16" x14ac:dyDescent="0.2">
      <c r="A13" s="4">
        <v>5</v>
      </c>
      <c r="B13" s="102">
        <f t="shared" si="4"/>
        <v>0.99999715413398871</v>
      </c>
      <c r="C13" s="102">
        <f t="shared" si="0"/>
        <v>8.2584253092511817E-7</v>
      </c>
      <c r="D13" s="99">
        <f>ROUND((1000*NPV($A$5,$C14:$C$103)-$D$5*($B14+NPV($A$5,$B15:$B$103)))/B14,3)</f>
        <v>0.39600000000000002</v>
      </c>
      <c r="E13" s="2">
        <v>8.2584488116899601E-4</v>
      </c>
      <c r="G13" s="4">
        <v>5</v>
      </c>
      <c r="H13" s="102">
        <f t="shared" si="5"/>
        <v>0.99999401414108435</v>
      </c>
      <c r="I13" s="102">
        <f t="shared" si="1"/>
        <v>1.8407526883858916E-6</v>
      </c>
      <c r="J13" s="99">
        <f>ROUND((1000*NPV($G$5,$I14:$I$93)-$J$5*($H14+NPV($G$5,$H15:$H$93)))/H14,3)</f>
        <v>0.58399999999999996</v>
      </c>
      <c r="K13" s="2">
        <v>1.8407637069377384E-3</v>
      </c>
      <c r="M13" s="4">
        <v>5</v>
      </c>
      <c r="N13" s="102">
        <f t="shared" si="6"/>
        <v>0.99998548458212277</v>
      </c>
      <c r="O13" s="102">
        <f t="shared" si="2"/>
        <v>4.5732095739134501E-6</v>
      </c>
      <c r="P13" s="99">
        <f>ROUND((1000*NPV($M$5,$O14:$O$83)-$P$5*($N14+NPV($M$5,$N15:$N$83)))/N14,3)</f>
        <v>0.85599999999999998</v>
      </c>
      <c r="Q13" s="2">
        <v>4.5732759569250322E-3</v>
      </c>
      <c r="S13" s="4">
        <v>5</v>
      </c>
      <c r="T13" s="102">
        <f t="shared" si="7"/>
        <v>0.99996261237999184</v>
      </c>
      <c r="U13" s="102">
        <f t="shared" si="3"/>
        <v>1.1691962048488074E-5</v>
      </c>
      <c r="V13" s="99">
        <f>ROUND((1000*NPV($S$5,$U14:$U$83)-$V$5*($T14+NPV($S$5,$T15:$T$83)))/T14,3)</f>
        <v>1.2410000000000001</v>
      </c>
      <c r="W13" s="2">
        <v>1.1692399199466328E-2</v>
      </c>
    </row>
    <row r="14" spans="1:29" ht="16" x14ac:dyDescent="0.2">
      <c r="A14" s="4">
        <v>6</v>
      </c>
      <c r="B14" s="102">
        <f t="shared" si="4"/>
        <v>0.99999632829145779</v>
      </c>
      <c r="C14" s="102">
        <f t="shared" si="0"/>
        <v>8.8648888950648868E-7</v>
      </c>
      <c r="D14" s="99">
        <f>ROUND((1000*NPV($A$5,$C15:$C$103)-$D$5*($B15+NPV($A$5,$B16:$B$103)))/B15,3)</f>
        <v>0.44900000000000001</v>
      </c>
      <c r="E14" s="2">
        <v>8.8649214444726807E-4</v>
      </c>
      <c r="G14" s="4">
        <v>6</v>
      </c>
      <c r="H14" s="102">
        <f t="shared" si="5"/>
        <v>0.99999217338839597</v>
      </c>
      <c r="I14" s="102">
        <f t="shared" si="1"/>
        <v>2.0062892964134951E-6</v>
      </c>
      <c r="J14" s="99">
        <f>ROUND((1000*NPV($G$5,$I15:$I$93)-$J$5*($H15+NPV($G$5,$H16:$H$93)))/H15,3)</f>
        <v>0.66100000000000003</v>
      </c>
      <c r="K14" s="2">
        <v>2.0063049989834814E-3</v>
      </c>
      <c r="M14" s="4">
        <v>6</v>
      </c>
      <c r="N14" s="102">
        <f t="shared" si="6"/>
        <v>0.99998091137254885</v>
      </c>
      <c r="O14" s="102">
        <f t="shared" si="2"/>
        <v>5.0351587487242262E-6</v>
      </c>
      <c r="P14" s="99">
        <f>ROUND((1000*NPV($M$5,$O15:$O$83)-$P$5*($N15+NPV($M$5,$N16:$N$83)))/N15,3)</f>
        <v>0.96899999999999997</v>
      </c>
      <c r="Q14" s="2">
        <v>5.0352548648284626E-3</v>
      </c>
      <c r="S14" s="4">
        <v>6</v>
      </c>
      <c r="T14" s="102">
        <f t="shared" si="7"/>
        <v>0.99995092041794331</v>
      </c>
      <c r="U14" s="102">
        <f t="shared" si="3"/>
        <v>1.2806846831943428E-5</v>
      </c>
      <c r="V14" s="99">
        <f>ROUND((1000*NPV($S$5,$U15:$U$83)-$V$5*($T15+NPV($S$5,$T16:$T$83)))/T15,3)</f>
        <v>1.403</v>
      </c>
      <c r="W14" s="2">
        <v>1.2807475417484119E-2</v>
      </c>
    </row>
    <row r="15" spans="1:29" ht="16" x14ac:dyDescent="0.2">
      <c r="A15" s="4">
        <v>7</v>
      </c>
      <c r="B15" s="102">
        <f t="shared" si="4"/>
        <v>0.99999544180256827</v>
      </c>
      <c r="C15" s="102">
        <f t="shared" si="0"/>
        <v>9.5519652694607723E-7</v>
      </c>
      <c r="D15" s="99">
        <f>ROUND((1000*NPV($A$5,$C16:$C$103)-$D$5*($B16+NPV($A$5,$B17:$B$103)))/B16,3)</f>
        <v>0.503</v>
      </c>
      <c r="E15" s="2">
        <v>9.5520088094027951E-4</v>
      </c>
      <c r="G15" s="4">
        <v>7</v>
      </c>
      <c r="H15" s="102">
        <f t="shared" si="5"/>
        <v>0.9999901670990996</v>
      </c>
      <c r="I15" s="102">
        <f t="shared" si="1"/>
        <v>2.1870838201788154E-6</v>
      </c>
      <c r="J15" s="99">
        <f>ROUND((1000*NPV($G$5,$I16:$I$93)-$J$5*($H16+NPV($G$5,$H17:$H$93)))/H16,3)</f>
        <v>0.74099999999999999</v>
      </c>
      <c r="K15" s="2">
        <v>2.1871053257687422E-3</v>
      </c>
      <c r="M15" s="4">
        <v>7</v>
      </c>
      <c r="N15" s="102">
        <f t="shared" si="6"/>
        <v>0.99997587621380013</v>
      </c>
      <c r="O15" s="102">
        <f t="shared" si="2"/>
        <v>5.5480453648906576E-6</v>
      </c>
      <c r="P15" s="99">
        <f>ROUND((1000*NPV($M$5,$O16:$O$83)-$P$5*($N16+NPV($M$5,$N17:$N$83)))/N16,3)</f>
        <v>1.085</v>
      </c>
      <c r="Q15" s="2">
        <v>5.5481792079796694E-3</v>
      </c>
      <c r="S15" s="4">
        <v>7</v>
      </c>
      <c r="T15" s="102">
        <f t="shared" si="7"/>
        <v>0.9999381135711114</v>
      </c>
      <c r="U15" s="102">
        <f t="shared" si="3"/>
        <v>1.4035428949612985E-5</v>
      </c>
      <c r="V15" s="99">
        <f>ROUND((1000*NPV($S$5,$U16:$U$83)-$V$5*($T16+NPV($S$5,$T17:$T$83)))/T16,3)</f>
        <v>1.57</v>
      </c>
      <c r="W15" s="2">
        <v>1.4036297605946635E-2</v>
      </c>
    </row>
    <row r="16" spans="1:29" ht="16" x14ac:dyDescent="0.2">
      <c r="A16" s="4">
        <v>8</v>
      </c>
      <c r="B16" s="102">
        <f t="shared" si="4"/>
        <v>0.99999448660604129</v>
      </c>
      <c r="C16" s="102">
        <f t="shared" si="0"/>
        <v>1.0312640263766073E-6</v>
      </c>
      <c r="D16" s="99">
        <f>ROUND((1000*NPV($A$5,$C17:$C$103)-$D$5*($B17+NPV($A$5,$B18:$B$103)))/B17,3)</f>
        <v>0.56000000000000005</v>
      </c>
      <c r="E16" s="2">
        <v>1.0312697121728082E-3</v>
      </c>
      <c r="G16" s="4">
        <v>8</v>
      </c>
      <c r="H16" s="102">
        <f t="shared" si="5"/>
        <v>0.99998798001527944</v>
      </c>
      <c r="I16" s="102">
        <f t="shared" si="1"/>
        <v>2.387205634857219E-6</v>
      </c>
      <c r="J16" s="99">
        <f>ROUND((1000*NPV($G$5,$I17:$I$93)-$J$5*($H17+NPV($G$5,$H18:$H$93)))/H17,3)</f>
        <v>0.82499999999999996</v>
      </c>
      <c r="K16" s="2">
        <v>2.3872343293773828E-3</v>
      </c>
      <c r="M16" s="4">
        <v>8</v>
      </c>
      <c r="N16" s="102">
        <f t="shared" si="6"/>
        <v>0.99997032816843523</v>
      </c>
      <c r="O16" s="102">
        <f t="shared" si="2"/>
        <v>6.107477196392373E-6</v>
      </c>
      <c r="P16" s="99">
        <f>ROUND((1000*NPV($M$5,$O17:$O$83)-$P$5*($N17+NPV($M$5,$N18:$N$83)))/N17,3)</f>
        <v>1.206</v>
      </c>
      <c r="Q16" s="2">
        <v>6.10765842180432E-3</v>
      </c>
      <c r="S16" s="4">
        <v>8</v>
      </c>
      <c r="T16" s="102">
        <f t="shared" si="7"/>
        <v>0.99992407814216178</v>
      </c>
      <c r="U16" s="102">
        <f t="shared" si="3"/>
        <v>1.5407352148861554E-5</v>
      </c>
      <c r="V16" s="99">
        <f>ROUND((1000*NPV($S$5,$U17:$U$83)-$V$5*($T17+NPV($S$5,$T18:$T$83)))/T17,3)</f>
        <v>1.742</v>
      </c>
      <c r="W16" s="2">
        <v>1.5408521992477765E-2</v>
      </c>
    </row>
    <row r="17" spans="1:23" ht="16" x14ac:dyDescent="0.2">
      <c r="A17" s="4">
        <v>9</v>
      </c>
      <c r="B17" s="102">
        <f t="shared" si="4"/>
        <v>0.99999345534201489</v>
      </c>
      <c r="C17" s="102">
        <f t="shared" si="0"/>
        <v>1.1162484006889415E-6</v>
      </c>
      <c r="D17" s="99">
        <f>ROUND((1000*NPV($A$5,$C18:$C$103)-$D$5*($B18+NPV($A$5,$B19:$B$103)))/B18,3)</f>
        <v>0.61899999999999999</v>
      </c>
      <c r="E17" s="2">
        <v>1.1162557062007624E-3</v>
      </c>
      <c r="G17" s="4">
        <v>9</v>
      </c>
      <c r="H17" s="102">
        <f t="shared" si="5"/>
        <v>0.99998559280964461</v>
      </c>
      <c r="I17" s="102">
        <f t="shared" si="1"/>
        <v>2.6094009948513807E-6</v>
      </c>
      <c r="J17" s="99">
        <f>ROUND((1000*NPV($G$5,$I18:$I$93)-$J$5*($H18+NPV($G$5,$H19:$H$93)))/H18,3)</f>
        <v>0.91100000000000003</v>
      </c>
      <c r="K17" s="2">
        <v>2.6094385895298606E-3</v>
      </c>
      <c r="M17" s="4">
        <v>9</v>
      </c>
      <c r="N17" s="102">
        <f t="shared" si="6"/>
        <v>0.9999642206912388</v>
      </c>
      <c r="O17" s="102">
        <f t="shared" si="2"/>
        <v>6.7169372448933716E-6</v>
      </c>
      <c r="P17" s="99">
        <f>ROUND((1000*NPV($M$5,$O18:$O$83)-$P$5*($N18+NPV($M$5,$N19:$N$83)))/N18,3)</f>
        <v>1.331</v>
      </c>
      <c r="Q17" s="2">
        <v>6.7171775808640404E-3</v>
      </c>
      <c r="S17" s="4">
        <v>9</v>
      </c>
      <c r="T17" s="102">
        <f t="shared" si="7"/>
        <v>0.99990867079001289</v>
      </c>
      <c r="U17" s="102">
        <f t="shared" si="3"/>
        <v>1.6948649032552231E-5</v>
      </c>
      <c r="V17" s="99">
        <f>ROUND((1000*NPV($S$5,$U18:$U$83)-$V$5*($T18+NPV($S$5,$T19:$T$83)))/T18,3)</f>
        <v>1.92</v>
      </c>
      <c r="W17" s="2">
        <v>1.6950197080660735E-2</v>
      </c>
    </row>
    <row r="18" spans="1:23" ht="16" x14ac:dyDescent="0.2">
      <c r="A18" s="4">
        <v>10</v>
      </c>
      <c r="B18" s="102">
        <f t="shared" si="4"/>
        <v>0.99999233909361418</v>
      </c>
      <c r="C18" s="102">
        <f t="shared" si="0"/>
        <v>1.210214829247196E-6</v>
      </c>
      <c r="D18" s="99">
        <f>ROUND((1000*NPV($A$5,$C19:$C$103)-$D$5*($B19+NPV($A$5,$B20:$B$103)))/B19,3)</f>
        <v>0.68</v>
      </c>
      <c r="E18" s="2">
        <v>1.2102241006607369E-3</v>
      </c>
      <c r="G18" s="4">
        <v>10</v>
      </c>
      <c r="H18" s="102">
        <f t="shared" si="5"/>
        <v>0.99998298340864977</v>
      </c>
      <c r="I18" s="102">
        <f t="shared" si="1"/>
        <v>2.8562679713144619E-6</v>
      </c>
      <c r="J18" s="99">
        <f>ROUND((1000*NPV($G$5,$I19:$I$93)-$J$5*($H19+NPV($G$5,$H20:$H$93)))/H19,3)</f>
        <v>1</v>
      </c>
      <c r="K18" s="2">
        <v>2.8563165760864041E-3</v>
      </c>
      <c r="M18" s="4">
        <v>10</v>
      </c>
      <c r="N18" s="102">
        <f t="shared" si="6"/>
        <v>0.99995750375399395</v>
      </c>
      <c r="O18" s="102">
        <f t="shared" si="2"/>
        <v>7.3782744780378286E-6</v>
      </c>
      <c r="P18" s="99">
        <f>ROUND((1000*NPV($M$5,$O19:$O$83)-$P$5*($N19+NPV($M$5,$N20:$N$83)))/N19,3)</f>
        <v>1.46</v>
      </c>
      <c r="Q18" s="2">
        <v>7.3785880403303677E-3</v>
      </c>
      <c r="S18" s="4">
        <v>10</v>
      </c>
      <c r="T18" s="102">
        <f t="shared" si="7"/>
        <v>0.99989172214098032</v>
      </c>
      <c r="U18" s="102">
        <f t="shared" si="3"/>
        <v>1.8702414387969517E-5</v>
      </c>
      <c r="V18" s="99">
        <f>ROUND((1000*NPV($S$5,$U19:$U$83)-$V$5*($T19+NPV($S$5,$T20:$T$83)))/T19,3)</f>
        <v>2.1030000000000002</v>
      </c>
      <c r="W18" s="2">
        <v>1.870443966465057E-2</v>
      </c>
    </row>
    <row r="19" spans="1:23" ht="16" x14ac:dyDescent="0.2">
      <c r="A19" s="4">
        <v>11</v>
      </c>
      <c r="B19" s="102">
        <f t="shared" si="4"/>
        <v>0.99999112887878494</v>
      </c>
      <c r="C19" s="102">
        <f t="shared" si="0"/>
        <v>1.3141725993487464E-6</v>
      </c>
      <c r="D19" s="99">
        <f>ROUND((1000*NPV($A$5,$C20:$C$103)-$D$5*($B20+NPV($A$5,$B21:$B$103)))/B20,3)</f>
        <v>0.74399999999999999</v>
      </c>
      <c r="E19" s="2">
        <v>1.3141842576365947E-3</v>
      </c>
      <c r="G19" s="4">
        <v>11</v>
      </c>
      <c r="H19" s="102">
        <f t="shared" si="5"/>
        <v>0.99998012714067841</v>
      </c>
      <c r="I19" s="102">
        <f t="shared" si="1"/>
        <v>3.1318901290113804E-6</v>
      </c>
      <c r="J19" s="99">
        <f>ROUND((1000*NPV($G$5,$I20:$I$93)-$J$5*($H20+NPV($G$5,$H21:$H$93)))/H20,3)</f>
        <v>1.093</v>
      </c>
      <c r="K19" s="2">
        <v>3.1319523698602287E-3</v>
      </c>
      <c r="M19" s="4">
        <v>11</v>
      </c>
      <c r="N19" s="102">
        <f t="shared" si="6"/>
        <v>0.99995012547951589</v>
      </c>
      <c r="O19" s="102">
        <f t="shared" si="2"/>
        <v>8.0963555547557512E-6</v>
      </c>
      <c r="P19" s="99">
        <f>ROUND((1000*NPV($M$5,$O20:$O$83)-$P$5*($N20+NPV($M$5,$N21:$N$83)))/N20,3)</f>
        <v>1.5940000000000001</v>
      </c>
      <c r="Q19" s="2">
        <v>8.0967593767471424E-3</v>
      </c>
      <c r="S19" s="4">
        <v>11</v>
      </c>
      <c r="T19" s="102">
        <f t="shared" si="7"/>
        <v>0.99987301972659237</v>
      </c>
      <c r="U19" s="102">
        <f t="shared" si="3"/>
        <v>2.0704813085294606E-5</v>
      </c>
      <c r="V19" s="99">
        <f>ROUND((1000*NPV($S$5,$U20:$U$83)-$V$5*($T20+NPV($S$5,$T21:$T$83)))/T20,3)</f>
        <v>2.2919999999999998</v>
      </c>
      <c r="W19" s="2">
        <v>2.0707442522007624E-2</v>
      </c>
    </row>
    <row r="20" spans="1:23" ht="16" x14ac:dyDescent="0.2">
      <c r="A20" s="4">
        <v>12</v>
      </c>
      <c r="B20" s="102">
        <f t="shared" si="4"/>
        <v>0.99998981470618564</v>
      </c>
      <c r="C20" s="102">
        <f t="shared" si="0"/>
        <v>1.4282496178940772E-6</v>
      </c>
      <c r="D20" s="99">
        <f>ROUND((1000*NPV($A$5,$C21:$C$103)-$D$5*($B21+NPV($A$5,$B22:$B$103)))/B21,3)</f>
        <v>0.80900000000000005</v>
      </c>
      <c r="E20" s="2">
        <v>1.4282641651842442E-3</v>
      </c>
      <c r="G20" s="4">
        <v>12</v>
      </c>
      <c r="H20" s="102">
        <f t="shared" si="5"/>
        <v>0.99997699525054939</v>
      </c>
      <c r="I20" s="102">
        <f t="shared" si="1"/>
        <v>3.4410152026540416E-6</v>
      </c>
      <c r="J20" s="99">
        <f>ROUND((1000*NPV($G$5,$I21:$I$93)-$J$5*($H21+NPV($G$5,$H22:$H$93)))/H21,3)</f>
        <v>1.1890000000000001</v>
      </c>
      <c r="K20" s="2">
        <v>3.4410943641677251E-3</v>
      </c>
      <c r="M20" s="4">
        <v>12</v>
      </c>
      <c r="N20" s="102">
        <f t="shared" si="6"/>
        <v>0.99994202912396113</v>
      </c>
      <c r="O20" s="102">
        <f t="shared" si="2"/>
        <v>8.8809302817566689E-6</v>
      </c>
      <c r="P20" s="99">
        <f>ROUND((1000*NPV($M$5,$O21:$O$83)-$P$5*($N21+NPV($M$5,$N22:$N$83)))/N21,3)</f>
        <v>1.7330000000000001</v>
      </c>
      <c r="Q20" s="2">
        <v>8.881445146912326E-3</v>
      </c>
      <c r="S20" s="4">
        <v>12</v>
      </c>
      <c r="T20" s="102">
        <f t="shared" si="7"/>
        <v>0.99985231491350712</v>
      </c>
      <c r="U20" s="102">
        <f t="shared" si="3"/>
        <v>2.2992190976867508E-5</v>
      </c>
      <c r="V20" s="99">
        <f>ROUND((1000*NPV($S$5,$U21:$U$83)-$V$5*($T21+NPV($S$5,$T22:$T$83)))/T21,3)</f>
        <v>2.4849999999999999</v>
      </c>
      <c r="W20" s="2">
        <v>2.2995587082134689E-2</v>
      </c>
    </row>
    <row r="21" spans="1:23" ht="16" x14ac:dyDescent="0.2">
      <c r="A21" s="4">
        <v>13</v>
      </c>
      <c r="B21" s="102">
        <f t="shared" si="4"/>
        <v>0.99998838645656773</v>
      </c>
      <c r="C21" s="102">
        <f t="shared" si="0"/>
        <v>1.5531145196796891E-6</v>
      </c>
      <c r="D21" s="99">
        <f>ROUND((1000*NPV($A$5,$C22:$C$103)-$D$5*($B22+NPV($A$5,$B23:$B$103)))/B22,3)</f>
        <v>0.878</v>
      </c>
      <c r="E21" s="2">
        <v>1.5531325570520965E-3</v>
      </c>
      <c r="G21" s="4">
        <v>13</v>
      </c>
      <c r="H21" s="102">
        <f t="shared" si="5"/>
        <v>0.99997355423534673</v>
      </c>
      <c r="I21" s="102">
        <f t="shared" si="1"/>
        <v>3.7831357029065052E-6</v>
      </c>
      <c r="J21" s="99">
        <f>ROUND((1000*NPV($G$5,$I22:$I$93)-$J$5*($H22+NPV($G$5,$H23:$H$93)))/H22,3)</f>
        <v>1.2889999999999999</v>
      </c>
      <c r="K21" s="2">
        <v>3.7832357534688691E-3</v>
      </c>
      <c r="M21" s="4">
        <v>13</v>
      </c>
      <c r="N21" s="102">
        <f t="shared" si="6"/>
        <v>0.9999331481936794</v>
      </c>
      <c r="O21" s="102">
        <f t="shared" si="2"/>
        <v>9.737657551652781E-6</v>
      </c>
      <c r="P21" s="99">
        <f>ROUND((1000*NPV($M$5,$O22:$O$83)-$P$5*($N22+NPV($M$5,$N23:$N$83)))/N22,3)</f>
        <v>1.8759999999999999</v>
      </c>
      <c r="Q21" s="2">
        <v>9.7383085751715382E-3</v>
      </c>
      <c r="S21" s="4">
        <v>13</v>
      </c>
      <c r="T21" s="102">
        <f t="shared" si="7"/>
        <v>0.99982932272253022</v>
      </c>
      <c r="U21" s="102">
        <f t="shared" si="3"/>
        <v>2.5618850353981966E-5</v>
      </c>
      <c r="V21" s="99">
        <f>ROUND((1000*NPV($S$5,$U22:$U$83)-$V$5*($T22+NPV($S$5,$T23:$T$83)))/T22,3)</f>
        <v>2.6840000000000002</v>
      </c>
      <c r="W21" s="2">
        <v>2.5623223656035577E-2</v>
      </c>
    </row>
    <row r="22" spans="1:23" ht="16" x14ac:dyDescent="0.2">
      <c r="A22" s="4">
        <v>14</v>
      </c>
      <c r="B22" s="102">
        <f t="shared" si="4"/>
        <v>0.99998683334204808</v>
      </c>
      <c r="C22" s="102">
        <f t="shared" si="0"/>
        <v>1.6902690774727895E-6</v>
      </c>
      <c r="D22" s="99">
        <f>ROUND((1000*NPV($A$5,$C23:$C$103)-$D$5*($B23+NPV($A$5,$B24:$B$103)))/B23,3)</f>
        <v>0.94899999999999995</v>
      </c>
      <c r="E22" s="2">
        <v>1.6902913329606098E-3</v>
      </c>
      <c r="G22" s="4">
        <v>14</v>
      </c>
      <c r="H22" s="102">
        <f t="shared" si="5"/>
        <v>0.9999697710996438</v>
      </c>
      <c r="I22" s="102">
        <f t="shared" si="1"/>
        <v>4.1590883797141369E-6</v>
      </c>
      <c r="J22" s="99">
        <f>ROUND((1000*NPV($G$5,$I23:$I$93)-$J$5*($H23+NPV($G$5,$H24:$H$93)))/H23,3)</f>
        <v>1.393</v>
      </c>
      <c r="K22" s="2">
        <v>4.1592141081829735E-3</v>
      </c>
      <c r="M22" s="4">
        <v>14</v>
      </c>
      <c r="N22" s="102">
        <f t="shared" si="6"/>
        <v>0.99992341053612777</v>
      </c>
      <c r="O22" s="102">
        <f t="shared" si="2"/>
        <v>1.0670811930413603E-5</v>
      </c>
      <c r="P22" s="99">
        <f>ROUND((1000*NPV($M$5,$O23:$O$83)-$P$5*($N23+NPV($M$5,$N24:$N$83)))/N23,3)</f>
        <v>2.024</v>
      </c>
      <c r="Q22" s="2">
        <v>1.0671629264777636E-2</v>
      </c>
      <c r="S22" s="4">
        <v>14</v>
      </c>
      <c r="T22" s="102">
        <f t="shared" si="7"/>
        <v>0.99980370387217621</v>
      </c>
      <c r="U22" s="102">
        <f t="shared" si="3"/>
        <v>2.8631586305496246E-5</v>
      </c>
      <c r="V22" s="99">
        <f>ROUND((1000*NPV($S$5,$U23:$U$83)-$V$5*($T23+NPV($S$5,$T24:$T$83)))/T23,3)</f>
        <v>2.8879999999999999</v>
      </c>
      <c r="W22" s="2">
        <v>2.8637207678475218E-2</v>
      </c>
    </row>
    <row r="23" spans="1:23" ht="16" x14ac:dyDescent="0.2">
      <c r="A23" s="4">
        <v>15</v>
      </c>
      <c r="B23" s="102">
        <f t="shared" si="4"/>
        <v>0.99998514307297059</v>
      </c>
      <c r="C23" s="102">
        <f t="shared" si="0"/>
        <v>1.840736358845666E-6</v>
      </c>
      <c r="D23" s="99">
        <f>ROUND((1000*NPV($A$5,$C24:$C$103)-$D$5*($B24+NPV($A$5,$B25:$B$103)))/B24,3)</f>
        <v>1.0229999999999999</v>
      </c>
      <c r="E23" s="2">
        <v>1.8407637069377384E-3</v>
      </c>
      <c r="G23" s="4">
        <v>15</v>
      </c>
      <c r="H23" s="102">
        <f t="shared" si="5"/>
        <v>0.9999656120112641</v>
      </c>
      <c r="I23" s="102">
        <f t="shared" si="1"/>
        <v>4.5731186911629399E-6</v>
      </c>
      <c r="J23" s="99">
        <f>ROUND((1000*NPV($G$5,$I24:$I$93)-$J$5*($H24+NPV($G$5,$H25:$H$93)))/H24,3)</f>
        <v>1.5</v>
      </c>
      <c r="K23" s="2">
        <v>4.5732759569250322E-3</v>
      </c>
      <c r="M23" s="4">
        <v>15</v>
      </c>
      <c r="N23" s="102">
        <f t="shared" si="6"/>
        <v>0.99991273972419736</v>
      </c>
      <c r="O23" s="102">
        <f t="shared" si="2"/>
        <v>1.1691378917487389E-5</v>
      </c>
      <c r="P23" s="99">
        <f>ROUND((1000*NPV($M$5,$O24:$O$83)-$P$5*($N24+NPV($M$5,$N25:$N$83)))/N24,3)</f>
        <v>2.1760000000000002</v>
      </c>
      <c r="Q23" s="2">
        <v>1.1692399199466328E-2</v>
      </c>
      <c r="S23" s="4">
        <v>15</v>
      </c>
      <c r="T23" s="102">
        <f t="shared" si="7"/>
        <v>0.9997750722858707</v>
      </c>
      <c r="U23" s="102">
        <f t="shared" si="3"/>
        <v>3.2072239888150286E-5</v>
      </c>
      <c r="V23" s="99">
        <f>ROUND((1000*NPV($S$5,$U24:$U$83)-$V$5*($T24+NPV($S$5,$T25:$T$83)))/T24,3)</f>
        <v>3.0960000000000001</v>
      </c>
      <c r="W23" s="2">
        <v>3.2079455446734434E-2</v>
      </c>
    </row>
    <row r="24" spans="1:23" ht="16" x14ac:dyDescent="0.2">
      <c r="A24" s="4">
        <v>16</v>
      </c>
      <c r="B24" s="102">
        <f t="shared" si="4"/>
        <v>0.9999833023366117</v>
      </c>
      <c r="C24" s="102">
        <f t="shared" si="0"/>
        <v>2.0062714983779541E-6</v>
      </c>
      <c r="D24" s="99">
        <f>ROUND((1000*NPV($A$5,$C25:$C$103)-$D$5*($B25+NPV($A$5,$B26:$B$103)))/B25,3)</f>
        <v>1.099</v>
      </c>
      <c r="E24" s="2">
        <v>2.0063049989834814E-3</v>
      </c>
      <c r="G24" s="4">
        <v>16</v>
      </c>
      <c r="H24" s="102">
        <f t="shared" si="5"/>
        <v>0.99996103889257293</v>
      </c>
      <c r="I24" s="102">
        <f t="shared" si="1"/>
        <v>5.0350586857227514E-6</v>
      </c>
      <c r="J24" s="99">
        <f>ROUND((1000*NPV($G$5,$I25:$I$93)-$J$5*($H25+NPV($G$5,$H26:$H$93)))/H25,3)</f>
        <v>1.611</v>
      </c>
      <c r="K24" s="2">
        <v>5.0352548648284626E-3</v>
      </c>
      <c r="M24" s="4">
        <v>16</v>
      </c>
      <c r="N24" s="102">
        <f t="shared" si="6"/>
        <v>0.99990104834527993</v>
      </c>
      <c r="O24" s="102">
        <f t="shared" si="2"/>
        <v>1.2806208096598773E-5</v>
      </c>
      <c r="P24" s="99">
        <f>ROUND((1000*NPV($M$5,$O25:$O$83)-$P$5*($N25+NPV($M$5,$N26:$N$83)))/N25,3)</f>
        <v>2.3340000000000001</v>
      </c>
      <c r="Q24" s="2">
        <v>1.2807475417484119E-2</v>
      </c>
      <c r="S24" s="4">
        <v>16</v>
      </c>
      <c r="T24" s="102">
        <f t="shared" si="7"/>
        <v>0.9997430000459826</v>
      </c>
      <c r="U24" s="102">
        <f t="shared" si="3"/>
        <v>3.5974599010216908E-5</v>
      </c>
      <c r="V24" s="99">
        <f>ROUND((1000*NPV($S$5,$U25:$U$83)-$V$5*($T25+NPV($S$5,$T26:$T$83)))/T25,3)</f>
        <v>3.3090000000000002</v>
      </c>
      <c r="W24" s="2">
        <v>3.5983846857204578E-2</v>
      </c>
    </row>
    <row r="25" spans="1:23" ht="16" x14ac:dyDescent="0.2">
      <c r="A25" s="4">
        <v>17</v>
      </c>
      <c r="B25" s="102">
        <f t="shared" si="4"/>
        <v>0.99998129606511332</v>
      </c>
      <c r="C25" s="102">
        <f t="shared" si="0"/>
        <v>2.1870644182931387E-6</v>
      </c>
      <c r="D25" s="99">
        <f>ROUND((1000*NPV($A$5,$C26:$C$103)-$D$5*($B26+NPV($A$5,$B27:$B$103)))/B26,3)</f>
        <v>1.1779999999999999</v>
      </c>
      <c r="E25" s="2">
        <v>2.1871053257687422E-3</v>
      </c>
      <c r="G25" s="4">
        <v>17</v>
      </c>
      <c r="H25" s="102">
        <f t="shared" si="5"/>
        <v>0.99995600383388716</v>
      </c>
      <c r="I25" s="102">
        <f t="shared" si="1"/>
        <v>5.5479351093656117E-6</v>
      </c>
      <c r="J25" s="99">
        <f>ROUND((1000*NPV($G$5,$I26:$I$93)-$J$5*($H26+NPV($G$5,$H27:$H$93)))/H26,3)</f>
        <v>1.7250000000000001</v>
      </c>
      <c r="K25" s="2">
        <v>5.5481792079796694E-3</v>
      </c>
      <c r="M25" s="4">
        <v>17</v>
      </c>
      <c r="N25" s="102">
        <f t="shared" si="6"/>
        <v>0.9998882421371833</v>
      </c>
      <c r="O25" s="102">
        <f t="shared" si="2"/>
        <v>1.4034728939324335E-5</v>
      </c>
      <c r="P25" s="99">
        <f>ROUND((1000*NPV($M$5,$O26:$O$83)-$P$5*($N26+NPV($M$5,$N27:$N$83)))/N26,3)</f>
        <v>2.4969999999999999</v>
      </c>
      <c r="Q25" s="2">
        <v>1.4036297605946635E-2</v>
      </c>
      <c r="S25" s="4">
        <v>17</v>
      </c>
      <c r="T25" s="102">
        <f t="shared" si="7"/>
        <v>0.99970702544697243</v>
      </c>
      <c r="U25" s="102">
        <f t="shared" si="3"/>
        <v>4.0376732426357365E-5</v>
      </c>
      <c r="V25" s="99">
        <f>ROUND((1000*NPV($S$5,$U26:$U$83)-$V$5*($T26+NPV($S$5,$T27:$T$83)))/T26,3)</f>
        <v>3.5259999999999998</v>
      </c>
      <c r="W25" s="2">
        <v>4.0388565248208386E-2</v>
      </c>
    </row>
    <row r="26" spans="1:23" ht="16" x14ac:dyDescent="0.2">
      <c r="A26" s="4">
        <v>18</v>
      </c>
      <c r="B26" s="102">
        <f t="shared" si="4"/>
        <v>0.99997910900069498</v>
      </c>
      <c r="C26" s="102">
        <f t="shared" si="0"/>
        <v>2.3871844576666666E-6</v>
      </c>
      <c r="D26" s="99">
        <f>ROUND((1000*NPV($A$5,$C27:$C$103)-$D$5*($B27+NPV($A$5,$B28:$B$103)))/B27,3)</f>
        <v>1.2609999999999999</v>
      </c>
      <c r="E26" s="2">
        <v>2.3872343293773828E-3</v>
      </c>
      <c r="G26" s="4">
        <v>18</v>
      </c>
      <c r="H26" s="102">
        <f t="shared" si="5"/>
        <v>0.99995045589877785</v>
      </c>
      <c r="I26" s="102">
        <f t="shared" si="1"/>
        <v>6.1073558233572401E-6</v>
      </c>
      <c r="J26" s="99">
        <f>ROUND((1000*NPV($G$5,$I27:$I$93)-$J$5*($H27+NPV($G$5,$H28:$H$93)))/H27,3)</f>
        <v>1.8440000000000001</v>
      </c>
      <c r="K26" s="2">
        <v>6.10765842180432E-3</v>
      </c>
      <c r="M26" s="4">
        <v>18</v>
      </c>
      <c r="N26" s="102">
        <f t="shared" si="6"/>
        <v>0.99987420740824395</v>
      </c>
      <c r="O26" s="102">
        <f t="shared" si="2"/>
        <v>1.5406583714561202E-5</v>
      </c>
      <c r="P26" s="99">
        <f>ROUND((1000*NPV($M$5,$O27:$O$83)-$P$5*($N27+NPV($M$5,$N28:$N$83)))/N27,3)</f>
        <v>2.665</v>
      </c>
      <c r="Q26" s="2">
        <v>1.5408521992477765E-2</v>
      </c>
      <c r="S26" s="4">
        <v>18</v>
      </c>
      <c r="T26" s="102">
        <f t="shared" si="7"/>
        <v>0.99966664871454602</v>
      </c>
      <c r="U26" s="102">
        <f t="shared" si="3"/>
        <v>4.5335701485474836E-5</v>
      </c>
      <c r="V26" s="99">
        <f>ROUND((1000*NPV($S$5,$U27:$U$83)-$V$5*($T27+NPV($S$5,$T28:$T$83)))/T27,3)</f>
        <v>3.7469999999999999</v>
      </c>
      <c r="W26" s="2">
        <v>4.5350819239364668E-2</v>
      </c>
    </row>
    <row r="27" spans="1:23" ht="16" x14ac:dyDescent="0.2">
      <c r="A27" s="4">
        <v>19</v>
      </c>
      <c r="B27" s="102">
        <f t="shared" si="4"/>
        <v>0.99997672181623731</v>
      </c>
      <c r="C27" s="102">
        <f t="shared" si="0"/>
        <v>2.6093778465388559E-6</v>
      </c>
      <c r="D27" s="99">
        <f>ROUND((1000*NPV($A$5,$C28:$C$103)-$D$5*($B28+NPV($A$5,$B29:$B$103)))/B28,3)</f>
        <v>1.3460000000000001</v>
      </c>
      <c r="E27" s="2">
        <v>2.6094385895298606E-3</v>
      </c>
      <c r="G27" s="4">
        <v>19</v>
      </c>
      <c r="H27" s="102">
        <f t="shared" si="5"/>
        <v>0.99994434854295444</v>
      </c>
      <c r="I27" s="102">
        <f t="shared" si="1"/>
        <v>6.7168037601444309E-6</v>
      </c>
      <c r="J27" s="99">
        <f>ROUND((1000*NPV($G$5,$I28:$I$93)-$J$5*($H28+NPV($G$5,$H29:$H$93)))/H28,3)</f>
        <v>1.9670000000000001</v>
      </c>
      <c r="K27" s="2">
        <v>6.7171775808640404E-3</v>
      </c>
      <c r="M27" s="4">
        <v>19</v>
      </c>
      <c r="N27" s="102">
        <f t="shared" si="6"/>
        <v>0.99985880082452938</v>
      </c>
      <c r="O27" s="102">
        <f t="shared" si="2"/>
        <v>1.6947803726808881E-5</v>
      </c>
      <c r="P27" s="99">
        <f>ROUND((1000*NPV($M$5,$O28:$O$83)-$P$5*($N28+NPV($M$5,$N29:$N$83)))/N28,3)</f>
        <v>2.8380000000000001</v>
      </c>
      <c r="Q27" s="2">
        <v>1.6950197080660735E-2</v>
      </c>
      <c r="S27" s="4">
        <v>19</v>
      </c>
      <c r="T27" s="102">
        <f t="shared" si="7"/>
        <v>0.99962131301306056</v>
      </c>
      <c r="U27" s="102">
        <f t="shared" si="3"/>
        <v>5.0913685775260558E-5</v>
      </c>
      <c r="V27" s="99">
        <f>ROUND((1000*NPV($S$5,$U28:$U$83)-$V$5*($T28+NPV($S$5,$T29:$T$83)))/T28,3)</f>
        <v>3.9710000000000001</v>
      </c>
      <c r="W27" s="2">
        <v>5.0932973429504445E-2</v>
      </c>
    </row>
    <row r="28" spans="1:23" ht="16" x14ac:dyDescent="0.2">
      <c r="A28" s="4">
        <v>20</v>
      </c>
      <c r="B28" s="102">
        <f t="shared" si="4"/>
        <v>0.99997411243839074</v>
      </c>
      <c r="C28" s="102">
        <f t="shared" si="0"/>
        <v>2.8562426330150651E-6</v>
      </c>
      <c r="D28" s="99">
        <f>ROUND((1000*NPV($A$5,$C29:$C$103)-$D$5*($B29+NPV($A$5,$B30:$B$103)))/B29,3)</f>
        <v>1.4350000000000001</v>
      </c>
      <c r="E28" s="2">
        <v>2.8563165760864041E-3</v>
      </c>
      <c r="G28" s="4">
        <v>20</v>
      </c>
      <c r="H28" s="102">
        <f t="shared" si="5"/>
        <v>0.99993763173919425</v>
      </c>
      <c r="I28" s="102">
        <f t="shared" si="1"/>
        <v>7.3781278506270904E-6</v>
      </c>
      <c r="J28" s="99">
        <f>ROUND((1000*NPV($G$5,$I29:$I$93)-$J$5*($H29+NPV($G$5,$H30:$H$93)))/H29,3)</f>
        <v>2.0950000000000002</v>
      </c>
      <c r="K28" s="2">
        <v>7.3785880403303677E-3</v>
      </c>
      <c r="M28" s="4">
        <v>20</v>
      </c>
      <c r="N28" s="102">
        <f t="shared" si="6"/>
        <v>0.99984185302080253</v>
      </c>
      <c r="O28" s="102">
        <f t="shared" si="2"/>
        <v>1.8701481614020026E-5</v>
      </c>
      <c r="P28" s="99">
        <f>ROUND((1000*NPV($M$5,$O29:$O$83)-$P$5*($N29+NPV($M$5,$N30:$N$83)))/N29,3)</f>
        <v>3.0169999999999999</v>
      </c>
      <c r="Q28" s="2">
        <v>1.870443966465057E-2</v>
      </c>
      <c r="S28" s="4">
        <v>20</v>
      </c>
      <c r="T28" s="102">
        <f t="shared" si="7"/>
        <v>0.99957039932728531</v>
      </c>
      <c r="U28" s="102">
        <f t="shared" si="3"/>
        <v>5.7173628998806853E-5</v>
      </c>
      <c r="V28" s="99">
        <f>ROUND((1000*NPV($S$5,$U29:$U$83)-$V$5*($T29+NPV($S$5,$T30:$T$83)))/T29,3)</f>
        <v>4.1980000000000004</v>
      </c>
      <c r="W28" s="2">
        <v>5.7198201384599745E-2</v>
      </c>
    </row>
    <row r="29" spans="1:23" ht="16" x14ac:dyDescent="0.2">
      <c r="A29" s="4">
        <v>21</v>
      </c>
      <c r="B29" s="102">
        <f t="shared" si="4"/>
        <v>0.99997125619575777</v>
      </c>
      <c r="C29" s="102">
        <f t="shared" si="0"/>
        <v>3.1318623456344134E-6</v>
      </c>
      <c r="D29" s="99">
        <f>ROUND((1000*NPV($A$5,$C30:$C$103)-$D$5*($B30+NPV($A$5,$B31:$B$103)))/B30,3)</f>
        <v>1.5269999999999999</v>
      </c>
      <c r="E29" s="2">
        <v>3.1319523698602287E-3</v>
      </c>
      <c r="G29" s="4">
        <v>21</v>
      </c>
      <c r="H29" s="102">
        <f t="shared" si="5"/>
        <v>0.99993025361134358</v>
      </c>
      <c r="I29" s="102">
        <f t="shared" si="1"/>
        <v>8.0961946570207947E-6</v>
      </c>
      <c r="J29" s="99">
        <f>ROUND((1000*NPV($G$5,$I30:$I$93)-$J$5*($H30+NPV($G$5,$H31:$H$93)))/H30,3)</f>
        <v>2.226</v>
      </c>
      <c r="K29" s="2">
        <v>8.0967593767471424E-3</v>
      </c>
      <c r="M29" s="4">
        <v>21</v>
      </c>
      <c r="N29" s="102">
        <f t="shared" si="6"/>
        <v>0.99982315153918855</v>
      </c>
      <c r="O29" s="102">
        <f t="shared" si="2"/>
        <v>2.0703780442670266E-5</v>
      </c>
      <c r="P29" s="99">
        <f>ROUND((1000*NPV($M$5,$O30:$O$83)-$P$5*($N30+NPV($M$5,$N31:$N$83)))/N30,3)</f>
        <v>3.2</v>
      </c>
      <c r="Q29" s="2">
        <v>2.0707442522007624E-2</v>
      </c>
      <c r="S29" s="4">
        <v>21</v>
      </c>
      <c r="T29" s="102">
        <f t="shared" si="7"/>
        <v>0.99951322569828649</v>
      </c>
      <c r="U29" s="102">
        <f t="shared" si="3"/>
        <v>6.4148042986085255E-5</v>
      </c>
      <c r="V29" s="99">
        <f>ROUND((1000*NPV($S$5,$U30:$U$83)-$V$5*($T30+NPV($S$5,$T31:$T$83)))/T30,3)</f>
        <v>4.4269999999999996</v>
      </c>
      <c r="W29" s="2">
        <v>6.4179283812147395E-2</v>
      </c>
    </row>
    <row r="30" spans="1:23" ht="16" x14ac:dyDescent="0.2">
      <c r="A30" s="4">
        <v>22</v>
      </c>
      <c r="B30" s="102">
        <f t="shared" si="4"/>
        <v>0.99996812433341209</v>
      </c>
      <c r="C30" s="102">
        <f t="shared" si="0"/>
        <v>3.4409846769910752E-6</v>
      </c>
      <c r="D30" s="99">
        <f>ROUND((1000*NPV($A$5,$C31:$C$103)-$D$5*($B31+NPV($A$5,$B32:$B$103)))/B31,3)</f>
        <v>1.6220000000000001</v>
      </c>
      <c r="E30" s="2">
        <v>3.4410943641677251E-3</v>
      </c>
      <c r="G30" s="4">
        <v>22</v>
      </c>
      <c r="H30" s="102">
        <f t="shared" si="5"/>
        <v>0.99992215741668655</v>
      </c>
      <c r="I30" s="102">
        <f t="shared" si="1"/>
        <v>8.8807537922785348E-6</v>
      </c>
      <c r="J30" s="99">
        <f>ROUND((1000*NPV($G$5,$I31:$I$93)-$J$5*($H31+NPV($G$5,$H32:$H$93)))/H31,3)</f>
        <v>2.3620000000000001</v>
      </c>
      <c r="K30" s="2">
        <v>8.881445146912326E-3</v>
      </c>
      <c r="M30" s="4">
        <v>22</v>
      </c>
      <c r="N30" s="102">
        <f t="shared" si="6"/>
        <v>0.99980244775874583</v>
      </c>
      <c r="O30" s="102">
        <f t="shared" si="2"/>
        <v>2.2991044252367657E-5</v>
      </c>
      <c r="P30" s="99">
        <f>ROUND((1000*NPV($M$5,$O31:$O$83)-$P$5*($N31+NPV($M$5,$N32:$N$83)))/N31,3)</f>
        <v>3.3889999999999998</v>
      </c>
      <c r="Q30" s="2">
        <v>2.2995587082134689E-2</v>
      </c>
      <c r="S30" s="4">
        <v>22</v>
      </c>
      <c r="T30" s="102">
        <f t="shared" si="7"/>
        <v>0.99944907765530044</v>
      </c>
      <c r="U30" s="102">
        <f t="shared" si="3"/>
        <v>7.183263973211758E-5</v>
      </c>
      <c r="V30" s="99">
        <f>ROUND((1000*NPV($S$5,$U31:$U$83)-$V$5*($T31+NPV($S$5,$T32:$T$83)))/T31,3)</f>
        <v>4.657</v>
      </c>
      <c r="W30" s="2">
        <v>7.1872235752757294E-2</v>
      </c>
    </row>
    <row r="31" spans="1:23" ht="16" x14ac:dyDescent="0.2">
      <c r="A31" s="4">
        <v>23</v>
      </c>
      <c r="B31" s="102">
        <f t="shared" si="4"/>
        <v>0.99996468334873512</v>
      </c>
      <c r="C31" s="102">
        <f t="shared" si="0"/>
        <v>3.7831021422511112E-6</v>
      </c>
      <c r="D31" s="99">
        <f>ROUND((1000*NPV($A$5,$C32:$C$103)-$D$5*($B32+NPV($A$5,$B33:$B$103)))/B32,3)</f>
        <v>1.72</v>
      </c>
      <c r="E31" s="2">
        <v>3.7832357534688691E-3</v>
      </c>
      <c r="G31" s="4">
        <v>23</v>
      </c>
      <c r="H31" s="102">
        <f t="shared" si="5"/>
        <v>0.99991327666289431</v>
      </c>
      <c r="I31" s="102">
        <f t="shared" si="1"/>
        <v>9.7374640365541348E-6</v>
      </c>
      <c r="J31" s="99">
        <f>ROUND((1000*NPV($G$5,$I32:$I$93)-$J$5*($H32+NPV($G$5,$H33:$H$93)))/H32,3)</f>
        <v>2.5030000000000001</v>
      </c>
      <c r="K31" s="2">
        <v>9.7383085751715382E-3</v>
      </c>
      <c r="M31" s="4">
        <v>23</v>
      </c>
      <c r="N31" s="102">
        <f t="shared" si="6"/>
        <v>0.99977945671449342</v>
      </c>
      <c r="O31" s="102">
        <f t="shared" si="2"/>
        <v>2.5617572626105203E-5</v>
      </c>
      <c r="P31" s="99">
        <f>ROUND((1000*NPV($M$5,$O32:$O$83)-$P$5*($N32+NPV($M$5,$N33:$N$83)))/N32,3)</f>
        <v>3.5819999999999999</v>
      </c>
      <c r="Q31" s="2">
        <v>2.5623223656035577E-2</v>
      </c>
      <c r="S31" s="4">
        <v>23</v>
      </c>
      <c r="T31" s="102">
        <f t="shared" si="7"/>
        <v>0.99937724501556835</v>
      </c>
      <c r="U31" s="102">
        <f t="shared" si="3"/>
        <v>8.0266684617486651E-5</v>
      </c>
      <c r="V31" s="99">
        <f>ROUND((1000*NPV($S$5,$U32:$U$83)-$V$5*($T32+NPV($S$5,$T33:$T$83)))/T32,3)</f>
        <v>4.8890000000000002</v>
      </c>
      <c r="W31" s="2">
        <v>8.0316702244142307E-2</v>
      </c>
    </row>
    <row r="32" spans="1:23" ht="16" x14ac:dyDescent="0.2">
      <c r="A32" s="4">
        <v>24</v>
      </c>
      <c r="B32" s="102">
        <f t="shared" si="4"/>
        <v>0.9999609002465929</v>
      </c>
      <c r="C32" s="102">
        <f t="shared" si="0"/>
        <v>4.159051483936976E-6</v>
      </c>
      <c r="D32" s="99">
        <f>ROUND((1000*NPV($A$5,$C33:$C$103)-$D$5*($B33+NPV($A$5,$B34:$B$103)))/B33,3)</f>
        <v>1.823</v>
      </c>
      <c r="E32" s="2">
        <v>4.1592141081829735E-3</v>
      </c>
      <c r="G32" s="4">
        <v>24</v>
      </c>
      <c r="H32" s="102">
        <f t="shared" si="5"/>
        <v>0.99990353919885777</v>
      </c>
      <c r="I32" s="102">
        <f t="shared" si="1"/>
        <v>1.0670599870869264E-5</v>
      </c>
      <c r="J32" s="99">
        <f>ROUND((1000*NPV($G$5,$I33:$I$93)-$J$5*($H33+NPV($G$5,$H34:$H$93)))/H33,3)</f>
        <v>2.6480000000000001</v>
      </c>
      <c r="K32" s="2">
        <v>1.0671629264777636E-2</v>
      </c>
      <c r="M32" s="4">
        <v>24</v>
      </c>
      <c r="N32" s="102">
        <f t="shared" si="6"/>
        <v>0.99975383914186733</v>
      </c>
      <c r="O32" s="102">
        <f t="shared" si="2"/>
        <v>2.8630158318858561E-5</v>
      </c>
      <c r="P32" s="99">
        <f>ROUND((1000*NPV($M$5,$O33:$O$83)-$P$5*($N33+NPV($M$5,$N34:$N$83)))/N33,3)</f>
        <v>3.7810000000000001</v>
      </c>
      <c r="Q32" s="2">
        <v>2.8637207678475218E-2</v>
      </c>
      <c r="S32" s="4">
        <v>24</v>
      </c>
      <c r="T32" s="102">
        <f t="shared" si="7"/>
        <v>0.99929697833095088</v>
      </c>
      <c r="U32" s="102">
        <f t="shared" si="3"/>
        <v>8.9492536499561265E-5</v>
      </c>
      <c r="V32" s="99">
        <f>ROUND((1000*NPV($S$5,$U33:$U$83)-$V$5*($T33+NPV($S$5,$T34:$T$83)))/T33,3)</f>
        <v>5.12</v>
      </c>
      <c r="W32" s="2">
        <v>8.9555495953799233E-2</v>
      </c>
    </row>
    <row r="33" spans="1:23" ht="16" x14ac:dyDescent="0.2">
      <c r="A33" s="4">
        <v>25</v>
      </c>
      <c r="B33" s="102">
        <f t="shared" si="4"/>
        <v>0.99995674119510891</v>
      </c>
      <c r="C33" s="102">
        <f t="shared" si="0"/>
        <v>4.5730781224726981E-6</v>
      </c>
      <c r="D33" s="99">
        <f>ROUND((1000*NPV($A$5,$C34:$C$103)-$D$5*($B34+NPV($A$5,$B35:$B$103)))/B34,3)</f>
        <v>1.929</v>
      </c>
      <c r="E33" s="2">
        <v>4.5732759569250322E-3</v>
      </c>
      <c r="G33" s="4">
        <v>25</v>
      </c>
      <c r="H33" s="102">
        <f t="shared" si="5"/>
        <v>0.99989286859898685</v>
      </c>
      <c r="I33" s="102">
        <f t="shared" si="1"/>
        <v>1.1691146576358883E-5</v>
      </c>
      <c r="J33" s="99">
        <f>ROUND((1000*NPV($G$5,$I34:$I$93)-$J$5*($H34+NPV($G$5,$H35:$H$93)))/H34,3)</f>
        <v>2.7989999999999999</v>
      </c>
      <c r="K33" s="2">
        <v>1.1692399199466328E-2</v>
      </c>
      <c r="M33" s="4">
        <v>25</v>
      </c>
      <c r="N33" s="102">
        <f t="shared" si="6"/>
        <v>0.99972520898354844</v>
      </c>
      <c r="O33" s="102">
        <f t="shared" si="2"/>
        <v>3.2070640300565013E-5</v>
      </c>
      <c r="P33" s="99">
        <f>ROUND((1000*NPV($M$5,$O34:$O$83)-$P$5*($N34+NPV($M$5,$N35:$N$83)))/N34,3)</f>
        <v>3.9830000000000001</v>
      </c>
      <c r="Q33" s="2">
        <v>3.2079455446734434E-2</v>
      </c>
      <c r="S33" s="4">
        <v>25</v>
      </c>
      <c r="T33" s="102">
        <f t="shared" si="7"/>
        <v>0.99920748579445129</v>
      </c>
      <c r="U33" s="102">
        <f t="shared" si="3"/>
        <v>9.9584869853996938E-5</v>
      </c>
      <c r="V33" s="99">
        <f>ROUND((1000*NPV($S$5,$U34:$U$83)-$V$5*($T34+NPV($S$5,$T35:$T$83)))/T34,3)</f>
        <v>5.351</v>
      </c>
      <c r="W33" s="2">
        <v>9.9663854874764937E-2</v>
      </c>
    </row>
    <row r="34" spans="1:23" ht="16" x14ac:dyDescent="0.2">
      <c r="A34" s="4">
        <v>26</v>
      </c>
      <c r="B34" s="102">
        <f t="shared" si="4"/>
        <v>0.9999521681169864</v>
      </c>
      <c r="C34" s="102">
        <f t="shared" si="0"/>
        <v>5.0350140191068246E-6</v>
      </c>
      <c r="D34" s="99">
        <f>ROUND((1000*NPV($A$5,$C35:$C$103)-$D$5*($B35+NPV($A$5,$B36:$B$103)))/B35,3)</f>
        <v>2.0379999999999998</v>
      </c>
      <c r="E34" s="2">
        <v>5.0352548648284626E-3</v>
      </c>
      <c r="G34" s="4">
        <v>26</v>
      </c>
      <c r="H34" s="102">
        <f t="shared" si="5"/>
        <v>0.99988117745241045</v>
      </c>
      <c r="I34" s="102">
        <f t="shared" si="1"/>
        <v>1.2805953600626823E-5</v>
      </c>
      <c r="J34" s="99">
        <f>ROUND((1000*NPV($G$5,$I35:$I$93)-$J$5*($H35+NPV($G$5,$H36:$H$93)))/H35,3)</f>
        <v>2.9540000000000002</v>
      </c>
      <c r="K34" s="2">
        <v>1.2807475417484119E-2</v>
      </c>
      <c r="M34" s="4">
        <v>26</v>
      </c>
      <c r="N34" s="102">
        <f t="shared" si="6"/>
        <v>0.99969313834324791</v>
      </c>
      <c r="O34" s="102">
        <f t="shared" si="2"/>
        <v>3.5972804794341663E-5</v>
      </c>
      <c r="P34" s="99">
        <f>ROUND((1000*NPV($M$5,$O35:$O$83)-$P$5*($N35+NPV($M$5,$N36:$N$83)))/N35,3)</f>
        <v>4.1900000000000004</v>
      </c>
      <c r="Q34" s="2">
        <v>3.5983846857204578E-2</v>
      </c>
      <c r="S34" s="4">
        <v>26</v>
      </c>
      <c r="T34" s="102">
        <f t="shared" si="7"/>
        <v>0.99910790092459734</v>
      </c>
      <c r="U34" s="102">
        <f t="shared" si="3"/>
        <v>1.106432694135651E-4</v>
      </c>
      <c r="V34" s="99">
        <f>ROUND((1000*NPV($S$5,$U35:$U$83)-$V$5*($T35+NPV($S$5,$T36:$T$83)))/T35,3)</f>
        <v>5.58</v>
      </c>
      <c r="W34" s="2">
        <v>0.11074206230495554</v>
      </c>
    </row>
    <row r="35" spans="1:23" ht="16" x14ac:dyDescent="0.2">
      <c r="A35" s="4">
        <v>27</v>
      </c>
      <c r="B35" s="102">
        <f t="shared" si="4"/>
        <v>0.99994713310296723</v>
      </c>
      <c r="C35" s="102">
        <f t="shared" si="0"/>
        <v>5.5478858929607614E-6</v>
      </c>
      <c r="D35" s="99">
        <f>ROUND((1000*NPV($A$5,$C36:$C$103)-$D$5*($B36+NPV($A$5,$B37:$B$103)))/B36,3)</f>
        <v>2.1520000000000001</v>
      </c>
      <c r="E35" s="2">
        <v>5.5481792079796694E-3</v>
      </c>
      <c r="G35" s="4">
        <v>27</v>
      </c>
      <c r="H35" s="102">
        <f t="shared" si="5"/>
        <v>0.9998683714988098</v>
      </c>
      <c r="I35" s="102">
        <f t="shared" si="1"/>
        <v>1.4034450029130504E-5</v>
      </c>
      <c r="J35" s="99">
        <f>ROUND((1000*NPV($G$5,$I36:$I$93)-$J$5*($H36+NPV($G$5,$H37:$H$93)))/H36,3)</f>
        <v>3.1139999999999999</v>
      </c>
      <c r="K35" s="2">
        <v>1.4036297605946635E-2</v>
      </c>
      <c r="M35" s="4">
        <v>27</v>
      </c>
      <c r="N35" s="102">
        <f t="shared" si="6"/>
        <v>0.99965716553845352</v>
      </c>
      <c r="O35" s="102">
        <f t="shared" si="2"/>
        <v>4.0374718656188876E-5</v>
      </c>
      <c r="P35" s="99">
        <f>ROUND((1000*NPV($M$5,$O36:$O$83)-$P$5*($N36+NPV($M$5,$N37:$N$83)))/N36,3)</f>
        <v>4.4009999999999998</v>
      </c>
      <c r="Q35" s="2">
        <v>4.0388565248208386E-2</v>
      </c>
      <c r="S35" s="4">
        <v>27</v>
      </c>
      <c r="T35" s="102">
        <f t="shared" si="7"/>
        <v>0.99899725765518377</v>
      </c>
      <c r="U35" s="102">
        <f t="shared" si="3"/>
        <v>1.2259382158179272E-4</v>
      </c>
      <c r="V35" s="99">
        <f>ROUND((1000*NPV($S$5,$U36:$U$83)-$V$5*($T36+NPV($S$5,$T37:$T$83)))/T36,3)</f>
        <v>5.806</v>
      </c>
      <c r="W35" s="2">
        <v>0.12271687498876749</v>
      </c>
    </row>
    <row r="36" spans="1:23" ht="16" x14ac:dyDescent="0.2">
      <c r="A36" s="4">
        <v>28</v>
      </c>
      <c r="B36" s="102">
        <f t="shared" si="4"/>
        <v>0.99994158521707432</v>
      </c>
      <c r="C36" s="102">
        <f t="shared" si="0"/>
        <v>6.107301644263426E-6</v>
      </c>
      <c r="D36" s="99">
        <f>ROUND((1000*NPV($A$5,$C37:$C$103)-$D$5*($B37+NPV($A$5,$B38:$B$103)))/B37,3)</f>
        <v>2.2690000000000001</v>
      </c>
      <c r="E36" s="2">
        <v>6.10765842180432E-3</v>
      </c>
      <c r="G36" s="4">
        <v>28</v>
      </c>
      <c r="H36" s="102">
        <f t="shared" si="5"/>
        <v>0.99985433704878068</v>
      </c>
      <c r="I36" s="102">
        <f t="shared" si="1"/>
        <v>1.5406277541690413E-5</v>
      </c>
      <c r="J36" s="99">
        <f>ROUND((1000*NPV($G$5,$I37:$I$93)-$J$5*($H37+NPV($G$5,$H38:$H$93)))/H37,3)</f>
        <v>3.2789999999999999</v>
      </c>
      <c r="K36" s="2">
        <v>1.5408521992477765E-2</v>
      </c>
      <c r="M36" s="4">
        <v>28</v>
      </c>
      <c r="N36" s="102">
        <f t="shared" si="6"/>
        <v>0.99961679081979737</v>
      </c>
      <c r="O36" s="102">
        <f t="shared" si="2"/>
        <v>4.5333440389102431E-5</v>
      </c>
      <c r="P36" s="99">
        <f>ROUND((1000*NPV($M$5,$O37:$O$83)-$P$5*($N37+NPV($M$5,$N38:$N$83)))/N37,3)</f>
        <v>4.6159999999999997</v>
      </c>
      <c r="Q36" s="2">
        <v>4.5350819239364668E-2</v>
      </c>
      <c r="S36" s="4">
        <v>28</v>
      </c>
      <c r="T36" s="102">
        <f t="shared" si="7"/>
        <v>0.99887466383360202</v>
      </c>
      <c r="U36" s="102">
        <f t="shared" si="3"/>
        <v>1.3547618412787331E-4</v>
      </c>
      <c r="V36" s="99">
        <f>ROUND((1000*NPV($S$5,$U37:$U$83)-$V$5*($T37+NPV($S$5,$T38:$T$83)))/T37,3)</f>
        <v>6.0279999999999996</v>
      </c>
      <c r="W36" s="2">
        <v>0.13562881213537487</v>
      </c>
    </row>
    <row r="37" spans="1:23" ht="16" x14ac:dyDescent="0.2">
      <c r="A37" s="4">
        <v>29</v>
      </c>
      <c r="B37" s="102">
        <f t="shared" si="4"/>
        <v>0.99993547791543003</v>
      </c>
      <c r="C37" s="102">
        <f t="shared" si="0"/>
        <v>6.7167441745640959E-6</v>
      </c>
      <c r="D37" s="99">
        <f>ROUND((1000*NPV($A$5,$C38:$C$103)-$D$5*($B38+NPV($A$5,$B39:$B$103)))/B38,3)</f>
        <v>2.391</v>
      </c>
      <c r="E37" s="2">
        <v>6.7171775808640404E-3</v>
      </c>
      <c r="G37" s="4">
        <v>29</v>
      </c>
      <c r="H37" s="102">
        <f t="shared" si="5"/>
        <v>0.99983893077123898</v>
      </c>
      <c r="I37" s="102">
        <f t="shared" si="1"/>
        <v>1.6947466925489608E-5</v>
      </c>
      <c r="J37" s="99">
        <f>ROUND((1000*NPV($G$5,$I38:$I$93)-$J$5*($H38+NPV($G$5,$H39:$H$93)))/H38,3)</f>
        <v>3.4489999999999998</v>
      </c>
      <c r="K37" s="2">
        <v>1.6950197080660735E-2</v>
      </c>
      <c r="M37" s="4">
        <v>29</v>
      </c>
      <c r="N37" s="102">
        <f t="shared" si="6"/>
        <v>0.99957145737940822</v>
      </c>
      <c r="O37" s="102">
        <f t="shared" si="2"/>
        <v>5.0911146479596438E-5</v>
      </c>
      <c r="P37" s="99">
        <f>ROUND((1000*NPV($M$5,$O38:$O$83)-$P$5*($N38+NPV($M$5,$N39:$N$83)))/N38,3)</f>
        <v>4.8330000000000002</v>
      </c>
      <c r="Q37" s="2">
        <v>5.0932973429504445E-2</v>
      </c>
      <c r="S37" s="4">
        <v>29</v>
      </c>
      <c r="T37" s="102">
        <f t="shared" si="7"/>
        <v>0.99873918764947411</v>
      </c>
      <c r="U37" s="102">
        <f t="shared" si="3"/>
        <v>1.4927529659881859E-4</v>
      </c>
      <c r="V37" s="99">
        <f>ROUND((1000*NPV($S$5,$U38:$U$83)-$V$5*($T38+NPV($S$5,$T39:$T$83)))/T38,3)</f>
        <v>6.2460000000000004</v>
      </c>
      <c r="W37" s="2">
        <v>0.14946374233110549</v>
      </c>
    </row>
    <row r="38" spans="1:23" ht="16" x14ac:dyDescent="0.2">
      <c r="A38" s="4">
        <v>30</v>
      </c>
      <c r="B38" s="102">
        <f t="shared" si="4"/>
        <v>0.99992876117125551</v>
      </c>
      <c r="C38" s="102">
        <f t="shared" si="0"/>
        <v>7.3780623983605861E-6</v>
      </c>
      <c r="D38" s="99">
        <f>ROUND((1000*NPV($A$5,$C39:$C$103)-$D$5*($B39+NPV($A$5,$B40:$B$103)))/B39,3)</f>
        <v>2.5169999999999999</v>
      </c>
      <c r="E38" s="2">
        <v>7.3785880403303677E-3</v>
      </c>
      <c r="G38" s="4">
        <v>30</v>
      </c>
      <c r="H38" s="102">
        <f t="shared" si="5"/>
        <v>0.99982198330431349</v>
      </c>
      <c r="I38" s="102">
        <f t="shared" si="1"/>
        <v>1.8701109962106802E-5</v>
      </c>
      <c r="J38" s="99">
        <f>ROUND((1000*NPV($G$5,$I39:$I$93)-$J$5*($H39+NPV($G$5,$H40:$H$93)))/H39,3)</f>
        <v>3.625</v>
      </c>
      <c r="K38" s="2">
        <v>1.870443966465057E-2</v>
      </c>
      <c r="M38" s="4">
        <v>30</v>
      </c>
      <c r="N38" s="102">
        <f t="shared" si="6"/>
        <v>0.99952054623292863</v>
      </c>
      <c r="O38" s="102">
        <f t="shared" si="2"/>
        <v>5.7170777491476192E-5</v>
      </c>
      <c r="P38" s="99">
        <f>ROUND((1000*NPV($M$5,$O39:$O$83)-$P$5*($N39+NPV($M$5,$N40:$N$83)))/N39,3)</f>
        <v>5.0529999999999999</v>
      </c>
      <c r="Q38" s="2">
        <v>5.7198201384599745E-2</v>
      </c>
      <c r="S38" s="4">
        <v>30</v>
      </c>
      <c r="T38" s="102">
        <f t="shared" si="7"/>
        <v>0.99858991235287531</v>
      </c>
      <c r="U38" s="102">
        <f t="shared" si="3"/>
        <v>1.6393813460816476E-4</v>
      </c>
      <c r="V38" s="99">
        <f>ROUND((1000*NPV($S$5,$U39:$U$83)-$V$5*($T39+NPV($S$5,$T40:$T$83)))/T39,3)</f>
        <v>6.4569999999999999</v>
      </c>
      <c r="W38" s="2">
        <v>0.16416962817288439</v>
      </c>
    </row>
    <row r="39" spans="1:23" ht="16" x14ac:dyDescent="0.2">
      <c r="A39" s="4">
        <v>31</v>
      </c>
      <c r="B39" s="102">
        <f t="shared" si="4"/>
        <v>0.99992138310885714</v>
      </c>
      <c r="C39" s="102">
        <f t="shared" si="0"/>
        <v>8.0961228346966108E-6</v>
      </c>
      <c r="D39" s="99">
        <f>ROUND((1000*NPV($A$5,$C40:$C$103)-$D$5*($B40+NPV($A$5,$B41:$B$103)))/B40,3)</f>
        <v>2.6469999999999998</v>
      </c>
      <c r="E39" s="2">
        <v>8.0967593767471424E-3</v>
      </c>
      <c r="G39" s="4">
        <v>31</v>
      </c>
      <c r="H39" s="102">
        <f t="shared" si="5"/>
        <v>0.99980328219435133</v>
      </c>
      <c r="I39" s="102">
        <f t="shared" si="1"/>
        <v>2.0703368999354098E-5</v>
      </c>
      <c r="J39" s="99">
        <f>ROUND((1000*NPV($G$5,$I40:$I$93)-$J$5*($H40+NPV($G$5,$H41:$H$93)))/H40,3)</f>
        <v>3.8050000000000002</v>
      </c>
      <c r="K39" s="2">
        <v>2.0707442522007624E-2</v>
      </c>
      <c r="M39" s="4">
        <v>31</v>
      </c>
      <c r="N39" s="102">
        <f t="shared" si="6"/>
        <v>0.99946337545543718</v>
      </c>
      <c r="O39" s="102">
        <f t="shared" si="2"/>
        <v>6.414484363320133E-5</v>
      </c>
      <c r="P39" s="99">
        <f>ROUND((1000*NPV($M$5,$O40:$O$83)-$P$5*($N40+NPV($M$5,$N41:$N$83)))/N40,3)</f>
        <v>5.2750000000000004</v>
      </c>
      <c r="Q39" s="2">
        <v>6.4179283812147395E-2</v>
      </c>
      <c r="S39" s="4">
        <v>31</v>
      </c>
      <c r="T39" s="102">
        <f t="shared" si="7"/>
        <v>0.99842597421826718</v>
      </c>
      <c r="U39" s="102">
        <f t="shared" si="3"/>
        <v>1.7951969968722052E-4</v>
      </c>
      <c r="V39" s="99">
        <f>ROUND((1000*NPV($S$5,$U40:$U$83)-$V$5*($T40+NPV($S$5,$T41:$T$83)))/T40,3)</f>
        <v>6.6619999999999999</v>
      </c>
      <c r="W39" s="2">
        <v>0.17980271379435836</v>
      </c>
    </row>
    <row r="40" spans="1:23" ht="16" x14ac:dyDescent="0.2">
      <c r="A40" s="4">
        <v>32</v>
      </c>
      <c r="B40" s="102">
        <f t="shared" si="4"/>
        <v>0.99991328698602244</v>
      </c>
      <c r="C40" s="102">
        <f t="shared" si="0"/>
        <v>8.8806750100351613E-6</v>
      </c>
      <c r="D40" s="99">
        <f>ROUND((1000*NPV($A$5,$C41:$C$103)-$D$5*($B41+NPV($A$5,$B42:$B$103)))/B41,3)</f>
        <v>2.782</v>
      </c>
      <c r="E40" s="2">
        <v>8.881445146912326E-3</v>
      </c>
      <c r="G40" s="4">
        <v>32</v>
      </c>
      <c r="H40" s="102">
        <f t="shared" si="5"/>
        <v>0.99978257882535193</v>
      </c>
      <c r="I40" s="102">
        <f t="shared" si="1"/>
        <v>2.299058735457957E-5</v>
      </c>
      <c r="J40" s="99">
        <f>ROUND((1000*NPV($G$5,$I41:$I$93)-$J$5*($H41+NPV($G$5,$H42:$H$93)))/H41,3)</f>
        <v>3.99</v>
      </c>
      <c r="K40" s="2">
        <v>2.2995587082134689E-2</v>
      </c>
      <c r="M40" s="4">
        <v>32</v>
      </c>
      <c r="N40" s="102">
        <f t="shared" si="6"/>
        <v>0.99939923061180402</v>
      </c>
      <c r="O40" s="102">
        <f t="shared" si="2"/>
        <v>7.1829057113655839E-5</v>
      </c>
      <c r="P40" s="99">
        <f>ROUND((1000*NPV($M$5,$O41:$O$83)-$P$5*($N41+NPV($M$5,$N42:$N$83)))/N41,3)</f>
        <v>5.4980000000000002</v>
      </c>
      <c r="Q40" s="2">
        <v>7.1872235752757294E-2</v>
      </c>
      <c r="S40" s="4">
        <v>32</v>
      </c>
      <c r="T40" s="102">
        <f t="shared" si="7"/>
        <v>0.99824645451857996</v>
      </c>
      <c r="U40" s="102">
        <f t="shared" si="3"/>
        <v>1.9602756452056908E-4</v>
      </c>
      <c r="V40" s="99">
        <f>ROUND((1000*NPV($S$5,$U41:$U$83)-$V$5*($T41+NPV($S$5,$T42:$T$83)))/T41,3)</f>
        <v>6.8579999999999997</v>
      </c>
      <c r="W40" s="2">
        <v>0.19637191159883102</v>
      </c>
    </row>
    <row r="41" spans="1:23" ht="16" x14ac:dyDescent="0.2">
      <c r="A41" s="4">
        <v>33</v>
      </c>
      <c r="B41" s="102">
        <f t="shared" si="4"/>
        <v>0.99990440631101241</v>
      </c>
      <c r="C41" s="102">
        <f t="shared" ref="C41:C72" si="8">B41*E41/1000</f>
        <v>9.7373776543303375E-6</v>
      </c>
      <c r="D41" s="99">
        <f>ROUND((1000*NPV($A$5,$C42:$C$103)-$D$5*($B42+NPV($A$5,$B43:$B$103)))/B42,3)</f>
        <v>2.9209999999999998</v>
      </c>
      <c r="E41" s="2">
        <v>9.7383085751715382E-3</v>
      </c>
      <c r="G41" s="4">
        <v>33</v>
      </c>
      <c r="H41" s="102">
        <f t="shared" si="5"/>
        <v>0.99975958823799738</v>
      </c>
      <c r="I41" s="102">
        <f t="shared" ref="I41:I72" si="9">H41*K41/1000</f>
        <v>2.561706353168824E-5</v>
      </c>
      <c r="J41" s="99">
        <f>ROUND((1000*NPV($G$5,$I42:$I$93)-$J$5*($H42+NPV($G$5,$H43:$H$93)))/H42,3)</f>
        <v>4.18</v>
      </c>
      <c r="K41" s="2">
        <v>2.5623223656035577E-2</v>
      </c>
      <c r="M41" s="4">
        <v>33</v>
      </c>
      <c r="N41" s="102">
        <f t="shared" si="6"/>
        <v>0.99932740155469035</v>
      </c>
      <c r="O41" s="102">
        <f t="shared" ref="O41:O72" si="10">N41*Q41/1000</f>
        <v>8.0262681355080495E-5</v>
      </c>
      <c r="P41" s="99">
        <f>ROUND((1000*NPV($M$5,$O42:$O$83)-$P$5*($N42+NPV($M$5,$N43:$N$83)))/N42,3)</f>
        <v>5.7220000000000004</v>
      </c>
      <c r="Q41" s="2">
        <v>8.0316702244142307E-2</v>
      </c>
      <c r="S41" s="4">
        <v>33</v>
      </c>
      <c r="T41" s="102">
        <f t="shared" si="7"/>
        <v>0.99805042695405943</v>
      </c>
      <c r="U41" s="102">
        <f t="shared" ref="U41:U72" si="11">T41*W41/1000</f>
        <v>2.1347944843086672E-4</v>
      </c>
      <c r="V41" s="99">
        <f>ROUND((1000*NPV($S$5,$U42:$U$83)-$V$5*($T42+NPV($S$5,$T43:$T$83)))/T42,3)</f>
        <v>7.0449999999999999</v>
      </c>
      <c r="W41" s="2">
        <v>0.21389645519453623</v>
      </c>
    </row>
    <row r="42" spans="1:23" ht="16" x14ac:dyDescent="0.2">
      <c r="A42" s="4">
        <v>34</v>
      </c>
      <c r="B42" s="102">
        <f t="shared" si="4"/>
        <v>0.9998946689333581</v>
      </c>
      <c r="C42" s="102">
        <f t="shared" si="8"/>
        <v>1.0670505210684369E-5</v>
      </c>
      <c r="D42" s="99">
        <f>ROUND((1000*NPV($A$5,$C43:$C$103)-$D$5*($B43+NPV($A$5,$B44:$B$103)))/B43,3)</f>
        <v>3.0649999999999999</v>
      </c>
      <c r="E42" s="2">
        <v>1.0671629264777636E-2</v>
      </c>
      <c r="G42" s="4">
        <v>34</v>
      </c>
      <c r="H42" s="102">
        <f t="shared" si="5"/>
        <v>0.99973397117446572</v>
      </c>
      <c r="I42" s="102">
        <f t="shared" si="9"/>
        <v>2.8629589355749932E-5</v>
      </c>
      <c r="J42" s="99">
        <f>ROUND((1000*NPV($G$5,$I43:$I$93)-$J$5*($H43+NPV($G$5,$H44:$H$93)))/H43,3)</f>
        <v>4.375</v>
      </c>
      <c r="K42" s="2">
        <v>2.8637207678475218E-2</v>
      </c>
      <c r="M42" s="4">
        <v>34</v>
      </c>
      <c r="N42" s="102">
        <f t="shared" si="6"/>
        <v>0.99924713887333527</v>
      </c>
      <c r="O42" s="102">
        <f t="shared" si="10"/>
        <v>8.9488073102216427E-5</v>
      </c>
      <c r="P42" s="99">
        <f>ROUND((1000*NPV($M$5,$O43:$O$83)-$P$5*($N43+NPV($M$5,$N44:$N$83)))/N43,3)</f>
        <v>5.9450000000000003</v>
      </c>
      <c r="Q42" s="2">
        <v>8.9555495953799233E-2</v>
      </c>
      <c r="S42" s="4">
        <v>34</v>
      </c>
      <c r="T42" s="102">
        <f t="shared" si="7"/>
        <v>0.99783694750562857</v>
      </c>
      <c r="U42" s="102">
        <f t="shared" si="11"/>
        <v>2.3190329700180761E-4</v>
      </c>
      <c r="V42" s="99">
        <f>ROUND((1000*NPV($S$5,$U43:$U$83)-$V$5*($T43+NPV($S$5,$T44:$T$83)))/T43,3)</f>
        <v>7.2210000000000001</v>
      </c>
      <c r="W42" s="2">
        <v>0.23240600338714107</v>
      </c>
    </row>
    <row r="43" spans="1:23" ht="16" x14ac:dyDescent="0.2">
      <c r="A43" s="4">
        <v>35</v>
      </c>
      <c r="B43" s="102">
        <f t="shared" si="4"/>
        <v>0.99988399842814746</v>
      </c>
      <c r="C43" s="102">
        <f t="shared" si="8"/>
        <v>1.1691042862780462E-5</v>
      </c>
      <c r="D43" s="99">
        <f>ROUND((1000*NPV($A$5,$C44:$C$103)-$D$5*($B44+NPV($A$5,$B45:$B$103)))/B44,3)</f>
        <v>3.2130000000000001</v>
      </c>
      <c r="E43" s="2">
        <v>1.1692399199466328E-2</v>
      </c>
      <c r="G43" s="4">
        <v>35</v>
      </c>
      <c r="H43" s="102">
        <f t="shared" si="5"/>
        <v>0.99970534158510993</v>
      </c>
      <c r="I43" s="102">
        <f t="shared" si="9"/>
        <v>3.207000296524196E-5</v>
      </c>
      <c r="J43" s="99">
        <f>ROUND((1000*NPV($G$5,$I44:$I$93)-$J$5*($H44+NPV($G$5,$H45:$H$93)))/H44,3)</f>
        <v>4.5739999999999998</v>
      </c>
      <c r="K43" s="2">
        <v>3.2079455446734434E-2</v>
      </c>
      <c r="M43" s="4">
        <v>35</v>
      </c>
      <c r="N43" s="102">
        <f t="shared" si="6"/>
        <v>0.99915765080023311</v>
      </c>
      <c r="O43" s="102">
        <f t="shared" si="10"/>
        <v>9.9579903106365491E-5</v>
      </c>
      <c r="P43" s="99">
        <f>ROUND((1000*NPV($M$5,$O44:$O$83)-$P$5*($N44+NPV($M$5,$N45:$N$83)))/N44,3)</f>
        <v>6.1669999999999998</v>
      </c>
      <c r="Q43" s="2">
        <v>9.9663854874764937E-2</v>
      </c>
      <c r="S43" s="4">
        <v>35</v>
      </c>
      <c r="T43" s="102">
        <f t="shared" si="7"/>
        <v>0.99760504420862672</v>
      </c>
      <c r="U43" s="102">
        <f t="shared" si="11"/>
        <v>2.512062738100556E-4</v>
      </c>
      <c r="V43" s="99">
        <f>ROUND((1000*NPV($S$5,$U44:$U$83)-$V$5*($T44+NPV($S$5,$T45:$T$83)))/T44,3)</f>
        <v>7.3849999999999998</v>
      </c>
      <c r="W43" s="2">
        <v>0.25180934606172806</v>
      </c>
    </row>
    <row r="44" spans="1:23" ht="16" x14ac:dyDescent="0.2">
      <c r="A44" s="4">
        <v>36</v>
      </c>
      <c r="B44" s="102">
        <f t="shared" si="4"/>
        <v>0.99987230738528465</v>
      </c>
      <c r="C44" s="102">
        <f t="shared" si="8"/>
        <v>1.2805839997460158E-5</v>
      </c>
      <c r="D44" s="99">
        <f>ROUND((1000*NPV($A$5,$C45:$C$103)-$D$5*($B45+NPV($A$5,$B46:$B$103)))/B45,3)</f>
        <v>3.3660000000000001</v>
      </c>
      <c r="E44" s="2">
        <v>1.2807475417484119E-2</v>
      </c>
      <c r="G44" s="4">
        <v>36</v>
      </c>
      <c r="H44" s="102">
        <f t="shared" si="5"/>
        <v>0.9996732715821447</v>
      </c>
      <c r="I44" s="102">
        <f t="shared" si="9"/>
        <v>3.5972089911852581E-5</v>
      </c>
      <c r="J44" s="99">
        <f>ROUND((1000*NPV($G$5,$I45:$I$93)-$J$5*($H45+NPV($G$5,$H46:$H$93)))/H45,3)</f>
        <v>4.7770000000000001</v>
      </c>
      <c r="K44" s="2">
        <v>3.5983846857204578E-2</v>
      </c>
      <c r="M44" s="4">
        <v>36</v>
      </c>
      <c r="N44" s="102">
        <f t="shared" si="6"/>
        <v>0.99905807089712673</v>
      </c>
      <c r="O44" s="102">
        <f t="shared" si="10"/>
        <v>1.106377511335583E-4</v>
      </c>
      <c r="P44" s="99">
        <f>ROUND((1000*NPV($M$5,$O45:$O$83)-$P$5*($N45+NPV($M$5,$N46:$N$83)))/N45,3)</f>
        <v>6.3869999999999996</v>
      </c>
      <c r="Q44" s="2">
        <v>0.11074206230495554</v>
      </c>
      <c r="S44" s="4">
        <v>36</v>
      </c>
      <c r="T44" s="102">
        <f t="shared" si="7"/>
        <v>0.99735383793481669</v>
      </c>
      <c r="U44" s="102">
        <f t="shared" si="11"/>
        <v>2.7133900047302147E-4</v>
      </c>
      <c r="V44" s="99">
        <f>ROUND((1000*NPV($S$5,$U45:$U$83)-$V$5*($T45+NPV($S$5,$T46:$T$83)))/T45,3)</f>
        <v>7.5350000000000001</v>
      </c>
      <c r="W44" s="2">
        <v>0.27205891244663277</v>
      </c>
    </row>
    <row r="45" spans="1:23" ht="16" x14ac:dyDescent="0.2">
      <c r="A45" s="4">
        <v>37</v>
      </c>
      <c r="B45" s="102">
        <f t="shared" si="4"/>
        <v>0.99985950154528724</v>
      </c>
      <c r="C45" s="102">
        <f t="shared" si="8"/>
        <v>1.403432552782311E-5</v>
      </c>
      <c r="D45" s="99">
        <f>ROUND((1000*NPV($A$5,$C46:$C$103)-$D$5*($B46+NPV($A$5,$B47:$B$103)))/B46,3)</f>
        <v>3.5249999999999999</v>
      </c>
      <c r="E45" s="2">
        <v>1.4036297605946635E-2</v>
      </c>
      <c r="G45" s="4">
        <v>37</v>
      </c>
      <c r="H45" s="102">
        <f t="shared" si="5"/>
        <v>0.99963729949223279</v>
      </c>
      <c r="I45" s="102">
        <f t="shared" si="9"/>
        <v>4.0373916295084866E-5</v>
      </c>
      <c r="J45" s="99">
        <f>ROUND((1000*NPV($G$5,$I46:$I$93)-$J$5*($H46+NPV($G$5,$H47:$H$93)))/H46,3)</f>
        <v>4.984</v>
      </c>
      <c r="K45" s="2">
        <v>4.0388565248208386E-2</v>
      </c>
      <c r="M45" s="4">
        <v>37</v>
      </c>
      <c r="N45" s="102">
        <f t="shared" si="6"/>
        <v>0.99894743314599321</v>
      </c>
      <c r="O45" s="102">
        <f t="shared" si="10"/>
        <v>1.2258770727372701E-4</v>
      </c>
      <c r="P45" s="99">
        <f>ROUND((1000*NPV($M$5,$O46:$O$83)-$P$5*($N46+NPV($M$5,$N47:$N$83)))/N46,3)</f>
        <v>6.6040000000000001</v>
      </c>
      <c r="Q45" s="2">
        <v>0.12271687498876749</v>
      </c>
      <c r="S45" s="4">
        <v>37</v>
      </c>
      <c r="T45" s="102">
        <f t="shared" si="7"/>
        <v>0.99708249893434364</v>
      </c>
      <c r="U45" s="102">
        <f t="shared" si="11"/>
        <v>2.9232657400987092E-4</v>
      </c>
      <c r="V45" s="99">
        <f>ROUND((1000*NPV($S$5,$U46:$U$83)-$V$5*($T46+NPV($S$5,$T47:$T$83)))/T46,3)</f>
        <v>7.6710000000000003</v>
      </c>
      <c r="W45" s="2">
        <v>0.29318193261069381</v>
      </c>
    </row>
    <row r="46" spans="1:23" ht="16" x14ac:dyDescent="0.2">
      <c r="A46" s="4">
        <v>38</v>
      </c>
      <c r="B46" s="102">
        <f t="shared" si="4"/>
        <v>0.99984546721975942</v>
      </c>
      <c r="C46" s="102">
        <f t="shared" si="8"/>
        <v>1.5406140870734868E-5</v>
      </c>
      <c r="D46" s="99">
        <f>ROUND((1000*NPV($A$5,$C47:$C$103)-$D$5*($B47+NPV($A$5,$B48:$B$103)))/B47,3)</f>
        <v>3.6880000000000002</v>
      </c>
      <c r="E46" s="2">
        <v>1.5408521992477765E-2</v>
      </c>
      <c r="G46" s="4">
        <v>38</v>
      </c>
      <c r="H46" s="102">
        <f t="shared" si="5"/>
        <v>0.99959692557593771</v>
      </c>
      <c r="I46" s="102">
        <f t="shared" si="9"/>
        <v>4.5332539484019007E-5</v>
      </c>
      <c r="J46" s="99">
        <f>ROUND((1000*NPV($G$5,$I47:$I$93)-$J$5*($H47+NPV($G$5,$H48:$H$93)))/H47,3)</f>
        <v>5.194</v>
      </c>
      <c r="K46" s="2">
        <v>4.5350819239364668E-2</v>
      </c>
      <c r="M46" s="4">
        <v>38</v>
      </c>
      <c r="N46" s="102">
        <f t="shared" si="6"/>
        <v>0.99882484543871952</v>
      </c>
      <c r="O46" s="102">
        <f t="shared" si="10"/>
        <v>1.3546942731815294E-4</v>
      </c>
      <c r="P46" s="99">
        <f>ROUND((1000*NPV($M$5,$O47:$O$83)-$P$5*($N47+NPV($M$5,$N48:$N$83)))/N47,3)</f>
        <v>6.8170000000000002</v>
      </c>
      <c r="Q46" s="2">
        <v>0.13562881213537487</v>
      </c>
      <c r="S46" s="4">
        <v>38</v>
      </c>
      <c r="T46" s="102">
        <f t="shared" si="7"/>
        <v>0.99679017236033374</v>
      </c>
      <c r="U46" s="102">
        <f t="shared" si="11"/>
        <v>3.1400008358589996E-4</v>
      </c>
      <c r="V46" s="99">
        <f>ROUND((1000*NPV($S$5,$U47:$U$83)-$V$5*($T47+NPV($S$5,$T48:$T$83)))/T47,3)</f>
        <v>7.79</v>
      </c>
      <c r="W46" s="2">
        <v>0.31501121529154763</v>
      </c>
    </row>
    <row r="47" spans="1:23" ht="16" x14ac:dyDescent="0.2">
      <c r="A47" s="4">
        <v>39</v>
      </c>
      <c r="B47" s="102">
        <f t="shared" si="4"/>
        <v>0.99983006107888872</v>
      </c>
      <c r="C47" s="102">
        <f t="shared" si="8"/>
        <v>1.6947316582456223E-5</v>
      </c>
      <c r="D47" s="99">
        <f>ROUND((1000*NPV($A$5,$C48:$C$103)-$D$5*($B48+NPV($A$5,$B49:$B$103)))/B48,3)</f>
        <v>3.8559999999999999</v>
      </c>
      <c r="E47" s="2">
        <v>1.6950197080660735E-2</v>
      </c>
      <c r="G47" s="4">
        <v>39</v>
      </c>
      <c r="H47" s="102">
        <f t="shared" si="5"/>
        <v>0.99955159303645369</v>
      </c>
      <c r="I47" s="102">
        <f t="shared" si="9"/>
        <v>5.0910134729544536E-5</v>
      </c>
      <c r="J47" s="99">
        <f>ROUND((1000*NPV($G$5,$I48:$I$93)-$J$5*($H48+NPV($G$5,$H49:$H$93)))/H48,3)</f>
        <v>5.407</v>
      </c>
      <c r="K47" s="2">
        <v>5.0932973429504445E-2</v>
      </c>
      <c r="M47" s="4">
        <v>39</v>
      </c>
      <c r="N47" s="102">
        <f t="shared" si="6"/>
        <v>0.9986893760114014</v>
      </c>
      <c r="O47" s="102">
        <f t="shared" si="10"/>
        <v>1.4926785156498063E-4</v>
      </c>
      <c r="P47" s="99">
        <f>ROUND((1000*NPV($M$5,$O48:$O$83)-$P$5*($N48+NPV($M$5,$N49:$N$83)))/N48,3)</f>
        <v>7.0250000000000004</v>
      </c>
      <c r="Q47" s="2">
        <v>0.14946374233110549</v>
      </c>
      <c r="S47" s="4">
        <v>39</v>
      </c>
      <c r="T47" s="102">
        <f t="shared" si="7"/>
        <v>0.99647617227674778</v>
      </c>
      <c r="U47" s="102">
        <f t="shared" si="11"/>
        <v>3.3633314751080101E-4</v>
      </c>
      <c r="V47" s="99">
        <f>ROUND((1000*NPV($S$5,$U48:$U$83)-$V$5*($T48+NPV($S$5,$T49:$T$83)))/T48,3)</f>
        <v>7.8920000000000003</v>
      </c>
      <c r="W47" s="2">
        <v>0.33752251871948663</v>
      </c>
    </row>
    <row r="48" spans="1:23" ht="16" x14ac:dyDescent="0.2">
      <c r="A48" s="4">
        <v>40</v>
      </c>
      <c r="B48" s="102">
        <f t="shared" si="4"/>
        <v>0.9998131137623063</v>
      </c>
      <c r="C48" s="102">
        <f t="shared" si="8"/>
        <v>1.8700944062293476E-5</v>
      </c>
      <c r="D48" s="99">
        <f>ROUND((1000*NPV($A$5,$C49:$C$103)-$D$5*($B49+NPV($A$5,$B50:$B$103)))/B49,3)</f>
        <v>4.0289999999999999</v>
      </c>
      <c r="E48" s="2">
        <v>1.870443966465057E-2</v>
      </c>
      <c r="G48" s="4">
        <v>40</v>
      </c>
      <c r="H48" s="102">
        <f t="shared" si="5"/>
        <v>0.99950068290172411</v>
      </c>
      <c r="I48" s="102">
        <f t="shared" si="9"/>
        <v>5.7169641344657789E-5</v>
      </c>
      <c r="J48" s="99">
        <f>ROUND((1000*NPV($G$5,$I49:$I$93)-$J$5*($H49+NPV($G$5,$H50:$H$93)))/H49,3)</f>
        <v>5.6219999999999999</v>
      </c>
      <c r="K48" s="2">
        <v>5.7198201384599745E-2</v>
      </c>
      <c r="M48" s="4">
        <v>40</v>
      </c>
      <c r="N48" s="102">
        <f t="shared" si="6"/>
        <v>0.9985401081598364</v>
      </c>
      <c r="O48" s="102">
        <f t="shared" si="10"/>
        <v>1.6392995827231211E-4</v>
      </c>
      <c r="P48" s="99">
        <f>ROUND((1000*NPV($M$5,$O49:$O$83)-$P$5*($N49+NPV($M$5,$N50:$N$83)))/N49,3)</f>
        <v>7.2270000000000003</v>
      </c>
      <c r="Q48" s="2">
        <v>0.16416962817288439</v>
      </c>
      <c r="S48" s="4">
        <v>40</v>
      </c>
      <c r="T48" s="102">
        <f t="shared" si="7"/>
        <v>0.99613983912923698</v>
      </c>
      <c r="U48" s="102">
        <f t="shared" si="11"/>
        <v>3.5930720525780653E-4</v>
      </c>
      <c r="V48" s="99">
        <f>ROUND((1000*NPV($S$5,$U49:$U$83)-$V$5*($T49+NPV($S$5,$T50:$T$83)))/T49,3)</f>
        <v>7.9740000000000002</v>
      </c>
      <c r="W48" s="2">
        <v>0.36069956359931388</v>
      </c>
    </row>
    <row r="49" spans="1:23" ht="16" x14ac:dyDescent="0.2">
      <c r="A49" s="4">
        <v>41</v>
      </c>
      <c r="B49" s="102">
        <f t="shared" si="4"/>
        <v>0.99979441281824399</v>
      </c>
      <c r="C49" s="102">
        <f t="shared" si="8"/>
        <v>2.0703185337258149E-5</v>
      </c>
      <c r="D49" s="99">
        <f>ROUND((1000*NPV($A$5,$C50:$C$103)-$D$5*($B50+NPV($A$5,$B51:$B$103)))/B50,3)</f>
        <v>4.2080000000000002</v>
      </c>
      <c r="E49" s="2">
        <v>2.0707442522007624E-2</v>
      </c>
      <c r="G49" s="4">
        <v>41</v>
      </c>
      <c r="H49" s="102">
        <f t="shared" si="5"/>
        <v>0.9994435132603795</v>
      </c>
      <c r="I49" s="102">
        <f t="shared" si="9"/>
        <v>6.4143568891747592E-5</v>
      </c>
      <c r="J49" s="99">
        <f>ROUND((1000*NPV($G$5,$I50:$I$93)-$J$5*($H50+NPV($G$5,$H51:$H$93)))/H50,3)</f>
        <v>5.8390000000000004</v>
      </c>
      <c r="K49" s="2">
        <v>6.4179283812147395E-2</v>
      </c>
      <c r="M49" s="4">
        <v>41</v>
      </c>
      <c r="N49" s="102">
        <f t="shared" si="6"/>
        <v>0.9983761782015641</v>
      </c>
      <c r="O49" s="102">
        <f t="shared" si="10"/>
        <v>1.7951074622828115E-4</v>
      </c>
      <c r="P49" s="99">
        <f>ROUND((1000*NPV($M$5,$O50:$O$83)-$P$5*($N50+NPV($M$5,$N51:$N$83)))/N50,3)</f>
        <v>7.4210000000000003</v>
      </c>
      <c r="Q49" s="2">
        <v>0.17980271379435836</v>
      </c>
      <c r="S49" s="4">
        <v>41</v>
      </c>
      <c r="T49" s="102">
        <f t="shared" si="7"/>
        <v>0.9957805319239792</v>
      </c>
      <c r="U49" s="102">
        <f t="shared" si="11"/>
        <v>3.828120249077156E-4</v>
      </c>
      <c r="V49" s="99">
        <f>ROUND((1000*NPV($S$5,$U50:$U$83)-$V$5*($T50+NPV($S$5,$T51:$T$83)))/T50,3)</f>
        <v>8.0370000000000008</v>
      </c>
      <c r="W49" s="2">
        <v>0.38443413245695046</v>
      </c>
    </row>
    <row r="50" spans="1:23" ht="16" x14ac:dyDescent="0.2">
      <c r="A50" s="4">
        <v>42</v>
      </c>
      <c r="B50" s="102">
        <f t="shared" si="4"/>
        <v>0.99977370963290668</v>
      </c>
      <c r="C50" s="102">
        <f t="shared" si="8"/>
        <v>2.2990383402292348E-5</v>
      </c>
      <c r="D50" s="99">
        <f>ROUND((1000*NPV($A$5,$C51:$C$103)-$D$5*($B51+NPV($A$5,$B52:$B$103)))/B51,3)</f>
        <v>4.3899999999999997</v>
      </c>
      <c r="E50" s="2">
        <v>2.2995587082134689E-2</v>
      </c>
      <c r="G50" s="4">
        <v>42</v>
      </c>
      <c r="H50" s="102">
        <f t="shared" si="5"/>
        <v>0.99937936969148777</v>
      </c>
      <c r="I50" s="102">
        <f t="shared" si="9"/>
        <v>7.1827629664908594E-5</v>
      </c>
      <c r="J50" s="99">
        <f>ROUND((1000*NPV($G$5,$I51:$I$93)-$J$5*($H51+NPV($G$5,$H52:$H$93)))/H51,3)</f>
        <v>6.0570000000000004</v>
      </c>
      <c r="K50" s="2">
        <v>7.1872235752757294E-2</v>
      </c>
      <c r="M50" s="4">
        <v>42</v>
      </c>
      <c r="N50" s="102">
        <f t="shared" si="6"/>
        <v>0.99819666745533586</v>
      </c>
      <c r="O50" s="102">
        <f t="shared" si="10"/>
        <v>1.9601778773978696E-4</v>
      </c>
      <c r="P50" s="99">
        <f>ROUND((1000*NPV($M$5,$O51:$O$83)-$P$5*($N51+NPV($M$5,$N52:$N$83)))/N51,3)</f>
        <v>7.6059999999999999</v>
      </c>
      <c r="Q50" s="2">
        <v>0.19637191159883102</v>
      </c>
      <c r="S50" s="4">
        <v>42</v>
      </c>
      <c r="T50" s="102">
        <f t="shared" si="7"/>
        <v>0.99539771989907144</v>
      </c>
      <c r="U50" s="102">
        <f t="shared" si="11"/>
        <v>4.0679955621107709E-4</v>
      </c>
      <c r="V50" s="99">
        <f>ROUND((1000*NPV($S$5,$U51:$U$83)-$V$5*($T51+NPV($S$5,$T52:$T$83)))/T51,3)</f>
        <v>8.0779999999999994</v>
      </c>
      <c r="W50" s="2">
        <v>0.40868041796632271</v>
      </c>
    </row>
    <row r="51" spans="1:23" ht="16" x14ac:dyDescent="0.2">
      <c r="A51" s="4">
        <v>43</v>
      </c>
      <c r="B51" s="102">
        <f t="shared" si="4"/>
        <v>0.99975071924950443</v>
      </c>
      <c r="C51" s="102">
        <f t="shared" si="8"/>
        <v>2.5616836279612485E-5</v>
      </c>
      <c r="D51" s="99">
        <f>ROUND((1000*NPV($A$5,$C52:$C$103)-$D$5*($B52+NPV($A$5,$B53:$B$103)))/B52,3)</f>
        <v>4.5780000000000003</v>
      </c>
      <c r="E51" s="2">
        <v>2.5623223656035577E-2</v>
      </c>
      <c r="G51" s="4">
        <v>43</v>
      </c>
      <c r="H51" s="102">
        <f t="shared" si="5"/>
        <v>0.99930754206182282</v>
      </c>
      <c r="I51" s="102">
        <f t="shared" si="9"/>
        <v>8.0261086306105135E-5</v>
      </c>
      <c r="J51" s="99">
        <f>ROUND((1000*NPV($G$5,$I52:$I$93)-$J$5*($H52+NPV($G$5,$H53:$H$93)))/H52,3)</f>
        <v>6.2759999999999998</v>
      </c>
      <c r="K51" s="2">
        <v>8.0316702244142307E-2</v>
      </c>
      <c r="M51" s="4">
        <v>43</v>
      </c>
      <c r="N51" s="102">
        <f t="shared" si="6"/>
        <v>0.99800064966759605</v>
      </c>
      <c r="O51" s="102">
        <f t="shared" si="10"/>
        <v>2.1346880124574304E-4</v>
      </c>
      <c r="P51" s="99">
        <f>ROUND((1000*NPV($M$5,$O52:$O$83)-$P$5*($N52+NPV($M$5,$N53:$N$83)))/N52,3)</f>
        <v>7.782</v>
      </c>
      <c r="Q51" s="2">
        <v>0.21389645519453623</v>
      </c>
      <c r="S51" s="4">
        <v>43</v>
      </c>
      <c r="T51" s="102">
        <f t="shared" si="7"/>
        <v>0.99499092034286041</v>
      </c>
      <c r="U51" s="102">
        <f t="shared" si="11"/>
        <v>4.3116030104611071E-4</v>
      </c>
      <c r="V51" s="99">
        <f>ROUND((1000*NPV($S$5,$U52:$U$83)-$V$5*($T52+NPV($S$5,$T53:$T$83)))/T52,3)</f>
        <v>8.0960000000000001</v>
      </c>
      <c r="W51" s="2">
        <v>0.43333088999197972</v>
      </c>
    </row>
    <row r="52" spans="1:23" ht="16" x14ac:dyDescent="0.2">
      <c r="A52" s="4">
        <v>44</v>
      </c>
      <c r="B52" s="102">
        <f t="shared" si="4"/>
        <v>0.99972510241322476</v>
      </c>
      <c r="C52" s="102">
        <f t="shared" si="8"/>
        <v>2.8629335379192421E-5</v>
      </c>
      <c r="D52" s="99">
        <f>ROUND((1000*NPV($A$5,$C53:$C$103)-$D$5*($B53+NPV($A$5,$B54:$B$103)))/B53,3)</f>
        <v>4.7699999999999996</v>
      </c>
      <c r="E52" s="2">
        <v>2.8637207678475218E-2</v>
      </c>
      <c r="G52" s="4">
        <v>44</v>
      </c>
      <c r="H52" s="102">
        <f t="shared" si="5"/>
        <v>0.99922728097551672</v>
      </c>
      <c r="I52" s="102">
        <f t="shared" si="9"/>
        <v>8.9486294718328697E-5</v>
      </c>
      <c r="J52" s="99">
        <f>ROUND((1000*NPV($G$5,$I53:$I$93)-$J$5*($H53+NPV($G$5,$H54:$H$93)))/H53,3)</f>
        <v>6.4939999999999998</v>
      </c>
      <c r="K52" s="2">
        <v>8.9555495953799233E-2</v>
      </c>
      <c r="M52" s="4">
        <v>44</v>
      </c>
      <c r="N52" s="102">
        <f t="shared" si="6"/>
        <v>0.99778718086635032</v>
      </c>
      <c r="O52" s="102">
        <f t="shared" si="10"/>
        <v>2.3189173093607097E-4</v>
      </c>
      <c r="P52" s="99">
        <f>ROUND((1000*NPV($M$5,$O53:$O$83)-$P$5*($N53+NPV($M$5,$N54:$N$83)))/N53,3)</f>
        <v>7.9459999999999997</v>
      </c>
      <c r="Q52" s="2">
        <v>0.23240600338714107</v>
      </c>
      <c r="S52" s="4">
        <v>44</v>
      </c>
      <c r="T52" s="102">
        <f t="shared" si="7"/>
        <v>0.99455976004181434</v>
      </c>
      <c r="U52" s="102">
        <f t="shared" si="11"/>
        <v>4.5578361067841281E-4</v>
      </c>
      <c r="V52" s="99">
        <f>ROUND((1000*NPV($S$5,$U53:$U$83)-$V$5*($T53+NPV($S$5,$T54:$T$83)))/T53,3)</f>
        <v>8.0909999999999993</v>
      </c>
      <c r="W52" s="2">
        <v>0.45827674614469649</v>
      </c>
    </row>
    <row r="53" spans="1:23" ht="16" x14ac:dyDescent="0.2">
      <c r="A53" s="4">
        <v>45</v>
      </c>
      <c r="B53" s="102">
        <f t="shared" si="4"/>
        <v>0.99969647307784559</v>
      </c>
      <c r="C53" s="102">
        <f t="shared" si="8"/>
        <v>3.2069718468358301E-5</v>
      </c>
      <c r="D53" s="99">
        <f>ROUND((1000*NPV($A$5,$C54:$C$103)-$D$5*($B54+NPV($A$5,$B55:$B$103)))/B54,3)</f>
        <v>4.9669999999999996</v>
      </c>
      <c r="E53" s="2">
        <v>3.2079455446734434E-2</v>
      </c>
      <c r="G53" s="4">
        <v>45</v>
      </c>
      <c r="H53" s="102">
        <f t="shared" si="5"/>
        <v>0.99913779468079844</v>
      </c>
      <c r="I53" s="102">
        <f t="shared" si="9"/>
        <v>9.9577924168959783E-5</v>
      </c>
      <c r="J53" s="99">
        <f>ROUND((1000*NPV($G$5,$I54:$I$93)-$J$5*($H54+NPV($G$5,$H55:$H$93)))/H54,3)</f>
        <v>6.71</v>
      </c>
      <c r="K53" s="2">
        <v>9.9663854874764937E-2</v>
      </c>
      <c r="M53" s="4">
        <v>45</v>
      </c>
      <c r="N53" s="102">
        <f t="shared" si="6"/>
        <v>0.99755528913541425</v>
      </c>
      <c r="O53" s="102">
        <f t="shared" si="10"/>
        <v>2.5119374501760672E-4</v>
      </c>
      <c r="P53" s="99">
        <f>ROUND((1000*NPV($M$5,$O54:$O$83)-$P$5*($N54+NPV($M$5,$N55:$N$83)))/N54,3)</f>
        <v>8.0980000000000008</v>
      </c>
      <c r="Q53" s="2">
        <v>0.25180934606172806</v>
      </c>
      <c r="S53" s="4">
        <v>45</v>
      </c>
      <c r="T53" s="102">
        <f t="shared" si="7"/>
        <v>0.99410397643113591</v>
      </c>
      <c r="U53" s="102">
        <f t="shared" si="11"/>
        <v>4.8062842359267822E-4</v>
      </c>
      <c r="V53" s="99">
        <f>ROUND((1000*NPV($S$5,$U54:$U$83)-$V$5*($T54+NPV($S$5,$T55:$T$83)))/T54,3)</f>
        <v>8.06</v>
      </c>
      <c r="W53" s="2">
        <v>0.48347902733288439</v>
      </c>
    </row>
    <row r="54" spans="1:23" ht="16" x14ac:dyDescent="0.2">
      <c r="A54" s="4">
        <v>46</v>
      </c>
      <c r="B54" s="102">
        <f t="shared" si="4"/>
        <v>0.99966440335937723</v>
      </c>
      <c r="C54" s="102">
        <f t="shared" si="8"/>
        <v>3.5971770799082613E-5</v>
      </c>
      <c r="D54" s="99">
        <f>ROUND((1000*NPV($A$5,$C55:$C$103)-$D$5*($B55+NPV($A$5,$B56:$B$103)))/B55,3)</f>
        <v>5.1669999999999998</v>
      </c>
      <c r="E54" s="2">
        <v>3.5983846857204578E-2</v>
      </c>
      <c r="G54" s="4">
        <v>46</v>
      </c>
      <c r="H54" s="102">
        <f t="shared" si="5"/>
        <v>0.99903821675662952</v>
      </c>
      <c r="I54" s="102">
        <f t="shared" si="9"/>
        <v>1.1063555244509434E-4</v>
      </c>
      <c r="J54" s="99">
        <f>ROUND((1000*NPV($G$5,$I55:$I$93)-$J$5*($H55+NPV($G$5,$H56:$H$93)))/H55,3)</f>
        <v>6.9249999999999998</v>
      </c>
      <c r="K54" s="2">
        <v>0.11074206230495554</v>
      </c>
      <c r="M54" s="4">
        <v>46</v>
      </c>
      <c r="N54" s="102">
        <f t="shared" si="6"/>
        <v>0.99730409539039666</v>
      </c>
      <c r="O54" s="102">
        <f t="shared" si="10"/>
        <v>2.7132546757048422E-4</v>
      </c>
      <c r="P54" s="99">
        <f>ROUND((1000*NPV($M$5,$O55:$O$83)-$P$5*($N55+NPV($M$5,$N56:$N$83)))/N55,3)</f>
        <v>8.2349999999999994</v>
      </c>
      <c r="Q54" s="2">
        <v>0.27205891244663277</v>
      </c>
      <c r="S54" s="4">
        <v>46</v>
      </c>
      <c r="T54" s="102">
        <f t="shared" si="7"/>
        <v>0.99362334800754326</v>
      </c>
      <c r="U54" s="102">
        <f t="shared" si="11"/>
        <v>5.0557632780269448E-4</v>
      </c>
      <c r="V54" s="99">
        <f>ROUND((1000*NPV($S$5,$U55:$U$83)-$V$5*($T55+NPV($S$5,$T56:$T$83)))/T55,3)</f>
        <v>8.0020000000000007</v>
      </c>
      <c r="W54" s="2">
        <v>0.50882090161880567</v>
      </c>
    </row>
    <row r="55" spans="1:23" ht="16" x14ac:dyDescent="0.2">
      <c r="A55" s="4">
        <v>47</v>
      </c>
      <c r="B55" s="102">
        <f t="shared" si="4"/>
        <v>0.99962843158857817</v>
      </c>
      <c r="C55" s="102">
        <f t="shared" si="8"/>
        <v>4.0373558133179499E-5</v>
      </c>
      <c r="D55" s="99">
        <f>ROUND((1000*NPV($A$5,$C56:$C$103)-$D$5*($B56+NPV($A$5,$B57:$B$103)))/B56,3)</f>
        <v>5.3710000000000004</v>
      </c>
      <c r="E55" s="2">
        <v>4.0388565248208386E-2</v>
      </c>
      <c r="G55" s="4">
        <v>47</v>
      </c>
      <c r="H55" s="102">
        <f t="shared" si="5"/>
        <v>0.99892758120418446</v>
      </c>
      <c r="I55" s="102">
        <f t="shared" si="9"/>
        <v>1.2258527110546577E-4</v>
      </c>
      <c r="J55" s="99">
        <f>ROUND((1000*NPV($G$5,$I56:$I$93)-$J$5*($H56+NPV($G$5,$H57:$H$93)))/H56,3)</f>
        <v>7.1360000000000001</v>
      </c>
      <c r="K55" s="2">
        <v>0.12271687498876749</v>
      </c>
      <c r="M55" s="4">
        <v>47</v>
      </c>
      <c r="N55" s="102">
        <f t="shared" si="6"/>
        <v>0.99703276992282619</v>
      </c>
      <c r="O55" s="102">
        <f t="shared" si="10"/>
        <v>2.9231199436216744E-4</v>
      </c>
      <c r="P55" s="99">
        <f>ROUND((1000*NPV($M$5,$O56:$O$83)-$P$5*($N56+NPV($M$5,$N57:$N$83)))/N56,3)</f>
        <v>8.3569999999999993</v>
      </c>
      <c r="Q55" s="2">
        <v>0.29318193261069381</v>
      </c>
      <c r="S55" s="4">
        <v>47</v>
      </c>
      <c r="T55" s="102">
        <f t="shared" si="7"/>
        <v>0.99311777167974058</v>
      </c>
      <c r="U55" s="102">
        <f t="shared" si="11"/>
        <v>5.310220722719738E-4</v>
      </c>
      <c r="V55" s="99">
        <f>ROUND((1000*NPV($S$5,$U56:$U$83)-$V$5*($T56+NPV($S$5,$T57:$T$83)))/T56,3)</f>
        <v>7.9169999999999998</v>
      </c>
      <c r="W55" s="2">
        <v>0.53470201361296066</v>
      </c>
    </row>
    <row r="56" spans="1:23" ht="16" x14ac:dyDescent="0.2">
      <c r="A56" s="4">
        <v>48</v>
      </c>
      <c r="B56" s="102">
        <f t="shared" si="4"/>
        <v>0.99958805803044504</v>
      </c>
      <c r="C56" s="102">
        <f t="shared" si="8"/>
        <v>4.5332137333566271E-5</v>
      </c>
      <c r="D56" s="99">
        <f>ROUND((1000*NPV($A$5,$C57:$C$103)-$D$5*($B57+NPV($A$5,$B58:$B$103)))/B57,3)</f>
        <v>5.5789999999999997</v>
      </c>
      <c r="E56" s="2">
        <v>4.5350819239364668E-2</v>
      </c>
      <c r="G56" s="4">
        <v>48</v>
      </c>
      <c r="H56" s="102">
        <f t="shared" si="5"/>
        <v>0.99880499593307903</v>
      </c>
      <c r="I56" s="102">
        <f t="shared" si="9"/>
        <v>1.3546673515328142E-4</v>
      </c>
      <c r="J56" s="99">
        <f>ROUND((1000*NPV($G$5,$I57:$I$93)-$J$5*($H57+NPV($G$5,$H58:$H$93)))/H57,3)</f>
        <v>7.343</v>
      </c>
      <c r="K56" s="2">
        <v>0.13562881213537487</v>
      </c>
      <c r="M56" s="4">
        <v>48</v>
      </c>
      <c r="N56" s="102">
        <f t="shared" si="6"/>
        <v>0.996740457928464</v>
      </c>
      <c r="O56" s="102">
        <f t="shared" si="10"/>
        <v>3.1398442298229915E-4</v>
      </c>
      <c r="P56" s="99">
        <f>ROUND((1000*NPV($M$5,$O57:$O$83)-$P$5*($N57+NPV($M$5,$N58:$N$83)))/N57,3)</f>
        <v>8.4629999999999992</v>
      </c>
      <c r="Q56" s="2">
        <v>0.31501121529154763</v>
      </c>
      <c r="S56" s="4">
        <v>48</v>
      </c>
      <c r="T56" s="102">
        <f t="shared" si="7"/>
        <v>0.99258674960746862</v>
      </c>
      <c r="U56" s="102">
        <f t="shared" si="11"/>
        <v>5.5698633529203425E-4</v>
      </c>
      <c r="V56" s="99">
        <f>ROUND((1000*NPV($S$5,$U57:$U$83)-$V$5*($T57+NPV($S$5,$T58:$T$83)))/T57,3)</f>
        <v>7.8010000000000002</v>
      </c>
      <c r="W56" s="2">
        <v>0.56114625297214749</v>
      </c>
    </row>
    <row r="57" spans="1:23" ht="16" x14ac:dyDescent="0.2">
      <c r="A57" s="4">
        <v>49</v>
      </c>
      <c r="B57" s="102">
        <f t="shared" si="4"/>
        <v>0.99954272589311144</v>
      </c>
      <c r="C57" s="102">
        <f t="shared" si="8"/>
        <v>5.0909683099568288E-5</v>
      </c>
      <c r="D57" s="99">
        <f>ROUND((1000*NPV($A$5,$C58:$C$103)-$D$5*($B58+NPV($A$5,$B59:$B$103)))/B58,3)</f>
        <v>5.7889999999999997</v>
      </c>
      <c r="E57" s="2">
        <v>5.0932973429504445E-2</v>
      </c>
      <c r="G57" s="4">
        <v>49</v>
      </c>
      <c r="H57" s="102">
        <f t="shared" si="5"/>
        <v>0.99866952919792573</v>
      </c>
      <c r="I57" s="102">
        <f t="shared" si="9"/>
        <v>1.4926488518596519E-4</v>
      </c>
      <c r="J57" s="99">
        <f>ROUND((1000*NPV($G$5,$I58:$I$93)-$J$5*($H58+NPV($G$5,$H59:$H$93)))/H58,3)</f>
        <v>7.5439999999999996</v>
      </c>
      <c r="K57" s="2">
        <v>0.14946374233110549</v>
      </c>
      <c r="M57" s="4">
        <v>49</v>
      </c>
      <c r="N57" s="102">
        <f t="shared" si="6"/>
        <v>0.99642647350548175</v>
      </c>
      <c r="O57" s="102">
        <f t="shared" si="10"/>
        <v>3.3631637305634598E-4</v>
      </c>
      <c r="P57" s="99">
        <f>ROUND((1000*NPV($M$5,$O58:$O$83)-$P$5*($N58+NPV($M$5,$N59:$N$83)))/N58,3)</f>
        <v>8.5500000000000007</v>
      </c>
      <c r="Q57" s="2">
        <v>0.33752251871948663</v>
      </c>
      <c r="S57" s="4">
        <v>49</v>
      </c>
      <c r="T57" s="102">
        <f t="shared" si="7"/>
        <v>0.99202976327217662</v>
      </c>
      <c r="U57" s="102">
        <f t="shared" si="11"/>
        <v>5.8338868642502121E-4</v>
      </c>
      <c r="V57" s="99">
        <f>ROUND((1000*NPV($S$5,$U58:$U$83)-$V$5*($T58+NPV($S$5,$T59:$T$83)))/T58,3)</f>
        <v>7.6550000000000002</v>
      </c>
      <c r="W57" s="2">
        <v>0.58807578968269392</v>
      </c>
    </row>
    <row r="58" spans="1:23" ht="16" x14ac:dyDescent="0.2">
      <c r="A58" s="4">
        <v>50</v>
      </c>
      <c r="B58" s="102">
        <f t="shared" si="4"/>
        <v>0.99949181621001182</v>
      </c>
      <c r="C58" s="102">
        <f t="shared" si="8"/>
        <v>5.7169134185839612E-5</v>
      </c>
      <c r="D58" s="99">
        <f>ROUND((1000*NPV($A$5,$C59:$C$103)-$D$5*($B59+NPV($A$5,$B60:$B$103)))/B59,3)</f>
        <v>6.0010000000000003</v>
      </c>
      <c r="E58" s="2">
        <v>5.7198201384599745E-2</v>
      </c>
      <c r="G58" s="4">
        <v>50</v>
      </c>
      <c r="H58" s="102">
        <f t="shared" si="5"/>
        <v>0.99852026431273977</v>
      </c>
      <c r="I58" s="102">
        <f t="shared" si="9"/>
        <v>1.6392670051531272E-4</v>
      </c>
      <c r="J58" s="99">
        <f>ROUND((1000*NPV($G$5,$I59:$I$93)-$J$5*($H59+NPV($G$5,$H60:$H$93)))/H59,3)</f>
        <v>7.7389999999999999</v>
      </c>
      <c r="K58" s="2">
        <v>0.16416962817288439</v>
      </c>
      <c r="M58" s="4">
        <v>50</v>
      </c>
      <c r="N58" s="102">
        <f t="shared" si="6"/>
        <v>0.99609015713242544</v>
      </c>
      <c r="O58" s="102">
        <f t="shared" si="10"/>
        <v>3.5928928498323785E-4</v>
      </c>
      <c r="P58" s="99">
        <f>ROUND((1000*NPV($M$5,$O59:$O$83)-$P$5*($N59+NPV($M$5,$N60:$N$83)))/N59,3)</f>
        <v>8.6180000000000003</v>
      </c>
      <c r="Q58" s="2">
        <v>0.36069956359931388</v>
      </c>
      <c r="S58" s="4">
        <v>50</v>
      </c>
      <c r="T58" s="102">
        <f t="shared" si="7"/>
        <v>0.99144637458575158</v>
      </c>
      <c r="U58" s="102">
        <f t="shared" si="11"/>
        <v>6.1015948871772014E-4</v>
      </c>
      <c r="V58" s="99">
        <f>ROUND((1000*NPV($S$5,$U59:$U$83)-$V$5*($T59+NPV($S$5,$T60:$T$83)))/T59,3)</f>
        <v>7.4749999999999996</v>
      </c>
      <c r="W58" s="2">
        <v>0.61542359159128346</v>
      </c>
    </row>
    <row r="59" spans="1:23" ht="16" x14ac:dyDescent="0.2">
      <c r="A59" s="4">
        <v>51</v>
      </c>
      <c r="B59" s="102">
        <f t="shared" si="4"/>
        <v>0.99943464707582597</v>
      </c>
      <c r="C59" s="102">
        <f t="shared" si="8"/>
        <v>6.4142999866372799E-5</v>
      </c>
      <c r="D59" s="99">
        <f>ROUND((1000*NPV($A$5,$C60:$C$103)-$D$5*($B60+NPV($A$5,$B61:$B$103)))/B60,3)</f>
        <v>6.2149999999999999</v>
      </c>
      <c r="E59" s="2">
        <v>6.4179283812147395E-2</v>
      </c>
      <c r="G59" s="4">
        <v>51</v>
      </c>
      <c r="H59" s="102">
        <f t="shared" si="5"/>
        <v>0.99835633761222442</v>
      </c>
      <c r="I59" s="102">
        <f t="shared" si="9"/>
        <v>1.795071788364746E-4</v>
      </c>
      <c r="J59" s="99">
        <f>ROUND((1000*NPV($G$5,$I60:$I$93)-$J$5*($H60+NPV($G$5,$H61:$H$93)))/H60,3)</f>
        <v>7.9260000000000002</v>
      </c>
      <c r="K59" s="2">
        <v>0.17980271379435836</v>
      </c>
      <c r="M59" s="4">
        <v>51</v>
      </c>
      <c r="N59" s="102">
        <f t="shared" si="6"/>
        <v>0.99573086784744225</v>
      </c>
      <c r="O59" s="102">
        <f t="shared" si="10"/>
        <v>3.8279293234153781E-4</v>
      </c>
      <c r="P59" s="99">
        <f>ROUND((1000*NPV($M$5,$O60:$O$83)-$P$5*($N60+NPV($M$5,$N61:$N$83)))/N60,3)</f>
        <v>8.6649999999999991</v>
      </c>
      <c r="Q59" s="2">
        <v>0.38443413245695046</v>
      </c>
      <c r="S59" s="4">
        <v>51</v>
      </c>
      <c r="T59" s="102">
        <f t="shared" si="7"/>
        <v>0.9908362150970339</v>
      </c>
      <c r="U59" s="102">
        <f t="shared" si="11"/>
        <v>6.3724163095441912E-4</v>
      </c>
      <c r="V59" s="99">
        <f>ROUND((1000*NPV($S$5,$U60:$U$83)-$V$5*($T60+NPV($S$5,$T61:$T$83)))/T60,3)</f>
        <v>7.2610000000000001</v>
      </c>
      <c r="W59" s="2">
        <v>0.64313518343898357</v>
      </c>
    </row>
    <row r="60" spans="1:23" ht="16" x14ac:dyDescent="0.2">
      <c r="A60" s="4">
        <v>52</v>
      </c>
      <c r="B60" s="102">
        <f t="shared" si="4"/>
        <v>0.99937050407595962</v>
      </c>
      <c r="C60" s="102">
        <f t="shared" si="8"/>
        <v>7.1826992473299263E-5</v>
      </c>
      <c r="D60" s="99">
        <f>ROUND((1000*NPV($A$5,$C61:$C$103)-$D$5*($B61+NPV($A$5,$B62:$B$103)))/B61,3)</f>
        <v>6.43</v>
      </c>
      <c r="E60" s="2">
        <v>7.1872235752757294E-2</v>
      </c>
      <c r="G60" s="4">
        <v>52</v>
      </c>
      <c r="H60" s="102">
        <f t="shared" si="5"/>
        <v>0.9981768304333879</v>
      </c>
      <c r="I60" s="102">
        <f t="shared" si="9"/>
        <v>1.960138923058666E-4</v>
      </c>
      <c r="J60" s="99">
        <f>ROUND((1000*NPV($G$5,$I61:$I$93)-$J$5*($H61+NPV($G$5,$H62:$H$93)))/H61,3)</f>
        <v>8.1039999999999992</v>
      </c>
      <c r="K60" s="2">
        <v>0.19637191159883102</v>
      </c>
      <c r="M60" s="4">
        <v>52</v>
      </c>
      <c r="N60" s="102">
        <f t="shared" si="6"/>
        <v>0.99534807491510069</v>
      </c>
      <c r="O60" s="102">
        <f t="shared" si="10"/>
        <v>4.0677926727827803E-4</v>
      </c>
      <c r="P60" s="99">
        <f>ROUND((1000*NPV($M$5,$O61:$O$83)-$P$5*($N61+NPV($M$5,$N62:$N$83)))/N61,3)</f>
        <v>8.69</v>
      </c>
      <c r="Q60" s="2">
        <v>0.40868041796632271</v>
      </c>
      <c r="S60" s="4">
        <v>52</v>
      </c>
      <c r="T60" s="102">
        <f t="shared" si="7"/>
        <v>0.99019897346607944</v>
      </c>
      <c r="U60" s="102">
        <f t="shared" si="11"/>
        <v>6.6460643787228139E-4</v>
      </c>
      <c r="V60" s="99">
        <f>ROUND((1000*NPV($S$5,$U61:$U$83)-$V$5*($T61+NPV($S$5,$T62:$T$83)))/T61,3)</f>
        <v>7.01</v>
      </c>
      <c r="W60" s="2">
        <v>0.67118473729163919</v>
      </c>
    </row>
    <row r="61" spans="1:23" ht="16" x14ac:dyDescent="0.2">
      <c r="A61" s="4">
        <v>53</v>
      </c>
      <c r="B61" s="102">
        <f t="shared" si="4"/>
        <v>0.9992986770834863</v>
      </c>
      <c r="C61" s="102">
        <f t="shared" si="8"/>
        <v>8.0260374300279689E-5</v>
      </c>
      <c r="D61" s="99">
        <f>ROUND((1000*NPV($A$5,$C62:$C$103)-$D$5*($B62+NPV($A$5,$B63:$B$103)))/B62,3)</f>
        <v>6.6449999999999996</v>
      </c>
      <c r="E61" s="2">
        <v>8.0316702244142307E-2</v>
      </c>
      <c r="G61" s="4">
        <v>53</v>
      </c>
      <c r="H61" s="102">
        <f t="shared" si="5"/>
        <v>0.99798081654108206</v>
      </c>
      <c r="I61" s="102">
        <f t="shared" si="9"/>
        <v>2.1346455901028624E-4</v>
      </c>
      <c r="J61" s="99">
        <f>ROUND((1000*NPV($G$5,$I62:$I$93)-$J$5*($H62+NPV($G$5,$H63:$H$93)))/H62,3)</f>
        <v>8.2720000000000002</v>
      </c>
      <c r="K61" s="2">
        <v>0.21389645519453623</v>
      </c>
      <c r="M61" s="4">
        <v>53</v>
      </c>
      <c r="N61" s="102">
        <f t="shared" si="6"/>
        <v>0.99494129564782241</v>
      </c>
      <c r="O61" s="102">
        <f t="shared" si="10"/>
        <v>4.3113879713284429E-4</v>
      </c>
      <c r="P61" s="99">
        <f>ROUND((1000*NPV($M$5,$O62:$O$83)-$P$5*($N62+NPV($M$5,$N63:$N$83)))/N62,3)</f>
        <v>8.6920000000000002</v>
      </c>
      <c r="Q61" s="2">
        <v>0.43333088999197972</v>
      </c>
      <c r="S61" s="4">
        <v>53</v>
      </c>
      <c r="T61" s="102">
        <f t="shared" si="7"/>
        <v>0.98953436702820718</v>
      </c>
      <c r="U61" s="102">
        <f t="shared" si="11"/>
        <v>6.922373788577922E-4</v>
      </c>
      <c r="V61" s="99">
        <f>ROUND((1000*NPV($S$5,$U62:$U$83)-$V$5*($T62+NPV($S$5,$T63:$T$83)))/T62,3)</f>
        <v>6.72</v>
      </c>
      <c r="W61" s="2">
        <v>0.69955870349074967</v>
      </c>
    </row>
    <row r="62" spans="1:23" ht="16" x14ac:dyDescent="0.2">
      <c r="A62" s="4">
        <v>54</v>
      </c>
      <c r="B62" s="102">
        <f t="shared" si="4"/>
        <v>0.99921841670918599</v>
      </c>
      <c r="C62" s="102">
        <f t="shared" si="8"/>
        <v>8.9485500874561188E-5</v>
      </c>
      <c r="D62" s="99">
        <f>ROUND((1000*NPV($A$5,$C63:$C$103)-$D$5*($B63+NPV($A$5,$B64:$B$103)))/B63,3)</f>
        <v>6.859</v>
      </c>
      <c r="E62" s="2">
        <v>8.9555495953799233E-2</v>
      </c>
      <c r="G62" s="4">
        <v>54</v>
      </c>
      <c r="H62" s="102">
        <f t="shared" si="5"/>
        <v>0.99776735198207178</v>
      </c>
      <c r="I62" s="102">
        <f t="shared" si="9"/>
        <v>2.3188712258432416E-4</v>
      </c>
      <c r="J62" s="99">
        <f>ROUND((1000*NPV($G$5,$I63:$I$93)-$J$5*($H63+NPV($G$5,$H64:$H$93)))/H63,3)</f>
        <v>8.4280000000000008</v>
      </c>
      <c r="K62" s="2">
        <v>0.23240600338714107</v>
      </c>
      <c r="M62" s="4">
        <v>54</v>
      </c>
      <c r="N62" s="102">
        <f t="shared" si="6"/>
        <v>0.99451015685068955</v>
      </c>
      <c r="O62" s="102">
        <f t="shared" si="10"/>
        <v>4.5576087868938573E-4</v>
      </c>
      <c r="P62" s="99">
        <f>ROUND((1000*NPV($M$5,$O63:$O$83)-$P$5*($N63+NPV($M$5,$N64:$N$83)))/N63,3)</f>
        <v>8.6690000000000005</v>
      </c>
      <c r="Q62" s="2">
        <v>0.45827674614469649</v>
      </c>
      <c r="S62" s="4">
        <v>54</v>
      </c>
      <c r="T62" s="102">
        <f t="shared" si="7"/>
        <v>0.98884212964934937</v>
      </c>
      <c r="U62" s="102">
        <f t="shared" si="11"/>
        <v>7.201130934218462E-4</v>
      </c>
      <c r="V62" s="99">
        <f>ROUND((1000*NPV($S$5,$U63:$U$83)-$V$5*($T63+NPV($S$5,$T64:$T$83)))/T63,3)</f>
        <v>6.39</v>
      </c>
      <c r="W62" s="2">
        <v>0.72823868626754762</v>
      </c>
    </row>
    <row r="63" spans="1:23" ht="16" x14ac:dyDescent="0.2">
      <c r="A63" s="4">
        <v>55</v>
      </c>
      <c r="B63" s="102">
        <f t="shared" si="4"/>
        <v>0.99912893120831148</v>
      </c>
      <c r="C63" s="102">
        <f t="shared" si="8"/>
        <v>9.9577040801124156E-5</v>
      </c>
      <c r="D63" s="99">
        <f>ROUND((1000*NPV($A$5,$C64:$C$103)-$D$5*($B64+NPV($A$5,$B65:$B$103)))/B64,3)</f>
        <v>7.0720000000000001</v>
      </c>
      <c r="E63" s="2">
        <v>9.9663854874764937E-2</v>
      </c>
      <c r="G63" s="4">
        <v>55</v>
      </c>
      <c r="H63" s="102">
        <f t="shared" si="5"/>
        <v>0.99753546485948741</v>
      </c>
      <c r="I63" s="102">
        <f t="shared" si="9"/>
        <v>2.5118875307964943E-4</v>
      </c>
      <c r="J63" s="99">
        <f>ROUND((1000*NPV($G$5,$I64:$I$93)-$J$5*($H64+NPV($G$5,$H65:$H$93)))/H64,3)</f>
        <v>8.5719999999999992</v>
      </c>
      <c r="K63" s="2">
        <v>0.25180934606172806</v>
      </c>
      <c r="M63" s="4">
        <v>55</v>
      </c>
      <c r="N63" s="102">
        <f t="shared" si="6"/>
        <v>0.99405439597200018</v>
      </c>
      <c r="O63" s="102">
        <f t="shared" si="10"/>
        <v>4.8060445248052059E-4</v>
      </c>
      <c r="P63" s="99">
        <f>ROUND((1000*NPV($M$5,$O64:$O$83)-$P$5*($N64+NPV($M$5,$N65:$N$83)))/N64,3)</f>
        <v>8.6199999999999992</v>
      </c>
      <c r="Q63" s="2">
        <v>0.48347902733288439</v>
      </c>
      <c r="S63" s="4">
        <v>55</v>
      </c>
      <c r="T63" s="102">
        <f t="shared" si="7"/>
        <v>0.98812201655592757</v>
      </c>
      <c r="U63" s="102">
        <f t="shared" si="11"/>
        <v>7.4822693455328074E-4</v>
      </c>
      <c r="V63" s="99">
        <f>ROUND((1000*NPV($S$5,$U64:$U$83)-$V$5*($T64+NPV($S$5,$T65:$T$83)))/T64,3)</f>
        <v>6.0179999999999998</v>
      </c>
      <c r="W63" s="2">
        <v>0.75722119537545107</v>
      </c>
    </row>
    <row r="64" spans="1:23" ht="16" x14ac:dyDescent="0.2">
      <c r="A64" s="4">
        <v>56</v>
      </c>
      <c r="B64" s="102">
        <f t="shared" si="4"/>
        <v>0.99902935416751038</v>
      </c>
      <c r="C64" s="102">
        <f t="shared" si="8"/>
        <v>1.1063457098369793E-4</v>
      </c>
      <c r="D64" s="99">
        <f>ROUND((1000*NPV($A$5,$C65:$C$103)-$D$5*($B65+NPV($A$5,$B66:$B$103)))/B65,3)</f>
        <v>7.2830000000000004</v>
      </c>
      <c r="E64" s="2">
        <v>0.11074206230495554</v>
      </c>
      <c r="G64" s="4">
        <v>56</v>
      </c>
      <c r="H64" s="102">
        <f t="shared" si="5"/>
        <v>0.9972842761064078</v>
      </c>
      <c r="I64" s="102">
        <f t="shared" si="9"/>
        <v>2.7132007555763678E-4</v>
      </c>
      <c r="J64" s="99">
        <f>ROUND((1000*NPV($G$5,$I65:$I$93)-$J$5*($H65+NPV($G$5,$H66:$H$93)))/H65,3)</f>
        <v>8.7010000000000005</v>
      </c>
      <c r="K64" s="2">
        <v>0.27205891244663277</v>
      </c>
      <c r="M64" s="4">
        <v>56</v>
      </c>
      <c r="N64" s="102">
        <f t="shared" si="6"/>
        <v>0.99357379151951963</v>
      </c>
      <c r="O64" s="102">
        <f t="shared" si="10"/>
        <v>5.0555111242577726E-4</v>
      </c>
      <c r="P64" s="99">
        <f>ROUND((1000*NPV($M$5,$O65:$O$83)-$P$5*($N65+NPV($M$5,$N66:$N$83)))/N65,3)</f>
        <v>8.5429999999999993</v>
      </c>
      <c r="Q64" s="2">
        <v>0.50882090161880567</v>
      </c>
      <c r="S64" s="4">
        <v>56</v>
      </c>
      <c r="T64" s="102">
        <f t="shared" si="7"/>
        <v>0.98737378962137434</v>
      </c>
      <c r="U64" s="102">
        <f t="shared" si="11"/>
        <v>7.8474689487510458E-4</v>
      </c>
      <c r="V64" s="99">
        <f>ROUND((1000*NPV($S$5,$U65:$U$83)-$V$5*($T65+NPV($S$5,$T66:$T$83)))/T65,3)</f>
        <v>5.593</v>
      </c>
      <c r="W64" s="2">
        <v>0.7947819793515376</v>
      </c>
    </row>
    <row r="65" spans="1:23" ht="16" x14ac:dyDescent="0.2">
      <c r="A65" s="4">
        <v>57</v>
      </c>
      <c r="B65" s="102">
        <f t="shared" si="4"/>
        <v>0.99891871959652667</v>
      </c>
      <c r="C65" s="102">
        <f t="shared" si="8"/>
        <v>1.2258418363666665E-4</v>
      </c>
      <c r="D65" s="99">
        <f>ROUND((1000*NPV($A$5,$C66:$C$103)-$D$5*($B66+NPV($A$5,$B67:$B$103)))/B66,3)</f>
        <v>7.49</v>
      </c>
      <c r="E65" s="2">
        <v>0.12271687498876749</v>
      </c>
      <c r="G65" s="4">
        <v>57</v>
      </c>
      <c r="H65" s="102">
        <f t="shared" si="5"/>
        <v>0.99701295603085016</v>
      </c>
      <c r="I65" s="102">
        <f t="shared" si="9"/>
        <v>2.9230618528702535E-4</v>
      </c>
      <c r="J65" s="99">
        <f>ROUND((1000*NPV($G$5,$I66:$I$93)-$J$5*($H66+NPV($G$5,$H67:$H$93)))/H66,3)</f>
        <v>8.8140000000000001</v>
      </c>
      <c r="K65" s="2">
        <v>0.29318193261069381</v>
      </c>
      <c r="M65" s="4">
        <v>57</v>
      </c>
      <c r="N65" s="102">
        <f t="shared" si="6"/>
        <v>0.99306824040709385</v>
      </c>
      <c r="O65" s="102">
        <f t="shared" si="10"/>
        <v>5.3099558780075277E-4</v>
      </c>
      <c r="P65" s="99">
        <f>ROUND((1000*NPV($M$5,$O66:$O$83)-$P$5*($N66+NPV($M$5,$N67:$N$83)))/N66,3)</f>
        <v>8.4390000000000001</v>
      </c>
      <c r="Q65" s="2">
        <v>0.53470201361296066</v>
      </c>
      <c r="S65" s="4">
        <v>57</v>
      </c>
      <c r="T65" s="102">
        <f t="shared" si="7"/>
        <v>0.98658904272649928</v>
      </c>
      <c r="U65" s="102">
        <f t="shared" si="11"/>
        <v>7.9951210234288595E-4</v>
      </c>
      <c r="V65" s="99">
        <f>ROUND((1000*NPV($S$5,$U66:$U$83)-$V$5*($T66+NPV($S$5,$T67:$T$83)))/T66,3)</f>
        <v>5.1360000000000001</v>
      </c>
      <c r="W65" s="2">
        <v>0.81038007490270236</v>
      </c>
    </row>
    <row r="66" spans="1:23" ht="16" x14ac:dyDescent="0.2">
      <c r="A66" s="4">
        <v>58</v>
      </c>
      <c r="B66" s="102">
        <f t="shared" si="4"/>
        <v>0.99879613541289003</v>
      </c>
      <c r="C66" s="102">
        <f t="shared" si="8"/>
        <v>1.3546553341145328E-4</v>
      </c>
      <c r="D66" s="99">
        <f>ROUND((1000*NPV($A$5,$C67:$C$103)-$D$5*($B67+NPV($A$5,$B68:$B$103)))/B67,3)</f>
        <v>7.6920000000000002</v>
      </c>
      <c r="E66" s="2">
        <v>0.13562881213537487</v>
      </c>
      <c r="G66" s="4">
        <v>58</v>
      </c>
      <c r="H66" s="102">
        <f t="shared" si="5"/>
        <v>0.99672064984556319</v>
      </c>
      <c r="I66" s="102">
        <f t="shared" si="9"/>
        <v>3.1397818321403197E-4</v>
      </c>
      <c r="J66" s="99">
        <f>ROUND((1000*NPV($G$5,$I67:$I$93)-$J$5*($H67+NPV($G$5,$H68:$H$93)))/H67,3)</f>
        <v>8.91</v>
      </c>
      <c r="K66" s="2">
        <v>0.31501121529154763</v>
      </c>
      <c r="M66" s="4">
        <v>58</v>
      </c>
      <c r="N66" s="102">
        <f t="shared" si="6"/>
        <v>0.99253724481929306</v>
      </c>
      <c r="O66" s="102">
        <f t="shared" si="10"/>
        <v>5.5695855586564537E-4</v>
      </c>
      <c r="P66" s="99">
        <f>ROUND((1000*NPV($M$5,$O67:$O$83)-$P$5*($N67+NPV($M$5,$N68:$N$83)))/N67,3)</f>
        <v>8.3030000000000008</v>
      </c>
      <c r="Q66" s="2">
        <v>0.56114625297214749</v>
      </c>
      <c r="S66" s="4">
        <v>58</v>
      </c>
      <c r="T66" s="102">
        <f t="shared" si="7"/>
        <v>0.98578953062415642</v>
      </c>
      <c r="U66" s="102">
        <f t="shared" si="11"/>
        <v>8.1440728312128321E-4</v>
      </c>
      <c r="V66" s="99">
        <f>ROUND((1000*NPV($S$5,$U67:$U$83)-$V$5*($T67+NPV($S$5,$T68:$T$83)))/T67,3)</f>
        <v>4.6440000000000001</v>
      </c>
      <c r="W66" s="2">
        <v>0.82614722293270659</v>
      </c>
    </row>
    <row r="67" spans="1:23" ht="16" x14ac:dyDescent="0.2">
      <c r="A67" s="4">
        <v>59</v>
      </c>
      <c r="B67" s="102">
        <f t="shared" si="4"/>
        <v>0.99866066987947855</v>
      </c>
      <c r="C67" s="102">
        <f t="shared" si="8"/>
        <v>1.4926356103907559E-4</v>
      </c>
      <c r="D67" s="99">
        <f>ROUND((1000*NPV($A$5,$C68:$C$103)-$D$5*($B68+NPV($A$5,$B69:$B$103)))/B68,3)</f>
        <v>7.8890000000000002</v>
      </c>
      <c r="E67" s="2">
        <v>0.14946374233110549</v>
      </c>
      <c r="G67" s="4">
        <v>59</v>
      </c>
      <c r="H67" s="102">
        <f t="shared" si="5"/>
        <v>0.9964066716623492</v>
      </c>
      <c r="I67" s="102">
        <f t="shared" si="9"/>
        <v>3.3630968948837663E-4</v>
      </c>
      <c r="J67" s="99">
        <f>ROUND((1000*NPV($G$5,$I68:$I$93)-$J$5*($H68+NPV($G$5,$H69:$H$93)))/H68,3)</f>
        <v>8.9879999999999995</v>
      </c>
      <c r="K67" s="2">
        <v>0.33752251871948663</v>
      </c>
      <c r="M67" s="4">
        <v>59</v>
      </c>
      <c r="N67" s="102">
        <f t="shared" si="6"/>
        <v>0.99198028626342738</v>
      </c>
      <c r="O67" s="102">
        <f t="shared" si="10"/>
        <v>5.8335959019402981E-4</v>
      </c>
      <c r="P67" s="99">
        <f>ROUND((1000*NPV($M$5,$O68:$O$83)-$P$5*($N68+NPV($M$5,$N69:$N$83)))/N68,3)</f>
        <v>8.1349999999999998</v>
      </c>
      <c r="Q67" s="2">
        <v>0.58807578968269392</v>
      </c>
      <c r="S67" s="4">
        <v>59</v>
      </c>
      <c r="T67" s="102">
        <f t="shared" si="7"/>
        <v>0.9849751233410351</v>
      </c>
      <c r="U67" s="102">
        <f t="shared" si="11"/>
        <v>8.295307392615865E-4</v>
      </c>
      <c r="V67" s="99">
        <f>ROUND((1000*NPV($S$5,$U68:$U$83)-$V$5*($T68+NPV($S$5,$T69:$T$83)))/T68,3)</f>
        <v>4.1159999999999997</v>
      </c>
      <c r="W67" s="2">
        <v>0.84218445684985288</v>
      </c>
    </row>
    <row r="68" spans="1:23" ht="16" x14ac:dyDescent="0.2">
      <c r="A68" s="4">
        <v>60</v>
      </c>
      <c r="B68" s="102">
        <f t="shared" si="4"/>
        <v>0.99851140631843949</v>
      </c>
      <c r="C68" s="102">
        <f t="shared" si="8"/>
        <v>1.6392524630168208E-4</v>
      </c>
      <c r="D68" s="99">
        <f>ROUND((1000*NPV($A$5,$C69:$C$103)-$D$5*($B69+NPV($A$5,$B70:$B$103)))/B69,3)</f>
        <v>8.08</v>
      </c>
      <c r="E68" s="2">
        <v>0.16416962817288439</v>
      </c>
      <c r="G68" s="4">
        <v>60</v>
      </c>
      <c r="H68" s="102">
        <f t="shared" si="5"/>
        <v>0.99607036197286081</v>
      </c>
      <c r="I68" s="102">
        <f t="shared" si="9"/>
        <v>3.5928214487782148E-4</v>
      </c>
      <c r="J68" s="99">
        <f>ROUND((1000*NPV($G$5,$I69:$I$93)-$J$5*($H69+NPV($G$5,$H70:$H$93)))/H69,3)</f>
        <v>9.0459999999999994</v>
      </c>
      <c r="K68" s="2">
        <v>0.36069956359931388</v>
      </c>
      <c r="M68" s="4">
        <v>60</v>
      </c>
      <c r="N68" s="102">
        <f t="shared" si="6"/>
        <v>0.99139692667323331</v>
      </c>
      <c r="O68" s="102">
        <f t="shared" si="10"/>
        <v>6.1012905730580154E-4</v>
      </c>
      <c r="P68" s="99">
        <f>ROUND((1000*NPV($M$5,$O69:$O$83)-$P$5*($N69+NPV($M$5,$N70:$N$83)))/N69,3)</f>
        <v>7.9340000000000002</v>
      </c>
      <c r="Q68" s="2">
        <v>0.61542359159128346</v>
      </c>
      <c r="S68" s="4">
        <v>60</v>
      </c>
      <c r="T68" s="102">
        <f t="shared" si="7"/>
        <v>0.98414559260177348</v>
      </c>
      <c r="U68" s="102">
        <f t="shared" si="11"/>
        <v>8.4505258176337001E-4</v>
      </c>
      <c r="V68" s="99">
        <f>ROUND((1000*NPV($S$5,$U69:$U$83)-$V$5*($T69+NPV($S$5,$T70:$T$83)))/T69,3)</f>
        <v>3.55</v>
      </c>
      <c r="W68" s="2">
        <v>0.85866622592833552</v>
      </c>
    </row>
    <row r="69" spans="1:23" ht="16" x14ac:dyDescent="0.2">
      <c r="A69" s="4">
        <v>61</v>
      </c>
      <c r="B69" s="102">
        <f t="shared" si="4"/>
        <v>0.99834748107213778</v>
      </c>
      <c r="C69" s="102">
        <f t="shared" si="8"/>
        <v>1.7950558640653219E-4</v>
      </c>
      <c r="D69" s="99">
        <f>ROUND((1000*NPV($A$5,$C70:$C$103)-$D$5*($B70+NPV($A$5,$B71:$B$103)))/B70,3)</f>
        <v>8.2620000000000005</v>
      </c>
      <c r="E69" s="2">
        <v>0.17980271379435836</v>
      </c>
      <c r="G69" s="4">
        <v>61</v>
      </c>
      <c r="H69" s="102">
        <f t="shared" si="5"/>
        <v>0.99571107982798301</v>
      </c>
      <c r="I69" s="102">
        <f t="shared" si="9"/>
        <v>3.8278532515144398E-4</v>
      </c>
      <c r="J69" s="99">
        <f>ROUND((1000*NPV($G$5,$I70:$I$93)-$J$5*($H70+NPV($G$5,$H71:$H$93)))/H70,3)</f>
        <v>9.0830000000000002</v>
      </c>
      <c r="K69" s="2">
        <v>0.38443413245695046</v>
      </c>
      <c r="M69" s="4">
        <v>61</v>
      </c>
      <c r="N69" s="102">
        <f t="shared" si="6"/>
        <v>0.99078679761592747</v>
      </c>
      <c r="O69" s="102">
        <f t="shared" si="10"/>
        <v>6.3720984883364261E-4</v>
      </c>
      <c r="P69" s="99">
        <f>ROUND((1000*NPV($M$5,$O70:$O$83)-$P$5*($N70+NPV($M$5,$N71:$N$83)))/N70,3)</f>
        <v>7.6959999999999997</v>
      </c>
      <c r="Q69" s="2">
        <v>0.64313518343898357</v>
      </c>
      <c r="S69" s="4">
        <v>61</v>
      </c>
      <c r="T69" s="102">
        <f t="shared" si="7"/>
        <v>0.98330054002001011</v>
      </c>
      <c r="U69" s="102">
        <f t="shared" si="11"/>
        <v>8.6128655808376654E-4</v>
      </c>
      <c r="V69" s="99">
        <f>ROUND((1000*NPV($S$5,$U70:$U$83)-$V$5*($T70+NPV($S$5,$T71:$T$83)))/T70,3)</f>
        <v>2.944</v>
      </c>
      <c r="W69" s="2">
        <v>0.87591384630607383</v>
      </c>
    </row>
    <row r="70" spans="1:23" ht="16" x14ac:dyDescent="0.2">
      <c r="A70" s="4">
        <v>62</v>
      </c>
      <c r="B70" s="102">
        <f t="shared" si="4"/>
        <v>0.99816797548573122</v>
      </c>
      <c r="C70" s="102">
        <f t="shared" si="8"/>
        <v>1.9601215344286816E-4</v>
      </c>
      <c r="D70" s="99">
        <f>ROUND((1000*NPV($A$5,$C71:$C$103)-$D$5*($B71+NPV($A$5,$B72:$B$103)))/B71,3)</f>
        <v>8.4350000000000005</v>
      </c>
      <c r="E70" s="2">
        <v>0.19637191159883102</v>
      </c>
      <c r="G70" s="4">
        <v>62</v>
      </c>
      <c r="H70" s="102">
        <f t="shared" si="5"/>
        <v>0.99532829450283156</v>
      </c>
      <c r="I70" s="102">
        <f t="shared" si="9"/>
        <v>4.0677118341112434E-4</v>
      </c>
      <c r="J70" s="99">
        <f>ROUND((1000*NPV($G$5,$I71:$I$93)-$J$5*($H71+NPV($G$5,$H72:$H$93)))/H71,3)</f>
        <v>9.0980000000000008</v>
      </c>
      <c r="K70" s="2">
        <v>0.40868041796632271</v>
      </c>
      <c r="M70" s="4">
        <v>62</v>
      </c>
      <c r="N70" s="102">
        <f t="shared" si="6"/>
        <v>0.99014958776709383</v>
      </c>
      <c r="O70" s="102">
        <f t="shared" si="10"/>
        <v>6.6457329094488169E-4</v>
      </c>
      <c r="P70" s="99">
        <f>ROUND((1000*NPV($M$5,$O71:$O$83)-$P$5*($N71+NPV($M$5,$N72:$N$83)))/N71,3)</f>
        <v>7.4219999999999997</v>
      </c>
      <c r="Q70" s="2">
        <v>0.67118473729163919</v>
      </c>
      <c r="S70" s="4">
        <v>62</v>
      </c>
      <c r="T70" s="102">
        <f t="shared" si="7"/>
        <v>0.98243925346192629</v>
      </c>
      <c r="U70" s="102">
        <f t="shared" si="11"/>
        <v>8.7883008832601397E-4</v>
      </c>
      <c r="V70" s="99">
        <f>ROUND((1000*NPV($S$5,$U71:$U$83)-$V$5*($T71+NPV($S$5,$T72:$T$83)))/T71,3)</f>
        <v>2.294</v>
      </c>
      <c r="W70" s="2">
        <v>0.89453885848838632</v>
      </c>
    </row>
    <row r="71" spans="1:23" ht="16" x14ac:dyDescent="0.2">
      <c r="A71" s="4">
        <v>63</v>
      </c>
      <c r="B71" s="102">
        <f t="shared" si="4"/>
        <v>0.99797196333228833</v>
      </c>
      <c r="C71" s="102">
        <f t="shared" si="8"/>
        <v>2.1346266534030817E-4</v>
      </c>
      <c r="D71" s="99">
        <f>ROUND((1000*NPV($A$5,$C72:$C$103)-$D$5*($B72+NPV($A$5,$B73:$B$103)))/B72,3)</f>
        <v>8.5980000000000008</v>
      </c>
      <c r="E71" s="2">
        <v>0.21389645519453623</v>
      </c>
      <c r="G71" s="4">
        <v>63</v>
      </c>
      <c r="H71" s="102">
        <f t="shared" si="5"/>
        <v>0.99492152331942041</v>
      </c>
      <c r="I71" s="102">
        <f t="shared" si="9"/>
        <v>4.3113022917218064E-4</v>
      </c>
      <c r="J71" s="99">
        <f>ROUND((1000*NPV($G$5,$I72:$I$93)-$J$5*($H72+NPV($G$5,$H73:$H$93)))/H72,3)</f>
        <v>9.0879999999999992</v>
      </c>
      <c r="K71" s="2">
        <v>0.43333088999197972</v>
      </c>
      <c r="M71" s="4">
        <v>63</v>
      </c>
      <c r="N71" s="102">
        <f t="shared" si="6"/>
        <v>0.98948501447614889</v>
      </c>
      <c r="O71" s="102">
        <f t="shared" si="10"/>
        <v>6.9220285385046044E-4</v>
      </c>
      <c r="P71" s="99">
        <f>ROUND((1000*NPV($M$5,$O72:$O$83)-$P$5*($N72+NPV($M$5,$N73:$N$83)))/N72,3)</f>
        <v>7.1070000000000002</v>
      </c>
      <c r="Q71" s="2">
        <v>0.69955870349074967</v>
      </c>
      <c r="S71" s="4">
        <v>63</v>
      </c>
      <c r="T71" s="102">
        <f t="shared" si="7"/>
        <v>0.98156042337360028</v>
      </c>
      <c r="U71" s="102">
        <f t="shared" si="11"/>
        <v>8.9902950207070541E-4</v>
      </c>
      <c r="V71" s="99">
        <f>ROUND((1000*NPV($S$5,$U72:$U$83)-$V$5*($T72+NPV($S$5,$T73:$T$83)))/T72,3)</f>
        <v>1.5960000000000001</v>
      </c>
      <c r="W71" s="2">
        <v>0.91591865427984764</v>
      </c>
    </row>
    <row r="72" spans="1:23" ht="16" x14ac:dyDescent="0.2">
      <c r="A72" s="4">
        <v>64</v>
      </c>
      <c r="B72" s="102">
        <f t="shared" si="4"/>
        <v>0.99775850066694804</v>
      </c>
      <c r="C72" s="102">
        <f t="shared" si="8"/>
        <v>2.318850654855515E-4</v>
      </c>
      <c r="D72" s="99">
        <f>ROUND((1000*NPV($A$5,$C73:$C$103)-$D$5*($B73+NPV($A$5,$B74:$B$103)))/B73,3)</f>
        <v>8.7490000000000006</v>
      </c>
      <c r="E72" s="2">
        <v>0.23240600338714107</v>
      </c>
      <c r="G72" s="4">
        <v>64</v>
      </c>
      <c r="H72" s="102">
        <f t="shared" si="5"/>
        <v>0.99449039309024823</v>
      </c>
      <c r="I72" s="102">
        <f t="shared" si="9"/>
        <v>4.5575182141755909E-4</v>
      </c>
      <c r="J72" s="99">
        <f>ROUND((1000*NPV($G$5,$I73:$I$93)-$J$5*($H73+NPV($G$5,$H74:$H$93)))/H73,3)</f>
        <v>9.0530000000000008</v>
      </c>
      <c r="K72" s="2">
        <v>0.45827674614469649</v>
      </c>
      <c r="M72" s="4">
        <v>64</v>
      </c>
      <c r="N72" s="102">
        <f t="shared" si="6"/>
        <v>0.98879281162229848</v>
      </c>
      <c r="O72" s="102">
        <f t="shared" si="10"/>
        <v>7.2007717812661736E-4</v>
      </c>
      <c r="P72" s="99">
        <f>ROUND((1000*NPV($M$5,$O73:$O$83)-$P$5*($N73+NPV($M$5,$N74:$N$83)))/N73,3)</f>
        <v>6.7519999999999998</v>
      </c>
      <c r="Q72" s="2">
        <v>0.72823868626754762</v>
      </c>
      <c r="S72" s="4">
        <v>64</v>
      </c>
      <c r="T72" s="102">
        <f t="shared" si="7"/>
        <v>0.98066139387152962</v>
      </c>
      <c r="U72" s="102">
        <f t="shared" si="11"/>
        <v>9.259261793554594E-4</v>
      </c>
      <c r="V72" s="99">
        <f>ROUND((1000*NPV($S$5,$U73:$U$83)-$V$5*($T73+NPV($S$5,$T74:$T$83)))/T73,3)</f>
        <v>0.84099999999999997</v>
      </c>
      <c r="W72" s="2">
        <v>0.94418540909418047</v>
      </c>
    </row>
    <row r="73" spans="1:23" ht="16" x14ac:dyDescent="0.2">
      <c r="A73" s="4">
        <v>65</v>
      </c>
      <c r="B73" s="102">
        <f t="shared" si="4"/>
        <v>0.9975266156014625</v>
      </c>
      <c r="C73" s="102">
        <f t="shared" ref="C73:C103" si="12">B73*E73/1000</f>
        <v>2.5118652475377307E-4</v>
      </c>
      <c r="D73" s="99">
        <f>ROUND((1000*NPV($A$5,$C74:$C$103)-$D$5*($B74+NPV($A$5,$B75:$B$103)))/B74,3)</f>
        <v>8.8870000000000005</v>
      </c>
      <c r="E73" s="2">
        <v>0.25180934606172806</v>
      </c>
      <c r="G73" s="4">
        <v>65</v>
      </c>
      <c r="H73" s="102">
        <f t="shared" si="5"/>
        <v>0.99403464126883068</v>
      </c>
      <c r="I73" s="102">
        <f t="shared" ref="I73:I93" si="13">H73*K73/1000</f>
        <v>4.8059490149584693E-4</v>
      </c>
      <c r="J73" s="99">
        <f>ROUND((1000*NPV($G$5,$I74:$I$93)-$J$5*($H74+NPV($G$5,$H75:$H$93)))/H74,3)</f>
        <v>8.9920000000000009</v>
      </c>
      <c r="K73" s="2">
        <v>0.48347902733288439</v>
      </c>
      <c r="M73" s="4">
        <v>65</v>
      </c>
      <c r="N73" s="102">
        <f t="shared" si="6"/>
        <v>0.98807273444417187</v>
      </c>
      <c r="O73" s="102">
        <f t="shared" ref="O73:O83" si="14">N73*Q73/1000</f>
        <v>7.4818961709370644E-4</v>
      </c>
      <c r="P73" s="99">
        <f>ROUND((1000*NPV($M$5,$O74:$O$83)-$P$5*($N74+NPV($M$5,$N75:$N$83)))/N74,3)</f>
        <v>6.3529999999999998</v>
      </c>
      <c r="Q73" s="2">
        <v>0.75722119537545107</v>
      </c>
      <c r="S73" s="4">
        <v>65</v>
      </c>
      <c r="T73" s="102">
        <f t="shared" si="7"/>
        <v>0.97973546769217412</v>
      </c>
      <c r="U73" s="102">
        <f t="shared" ref="U73" si="15">T73*W73/1000</f>
        <v>9.7973546769217408E-4</v>
      </c>
      <c r="V73" s="99"/>
      <c r="W73" s="2">
        <v>1</v>
      </c>
    </row>
    <row r="74" spans="1:23" ht="16" x14ac:dyDescent="0.2">
      <c r="A74" s="4">
        <v>66</v>
      </c>
      <c r="B74" s="102">
        <f t="shared" si="4"/>
        <v>0.99727542907670874</v>
      </c>
      <c r="C74" s="102">
        <f t="shared" si="12"/>
        <v>2.7131766864435839E-4</v>
      </c>
      <c r="D74" s="99">
        <f>ROUND((1000*NPV($A$5,$C75:$C$103)-$D$5*($B75+NPV($A$5,$B76:$B$103)))/B75,3)</f>
        <v>9.0109999999999992</v>
      </c>
      <c r="E74" s="2">
        <v>0.27205891244663277</v>
      </c>
      <c r="G74" s="4">
        <v>66</v>
      </c>
      <c r="H74" s="102">
        <f t="shared" si="5"/>
        <v>0.9935540463673348</v>
      </c>
      <c r="I74" s="102">
        <f t="shared" si="13"/>
        <v>5.0554106567963998E-4</v>
      </c>
      <c r="J74" s="99">
        <f>ROUND((1000*NPV($G$5,$I75:$I$93)-$J$5*($H75+NPV($G$5,$H76:$H$93)))/H75,3)</f>
        <v>8.9039999999999999</v>
      </c>
      <c r="K74" s="2">
        <v>0.50882090161880567</v>
      </c>
      <c r="M74" s="4">
        <v>66</v>
      </c>
      <c r="N74" s="102">
        <f t="shared" si="6"/>
        <v>0.98732454482707821</v>
      </c>
      <c r="O74" s="102">
        <f t="shared" si="14"/>
        <v>7.847077560000212E-4</v>
      </c>
      <c r="P74" s="99">
        <f>ROUND((1000*NPV($M$5,$O75:$O$83)-$P$5*($N75+NPV($M$5,$N76:$N$83)))/N75,3)</f>
        <v>5.9009999999999998</v>
      </c>
      <c r="Q74" s="2">
        <v>0.7947819793515376</v>
      </c>
      <c r="S74" s="4"/>
      <c r="T74" s="102"/>
      <c r="U74" s="102"/>
      <c r="V74" s="99"/>
    </row>
    <row r="75" spans="1:23" ht="16" x14ac:dyDescent="0.2">
      <c r="A75" s="4">
        <v>67</v>
      </c>
      <c r="B75" s="102">
        <f t="shared" ref="B75:B81" si="16">B74-C74</f>
        <v>0.99700411140806433</v>
      </c>
      <c r="C75" s="102">
        <f t="shared" si="12"/>
        <v>2.9230359220342377E-4</v>
      </c>
      <c r="D75" s="99">
        <f>ROUND((1000*NPV($A$5,$C76:$C$103)-$D$5*($B76+NPV($A$5,$B77:$B$103)))/B76,3)</f>
        <v>9.1180000000000003</v>
      </c>
      <c r="E75" s="2">
        <v>0.29318193261069381</v>
      </c>
      <c r="G75" s="4">
        <v>67</v>
      </c>
      <c r="H75" s="102">
        <f t="shared" ref="H75:H81" si="17">H74-I74</f>
        <v>0.99304850530165512</v>
      </c>
      <c r="I75" s="102">
        <f t="shared" si="13"/>
        <v>5.3098503540013582E-4</v>
      </c>
      <c r="J75" s="99">
        <f>ROUND((1000*NPV($G$5,$I76:$I$93)-$J$5*($H76+NPV($G$5,$H77:$H$93)))/H76,3)</f>
        <v>8.7859999999999996</v>
      </c>
      <c r="K75" s="2">
        <v>0.53470201361296066</v>
      </c>
      <c r="M75" s="4">
        <v>67</v>
      </c>
      <c r="N75" s="102">
        <f t="shared" ref="N75:N81" si="18">N74-O74</f>
        <v>0.98653983707107817</v>
      </c>
      <c r="O75" s="102">
        <f t="shared" si="14"/>
        <v>7.9947222706016003E-4</v>
      </c>
      <c r="P75" s="99">
        <f>ROUND((1000*NPV($M$5,$O76:$O$83)-$P$5*($N76+NPV($M$5,$N77:$N$83)))/N76,3)</f>
        <v>5.4139999999999997</v>
      </c>
      <c r="Q75" s="2">
        <v>0.81038007490270236</v>
      </c>
      <c r="S75" s="4"/>
      <c r="T75" s="102"/>
      <c r="U75" s="102"/>
      <c r="V75" s="99"/>
    </row>
    <row r="76" spans="1:23" ht="16" x14ac:dyDescent="0.2">
      <c r="A76" s="4">
        <v>68</v>
      </c>
      <c r="B76" s="102">
        <f t="shared" si="16"/>
        <v>0.99671180781586088</v>
      </c>
      <c r="C76" s="102">
        <f t="shared" si="12"/>
        <v>3.139753978755098E-4</v>
      </c>
      <c r="D76" s="99">
        <f>ROUND((1000*NPV($A$5,$C77:$C$103)-$D$5*($B77+NPV($A$5,$B78:$B$103)))/B77,3)</f>
        <v>9.2089999999999996</v>
      </c>
      <c r="E76" s="2">
        <v>0.31501121529154763</v>
      </c>
      <c r="G76" s="4">
        <v>68</v>
      </c>
      <c r="H76" s="102">
        <f t="shared" si="17"/>
        <v>0.99251752026625495</v>
      </c>
      <c r="I76" s="102">
        <f t="shared" si="13"/>
        <v>5.5694748750661637E-4</v>
      </c>
      <c r="J76" s="99">
        <f>ROUND((1000*NPV($G$5,$I77:$I$93)-$J$5*($H77+NPV($G$5,$H78:$H$93)))/H77,3)</f>
        <v>8.6370000000000005</v>
      </c>
      <c r="K76" s="2">
        <v>0.56114625297214749</v>
      </c>
      <c r="M76" s="4">
        <v>68</v>
      </c>
      <c r="N76" s="102">
        <f t="shared" si="18"/>
        <v>0.98574036484401806</v>
      </c>
      <c r="O76" s="102">
        <f t="shared" si="14"/>
        <v>8.1436666494855852E-4</v>
      </c>
      <c r="P76" s="99">
        <f>ROUND((1000*NPV($M$5,$O77:$O$83)-$P$5*($N77+NPV($M$5,$N78:$N$83)))/N77,3)</f>
        <v>4.8920000000000003</v>
      </c>
      <c r="Q76" s="2">
        <v>0.82614722293270659</v>
      </c>
      <c r="S76" s="4"/>
      <c r="T76" s="102"/>
      <c r="U76" s="102"/>
      <c r="V76" s="99"/>
    </row>
    <row r="77" spans="1:23" ht="16" x14ac:dyDescent="0.2">
      <c r="A77" s="4">
        <v>69</v>
      </c>
      <c r="B77" s="102">
        <f t="shared" si="16"/>
        <v>0.99639783241798541</v>
      </c>
      <c r="C77" s="102">
        <f t="shared" si="12"/>
        <v>3.3630670604435539E-4</v>
      </c>
      <c r="D77" s="99">
        <f>ROUND((1000*NPV($A$5,$C78:$C$103)-$D$5*($B78+NPV($A$5,$B79:$B$103)))/B78,3)</f>
        <v>9.2799999999999994</v>
      </c>
      <c r="E77" s="2">
        <v>0.33752251871948663</v>
      </c>
      <c r="G77" s="4">
        <v>69</v>
      </c>
      <c r="H77" s="102">
        <f t="shared" si="17"/>
        <v>0.99196057277874838</v>
      </c>
      <c r="I77" s="102">
        <f t="shared" si="13"/>
        <v>5.8334799717095986E-4</v>
      </c>
      <c r="J77" s="99">
        <f>ROUND((1000*NPV($G$5,$I78:$I$93)-$J$5*($H78+NPV($G$5,$H79:$H$93)))/H78,3)</f>
        <v>8.4550000000000001</v>
      </c>
      <c r="K77" s="2">
        <v>0.58807578968269392</v>
      </c>
      <c r="M77" s="4">
        <v>69</v>
      </c>
      <c r="N77" s="102">
        <f t="shared" si="18"/>
        <v>0.98492599817906945</v>
      </c>
      <c r="O77" s="102">
        <f t="shared" si="14"/>
        <v>8.2948936681373877E-4</v>
      </c>
      <c r="P77" s="99">
        <f>ROUND((1000*NPV($M$5,$O78:$O$83)-$P$5*($N78+NPV($M$5,$N79:$N$83)))/N78,3)</f>
        <v>4.3330000000000002</v>
      </c>
      <c r="Q77" s="2">
        <v>0.84218445684985288</v>
      </c>
      <c r="S77" s="4"/>
      <c r="T77" s="102"/>
      <c r="U77" s="102"/>
      <c r="V77" s="99"/>
    </row>
    <row r="78" spans="1:23" ht="16" x14ac:dyDescent="0.2">
      <c r="A78" s="4">
        <v>70</v>
      </c>
      <c r="B78" s="102">
        <f t="shared" si="16"/>
        <v>0.99606152571194106</v>
      </c>
      <c r="C78" s="102">
        <f t="shared" si="12"/>
        <v>3.5927895764236388E-4</v>
      </c>
      <c r="D78" s="99">
        <f>ROUND((1000*NPV($A$5,$C79:$C$103)-$D$5*($B79+NPV($A$5,$B80:$B$103)))/B79,3)</f>
        <v>9.3320000000000007</v>
      </c>
      <c r="E78" s="2">
        <v>0.36069956359931388</v>
      </c>
      <c r="G78" s="4">
        <v>70</v>
      </c>
      <c r="H78" s="102">
        <f t="shared" si="17"/>
        <v>0.99137722478157742</v>
      </c>
      <c r="I78" s="102">
        <f t="shared" si="13"/>
        <v>6.1011693229687746E-4</v>
      </c>
      <c r="J78" s="99">
        <f>ROUND((1000*NPV($G$5,$I79:$I$93)-$J$5*($H79+NPV($G$5,$H80:$H$93)))/H79,3)</f>
        <v>8.2390000000000008</v>
      </c>
      <c r="K78" s="2">
        <v>0.61542359159128346</v>
      </c>
      <c r="M78" s="4">
        <v>70</v>
      </c>
      <c r="N78" s="102">
        <f t="shared" si="18"/>
        <v>0.98409650881225574</v>
      </c>
      <c r="O78" s="102">
        <f t="shared" si="14"/>
        <v>8.4501043517107061E-4</v>
      </c>
      <c r="P78" s="99">
        <f>ROUND((1000*NPV($M$5,$O79:$O$83)-$P$5*($N79+NPV($M$5,$N80:$N$83)))/N79,3)</f>
        <v>3.734</v>
      </c>
      <c r="Q78" s="2">
        <v>0.85866622592833552</v>
      </c>
      <c r="S78" s="4"/>
      <c r="T78" s="102"/>
      <c r="U78" s="102"/>
      <c r="V78" s="99"/>
    </row>
    <row r="79" spans="1:23" ht="16" x14ac:dyDescent="0.2">
      <c r="A79" s="4">
        <v>71</v>
      </c>
      <c r="B79" s="102">
        <f t="shared" si="16"/>
        <v>0.99570224675429875</v>
      </c>
      <c r="C79" s="102">
        <f t="shared" si="12"/>
        <v>3.8278192941642523E-4</v>
      </c>
      <c r="D79" s="99">
        <f>ROUND((1000*NPV($A$5,$C80:$C$103)-$D$5*($B80+NPV($A$5,$B81:$B$103)))/B80,3)</f>
        <v>9.3620000000000001</v>
      </c>
      <c r="E79" s="2">
        <v>0.38443413245695046</v>
      </c>
      <c r="G79" s="4">
        <v>71</v>
      </c>
      <c r="H79" s="102">
        <f t="shared" si="17"/>
        <v>0.99076710784928057</v>
      </c>
      <c r="I79" s="102">
        <f t="shared" si="13"/>
        <v>6.3719718565195826E-4</v>
      </c>
      <c r="J79" s="99">
        <f>ROUND((1000*NPV($G$5,$I80:$I$93)-$J$5*($H80+NPV($G$5,$H81:$H$93)))/H80,3)</f>
        <v>7.9859999999999998</v>
      </c>
      <c r="K79" s="2">
        <v>0.64313518343898357</v>
      </c>
      <c r="M79" s="4">
        <v>71</v>
      </c>
      <c r="N79" s="102">
        <f t="shared" si="18"/>
        <v>0.9832514983770847</v>
      </c>
      <c r="O79" s="102">
        <f t="shared" si="14"/>
        <v>8.6124360182968248E-4</v>
      </c>
      <c r="P79" s="99">
        <f>ROUND((1000*NPV($M$5,$O80:$O$83)-$P$5*($N80+NPV($M$5,$N81:$N$83)))/N80,3)</f>
        <v>3.0939999999999999</v>
      </c>
      <c r="Q79" s="2">
        <v>0.87591384630607383</v>
      </c>
      <c r="S79" s="4"/>
      <c r="T79" s="102"/>
      <c r="U79" s="102"/>
      <c r="V79" s="99"/>
    </row>
    <row r="80" spans="1:23" ht="16" x14ac:dyDescent="0.2">
      <c r="A80" s="4">
        <v>72</v>
      </c>
      <c r="B80" s="102">
        <f t="shared" si="16"/>
        <v>0.99531946482488232</v>
      </c>
      <c r="C80" s="102">
        <f t="shared" si="12"/>
        <v>4.0676757489464956E-4</v>
      </c>
      <c r="D80" s="99">
        <f>ROUND((1000*NPV($A$5,$C81:$C$103)-$D$5*($B81+NPV($A$5,$B82:$B$103)))/B81,3)</f>
        <v>9.3689999999999998</v>
      </c>
      <c r="E80" s="2">
        <v>0.40868041796632271</v>
      </c>
      <c r="G80" s="4">
        <v>72</v>
      </c>
      <c r="H80" s="102">
        <f t="shared" si="17"/>
        <v>0.99012991066362865</v>
      </c>
      <c r="I80" s="102">
        <f t="shared" si="13"/>
        <v>6.645600839733617E-4</v>
      </c>
      <c r="J80" s="99">
        <f>ROUND((1000*NPV($G$5,$I81:$I$93)-$J$5*($H81+NPV($G$5,$H82:$H$93)))/H81,3)</f>
        <v>7.6959999999999997</v>
      </c>
      <c r="K80" s="2">
        <v>0.67118473729163919</v>
      </c>
      <c r="M80" s="4">
        <v>72</v>
      </c>
      <c r="N80" s="102">
        <f t="shared" si="18"/>
        <v>0.98239025477525499</v>
      </c>
      <c r="O80" s="102">
        <f t="shared" si="14"/>
        <v>8.787862570967716E-4</v>
      </c>
      <c r="P80" s="99">
        <f>ROUND((1000*NPV($M$5,$O81:$O$83)-$P$5*($N81+NPV($M$5,$N82:$N$83)))/N81,3)</f>
        <v>2.4089999999999998</v>
      </c>
      <c r="Q80" s="2">
        <v>0.89453885848838632</v>
      </c>
      <c r="S80" s="4"/>
      <c r="T80" s="102"/>
      <c r="U80" s="102"/>
      <c r="V80" s="99"/>
    </row>
    <row r="81" spans="1:22" ht="16" x14ac:dyDescent="0.2">
      <c r="A81" s="4">
        <v>73</v>
      </c>
      <c r="B81" s="102">
        <f t="shared" si="16"/>
        <v>0.99491269724998765</v>
      </c>
      <c r="C81" s="102">
        <f t="shared" si="12"/>
        <v>4.3112640456365817E-4</v>
      </c>
      <c r="D81" s="99">
        <f>ROUND((1000*NPV($A$5,$C82:$C$103)-$D$5*($B82+NPV($A$5,$B83:$B$103)))/B82,3)</f>
        <v>9.3520000000000003</v>
      </c>
      <c r="E81" s="2">
        <v>0.43333088999197972</v>
      </c>
      <c r="G81" s="4">
        <v>73</v>
      </c>
      <c r="H81" s="102">
        <f t="shared" si="17"/>
        <v>0.98946535057965534</v>
      </c>
      <c r="I81" s="102">
        <f t="shared" si="13"/>
        <v>6.9218909780052371E-4</v>
      </c>
      <c r="J81" s="99">
        <f>ROUND((1000*NPV($G$5,$I82:$I$93)-$J$5*($H82+NPV($G$5,$H83:$H$93)))/H82,3)</f>
        <v>7.3650000000000002</v>
      </c>
      <c r="K81" s="2">
        <v>0.69955870349074967</v>
      </c>
      <c r="M81" s="4">
        <v>73</v>
      </c>
      <c r="N81" s="102">
        <f t="shared" si="18"/>
        <v>0.98151146851815818</v>
      </c>
      <c r="O81" s="102">
        <f t="shared" si="14"/>
        <v>8.9898466340538848E-4</v>
      </c>
      <c r="P81" s="99">
        <f>ROUND((1000*NPV($M$5,$O82:$O$83)-$P$5*($N82+NPV($M$5,$N83:$N$83)))/N82,3)</f>
        <v>1.6739999999999999</v>
      </c>
      <c r="Q81" s="2">
        <v>0.91591865427984764</v>
      </c>
      <c r="S81" s="4"/>
      <c r="T81" s="102"/>
      <c r="U81" s="102"/>
      <c r="V81" s="99"/>
    </row>
    <row r="82" spans="1:22" ht="16" x14ac:dyDescent="0.2">
      <c r="A82" s="4">
        <v>74</v>
      </c>
      <c r="B82" s="102">
        <f>B81-C81</f>
        <v>0.99448157084542399</v>
      </c>
      <c r="C82" s="102">
        <f t="shared" si="12"/>
        <v>4.5574777838790735E-4</v>
      </c>
      <c r="D82" s="99">
        <f>ROUND((1000*NPV($A$5,$C83:$C$103)-$D$5*($B83+NPV($A$5,$B84:$B$103)))/B83,3)</f>
        <v>9.31</v>
      </c>
      <c r="E82" s="2">
        <v>0.45827674614469649</v>
      </c>
      <c r="G82" s="4">
        <v>74</v>
      </c>
      <c r="H82" s="102">
        <f>H81-I81</f>
        <v>0.98877316148185479</v>
      </c>
      <c r="I82" s="102">
        <f t="shared" si="13"/>
        <v>7.2006286813415565E-4</v>
      </c>
      <c r="J82" s="99">
        <f>ROUND((1000*NPV($G$5,$I83:$I$93)-$J$5*($H83+NPV($G$5,$H84:$H$93)))/H83,3)</f>
        <v>6.992</v>
      </c>
      <c r="K82" s="2">
        <v>0.72823868626754762</v>
      </c>
      <c r="M82" s="4">
        <v>74</v>
      </c>
      <c r="N82" s="102">
        <f>N81-O81</f>
        <v>0.98061248385475275</v>
      </c>
      <c r="O82" s="102">
        <f t="shared" si="14"/>
        <v>9.2587999923126024E-4</v>
      </c>
      <c r="P82" s="99">
        <f>ROUND((1000*NPV($M$5,$O83:$O$83)-$P$5*($N83+NPV($M$5,$N$83:$N84)))/N83,3)</f>
        <v>0.80400000000000005</v>
      </c>
      <c r="Q82" s="2">
        <v>0.94418540909418047</v>
      </c>
      <c r="S82" s="4"/>
      <c r="T82" s="102"/>
      <c r="U82" s="102"/>
      <c r="V82" s="99"/>
    </row>
    <row r="83" spans="1:22" ht="16" x14ac:dyDescent="0.2">
      <c r="A83" s="4">
        <v>75</v>
      </c>
      <c r="B83" s="102">
        <f>B82-C82</f>
        <v>0.99402582306703613</v>
      </c>
      <c r="C83" s="102">
        <f t="shared" si="12"/>
        <v>4.8059063808022047E-4</v>
      </c>
      <c r="D83" s="99">
        <f>ROUND((1000*NPV($A$5,$C84:$C$103)-$D$5*($B84+NPV($A$5,$B85:$B$103)))/B84,3)</f>
        <v>9.24</v>
      </c>
      <c r="E83" s="2">
        <v>0.48347902733288439</v>
      </c>
      <c r="G83" s="4">
        <v>75</v>
      </c>
      <c r="H83" s="102">
        <f>H82-I82</f>
        <v>0.98805309861372059</v>
      </c>
      <c r="I83" s="102">
        <f t="shared" si="13"/>
        <v>7.4817474842669995E-4</v>
      </c>
      <c r="J83" s="99">
        <f>ROUND((1000*NPV($G$5,$I84:$I$93)-$J$5*($H84+NPV($G$5,$H85:$H$93)))/H84,3)</f>
        <v>6.5759999999999996</v>
      </c>
      <c r="K83" s="2">
        <v>0.75722119537545107</v>
      </c>
      <c r="M83" s="4">
        <v>75</v>
      </c>
      <c r="N83" s="102">
        <f>N82-O82</f>
        <v>0.97968660385552153</v>
      </c>
      <c r="O83" s="102">
        <f t="shared" si="14"/>
        <v>9.7968660385552159E-4</v>
      </c>
      <c r="P83" s="99"/>
      <c r="Q83" s="2">
        <v>1</v>
      </c>
      <c r="S83" s="4"/>
      <c r="T83" s="102"/>
      <c r="U83" s="102"/>
      <c r="V83" s="99"/>
    </row>
    <row r="84" spans="1:22" ht="16" x14ac:dyDescent="0.2">
      <c r="A84" s="4">
        <v>76</v>
      </c>
      <c r="B84" s="102">
        <f t="shared" ref="B84:B103" si="19">B83-C83</f>
        <v>0.99354523242895587</v>
      </c>
      <c r="C84" s="102">
        <f t="shared" si="12"/>
        <v>5.0553658096356708E-4</v>
      </c>
      <c r="D84" s="99">
        <f>ROUND((1000*NPV($A$5,$C85:$C$103)-$D$5*($B85+NPV($A$5,$B86:$B$103)))/B85,3)</f>
        <v>9.1430000000000007</v>
      </c>
      <c r="E84" s="2">
        <v>0.50882090161880567</v>
      </c>
      <c r="G84" s="4">
        <v>76</v>
      </c>
      <c r="H84" s="102">
        <f t="shared" ref="H84:H93" si="20">H83-I83</f>
        <v>0.98730492386529389</v>
      </c>
      <c r="I84" s="102">
        <f t="shared" si="13"/>
        <v>7.846921616131774E-4</v>
      </c>
      <c r="J84" s="99">
        <f>ROUND((1000*NPV($G$5,$I85:$I$93)-$J$5*($H85+NPV($G$5,$H86:$H$93)))/H85,3)</f>
        <v>6.1050000000000004</v>
      </c>
      <c r="K84" s="2">
        <v>0.7947819793515376</v>
      </c>
      <c r="M84" s="4"/>
      <c r="N84" s="102"/>
      <c r="O84" s="102"/>
      <c r="P84" s="99"/>
    </row>
    <row r="85" spans="1:22" ht="16" x14ac:dyDescent="0.2">
      <c r="A85" s="4">
        <v>77</v>
      </c>
      <c r="B85" s="102">
        <f t="shared" si="19"/>
        <v>0.99303969584799234</v>
      </c>
      <c r="C85" s="102">
        <f t="shared" si="12"/>
        <v>5.3098032496752361E-4</v>
      </c>
      <c r="D85" s="99">
        <f>ROUND((1000*NPV($A$5,$C86:$C$103)-$D$5*($B86+NPV($A$5,$B87:$B$103)))/B86,3)</f>
        <v>9.0169999999999995</v>
      </c>
      <c r="E85" s="2">
        <v>0.53470201361296066</v>
      </c>
      <c r="G85" s="4">
        <v>77</v>
      </c>
      <c r="H85" s="102">
        <f t="shared" si="20"/>
        <v>0.98652023170368075</v>
      </c>
      <c r="I85" s="102">
        <f t="shared" si="13"/>
        <v>7.9945633926106004E-4</v>
      </c>
      <c r="J85" s="99">
        <f>ROUND((1000*NPV($G$5,$I86:$I$93)-$J$5*($H86+NPV($G$5,$H87:$H$93)))/H86,3)</f>
        <v>5.5990000000000002</v>
      </c>
      <c r="K85" s="2">
        <v>0.81038007490270236</v>
      </c>
      <c r="M85" s="4"/>
      <c r="N85" s="102"/>
      <c r="O85" s="102"/>
      <c r="P85" s="99"/>
    </row>
    <row r="86" spans="1:22" ht="16" x14ac:dyDescent="0.2">
      <c r="A86" s="4">
        <v>78</v>
      </c>
      <c r="B86" s="102">
        <f t="shared" si="19"/>
        <v>0.99250871552302478</v>
      </c>
      <c r="C86" s="102">
        <f t="shared" si="12"/>
        <v>5.5694254675794442E-4</v>
      </c>
      <c r="D86" s="99">
        <f>ROUND((1000*NPV($A$5,$C87:$C$103)-$D$5*($B87+NPV($A$5,$B88:$B$103)))/B87,3)</f>
        <v>8.859</v>
      </c>
      <c r="E86" s="2">
        <v>0.56114625297214749</v>
      </c>
      <c r="G86" s="4">
        <v>78</v>
      </c>
      <c r="H86" s="102">
        <f t="shared" si="20"/>
        <v>0.98572077536441971</v>
      </c>
      <c r="I86" s="102">
        <f t="shared" si="13"/>
        <v>8.1435048115438969E-4</v>
      </c>
      <c r="J86" s="99">
        <f>ROUND((1000*NPV($G$5,$I87:$I$93)-$J$5*($H87+NPV($G$5,$H88:$H$93)))/H87,3)</f>
        <v>5.0570000000000004</v>
      </c>
      <c r="K86" s="2">
        <v>0.82614722293270659</v>
      </c>
      <c r="M86" s="4"/>
      <c r="N86" s="102"/>
      <c r="O86" s="102"/>
      <c r="P86" s="99"/>
    </row>
    <row r="87" spans="1:22" ht="16" x14ac:dyDescent="0.2">
      <c r="A87" s="4">
        <v>79</v>
      </c>
      <c r="B87" s="102">
        <f t="shared" si="19"/>
        <v>0.9919517729762668</v>
      </c>
      <c r="C87" s="102">
        <f t="shared" si="12"/>
        <v>5.8334282222016645E-4</v>
      </c>
      <c r="D87" s="99">
        <f>ROUND((1000*NPV($A$5,$C88:$C$103)-$D$5*($B88+NPV($A$5,$B89:$B$103)))/B88,3)</f>
        <v>8.6679999999999993</v>
      </c>
      <c r="E87" s="2">
        <v>0.58807578968269392</v>
      </c>
      <c r="G87" s="4">
        <v>79</v>
      </c>
      <c r="H87" s="102">
        <f t="shared" si="20"/>
        <v>0.9849064248832653</v>
      </c>
      <c r="I87" s="102">
        <f t="shared" si="13"/>
        <v>8.2947288248824322E-4</v>
      </c>
      <c r="J87" s="99">
        <f>ROUND((1000*NPV($G$5,$I88:$I$93)-$J$5*($H88+NPV($G$5,$H89:$H$93)))/H88,3)</f>
        <v>4.4770000000000003</v>
      </c>
      <c r="K87" s="2">
        <v>0.84218445684985288</v>
      </c>
      <c r="M87" s="4"/>
      <c r="N87" s="102"/>
      <c r="O87" s="102"/>
      <c r="P87" s="99"/>
    </row>
    <row r="88" spans="1:22" ht="16" x14ac:dyDescent="0.2">
      <c r="A88" s="4">
        <v>80</v>
      </c>
      <c r="B88" s="102">
        <f t="shared" si="19"/>
        <v>0.99136843015404663</v>
      </c>
      <c r="C88" s="102">
        <f t="shared" si="12"/>
        <v>6.1011151987561585E-4</v>
      </c>
      <c r="D88" s="99">
        <f>ROUND((1000*NPV($A$5,$C89:$C$103)-$D$5*($B89+NPV($A$5,$B90:$B$103)))/B89,3)</f>
        <v>8.4420000000000002</v>
      </c>
      <c r="E88" s="2">
        <v>0.61542359159128346</v>
      </c>
      <c r="G88" s="4">
        <v>80</v>
      </c>
      <c r="H88" s="102">
        <f t="shared" si="20"/>
        <v>0.98407695200077705</v>
      </c>
      <c r="I88" s="102">
        <f t="shared" si="13"/>
        <v>8.4499364239756704E-4</v>
      </c>
      <c r="J88" s="99">
        <f>ROUND((1000*NPV($G$5,$I89:$I$93)-$J$5*($H89+NPV($G$5,$H90:$H$93)))/H89,3)</f>
        <v>3.8570000000000002</v>
      </c>
      <c r="K88" s="2">
        <v>0.85866622592833552</v>
      </c>
      <c r="M88" s="4"/>
      <c r="N88" s="102"/>
      <c r="O88" s="102"/>
      <c r="P88" s="99"/>
    </row>
    <row r="89" spans="1:22" ht="16" x14ac:dyDescent="0.2">
      <c r="A89" s="4">
        <v>81</v>
      </c>
      <c r="B89" s="102">
        <f t="shared" si="19"/>
        <v>0.99075831863417096</v>
      </c>
      <c r="C89" s="102">
        <f t="shared" si="12"/>
        <v>6.3719153299848655E-4</v>
      </c>
      <c r="D89" s="99">
        <f>ROUND((1000*NPV($A$5,$C90:$C$103)-$D$5*($B90+NPV($A$5,$B91:$B$103)))/B90,3)</f>
        <v>8.1790000000000003</v>
      </c>
      <c r="E89" s="2">
        <v>0.64313518343898357</v>
      </c>
      <c r="G89" s="4">
        <v>81</v>
      </c>
      <c r="H89" s="102">
        <f t="shared" si="20"/>
        <v>0.98323195835837951</v>
      </c>
      <c r="I89" s="102">
        <f t="shared" si="13"/>
        <v>8.6122648645674163E-4</v>
      </c>
      <c r="J89" s="99">
        <f>ROUND((1000*NPV($G$5,$I90:$I$93)-$J$5*($H90+NPV($G$5,$H91:$H$93)))/H90,3)</f>
        <v>3.194</v>
      </c>
      <c r="K89" s="2">
        <v>0.87591384630607383</v>
      </c>
      <c r="M89" s="4"/>
      <c r="N89" s="102"/>
      <c r="O89" s="102"/>
      <c r="P89" s="99"/>
    </row>
    <row r="90" spans="1:22" ht="16" x14ac:dyDescent="0.2">
      <c r="A90" s="4">
        <v>82</v>
      </c>
      <c r="B90" s="102">
        <f t="shared" si="19"/>
        <v>0.9901211271011725</v>
      </c>
      <c r="C90" s="102">
        <f t="shared" si="12"/>
        <v>6.6455418858030212E-4</v>
      </c>
      <c r="D90" s="99">
        <f>ROUND((1000*NPV($A$5,$C91:$C$103)-$D$5*($B91+NPV($A$5,$B92:$B$103)))/B91,3)</f>
        <v>7.8780000000000001</v>
      </c>
      <c r="E90" s="2">
        <v>0.67118473729163919</v>
      </c>
      <c r="G90" s="4">
        <v>82</v>
      </c>
      <c r="H90" s="102">
        <f t="shared" si="20"/>
        <v>0.98237073187192281</v>
      </c>
      <c r="I90" s="102">
        <f t="shared" si="13"/>
        <v>8.7876879310111043E-4</v>
      </c>
      <c r="J90" s="99">
        <f>ROUND((1000*NPV($G$5,$I91:$I$93)-$J$5*($H91+NPV($G$5,$H92:$H$93)))/H91,3)</f>
        <v>2.4849999999999999</v>
      </c>
      <c r="K90" s="2">
        <v>0.89453885848838632</v>
      </c>
      <c r="M90" s="4"/>
      <c r="N90" s="102"/>
      <c r="O90" s="102"/>
      <c r="P90" s="99"/>
    </row>
    <row r="91" spans="1:22" ht="16" x14ac:dyDescent="0.2">
      <c r="A91" s="4">
        <v>83</v>
      </c>
      <c r="B91" s="102">
        <f t="shared" si="19"/>
        <v>0.98945657291259215</v>
      </c>
      <c r="C91" s="102">
        <f t="shared" si="12"/>
        <v>6.9218295730713337E-4</v>
      </c>
      <c r="D91" s="99">
        <f>ROUND((1000*NPV($A$5,$C92:$C$103)-$D$5*($B92+NPV($A$5,$B93:$B$103)))/B92,3)</f>
        <v>7.5369999999999999</v>
      </c>
      <c r="E91" s="2">
        <v>0.69955870349074967</v>
      </c>
      <c r="G91" s="4">
        <v>83</v>
      </c>
      <c r="H91" s="102">
        <f t="shared" si="20"/>
        <v>0.98149196307882169</v>
      </c>
      <c r="I91" s="102">
        <f t="shared" si="13"/>
        <v>8.9896679800964031E-4</v>
      </c>
      <c r="J91" s="99">
        <f>ROUND((1000*NPV($G$5,$I92:$I$93)-$J$5*($H92+NPV($G$5,$H93:$H$93)))/H92,3)</f>
        <v>1.726</v>
      </c>
      <c r="K91" s="2">
        <v>0.91591865427984764</v>
      </c>
      <c r="M91" s="4"/>
      <c r="N91" s="102"/>
      <c r="O91" s="102"/>
      <c r="P91" s="99"/>
    </row>
    <row r="92" spans="1:22" ht="16" x14ac:dyDescent="0.2">
      <c r="A92" s="4">
        <v>84</v>
      </c>
      <c r="B92" s="102">
        <f t="shared" si="19"/>
        <v>0.98876438995528504</v>
      </c>
      <c r="C92" s="102">
        <f t="shared" si="12"/>
        <v>7.2005648036916996E-4</v>
      </c>
      <c r="D92" s="99">
        <f>ROUND((1000*NPV($A$5,$C93:$C$103)-$D$5*($B93+NPV($A$5,$B94:$B$103)))/B93,3)</f>
        <v>7.1529999999999996</v>
      </c>
      <c r="E92" s="2">
        <v>0.72823868626754762</v>
      </c>
      <c r="G92" s="4">
        <v>84</v>
      </c>
      <c r="H92" s="102">
        <f t="shared" si="20"/>
        <v>0.98059299628081209</v>
      </c>
      <c r="I92" s="102">
        <f t="shared" si="13"/>
        <v>9.2586159934828676E-4</v>
      </c>
      <c r="J92" s="99">
        <f>ROUND((1000*NPV($G$5,$I93:$I$93)-$J$5*($H93+NPV($G$5,$H$93:$H94)))/H93,3)</f>
        <v>0.85599999999999998</v>
      </c>
      <c r="K92" s="2">
        <v>0.94418540909418047</v>
      </c>
      <c r="M92" s="4"/>
      <c r="N92" s="102"/>
      <c r="O92" s="102"/>
      <c r="P92" s="99"/>
    </row>
    <row r="93" spans="1:22" ht="16" x14ac:dyDescent="0.2">
      <c r="A93" s="4">
        <v>85</v>
      </c>
      <c r="B93" s="102">
        <f t="shared" si="19"/>
        <v>0.98804433347491583</v>
      </c>
      <c r="C93" s="102">
        <f t="shared" si="12"/>
        <v>7.4816811127781662E-4</v>
      </c>
      <c r="D93" s="99">
        <f>ROUND((1000*NPV($A$5,$C94:$C$103)-$D$5*($B94+NPV($A$5,$B95:$B$103)))/B94,3)</f>
        <v>6.7240000000000002</v>
      </c>
      <c r="E93" s="2">
        <v>0.75722119537545107</v>
      </c>
      <c r="G93" s="4">
        <v>85</v>
      </c>
      <c r="H93" s="102">
        <f t="shared" si="20"/>
        <v>0.97966713468146382</v>
      </c>
      <c r="I93" s="102">
        <f t="shared" si="13"/>
        <v>9.7966713468146372E-4</v>
      </c>
      <c r="J93" s="99"/>
      <c r="K93" s="2">
        <v>1</v>
      </c>
      <c r="M93" s="4"/>
      <c r="N93" s="102"/>
      <c r="O93" s="102"/>
      <c r="P93" s="99"/>
    </row>
    <row r="94" spans="1:22" ht="16" x14ac:dyDescent="0.2">
      <c r="A94" s="4">
        <v>86</v>
      </c>
      <c r="B94" s="102">
        <f t="shared" si="19"/>
        <v>0.98729616536363796</v>
      </c>
      <c r="C94" s="102">
        <f t="shared" si="12"/>
        <v>7.8468520051389512E-4</v>
      </c>
      <c r="D94" s="99">
        <f>ROUND((1000*NPV($A$5,$C95:$C$103)-$D$5*($B95+NPV($A$5,$B96:$B$103)))/B95,3)</f>
        <v>6.2409999999999997</v>
      </c>
      <c r="E94" s="2">
        <v>0.7947819793515376</v>
      </c>
    </row>
    <row r="95" spans="1:22" ht="16" x14ac:dyDescent="0.2">
      <c r="A95" s="4">
        <v>87</v>
      </c>
      <c r="B95" s="102">
        <f t="shared" si="19"/>
        <v>0.98651148016312407</v>
      </c>
      <c r="C95" s="102">
        <f t="shared" si="12"/>
        <v>7.994492471869683E-4</v>
      </c>
      <c r="D95" s="99">
        <f>ROUND((1000*NPV($A$5,$C96:$C$103)-$D$5*($B96+NPV($A$5,$B97:$B$103)))/B96,3)</f>
        <v>5.7220000000000004</v>
      </c>
      <c r="E95" s="2">
        <v>0.81038007490270236</v>
      </c>
    </row>
    <row r="96" spans="1:22" ht="16" x14ac:dyDescent="0.2">
      <c r="A96" s="4">
        <v>88</v>
      </c>
      <c r="B96" s="102">
        <f t="shared" si="19"/>
        <v>0.98571203091593707</v>
      </c>
      <c r="C96" s="102">
        <f t="shared" si="12"/>
        <v>8.1434325695255963E-4</v>
      </c>
      <c r="D96" s="99">
        <f>ROUND((1000*NPV($A$5,$C97:$C$103)-$D$5*($B97+NPV($A$5,$B98:$B$103)))/B97,3)</f>
        <v>5.1669999999999998</v>
      </c>
      <c r="E96" s="2">
        <v>0.82614722293270659</v>
      </c>
    </row>
    <row r="97" spans="1:10" ht="16" x14ac:dyDescent="0.2">
      <c r="A97" s="4">
        <v>89</v>
      </c>
      <c r="B97" s="102">
        <f t="shared" si="19"/>
        <v>0.98489768765898456</v>
      </c>
      <c r="C97" s="102">
        <f t="shared" si="12"/>
        <v>8.2946552413375792E-4</v>
      </c>
      <c r="D97" s="99">
        <f>ROUND((1000*NPV($A$5,$C98:$C$103)-$D$5*($B98+NPV($A$5,$B99:$B$103)))/B98,3)</f>
        <v>4.5730000000000004</v>
      </c>
      <c r="E97" s="2">
        <v>0.84218445684985288</v>
      </c>
    </row>
    <row r="98" spans="1:10" ht="16" x14ac:dyDescent="0.2">
      <c r="A98" s="4">
        <v>90</v>
      </c>
      <c r="B98" s="102">
        <f t="shared" si="19"/>
        <v>0.98406822213485079</v>
      </c>
      <c r="C98" s="102">
        <f t="shared" si="12"/>
        <v>8.4498614635653924E-4</v>
      </c>
      <c r="D98" s="99">
        <f>ROUND((1000*NPV($A$5,$C99:$C$103)-$D$5*($B99+NPV($A$5,$B100:$B$103)))/B99,3)</f>
        <v>3.9380000000000002</v>
      </c>
      <c r="E98" s="2">
        <v>0.85866622592833552</v>
      </c>
    </row>
    <row r="99" spans="1:10" ht="16" x14ac:dyDescent="0.2">
      <c r="A99" s="4">
        <v>91</v>
      </c>
      <c r="B99" s="102">
        <f t="shared" si="19"/>
        <v>0.98322323598849426</v>
      </c>
      <c r="C99" s="102">
        <f t="shared" si="12"/>
        <v>8.6121884641218651E-4</v>
      </c>
      <c r="D99" s="99">
        <f>ROUND((1000*NPV($A$5,$C100:$C$103)-$D$5*($B100+NPV($A$5,$B101:$B$103)))/B100,3)</f>
        <v>3.26</v>
      </c>
      <c r="E99" s="2">
        <v>0.87591384630607383</v>
      </c>
    </row>
    <row r="100" spans="1:10" ht="16" x14ac:dyDescent="0.2">
      <c r="A100" s="4">
        <v>92</v>
      </c>
      <c r="B100" s="102">
        <f t="shared" si="19"/>
        <v>0.98236201714208204</v>
      </c>
      <c r="C100" s="102">
        <f t="shared" si="12"/>
        <v>8.787609974366267E-4</v>
      </c>
      <c r="D100" s="99">
        <f>ROUND((1000*NPV($A$5,$C101:$C$103)-$D$5*($B101+NPV($A$5,$B102:$B$103)))/B101,3)</f>
        <v>2.536</v>
      </c>
      <c r="E100" s="2">
        <v>0.89453885848838632</v>
      </c>
    </row>
    <row r="101" spans="1:10" ht="16" x14ac:dyDescent="0.2">
      <c r="A101" s="4">
        <v>93</v>
      </c>
      <c r="B101" s="102">
        <f t="shared" si="19"/>
        <v>0.98148325614464538</v>
      </c>
      <c r="C101" s="102">
        <f t="shared" si="12"/>
        <v>8.9895882316620658E-4</v>
      </c>
      <c r="D101" s="99">
        <f>ROUND((1000*NPV($A$5,$C102:$C$103)-$D$5*($B102+NPV($A$5,$B103:$B$103)))/B102,3)</f>
        <v>1.7609999999999999</v>
      </c>
      <c r="E101" s="2">
        <v>0.91591865427984764</v>
      </c>
    </row>
    <row r="102" spans="1:10" ht="16" x14ac:dyDescent="0.2">
      <c r="A102" s="4">
        <v>94</v>
      </c>
      <c r="B102" s="102">
        <f t="shared" si="19"/>
        <v>0.98058429732147923</v>
      </c>
      <c r="C102" s="102">
        <f t="shared" si="12"/>
        <v>9.2585338591781043E-4</v>
      </c>
      <c r="D102" s="99">
        <f>ROUND((1000*NPV($A$5,$C103:$C$103)-$D$5*($B103+NPV($A$5,$B$103:$B104)))/B103,3)</f>
        <v>0.89100000000000001</v>
      </c>
      <c r="E102" s="2">
        <v>0.94418540909418047</v>
      </c>
    </row>
    <row r="103" spans="1:10" ht="16" x14ac:dyDescent="0.2">
      <c r="A103" s="4">
        <v>95</v>
      </c>
      <c r="B103" s="102">
        <f t="shared" si="19"/>
        <v>0.97965844393556145</v>
      </c>
      <c r="C103" s="102">
        <f t="shared" si="12"/>
        <v>9.7965844393556149E-4</v>
      </c>
      <c r="D103" s="99"/>
      <c r="E103" s="2">
        <v>1</v>
      </c>
    </row>
    <row r="104" spans="1:10" ht="16" x14ac:dyDescent="0.2">
      <c r="A104" s="4"/>
      <c r="B104" s="102"/>
      <c r="C104" s="102"/>
      <c r="D104" s="99"/>
      <c r="G104" s="4"/>
      <c r="H104" s="102"/>
      <c r="I104" s="102"/>
      <c r="J104" s="99"/>
    </row>
    <row r="105" spans="1:10" ht="16" x14ac:dyDescent="0.2">
      <c r="A105" s="4"/>
      <c r="B105" s="102"/>
      <c r="C105" s="102"/>
      <c r="D105" s="99"/>
      <c r="G105" s="4"/>
      <c r="H105" s="102"/>
      <c r="I105" s="102"/>
      <c r="J105" s="99"/>
    </row>
    <row r="106" spans="1:10" ht="16" x14ac:dyDescent="0.2">
      <c r="A106" s="4"/>
      <c r="B106" s="102"/>
      <c r="C106" s="102"/>
      <c r="D106" s="99"/>
      <c r="G106" s="4"/>
      <c r="H106" s="102"/>
      <c r="I106" s="102"/>
      <c r="J106" s="99"/>
    </row>
    <row r="107" spans="1:10" ht="16" x14ac:dyDescent="0.2">
      <c r="A107" s="4"/>
      <c r="B107" s="102"/>
      <c r="C107" s="102"/>
      <c r="D107" s="99"/>
      <c r="G107" s="4"/>
      <c r="H107" s="102"/>
      <c r="I107" s="102"/>
      <c r="J107" s="99"/>
    </row>
    <row r="108" spans="1:10" ht="16" x14ac:dyDescent="0.2">
      <c r="A108" s="4"/>
      <c r="B108" s="102"/>
      <c r="C108" s="102"/>
      <c r="D108" s="99"/>
      <c r="G108" s="4"/>
      <c r="H108" s="102"/>
      <c r="I108" s="102"/>
      <c r="J108" s="99"/>
    </row>
    <row r="109" spans="1:10" ht="16" x14ac:dyDescent="0.2">
      <c r="A109" s="4"/>
      <c r="B109" s="102"/>
      <c r="C109" s="102"/>
      <c r="D109" s="99"/>
      <c r="G109" s="4"/>
      <c r="H109" s="102"/>
      <c r="I109" s="102"/>
      <c r="J109" s="99"/>
    </row>
    <row r="110" spans="1:10" ht="16" x14ac:dyDescent="0.2">
      <c r="A110" s="4"/>
      <c r="B110" s="102"/>
      <c r="C110" s="102"/>
      <c r="D110" s="99"/>
      <c r="G110" s="4"/>
      <c r="H110" s="102"/>
      <c r="I110" s="102"/>
      <c r="J110" s="99"/>
    </row>
    <row r="111" spans="1:10" ht="16" x14ac:dyDescent="0.2">
      <c r="A111" s="4"/>
      <c r="B111" s="102"/>
      <c r="C111" s="102"/>
      <c r="D111" s="99"/>
      <c r="G111" s="4"/>
      <c r="H111" s="102"/>
      <c r="I111" s="102"/>
      <c r="J111" s="99"/>
    </row>
    <row r="112" spans="1:10" ht="16" x14ac:dyDescent="0.2">
      <c r="A112" s="4"/>
      <c r="B112" s="102"/>
      <c r="C112" s="102"/>
      <c r="D112" s="99"/>
      <c r="G112" s="4"/>
      <c r="H112" s="102"/>
      <c r="I112" s="102"/>
      <c r="J112" s="99"/>
    </row>
    <row r="113" spans="1:10" ht="16" x14ac:dyDescent="0.2">
      <c r="A113" s="4"/>
      <c r="B113" s="102"/>
      <c r="C113" s="102"/>
      <c r="D113" s="99"/>
      <c r="G113" s="4"/>
      <c r="H113" s="102"/>
      <c r="I113" s="102"/>
      <c r="J113" s="99"/>
    </row>
    <row r="114" spans="1:10" ht="16" x14ac:dyDescent="0.2">
      <c r="A114" s="4"/>
      <c r="B114" s="102"/>
      <c r="C114" s="102"/>
      <c r="D114" s="99"/>
      <c r="G114" s="4"/>
      <c r="H114" s="102"/>
      <c r="I114" s="102"/>
      <c r="J114" s="99"/>
    </row>
    <row r="115" spans="1:10" ht="16" x14ac:dyDescent="0.2">
      <c r="A115" s="4"/>
      <c r="B115" s="102"/>
      <c r="C115" s="102"/>
      <c r="D115" s="99"/>
      <c r="G115" s="4"/>
      <c r="H115" s="102"/>
      <c r="I115" s="102"/>
      <c r="J115" s="99"/>
    </row>
    <row r="116" spans="1:10" ht="16" x14ac:dyDescent="0.2">
      <c r="A116" s="4"/>
      <c r="B116" s="102"/>
      <c r="C116" s="102"/>
      <c r="D116" s="99"/>
      <c r="G116" s="4"/>
      <c r="H116" s="102"/>
      <c r="I116" s="102"/>
      <c r="J116" s="99"/>
    </row>
    <row r="117" spans="1:10" ht="16" x14ac:dyDescent="0.2">
      <c r="A117" s="4"/>
      <c r="B117" s="102"/>
      <c r="C117" s="102"/>
      <c r="D117" s="99"/>
      <c r="G117" s="4"/>
      <c r="H117" s="102"/>
      <c r="I117" s="102"/>
      <c r="J117" s="99"/>
    </row>
    <row r="118" spans="1:10" ht="16" x14ac:dyDescent="0.2">
      <c r="A118" s="4"/>
      <c r="B118" s="102"/>
      <c r="C118" s="102"/>
      <c r="D118" s="99"/>
      <c r="G118" s="4"/>
      <c r="H118" s="102"/>
      <c r="I118" s="102"/>
      <c r="J118" s="99"/>
    </row>
    <row r="119" spans="1:10" ht="16" x14ac:dyDescent="0.2">
      <c r="A119" s="4"/>
      <c r="B119" s="102"/>
      <c r="C119" s="102"/>
      <c r="D119" s="99"/>
      <c r="G119" s="4"/>
      <c r="H119" s="102"/>
      <c r="I119" s="102"/>
      <c r="J119" s="99"/>
    </row>
    <row r="120" spans="1:10" ht="16" x14ac:dyDescent="0.2">
      <c r="A120" s="4"/>
      <c r="B120" s="102"/>
      <c r="C120" s="102"/>
      <c r="D120" s="99"/>
      <c r="G120" s="4"/>
      <c r="H120" s="102"/>
      <c r="I120" s="102"/>
      <c r="J120" s="99"/>
    </row>
    <row r="121" spans="1:10" ht="16" x14ac:dyDescent="0.2">
      <c r="A121" s="4"/>
      <c r="B121" s="102"/>
      <c r="C121" s="102"/>
      <c r="D121" s="99"/>
      <c r="G121" s="4"/>
      <c r="H121" s="102"/>
      <c r="I121" s="102"/>
      <c r="J121" s="99"/>
    </row>
    <row r="122" spans="1:10" ht="16" x14ac:dyDescent="0.2">
      <c r="A122" s="4"/>
      <c r="B122" s="102"/>
      <c r="C122" s="102"/>
      <c r="D122" s="99"/>
      <c r="G122" s="4"/>
      <c r="H122" s="102"/>
      <c r="I122" s="102"/>
      <c r="J122" s="99"/>
    </row>
    <row r="123" spans="1:10" ht="16" x14ac:dyDescent="0.2">
      <c r="A123" s="4"/>
      <c r="B123" s="102"/>
      <c r="C123" s="102"/>
      <c r="D123" s="99"/>
      <c r="G123" s="4"/>
      <c r="H123" s="102"/>
      <c r="I123" s="102"/>
      <c r="J123" s="99"/>
    </row>
    <row r="124" spans="1:10" ht="16" x14ac:dyDescent="0.2">
      <c r="A124" s="4"/>
      <c r="B124" s="102"/>
      <c r="C124" s="102"/>
      <c r="D124" s="99"/>
      <c r="G124" s="4"/>
      <c r="H124" s="102"/>
      <c r="I124" s="102"/>
      <c r="J124" s="99"/>
    </row>
    <row r="125" spans="1:10" ht="16" x14ac:dyDescent="0.2">
      <c r="A125" s="4"/>
      <c r="B125" s="102"/>
      <c r="C125" s="102"/>
      <c r="D125" s="99"/>
      <c r="G125" s="4"/>
      <c r="H125" s="102"/>
      <c r="I125" s="102"/>
      <c r="J125" s="99"/>
    </row>
    <row r="126" spans="1:10" ht="16" x14ac:dyDescent="0.2">
      <c r="A126" s="4"/>
      <c r="B126" s="102"/>
      <c r="C126" s="102"/>
      <c r="D126" s="99"/>
      <c r="G126" s="4"/>
      <c r="H126" s="102"/>
      <c r="I126" s="102"/>
      <c r="J126" s="99"/>
    </row>
    <row r="127" spans="1:10" ht="16" x14ac:dyDescent="0.2">
      <c r="A127" s="4"/>
      <c r="B127" s="102"/>
      <c r="C127" s="102"/>
      <c r="D127" s="99"/>
      <c r="G127" s="4"/>
      <c r="H127" s="102"/>
      <c r="I127" s="102"/>
      <c r="J127" s="99"/>
    </row>
    <row r="128" spans="1:10" ht="16" x14ac:dyDescent="0.2">
      <c r="A128" s="4"/>
      <c r="B128" s="102"/>
      <c r="C128" s="102"/>
      <c r="D128" s="99"/>
      <c r="G128" s="4"/>
      <c r="H128" s="102"/>
      <c r="I128" s="102"/>
      <c r="J128" s="99"/>
    </row>
    <row r="129" spans="1:10" ht="16" x14ac:dyDescent="0.2">
      <c r="A129" s="4"/>
      <c r="B129" s="102"/>
      <c r="C129" s="102"/>
      <c r="D129" s="99"/>
      <c r="G129" s="4"/>
      <c r="H129" s="102"/>
      <c r="I129" s="102"/>
      <c r="J129" s="99"/>
    </row>
    <row r="130" spans="1:10" ht="16" x14ac:dyDescent="0.2">
      <c r="A130" s="4"/>
      <c r="B130" s="102"/>
      <c r="C130" s="102"/>
      <c r="D130" s="99"/>
      <c r="G130" s="4"/>
      <c r="H130" s="102"/>
      <c r="I130" s="102"/>
      <c r="J130" s="99"/>
    </row>
    <row r="131" spans="1:10" ht="16" x14ac:dyDescent="0.2">
      <c r="A131" s="4"/>
      <c r="B131" s="102"/>
      <c r="C131" s="102"/>
      <c r="D131" s="99"/>
      <c r="G131" s="4"/>
      <c r="H131" s="102"/>
      <c r="I131" s="102"/>
      <c r="J131" s="99"/>
    </row>
    <row r="132" spans="1:10" ht="16" x14ac:dyDescent="0.2">
      <c r="A132" s="4"/>
      <c r="B132" s="102"/>
      <c r="C132" s="102"/>
      <c r="D132" s="99"/>
      <c r="G132" s="4"/>
      <c r="H132" s="102"/>
      <c r="I132" s="102"/>
      <c r="J132" s="99"/>
    </row>
    <row r="133" spans="1:10" ht="16" x14ac:dyDescent="0.2">
      <c r="A133" s="4"/>
      <c r="B133" s="102"/>
      <c r="C133" s="102"/>
      <c r="D133" s="99"/>
      <c r="G133" s="4"/>
      <c r="H133" s="102"/>
      <c r="I133" s="102"/>
      <c r="J133" s="99"/>
    </row>
    <row r="134" spans="1:10" ht="16" x14ac:dyDescent="0.2">
      <c r="A134" s="4"/>
      <c r="B134" s="102"/>
      <c r="C134" s="102"/>
      <c r="D134" s="99"/>
      <c r="G134" s="4"/>
      <c r="H134" s="102"/>
      <c r="I134" s="102"/>
      <c r="J134" s="99"/>
    </row>
    <row r="135" spans="1:10" ht="16" x14ac:dyDescent="0.2">
      <c r="A135" s="4"/>
      <c r="B135" s="102"/>
      <c r="C135" s="102"/>
      <c r="D135" s="99"/>
      <c r="G135" s="4"/>
      <c r="H135" s="102"/>
      <c r="I135" s="102"/>
      <c r="J135" s="99"/>
    </row>
    <row r="136" spans="1:10" ht="16" x14ac:dyDescent="0.2">
      <c r="A136" s="4"/>
      <c r="B136" s="102"/>
      <c r="C136" s="102"/>
      <c r="D136" s="99"/>
      <c r="G136" s="4"/>
      <c r="H136" s="102"/>
      <c r="I136" s="102"/>
      <c r="J136" s="99"/>
    </row>
    <row r="137" spans="1:10" ht="16" x14ac:dyDescent="0.2">
      <c r="A137" s="4"/>
      <c r="B137" s="102"/>
      <c r="C137" s="102"/>
      <c r="D137" s="99"/>
      <c r="G137" s="4"/>
      <c r="H137" s="102"/>
      <c r="I137" s="102"/>
      <c r="J137" s="99"/>
    </row>
    <row r="138" spans="1:10" ht="16" x14ac:dyDescent="0.2">
      <c r="A138" s="4"/>
      <c r="B138" s="102"/>
      <c r="C138" s="102"/>
      <c r="D138" s="99"/>
      <c r="G138" s="4"/>
      <c r="H138" s="102"/>
      <c r="I138" s="102"/>
      <c r="J138" s="99"/>
    </row>
    <row r="139" spans="1:10" ht="16" x14ac:dyDescent="0.2">
      <c r="A139" s="4"/>
      <c r="B139" s="102"/>
      <c r="C139" s="102"/>
      <c r="D139" s="99"/>
      <c r="G139" s="4"/>
      <c r="H139" s="102"/>
      <c r="I139" s="102"/>
      <c r="J139" s="99"/>
    </row>
    <row r="140" spans="1:10" ht="16" x14ac:dyDescent="0.2">
      <c r="A140" s="4"/>
      <c r="B140" s="102"/>
      <c r="C140" s="102"/>
      <c r="D140" s="99"/>
      <c r="G140" s="4"/>
      <c r="H140" s="102"/>
      <c r="I140" s="102"/>
      <c r="J140" s="99"/>
    </row>
    <row r="141" spans="1:10" ht="16" x14ac:dyDescent="0.2">
      <c r="A141" s="4"/>
      <c r="B141" s="102"/>
      <c r="C141" s="102"/>
      <c r="D141" s="99"/>
      <c r="G141" s="4"/>
      <c r="H141" s="102"/>
      <c r="I141" s="102"/>
      <c r="J141" s="99"/>
    </row>
    <row r="142" spans="1:10" ht="16" x14ac:dyDescent="0.2">
      <c r="A142" s="4"/>
      <c r="B142" s="102"/>
      <c r="C142" s="102"/>
      <c r="D142" s="99"/>
      <c r="G142" s="4"/>
      <c r="H142" s="102"/>
      <c r="I142" s="102"/>
      <c r="J142" s="99"/>
    </row>
    <row r="143" spans="1:10" ht="16" x14ac:dyDescent="0.2">
      <c r="A143" s="4"/>
      <c r="B143" s="102"/>
      <c r="C143" s="102"/>
      <c r="D143" s="99"/>
      <c r="G143" s="4"/>
      <c r="H143" s="102"/>
      <c r="I143" s="102"/>
      <c r="J143" s="99"/>
    </row>
    <row r="144" spans="1:10" ht="16" x14ac:dyDescent="0.2">
      <c r="A144" s="4"/>
      <c r="B144" s="102"/>
      <c r="C144" s="102"/>
      <c r="D144" s="99"/>
      <c r="G144" s="4"/>
      <c r="H144" s="102"/>
      <c r="I144" s="102"/>
      <c r="J144" s="99"/>
    </row>
    <row r="145" spans="1:10" ht="16" x14ac:dyDescent="0.2">
      <c r="A145" s="4"/>
      <c r="B145" s="102"/>
      <c r="C145" s="102"/>
      <c r="D145" s="99"/>
      <c r="G145" s="4"/>
      <c r="H145" s="102"/>
      <c r="I145" s="102"/>
      <c r="J145" s="99"/>
    </row>
    <row r="146" spans="1:10" ht="16" x14ac:dyDescent="0.2">
      <c r="A146" s="4"/>
      <c r="B146" s="102"/>
      <c r="C146" s="102"/>
      <c r="D146" s="99"/>
      <c r="G146" s="4"/>
      <c r="H146" s="102"/>
      <c r="I146" s="102"/>
      <c r="J146" s="99"/>
    </row>
    <row r="147" spans="1:10" ht="16" x14ac:dyDescent="0.2">
      <c r="A147" s="4"/>
      <c r="B147" s="102"/>
      <c r="C147" s="102"/>
      <c r="D147" s="99"/>
      <c r="G147" s="4"/>
      <c r="H147" s="102"/>
      <c r="I147" s="102"/>
      <c r="J147" s="99"/>
    </row>
    <row r="148" spans="1:10" ht="16" x14ac:dyDescent="0.2">
      <c r="A148" s="4"/>
      <c r="B148" s="102"/>
      <c r="C148" s="102"/>
      <c r="D148" s="99"/>
      <c r="G148" s="4"/>
      <c r="H148" s="102"/>
      <c r="I148" s="102"/>
      <c r="J148" s="99"/>
    </row>
    <row r="149" spans="1:10" ht="16" x14ac:dyDescent="0.2">
      <c r="A149" s="4"/>
      <c r="B149" s="102"/>
      <c r="C149" s="102"/>
      <c r="D149" s="99"/>
      <c r="G149" s="4"/>
      <c r="H149" s="102"/>
      <c r="I149" s="102"/>
      <c r="J149" s="99"/>
    </row>
    <row r="150" spans="1:10" ht="16" x14ac:dyDescent="0.2">
      <c r="A150" s="4"/>
      <c r="B150" s="102"/>
      <c r="C150" s="102"/>
      <c r="D150" s="99"/>
      <c r="G150" s="4"/>
      <c r="H150" s="102"/>
      <c r="I150" s="102"/>
      <c r="J150" s="99"/>
    </row>
    <row r="151" spans="1:10" ht="16" x14ac:dyDescent="0.2">
      <c r="A151" s="4"/>
      <c r="B151" s="102"/>
      <c r="C151" s="102"/>
      <c r="D151" s="99"/>
      <c r="G151" s="4"/>
      <c r="H151" s="102"/>
      <c r="I151" s="102"/>
      <c r="J151" s="99"/>
    </row>
  </sheetData>
  <mergeCells count="5">
    <mergeCell ref="A4:E4"/>
    <mergeCell ref="G4:K4"/>
    <mergeCell ref="M4:Q4"/>
    <mergeCell ref="S4:W4"/>
    <mergeCell ref="A1:D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66634-E759-4500-AB58-9C5456C06927}">
  <dimension ref="A1:BI547"/>
  <sheetViews>
    <sheetView workbookViewId="0">
      <selection activeCell="A7" sqref="A6:F7"/>
    </sheetView>
  </sheetViews>
  <sheetFormatPr baseColWidth="10" defaultColWidth="11.1640625" defaultRowHeight="16" x14ac:dyDescent="0.2"/>
  <cols>
    <col min="1" max="1" width="24.1640625" customWidth="1"/>
    <col min="2" max="2" width="33.1640625" customWidth="1"/>
    <col min="3" max="3" width="24.6640625" customWidth="1"/>
    <col min="13" max="13" width="12.6640625" bestFit="1" customWidth="1"/>
  </cols>
  <sheetData>
    <row r="1" spans="1:61" x14ac:dyDescent="0.2">
      <c r="A1" s="216" t="s">
        <v>115</v>
      </c>
      <c r="B1" s="21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46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</row>
    <row r="2" spans="1:61" ht="17" thickBot="1" x14ac:dyDescent="0.25">
      <c r="A2" s="217"/>
      <c r="B2" s="217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47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</row>
    <row r="3" spans="1:61" x14ac:dyDescent="0.2">
      <c r="A3" s="7"/>
      <c r="B3" s="7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21"/>
      <c r="Y3" s="21"/>
      <c r="Z3" s="21"/>
      <c r="AA3" s="21"/>
      <c r="AB3" s="21"/>
      <c r="AC3" s="21"/>
      <c r="AD3" s="21"/>
      <c r="AE3" s="21"/>
      <c r="AF3" s="19"/>
      <c r="AG3" s="46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</row>
    <row r="4" spans="1:61" x14ac:dyDescent="0.2">
      <c r="A4" s="22" t="s">
        <v>32</v>
      </c>
      <c r="B4" s="23" t="s">
        <v>33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21"/>
      <c r="Y4" s="21"/>
      <c r="Z4" s="21"/>
      <c r="AA4" s="21"/>
      <c r="AB4" s="21"/>
      <c r="AC4" s="21"/>
      <c r="AD4" s="21"/>
      <c r="AE4" s="21"/>
      <c r="AF4" s="19"/>
      <c r="AG4" s="46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A5" s="22"/>
      <c r="B5" s="23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21"/>
      <c r="Y5" s="21"/>
      <c r="Z5" s="21"/>
      <c r="AA5" s="21"/>
      <c r="AB5" s="21"/>
      <c r="AC5" s="21"/>
      <c r="AD5" s="21"/>
      <c r="AE5" s="21"/>
      <c r="AF5" s="19"/>
      <c r="AG5" s="46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21"/>
      <c r="BC5" s="21"/>
      <c r="BD5" s="21"/>
      <c r="BE5" s="21"/>
      <c r="BF5" s="21"/>
      <c r="BG5" s="21"/>
      <c r="BH5" s="21"/>
      <c r="BI5" s="21"/>
    </row>
    <row r="6" spans="1:61" x14ac:dyDescent="0.2">
      <c r="A6" s="197" t="s">
        <v>187</v>
      </c>
      <c r="B6" s="230" t="s">
        <v>188</v>
      </c>
      <c r="C6" s="229"/>
      <c r="D6" s="230" t="s">
        <v>189</v>
      </c>
      <c r="E6" s="230"/>
      <c r="F6" s="230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21"/>
      <c r="Y6" s="21"/>
      <c r="Z6" s="21"/>
      <c r="AA6" s="21"/>
      <c r="AB6" s="21"/>
      <c r="AC6" s="21"/>
      <c r="AD6" s="21"/>
      <c r="AE6" s="21"/>
      <c r="AF6" s="19"/>
      <c r="AG6" s="46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1"/>
      <c r="BC6" s="21"/>
      <c r="BD6" s="21"/>
      <c r="BE6" s="21"/>
      <c r="BF6" s="21"/>
      <c r="BG6" s="21"/>
      <c r="BH6" s="21"/>
      <c r="BI6" s="21"/>
    </row>
    <row r="7" spans="1:61" x14ac:dyDescent="0.2">
      <c r="A7" s="198" t="s">
        <v>101</v>
      </c>
      <c r="B7" s="204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21"/>
      <c r="Y7" s="21"/>
      <c r="Z7" s="21"/>
      <c r="AA7" s="21"/>
      <c r="AB7" s="21"/>
      <c r="AC7" s="21"/>
      <c r="AD7" s="21"/>
      <c r="AE7" s="21"/>
      <c r="AF7" s="19"/>
      <c r="AG7" s="46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21"/>
      <c r="BC7" s="21"/>
      <c r="BD7" s="21"/>
      <c r="BE7" s="21"/>
      <c r="BF7" s="21"/>
      <c r="BG7" s="21"/>
      <c r="BH7" s="21"/>
      <c r="BI7" s="21"/>
    </row>
    <row r="8" spans="1:61" x14ac:dyDescent="0.2">
      <c r="A8" s="211">
        <f>B18</f>
        <v>100000</v>
      </c>
      <c r="B8" s="129">
        <f>B37</f>
        <v>5.000347403080433E-2</v>
      </c>
      <c r="C8" s="210">
        <f>C37</f>
        <v>9.3421887348190902E-2</v>
      </c>
      <c r="D8" s="89">
        <f>B35</f>
        <v>1577.5066630768254</v>
      </c>
      <c r="E8" s="89">
        <f>C35</f>
        <v>2947.2682173681592</v>
      </c>
      <c r="F8" s="89">
        <f>E8-D8</f>
        <v>1369.7615542913338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21"/>
      <c r="Y8" s="21"/>
      <c r="Z8" s="21"/>
      <c r="AA8" s="21"/>
      <c r="AB8" s="21"/>
      <c r="AC8" s="21"/>
      <c r="AD8" s="21"/>
      <c r="AE8" s="21"/>
      <c r="AF8" s="19"/>
      <c r="AG8" s="46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21"/>
      <c r="BC8" s="21"/>
      <c r="BD8" s="21"/>
      <c r="BE8" s="21"/>
      <c r="BF8" s="21"/>
      <c r="BG8" s="21"/>
      <c r="BH8" s="21"/>
      <c r="BI8" s="21"/>
    </row>
    <row r="9" spans="1:61" x14ac:dyDescent="0.2">
      <c r="A9" s="211">
        <f>B123</f>
        <v>250000</v>
      </c>
      <c r="B9" s="129">
        <f>B142</f>
        <v>5.0001648563099334E-2</v>
      </c>
      <c r="C9" s="210">
        <f>C142</f>
        <v>9.5091282496422264E-2</v>
      </c>
      <c r="D9" s="89">
        <f>B140</f>
        <v>3863.9909741499828</v>
      </c>
      <c r="E9" s="89">
        <f>C140</f>
        <v>7348.39485987833</v>
      </c>
      <c r="F9" s="89">
        <f t="shared" ref="F9:F12" si="0">E9-D9</f>
        <v>3484.4038857283472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21"/>
      <c r="Y9" s="21"/>
      <c r="Z9" s="21"/>
      <c r="AA9" s="21"/>
      <c r="AB9" s="21"/>
      <c r="AC9" s="21"/>
      <c r="AD9" s="21"/>
      <c r="AE9" s="21"/>
      <c r="AF9" s="19"/>
      <c r="AG9" s="46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21"/>
      <c r="BC9" s="21"/>
      <c r="BD9" s="21"/>
      <c r="BE9" s="21"/>
      <c r="BF9" s="21"/>
      <c r="BG9" s="21"/>
      <c r="BH9" s="21"/>
      <c r="BI9" s="21"/>
    </row>
    <row r="10" spans="1:61" x14ac:dyDescent="0.2">
      <c r="A10" s="211">
        <f>B228</f>
        <v>500000</v>
      </c>
      <c r="B10" s="129">
        <f>B247</f>
        <v>5.0003996825888491E-2</v>
      </c>
      <c r="C10" s="210">
        <f>C247</f>
        <v>9.5665931428453366E-2</v>
      </c>
      <c r="D10" s="89">
        <f>B245</f>
        <v>7675.285872305034</v>
      </c>
      <c r="E10" s="89">
        <f>C245</f>
        <v>14684.093643761718</v>
      </c>
      <c r="F10" s="89">
        <f t="shared" si="0"/>
        <v>7008.8077714566843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21"/>
      <c r="Y10" s="21"/>
      <c r="Z10" s="21"/>
      <c r="AA10" s="21"/>
      <c r="AB10" s="21"/>
      <c r="AC10" s="21"/>
      <c r="AD10" s="21"/>
      <c r="AE10" s="21"/>
      <c r="AF10" s="19"/>
      <c r="AG10" s="46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21"/>
      <c r="BC10" s="21"/>
      <c r="BD10" s="21"/>
      <c r="BE10" s="21"/>
      <c r="BF10" s="21"/>
      <c r="BG10" s="21"/>
      <c r="BH10" s="21"/>
      <c r="BI10" s="21"/>
    </row>
    <row r="11" spans="1:61" x14ac:dyDescent="0.2">
      <c r="A11" s="211">
        <f>B333</f>
        <v>1000000</v>
      </c>
      <c r="B11" s="129">
        <f>B352</f>
        <v>5.0001086519502407E-2</v>
      </c>
      <c r="C11" s="210">
        <f>C352</f>
        <v>9.5952407041591914E-2</v>
      </c>
      <c r="D11" s="89">
        <f>B350</f>
        <v>15296.536487590678</v>
      </c>
      <c r="E11" s="89">
        <f>C350</f>
        <v>29354.152030504112</v>
      </c>
      <c r="F11" s="89">
        <f t="shared" si="0"/>
        <v>14057.615542913434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21"/>
      <c r="Y11" s="21"/>
      <c r="Z11" s="21"/>
      <c r="AA11" s="21"/>
      <c r="AB11" s="21"/>
      <c r="AC11" s="21"/>
      <c r="AD11" s="21"/>
      <c r="AE11" s="21"/>
      <c r="AF11" s="19"/>
      <c r="AG11" s="46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21"/>
      <c r="BC11" s="21"/>
      <c r="BD11" s="21"/>
      <c r="BE11" s="21"/>
      <c r="BF11" s="21"/>
      <c r="BG11" s="21"/>
      <c r="BH11" s="21"/>
      <c r="BI11" s="21"/>
    </row>
    <row r="12" spans="1:61" x14ac:dyDescent="0.2">
      <c r="A12" s="211">
        <f>B438</f>
        <v>2000000</v>
      </c>
      <c r="B12" s="129">
        <f>B457</f>
        <v>5.0001610867795254E-2</v>
      </c>
      <c r="C12" s="210">
        <f>C457</f>
        <v>9.6098254106177755E-2</v>
      </c>
      <c r="D12" s="89">
        <f>B455</f>
        <v>30540.334604541098</v>
      </c>
      <c r="E12" s="89">
        <f>C455</f>
        <v>58695.565690367788</v>
      </c>
      <c r="F12" s="89">
        <f t="shared" si="0"/>
        <v>28155.23108582669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21"/>
      <c r="Y12" s="21"/>
      <c r="Z12" s="21"/>
      <c r="AA12" s="21"/>
      <c r="AB12" s="21"/>
      <c r="AC12" s="21"/>
      <c r="AD12" s="21"/>
      <c r="AE12" s="21"/>
      <c r="AF12" s="19"/>
      <c r="AG12" s="46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21"/>
      <c r="BC12" s="21"/>
      <c r="BD12" s="21"/>
      <c r="BE12" s="21"/>
      <c r="BF12" s="21"/>
      <c r="BG12" s="21"/>
      <c r="BH12" s="21"/>
      <c r="BI12" s="21"/>
    </row>
    <row r="13" spans="1:61" x14ac:dyDescent="0.2">
      <c r="A13" s="22"/>
      <c r="B13" s="23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21"/>
      <c r="Y13" s="21"/>
      <c r="Z13" s="21"/>
      <c r="AA13" s="21"/>
      <c r="AB13" s="21"/>
      <c r="AC13" s="21"/>
      <c r="AD13" s="21"/>
      <c r="AE13" s="21"/>
      <c r="AF13" s="19"/>
      <c r="AG13" s="46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21"/>
      <c r="BC13" s="21"/>
      <c r="BD13" s="21"/>
      <c r="BE13" s="21"/>
      <c r="BF13" s="21"/>
      <c r="BG13" s="21"/>
      <c r="BH13" s="21"/>
      <c r="BI13" s="21"/>
    </row>
    <row r="14" spans="1:61" x14ac:dyDescent="0.2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223" t="s">
        <v>34</v>
      </c>
      <c r="Y14" s="223"/>
      <c r="Z14" s="223"/>
      <c r="AA14" s="223"/>
      <c r="AB14" s="223"/>
      <c r="AC14" s="223"/>
      <c r="AD14" s="220"/>
      <c r="AE14" s="220"/>
      <c r="AF14" s="19"/>
      <c r="AG14" s="46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223" t="s">
        <v>34</v>
      </c>
      <c r="BC14" s="223"/>
      <c r="BD14" s="223"/>
      <c r="BE14" s="223"/>
      <c r="BF14" s="223"/>
      <c r="BG14" s="223"/>
      <c r="BH14" s="220"/>
      <c r="BI14" s="220"/>
    </row>
    <row r="15" spans="1:61" ht="18" x14ac:dyDescent="0.25">
      <c r="A15" s="19"/>
      <c r="B15" s="19"/>
      <c r="C15" s="19"/>
      <c r="D15" s="19"/>
      <c r="E15" s="223" t="s">
        <v>35</v>
      </c>
      <c r="F15" s="223"/>
      <c r="G15" s="223"/>
      <c r="H15" s="223"/>
      <c r="I15" s="223"/>
      <c r="J15" s="223"/>
      <c r="K15" s="223"/>
      <c r="L15" s="19"/>
      <c r="M15" s="225" t="s">
        <v>36</v>
      </c>
      <c r="N15" s="225"/>
      <c r="O15" s="225"/>
      <c r="P15" s="225"/>
      <c r="Q15" s="226"/>
      <c r="R15" s="227"/>
      <c r="S15" s="19"/>
      <c r="T15" s="224" t="s">
        <v>37</v>
      </c>
      <c r="U15" s="224"/>
      <c r="V15" s="19"/>
      <c r="W15" s="19"/>
      <c r="X15" s="21" t="s">
        <v>38</v>
      </c>
      <c r="Y15" s="21" t="s">
        <v>39</v>
      </c>
      <c r="Z15" s="21" t="s">
        <v>40</v>
      </c>
      <c r="AA15" s="21" t="s">
        <v>41</v>
      </c>
      <c r="AB15" s="21"/>
      <c r="AC15" s="21" t="s">
        <v>42</v>
      </c>
      <c r="AD15" s="21" t="s">
        <v>43</v>
      </c>
      <c r="AE15" s="21" t="s">
        <v>44</v>
      </c>
      <c r="AF15" s="19"/>
      <c r="AG15" s="46"/>
      <c r="AH15" s="19"/>
      <c r="AI15" s="223" t="s">
        <v>35</v>
      </c>
      <c r="AJ15" s="223"/>
      <c r="AK15" s="223"/>
      <c r="AL15" s="223"/>
      <c r="AM15" s="223"/>
      <c r="AN15" s="223"/>
      <c r="AO15" s="223"/>
      <c r="AP15" s="19"/>
      <c r="AQ15" s="225" t="s">
        <v>36</v>
      </c>
      <c r="AR15" s="225"/>
      <c r="AS15" s="225"/>
      <c r="AT15" s="225"/>
      <c r="AU15" s="226"/>
      <c r="AV15" s="227"/>
      <c r="AW15" s="19"/>
      <c r="AX15" s="224" t="s">
        <v>37</v>
      </c>
      <c r="AY15" s="224"/>
      <c r="AZ15" s="19"/>
      <c r="BA15" s="19"/>
      <c r="BB15" s="21" t="s">
        <v>38</v>
      </c>
      <c r="BC15" s="21" t="s">
        <v>39</v>
      </c>
      <c r="BD15" s="21" t="s">
        <v>40</v>
      </c>
      <c r="BE15" s="21" t="s">
        <v>41</v>
      </c>
      <c r="BF15" s="21"/>
      <c r="BG15" s="21" t="s">
        <v>42</v>
      </c>
      <c r="BH15" s="21" t="s">
        <v>43</v>
      </c>
      <c r="BI15" s="21" t="s">
        <v>44</v>
      </c>
    </row>
    <row r="16" spans="1:61" ht="51" x14ac:dyDescent="0.2">
      <c r="A16" s="25"/>
      <c r="B16" s="25"/>
      <c r="C16" s="25"/>
      <c r="D16" s="25"/>
      <c r="E16" s="25" t="s">
        <v>23</v>
      </c>
      <c r="F16" s="25" t="s">
        <v>45</v>
      </c>
      <c r="G16" s="25" t="s">
        <v>46</v>
      </c>
      <c r="H16" s="25" t="s">
        <v>47</v>
      </c>
      <c r="I16" s="26" t="s">
        <v>48</v>
      </c>
      <c r="J16" s="26" t="s">
        <v>49</v>
      </c>
      <c r="K16" s="26" t="s">
        <v>50</v>
      </c>
      <c r="L16" s="26"/>
      <c r="M16" s="26" t="s">
        <v>51</v>
      </c>
      <c r="N16" s="26" t="s">
        <v>52</v>
      </c>
      <c r="O16" s="26" t="s">
        <v>53</v>
      </c>
      <c r="P16" s="26" t="s">
        <v>54</v>
      </c>
      <c r="Q16" s="26" t="s">
        <v>55</v>
      </c>
      <c r="R16" s="26" t="s">
        <v>56</v>
      </c>
      <c r="S16" s="26"/>
      <c r="T16" s="26" t="s">
        <v>57</v>
      </c>
      <c r="U16" s="26" t="s">
        <v>58</v>
      </c>
      <c r="V16" s="25"/>
      <c r="W16" s="26"/>
      <c r="X16" s="26" t="s">
        <v>59</v>
      </c>
      <c r="Y16" s="26" t="s">
        <v>60</v>
      </c>
      <c r="Z16" s="26" t="s">
        <v>61</v>
      </c>
      <c r="AA16" s="26" t="s">
        <v>62</v>
      </c>
      <c r="AB16" s="26" t="s">
        <v>63</v>
      </c>
      <c r="AC16" s="26" t="s">
        <v>64</v>
      </c>
      <c r="AD16" s="26" t="s">
        <v>65</v>
      </c>
      <c r="AE16" s="26" t="s">
        <v>66</v>
      </c>
      <c r="AF16" s="25"/>
      <c r="AG16" s="48"/>
      <c r="AH16" s="25"/>
      <c r="AI16" s="25" t="s">
        <v>23</v>
      </c>
      <c r="AJ16" s="25" t="s">
        <v>45</v>
      </c>
      <c r="AK16" s="25" t="s">
        <v>46</v>
      </c>
      <c r="AL16" s="25" t="s">
        <v>47</v>
      </c>
      <c r="AM16" s="26" t="s">
        <v>48</v>
      </c>
      <c r="AN16" s="26" t="s">
        <v>49</v>
      </c>
      <c r="AO16" s="26" t="s">
        <v>50</v>
      </c>
      <c r="AP16" s="26"/>
      <c r="AQ16" s="26" t="s">
        <v>51</v>
      </c>
      <c r="AR16" s="26" t="s">
        <v>52</v>
      </c>
      <c r="AS16" s="26" t="s">
        <v>53</v>
      </c>
      <c r="AT16" s="26" t="s">
        <v>54</v>
      </c>
      <c r="AU16" s="26" t="s">
        <v>55</v>
      </c>
      <c r="AV16" s="26" t="s">
        <v>56</v>
      </c>
      <c r="AW16" s="26"/>
      <c r="AX16" s="26" t="s">
        <v>57</v>
      </c>
      <c r="AY16" s="26" t="s">
        <v>58</v>
      </c>
      <c r="AZ16" s="25"/>
      <c r="BA16" s="26"/>
      <c r="BB16" s="26" t="s">
        <v>59</v>
      </c>
      <c r="BC16" s="26" t="s">
        <v>60</v>
      </c>
      <c r="BD16" s="26" t="s">
        <v>61</v>
      </c>
      <c r="BE16" s="26" t="s">
        <v>62</v>
      </c>
      <c r="BF16" s="26" t="s">
        <v>63</v>
      </c>
      <c r="BG16" s="26" t="s">
        <v>64</v>
      </c>
      <c r="BH16" s="26" t="s">
        <v>65</v>
      </c>
      <c r="BI16" s="26" t="s">
        <v>66</v>
      </c>
    </row>
    <row r="17" spans="1:61" ht="17" thickBot="1" x14ac:dyDescent="0.25">
      <c r="A17" s="221" t="s">
        <v>67</v>
      </c>
      <c r="B17" s="221"/>
      <c r="C17" s="19"/>
      <c r="D17" s="19"/>
      <c r="E17" s="21">
        <v>0</v>
      </c>
      <c r="F17" s="27">
        <f>B21</f>
        <v>1032.4163105915852</v>
      </c>
      <c r="G17" s="27">
        <f>F17*B26</f>
        <v>825.93304847326817</v>
      </c>
      <c r="H17" s="28">
        <f>B31</f>
        <v>200</v>
      </c>
      <c r="I17" s="27">
        <f t="shared" ref="I17:I37" si="1">$B$18</f>
        <v>100000</v>
      </c>
      <c r="J17" s="56">
        <f>'SPWL Reserve'!D8</f>
        <v>0.16200000000000001</v>
      </c>
      <c r="K17" s="52">
        <f t="shared" ref="K17:K37" si="2">I17*J17/1000</f>
        <v>16.2</v>
      </c>
      <c r="L17" s="19"/>
      <c r="M17" s="9"/>
      <c r="N17" s="9"/>
      <c r="O17" s="30">
        <v>1</v>
      </c>
      <c r="P17" s="30"/>
      <c r="Q17" s="30"/>
      <c r="R17" s="30">
        <f t="shared" ref="R17:R37" si="3">O17-SUM(P17:Q17)</f>
        <v>1</v>
      </c>
      <c r="S17" s="30"/>
      <c r="T17" s="52"/>
      <c r="U17" s="52">
        <f t="shared" ref="U17:U36" si="4">K17*R17</f>
        <v>16.2</v>
      </c>
      <c r="V17" s="19"/>
      <c r="W17" s="30"/>
      <c r="X17" s="53">
        <f t="shared" ref="X17:X37" si="5">$R17*F17</f>
        <v>1032.4163105915852</v>
      </c>
      <c r="Y17" s="53">
        <f t="shared" ref="Y17:Y37" si="6">-$R17*G17</f>
        <v>-825.93304847326817</v>
      </c>
      <c r="Z17" s="53">
        <f t="shared" ref="Z17:Z37" si="7">-$R17*H17</f>
        <v>-200</v>
      </c>
      <c r="AA17" s="53"/>
      <c r="AB17" s="53">
        <f t="shared" ref="AB17:AB37" si="8">SUM(X17:AA17)</f>
        <v>6.4832621183170431</v>
      </c>
      <c r="AC17" s="53">
        <f>T17-U17</f>
        <v>-16.2</v>
      </c>
      <c r="AD17" s="53"/>
      <c r="AE17" s="53">
        <f t="shared" ref="AE17:AE37" si="9">SUM(AB17:AD17)</f>
        <v>-9.7167378816829562</v>
      </c>
      <c r="AF17" s="19"/>
      <c r="AG17" s="46"/>
      <c r="AH17" s="19"/>
      <c r="AI17" s="21">
        <v>0</v>
      </c>
      <c r="AJ17" s="27">
        <f>F17</f>
        <v>1032.4163105915852</v>
      </c>
      <c r="AK17" s="27">
        <f>G17</f>
        <v>825.93304847326817</v>
      </c>
      <c r="AL17" s="28">
        <f>C31</f>
        <v>240</v>
      </c>
      <c r="AM17" s="27">
        <f>I17</f>
        <v>100000</v>
      </c>
      <c r="AN17" s="56">
        <f>J17</f>
        <v>0.16200000000000001</v>
      </c>
      <c r="AO17" s="52">
        <f t="shared" ref="AO17:AO37" si="10">AM17*AN17/1000</f>
        <v>16.2</v>
      </c>
      <c r="AP17" s="19"/>
      <c r="AQ17" s="9"/>
      <c r="AR17" s="9"/>
      <c r="AS17" s="30">
        <v>1</v>
      </c>
      <c r="AT17" s="30"/>
      <c r="AU17" s="30"/>
      <c r="AV17" s="30">
        <f t="shared" ref="AV17:AV37" si="11">AS17-SUM(AT17:AU17)</f>
        <v>1</v>
      </c>
      <c r="AW17" s="30"/>
      <c r="AX17" s="52"/>
      <c r="AY17" s="52">
        <f t="shared" ref="AY17:AY37" si="12">AO17*AV17</f>
        <v>16.2</v>
      </c>
      <c r="AZ17" s="19"/>
      <c r="BA17" s="30"/>
      <c r="BB17" s="53">
        <f t="shared" ref="BB17:BB37" si="13">$R17*AJ17</f>
        <v>1032.4163105915852</v>
      </c>
      <c r="BC17" s="53">
        <f t="shared" ref="BC17:BC37" si="14">-$R17*AK17</f>
        <v>-825.93304847326817</v>
      </c>
      <c r="BD17" s="53">
        <f t="shared" ref="BD17:BD37" si="15">-$R17*AL17</f>
        <v>-240</v>
      </c>
      <c r="BE17" s="53"/>
      <c r="BF17" s="53">
        <f t="shared" ref="BF17:BF37" si="16">SUM(BB17:BE17)</f>
        <v>-33.516737881682957</v>
      </c>
      <c r="BG17" s="53">
        <f>AX17-AY17</f>
        <v>-16.2</v>
      </c>
      <c r="BH17" s="53"/>
      <c r="BI17" s="53">
        <f t="shared" ref="BI17:BI37" si="17">SUM(BF17:BH17)</f>
        <v>-49.71673788168296</v>
      </c>
    </row>
    <row r="18" spans="1:61" x14ac:dyDescent="0.2">
      <c r="A18" s="45" t="s">
        <v>68</v>
      </c>
      <c r="B18" s="54">
        <v>100000</v>
      </c>
      <c r="C18" s="19"/>
      <c r="D18" s="19"/>
      <c r="E18" s="55">
        <f t="shared" ref="E18:E37" si="18">E17+1</f>
        <v>1</v>
      </c>
      <c r="F18" s="27"/>
      <c r="G18" s="27"/>
      <c r="H18" s="28"/>
      <c r="I18" s="27">
        <f t="shared" si="1"/>
        <v>100000</v>
      </c>
      <c r="J18" s="56">
        <f>'SPWL Reserve'!D9</f>
        <v>0.20499999999999999</v>
      </c>
      <c r="K18" s="52">
        <f t="shared" si="2"/>
        <v>20.5</v>
      </c>
      <c r="L18" s="56"/>
      <c r="M18" s="96">
        <f>'SPWL Reserve'!E9*1000</f>
        <v>0.65717040569250318</v>
      </c>
      <c r="N18" s="9">
        <v>0</v>
      </c>
      <c r="O18" s="30">
        <f>R17</f>
        <v>1</v>
      </c>
      <c r="P18" s="30">
        <f t="shared" ref="P18:P49" si="19">O18*M18/1000</f>
        <v>6.5717040569250314E-4</v>
      </c>
      <c r="Q18" s="30">
        <f t="shared" ref="Q18:Q37" si="20">MIN(N18*O18,O18-P18)</f>
        <v>0</v>
      </c>
      <c r="R18" s="30">
        <f t="shared" si="3"/>
        <v>0.99934282959430754</v>
      </c>
      <c r="S18" s="30"/>
      <c r="T18" s="52">
        <f t="shared" ref="T18:T37" si="21">U17</f>
        <v>16.2</v>
      </c>
      <c r="U18" s="52">
        <f t="shared" si="4"/>
        <v>20.486528006683304</v>
      </c>
      <c r="V18" s="19"/>
      <c r="W18" s="30"/>
      <c r="X18" s="53">
        <f t="shared" si="5"/>
        <v>0</v>
      </c>
      <c r="Y18" s="53">
        <f t="shared" si="6"/>
        <v>0</v>
      </c>
      <c r="Z18" s="53">
        <f t="shared" si="7"/>
        <v>0</v>
      </c>
      <c r="AA18" s="53">
        <f t="shared" ref="AA18:AA37" si="22">-P18*I18</f>
        <v>-65.717040569250315</v>
      </c>
      <c r="AB18" s="53">
        <f t="shared" si="8"/>
        <v>-65.717040569250315</v>
      </c>
      <c r="AC18" s="53">
        <f>-I18*$R17*(J18-J17)/1000</f>
        <v>-4.299999999999998</v>
      </c>
      <c r="AD18" s="53">
        <f>$B$19*SUM(T18,X18:Y18)</f>
        <v>1.3299573661278288</v>
      </c>
      <c r="AE18" s="53">
        <f t="shared" si="9"/>
        <v>-68.687083203122484</v>
      </c>
      <c r="AF18" s="19"/>
      <c r="AG18" s="57"/>
      <c r="AH18" s="19"/>
      <c r="AI18" s="55">
        <f t="shared" ref="AI18:AI37" si="23">AI17+1</f>
        <v>1</v>
      </c>
      <c r="AJ18" s="27"/>
      <c r="AK18" s="27"/>
      <c r="AL18" s="28"/>
      <c r="AM18" s="27">
        <f t="shared" ref="AM18:AM37" si="24">I18</f>
        <v>100000</v>
      </c>
      <c r="AN18" s="56">
        <f t="shared" ref="AN18:AN81" si="25">J18</f>
        <v>0.20499999999999999</v>
      </c>
      <c r="AO18" s="52">
        <f t="shared" si="10"/>
        <v>20.5</v>
      </c>
      <c r="AP18" s="56"/>
      <c r="AQ18" s="9">
        <f>M18*'Lapse &amp; Death Age 26-35'!$B$31</f>
        <v>0.53230802861092763</v>
      </c>
      <c r="AR18" s="9">
        <f t="shared" ref="AR18:AR37" si="26">N18</f>
        <v>0</v>
      </c>
      <c r="AS18" s="30">
        <f t="shared" ref="AS18:AS37" si="27">AV17</f>
        <v>1</v>
      </c>
      <c r="AT18" s="30">
        <f t="shared" ref="AT18:AT37" si="28">AS18*AQ18/1000</f>
        <v>5.3230802861092765E-4</v>
      </c>
      <c r="AU18" s="30">
        <f t="shared" ref="AU18:AU37" si="29">MIN(AR18*AS18,AS18-AT18)</f>
        <v>0</v>
      </c>
      <c r="AV18" s="30">
        <f t="shared" si="11"/>
        <v>0.99946769197138907</v>
      </c>
      <c r="AW18" s="30"/>
      <c r="AX18" s="52">
        <f t="shared" ref="AX18:AX37" si="30">AY17</f>
        <v>16.2</v>
      </c>
      <c r="AY18" s="52">
        <f t="shared" si="12"/>
        <v>20.489087685413477</v>
      </c>
      <c r="AZ18" s="19"/>
      <c r="BA18" s="30"/>
      <c r="BB18" s="53">
        <f t="shared" si="13"/>
        <v>0</v>
      </c>
      <c r="BC18" s="53">
        <f t="shared" si="14"/>
        <v>0</v>
      </c>
      <c r="BD18" s="53">
        <f t="shared" si="15"/>
        <v>0</v>
      </c>
      <c r="BE18" s="53">
        <f t="shared" ref="BE18:BE37" si="31">-AT18*AM18</f>
        <v>-53.230802861092762</v>
      </c>
      <c r="BF18" s="53">
        <f t="shared" si="16"/>
        <v>-53.230802861092762</v>
      </c>
      <c r="BG18" s="53">
        <f>-AM18*$R17*(AN18-AN17)/1000</f>
        <v>-4.299999999999998</v>
      </c>
      <c r="BH18" s="53">
        <f>$B$19*SUM(AX18,BB18:BC18)</f>
        <v>1.3299573661278288</v>
      </c>
      <c r="BI18" s="53">
        <f t="shared" si="17"/>
        <v>-56.200845494964931</v>
      </c>
    </row>
    <row r="19" spans="1:61" x14ac:dyDescent="0.2">
      <c r="A19" s="34" t="s">
        <v>69</v>
      </c>
      <c r="B19" s="121">
        <f>'T20 Age 26-35 (Sensitivity)'!B20+0.01</f>
        <v>8.2096133711594368E-2</v>
      </c>
      <c r="C19" s="19"/>
      <c r="D19" s="19"/>
      <c r="E19" s="55">
        <f t="shared" si="18"/>
        <v>2</v>
      </c>
      <c r="F19" s="27">
        <f t="shared" ref="F19:F37" si="32">$B$21</f>
        <v>1032.4163105915852</v>
      </c>
      <c r="G19" s="27">
        <f t="shared" ref="G19:G29" si="33">F19*$B$27</f>
        <v>51.620815529579261</v>
      </c>
      <c r="H19" s="28">
        <f t="shared" ref="H19:H26" si="34">$B$32</f>
        <v>25</v>
      </c>
      <c r="I19" s="27">
        <f t="shared" si="1"/>
        <v>100000</v>
      </c>
      <c r="J19" s="56">
        <f>'SPWL Reserve'!D10</f>
        <v>0.25</v>
      </c>
      <c r="K19" s="52">
        <f t="shared" si="2"/>
        <v>25</v>
      </c>
      <c r="L19" s="56"/>
      <c r="M19" s="96">
        <f>'SPWL Reserve'!E10*1000</f>
        <v>0.68892309697585763</v>
      </c>
      <c r="N19" s="9">
        <v>0</v>
      </c>
      <c r="O19" s="30">
        <f t="shared" ref="O19:O82" si="35">R18</f>
        <v>0.99934282959430754</v>
      </c>
      <c r="P19" s="30">
        <f t="shared" si="19"/>
        <v>6.8847035710472714E-4</v>
      </c>
      <c r="Q19" s="30">
        <f t="shared" si="20"/>
        <v>0</v>
      </c>
      <c r="R19" s="30">
        <f t="shared" si="3"/>
        <v>0.9986543592372028</v>
      </c>
      <c r="S19" s="30"/>
      <c r="T19" s="52">
        <f t="shared" si="21"/>
        <v>20.486528006683304</v>
      </c>
      <c r="U19" s="52">
        <f t="shared" si="4"/>
        <v>24.966358980930071</v>
      </c>
      <c r="V19" s="19"/>
      <c r="W19" s="30"/>
      <c r="X19" s="53">
        <f t="shared" si="5"/>
        <v>1031.0270491198764</v>
      </c>
      <c r="Y19" s="53">
        <f t="shared" si="6"/>
        <v>-51.551352455993822</v>
      </c>
      <c r="Z19" s="53">
        <f t="shared" si="7"/>
        <v>-24.966358980930071</v>
      </c>
      <c r="AA19" s="53">
        <f t="shared" si="22"/>
        <v>-68.84703571047271</v>
      </c>
      <c r="AB19" s="53">
        <f t="shared" si="8"/>
        <v>885.6623019724799</v>
      </c>
      <c r="AC19" s="53">
        <f t="shared" ref="AC19:AC37" si="36">-I19*($R18*J19-$R17*J18)/1000</f>
        <v>-4.4835707398576901</v>
      </c>
      <c r="AD19" s="53">
        <f t="shared" ref="AD19:AD82" si="37">$B$19*SUM(T19,X19:Y19)</f>
        <v>82.093032503098158</v>
      </c>
      <c r="AE19" s="53">
        <f t="shared" si="9"/>
        <v>963.27176373572036</v>
      </c>
      <c r="AF19" s="19"/>
      <c r="AG19" s="57"/>
      <c r="AH19" s="19"/>
      <c r="AI19" s="55">
        <f t="shared" si="23"/>
        <v>2</v>
      </c>
      <c r="AJ19" s="27">
        <f t="shared" ref="AJ19:AJ37" si="38">F19</f>
        <v>1032.4163105915852</v>
      </c>
      <c r="AK19" s="27">
        <f t="shared" ref="AK19:AK37" si="39">G19</f>
        <v>51.620815529579261</v>
      </c>
      <c r="AL19" s="28">
        <f t="shared" ref="AL19:AL37" si="40">$C$32</f>
        <v>25</v>
      </c>
      <c r="AM19" s="27">
        <f t="shared" si="24"/>
        <v>100000</v>
      </c>
      <c r="AN19" s="56">
        <f t="shared" si="25"/>
        <v>0.25</v>
      </c>
      <c r="AO19" s="52">
        <f t="shared" si="10"/>
        <v>25</v>
      </c>
      <c r="AP19" s="56"/>
      <c r="AQ19" s="9">
        <f>M19*'Lapse &amp; Death Age 26-35'!$B$31</f>
        <v>0.5580277085504447</v>
      </c>
      <c r="AR19" s="9">
        <f t="shared" si="26"/>
        <v>0</v>
      </c>
      <c r="AS19" s="30">
        <f t="shared" si="27"/>
        <v>0.99946769197138907</v>
      </c>
      <c r="AT19" s="30">
        <f t="shared" si="28"/>
        <v>5.5773066592099596E-4</v>
      </c>
      <c r="AU19" s="30">
        <f t="shared" si="29"/>
        <v>0</v>
      </c>
      <c r="AV19" s="30">
        <f t="shared" si="11"/>
        <v>0.99890996130546805</v>
      </c>
      <c r="AW19" s="30"/>
      <c r="AX19" s="52">
        <f t="shared" si="30"/>
        <v>20.489087685413477</v>
      </c>
      <c r="AY19" s="52">
        <f t="shared" si="12"/>
        <v>24.972749032636703</v>
      </c>
      <c r="AZ19" s="19"/>
      <c r="BA19" s="30"/>
      <c r="BB19" s="53">
        <f t="shared" si="13"/>
        <v>1031.0270491198764</v>
      </c>
      <c r="BC19" s="53">
        <f t="shared" si="14"/>
        <v>-51.551352455993822</v>
      </c>
      <c r="BD19" s="53">
        <f t="shared" si="15"/>
        <v>-24.966358980930071</v>
      </c>
      <c r="BE19" s="53">
        <f t="shared" si="31"/>
        <v>-55.773066592099596</v>
      </c>
      <c r="BF19" s="53">
        <f t="shared" si="16"/>
        <v>898.73627109085305</v>
      </c>
      <c r="BG19" s="53">
        <f t="shared" ref="BG19:BG37" si="41">-AM19*($R18*AN19-$R17*AN18)/1000</f>
        <v>-4.4835707398576901</v>
      </c>
      <c r="BH19" s="53">
        <f t="shared" ref="BH19:BH82" si="42">$B$19*SUM(AX19,BB19:BC19)</f>
        <v>82.093242642825444</v>
      </c>
      <c r="BI19" s="53">
        <f t="shared" si="17"/>
        <v>976.34594299382081</v>
      </c>
    </row>
    <row r="20" spans="1:61" x14ac:dyDescent="0.2">
      <c r="A20" s="34" t="s">
        <v>70</v>
      </c>
      <c r="B20" s="58">
        <v>3.2096133711594366E-2</v>
      </c>
      <c r="C20" s="19"/>
      <c r="D20" s="19"/>
      <c r="E20" s="55">
        <f t="shared" si="18"/>
        <v>3</v>
      </c>
      <c r="F20" s="27">
        <f t="shared" si="32"/>
        <v>1032.4163105915852</v>
      </c>
      <c r="G20" s="27">
        <f t="shared" si="33"/>
        <v>51.620815529579261</v>
      </c>
      <c r="H20" s="28">
        <f t="shared" si="34"/>
        <v>25</v>
      </c>
      <c r="I20" s="27">
        <f t="shared" si="1"/>
        <v>100000</v>
      </c>
      <c r="J20" s="56">
        <f>'SPWL Reserve'!D11</f>
        <v>0.29699999999999999</v>
      </c>
      <c r="K20" s="52">
        <f t="shared" si="2"/>
        <v>29.7</v>
      </c>
      <c r="L20" s="56"/>
      <c r="M20" s="96">
        <f>'SPWL Reserve'!E11*1000</f>
        <v>0.72708859771283341</v>
      </c>
      <c r="N20" s="9">
        <v>0</v>
      </c>
      <c r="O20" s="30">
        <f t="shared" si="35"/>
        <v>0.9986543592372028</v>
      </c>
      <c r="P20" s="30">
        <f t="shared" si="19"/>
        <v>7.2611019765758602E-4</v>
      </c>
      <c r="Q20" s="30">
        <f t="shared" si="20"/>
        <v>0</v>
      </c>
      <c r="R20" s="30">
        <f t="shared" si="3"/>
        <v>0.99792824903954525</v>
      </c>
      <c r="S20" s="30"/>
      <c r="T20" s="52">
        <f t="shared" si="21"/>
        <v>24.966358980930071</v>
      </c>
      <c r="U20" s="52">
        <f t="shared" si="4"/>
        <v>29.638468996474494</v>
      </c>
      <c r="V20" s="19"/>
      <c r="W20" s="30"/>
      <c r="X20" s="53">
        <f t="shared" si="5"/>
        <v>1030.277401108528</v>
      </c>
      <c r="Y20" s="53">
        <f t="shared" si="6"/>
        <v>-51.513870055426395</v>
      </c>
      <c r="Z20" s="53">
        <f t="shared" si="7"/>
        <v>-24.948206225988631</v>
      </c>
      <c r="AA20" s="53">
        <f t="shared" si="22"/>
        <v>-72.611019765758599</v>
      </c>
      <c r="AB20" s="53">
        <f t="shared" si="8"/>
        <v>881.20430506135438</v>
      </c>
      <c r="AC20" s="53">
        <f t="shared" si="36"/>
        <v>-4.6764637294872315</v>
      </c>
      <c r="AD20" s="53">
        <f t="shared" si="37"/>
        <v>82.402343262557778</v>
      </c>
      <c r="AE20" s="53">
        <f t="shared" si="9"/>
        <v>958.93018459442499</v>
      </c>
      <c r="AF20" s="19"/>
      <c r="AG20" s="46"/>
      <c r="AH20" s="19"/>
      <c r="AI20" s="55">
        <f t="shared" si="23"/>
        <v>3</v>
      </c>
      <c r="AJ20" s="27">
        <f t="shared" si="38"/>
        <v>1032.4163105915852</v>
      </c>
      <c r="AK20" s="27">
        <f t="shared" si="39"/>
        <v>51.620815529579261</v>
      </c>
      <c r="AL20" s="28">
        <f t="shared" si="40"/>
        <v>25</v>
      </c>
      <c r="AM20" s="27">
        <f t="shared" si="24"/>
        <v>100000</v>
      </c>
      <c r="AN20" s="56">
        <f t="shared" si="25"/>
        <v>0.29699999999999999</v>
      </c>
      <c r="AO20" s="52">
        <f t="shared" si="10"/>
        <v>29.7</v>
      </c>
      <c r="AP20" s="56"/>
      <c r="AQ20" s="9">
        <f>M20*'Lapse &amp; Death Age 26-35'!$B$31</f>
        <v>0.58894176414739507</v>
      </c>
      <c r="AR20" s="9">
        <f t="shared" si="26"/>
        <v>0</v>
      </c>
      <c r="AS20" s="30">
        <f t="shared" si="27"/>
        <v>0.99890996130546805</v>
      </c>
      <c r="AT20" s="30">
        <f t="shared" si="28"/>
        <v>5.882997948356485E-4</v>
      </c>
      <c r="AU20" s="30">
        <f t="shared" si="29"/>
        <v>0</v>
      </c>
      <c r="AV20" s="30">
        <f t="shared" si="11"/>
        <v>0.9983216615106324</v>
      </c>
      <c r="AW20" s="30"/>
      <c r="AX20" s="52">
        <f t="shared" si="30"/>
        <v>24.972749032636703</v>
      </c>
      <c r="AY20" s="52">
        <f t="shared" si="12"/>
        <v>29.650153346865782</v>
      </c>
      <c r="AZ20" s="19"/>
      <c r="BA20" s="30"/>
      <c r="BB20" s="53">
        <f t="shared" si="13"/>
        <v>1030.277401108528</v>
      </c>
      <c r="BC20" s="53">
        <f t="shared" si="14"/>
        <v>-51.513870055426395</v>
      </c>
      <c r="BD20" s="53">
        <f t="shared" si="15"/>
        <v>-24.948206225988631</v>
      </c>
      <c r="BE20" s="53">
        <f t="shared" si="31"/>
        <v>-58.829979483564848</v>
      </c>
      <c r="BF20" s="53">
        <f t="shared" si="16"/>
        <v>894.98534534354803</v>
      </c>
      <c r="BG20" s="53">
        <f t="shared" si="41"/>
        <v>-4.6764637294872315</v>
      </c>
      <c r="BH20" s="53">
        <f t="shared" si="42"/>
        <v>82.402867861097107</v>
      </c>
      <c r="BI20" s="53">
        <f t="shared" si="17"/>
        <v>972.71174947515794</v>
      </c>
    </row>
    <row r="21" spans="1:61" x14ac:dyDescent="0.2">
      <c r="A21" s="45" t="s">
        <v>71</v>
      </c>
      <c r="B21" s="97">
        <v>1032.4163105915852</v>
      </c>
      <c r="C21" s="19"/>
      <c r="D21" s="36"/>
      <c r="E21" s="55">
        <f t="shared" si="18"/>
        <v>4</v>
      </c>
      <c r="F21" s="27">
        <f t="shared" si="32"/>
        <v>1032.4163105915852</v>
      </c>
      <c r="G21" s="27">
        <f t="shared" si="33"/>
        <v>51.620815529579261</v>
      </c>
      <c r="H21" s="28">
        <f t="shared" si="34"/>
        <v>25</v>
      </c>
      <c r="I21" s="27">
        <f t="shared" si="1"/>
        <v>100000</v>
      </c>
      <c r="J21" s="56">
        <f>'SPWL Reserve'!D12</f>
        <v>0.34599999999999997</v>
      </c>
      <c r="K21" s="52">
        <f t="shared" si="2"/>
        <v>34.6</v>
      </c>
      <c r="L21" s="56"/>
      <c r="M21" s="96">
        <f>'SPWL Reserve'!E12*1000</f>
        <v>0.77268694429479035</v>
      </c>
      <c r="N21" s="9">
        <v>0</v>
      </c>
      <c r="O21" s="30">
        <f t="shared" si="35"/>
        <v>0.99792824903954525</v>
      </c>
      <c r="P21" s="30">
        <f t="shared" si="19"/>
        <v>7.7108612937581674E-4</v>
      </c>
      <c r="Q21" s="30">
        <f t="shared" si="20"/>
        <v>0</v>
      </c>
      <c r="R21" s="30">
        <f t="shared" si="3"/>
        <v>0.99715716291016943</v>
      </c>
      <c r="S21" s="30"/>
      <c r="T21" s="52">
        <f t="shared" si="21"/>
        <v>29.638468996474494</v>
      </c>
      <c r="U21" s="52">
        <f t="shared" si="4"/>
        <v>34.501637836691863</v>
      </c>
      <c r="V21" s="19"/>
      <c r="W21" s="30"/>
      <c r="X21" s="53">
        <f t="shared" si="5"/>
        <v>1029.4813192116894</v>
      </c>
      <c r="Y21" s="53">
        <f t="shared" si="6"/>
        <v>-51.474065960584468</v>
      </c>
      <c r="Z21" s="53">
        <f t="shared" si="7"/>
        <v>-24.928929072754237</v>
      </c>
      <c r="AA21" s="53">
        <f t="shared" si="22"/>
        <v>-77.108612937581668</v>
      </c>
      <c r="AB21" s="53">
        <f t="shared" si="8"/>
        <v>875.96971124076902</v>
      </c>
      <c r="AC21" s="53">
        <f t="shared" si="36"/>
        <v>-4.8682829474233413</v>
      </c>
      <c r="AD21" s="53">
        <f t="shared" si="37"/>
        <v>82.723817947553371</v>
      </c>
      <c r="AE21" s="53">
        <f t="shared" si="9"/>
        <v>953.82524624089899</v>
      </c>
      <c r="AF21" s="19"/>
      <c r="AG21" s="46"/>
      <c r="AH21" s="19"/>
      <c r="AI21" s="55">
        <f t="shared" si="23"/>
        <v>4</v>
      </c>
      <c r="AJ21" s="27">
        <f t="shared" si="38"/>
        <v>1032.4163105915852</v>
      </c>
      <c r="AK21" s="27">
        <f t="shared" si="39"/>
        <v>51.620815529579261</v>
      </c>
      <c r="AL21" s="28">
        <f t="shared" si="40"/>
        <v>25</v>
      </c>
      <c r="AM21" s="27">
        <f t="shared" si="24"/>
        <v>100000</v>
      </c>
      <c r="AN21" s="56">
        <f t="shared" si="25"/>
        <v>0.34599999999999997</v>
      </c>
      <c r="AO21" s="52">
        <f t="shared" si="10"/>
        <v>34.6</v>
      </c>
      <c r="AP21" s="56"/>
      <c r="AQ21" s="9">
        <f>M21*'Lapse &amp; Death Age 26-35'!$B$31</f>
        <v>0.62587642487878026</v>
      </c>
      <c r="AR21" s="9">
        <f t="shared" si="26"/>
        <v>0</v>
      </c>
      <c r="AS21" s="30">
        <f t="shared" si="27"/>
        <v>0.9983216615106324</v>
      </c>
      <c r="AT21" s="30">
        <f t="shared" si="28"/>
        <v>6.2482599238531842E-4</v>
      </c>
      <c r="AU21" s="30">
        <f t="shared" si="29"/>
        <v>0</v>
      </c>
      <c r="AV21" s="30">
        <f t="shared" si="11"/>
        <v>0.99769683551824706</v>
      </c>
      <c r="AW21" s="30"/>
      <c r="AX21" s="52">
        <f t="shared" si="30"/>
        <v>29.650153346865782</v>
      </c>
      <c r="AY21" s="52">
        <f t="shared" si="12"/>
        <v>34.520310508931352</v>
      </c>
      <c r="AZ21" s="19"/>
      <c r="BA21" s="30"/>
      <c r="BB21" s="53">
        <f t="shared" si="13"/>
        <v>1029.4813192116894</v>
      </c>
      <c r="BC21" s="53">
        <f t="shared" si="14"/>
        <v>-51.474065960584468</v>
      </c>
      <c r="BD21" s="53">
        <f t="shared" si="15"/>
        <v>-24.928929072754237</v>
      </c>
      <c r="BE21" s="53">
        <f t="shared" si="31"/>
        <v>-62.48259923853184</v>
      </c>
      <c r="BF21" s="53">
        <f t="shared" si="16"/>
        <v>890.59572493981887</v>
      </c>
      <c r="BG21" s="53">
        <f t="shared" si="41"/>
        <v>-4.8682829474233413</v>
      </c>
      <c r="BH21" s="53">
        <f t="shared" si="42"/>
        <v>82.724777187545428</v>
      </c>
      <c r="BI21" s="53">
        <f t="shared" si="17"/>
        <v>968.45221917994093</v>
      </c>
    </row>
    <row r="22" spans="1:61" x14ac:dyDescent="0.2">
      <c r="A22" s="19"/>
      <c r="B22" s="19"/>
      <c r="C22" s="19"/>
      <c r="D22" s="21"/>
      <c r="E22" s="55">
        <f t="shared" si="18"/>
        <v>5</v>
      </c>
      <c r="F22" s="27">
        <f t="shared" si="32"/>
        <v>1032.4163105915852</v>
      </c>
      <c r="G22" s="27">
        <f t="shared" si="33"/>
        <v>51.620815529579261</v>
      </c>
      <c r="H22" s="28">
        <f t="shared" si="34"/>
        <v>25</v>
      </c>
      <c r="I22" s="27">
        <f t="shared" si="1"/>
        <v>100000</v>
      </c>
      <c r="J22" s="56">
        <f>'SPWL Reserve'!D13</f>
        <v>0.39600000000000002</v>
      </c>
      <c r="K22" s="52">
        <f t="shared" si="2"/>
        <v>39.6</v>
      </c>
      <c r="L22" s="56"/>
      <c r="M22" s="96">
        <f>'SPWL Reserve'!E13*1000</f>
        <v>0.82584488116899601</v>
      </c>
      <c r="N22" s="9">
        <v>0</v>
      </c>
      <c r="O22" s="30">
        <f t="shared" si="35"/>
        <v>0.99715716291016943</v>
      </c>
      <c r="P22" s="30">
        <f t="shared" si="19"/>
        <v>8.2349713871036217E-4</v>
      </c>
      <c r="Q22" s="30">
        <f t="shared" si="20"/>
        <v>0</v>
      </c>
      <c r="R22" s="30">
        <f t="shared" si="3"/>
        <v>0.9963336657714591</v>
      </c>
      <c r="S22" s="30"/>
      <c r="T22" s="52">
        <f t="shared" si="21"/>
        <v>34.501637836691863</v>
      </c>
      <c r="U22" s="52">
        <f t="shared" si="4"/>
        <v>39.454813164549783</v>
      </c>
      <c r="V22" s="19"/>
      <c r="W22" s="30"/>
      <c r="X22" s="53">
        <f t="shared" si="5"/>
        <v>1028.6311273339593</v>
      </c>
      <c r="Y22" s="53">
        <f t="shared" si="6"/>
        <v>-51.431556366697968</v>
      </c>
      <c r="Z22" s="53">
        <f t="shared" si="7"/>
        <v>-24.908341644286477</v>
      </c>
      <c r="AA22" s="53">
        <f t="shared" si="22"/>
        <v>-82.349713871036215</v>
      </c>
      <c r="AB22" s="53">
        <f t="shared" si="8"/>
        <v>869.9415154519387</v>
      </c>
      <c r="AC22" s="53">
        <f t="shared" si="36"/>
        <v>-4.9591062344744481</v>
      </c>
      <c r="AD22" s="53">
        <f t="shared" si="37"/>
        <v>83.05675771415099</v>
      </c>
      <c r="AE22" s="53">
        <f t="shared" si="9"/>
        <v>948.03916693161523</v>
      </c>
      <c r="AF22" s="19"/>
      <c r="AG22" s="46"/>
      <c r="AH22" s="19"/>
      <c r="AI22" s="55">
        <f t="shared" si="23"/>
        <v>5</v>
      </c>
      <c r="AJ22" s="27">
        <f t="shared" si="38"/>
        <v>1032.4163105915852</v>
      </c>
      <c r="AK22" s="27">
        <f t="shared" si="39"/>
        <v>51.620815529579261</v>
      </c>
      <c r="AL22" s="28">
        <f t="shared" si="40"/>
        <v>25</v>
      </c>
      <c r="AM22" s="27">
        <f t="shared" si="24"/>
        <v>100000</v>
      </c>
      <c r="AN22" s="56">
        <f t="shared" si="25"/>
        <v>0.39600000000000002</v>
      </c>
      <c r="AO22" s="52">
        <f t="shared" si="10"/>
        <v>39.6</v>
      </c>
      <c r="AP22" s="56"/>
      <c r="AQ22" s="9">
        <f>M22*'Lapse &amp; Death Age 26-35'!$B$31</f>
        <v>0.66893435374688681</v>
      </c>
      <c r="AR22" s="9">
        <f t="shared" si="26"/>
        <v>0</v>
      </c>
      <c r="AS22" s="30">
        <f t="shared" si="27"/>
        <v>0.99769683551824706</v>
      </c>
      <c r="AT22" s="30">
        <f t="shared" si="28"/>
        <v>6.6739368790271261E-4</v>
      </c>
      <c r="AU22" s="30">
        <f t="shared" si="29"/>
        <v>0</v>
      </c>
      <c r="AV22" s="30">
        <f t="shared" si="11"/>
        <v>0.99702944183034437</v>
      </c>
      <c r="AW22" s="30"/>
      <c r="AX22" s="52">
        <f t="shared" si="30"/>
        <v>34.520310508931352</v>
      </c>
      <c r="AY22" s="52">
        <f t="shared" si="12"/>
        <v>39.482365896481639</v>
      </c>
      <c r="AZ22" s="19"/>
      <c r="BA22" s="30"/>
      <c r="BB22" s="53">
        <f t="shared" si="13"/>
        <v>1028.6311273339593</v>
      </c>
      <c r="BC22" s="53">
        <f t="shared" si="14"/>
        <v>-51.431556366697968</v>
      </c>
      <c r="BD22" s="53">
        <f t="shared" si="15"/>
        <v>-24.908341644286477</v>
      </c>
      <c r="BE22" s="53">
        <f t="shared" si="31"/>
        <v>-66.739368790271257</v>
      </c>
      <c r="BF22" s="53">
        <f t="shared" si="16"/>
        <v>885.5518605327037</v>
      </c>
      <c r="BG22" s="53">
        <f t="shared" si="41"/>
        <v>-4.9591062344744481</v>
      </c>
      <c r="BH22" s="53">
        <f t="shared" si="42"/>
        <v>83.058290668347922</v>
      </c>
      <c r="BI22" s="53">
        <f t="shared" si="17"/>
        <v>963.65104496657716</v>
      </c>
    </row>
    <row r="23" spans="1:61" x14ac:dyDescent="0.2">
      <c r="A23" s="19"/>
      <c r="B23" s="19"/>
      <c r="C23" s="19"/>
      <c r="D23" s="21"/>
      <c r="E23" s="55">
        <f t="shared" si="18"/>
        <v>6</v>
      </c>
      <c r="F23" s="27">
        <f t="shared" si="32"/>
        <v>1032.4163105915852</v>
      </c>
      <c r="G23" s="27">
        <f t="shared" si="33"/>
        <v>51.620815529579261</v>
      </c>
      <c r="H23" s="28">
        <f t="shared" si="34"/>
        <v>25</v>
      </c>
      <c r="I23" s="27">
        <f t="shared" si="1"/>
        <v>100000</v>
      </c>
      <c r="J23" s="56">
        <f>'SPWL Reserve'!D14</f>
        <v>0.44900000000000001</v>
      </c>
      <c r="K23" s="52">
        <f t="shared" si="2"/>
        <v>44.9</v>
      </c>
      <c r="L23" s="56"/>
      <c r="M23" s="96">
        <f>'SPWL Reserve'!E14*1000</f>
        <v>0.88649214444726809</v>
      </c>
      <c r="N23" s="9">
        <v>0</v>
      </c>
      <c r="O23" s="30">
        <f t="shared" si="35"/>
        <v>0.9963336657714591</v>
      </c>
      <c r="P23" s="30">
        <f t="shared" si="19"/>
        <v>8.8324196795474836E-4</v>
      </c>
      <c r="Q23" s="30">
        <f t="shared" si="20"/>
        <v>0</v>
      </c>
      <c r="R23" s="30">
        <f t="shared" si="3"/>
        <v>0.99545042380350435</v>
      </c>
      <c r="S23" s="30"/>
      <c r="T23" s="52">
        <f t="shared" si="21"/>
        <v>39.454813164549783</v>
      </c>
      <c r="U23" s="52">
        <f t="shared" si="4"/>
        <v>44.695724028777342</v>
      </c>
      <c r="V23" s="19"/>
      <c r="W23" s="30"/>
      <c r="X23" s="53">
        <f t="shared" si="5"/>
        <v>1027.7192539200439</v>
      </c>
      <c r="Y23" s="53">
        <f t="shared" si="6"/>
        <v>-51.385962696002196</v>
      </c>
      <c r="Z23" s="53">
        <f t="shared" si="7"/>
        <v>-24.886260595087609</v>
      </c>
      <c r="AA23" s="53">
        <f t="shared" si="22"/>
        <v>-88.324196795474833</v>
      </c>
      <c r="AB23" s="53">
        <f t="shared" si="8"/>
        <v>863.12283383347926</v>
      </c>
      <c r="AC23" s="53">
        <f t="shared" si="36"/>
        <v>-5.2479579418958036</v>
      </c>
      <c r="AD23" s="53">
        <f t="shared" si="37"/>
        <v>83.392276040532778</v>
      </c>
      <c r="AE23" s="53">
        <f t="shared" si="9"/>
        <v>941.26715193211624</v>
      </c>
      <c r="AF23" s="19"/>
      <c r="AG23" s="46"/>
      <c r="AH23" s="19"/>
      <c r="AI23" s="55">
        <f t="shared" si="23"/>
        <v>6</v>
      </c>
      <c r="AJ23" s="27">
        <f t="shared" si="38"/>
        <v>1032.4163105915852</v>
      </c>
      <c r="AK23" s="27">
        <f t="shared" si="39"/>
        <v>51.620815529579261</v>
      </c>
      <c r="AL23" s="28">
        <f t="shared" si="40"/>
        <v>25</v>
      </c>
      <c r="AM23" s="27">
        <f t="shared" si="24"/>
        <v>100000</v>
      </c>
      <c r="AN23" s="56">
        <f t="shared" si="25"/>
        <v>0.44900000000000001</v>
      </c>
      <c r="AO23" s="52">
        <f t="shared" si="10"/>
        <v>44.9</v>
      </c>
      <c r="AP23" s="56"/>
      <c r="AQ23" s="9">
        <f>M23*'Lapse &amp; Death Age 26-35'!$B$31</f>
        <v>0.71805863700228723</v>
      </c>
      <c r="AR23" s="9">
        <f t="shared" si="26"/>
        <v>0</v>
      </c>
      <c r="AS23" s="30">
        <f t="shared" si="27"/>
        <v>0.99702944183034437</v>
      </c>
      <c r="AT23" s="30">
        <f t="shared" si="28"/>
        <v>7.1592560205184833E-4</v>
      </c>
      <c r="AU23" s="30">
        <f t="shared" si="29"/>
        <v>0</v>
      </c>
      <c r="AV23" s="30">
        <f t="shared" si="11"/>
        <v>0.99631351622829256</v>
      </c>
      <c r="AW23" s="30"/>
      <c r="AX23" s="52">
        <f t="shared" si="30"/>
        <v>39.482365896481639</v>
      </c>
      <c r="AY23" s="52">
        <f t="shared" si="12"/>
        <v>44.734476878650334</v>
      </c>
      <c r="AZ23" s="19"/>
      <c r="BA23" s="30"/>
      <c r="BB23" s="53">
        <f t="shared" si="13"/>
        <v>1027.7192539200439</v>
      </c>
      <c r="BC23" s="53">
        <f t="shared" si="14"/>
        <v>-51.385962696002196</v>
      </c>
      <c r="BD23" s="53">
        <f t="shared" si="15"/>
        <v>-24.886260595087609</v>
      </c>
      <c r="BE23" s="53">
        <f t="shared" si="31"/>
        <v>-71.592560205184839</v>
      </c>
      <c r="BF23" s="53">
        <f t="shared" si="16"/>
        <v>879.85447042376927</v>
      </c>
      <c r="BG23" s="53">
        <f t="shared" si="41"/>
        <v>-5.2479579418958036</v>
      </c>
      <c r="BH23" s="53">
        <f t="shared" si="42"/>
        <v>83.394538013297591</v>
      </c>
      <c r="BI23" s="53">
        <f t="shared" si="17"/>
        <v>958.00105049517106</v>
      </c>
    </row>
    <row r="24" spans="1:61" x14ac:dyDescent="0.2">
      <c r="A24" s="220" t="s">
        <v>72</v>
      </c>
      <c r="B24" s="220"/>
      <c r="C24" s="59"/>
      <c r="D24" s="21"/>
      <c r="E24" s="55">
        <f t="shared" si="18"/>
        <v>7</v>
      </c>
      <c r="F24" s="27">
        <f t="shared" si="32"/>
        <v>1032.4163105915852</v>
      </c>
      <c r="G24" s="27">
        <f t="shared" si="33"/>
        <v>51.620815529579261</v>
      </c>
      <c r="H24" s="28">
        <f t="shared" si="34"/>
        <v>25</v>
      </c>
      <c r="I24" s="27">
        <f t="shared" si="1"/>
        <v>100000</v>
      </c>
      <c r="J24" s="56">
        <f>'SPWL Reserve'!D15</f>
        <v>0.503</v>
      </c>
      <c r="K24" s="52">
        <f t="shared" si="2"/>
        <v>50.3</v>
      </c>
      <c r="L24" s="56"/>
      <c r="M24" s="96">
        <f>'SPWL Reserve'!E15*1000</f>
        <v>0.95520088094027955</v>
      </c>
      <c r="N24" s="9">
        <v>0</v>
      </c>
      <c r="O24" s="30">
        <f t="shared" si="35"/>
        <v>0.99545042380350435</v>
      </c>
      <c r="P24" s="30">
        <f t="shared" si="19"/>
        <v>9.5085512174948193E-4</v>
      </c>
      <c r="Q24" s="30">
        <f t="shared" si="20"/>
        <v>0</v>
      </c>
      <c r="R24" s="30">
        <f t="shared" si="3"/>
        <v>0.99449956868175482</v>
      </c>
      <c r="S24" s="30"/>
      <c r="T24" s="52">
        <f t="shared" si="21"/>
        <v>44.695724028777342</v>
      </c>
      <c r="U24" s="52">
        <f t="shared" si="4"/>
        <v>50.023328304692264</v>
      </c>
      <c r="V24" s="19"/>
      <c r="W24" s="30"/>
      <c r="X24" s="53">
        <f t="shared" si="5"/>
        <v>1026.73757558334</v>
      </c>
      <c r="Y24" s="53">
        <f t="shared" si="6"/>
        <v>-51.336878779167009</v>
      </c>
      <c r="Z24" s="53">
        <f t="shared" si="7"/>
        <v>-24.862489217043869</v>
      </c>
      <c r="AA24" s="53">
        <f t="shared" si="22"/>
        <v>-95.085512174948192</v>
      </c>
      <c r="AB24" s="53">
        <f t="shared" si="8"/>
        <v>855.4526954121809</v>
      </c>
      <c r="AC24" s="53">
        <f t="shared" si="36"/>
        <v>-5.3357747241777549</v>
      </c>
      <c r="AD24" s="53">
        <f t="shared" si="37"/>
        <v>83.745972163420717</v>
      </c>
      <c r="AE24" s="53">
        <f t="shared" si="9"/>
        <v>933.86289285142379</v>
      </c>
      <c r="AF24" s="19"/>
      <c r="AG24" s="46"/>
      <c r="AH24" s="19"/>
      <c r="AI24" s="55">
        <f t="shared" si="23"/>
        <v>7</v>
      </c>
      <c r="AJ24" s="27">
        <f t="shared" si="38"/>
        <v>1032.4163105915852</v>
      </c>
      <c r="AK24" s="27">
        <f t="shared" si="39"/>
        <v>51.620815529579261</v>
      </c>
      <c r="AL24" s="28">
        <f t="shared" si="40"/>
        <v>25</v>
      </c>
      <c r="AM24" s="27">
        <f t="shared" si="24"/>
        <v>100000</v>
      </c>
      <c r="AN24" s="56">
        <f t="shared" si="25"/>
        <v>0.503</v>
      </c>
      <c r="AO24" s="52">
        <f t="shared" si="10"/>
        <v>50.3</v>
      </c>
      <c r="AP24" s="56"/>
      <c r="AQ24" s="9">
        <f>M24*'Lapse &amp; Death Age 26-35'!$B$31</f>
        <v>0.77371271356162652</v>
      </c>
      <c r="AR24" s="9">
        <f t="shared" si="26"/>
        <v>0</v>
      </c>
      <c r="AS24" s="30">
        <f t="shared" si="27"/>
        <v>0.99631351622829256</v>
      </c>
      <c r="AT24" s="30">
        <f t="shared" si="28"/>
        <v>7.7086043419911791E-4</v>
      </c>
      <c r="AU24" s="30">
        <f t="shared" si="29"/>
        <v>0</v>
      </c>
      <c r="AV24" s="30">
        <f t="shared" si="11"/>
        <v>0.9955426557940934</v>
      </c>
      <c r="AW24" s="30"/>
      <c r="AX24" s="52">
        <f t="shared" si="30"/>
        <v>44.734476878650334</v>
      </c>
      <c r="AY24" s="52">
        <f t="shared" si="12"/>
        <v>50.075795586442894</v>
      </c>
      <c r="AZ24" s="19"/>
      <c r="BA24" s="30"/>
      <c r="BB24" s="53">
        <f t="shared" si="13"/>
        <v>1026.73757558334</v>
      </c>
      <c r="BC24" s="53">
        <f t="shared" si="14"/>
        <v>-51.336878779167009</v>
      </c>
      <c r="BD24" s="53">
        <f t="shared" si="15"/>
        <v>-24.862489217043869</v>
      </c>
      <c r="BE24" s="53">
        <f t="shared" si="31"/>
        <v>-77.086043419911789</v>
      </c>
      <c r="BF24" s="53">
        <f t="shared" si="16"/>
        <v>873.45216416721735</v>
      </c>
      <c r="BG24" s="53">
        <f t="shared" si="41"/>
        <v>-5.3357747241777549</v>
      </c>
      <c r="BH24" s="53">
        <f t="shared" si="42"/>
        <v>83.749153622565615</v>
      </c>
      <c r="BI24" s="53">
        <f t="shared" si="17"/>
        <v>951.86554306560515</v>
      </c>
    </row>
    <row r="25" spans="1:61" x14ac:dyDescent="0.2">
      <c r="A25" s="37" t="s">
        <v>8</v>
      </c>
      <c r="B25" s="37" t="s">
        <v>73</v>
      </c>
      <c r="C25" s="59"/>
      <c r="D25" s="21"/>
      <c r="E25" s="55">
        <f t="shared" si="18"/>
        <v>8</v>
      </c>
      <c r="F25" s="27">
        <f t="shared" si="32"/>
        <v>1032.4163105915852</v>
      </c>
      <c r="G25" s="27">
        <f t="shared" si="33"/>
        <v>51.620815529579261</v>
      </c>
      <c r="H25" s="28">
        <f t="shared" si="34"/>
        <v>25</v>
      </c>
      <c r="I25" s="27">
        <f t="shared" si="1"/>
        <v>100000</v>
      </c>
      <c r="J25" s="56">
        <f>'SPWL Reserve'!D16</f>
        <v>0.56000000000000005</v>
      </c>
      <c r="K25" s="52">
        <f t="shared" si="2"/>
        <v>56.000000000000007</v>
      </c>
      <c r="L25" s="56"/>
      <c r="M25" s="96">
        <f>'SPWL Reserve'!E16*1000</f>
        <v>1.0312697121728083</v>
      </c>
      <c r="N25" s="9">
        <v>0</v>
      </c>
      <c r="O25" s="30">
        <f t="shared" si="35"/>
        <v>0.99449956868175482</v>
      </c>
      <c r="P25" s="30">
        <f t="shared" si="19"/>
        <v>1.0255972839504153E-3</v>
      </c>
      <c r="Q25" s="30">
        <f t="shared" si="20"/>
        <v>0</v>
      </c>
      <c r="R25" s="30">
        <f t="shared" si="3"/>
        <v>0.99347397139780436</v>
      </c>
      <c r="S25" s="30"/>
      <c r="T25" s="52">
        <f t="shared" si="21"/>
        <v>50.023328304692264</v>
      </c>
      <c r="U25" s="52">
        <f t="shared" si="4"/>
        <v>55.634542398277048</v>
      </c>
      <c r="V25" s="19"/>
      <c r="W25" s="30"/>
      <c r="X25" s="53">
        <f t="shared" si="5"/>
        <v>1025.6787322192913</v>
      </c>
      <c r="Y25" s="53">
        <f t="shared" si="6"/>
        <v>-51.28393661096456</v>
      </c>
      <c r="Z25" s="53">
        <f t="shared" si="7"/>
        <v>-24.83684928494511</v>
      </c>
      <c r="AA25" s="53">
        <f t="shared" si="22"/>
        <v>-102.55972839504153</v>
      </c>
      <c r="AB25" s="53">
        <f t="shared" si="8"/>
        <v>846.99821792834018</v>
      </c>
      <c r="AC25" s="53">
        <f t="shared" si="36"/>
        <v>-5.6208195288620093</v>
      </c>
      <c r="AD25" s="53">
        <f t="shared" si="37"/>
        <v>84.100767277343863</v>
      </c>
      <c r="AE25" s="53">
        <f t="shared" si="9"/>
        <v>925.47816567682196</v>
      </c>
      <c r="AF25" s="19"/>
      <c r="AG25" s="46"/>
      <c r="AH25" s="19"/>
      <c r="AI25" s="55">
        <f t="shared" si="23"/>
        <v>8</v>
      </c>
      <c r="AJ25" s="27">
        <f t="shared" si="38"/>
        <v>1032.4163105915852</v>
      </c>
      <c r="AK25" s="27">
        <f t="shared" si="39"/>
        <v>51.620815529579261</v>
      </c>
      <c r="AL25" s="28">
        <f t="shared" si="40"/>
        <v>25</v>
      </c>
      <c r="AM25" s="27">
        <f t="shared" si="24"/>
        <v>100000</v>
      </c>
      <c r="AN25" s="56">
        <f t="shared" si="25"/>
        <v>0.56000000000000005</v>
      </c>
      <c r="AO25" s="52">
        <f t="shared" si="10"/>
        <v>56.000000000000007</v>
      </c>
      <c r="AP25" s="56"/>
      <c r="AQ25" s="9">
        <f>M25*'Lapse &amp; Death Age 26-35'!$B$31</f>
        <v>0.83532846685997475</v>
      </c>
      <c r="AR25" s="9">
        <f t="shared" si="26"/>
        <v>0</v>
      </c>
      <c r="AS25" s="30">
        <f t="shared" si="27"/>
        <v>0.9955426557940934</v>
      </c>
      <c r="AT25" s="30">
        <f t="shared" si="28"/>
        <v>8.3160512035818752E-4</v>
      </c>
      <c r="AU25" s="30">
        <f t="shared" si="29"/>
        <v>0</v>
      </c>
      <c r="AV25" s="30">
        <f t="shared" si="11"/>
        <v>0.99471105067373522</v>
      </c>
      <c r="AW25" s="30"/>
      <c r="AX25" s="52">
        <f t="shared" si="30"/>
        <v>50.075795586442894</v>
      </c>
      <c r="AY25" s="52">
        <f t="shared" si="12"/>
        <v>55.70381883772918</v>
      </c>
      <c r="AZ25" s="19"/>
      <c r="BA25" s="30"/>
      <c r="BB25" s="53">
        <f t="shared" si="13"/>
        <v>1025.6787322192913</v>
      </c>
      <c r="BC25" s="53">
        <f t="shared" si="14"/>
        <v>-51.28393661096456</v>
      </c>
      <c r="BD25" s="53">
        <f t="shared" si="15"/>
        <v>-24.83684928494511</v>
      </c>
      <c r="BE25" s="53">
        <f t="shared" si="31"/>
        <v>-83.160512035818755</v>
      </c>
      <c r="BF25" s="53">
        <f t="shared" si="16"/>
        <v>866.39743428756287</v>
      </c>
      <c r="BG25" s="53">
        <f t="shared" si="41"/>
        <v>-5.6208195288620093</v>
      </c>
      <c r="BH25" s="53">
        <f t="shared" si="42"/>
        <v>84.105074638321938</v>
      </c>
      <c r="BI25" s="53">
        <f t="shared" si="17"/>
        <v>944.8816893970228</v>
      </c>
    </row>
    <row r="26" spans="1:61" x14ac:dyDescent="0.2">
      <c r="A26" s="21">
        <v>1</v>
      </c>
      <c r="B26" s="59">
        <v>0.8</v>
      </c>
      <c r="C26" s="19"/>
      <c r="D26" s="21"/>
      <c r="E26" s="55">
        <f t="shared" si="18"/>
        <v>9</v>
      </c>
      <c r="F26" s="27">
        <f t="shared" si="32"/>
        <v>1032.4163105915852</v>
      </c>
      <c r="G26" s="27">
        <f t="shared" si="33"/>
        <v>51.620815529579261</v>
      </c>
      <c r="H26" s="28">
        <f t="shared" si="34"/>
        <v>25</v>
      </c>
      <c r="I26" s="27">
        <f t="shared" si="1"/>
        <v>100000</v>
      </c>
      <c r="J26" s="56">
        <f>'SPWL Reserve'!D17</f>
        <v>0.61899999999999999</v>
      </c>
      <c r="K26" s="52">
        <f t="shared" si="2"/>
        <v>61.9</v>
      </c>
      <c r="L26" s="56"/>
      <c r="M26" s="96">
        <f>'SPWL Reserve'!E17*1000</f>
        <v>1.1162557062007623</v>
      </c>
      <c r="N26" s="9">
        <v>0</v>
      </c>
      <c r="O26" s="30">
        <f t="shared" si="35"/>
        <v>0.99347397139780436</v>
      </c>
      <c r="P26" s="30">
        <f t="shared" si="19"/>
        <v>1.1089709895347319E-3</v>
      </c>
      <c r="Q26" s="30">
        <f t="shared" si="20"/>
        <v>0</v>
      </c>
      <c r="R26" s="30">
        <f t="shared" si="3"/>
        <v>0.99236500040826958</v>
      </c>
      <c r="S26" s="30"/>
      <c r="T26" s="52">
        <f t="shared" si="21"/>
        <v>55.634542398277048</v>
      </c>
      <c r="U26" s="52">
        <f t="shared" si="4"/>
        <v>61.427393525271889</v>
      </c>
      <c r="V26" s="19"/>
      <c r="W26" s="30"/>
      <c r="X26" s="53">
        <f t="shared" si="5"/>
        <v>1024.5338124817226</v>
      </c>
      <c r="Y26" s="53">
        <f t="shared" si="6"/>
        <v>-51.226690624086132</v>
      </c>
      <c r="Z26" s="53">
        <f t="shared" si="7"/>
        <v>-24.809125010206738</v>
      </c>
      <c r="AA26" s="53">
        <f t="shared" si="22"/>
        <v>-110.89709895347319</v>
      </c>
      <c r="AB26" s="53">
        <f t="shared" si="8"/>
        <v>837.60089789395658</v>
      </c>
      <c r="AC26" s="53">
        <f t="shared" si="36"/>
        <v>-5.8040629833458146</v>
      </c>
      <c r="AD26" s="53">
        <f t="shared" si="37"/>
        <v>84.472132450183921</v>
      </c>
      <c r="AE26" s="53">
        <f t="shared" si="9"/>
        <v>916.2689673607947</v>
      </c>
      <c r="AF26" s="19"/>
      <c r="AG26" s="46"/>
      <c r="AH26" s="19"/>
      <c r="AI26" s="55">
        <f t="shared" si="23"/>
        <v>9</v>
      </c>
      <c r="AJ26" s="27">
        <f t="shared" si="38"/>
        <v>1032.4163105915852</v>
      </c>
      <c r="AK26" s="27">
        <f t="shared" si="39"/>
        <v>51.620815529579261</v>
      </c>
      <c r="AL26" s="28">
        <f t="shared" si="40"/>
        <v>25</v>
      </c>
      <c r="AM26" s="27">
        <f t="shared" si="24"/>
        <v>100000</v>
      </c>
      <c r="AN26" s="56">
        <f t="shared" si="25"/>
        <v>0.61899999999999999</v>
      </c>
      <c r="AO26" s="52">
        <f t="shared" si="10"/>
        <v>61.9</v>
      </c>
      <c r="AP26" s="56"/>
      <c r="AQ26" s="9">
        <f>M26*'Lapse &amp; Death Age 26-35'!$B$31</f>
        <v>0.90416712202261751</v>
      </c>
      <c r="AR26" s="9">
        <f t="shared" si="26"/>
        <v>0</v>
      </c>
      <c r="AS26" s="30">
        <f t="shared" si="27"/>
        <v>0.99471105067373522</v>
      </c>
      <c r="AT26" s="30">
        <f t="shared" si="28"/>
        <v>8.9938502793176524E-4</v>
      </c>
      <c r="AU26" s="30">
        <f t="shared" si="29"/>
        <v>0</v>
      </c>
      <c r="AV26" s="30">
        <f t="shared" si="11"/>
        <v>0.99381166564580348</v>
      </c>
      <c r="AW26" s="30"/>
      <c r="AX26" s="52">
        <f t="shared" si="30"/>
        <v>55.70381883772918</v>
      </c>
      <c r="AY26" s="52">
        <f t="shared" si="12"/>
        <v>61.51694210347523</v>
      </c>
      <c r="AZ26" s="19"/>
      <c r="BA26" s="30"/>
      <c r="BB26" s="53">
        <f t="shared" si="13"/>
        <v>1024.5338124817226</v>
      </c>
      <c r="BC26" s="53">
        <f t="shared" si="14"/>
        <v>-51.226690624086132</v>
      </c>
      <c r="BD26" s="53">
        <f t="shared" si="15"/>
        <v>-24.809125010206738</v>
      </c>
      <c r="BE26" s="53">
        <f t="shared" si="31"/>
        <v>-89.938502793176525</v>
      </c>
      <c r="BF26" s="53">
        <f t="shared" si="16"/>
        <v>858.55949405425326</v>
      </c>
      <c r="BG26" s="53">
        <f t="shared" si="41"/>
        <v>-5.8040629833458146</v>
      </c>
      <c r="BH26" s="53">
        <f t="shared" si="42"/>
        <v>84.477819778020248</v>
      </c>
      <c r="BI26" s="53">
        <f t="shared" si="17"/>
        <v>937.2332508489277</v>
      </c>
    </row>
    <row r="27" spans="1:61" x14ac:dyDescent="0.2">
      <c r="A27" s="39" t="s">
        <v>74</v>
      </c>
      <c r="B27" s="59">
        <v>0.05</v>
      </c>
      <c r="C27" s="19"/>
      <c r="D27" s="21"/>
      <c r="E27" s="55">
        <f t="shared" si="18"/>
        <v>10</v>
      </c>
      <c r="F27" s="27">
        <f t="shared" si="32"/>
        <v>1032.4163105915852</v>
      </c>
      <c r="G27" s="27">
        <f t="shared" si="33"/>
        <v>51.620815529579261</v>
      </c>
      <c r="H27" s="28">
        <f t="shared" ref="H27:H90" si="43">$B$32</f>
        <v>25</v>
      </c>
      <c r="I27" s="27">
        <f t="shared" si="1"/>
        <v>100000</v>
      </c>
      <c r="J27" s="56">
        <f>'SPWL Reserve'!D18</f>
        <v>0.68</v>
      </c>
      <c r="K27" s="52">
        <f t="shared" si="2"/>
        <v>68</v>
      </c>
      <c r="L27" s="56"/>
      <c r="M27" s="96">
        <f>'SPWL Reserve'!E18*1000</f>
        <v>1.2102241006607368</v>
      </c>
      <c r="N27" s="9">
        <v>0</v>
      </c>
      <c r="O27" s="30">
        <f t="shared" si="35"/>
        <v>0.99236500040826958</v>
      </c>
      <c r="P27" s="30">
        <f t="shared" si="19"/>
        <v>1.2009840401462897E-3</v>
      </c>
      <c r="Q27" s="30">
        <f t="shared" si="20"/>
        <v>0</v>
      </c>
      <c r="R27" s="30">
        <f t="shared" si="3"/>
        <v>0.99116401636812335</v>
      </c>
      <c r="S27" s="30"/>
      <c r="T27" s="52">
        <f t="shared" si="21"/>
        <v>61.427393525271889</v>
      </c>
      <c r="U27" s="52">
        <f t="shared" si="4"/>
        <v>67.399153113032384</v>
      </c>
      <c r="V27" s="19"/>
      <c r="W27" s="30"/>
      <c r="X27" s="53">
        <f t="shared" si="5"/>
        <v>1023.2938969699155</v>
      </c>
      <c r="Y27" s="53">
        <f t="shared" si="6"/>
        <v>-51.164694848495778</v>
      </c>
      <c r="Z27" s="53">
        <f t="shared" si="7"/>
        <v>-24.779100409203085</v>
      </c>
      <c r="AA27" s="53">
        <f t="shared" si="22"/>
        <v>-120.09840401462897</v>
      </c>
      <c r="AB27" s="53">
        <f t="shared" si="8"/>
        <v>827.2516976975877</v>
      </c>
      <c r="AC27" s="53">
        <f t="shared" si="36"/>
        <v>-5.9847811982382426</v>
      </c>
      <c r="AD27" s="53">
        <f t="shared" si="37"/>
        <v>84.851000474711057</v>
      </c>
      <c r="AE27" s="53">
        <f t="shared" si="9"/>
        <v>906.11791697406056</v>
      </c>
      <c r="AF27" s="19"/>
      <c r="AG27" s="46"/>
      <c r="AH27" s="19"/>
      <c r="AI27" s="55">
        <f t="shared" si="23"/>
        <v>10</v>
      </c>
      <c r="AJ27" s="27">
        <f t="shared" si="38"/>
        <v>1032.4163105915852</v>
      </c>
      <c r="AK27" s="27">
        <f t="shared" si="39"/>
        <v>51.620815529579261</v>
      </c>
      <c r="AL27" s="28">
        <f t="shared" si="40"/>
        <v>25</v>
      </c>
      <c r="AM27" s="27">
        <f t="shared" si="24"/>
        <v>100000</v>
      </c>
      <c r="AN27" s="56">
        <f t="shared" si="25"/>
        <v>0.68</v>
      </c>
      <c r="AO27" s="52">
        <f t="shared" si="10"/>
        <v>68</v>
      </c>
      <c r="AP27" s="56"/>
      <c r="AQ27" s="9">
        <f>M27*'Lapse &amp; Death Age 26-35'!$B$31</f>
        <v>0.98028152153519688</v>
      </c>
      <c r="AR27" s="9">
        <f t="shared" si="26"/>
        <v>0</v>
      </c>
      <c r="AS27" s="30">
        <f t="shared" si="27"/>
        <v>0.99381166564580348</v>
      </c>
      <c r="AT27" s="30">
        <f t="shared" si="28"/>
        <v>9.7421521171869667E-4</v>
      </c>
      <c r="AU27" s="30">
        <f t="shared" si="29"/>
        <v>0</v>
      </c>
      <c r="AV27" s="30">
        <f t="shared" si="11"/>
        <v>0.99283745043408478</v>
      </c>
      <c r="AW27" s="30"/>
      <c r="AX27" s="52">
        <f t="shared" si="30"/>
        <v>61.51694210347523</v>
      </c>
      <c r="AY27" s="52">
        <f t="shared" si="12"/>
        <v>67.512946629517771</v>
      </c>
      <c r="AZ27" s="19"/>
      <c r="BA27" s="30"/>
      <c r="BB27" s="53">
        <f t="shared" si="13"/>
        <v>1023.2938969699155</v>
      </c>
      <c r="BC27" s="53">
        <f t="shared" si="14"/>
        <v>-51.164694848495778</v>
      </c>
      <c r="BD27" s="53">
        <f t="shared" si="15"/>
        <v>-24.779100409203085</v>
      </c>
      <c r="BE27" s="53">
        <f t="shared" si="31"/>
        <v>-97.421521171869671</v>
      </c>
      <c r="BF27" s="53">
        <f t="shared" si="16"/>
        <v>849.92858054034696</v>
      </c>
      <c r="BG27" s="53">
        <f t="shared" si="41"/>
        <v>-5.9847811982382426</v>
      </c>
      <c r="BH27" s="53">
        <f t="shared" si="42"/>
        <v>84.858352066760929</v>
      </c>
      <c r="BI27" s="53">
        <f t="shared" si="17"/>
        <v>928.80215140886969</v>
      </c>
    </row>
    <row r="28" spans="1:61" x14ac:dyDescent="0.2">
      <c r="A28" s="19"/>
      <c r="B28" s="19"/>
      <c r="C28" s="19"/>
      <c r="D28" s="21"/>
      <c r="E28" s="55">
        <f t="shared" si="18"/>
        <v>11</v>
      </c>
      <c r="F28" s="27">
        <f t="shared" si="32"/>
        <v>1032.4163105915852</v>
      </c>
      <c r="G28" s="27">
        <f t="shared" si="33"/>
        <v>51.620815529579261</v>
      </c>
      <c r="H28" s="28">
        <f t="shared" si="43"/>
        <v>25</v>
      </c>
      <c r="I28" s="27">
        <f t="shared" si="1"/>
        <v>100000</v>
      </c>
      <c r="J28" s="56">
        <f>'SPWL Reserve'!D19</f>
        <v>0.74399999999999999</v>
      </c>
      <c r="K28" s="52">
        <f t="shared" si="2"/>
        <v>74.400000000000006</v>
      </c>
      <c r="L28" s="56"/>
      <c r="M28" s="96">
        <f>'SPWL Reserve'!E19*1000</f>
        <v>1.3141842576365947</v>
      </c>
      <c r="N28" s="9">
        <v>0</v>
      </c>
      <c r="O28" s="30">
        <f t="shared" si="35"/>
        <v>0.99116401636812335</v>
      </c>
      <c r="P28" s="30">
        <f t="shared" si="19"/>
        <v>1.3025721470468479E-3</v>
      </c>
      <c r="Q28" s="30">
        <f t="shared" si="20"/>
        <v>0</v>
      </c>
      <c r="R28" s="30">
        <f t="shared" si="3"/>
        <v>0.98986144422107647</v>
      </c>
      <c r="S28" s="28"/>
      <c r="T28" s="52">
        <f t="shared" si="21"/>
        <v>67.399153113032384</v>
      </c>
      <c r="U28" s="52">
        <f t="shared" si="4"/>
        <v>73.645691450048091</v>
      </c>
      <c r="V28" s="19"/>
      <c r="W28" s="28"/>
      <c r="X28" s="53">
        <f t="shared" si="5"/>
        <v>1021.949100239582</v>
      </c>
      <c r="Y28" s="53">
        <f t="shared" si="6"/>
        <v>-51.0974550119791</v>
      </c>
      <c r="Z28" s="53">
        <f t="shared" si="7"/>
        <v>-24.746536105526911</v>
      </c>
      <c r="AA28" s="53">
        <f t="shared" si="22"/>
        <v>-130.2572147046848</v>
      </c>
      <c r="AB28" s="53">
        <f t="shared" si="8"/>
        <v>815.8478944173911</v>
      </c>
      <c r="AC28" s="53">
        <f t="shared" si="36"/>
        <v>-6.2617827900260385</v>
      </c>
      <c r="AD28" s="53">
        <f t="shared" si="37"/>
        <v>85.236376366742405</v>
      </c>
      <c r="AE28" s="53">
        <f t="shared" si="9"/>
        <v>894.82248799410752</v>
      </c>
      <c r="AF28" s="19"/>
      <c r="AG28" s="46"/>
      <c r="AH28" s="19"/>
      <c r="AI28" s="55">
        <f t="shared" si="23"/>
        <v>11</v>
      </c>
      <c r="AJ28" s="27">
        <f t="shared" si="38"/>
        <v>1032.4163105915852</v>
      </c>
      <c r="AK28" s="27">
        <f t="shared" si="39"/>
        <v>51.620815529579261</v>
      </c>
      <c r="AL28" s="28">
        <f t="shared" si="40"/>
        <v>25</v>
      </c>
      <c r="AM28" s="27">
        <f t="shared" si="24"/>
        <v>100000</v>
      </c>
      <c r="AN28" s="56">
        <f t="shared" si="25"/>
        <v>0.74399999999999999</v>
      </c>
      <c r="AO28" s="52">
        <f t="shared" si="10"/>
        <v>74.400000000000006</v>
      </c>
      <c r="AP28" s="28"/>
      <c r="AQ28" s="9">
        <f>M28*'Lapse &amp; Death Age 26-35'!$B$31</f>
        <v>1.0644892486856419</v>
      </c>
      <c r="AR28" s="9">
        <f t="shared" si="26"/>
        <v>0</v>
      </c>
      <c r="AS28" s="30">
        <f t="shared" si="27"/>
        <v>0.99283745043408478</v>
      </c>
      <c r="AT28" s="30">
        <f t="shared" si="28"/>
        <v>1.056864791679547E-3</v>
      </c>
      <c r="AU28" s="30">
        <f t="shared" si="29"/>
        <v>0</v>
      </c>
      <c r="AV28" s="30">
        <f t="shared" si="11"/>
        <v>0.99178058564240523</v>
      </c>
      <c r="AW28" s="28"/>
      <c r="AX28" s="52">
        <f t="shared" si="30"/>
        <v>67.512946629517771</v>
      </c>
      <c r="AY28" s="52">
        <f t="shared" si="12"/>
        <v>73.788475571794962</v>
      </c>
      <c r="AZ28" s="19"/>
      <c r="BA28" s="28"/>
      <c r="BB28" s="53">
        <f t="shared" si="13"/>
        <v>1021.949100239582</v>
      </c>
      <c r="BC28" s="53">
        <f t="shared" si="14"/>
        <v>-51.0974550119791</v>
      </c>
      <c r="BD28" s="53">
        <f t="shared" si="15"/>
        <v>-24.746536105526911</v>
      </c>
      <c r="BE28" s="53">
        <f t="shared" si="31"/>
        <v>-105.6864791679547</v>
      </c>
      <c r="BF28" s="53">
        <f t="shared" si="16"/>
        <v>840.41862995412112</v>
      </c>
      <c r="BG28" s="53">
        <f t="shared" si="41"/>
        <v>-6.2617827900260385</v>
      </c>
      <c r="BH28" s="53">
        <f t="shared" si="42"/>
        <v>85.245718374487296</v>
      </c>
      <c r="BI28" s="53">
        <f t="shared" si="17"/>
        <v>919.40256553858239</v>
      </c>
    </row>
    <row r="29" spans="1:61" x14ac:dyDescent="0.2">
      <c r="A29" s="220" t="s">
        <v>75</v>
      </c>
      <c r="B29" s="220"/>
      <c r="C29" s="19"/>
      <c r="D29" s="21"/>
      <c r="E29" s="55">
        <f t="shared" si="18"/>
        <v>12</v>
      </c>
      <c r="F29" s="27">
        <f t="shared" si="32"/>
        <v>1032.4163105915852</v>
      </c>
      <c r="G29" s="27">
        <f t="shared" si="33"/>
        <v>51.620815529579261</v>
      </c>
      <c r="H29" s="28">
        <f t="shared" si="43"/>
        <v>25</v>
      </c>
      <c r="I29" s="27">
        <f t="shared" si="1"/>
        <v>100000</v>
      </c>
      <c r="J29" s="56">
        <f>'SPWL Reserve'!D20</f>
        <v>0.80900000000000005</v>
      </c>
      <c r="K29" s="52">
        <f t="shared" si="2"/>
        <v>80.900000000000006</v>
      </c>
      <c r="L29" s="56"/>
      <c r="M29" s="96">
        <f>'SPWL Reserve'!E20*1000</f>
        <v>1.4282641651842443</v>
      </c>
      <c r="N29" s="9">
        <v>0</v>
      </c>
      <c r="O29" s="30">
        <f t="shared" si="35"/>
        <v>0.98986144422107647</v>
      </c>
      <c r="P29" s="30">
        <f t="shared" si="19"/>
        <v>1.4137836292784861E-3</v>
      </c>
      <c r="Q29" s="30">
        <f t="shared" si="20"/>
        <v>0</v>
      </c>
      <c r="R29" s="30">
        <f t="shared" si="3"/>
        <v>0.98844766059179801</v>
      </c>
      <c r="S29" s="28"/>
      <c r="T29" s="52">
        <f t="shared" si="21"/>
        <v>73.645691450048091</v>
      </c>
      <c r="U29" s="52">
        <f t="shared" si="4"/>
        <v>79.96541574187647</v>
      </c>
      <c r="V29" s="19"/>
      <c r="W29" s="19"/>
      <c r="X29" s="53">
        <f t="shared" si="5"/>
        <v>1020.4894869610675</v>
      </c>
      <c r="Y29" s="53">
        <f t="shared" si="6"/>
        <v>-51.024474348053374</v>
      </c>
      <c r="Z29" s="53">
        <f t="shared" si="7"/>
        <v>-24.711191514794951</v>
      </c>
      <c r="AA29" s="53">
        <f t="shared" si="22"/>
        <v>-141.37836292784863</v>
      </c>
      <c r="AB29" s="53">
        <f t="shared" si="8"/>
        <v>803.37545817037062</v>
      </c>
      <c r="AC29" s="53">
        <f t="shared" si="36"/>
        <v>-6.3371880196967156</v>
      </c>
      <c r="AD29" s="53">
        <f t="shared" si="37"/>
        <v>85.635355836756503</v>
      </c>
      <c r="AE29" s="53">
        <f t="shared" si="9"/>
        <v>882.67362598743046</v>
      </c>
      <c r="AF29" s="19"/>
      <c r="AG29" s="46"/>
      <c r="AH29" s="19"/>
      <c r="AI29" s="55">
        <f t="shared" si="23"/>
        <v>12</v>
      </c>
      <c r="AJ29" s="27">
        <f t="shared" si="38"/>
        <v>1032.4163105915852</v>
      </c>
      <c r="AK29" s="27">
        <f t="shared" si="39"/>
        <v>51.620815529579261</v>
      </c>
      <c r="AL29" s="28">
        <f t="shared" si="40"/>
        <v>25</v>
      </c>
      <c r="AM29" s="27">
        <f t="shared" si="24"/>
        <v>100000</v>
      </c>
      <c r="AN29" s="56">
        <f t="shared" si="25"/>
        <v>0.80900000000000005</v>
      </c>
      <c r="AO29" s="52">
        <f t="shared" si="10"/>
        <v>80.900000000000006</v>
      </c>
      <c r="AP29" s="28"/>
      <c r="AQ29" s="9">
        <f>M29*'Lapse &amp; Death Age 26-35'!$B$31</f>
        <v>1.1568939737992379</v>
      </c>
      <c r="AR29" s="9">
        <f t="shared" si="26"/>
        <v>0</v>
      </c>
      <c r="AS29" s="30">
        <f t="shared" si="27"/>
        <v>0.99178058564240523</v>
      </c>
      <c r="AT29" s="30">
        <f t="shared" si="28"/>
        <v>1.1473849828607776E-3</v>
      </c>
      <c r="AU29" s="30">
        <f t="shared" si="29"/>
        <v>0</v>
      </c>
      <c r="AV29" s="30">
        <f t="shared" si="11"/>
        <v>0.99063320065954441</v>
      </c>
      <c r="AW29" s="28"/>
      <c r="AX29" s="52">
        <f t="shared" si="30"/>
        <v>73.788475571794962</v>
      </c>
      <c r="AY29" s="52">
        <f t="shared" si="12"/>
        <v>80.142225933357153</v>
      </c>
      <c r="AZ29" s="19"/>
      <c r="BA29" s="19"/>
      <c r="BB29" s="53">
        <f t="shared" si="13"/>
        <v>1020.4894869610675</v>
      </c>
      <c r="BC29" s="53">
        <f t="shared" si="14"/>
        <v>-51.024474348053374</v>
      </c>
      <c r="BD29" s="53">
        <f t="shared" si="15"/>
        <v>-24.711191514794951</v>
      </c>
      <c r="BE29" s="53">
        <f t="shared" si="31"/>
        <v>-114.73849828607776</v>
      </c>
      <c r="BF29" s="53">
        <f t="shared" si="16"/>
        <v>830.01532281214156</v>
      </c>
      <c r="BG29" s="53">
        <f t="shared" si="41"/>
        <v>-6.3371880196967156</v>
      </c>
      <c r="BH29" s="53">
        <f t="shared" si="42"/>
        <v>85.647077861107334</v>
      </c>
      <c r="BI29" s="53">
        <f t="shared" si="17"/>
        <v>909.32521265355217</v>
      </c>
    </row>
    <row r="30" spans="1:61" x14ac:dyDescent="0.2">
      <c r="A30" s="37" t="s">
        <v>8</v>
      </c>
      <c r="B30" s="37" t="s">
        <v>76</v>
      </c>
      <c r="C30" s="37" t="s">
        <v>77</v>
      </c>
      <c r="D30" s="21"/>
      <c r="E30" s="55">
        <f t="shared" si="18"/>
        <v>13</v>
      </c>
      <c r="F30" s="27">
        <f t="shared" si="32"/>
        <v>1032.4163105915852</v>
      </c>
      <c r="G30" s="27">
        <f t="shared" ref="G30:G93" si="44">F30*$B$27</f>
        <v>51.620815529579261</v>
      </c>
      <c r="H30" s="28">
        <f t="shared" si="43"/>
        <v>25</v>
      </c>
      <c r="I30" s="27">
        <f t="shared" si="1"/>
        <v>100000</v>
      </c>
      <c r="J30" s="56">
        <f>'SPWL Reserve'!D21</f>
        <v>0.878</v>
      </c>
      <c r="K30" s="52">
        <f t="shared" si="2"/>
        <v>87.8</v>
      </c>
      <c r="L30" s="56"/>
      <c r="M30" s="96">
        <f>'SPWL Reserve'!E21*1000</f>
        <v>1.5531325570520966</v>
      </c>
      <c r="N30" s="9">
        <v>0</v>
      </c>
      <c r="O30" s="30">
        <f t="shared" si="35"/>
        <v>0.98844766059179801</v>
      </c>
      <c r="P30" s="30">
        <f t="shared" si="19"/>
        <v>1.5351902426071022E-3</v>
      </c>
      <c r="Q30" s="30">
        <f t="shared" si="20"/>
        <v>0</v>
      </c>
      <c r="R30" s="30">
        <f t="shared" si="3"/>
        <v>0.98691247034919094</v>
      </c>
      <c r="S30" s="28"/>
      <c r="T30" s="52">
        <f t="shared" si="21"/>
        <v>79.96541574187647</v>
      </c>
      <c r="U30" s="52">
        <f t="shared" si="4"/>
        <v>86.650914896658961</v>
      </c>
      <c r="V30" s="19"/>
      <c r="W30" s="19"/>
      <c r="X30" s="53">
        <f t="shared" si="5"/>
        <v>1018.9045315147389</v>
      </c>
      <c r="Y30" s="53">
        <f t="shared" si="6"/>
        <v>-50.945226575736946</v>
      </c>
      <c r="Z30" s="53">
        <f t="shared" si="7"/>
        <v>-24.672811758729772</v>
      </c>
      <c r="AA30" s="53">
        <f t="shared" si="22"/>
        <v>-153.51902426071021</v>
      </c>
      <c r="AB30" s="53">
        <f t="shared" si="8"/>
        <v>789.76746891956202</v>
      </c>
      <c r="AC30" s="53">
        <f t="shared" si="36"/>
        <v>-6.70591376247478</v>
      </c>
      <c r="AD30" s="53">
        <f t="shared" si="37"/>
        <v>86.030567988702572</v>
      </c>
      <c r="AE30" s="53">
        <f t="shared" si="9"/>
        <v>869.09212314578986</v>
      </c>
      <c r="AF30" s="19"/>
      <c r="AG30" s="46"/>
      <c r="AH30" s="19"/>
      <c r="AI30" s="55">
        <f t="shared" si="23"/>
        <v>13</v>
      </c>
      <c r="AJ30" s="27">
        <f t="shared" si="38"/>
        <v>1032.4163105915852</v>
      </c>
      <c r="AK30" s="27">
        <f t="shared" si="39"/>
        <v>51.620815529579261</v>
      </c>
      <c r="AL30" s="28">
        <f t="shared" si="40"/>
        <v>25</v>
      </c>
      <c r="AM30" s="27">
        <f t="shared" si="24"/>
        <v>100000</v>
      </c>
      <c r="AN30" s="56">
        <f t="shared" si="25"/>
        <v>0.878</v>
      </c>
      <c r="AO30" s="52">
        <f t="shared" si="10"/>
        <v>87.8</v>
      </c>
      <c r="AP30" s="28"/>
      <c r="AQ30" s="9">
        <f>M30*'Lapse &amp; Death Age 26-35'!$B$31</f>
        <v>1.2580373712121984</v>
      </c>
      <c r="AR30" s="9">
        <f t="shared" si="26"/>
        <v>0</v>
      </c>
      <c r="AS30" s="30">
        <f t="shared" si="27"/>
        <v>0.99063320065954441</v>
      </c>
      <c r="AT30" s="30">
        <f t="shared" si="28"/>
        <v>1.2462535875932595E-3</v>
      </c>
      <c r="AU30" s="30">
        <f t="shared" si="29"/>
        <v>0</v>
      </c>
      <c r="AV30" s="30">
        <f t="shared" si="11"/>
        <v>0.98938694707195118</v>
      </c>
      <c r="AW30" s="28"/>
      <c r="AX30" s="52">
        <f t="shared" si="30"/>
        <v>80.142225933357153</v>
      </c>
      <c r="AY30" s="52">
        <f t="shared" si="12"/>
        <v>86.868173952917317</v>
      </c>
      <c r="AZ30" s="19"/>
      <c r="BA30" s="19"/>
      <c r="BB30" s="53">
        <f t="shared" si="13"/>
        <v>1018.9045315147389</v>
      </c>
      <c r="BC30" s="53">
        <f t="shared" si="14"/>
        <v>-50.945226575736946</v>
      </c>
      <c r="BD30" s="53">
        <f t="shared" si="15"/>
        <v>-24.672811758729772</v>
      </c>
      <c r="BE30" s="53">
        <f t="shared" si="31"/>
        <v>-124.62535875932595</v>
      </c>
      <c r="BF30" s="53">
        <f t="shared" si="16"/>
        <v>818.66113442094627</v>
      </c>
      <c r="BG30" s="53">
        <f t="shared" si="41"/>
        <v>-6.70591376247478</v>
      </c>
      <c r="BH30" s="53">
        <f t="shared" si="42"/>
        <v>86.045083421823946</v>
      </c>
      <c r="BI30" s="53">
        <f t="shared" si="17"/>
        <v>898.00030408029545</v>
      </c>
    </row>
    <row r="31" spans="1:61" x14ac:dyDescent="0.2">
      <c r="A31" s="21">
        <v>1</v>
      </c>
      <c r="B31" s="60">
        <f>'T20 Age 26-35 (Sensitivity)'!B32</f>
        <v>200</v>
      </c>
      <c r="C31" s="60">
        <f>'T20 Age 26-35 (Sensitivity)'!C32</f>
        <v>240</v>
      </c>
      <c r="D31" s="21"/>
      <c r="E31" s="55">
        <f t="shared" si="18"/>
        <v>14</v>
      </c>
      <c r="F31" s="27">
        <f t="shared" si="32"/>
        <v>1032.4163105915852</v>
      </c>
      <c r="G31" s="27">
        <f t="shared" si="44"/>
        <v>51.620815529579261</v>
      </c>
      <c r="H31" s="28">
        <f t="shared" si="43"/>
        <v>25</v>
      </c>
      <c r="I31" s="27">
        <f t="shared" si="1"/>
        <v>100000</v>
      </c>
      <c r="J31" s="56">
        <f>'SPWL Reserve'!D22</f>
        <v>0.94899999999999995</v>
      </c>
      <c r="K31" s="52">
        <f t="shared" si="2"/>
        <v>94.9</v>
      </c>
      <c r="L31" s="56"/>
      <c r="M31" s="96">
        <f>'SPWL Reserve'!E22*1000</f>
        <v>1.6902913329606097</v>
      </c>
      <c r="N31" s="9">
        <v>0</v>
      </c>
      <c r="O31" s="30">
        <f t="shared" si="35"/>
        <v>0.98691247034919094</v>
      </c>
      <c r="P31" s="30">
        <f t="shared" si="19"/>
        <v>1.6681695950219822E-3</v>
      </c>
      <c r="Q31" s="30">
        <f t="shared" si="20"/>
        <v>0</v>
      </c>
      <c r="R31" s="30">
        <f t="shared" si="3"/>
        <v>0.98524430075416891</v>
      </c>
      <c r="S31" s="28"/>
      <c r="T31" s="52">
        <f t="shared" si="21"/>
        <v>86.650914896658961</v>
      </c>
      <c r="U31" s="52">
        <f t="shared" si="4"/>
        <v>93.49968414157064</v>
      </c>
      <c r="V31" s="19"/>
      <c r="W31" s="19"/>
      <c r="X31" s="53">
        <f t="shared" si="5"/>
        <v>1017.1822860160053</v>
      </c>
      <c r="Y31" s="53">
        <f t="shared" si="6"/>
        <v>-50.859114300800265</v>
      </c>
      <c r="Z31" s="53">
        <f t="shared" si="7"/>
        <v>-24.631107518854222</v>
      </c>
      <c r="AA31" s="53">
        <f t="shared" si="22"/>
        <v>-166.81695950219822</v>
      </c>
      <c r="AB31" s="53">
        <f t="shared" si="8"/>
        <v>774.87510469415258</v>
      </c>
      <c r="AC31" s="53">
        <f t="shared" si="36"/>
        <v>-6.8722888361783525</v>
      </c>
      <c r="AD31" s="53">
        <f t="shared" si="37"/>
        <v>86.445101409331542</v>
      </c>
      <c r="AE31" s="53">
        <f t="shared" si="9"/>
        <v>854.4479172673058</v>
      </c>
      <c r="AF31" s="19"/>
      <c r="AG31" s="46"/>
      <c r="AH31" s="19"/>
      <c r="AI31" s="55">
        <f t="shared" si="23"/>
        <v>14</v>
      </c>
      <c r="AJ31" s="27">
        <f t="shared" si="38"/>
        <v>1032.4163105915852</v>
      </c>
      <c r="AK31" s="27">
        <f t="shared" si="39"/>
        <v>51.620815529579261</v>
      </c>
      <c r="AL31" s="28">
        <f t="shared" si="40"/>
        <v>25</v>
      </c>
      <c r="AM31" s="27">
        <f t="shared" si="24"/>
        <v>100000</v>
      </c>
      <c r="AN31" s="56">
        <f t="shared" si="25"/>
        <v>0.94899999999999995</v>
      </c>
      <c r="AO31" s="52">
        <f t="shared" si="10"/>
        <v>94.9</v>
      </c>
      <c r="AP31" s="28"/>
      <c r="AQ31" s="9">
        <f>M31*'Lapse &amp; Death Age 26-35'!$B$31</f>
        <v>1.369135979698094</v>
      </c>
      <c r="AR31" s="9">
        <f t="shared" si="26"/>
        <v>0</v>
      </c>
      <c r="AS31" s="30">
        <f t="shared" si="27"/>
        <v>0.98938694707195118</v>
      </c>
      <c r="AT31" s="30">
        <f t="shared" si="28"/>
        <v>1.354605267079862E-3</v>
      </c>
      <c r="AU31" s="30">
        <f t="shared" si="29"/>
        <v>0</v>
      </c>
      <c r="AV31" s="30">
        <f t="shared" si="11"/>
        <v>0.98803234180487132</v>
      </c>
      <c r="AW31" s="28"/>
      <c r="AX31" s="52">
        <f t="shared" si="30"/>
        <v>86.868173952917317</v>
      </c>
      <c r="AY31" s="52">
        <f t="shared" si="12"/>
        <v>93.764269237282292</v>
      </c>
      <c r="AZ31" s="19"/>
      <c r="BA31" s="19"/>
      <c r="BB31" s="53">
        <f t="shared" si="13"/>
        <v>1017.1822860160053</v>
      </c>
      <c r="BC31" s="53">
        <f t="shared" si="14"/>
        <v>-50.859114300800265</v>
      </c>
      <c r="BD31" s="53">
        <f t="shared" si="15"/>
        <v>-24.631107518854222</v>
      </c>
      <c r="BE31" s="53">
        <f t="shared" si="31"/>
        <v>-135.46052670798619</v>
      </c>
      <c r="BF31" s="53">
        <f t="shared" si="16"/>
        <v>806.23153748836455</v>
      </c>
      <c r="BG31" s="53">
        <f t="shared" si="41"/>
        <v>-6.8722888361783525</v>
      </c>
      <c r="BH31" s="53">
        <f t="shared" si="42"/>
        <v>86.462937537864164</v>
      </c>
      <c r="BI31" s="53">
        <f t="shared" si="17"/>
        <v>885.82218619005039</v>
      </c>
    </row>
    <row r="32" spans="1:61" x14ac:dyDescent="0.2">
      <c r="A32" s="39" t="s">
        <v>74</v>
      </c>
      <c r="B32" s="60">
        <f>'T20 Age 26-35 (Sensitivity)'!B33</f>
        <v>25</v>
      </c>
      <c r="C32" s="60">
        <f>'T20 Age 26-35 (Sensitivity)'!C33</f>
        <v>25</v>
      </c>
      <c r="D32" s="21"/>
      <c r="E32" s="55">
        <f t="shared" si="18"/>
        <v>15</v>
      </c>
      <c r="F32" s="27">
        <f t="shared" si="32"/>
        <v>1032.4163105915852</v>
      </c>
      <c r="G32" s="27">
        <f>F32*$B$27</f>
        <v>51.620815529579261</v>
      </c>
      <c r="H32" s="28">
        <f t="shared" si="43"/>
        <v>25</v>
      </c>
      <c r="I32" s="27">
        <f t="shared" si="1"/>
        <v>100000</v>
      </c>
      <c r="J32" s="56">
        <f>'SPWL Reserve'!D23</f>
        <v>1.0229999999999999</v>
      </c>
      <c r="K32" s="52">
        <f t="shared" si="2"/>
        <v>102.29999999999998</v>
      </c>
      <c r="L32" s="56"/>
      <c r="M32" s="96">
        <f>'SPWL Reserve'!E23*1000</f>
        <v>1.8407637069377385</v>
      </c>
      <c r="N32" s="9">
        <v>0</v>
      </c>
      <c r="O32" s="30">
        <f t="shared" si="35"/>
        <v>0.98524430075416891</v>
      </c>
      <c r="P32" s="30">
        <f t="shared" si="19"/>
        <v>1.8136019512955241E-3</v>
      </c>
      <c r="Q32" s="30">
        <f t="shared" si="20"/>
        <v>0</v>
      </c>
      <c r="R32" s="30">
        <f t="shared" si="3"/>
        <v>0.98343069880287337</v>
      </c>
      <c r="S32" s="28"/>
      <c r="T32" s="52">
        <f t="shared" si="21"/>
        <v>93.49968414157064</v>
      </c>
      <c r="U32" s="52">
        <f t="shared" si="4"/>
        <v>100.60496048753393</v>
      </c>
      <c r="V32" s="19"/>
      <c r="W32" s="19"/>
      <c r="X32" s="53">
        <f t="shared" si="5"/>
        <v>1015.309893780567</v>
      </c>
      <c r="Y32" s="53">
        <f t="shared" si="6"/>
        <v>-50.765494689028351</v>
      </c>
      <c r="Z32" s="53">
        <f t="shared" si="7"/>
        <v>-24.585767470071833</v>
      </c>
      <c r="AA32" s="53">
        <f t="shared" si="22"/>
        <v>-181.36019512955241</v>
      </c>
      <c r="AB32" s="53">
        <f t="shared" si="8"/>
        <v>758.59843649191441</v>
      </c>
      <c r="AC32" s="53">
        <f t="shared" si="36"/>
        <v>-7.1324985310132423</v>
      </c>
      <c r="AD32" s="53">
        <f t="shared" si="37"/>
        <v>86.861328529866611</v>
      </c>
      <c r="AE32" s="53">
        <f t="shared" si="9"/>
        <v>838.32726649076778</v>
      </c>
      <c r="AF32" s="19"/>
      <c r="AG32" s="46"/>
      <c r="AH32" s="19"/>
      <c r="AI32" s="55">
        <f t="shared" si="23"/>
        <v>15</v>
      </c>
      <c r="AJ32" s="27">
        <f t="shared" si="38"/>
        <v>1032.4163105915852</v>
      </c>
      <c r="AK32" s="27">
        <f t="shared" si="39"/>
        <v>51.620815529579261</v>
      </c>
      <c r="AL32" s="28">
        <f t="shared" si="40"/>
        <v>25</v>
      </c>
      <c r="AM32" s="27">
        <f t="shared" si="24"/>
        <v>100000</v>
      </c>
      <c r="AN32" s="56">
        <f t="shared" si="25"/>
        <v>1.0229999999999999</v>
      </c>
      <c r="AO32" s="52">
        <f t="shared" si="10"/>
        <v>102.29999999999998</v>
      </c>
      <c r="AP32" s="28"/>
      <c r="AQ32" s="9">
        <f>M32*'Lapse &amp; Death Age 26-35'!$B$31</f>
        <v>1.4910186026195682</v>
      </c>
      <c r="AR32" s="9">
        <f t="shared" si="26"/>
        <v>0</v>
      </c>
      <c r="AS32" s="30">
        <f t="shared" si="27"/>
        <v>0.98803234180487132</v>
      </c>
      <c r="AT32" s="30">
        <f t="shared" si="28"/>
        <v>1.4731746016208389E-3</v>
      </c>
      <c r="AU32" s="30">
        <f t="shared" si="29"/>
        <v>0</v>
      </c>
      <c r="AV32" s="30">
        <f t="shared" si="11"/>
        <v>0.98655916720325043</v>
      </c>
      <c r="AW32" s="28"/>
      <c r="AX32" s="52">
        <f t="shared" si="30"/>
        <v>93.764269237282292</v>
      </c>
      <c r="AY32" s="52">
        <f t="shared" si="12"/>
        <v>100.9250028048925</v>
      </c>
      <c r="AZ32" s="19"/>
      <c r="BA32" s="19"/>
      <c r="BB32" s="53">
        <f t="shared" si="13"/>
        <v>1015.309893780567</v>
      </c>
      <c r="BC32" s="53">
        <f t="shared" si="14"/>
        <v>-50.765494689028351</v>
      </c>
      <c r="BD32" s="53">
        <f t="shared" si="15"/>
        <v>-24.585767470071833</v>
      </c>
      <c r="BE32" s="53">
        <f t="shared" si="31"/>
        <v>-147.3174601620839</v>
      </c>
      <c r="BF32" s="53">
        <f t="shared" si="16"/>
        <v>792.64117145938292</v>
      </c>
      <c r="BG32" s="53">
        <f t="shared" si="41"/>
        <v>-7.1324985310132423</v>
      </c>
      <c r="BH32" s="53">
        <f t="shared" si="42"/>
        <v>86.88304994326225</v>
      </c>
      <c r="BI32" s="53">
        <f t="shared" si="17"/>
        <v>872.39172287163194</v>
      </c>
    </row>
    <row r="33" spans="1:61" x14ac:dyDescent="0.2">
      <c r="A33" s="19"/>
      <c r="B33" s="19"/>
      <c r="C33" s="19"/>
      <c r="D33" s="21"/>
      <c r="E33" s="55">
        <f t="shared" si="18"/>
        <v>16</v>
      </c>
      <c r="F33" s="27">
        <f t="shared" si="32"/>
        <v>1032.4163105915852</v>
      </c>
      <c r="G33" s="27">
        <f t="shared" si="44"/>
        <v>51.620815529579261</v>
      </c>
      <c r="H33" s="28">
        <f t="shared" si="43"/>
        <v>25</v>
      </c>
      <c r="I33" s="27">
        <f t="shared" si="1"/>
        <v>100000</v>
      </c>
      <c r="J33" s="56">
        <f>'SPWL Reserve'!D24</f>
        <v>1.099</v>
      </c>
      <c r="K33" s="52">
        <f t="shared" si="2"/>
        <v>109.9</v>
      </c>
      <c r="L33" s="56"/>
      <c r="M33" s="96">
        <f>'SPWL Reserve'!E24*1000</f>
        <v>2.0063049989834814</v>
      </c>
      <c r="N33" s="9">
        <v>0</v>
      </c>
      <c r="O33" s="30">
        <f t="shared" si="35"/>
        <v>0.98343069880287337</v>
      </c>
      <c r="P33" s="30">
        <f t="shared" si="19"/>
        <v>1.9730619271620233E-3</v>
      </c>
      <c r="Q33" s="30">
        <f t="shared" si="20"/>
        <v>0</v>
      </c>
      <c r="R33" s="30">
        <f t="shared" si="3"/>
        <v>0.9814576368757113</v>
      </c>
      <c r="S33" s="28"/>
      <c r="T33" s="52">
        <f t="shared" si="21"/>
        <v>100.60496048753393</v>
      </c>
      <c r="U33" s="52">
        <f t="shared" si="4"/>
        <v>107.86219429264068</v>
      </c>
      <c r="V33" s="19"/>
      <c r="W33" s="19"/>
      <c r="X33" s="53">
        <f t="shared" si="5"/>
        <v>1013.2728724651577</v>
      </c>
      <c r="Y33" s="53">
        <f t="shared" si="6"/>
        <v>-50.663643623257883</v>
      </c>
      <c r="Z33" s="53">
        <f t="shared" si="7"/>
        <v>-24.536440921892783</v>
      </c>
      <c r="AA33" s="53">
        <f t="shared" si="22"/>
        <v>-197.30619271620233</v>
      </c>
      <c r="AB33" s="53">
        <f t="shared" si="8"/>
        <v>740.76659520380463</v>
      </c>
      <c r="AC33" s="53">
        <f t="shared" si="36"/>
        <v>-7.288541831284312</v>
      </c>
      <c r="AD33" s="53">
        <f t="shared" si="37"/>
        <v>87.285774251253585</v>
      </c>
      <c r="AE33" s="53">
        <f t="shared" si="9"/>
        <v>820.76382762377386</v>
      </c>
      <c r="AF33" s="19"/>
      <c r="AG33" s="46"/>
      <c r="AH33" s="19"/>
      <c r="AI33" s="55">
        <f t="shared" si="23"/>
        <v>16</v>
      </c>
      <c r="AJ33" s="27">
        <f t="shared" si="38"/>
        <v>1032.4163105915852</v>
      </c>
      <c r="AK33" s="27">
        <f t="shared" si="39"/>
        <v>51.620815529579261</v>
      </c>
      <c r="AL33" s="28">
        <f t="shared" si="40"/>
        <v>25</v>
      </c>
      <c r="AM33" s="27">
        <f t="shared" si="24"/>
        <v>100000</v>
      </c>
      <c r="AN33" s="56">
        <f t="shared" si="25"/>
        <v>1.099</v>
      </c>
      <c r="AO33" s="52">
        <f t="shared" si="10"/>
        <v>109.9</v>
      </c>
      <c r="AP33" s="28"/>
      <c r="AQ33" s="9">
        <f>M33*'Lapse &amp; Death Age 26-35'!$B$31</f>
        <v>1.62510704917662</v>
      </c>
      <c r="AR33" s="9">
        <f t="shared" si="26"/>
        <v>0</v>
      </c>
      <c r="AS33" s="30">
        <f t="shared" si="27"/>
        <v>0.98655916720325043</v>
      </c>
      <c r="AT33" s="30">
        <f t="shared" si="28"/>
        <v>1.6032642570518178E-3</v>
      </c>
      <c r="AU33" s="30">
        <f t="shared" si="29"/>
        <v>0</v>
      </c>
      <c r="AV33" s="30">
        <f t="shared" si="11"/>
        <v>0.98495590294619861</v>
      </c>
      <c r="AW33" s="28"/>
      <c r="AX33" s="52">
        <f t="shared" si="30"/>
        <v>100.9250028048925</v>
      </c>
      <c r="AY33" s="52">
        <f t="shared" si="12"/>
        <v>108.24665373378723</v>
      </c>
      <c r="AZ33" s="19"/>
      <c r="BA33" s="19"/>
      <c r="BB33" s="53">
        <f t="shared" si="13"/>
        <v>1013.2728724651577</v>
      </c>
      <c r="BC33" s="53">
        <f t="shared" si="14"/>
        <v>-50.663643623257883</v>
      </c>
      <c r="BD33" s="53">
        <f t="shared" si="15"/>
        <v>-24.536440921892783</v>
      </c>
      <c r="BE33" s="53">
        <f t="shared" si="31"/>
        <v>-160.32642570518178</v>
      </c>
      <c r="BF33" s="53">
        <f t="shared" si="16"/>
        <v>777.74636221482513</v>
      </c>
      <c r="BG33" s="53">
        <f t="shared" si="41"/>
        <v>-7.288541831284312</v>
      </c>
      <c r="BH33" s="53">
        <f t="shared" si="42"/>
        <v>87.312048488132831</v>
      </c>
      <c r="BI33" s="53">
        <f t="shared" si="17"/>
        <v>857.76986887167368</v>
      </c>
    </row>
    <row r="34" spans="1:61" x14ac:dyDescent="0.2">
      <c r="A34" s="92"/>
      <c r="B34" s="93" t="s">
        <v>78</v>
      </c>
      <c r="C34" s="93" t="s">
        <v>79</v>
      </c>
      <c r="D34" s="21"/>
      <c r="E34" s="55">
        <f t="shared" si="18"/>
        <v>17</v>
      </c>
      <c r="F34" s="27">
        <f t="shared" si="32"/>
        <v>1032.4163105915852</v>
      </c>
      <c r="G34" s="27">
        <f t="shared" si="44"/>
        <v>51.620815529579261</v>
      </c>
      <c r="H34" s="28">
        <f t="shared" si="43"/>
        <v>25</v>
      </c>
      <c r="I34" s="27">
        <f t="shared" si="1"/>
        <v>100000</v>
      </c>
      <c r="J34" s="56">
        <f>'SPWL Reserve'!D25</f>
        <v>1.1779999999999999</v>
      </c>
      <c r="K34" s="52">
        <f t="shared" si="2"/>
        <v>117.8</v>
      </c>
      <c r="L34" s="56"/>
      <c r="M34" s="96">
        <f>'SPWL Reserve'!E25*1000</f>
        <v>2.1871053257687421</v>
      </c>
      <c r="N34" s="9">
        <v>0</v>
      </c>
      <c r="O34" s="30">
        <f t="shared" si="35"/>
        <v>0.9814576368757113</v>
      </c>
      <c r="P34" s="30">
        <f t="shared" si="19"/>
        <v>2.1465512246272725E-3</v>
      </c>
      <c r="Q34" s="30">
        <f t="shared" si="20"/>
        <v>0</v>
      </c>
      <c r="R34" s="30">
        <f t="shared" si="3"/>
        <v>0.97931108565108405</v>
      </c>
      <c r="S34" s="28"/>
      <c r="T34" s="52">
        <f t="shared" si="21"/>
        <v>107.86219429264068</v>
      </c>
      <c r="U34" s="52">
        <f t="shared" si="4"/>
        <v>115.3628458896977</v>
      </c>
      <c r="V34" s="19"/>
      <c r="W34" s="28"/>
      <c r="X34" s="53">
        <f t="shared" si="5"/>
        <v>1011.0567379693321</v>
      </c>
      <c r="Y34" s="53">
        <f t="shared" si="6"/>
        <v>-50.552836898466602</v>
      </c>
      <c r="Z34" s="53">
        <f t="shared" si="7"/>
        <v>-24.482777141277101</v>
      </c>
      <c r="AA34" s="53">
        <f t="shared" si="22"/>
        <v>-214.65512246272726</v>
      </c>
      <c r="AB34" s="53">
        <f t="shared" si="8"/>
        <v>721.36600146686112</v>
      </c>
      <c r="AC34" s="53">
        <f t="shared" si="36"/>
        <v>-7.5366758255230204</v>
      </c>
      <c r="AD34" s="53">
        <f t="shared" si="37"/>
        <v>87.708725817896365</v>
      </c>
      <c r="AE34" s="53">
        <f t="shared" si="9"/>
        <v>801.53805145923445</v>
      </c>
      <c r="AF34" s="19"/>
      <c r="AG34" s="46"/>
      <c r="AH34" s="19"/>
      <c r="AI34" s="55">
        <f t="shared" si="23"/>
        <v>17</v>
      </c>
      <c r="AJ34" s="27">
        <f t="shared" si="38"/>
        <v>1032.4163105915852</v>
      </c>
      <c r="AK34" s="27">
        <f t="shared" si="39"/>
        <v>51.620815529579261</v>
      </c>
      <c r="AL34" s="28">
        <f t="shared" si="40"/>
        <v>25</v>
      </c>
      <c r="AM34" s="27">
        <f t="shared" si="24"/>
        <v>100000</v>
      </c>
      <c r="AN34" s="56">
        <f t="shared" si="25"/>
        <v>1.1779999999999999</v>
      </c>
      <c r="AO34" s="52">
        <f t="shared" si="10"/>
        <v>117.8</v>
      </c>
      <c r="AP34" s="28"/>
      <c r="AQ34" s="9">
        <f>M34*'Lapse &amp; Death Age 26-35'!$B$31</f>
        <v>1.7715553138726812</v>
      </c>
      <c r="AR34" s="9">
        <f t="shared" si="26"/>
        <v>0</v>
      </c>
      <c r="AS34" s="30">
        <f t="shared" si="27"/>
        <v>0.98495590294619861</v>
      </c>
      <c r="AT34" s="30">
        <f t="shared" si="28"/>
        <v>1.744903863794603E-3</v>
      </c>
      <c r="AU34" s="30">
        <f t="shared" si="29"/>
        <v>0</v>
      </c>
      <c r="AV34" s="30">
        <f t="shared" si="11"/>
        <v>0.98321099908240406</v>
      </c>
      <c r="AW34" s="28"/>
      <c r="AX34" s="52">
        <f t="shared" si="30"/>
        <v>108.24665373378723</v>
      </c>
      <c r="AY34" s="52">
        <f t="shared" si="12"/>
        <v>115.8222556919072</v>
      </c>
      <c r="AZ34" s="19"/>
      <c r="BA34" s="28"/>
      <c r="BB34" s="53">
        <f t="shared" si="13"/>
        <v>1011.0567379693321</v>
      </c>
      <c r="BC34" s="53">
        <f t="shared" si="14"/>
        <v>-50.552836898466602</v>
      </c>
      <c r="BD34" s="53">
        <f t="shared" si="15"/>
        <v>-24.482777141277101</v>
      </c>
      <c r="BE34" s="53">
        <f t="shared" si="31"/>
        <v>-174.49038637946029</v>
      </c>
      <c r="BF34" s="53">
        <f t="shared" si="16"/>
        <v>761.53073755012815</v>
      </c>
      <c r="BG34" s="53">
        <f t="shared" si="41"/>
        <v>-7.5366758255230204</v>
      </c>
      <c r="BH34" s="53">
        <f t="shared" si="42"/>
        <v>87.740288451583424</v>
      </c>
      <c r="BI34" s="53">
        <f t="shared" si="17"/>
        <v>841.73435017618851</v>
      </c>
    </row>
    <row r="35" spans="1:61" x14ac:dyDescent="0.2">
      <c r="A35" s="35" t="s">
        <v>80</v>
      </c>
      <c r="B35" s="90">
        <f>AE119</f>
        <v>1577.5066630768254</v>
      </c>
      <c r="C35" s="90">
        <f>BI119</f>
        <v>2947.2682173681592</v>
      </c>
      <c r="D35" s="21"/>
      <c r="E35" s="55">
        <f t="shared" si="18"/>
        <v>18</v>
      </c>
      <c r="F35" s="27">
        <f t="shared" si="32"/>
        <v>1032.4163105915852</v>
      </c>
      <c r="G35" s="27">
        <f t="shared" si="44"/>
        <v>51.620815529579261</v>
      </c>
      <c r="H35" s="28">
        <f t="shared" si="43"/>
        <v>25</v>
      </c>
      <c r="I35" s="27">
        <f t="shared" si="1"/>
        <v>100000</v>
      </c>
      <c r="J35" s="56">
        <f>'SPWL Reserve'!D26</f>
        <v>1.2609999999999999</v>
      </c>
      <c r="K35" s="52">
        <f t="shared" si="2"/>
        <v>126.09999999999998</v>
      </c>
      <c r="L35" s="56"/>
      <c r="M35" s="96">
        <f>'SPWL Reserve'!E26*1000</f>
        <v>2.387234329377383</v>
      </c>
      <c r="N35" s="9">
        <v>0</v>
      </c>
      <c r="O35" s="30">
        <f t="shared" si="35"/>
        <v>0.97931108565108405</v>
      </c>
      <c r="P35" s="30">
        <f t="shared" si="19"/>
        <v>2.3378450428061023E-3</v>
      </c>
      <c r="Q35" s="30">
        <f t="shared" si="20"/>
        <v>0</v>
      </c>
      <c r="R35" s="30">
        <f t="shared" si="3"/>
        <v>0.97697324060827795</v>
      </c>
      <c r="S35" s="28"/>
      <c r="T35" s="52">
        <f t="shared" si="21"/>
        <v>115.3628458896977</v>
      </c>
      <c r="U35" s="52">
        <f t="shared" si="4"/>
        <v>123.19632564070383</v>
      </c>
      <c r="V35" s="19"/>
      <c r="W35" s="19"/>
      <c r="X35" s="53">
        <f t="shared" si="5"/>
        <v>1008.6431086155034</v>
      </c>
      <c r="Y35" s="53">
        <f t="shared" si="6"/>
        <v>-50.432155430775168</v>
      </c>
      <c r="Z35" s="53">
        <f t="shared" si="7"/>
        <v>-24.424331015206949</v>
      </c>
      <c r="AA35" s="53">
        <f t="shared" si="22"/>
        <v>-233.78450428061024</v>
      </c>
      <c r="AB35" s="53">
        <f t="shared" si="8"/>
        <v>700.00211788891102</v>
      </c>
      <c r="AC35" s="53">
        <f t="shared" si="36"/>
        <v>-7.8754182766428871</v>
      </c>
      <c r="AD35" s="53">
        <f t="shared" si="37"/>
        <v>88.136258158078419</v>
      </c>
      <c r="AE35" s="53">
        <f t="shared" si="9"/>
        <v>780.26295777034647</v>
      </c>
      <c r="AF35" s="19"/>
      <c r="AG35" s="46"/>
      <c r="AH35" s="19"/>
      <c r="AI35" s="55">
        <f t="shared" si="23"/>
        <v>18</v>
      </c>
      <c r="AJ35" s="27">
        <f t="shared" si="38"/>
        <v>1032.4163105915852</v>
      </c>
      <c r="AK35" s="27">
        <f t="shared" si="39"/>
        <v>51.620815529579261</v>
      </c>
      <c r="AL35" s="28">
        <f t="shared" si="40"/>
        <v>25</v>
      </c>
      <c r="AM35" s="27">
        <f t="shared" si="24"/>
        <v>100000</v>
      </c>
      <c r="AN35" s="56">
        <f t="shared" si="25"/>
        <v>1.2609999999999999</v>
      </c>
      <c r="AO35" s="52">
        <f t="shared" si="10"/>
        <v>126.09999999999998</v>
      </c>
      <c r="AP35" s="28"/>
      <c r="AQ35" s="9">
        <f>M35*'Lapse &amp; Death Age 26-35'!$B$31</f>
        <v>1.9336598067956803</v>
      </c>
      <c r="AR35" s="9">
        <f t="shared" si="26"/>
        <v>0</v>
      </c>
      <c r="AS35" s="30">
        <f t="shared" si="27"/>
        <v>0.98321099908240406</v>
      </c>
      <c r="AT35" s="30">
        <f t="shared" si="28"/>
        <v>1.9011955905250692E-3</v>
      </c>
      <c r="AU35" s="30">
        <f t="shared" si="29"/>
        <v>0</v>
      </c>
      <c r="AV35" s="30">
        <f t="shared" si="11"/>
        <v>0.98130980349187902</v>
      </c>
      <c r="AW35" s="28"/>
      <c r="AX35" s="52">
        <f t="shared" si="30"/>
        <v>115.8222556919072</v>
      </c>
      <c r="AY35" s="52">
        <f t="shared" si="12"/>
        <v>123.74316622032592</v>
      </c>
      <c r="AZ35" s="19"/>
      <c r="BA35" s="19"/>
      <c r="BB35" s="53">
        <f t="shared" si="13"/>
        <v>1008.6431086155034</v>
      </c>
      <c r="BC35" s="53">
        <f t="shared" si="14"/>
        <v>-50.432155430775168</v>
      </c>
      <c r="BD35" s="53">
        <f t="shared" si="15"/>
        <v>-24.424331015206949</v>
      </c>
      <c r="BE35" s="53">
        <f t="shared" si="31"/>
        <v>-190.11955905250693</v>
      </c>
      <c r="BF35" s="53">
        <f t="shared" si="16"/>
        <v>743.66706311701432</v>
      </c>
      <c r="BG35" s="53">
        <f t="shared" si="41"/>
        <v>-7.8754182766428871</v>
      </c>
      <c r="BH35" s="53">
        <f t="shared" si="42"/>
        <v>88.173973926629017</v>
      </c>
      <c r="BI35" s="53">
        <f t="shared" si="17"/>
        <v>823.96561876700048</v>
      </c>
    </row>
    <row r="36" spans="1:61" x14ac:dyDescent="0.2">
      <c r="A36" s="35" t="s">
        <v>81</v>
      </c>
      <c r="B36" s="222">
        <f>F17+NPV(B20,F18:F112)</f>
        <v>31547.941291139334</v>
      </c>
      <c r="C36" s="222"/>
      <c r="D36" s="19"/>
      <c r="E36" s="55">
        <f t="shared" si="18"/>
        <v>19</v>
      </c>
      <c r="F36" s="27">
        <f t="shared" si="32"/>
        <v>1032.4163105915852</v>
      </c>
      <c r="G36" s="27">
        <f t="shared" si="44"/>
        <v>51.620815529579261</v>
      </c>
      <c r="H36" s="28">
        <f t="shared" si="43"/>
        <v>25</v>
      </c>
      <c r="I36" s="27">
        <f t="shared" si="1"/>
        <v>100000</v>
      </c>
      <c r="J36" s="56">
        <f>'SPWL Reserve'!D27</f>
        <v>1.3460000000000001</v>
      </c>
      <c r="K36" s="52">
        <f t="shared" si="2"/>
        <v>134.6</v>
      </c>
      <c r="L36" s="56"/>
      <c r="M36" s="96">
        <f>'SPWL Reserve'!E27*1000</f>
        <v>2.6094385895298609</v>
      </c>
      <c r="N36" s="9">
        <v>0</v>
      </c>
      <c r="O36" s="30">
        <f t="shared" si="35"/>
        <v>0.97697324060827795</v>
      </c>
      <c r="P36" s="30">
        <f t="shared" si="19"/>
        <v>2.5493516749812823E-3</v>
      </c>
      <c r="Q36" s="30">
        <f t="shared" si="20"/>
        <v>0</v>
      </c>
      <c r="R36" s="30">
        <f t="shared" si="3"/>
        <v>0.97442388893329668</v>
      </c>
      <c r="S36" s="28"/>
      <c r="T36" s="52">
        <f t="shared" si="21"/>
        <v>123.19632564070383</v>
      </c>
      <c r="U36" s="52">
        <f t="shared" si="4"/>
        <v>131.15745545042174</v>
      </c>
      <c r="V36" s="19"/>
      <c r="W36" s="19"/>
      <c r="X36" s="53">
        <f t="shared" si="5"/>
        <v>1006.0111163648188</v>
      </c>
      <c r="Y36" s="53">
        <f t="shared" si="6"/>
        <v>-50.300555818240937</v>
      </c>
      <c r="Z36" s="53">
        <f t="shared" si="7"/>
        <v>-24.360597223332416</v>
      </c>
      <c r="AA36" s="53">
        <f t="shared" si="22"/>
        <v>-254.93516749812824</v>
      </c>
      <c r="AB36" s="53">
        <f t="shared" si="8"/>
        <v>676.41479582511715</v>
      </c>
      <c r="AC36" s="53">
        <f t="shared" si="36"/>
        <v>-8.0094702852725472</v>
      </c>
      <c r="AD36" s="53">
        <f t="shared" si="37"/>
        <v>88.574083990790996</v>
      </c>
      <c r="AE36" s="53">
        <f t="shared" si="9"/>
        <v>756.97940953063562</v>
      </c>
      <c r="AF36" s="19"/>
      <c r="AG36" s="46"/>
      <c r="AH36" s="19"/>
      <c r="AI36" s="55">
        <f t="shared" si="23"/>
        <v>19</v>
      </c>
      <c r="AJ36" s="27">
        <f t="shared" si="38"/>
        <v>1032.4163105915852</v>
      </c>
      <c r="AK36" s="27">
        <f t="shared" si="39"/>
        <v>51.620815529579261</v>
      </c>
      <c r="AL36" s="28">
        <f t="shared" si="40"/>
        <v>25</v>
      </c>
      <c r="AM36" s="27">
        <f t="shared" si="24"/>
        <v>100000</v>
      </c>
      <c r="AN36" s="56">
        <f t="shared" si="25"/>
        <v>1.3460000000000001</v>
      </c>
      <c r="AO36" s="52">
        <f t="shared" si="10"/>
        <v>134.6</v>
      </c>
      <c r="AP36" s="28"/>
      <c r="AQ36" s="9">
        <f>M36*'Lapse &amp; Death Age 26-35'!$B$31</f>
        <v>2.1136452575191873</v>
      </c>
      <c r="AR36" s="9">
        <f t="shared" si="26"/>
        <v>0</v>
      </c>
      <c r="AS36" s="30">
        <f t="shared" si="27"/>
        <v>0.98130980349187902</v>
      </c>
      <c r="AT36" s="30">
        <f t="shared" si="28"/>
        <v>2.0741408123076959E-3</v>
      </c>
      <c r="AU36" s="30">
        <f t="shared" si="29"/>
        <v>0</v>
      </c>
      <c r="AV36" s="30">
        <f t="shared" si="11"/>
        <v>0.97923566267957129</v>
      </c>
      <c r="AW36" s="28"/>
      <c r="AX36" s="52">
        <f t="shared" si="30"/>
        <v>123.74316622032592</v>
      </c>
      <c r="AY36" s="52">
        <f t="shared" si="12"/>
        <v>131.80512019667029</v>
      </c>
      <c r="AZ36" s="19"/>
      <c r="BA36" s="19"/>
      <c r="BB36" s="53">
        <f t="shared" si="13"/>
        <v>1006.0111163648188</v>
      </c>
      <c r="BC36" s="53">
        <f t="shared" si="14"/>
        <v>-50.300555818240937</v>
      </c>
      <c r="BD36" s="53">
        <f t="shared" si="15"/>
        <v>-24.360597223332416</v>
      </c>
      <c r="BE36" s="53">
        <f t="shared" si="31"/>
        <v>-207.4140812307696</v>
      </c>
      <c r="BF36" s="53">
        <f t="shared" si="16"/>
        <v>723.93588209247582</v>
      </c>
      <c r="BG36" s="53">
        <f t="shared" si="41"/>
        <v>-8.0094702852725472</v>
      </c>
      <c r="BH36" s="53">
        <f t="shared" si="42"/>
        <v>88.618977488134576</v>
      </c>
      <c r="BI36" s="53">
        <f t="shared" si="17"/>
        <v>804.54538929533783</v>
      </c>
    </row>
    <row r="37" spans="1:61" x14ac:dyDescent="0.2">
      <c r="A37" s="34" t="s">
        <v>82</v>
      </c>
      <c r="B37" s="129">
        <f>B35/B36</f>
        <v>5.000347403080433E-2</v>
      </c>
      <c r="C37" s="130">
        <f>C35/B36</f>
        <v>9.3421887348190902E-2</v>
      </c>
      <c r="D37" s="19"/>
      <c r="E37" s="55">
        <f t="shared" si="18"/>
        <v>20</v>
      </c>
      <c r="F37" s="27">
        <f t="shared" si="32"/>
        <v>1032.4163105915852</v>
      </c>
      <c r="G37" s="27">
        <f t="shared" si="44"/>
        <v>51.620815529579261</v>
      </c>
      <c r="H37" s="28">
        <f t="shared" si="43"/>
        <v>25</v>
      </c>
      <c r="I37" s="27">
        <f t="shared" si="1"/>
        <v>100000</v>
      </c>
      <c r="J37" s="56">
        <f>'SPWL Reserve'!D28</f>
        <v>1.4350000000000001</v>
      </c>
      <c r="K37" s="52">
        <f t="shared" si="2"/>
        <v>143.5</v>
      </c>
      <c r="L37" s="56"/>
      <c r="M37" s="96">
        <f>'SPWL Reserve'!E28*1000</f>
        <v>2.856316576086404</v>
      </c>
      <c r="N37" s="9">
        <v>0</v>
      </c>
      <c r="O37" s="30">
        <f t="shared" si="35"/>
        <v>0.97442388893329668</v>
      </c>
      <c r="P37" s="30">
        <f t="shared" si="19"/>
        <v>2.7832631060947526E-3</v>
      </c>
      <c r="Q37" s="30">
        <f t="shared" si="20"/>
        <v>0</v>
      </c>
      <c r="R37" s="30">
        <f t="shared" si="3"/>
        <v>0.9716406258272019</v>
      </c>
      <c r="S37" s="28"/>
      <c r="T37" s="52">
        <f t="shared" si="21"/>
        <v>131.15745545042174</v>
      </c>
      <c r="U37" s="52">
        <f t="shared" ref="U37:U100" si="45">K37*R37</f>
        <v>139.43042980620348</v>
      </c>
      <c r="V37" s="19"/>
      <c r="W37" s="19"/>
      <c r="X37" s="53">
        <f t="shared" si="5"/>
        <v>1003.1376301374187</v>
      </c>
      <c r="Y37" s="53">
        <f t="shared" si="6"/>
        <v>-50.156881506870938</v>
      </c>
      <c r="Z37" s="53">
        <f t="shared" si="7"/>
        <v>-24.291015645680048</v>
      </c>
      <c r="AA37" s="53">
        <f t="shared" si="22"/>
        <v>-278.32631060947523</v>
      </c>
      <c r="AB37" s="53">
        <f t="shared" si="8"/>
        <v>650.36342237539247</v>
      </c>
      <c r="AC37" s="53">
        <f t="shared" si="36"/>
        <v>-8.3292298760538444</v>
      </c>
      <c r="AD37" s="53">
        <f t="shared" si="37"/>
        <v>89.003554964079072</v>
      </c>
      <c r="AE37" s="53">
        <f t="shared" si="9"/>
        <v>731.03774746341765</v>
      </c>
      <c r="AF37" s="19"/>
      <c r="AG37" s="46"/>
      <c r="AH37" s="19"/>
      <c r="AI37" s="55">
        <f t="shared" si="23"/>
        <v>20</v>
      </c>
      <c r="AJ37" s="27">
        <f t="shared" si="38"/>
        <v>1032.4163105915852</v>
      </c>
      <c r="AK37" s="27">
        <f t="shared" si="39"/>
        <v>51.620815529579261</v>
      </c>
      <c r="AL37" s="28">
        <f t="shared" si="40"/>
        <v>25</v>
      </c>
      <c r="AM37" s="27">
        <f t="shared" si="24"/>
        <v>100000</v>
      </c>
      <c r="AN37" s="56">
        <f t="shared" si="25"/>
        <v>1.4350000000000001</v>
      </c>
      <c r="AO37" s="52">
        <f t="shared" si="10"/>
        <v>143.5</v>
      </c>
      <c r="AP37" s="28"/>
      <c r="AQ37" s="9">
        <f>M37*'Lapse &amp; Death Age 26-35'!$B$31</f>
        <v>2.3136164266299875</v>
      </c>
      <c r="AR37" s="9">
        <f t="shared" si="26"/>
        <v>0</v>
      </c>
      <c r="AS37" s="30">
        <f t="shared" si="27"/>
        <v>0.97923566267957129</v>
      </c>
      <c r="AT37" s="30">
        <f t="shared" si="28"/>
        <v>2.2655757147173575E-3</v>
      </c>
      <c r="AU37" s="30">
        <f t="shared" si="29"/>
        <v>0</v>
      </c>
      <c r="AV37" s="30">
        <f t="shared" si="11"/>
        <v>0.97697008696485399</v>
      </c>
      <c r="AW37" s="28"/>
      <c r="AX37" s="52">
        <f t="shared" si="30"/>
        <v>131.80512019667029</v>
      </c>
      <c r="AY37" s="52">
        <f t="shared" si="12"/>
        <v>140.19520747945654</v>
      </c>
      <c r="AZ37" s="19"/>
      <c r="BA37" s="19"/>
      <c r="BB37" s="53">
        <f t="shared" si="13"/>
        <v>1003.1376301374187</v>
      </c>
      <c r="BC37" s="53">
        <f t="shared" si="14"/>
        <v>-50.156881506870938</v>
      </c>
      <c r="BD37" s="53">
        <f t="shared" si="15"/>
        <v>-24.291015645680048</v>
      </c>
      <c r="BE37" s="53">
        <f t="shared" si="31"/>
        <v>-226.55757147173574</v>
      </c>
      <c r="BF37" s="53">
        <f t="shared" si="16"/>
        <v>702.1321615131319</v>
      </c>
      <c r="BG37" s="53">
        <f t="shared" si="41"/>
        <v>-8.3292298760538444</v>
      </c>
      <c r="BH37" s="53">
        <f t="shared" si="42"/>
        <v>89.056725735687365</v>
      </c>
      <c r="BI37" s="53">
        <f t="shared" si="17"/>
        <v>782.85965737276535</v>
      </c>
    </row>
    <row r="38" spans="1:61" x14ac:dyDescent="0.2">
      <c r="A38" s="34"/>
      <c r="B38" s="89"/>
      <c r="C38" s="91"/>
      <c r="D38" s="19"/>
      <c r="E38" s="55">
        <f t="shared" ref="E38:E101" si="46">E37+1</f>
        <v>21</v>
      </c>
      <c r="F38" s="27">
        <f t="shared" ref="F38:F101" si="47">$B$21</f>
        <v>1032.4163105915852</v>
      </c>
      <c r="G38" s="27">
        <f t="shared" si="44"/>
        <v>51.620815529579261</v>
      </c>
      <c r="H38" s="28">
        <f t="shared" si="43"/>
        <v>25</v>
      </c>
      <c r="I38" s="27">
        <f t="shared" ref="I38:I101" si="48">$B$18</f>
        <v>100000</v>
      </c>
      <c r="J38" s="56">
        <f>'SPWL Reserve'!D29</f>
        <v>1.5269999999999999</v>
      </c>
      <c r="K38" s="52">
        <f t="shared" ref="K38:K101" si="49">I38*J38/1000</f>
        <v>152.69999999999999</v>
      </c>
      <c r="L38" s="56"/>
      <c r="M38" s="96">
        <f>'SPWL Reserve'!E29*1000</f>
        <v>3.1319523698602287</v>
      </c>
      <c r="N38" s="9">
        <v>0</v>
      </c>
      <c r="O38" s="30">
        <f t="shared" si="35"/>
        <v>0.9716406258272019</v>
      </c>
      <c r="P38" s="30">
        <f t="shared" si="19"/>
        <v>3.0431321607119807E-3</v>
      </c>
      <c r="Q38" s="30">
        <f t="shared" ref="Q38:Q101" si="50">MIN(N38*O38,O38-P38)</f>
        <v>0</v>
      </c>
      <c r="R38" s="30">
        <f t="shared" ref="R38:R101" si="51">O38-SUM(P38:Q38)</f>
        <v>0.96859749366648995</v>
      </c>
      <c r="S38" s="28"/>
      <c r="T38" s="52">
        <f t="shared" ref="T38:T101" si="52">U37</f>
        <v>139.43042980620348</v>
      </c>
      <c r="U38" s="52">
        <f t="shared" si="45"/>
        <v>147.90483728287302</v>
      </c>
      <c r="V38" s="19"/>
      <c r="W38" s="19"/>
      <c r="X38" s="53">
        <f t="shared" ref="X38:X101" si="53">$R38*F38</f>
        <v>999.99585085941385</v>
      </c>
      <c r="Y38" s="53">
        <f t="shared" ref="Y38:Y101" si="54">-$R38*G38</f>
        <v>-49.999792542970695</v>
      </c>
      <c r="Z38" s="53">
        <f t="shared" ref="Z38:Z101" si="55">-$R38*H38</f>
        <v>-24.21493734166225</v>
      </c>
      <c r="AA38" s="53">
        <f t="shared" ref="AA38:AA101" si="56">-P38*I38</f>
        <v>-304.31321607119804</v>
      </c>
      <c r="AB38" s="53">
        <f t="shared" ref="AB38:AB101" si="57">SUM(X38:AA38)</f>
        <v>621.46790490358285</v>
      </c>
      <c r="AC38" s="53">
        <f t="shared" ref="AC38:AC101" si="58">-I38*($R37*J38-$R36*J37)/1000</f>
        <v>-8.539695501885646</v>
      </c>
      <c r="AD38" s="53">
        <f t="shared" si="37"/>
        <v>89.437702637869464</v>
      </c>
      <c r="AE38" s="53">
        <f t="shared" ref="AE38:AE101" si="59">SUM(AB38:AD38)</f>
        <v>702.36591203956675</v>
      </c>
      <c r="AF38" s="19"/>
      <c r="AG38" s="46"/>
      <c r="AH38" s="19"/>
      <c r="AI38" s="55">
        <f t="shared" ref="AI38:AI101" si="60">AI37+1</f>
        <v>21</v>
      </c>
      <c r="AJ38" s="27">
        <f t="shared" ref="AJ38:AJ101" si="61">F38</f>
        <v>1032.4163105915852</v>
      </c>
      <c r="AK38" s="27">
        <f t="shared" ref="AK38:AK101" si="62">G38</f>
        <v>51.620815529579261</v>
      </c>
      <c r="AL38" s="28">
        <f t="shared" ref="AL38:AL101" si="63">$C$32</f>
        <v>25</v>
      </c>
      <c r="AM38" s="27">
        <f t="shared" ref="AM38:AM101" si="64">I38</f>
        <v>100000</v>
      </c>
      <c r="AN38" s="56">
        <f t="shared" si="25"/>
        <v>1.5269999999999999</v>
      </c>
      <c r="AO38" s="52">
        <f t="shared" ref="AO38:AO101" si="65">AM38*AN38/1000</f>
        <v>152.69999999999999</v>
      </c>
      <c r="AP38" s="28"/>
      <c r="AQ38" s="9">
        <f>M38*'Lapse &amp; Death Age 26-35'!$B$31</f>
        <v>2.5368814195867855</v>
      </c>
      <c r="AR38" s="9">
        <f t="shared" ref="AR38:AR101" si="66">N38</f>
        <v>0</v>
      </c>
      <c r="AS38" s="30">
        <f t="shared" ref="AS38:AS101" si="67">AV37</f>
        <v>0.97697008696485399</v>
      </c>
      <c r="AT38" s="30">
        <f t="shared" ref="AT38:AT101" si="68">AS38*AQ38/1000</f>
        <v>2.4784572611132242E-3</v>
      </c>
      <c r="AU38" s="30">
        <f t="shared" ref="AU38:AU101" si="69">MIN(AR38*AS38,AS38-AT38)</f>
        <v>0</v>
      </c>
      <c r="AV38" s="30">
        <f t="shared" ref="AV38:AV101" si="70">AS38-SUM(AT38:AU38)</f>
        <v>0.97449162970374081</v>
      </c>
      <c r="AW38" s="28"/>
      <c r="AX38" s="52">
        <f t="shared" ref="AX38:AX101" si="71">AY37</f>
        <v>140.19520747945654</v>
      </c>
      <c r="AY38" s="52">
        <f t="shared" ref="AY38:AY101" si="72">AO38*AV38</f>
        <v>148.80487185576121</v>
      </c>
      <c r="AZ38" s="19"/>
      <c r="BA38" s="19"/>
      <c r="BB38" s="53">
        <f t="shared" ref="BB38:BB101" si="73">$R38*AJ38</f>
        <v>999.99585085941385</v>
      </c>
      <c r="BC38" s="53">
        <f t="shared" ref="BC38:BC101" si="74">-$R38*AK38</f>
        <v>-49.999792542970695</v>
      </c>
      <c r="BD38" s="53">
        <f t="shared" ref="BD38:BD101" si="75">-$R38*AL38</f>
        <v>-24.21493734166225</v>
      </c>
      <c r="BE38" s="53">
        <f t="shared" ref="BE38:BE101" si="76">-AT38*AM38</f>
        <v>-247.84572611132242</v>
      </c>
      <c r="BF38" s="53">
        <f t="shared" ref="BF38:BF101" si="77">SUM(BB38:BE38)</f>
        <v>677.93539486345855</v>
      </c>
      <c r="BG38" s="53">
        <f t="shared" ref="BG38:BG101" si="78">-AM38*($R37*AN38-$R36*AN37)/1000</f>
        <v>-8.539695501885646</v>
      </c>
      <c r="BH38" s="53">
        <f t="shared" si="42"/>
        <v>89.500487927992495</v>
      </c>
      <c r="BI38" s="53">
        <f t="shared" ref="BI38:BI101" si="79">SUM(BF38:BH38)</f>
        <v>758.89618728956543</v>
      </c>
    </row>
    <row r="39" spans="1:61" x14ac:dyDescent="0.2">
      <c r="A39" s="34"/>
      <c r="B39" s="89"/>
      <c r="C39" s="91"/>
      <c r="D39" s="19"/>
      <c r="E39" s="55">
        <f t="shared" si="46"/>
        <v>22</v>
      </c>
      <c r="F39" s="27">
        <f t="shared" si="47"/>
        <v>1032.4163105915852</v>
      </c>
      <c r="G39" s="27">
        <f t="shared" si="44"/>
        <v>51.620815529579261</v>
      </c>
      <c r="H39" s="28">
        <f t="shared" si="43"/>
        <v>25</v>
      </c>
      <c r="I39" s="27">
        <f t="shared" si="48"/>
        <v>100000</v>
      </c>
      <c r="J39" s="56">
        <f>'SPWL Reserve'!D30</f>
        <v>1.6220000000000001</v>
      </c>
      <c r="K39" s="52">
        <f t="shared" si="49"/>
        <v>162.19999999999999</v>
      </c>
      <c r="L39" s="56"/>
      <c r="M39" s="96">
        <f>'SPWL Reserve'!E30*1000</f>
        <v>3.441094364167725</v>
      </c>
      <c r="N39" s="9">
        <v>0</v>
      </c>
      <c r="O39" s="30">
        <f t="shared" si="35"/>
        <v>0.96859749366648995</v>
      </c>
      <c r="P39" s="30">
        <f t="shared" si="19"/>
        <v>3.3330353766027419E-3</v>
      </c>
      <c r="Q39" s="30">
        <f t="shared" si="50"/>
        <v>0</v>
      </c>
      <c r="R39" s="30">
        <f t="shared" si="51"/>
        <v>0.96526445828988716</v>
      </c>
      <c r="S39" s="28"/>
      <c r="T39" s="52">
        <f t="shared" si="52"/>
        <v>147.90483728287302</v>
      </c>
      <c r="U39" s="52">
        <f t="shared" si="45"/>
        <v>156.56589513461969</v>
      </c>
      <c r="V39" s="19"/>
      <c r="W39" s="19"/>
      <c r="X39" s="53">
        <f t="shared" si="53"/>
        <v>996.55477077283035</v>
      </c>
      <c r="Y39" s="53">
        <f t="shared" si="54"/>
        <v>-49.827738538641519</v>
      </c>
      <c r="Z39" s="53">
        <f t="shared" si="55"/>
        <v>-24.131611457247178</v>
      </c>
      <c r="AA39" s="53">
        <f t="shared" si="56"/>
        <v>-333.30353766027417</v>
      </c>
      <c r="AB39" s="53">
        <f t="shared" si="57"/>
        <v>589.29188311666746</v>
      </c>
      <c r="AC39" s="53">
        <f t="shared" si="58"/>
        <v>-8.7369899088909566</v>
      </c>
      <c r="AD39" s="53">
        <f t="shared" si="37"/>
        <v>89.865044324845229</v>
      </c>
      <c r="AE39" s="53">
        <f t="shared" si="59"/>
        <v>670.41993753262182</v>
      </c>
      <c r="AF39" s="19"/>
      <c r="AG39" s="46"/>
      <c r="AH39" s="19"/>
      <c r="AI39" s="55">
        <f t="shared" si="60"/>
        <v>22</v>
      </c>
      <c r="AJ39" s="27">
        <f t="shared" si="61"/>
        <v>1032.4163105915852</v>
      </c>
      <c r="AK39" s="27">
        <f t="shared" si="62"/>
        <v>51.620815529579261</v>
      </c>
      <c r="AL39" s="28">
        <f t="shared" si="63"/>
        <v>25</v>
      </c>
      <c r="AM39" s="27">
        <f t="shared" si="64"/>
        <v>100000</v>
      </c>
      <c r="AN39" s="56">
        <f t="shared" si="25"/>
        <v>1.6220000000000001</v>
      </c>
      <c r="AO39" s="52">
        <f t="shared" si="65"/>
        <v>162.19999999999999</v>
      </c>
      <c r="AP39" s="28"/>
      <c r="AQ39" s="9">
        <f>M39*'Lapse &amp; Death Age 26-35'!$B$31</f>
        <v>2.7872864349758575</v>
      </c>
      <c r="AR39" s="9">
        <f t="shared" si="66"/>
        <v>0</v>
      </c>
      <c r="AS39" s="30">
        <f t="shared" si="67"/>
        <v>0.97449162970374081</v>
      </c>
      <c r="AT39" s="30">
        <f t="shared" si="68"/>
        <v>2.7161873004707534E-3</v>
      </c>
      <c r="AU39" s="30">
        <f t="shared" si="69"/>
        <v>0</v>
      </c>
      <c r="AV39" s="30">
        <f t="shared" si="70"/>
        <v>0.97177544240327007</v>
      </c>
      <c r="AW39" s="28"/>
      <c r="AX39" s="52">
        <f t="shared" si="71"/>
        <v>148.80487185576121</v>
      </c>
      <c r="AY39" s="52">
        <f t="shared" si="72"/>
        <v>157.62197675781039</v>
      </c>
      <c r="AZ39" s="19"/>
      <c r="BA39" s="19"/>
      <c r="BB39" s="53">
        <f t="shared" si="73"/>
        <v>996.55477077283035</v>
      </c>
      <c r="BC39" s="53">
        <f t="shared" si="74"/>
        <v>-49.827738538641519</v>
      </c>
      <c r="BD39" s="53">
        <f t="shared" si="75"/>
        <v>-24.131611457247178</v>
      </c>
      <c r="BE39" s="53">
        <f t="shared" si="76"/>
        <v>-271.61873004707536</v>
      </c>
      <c r="BF39" s="53">
        <f t="shared" si="77"/>
        <v>650.97669072986628</v>
      </c>
      <c r="BG39" s="53">
        <f t="shared" si="78"/>
        <v>-8.7369899088909566</v>
      </c>
      <c r="BH39" s="53">
        <f t="shared" si="42"/>
        <v>89.938933683486098</v>
      </c>
      <c r="BI39" s="53">
        <f t="shared" si="79"/>
        <v>732.17863450446146</v>
      </c>
    </row>
    <row r="40" spans="1:61" x14ac:dyDescent="0.2">
      <c r="A40" s="34"/>
      <c r="B40" s="89"/>
      <c r="C40" s="91"/>
      <c r="D40" s="19"/>
      <c r="E40" s="55">
        <f t="shared" si="46"/>
        <v>23</v>
      </c>
      <c r="F40" s="27">
        <f t="shared" si="47"/>
        <v>1032.4163105915852</v>
      </c>
      <c r="G40" s="27">
        <f t="shared" si="44"/>
        <v>51.620815529579261</v>
      </c>
      <c r="H40" s="28">
        <f t="shared" si="43"/>
        <v>25</v>
      </c>
      <c r="I40" s="27">
        <f t="shared" si="48"/>
        <v>100000</v>
      </c>
      <c r="J40" s="56">
        <f>'SPWL Reserve'!D31</f>
        <v>1.72</v>
      </c>
      <c r="K40" s="52">
        <f t="shared" si="49"/>
        <v>172</v>
      </c>
      <c r="L40" s="56"/>
      <c r="M40" s="96">
        <f>'SPWL Reserve'!E31*1000</f>
        <v>3.783235753468869</v>
      </c>
      <c r="N40" s="9">
        <v>0</v>
      </c>
      <c r="O40" s="30">
        <f t="shared" si="35"/>
        <v>0.96526445828988716</v>
      </c>
      <c r="P40" s="30">
        <f t="shared" si="19"/>
        <v>3.651823010155061E-3</v>
      </c>
      <c r="Q40" s="30">
        <f t="shared" si="50"/>
        <v>0</v>
      </c>
      <c r="R40" s="30">
        <f t="shared" si="51"/>
        <v>0.96161263527973206</v>
      </c>
      <c r="S40" s="28"/>
      <c r="T40" s="52">
        <f t="shared" si="52"/>
        <v>156.56589513461969</v>
      </c>
      <c r="U40" s="52">
        <f t="shared" si="45"/>
        <v>165.39737326811391</v>
      </c>
      <c r="V40" s="19"/>
      <c r="W40" s="19"/>
      <c r="X40" s="53">
        <f t="shared" si="53"/>
        <v>992.7845691337526</v>
      </c>
      <c r="Y40" s="53">
        <f t="shared" si="54"/>
        <v>-49.639228456687633</v>
      </c>
      <c r="Z40" s="53">
        <f t="shared" si="55"/>
        <v>-24.040315881993301</v>
      </c>
      <c r="AA40" s="53">
        <f t="shared" si="56"/>
        <v>-365.18230101550608</v>
      </c>
      <c r="AB40" s="53">
        <f t="shared" si="57"/>
        <v>553.92272377956556</v>
      </c>
      <c r="AC40" s="53">
        <f t="shared" si="58"/>
        <v>-8.9189733531559021</v>
      </c>
      <c r="AD40" s="53">
        <f t="shared" si="37"/>
        <v>90.282040659338747</v>
      </c>
      <c r="AE40" s="53">
        <f t="shared" si="59"/>
        <v>635.28579108574831</v>
      </c>
      <c r="AF40" s="19"/>
      <c r="AG40" s="46"/>
      <c r="AH40" s="19"/>
      <c r="AI40" s="55">
        <f t="shared" si="60"/>
        <v>23</v>
      </c>
      <c r="AJ40" s="27">
        <f t="shared" si="61"/>
        <v>1032.4163105915852</v>
      </c>
      <c r="AK40" s="27">
        <f t="shared" si="62"/>
        <v>51.620815529579261</v>
      </c>
      <c r="AL40" s="28">
        <f t="shared" si="63"/>
        <v>25</v>
      </c>
      <c r="AM40" s="27">
        <f t="shared" si="64"/>
        <v>100000</v>
      </c>
      <c r="AN40" s="56">
        <f t="shared" si="25"/>
        <v>1.72</v>
      </c>
      <c r="AO40" s="52">
        <f t="shared" si="65"/>
        <v>172</v>
      </c>
      <c r="AP40" s="28"/>
      <c r="AQ40" s="9">
        <f>M40*'Lapse &amp; Death Age 26-35'!$B$31</f>
        <v>3.0644209603097843</v>
      </c>
      <c r="AR40" s="9">
        <f t="shared" si="66"/>
        <v>0</v>
      </c>
      <c r="AS40" s="30">
        <f t="shared" si="67"/>
        <v>0.97177544240327007</v>
      </c>
      <c r="AT40" s="30">
        <f t="shared" si="68"/>
        <v>2.9779290344148944E-3</v>
      </c>
      <c r="AU40" s="30">
        <f t="shared" si="69"/>
        <v>0</v>
      </c>
      <c r="AV40" s="30">
        <f t="shared" si="70"/>
        <v>0.96879751336885522</v>
      </c>
      <c r="AW40" s="28"/>
      <c r="AX40" s="52">
        <f t="shared" si="71"/>
        <v>157.62197675781039</v>
      </c>
      <c r="AY40" s="52">
        <f t="shared" si="72"/>
        <v>166.63317229944309</v>
      </c>
      <c r="AZ40" s="19"/>
      <c r="BA40" s="19"/>
      <c r="BB40" s="53">
        <f t="shared" si="73"/>
        <v>992.7845691337526</v>
      </c>
      <c r="BC40" s="53">
        <f t="shared" si="74"/>
        <v>-49.639228456687633</v>
      </c>
      <c r="BD40" s="53">
        <f t="shared" si="75"/>
        <v>-24.040315881993301</v>
      </c>
      <c r="BE40" s="53">
        <f t="shared" si="76"/>
        <v>-297.79290344148944</v>
      </c>
      <c r="BF40" s="53">
        <f t="shared" si="77"/>
        <v>621.31212135358226</v>
      </c>
      <c r="BG40" s="53">
        <f t="shared" si="78"/>
        <v>-8.9189733531559021</v>
      </c>
      <c r="BH40" s="53">
        <f t="shared" si="42"/>
        <v>90.368740877486573</v>
      </c>
      <c r="BI40" s="53">
        <f t="shared" si="79"/>
        <v>702.76188887791295</v>
      </c>
    </row>
    <row r="41" spans="1:61" x14ac:dyDescent="0.2">
      <c r="A41" s="34"/>
      <c r="B41" s="89"/>
      <c r="C41" s="91"/>
      <c r="D41" s="19"/>
      <c r="E41" s="55">
        <f t="shared" si="46"/>
        <v>24</v>
      </c>
      <c r="F41" s="27">
        <f t="shared" si="47"/>
        <v>1032.4163105915852</v>
      </c>
      <c r="G41" s="27">
        <f t="shared" si="44"/>
        <v>51.620815529579261</v>
      </c>
      <c r="H41" s="28">
        <f t="shared" si="43"/>
        <v>25</v>
      </c>
      <c r="I41" s="27">
        <f t="shared" si="48"/>
        <v>100000</v>
      </c>
      <c r="J41" s="56">
        <f>'SPWL Reserve'!D32</f>
        <v>1.823</v>
      </c>
      <c r="K41" s="52">
        <f t="shared" si="49"/>
        <v>182.3</v>
      </c>
      <c r="L41" s="56"/>
      <c r="M41" s="96">
        <f>'SPWL Reserve'!E32*1000</f>
        <v>4.1592141081829732</v>
      </c>
      <c r="N41" s="9">
        <v>0</v>
      </c>
      <c r="O41" s="30">
        <f t="shared" si="35"/>
        <v>0.96161263527973206</v>
      </c>
      <c r="P41" s="30">
        <f t="shared" si="19"/>
        <v>3.9995528392624694E-3</v>
      </c>
      <c r="Q41" s="30">
        <f t="shared" si="50"/>
        <v>0</v>
      </c>
      <c r="R41" s="30">
        <f t="shared" si="51"/>
        <v>0.95761308244046961</v>
      </c>
      <c r="S41" s="28"/>
      <c r="T41" s="52">
        <f t="shared" si="52"/>
        <v>165.39737326811391</v>
      </c>
      <c r="U41" s="52">
        <f t="shared" si="45"/>
        <v>174.57286492889762</v>
      </c>
      <c r="V41" s="19"/>
      <c r="W41" s="19"/>
      <c r="X41" s="53">
        <f t="shared" si="53"/>
        <v>988.65536554742516</v>
      </c>
      <c r="Y41" s="53">
        <f t="shared" si="54"/>
        <v>-49.43276827737126</v>
      </c>
      <c r="Z41" s="53">
        <f t="shared" si="55"/>
        <v>-23.94032706101174</v>
      </c>
      <c r="AA41" s="53">
        <f t="shared" si="56"/>
        <v>-399.95528392624692</v>
      </c>
      <c r="AB41" s="53">
        <f t="shared" si="57"/>
        <v>515.32698628279525</v>
      </c>
      <c r="AC41" s="53">
        <f t="shared" si="58"/>
        <v>-9.2764965856345647</v>
      </c>
      <c r="AD41" s="53">
        <f t="shared" si="37"/>
        <v>90.68502880179885</v>
      </c>
      <c r="AE41" s="53">
        <f t="shared" si="59"/>
        <v>596.73551849895955</v>
      </c>
      <c r="AF41" s="19"/>
      <c r="AG41" s="46"/>
      <c r="AH41" s="19"/>
      <c r="AI41" s="55">
        <f t="shared" si="60"/>
        <v>24</v>
      </c>
      <c r="AJ41" s="27">
        <f t="shared" si="61"/>
        <v>1032.4163105915852</v>
      </c>
      <c r="AK41" s="27">
        <f t="shared" si="62"/>
        <v>51.620815529579261</v>
      </c>
      <c r="AL41" s="28">
        <f t="shared" si="63"/>
        <v>25</v>
      </c>
      <c r="AM41" s="27">
        <f t="shared" si="64"/>
        <v>100000</v>
      </c>
      <c r="AN41" s="56">
        <f t="shared" si="25"/>
        <v>1.823</v>
      </c>
      <c r="AO41" s="52">
        <f t="shared" si="65"/>
        <v>182.3</v>
      </c>
      <c r="AP41" s="28"/>
      <c r="AQ41" s="9">
        <f>M41*'Lapse &amp; Death Age 26-35'!$B$31</f>
        <v>3.3689634276282083</v>
      </c>
      <c r="AR41" s="9">
        <f t="shared" si="66"/>
        <v>0</v>
      </c>
      <c r="AS41" s="30">
        <f t="shared" si="67"/>
        <v>0.96879751336885522</v>
      </c>
      <c r="AT41" s="30">
        <f t="shared" si="68"/>
        <v>3.2638433913168233E-3</v>
      </c>
      <c r="AU41" s="30">
        <f t="shared" si="69"/>
        <v>0</v>
      </c>
      <c r="AV41" s="30">
        <f t="shared" si="70"/>
        <v>0.96553366997753842</v>
      </c>
      <c r="AW41" s="28"/>
      <c r="AX41" s="52">
        <f t="shared" si="71"/>
        <v>166.63317229944309</v>
      </c>
      <c r="AY41" s="52">
        <f t="shared" si="72"/>
        <v>176.01678803690527</v>
      </c>
      <c r="AZ41" s="19"/>
      <c r="BA41" s="19"/>
      <c r="BB41" s="53">
        <f t="shared" si="73"/>
        <v>988.65536554742516</v>
      </c>
      <c r="BC41" s="53">
        <f t="shared" si="74"/>
        <v>-49.43276827737126</v>
      </c>
      <c r="BD41" s="53">
        <f t="shared" si="75"/>
        <v>-23.94032706101174</v>
      </c>
      <c r="BE41" s="53">
        <f t="shared" si="76"/>
        <v>-326.38433913168234</v>
      </c>
      <c r="BF41" s="53">
        <f t="shared" si="77"/>
        <v>588.89793107735977</v>
      </c>
      <c r="BG41" s="53">
        <f t="shared" si="78"/>
        <v>-9.2764965856345647</v>
      </c>
      <c r="BH41" s="53">
        <f t="shared" si="42"/>
        <v>90.786483124315509</v>
      </c>
      <c r="BI41" s="53">
        <f t="shared" si="79"/>
        <v>670.40791761604066</v>
      </c>
    </row>
    <row r="42" spans="1:61" x14ac:dyDescent="0.2">
      <c r="A42" s="34"/>
      <c r="B42" s="89"/>
      <c r="C42" s="91"/>
      <c r="D42" s="19"/>
      <c r="E42" s="55">
        <f t="shared" si="46"/>
        <v>25</v>
      </c>
      <c r="F42" s="27">
        <f t="shared" si="47"/>
        <v>1032.4163105915852</v>
      </c>
      <c r="G42" s="27">
        <f t="shared" si="44"/>
        <v>51.620815529579261</v>
      </c>
      <c r="H42" s="28">
        <f t="shared" si="43"/>
        <v>25</v>
      </c>
      <c r="I42" s="27">
        <f t="shared" si="48"/>
        <v>100000</v>
      </c>
      <c r="J42" s="56">
        <f>'SPWL Reserve'!D33</f>
        <v>1.929</v>
      </c>
      <c r="K42" s="52">
        <f t="shared" si="49"/>
        <v>192.9</v>
      </c>
      <c r="L42" s="56"/>
      <c r="M42" s="96">
        <f>'SPWL Reserve'!E33*1000</f>
        <v>4.5732759569250323</v>
      </c>
      <c r="N42" s="9">
        <v>0</v>
      </c>
      <c r="O42" s="30">
        <f t="shared" si="35"/>
        <v>0.95761308244046961</v>
      </c>
      <c r="P42" s="30">
        <f t="shared" si="19"/>
        <v>4.3794288859618684E-3</v>
      </c>
      <c r="Q42" s="30">
        <f t="shared" si="50"/>
        <v>0</v>
      </c>
      <c r="R42" s="30">
        <f t="shared" si="51"/>
        <v>0.95323365355450773</v>
      </c>
      <c r="S42" s="28"/>
      <c r="T42" s="52">
        <f t="shared" si="52"/>
        <v>174.57286492889762</v>
      </c>
      <c r="U42" s="52">
        <f t="shared" si="45"/>
        <v>183.87877177066454</v>
      </c>
      <c r="V42" s="19"/>
      <c r="W42" s="19"/>
      <c r="X42" s="53">
        <f t="shared" si="53"/>
        <v>984.1339717344822</v>
      </c>
      <c r="Y42" s="53">
        <f t="shared" si="54"/>
        <v>-49.206698586724109</v>
      </c>
      <c r="Z42" s="53">
        <f t="shared" si="55"/>
        <v>-23.830841338862694</v>
      </c>
      <c r="AA42" s="53">
        <f t="shared" si="56"/>
        <v>-437.94288859618683</v>
      </c>
      <c r="AB42" s="53">
        <f t="shared" si="57"/>
        <v>473.1535432127086</v>
      </c>
      <c r="AC42" s="53">
        <f t="shared" si="58"/>
        <v>-9.4215801912714401</v>
      </c>
      <c r="AD42" s="53">
        <f t="shared" si="37"/>
        <v>91.085671688573541</v>
      </c>
      <c r="AE42" s="53">
        <f t="shared" si="59"/>
        <v>554.81763471001068</v>
      </c>
      <c r="AF42" s="19"/>
      <c r="AG42" s="46"/>
      <c r="AH42" s="19"/>
      <c r="AI42" s="55">
        <f t="shared" si="60"/>
        <v>25</v>
      </c>
      <c r="AJ42" s="27">
        <f t="shared" si="61"/>
        <v>1032.4163105915852</v>
      </c>
      <c r="AK42" s="27">
        <f t="shared" si="62"/>
        <v>51.620815529579261</v>
      </c>
      <c r="AL42" s="28">
        <f t="shared" si="63"/>
        <v>25</v>
      </c>
      <c r="AM42" s="27">
        <f t="shared" si="64"/>
        <v>100000</v>
      </c>
      <c r="AN42" s="56">
        <f t="shared" si="25"/>
        <v>1.929</v>
      </c>
      <c r="AO42" s="52">
        <f t="shared" si="65"/>
        <v>192.9</v>
      </c>
      <c r="AP42" s="28"/>
      <c r="AQ42" s="9">
        <f>M42*'Lapse &amp; Death Age 26-35'!$B$31</f>
        <v>3.7043535251092763</v>
      </c>
      <c r="AR42" s="9">
        <f t="shared" si="66"/>
        <v>0</v>
      </c>
      <c r="AS42" s="30">
        <f t="shared" si="67"/>
        <v>0.96553366997753842</v>
      </c>
      <c r="AT42" s="30">
        <f t="shared" si="68"/>
        <v>3.5766780539929913E-3</v>
      </c>
      <c r="AU42" s="30">
        <f t="shared" si="69"/>
        <v>0</v>
      </c>
      <c r="AV42" s="30">
        <f t="shared" si="70"/>
        <v>0.96195699192354545</v>
      </c>
      <c r="AW42" s="28"/>
      <c r="AX42" s="52">
        <f t="shared" si="71"/>
        <v>176.01678803690527</v>
      </c>
      <c r="AY42" s="52">
        <f t="shared" si="72"/>
        <v>185.56150374205191</v>
      </c>
      <c r="AZ42" s="19"/>
      <c r="BA42" s="19"/>
      <c r="BB42" s="53">
        <f t="shared" si="73"/>
        <v>984.1339717344822</v>
      </c>
      <c r="BC42" s="53">
        <f t="shared" si="74"/>
        <v>-49.206698586724109</v>
      </c>
      <c r="BD42" s="53">
        <f t="shared" si="75"/>
        <v>-23.830841338862694</v>
      </c>
      <c r="BE42" s="53">
        <f t="shared" si="76"/>
        <v>-357.66780539929914</v>
      </c>
      <c r="BF42" s="53">
        <f t="shared" si="77"/>
        <v>553.42862640959629</v>
      </c>
      <c r="BG42" s="53">
        <f t="shared" si="78"/>
        <v>-9.4215801912714401</v>
      </c>
      <c r="BH42" s="53">
        <f t="shared" si="42"/>
        <v>91.204212193117812</v>
      </c>
      <c r="BI42" s="53">
        <f t="shared" si="79"/>
        <v>635.2112584114426</v>
      </c>
    </row>
    <row r="43" spans="1:61" x14ac:dyDescent="0.2">
      <c r="A43" s="34"/>
      <c r="B43" s="89"/>
      <c r="C43" s="91"/>
      <c r="D43" s="19"/>
      <c r="E43" s="55">
        <f t="shared" si="46"/>
        <v>26</v>
      </c>
      <c r="F43" s="27">
        <f t="shared" si="47"/>
        <v>1032.4163105915852</v>
      </c>
      <c r="G43" s="27">
        <f t="shared" si="44"/>
        <v>51.620815529579261</v>
      </c>
      <c r="H43" s="28">
        <f t="shared" si="43"/>
        <v>25</v>
      </c>
      <c r="I43" s="27">
        <f t="shared" si="48"/>
        <v>100000</v>
      </c>
      <c r="J43" s="56">
        <f>'SPWL Reserve'!D34</f>
        <v>2.0379999999999998</v>
      </c>
      <c r="K43" s="52">
        <f t="shared" si="49"/>
        <v>203.79999999999998</v>
      </c>
      <c r="L43" s="56"/>
      <c r="M43" s="96">
        <f>'SPWL Reserve'!E34*1000</f>
        <v>5.0352548648284623</v>
      </c>
      <c r="N43" s="9">
        <v>0</v>
      </c>
      <c r="O43" s="30">
        <f t="shared" si="35"/>
        <v>0.95323365355450773</v>
      </c>
      <c r="P43" s="30">
        <f t="shared" si="19"/>
        <v>4.7997743913785439E-3</v>
      </c>
      <c r="Q43" s="30">
        <f t="shared" si="50"/>
        <v>0</v>
      </c>
      <c r="R43" s="30">
        <f t="shared" si="51"/>
        <v>0.94843387916312916</v>
      </c>
      <c r="S43" s="28"/>
      <c r="T43" s="52">
        <f t="shared" si="52"/>
        <v>183.87877177066454</v>
      </c>
      <c r="U43" s="52">
        <f t="shared" si="45"/>
        <v>193.29082457344572</v>
      </c>
      <c r="V43" s="19"/>
      <c r="W43" s="19"/>
      <c r="X43" s="53">
        <f t="shared" si="53"/>
        <v>979.1786063656632</v>
      </c>
      <c r="Y43" s="53">
        <f t="shared" si="54"/>
        <v>-48.958930318283159</v>
      </c>
      <c r="Z43" s="53">
        <f t="shared" si="55"/>
        <v>-23.71084697907823</v>
      </c>
      <c r="AA43" s="53">
        <f t="shared" si="56"/>
        <v>-479.97743913785439</v>
      </c>
      <c r="AB43" s="53">
        <f t="shared" si="57"/>
        <v>426.5313899304474</v>
      </c>
      <c r="AC43" s="53">
        <f t="shared" si="58"/>
        <v>-9.5454549916420763</v>
      </c>
      <c r="AD43" s="53">
        <f t="shared" si="37"/>
        <v>91.463175139949939</v>
      </c>
      <c r="AE43" s="53">
        <f t="shared" si="59"/>
        <v>508.44911007875527</v>
      </c>
      <c r="AF43" s="19"/>
      <c r="AG43" s="46"/>
      <c r="AH43" s="19"/>
      <c r="AI43" s="55">
        <f t="shared" si="60"/>
        <v>26</v>
      </c>
      <c r="AJ43" s="27">
        <f t="shared" si="61"/>
        <v>1032.4163105915852</v>
      </c>
      <c r="AK43" s="27">
        <f t="shared" si="62"/>
        <v>51.620815529579261</v>
      </c>
      <c r="AL43" s="28">
        <f t="shared" si="63"/>
        <v>25</v>
      </c>
      <c r="AM43" s="27">
        <f t="shared" si="64"/>
        <v>100000</v>
      </c>
      <c r="AN43" s="56">
        <f t="shared" si="25"/>
        <v>2.0379999999999998</v>
      </c>
      <c r="AO43" s="52">
        <f t="shared" si="65"/>
        <v>203.79999999999998</v>
      </c>
      <c r="AP43" s="28"/>
      <c r="AQ43" s="9">
        <f>M43*'Lapse &amp; Death Age 26-35'!$B$31</f>
        <v>4.078556440511055</v>
      </c>
      <c r="AR43" s="9">
        <f t="shared" si="66"/>
        <v>0</v>
      </c>
      <c r="AS43" s="30">
        <f t="shared" si="67"/>
        <v>0.96195699192354545</v>
      </c>
      <c r="AT43" s="30">
        <f t="shared" si="68"/>
        <v>3.9233958849044168E-3</v>
      </c>
      <c r="AU43" s="30">
        <f t="shared" si="69"/>
        <v>0</v>
      </c>
      <c r="AV43" s="30">
        <f t="shared" si="70"/>
        <v>0.95803359603864102</v>
      </c>
      <c r="AW43" s="28"/>
      <c r="AX43" s="52">
        <f t="shared" si="71"/>
        <v>185.56150374205191</v>
      </c>
      <c r="AY43" s="52">
        <f t="shared" si="72"/>
        <v>195.24724687267502</v>
      </c>
      <c r="AZ43" s="19"/>
      <c r="BA43" s="19"/>
      <c r="BB43" s="53">
        <f t="shared" si="73"/>
        <v>979.1786063656632</v>
      </c>
      <c r="BC43" s="53">
        <f t="shared" si="74"/>
        <v>-48.958930318283159</v>
      </c>
      <c r="BD43" s="53">
        <f t="shared" si="75"/>
        <v>-23.71084697907823</v>
      </c>
      <c r="BE43" s="53">
        <f t="shared" si="76"/>
        <v>-392.33958849044166</v>
      </c>
      <c r="BF43" s="53">
        <f t="shared" si="77"/>
        <v>514.16924057786014</v>
      </c>
      <c r="BG43" s="53">
        <f t="shared" si="78"/>
        <v>-9.5454549916420763</v>
      </c>
      <c r="BH43" s="53">
        <f t="shared" si="42"/>
        <v>91.601320928873719</v>
      </c>
      <c r="BI43" s="53">
        <f t="shared" si="79"/>
        <v>596.22510651509174</v>
      </c>
    </row>
    <row r="44" spans="1:61" x14ac:dyDescent="0.2">
      <c r="A44" s="34"/>
      <c r="B44" s="89"/>
      <c r="C44" s="91"/>
      <c r="D44" s="19"/>
      <c r="E44" s="55">
        <f t="shared" si="46"/>
        <v>27</v>
      </c>
      <c r="F44" s="27">
        <f t="shared" si="47"/>
        <v>1032.4163105915852</v>
      </c>
      <c r="G44" s="27">
        <f t="shared" si="44"/>
        <v>51.620815529579261</v>
      </c>
      <c r="H44" s="28">
        <f t="shared" si="43"/>
        <v>25</v>
      </c>
      <c r="I44" s="27">
        <f t="shared" si="48"/>
        <v>100000</v>
      </c>
      <c r="J44" s="56">
        <f>'SPWL Reserve'!D35</f>
        <v>2.1520000000000001</v>
      </c>
      <c r="K44" s="52">
        <f t="shared" si="49"/>
        <v>215.2</v>
      </c>
      <c r="L44" s="56"/>
      <c r="M44" s="96">
        <f>'SPWL Reserve'!E35*1000</f>
        <v>5.5481792079796692</v>
      </c>
      <c r="N44" s="9">
        <v>0</v>
      </c>
      <c r="O44" s="30">
        <f t="shared" si="35"/>
        <v>0.94843387916312916</v>
      </c>
      <c r="P44" s="30">
        <f t="shared" si="19"/>
        <v>5.2620811285163755E-3</v>
      </c>
      <c r="Q44" s="30">
        <f t="shared" si="50"/>
        <v>0</v>
      </c>
      <c r="R44" s="30">
        <f t="shared" si="51"/>
        <v>0.94317179803461282</v>
      </c>
      <c r="S44" s="28"/>
      <c r="T44" s="52">
        <f t="shared" si="52"/>
        <v>193.29082457344572</v>
      </c>
      <c r="U44" s="52">
        <f t="shared" si="45"/>
        <v>202.97057093704868</v>
      </c>
      <c r="V44" s="19"/>
      <c r="W44" s="19"/>
      <c r="X44" s="53">
        <f t="shared" si="53"/>
        <v>973.74594798092676</v>
      </c>
      <c r="Y44" s="53">
        <f t="shared" si="54"/>
        <v>-48.687297399046336</v>
      </c>
      <c r="Z44" s="53">
        <f t="shared" si="55"/>
        <v>-23.579294950865322</v>
      </c>
      <c r="AA44" s="53">
        <f t="shared" si="56"/>
        <v>-526.20811285163757</v>
      </c>
      <c r="AB44" s="53">
        <f t="shared" si="57"/>
        <v>375.27124277937753</v>
      </c>
      <c r="AC44" s="53">
        <f t="shared" si="58"/>
        <v>-9.8339522014967429</v>
      </c>
      <c r="AD44" s="53">
        <f t="shared" si="37"/>
        <v>91.812168048643031</v>
      </c>
      <c r="AE44" s="53">
        <f t="shared" si="59"/>
        <v>457.24945862652385</v>
      </c>
      <c r="AF44" s="19"/>
      <c r="AG44" s="46"/>
      <c r="AH44" s="19"/>
      <c r="AI44" s="55">
        <f t="shared" si="60"/>
        <v>27</v>
      </c>
      <c r="AJ44" s="27">
        <f t="shared" si="61"/>
        <v>1032.4163105915852</v>
      </c>
      <c r="AK44" s="27">
        <f t="shared" si="62"/>
        <v>51.620815529579261</v>
      </c>
      <c r="AL44" s="28">
        <f t="shared" si="63"/>
        <v>25</v>
      </c>
      <c r="AM44" s="27">
        <f t="shared" si="64"/>
        <v>100000</v>
      </c>
      <c r="AN44" s="56">
        <f t="shared" si="25"/>
        <v>2.1520000000000001</v>
      </c>
      <c r="AO44" s="52">
        <f t="shared" si="65"/>
        <v>215.2</v>
      </c>
      <c r="AP44" s="28"/>
      <c r="AQ44" s="9">
        <f>M44*'Lapse &amp; Death Age 26-35'!$B$31</f>
        <v>4.4940251584635327</v>
      </c>
      <c r="AR44" s="9">
        <f t="shared" si="66"/>
        <v>0</v>
      </c>
      <c r="AS44" s="30">
        <f t="shared" si="67"/>
        <v>0.95803359603864102</v>
      </c>
      <c r="AT44" s="30">
        <f t="shared" si="68"/>
        <v>4.3054270832509423E-3</v>
      </c>
      <c r="AU44" s="30">
        <f t="shared" si="69"/>
        <v>0</v>
      </c>
      <c r="AV44" s="30">
        <f t="shared" si="70"/>
        <v>0.95372816895539003</v>
      </c>
      <c r="AW44" s="28"/>
      <c r="AX44" s="52">
        <f t="shared" si="71"/>
        <v>195.24724687267502</v>
      </c>
      <c r="AY44" s="52">
        <f t="shared" si="72"/>
        <v>205.24230195919992</v>
      </c>
      <c r="AZ44" s="19"/>
      <c r="BA44" s="19"/>
      <c r="BB44" s="53">
        <f t="shared" si="73"/>
        <v>973.74594798092676</v>
      </c>
      <c r="BC44" s="53">
        <f t="shared" si="74"/>
        <v>-48.687297399046336</v>
      </c>
      <c r="BD44" s="53">
        <f t="shared" si="75"/>
        <v>-23.579294950865322</v>
      </c>
      <c r="BE44" s="53">
        <f t="shared" si="76"/>
        <v>-430.54270832509422</v>
      </c>
      <c r="BF44" s="53">
        <f t="shared" si="77"/>
        <v>470.93664730592087</v>
      </c>
      <c r="BG44" s="53">
        <f t="shared" si="78"/>
        <v>-9.8339522014967429</v>
      </c>
      <c r="BH44" s="53">
        <f t="shared" si="42"/>
        <v>91.972782755316913</v>
      </c>
      <c r="BI44" s="53">
        <f t="shared" si="79"/>
        <v>553.075477859741</v>
      </c>
    </row>
    <row r="45" spans="1:61" x14ac:dyDescent="0.2">
      <c r="A45" s="34"/>
      <c r="B45" s="89"/>
      <c r="C45" s="91"/>
      <c r="D45" s="19"/>
      <c r="E45" s="55">
        <f t="shared" si="46"/>
        <v>28</v>
      </c>
      <c r="F45" s="27">
        <f t="shared" si="47"/>
        <v>1032.4163105915852</v>
      </c>
      <c r="G45" s="27">
        <f t="shared" si="44"/>
        <v>51.620815529579261</v>
      </c>
      <c r="H45" s="28">
        <f t="shared" si="43"/>
        <v>25</v>
      </c>
      <c r="I45" s="27">
        <f t="shared" si="48"/>
        <v>100000</v>
      </c>
      <c r="J45" s="56">
        <f>'SPWL Reserve'!D36</f>
        <v>2.2690000000000001</v>
      </c>
      <c r="K45" s="52">
        <f t="shared" si="49"/>
        <v>226.9</v>
      </c>
      <c r="L45" s="56"/>
      <c r="M45" s="96">
        <f>'SPWL Reserve'!E36*1000</f>
        <v>6.1076584218043202</v>
      </c>
      <c r="N45" s="9">
        <v>0</v>
      </c>
      <c r="O45" s="30">
        <f t="shared" si="35"/>
        <v>0.94317179803461282</v>
      </c>
      <c r="P45" s="30">
        <f t="shared" si="19"/>
        <v>5.7605711754744266E-3</v>
      </c>
      <c r="Q45" s="30">
        <f t="shared" si="50"/>
        <v>0</v>
      </c>
      <c r="R45" s="30">
        <f t="shared" si="51"/>
        <v>0.93741122685913836</v>
      </c>
      <c r="S45" s="28"/>
      <c r="T45" s="52">
        <f t="shared" si="52"/>
        <v>202.97057093704868</v>
      </c>
      <c r="U45" s="52">
        <f t="shared" si="45"/>
        <v>212.69860737433851</v>
      </c>
      <c r="V45" s="19"/>
      <c r="W45" s="19"/>
      <c r="X45" s="53">
        <f t="shared" si="53"/>
        <v>967.7986403410431</v>
      </c>
      <c r="Y45" s="53">
        <f t="shared" si="54"/>
        <v>-48.389932017052153</v>
      </c>
      <c r="Z45" s="53">
        <f t="shared" si="55"/>
        <v>-23.435280671478459</v>
      </c>
      <c r="AA45" s="53">
        <f t="shared" si="56"/>
        <v>-576.05711754744266</v>
      </c>
      <c r="AB45" s="53">
        <f t="shared" si="57"/>
        <v>319.91631010506978</v>
      </c>
      <c r="AC45" s="53">
        <f t="shared" si="58"/>
        <v>-9.9027101781482774</v>
      </c>
      <c r="AD45" s="53">
        <f t="shared" si="37"/>
        <v>92.14299938533722</v>
      </c>
      <c r="AE45" s="53">
        <f t="shared" si="59"/>
        <v>402.15659931225878</v>
      </c>
      <c r="AF45" s="19"/>
      <c r="AG45" s="46"/>
      <c r="AH45" s="19"/>
      <c r="AI45" s="55">
        <f t="shared" si="60"/>
        <v>28</v>
      </c>
      <c r="AJ45" s="27">
        <f t="shared" si="61"/>
        <v>1032.4163105915852</v>
      </c>
      <c r="AK45" s="27">
        <f t="shared" si="62"/>
        <v>51.620815529579261</v>
      </c>
      <c r="AL45" s="28">
        <f t="shared" si="63"/>
        <v>25</v>
      </c>
      <c r="AM45" s="27">
        <f t="shared" si="64"/>
        <v>100000</v>
      </c>
      <c r="AN45" s="56">
        <f t="shared" si="25"/>
        <v>2.2690000000000001</v>
      </c>
      <c r="AO45" s="52">
        <f t="shared" si="65"/>
        <v>226.9</v>
      </c>
      <c r="AP45" s="28"/>
      <c r="AQ45" s="9">
        <f>M45*'Lapse &amp; Death Age 26-35'!$B$31</f>
        <v>4.9472033216614992</v>
      </c>
      <c r="AR45" s="9">
        <f t="shared" si="66"/>
        <v>0</v>
      </c>
      <c r="AS45" s="30">
        <f t="shared" si="67"/>
        <v>0.95372816895539003</v>
      </c>
      <c r="AT45" s="30">
        <f t="shared" si="68"/>
        <v>4.7182871654182458E-3</v>
      </c>
      <c r="AU45" s="30">
        <f t="shared" si="69"/>
        <v>0</v>
      </c>
      <c r="AV45" s="30">
        <f t="shared" si="70"/>
        <v>0.94900988178997181</v>
      </c>
      <c r="AW45" s="28"/>
      <c r="AX45" s="52">
        <f t="shared" si="71"/>
        <v>205.24230195919992</v>
      </c>
      <c r="AY45" s="52">
        <f t="shared" si="72"/>
        <v>215.3303421781446</v>
      </c>
      <c r="AZ45" s="19"/>
      <c r="BA45" s="19"/>
      <c r="BB45" s="53">
        <f t="shared" si="73"/>
        <v>967.7986403410431</v>
      </c>
      <c r="BC45" s="53">
        <f t="shared" si="74"/>
        <v>-48.389932017052153</v>
      </c>
      <c r="BD45" s="53">
        <f t="shared" si="75"/>
        <v>-23.435280671478459</v>
      </c>
      <c r="BE45" s="53">
        <f t="shared" si="76"/>
        <v>-471.82871654182458</v>
      </c>
      <c r="BF45" s="53">
        <f t="shared" si="77"/>
        <v>424.14471111068787</v>
      </c>
      <c r="BG45" s="53">
        <f t="shared" si="78"/>
        <v>-9.9027101781482774</v>
      </c>
      <c r="BH45" s="53">
        <f t="shared" si="42"/>
        <v>92.329499719088517</v>
      </c>
      <c r="BI45" s="53">
        <f t="shared" si="79"/>
        <v>506.57150065162813</v>
      </c>
    </row>
    <row r="46" spans="1:61" x14ac:dyDescent="0.2">
      <c r="A46" s="34"/>
      <c r="B46" s="89"/>
      <c r="C46" s="91"/>
      <c r="D46" s="19"/>
      <c r="E46" s="55">
        <f t="shared" si="46"/>
        <v>29</v>
      </c>
      <c r="F46" s="27">
        <f t="shared" si="47"/>
        <v>1032.4163105915852</v>
      </c>
      <c r="G46" s="27">
        <f t="shared" si="44"/>
        <v>51.620815529579261</v>
      </c>
      <c r="H46" s="28">
        <f t="shared" si="43"/>
        <v>25</v>
      </c>
      <c r="I46" s="27">
        <f t="shared" si="48"/>
        <v>100000</v>
      </c>
      <c r="J46" s="56">
        <f>'SPWL Reserve'!D37</f>
        <v>2.391</v>
      </c>
      <c r="K46" s="52">
        <f t="shared" si="49"/>
        <v>239.1</v>
      </c>
      <c r="L46" s="56"/>
      <c r="M46" s="96">
        <f>'SPWL Reserve'!E37*1000</f>
        <v>6.7171775808640408</v>
      </c>
      <c r="N46" s="9">
        <v>0</v>
      </c>
      <c r="O46" s="30">
        <f t="shared" si="35"/>
        <v>0.93741122685913836</v>
      </c>
      <c r="P46" s="30">
        <f t="shared" si="19"/>
        <v>6.2967576771084596E-3</v>
      </c>
      <c r="Q46" s="30">
        <f t="shared" si="50"/>
        <v>0</v>
      </c>
      <c r="R46" s="30">
        <f t="shared" si="51"/>
        <v>0.93111446918202989</v>
      </c>
      <c r="S46" s="28"/>
      <c r="T46" s="52">
        <f t="shared" si="52"/>
        <v>212.69860737433851</v>
      </c>
      <c r="U46" s="52">
        <f t="shared" si="45"/>
        <v>222.62946958142334</v>
      </c>
      <c r="V46" s="19"/>
      <c r="W46" s="19"/>
      <c r="X46" s="53">
        <f t="shared" si="53"/>
        <v>961.29776501135359</v>
      </c>
      <c r="Y46" s="53">
        <f t="shared" si="54"/>
        <v>-48.064888250567677</v>
      </c>
      <c r="Z46" s="53">
        <f t="shared" si="55"/>
        <v>-23.277861729550747</v>
      </c>
      <c r="AA46" s="53">
        <f t="shared" si="56"/>
        <v>-629.675767710846</v>
      </c>
      <c r="AB46" s="53">
        <f t="shared" si="57"/>
        <v>260.27924732038912</v>
      </c>
      <c r="AC46" s="53">
        <f t="shared" si="58"/>
        <v>-10.129343367966293</v>
      </c>
      <c r="AD46" s="53">
        <f t="shared" si="37"/>
        <v>92.434621671651072</v>
      </c>
      <c r="AE46" s="53">
        <f t="shared" si="59"/>
        <v>342.58452562407388</v>
      </c>
      <c r="AF46" s="19"/>
      <c r="AG46" s="46"/>
      <c r="AH46" s="19"/>
      <c r="AI46" s="55">
        <f t="shared" si="60"/>
        <v>29</v>
      </c>
      <c r="AJ46" s="27">
        <f t="shared" si="61"/>
        <v>1032.4163105915852</v>
      </c>
      <c r="AK46" s="27">
        <f t="shared" si="62"/>
        <v>51.620815529579261</v>
      </c>
      <c r="AL46" s="28">
        <f t="shared" si="63"/>
        <v>25</v>
      </c>
      <c r="AM46" s="27">
        <f t="shared" si="64"/>
        <v>100000</v>
      </c>
      <c r="AN46" s="56">
        <f t="shared" si="25"/>
        <v>2.391</v>
      </c>
      <c r="AO46" s="52">
        <f t="shared" si="65"/>
        <v>239.1</v>
      </c>
      <c r="AP46" s="28"/>
      <c r="AQ46" s="9">
        <f>M46*'Lapse &amp; Death Age 26-35'!$B$31</f>
        <v>5.4409138404998734</v>
      </c>
      <c r="AR46" s="9">
        <f t="shared" si="66"/>
        <v>0</v>
      </c>
      <c r="AS46" s="30">
        <f t="shared" si="67"/>
        <v>0.94900988178997181</v>
      </c>
      <c r="AT46" s="30">
        <f t="shared" si="68"/>
        <v>5.1634810006022059E-3</v>
      </c>
      <c r="AU46" s="30">
        <f t="shared" si="69"/>
        <v>0</v>
      </c>
      <c r="AV46" s="30">
        <f t="shared" si="70"/>
        <v>0.94384640078936966</v>
      </c>
      <c r="AW46" s="28"/>
      <c r="AX46" s="52">
        <f t="shared" si="71"/>
        <v>215.3303421781446</v>
      </c>
      <c r="AY46" s="52">
        <f t="shared" si="72"/>
        <v>225.67367442873828</v>
      </c>
      <c r="AZ46" s="19"/>
      <c r="BA46" s="19"/>
      <c r="BB46" s="53">
        <f t="shared" si="73"/>
        <v>961.29776501135359</v>
      </c>
      <c r="BC46" s="53">
        <f t="shared" si="74"/>
        <v>-48.064888250567677</v>
      </c>
      <c r="BD46" s="53">
        <f t="shared" si="75"/>
        <v>-23.277861729550747</v>
      </c>
      <c r="BE46" s="53">
        <f t="shared" si="76"/>
        <v>-516.34810006022064</v>
      </c>
      <c r="BF46" s="53">
        <f t="shared" si="77"/>
        <v>373.60691497101448</v>
      </c>
      <c r="BG46" s="53">
        <f t="shared" si="78"/>
        <v>-10.129343367966293</v>
      </c>
      <c r="BH46" s="53">
        <f t="shared" si="42"/>
        <v>92.650676923997793</v>
      </c>
      <c r="BI46" s="53">
        <f t="shared" si="79"/>
        <v>456.12824852704603</v>
      </c>
    </row>
    <row r="47" spans="1:61" x14ac:dyDescent="0.2">
      <c r="A47" s="34"/>
      <c r="B47" s="89"/>
      <c r="C47" s="91"/>
      <c r="D47" s="19"/>
      <c r="E47" s="55">
        <f t="shared" si="46"/>
        <v>30</v>
      </c>
      <c r="F47" s="27">
        <f t="shared" si="47"/>
        <v>1032.4163105915852</v>
      </c>
      <c r="G47" s="27">
        <f t="shared" si="44"/>
        <v>51.620815529579261</v>
      </c>
      <c r="H47" s="28">
        <f t="shared" si="43"/>
        <v>25</v>
      </c>
      <c r="I47" s="27">
        <f t="shared" si="48"/>
        <v>100000</v>
      </c>
      <c r="J47" s="56">
        <f>'SPWL Reserve'!D38</f>
        <v>2.5169999999999999</v>
      </c>
      <c r="K47" s="52">
        <f t="shared" si="49"/>
        <v>251.7</v>
      </c>
      <c r="L47" s="56"/>
      <c r="M47" s="96">
        <f>'SPWL Reserve'!E38*1000</f>
        <v>7.3785880403303681</v>
      </c>
      <c r="N47" s="9">
        <v>0</v>
      </c>
      <c r="O47" s="30">
        <f t="shared" si="35"/>
        <v>0.93111446918202989</v>
      </c>
      <c r="P47" s="30">
        <f t="shared" si="19"/>
        <v>6.8703100864850849E-3</v>
      </c>
      <c r="Q47" s="30">
        <f t="shared" si="50"/>
        <v>0</v>
      </c>
      <c r="R47" s="30">
        <f t="shared" si="51"/>
        <v>0.9242441590955448</v>
      </c>
      <c r="S47" s="28"/>
      <c r="T47" s="52">
        <f t="shared" si="52"/>
        <v>222.62946958142334</v>
      </c>
      <c r="U47" s="52">
        <f t="shared" si="45"/>
        <v>232.63225484434861</v>
      </c>
      <c r="V47" s="19"/>
      <c r="W47" s="19"/>
      <c r="X47" s="53">
        <f t="shared" si="53"/>
        <v>954.20474481924452</v>
      </c>
      <c r="Y47" s="53">
        <f t="shared" si="54"/>
        <v>-47.710237240962222</v>
      </c>
      <c r="Z47" s="53">
        <f t="shared" si="55"/>
        <v>-23.106103977388621</v>
      </c>
      <c r="AA47" s="53">
        <f t="shared" si="56"/>
        <v>-687.03100864850853</v>
      </c>
      <c r="AB47" s="53">
        <f t="shared" si="57"/>
        <v>196.35739495238511</v>
      </c>
      <c r="AC47" s="53">
        <f t="shared" si="58"/>
        <v>-10.226487551096941</v>
      </c>
      <c r="AD47" s="53">
        <f t="shared" si="37"/>
        <v>92.696713005870421</v>
      </c>
      <c r="AE47" s="53">
        <f t="shared" si="59"/>
        <v>278.82762040715858</v>
      </c>
      <c r="AF47" s="19"/>
      <c r="AG47" s="46"/>
      <c r="AH47" s="19"/>
      <c r="AI47" s="55">
        <f t="shared" si="60"/>
        <v>30</v>
      </c>
      <c r="AJ47" s="27">
        <f t="shared" si="61"/>
        <v>1032.4163105915852</v>
      </c>
      <c r="AK47" s="27">
        <f t="shared" si="62"/>
        <v>51.620815529579261</v>
      </c>
      <c r="AL47" s="28">
        <f t="shared" si="63"/>
        <v>25</v>
      </c>
      <c r="AM47" s="27">
        <f t="shared" si="64"/>
        <v>100000</v>
      </c>
      <c r="AN47" s="56">
        <f t="shared" si="25"/>
        <v>2.5169999999999999</v>
      </c>
      <c r="AO47" s="52">
        <f t="shared" si="65"/>
        <v>251.7</v>
      </c>
      <c r="AP47" s="28"/>
      <c r="AQ47" s="9">
        <f>M47*'Lapse &amp; Death Age 26-35'!$B$31</f>
        <v>5.9766563126675987</v>
      </c>
      <c r="AR47" s="9">
        <f t="shared" si="66"/>
        <v>0</v>
      </c>
      <c r="AS47" s="30">
        <f t="shared" si="67"/>
        <v>0.94384640078936966</v>
      </c>
      <c r="AT47" s="30">
        <f t="shared" si="68"/>
        <v>5.6410455494663786E-3</v>
      </c>
      <c r="AU47" s="30">
        <f t="shared" si="69"/>
        <v>0</v>
      </c>
      <c r="AV47" s="30">
        <f t="shared" si="70"/>
        <v>0.93820535523990323</v>
      </c>
      <c r="AW47" s="28"/>
      <c r="AX47" s="52">
        <f t="shared" si="71"/>
        <v>225.67367442873828</v>
      </c>
      <c r="AY47" s="52">
        <f t="shared" si="72"/>
        <v>236.14628791388364</v>
      </c>
      <c r="AZ47" s="19"/>
      <c r="BA47" s="19"/>
      <c r="BB47" s="53">
        <f t="shared" si="73"/>
        <v>954.20474481924452</v>
      </c>
      <c r="BC47" s="53">
        <f t="shared" si="74"/>
        <v>-47.710237240962222</v>
      </c>
      <c r="BD47" s="53">
        <f t="shared" si="75"/>
        <v>-23.106103977388621</v>
      </c>
      <c r="BE47" s="53">
        <f t="shared" si="76"/>
        <v>-564.1045549466379</v>
      </c>
      <c r="BF47" s="53">
        <f t="shared" si="77"/>
        <v>319.28384865425573</v>
      </c>
      <c r="BG47" s="53">
        <f t="shared" si="78"/>
        <v>-10.226487551096941</v>
      </c>
      <c r="BH47" s="53">
        <f t="shared" si="42"/>
        <v>92.946630454061065</v>
      </c>
      <c r="BI47" s="53">
        <f t="shared" si="79"/>
        <v>402.00399155721982</v>
      </c>
    </row>
    <row r="48" spans="1:61" x14ac:dyDescent="0.2">
      <c r="A48" s="34"/>
      <c r="B48" s="89"/>
      <c r="C48" s="91"/>
      <c r="D48" s="19"/>
      <c r="E48" s="55">
        <f t="shared" si="46"/>
        <v>31</v>
      </c>
      <c r="F48" s="27">
        <f t="shared" si="47"/>
        <v>1032.4163105915852</v>
      </c>
      <c r="G48" s="27">
        <f t="shared" si="44"/>
        <v>51.620815529579261</v>
      </c>
      <c r="H48" s="28">
        <f t="shared" si="43"/>
        <v>25</v>
      </c>
      <c r="I48" s="27">
        <f t="shared" si="48"/>
        <v>100000</v>
      </c>
      <c r="J48" s="56">
        <f>'SPWL Reserve'!D39</f>
        <v>2.6469999999999998</v>
      </c>
      <c r="K48" s="52">
        <f t="shared" si="49"/>
        <v>264.7</v>
      </c>
      <c r="L48" s="56"/>
      <c r="M48" s="96">
        <f>'SPWL Reserve'!E39*1000</f>
        <v>8.0967593767471424</v>
      </c>
      <c r="N48" s="9">
        <v>0</v>
      </c>
      <c r="O48" s="30">
        <f t="shared" si="35"/>
        <v>0.9242441590955448</v>
      </c>
      <c r="P48" s="30">
        <f t="shared" si="19"/>
        <v>7.4833825615606298E-3</v>
      </c>
      <c r="Q48" s="30">
        <f t="shared" si="50"/>
        <v>0</v>
      </c>
      <c r="R48" s="30">
        <f t="shared" si="51"/>
        <v>0.91676077653398413</v>
      </c>
      <c r="S48" s="28"/>
      <c r="T48" s="52">
        <f t="shared" si="52"/>
        <v>232.63225484434861</v>
      </c>
      <c r="U48" s="52">
        <f t="shared" si="45"/>
        <v>242.6665775485456</v>
      </c>
      <c r="V48" s="19"/>
      <c r="W48" s="19"/>
      <c r="X48" s="53">
        <f t="shared" si="53"/>
        <v>946.47877860429264</v>
      </c>
      <c r="Y48" s="53">
        <f t="shared" si="54"/>
        <v>-47.323938930214631</v>
      </c>
      <c r="Z48" s="53">
        <f t="shared" si="55"/>
        <v>-22.919019413349602</v>
      </c>
      <c r="AA48" s="53">
        <f t="shared" si="56"/>
        <v>-748.33825615606293</v>
      </c>
      <c r="AB48" s="53">
        <f t="shared" si="57"/>
        <v>127.89756410466555</v>
      </c>
      <c r="AC48" s="53">
        <f t="shared" si="58"/>
        <v>-10.285917019473789</v>
      </c>
      <c r="AD48" s="53">
        <f t="shared" si="37"/>
        <v>92.915344644641635</v>
      </c>
      <c r="AE48" s="53">
        <f t="shared" si="59"/>
        <v>210.52699172983341</v>
      </c>
      <c r="AF48" s="19"/>
      <c r="AG48" s="46"/>
      <c r="AH48" s="19"/>
      <c r="AI48" s="55">
        <f t="shared" si="60"/>
        <v>31</v>
      </c>
      <c r="AJ48" s="27">
        <f t="shared" si="61"/>
        <v>1032.4163105915852</v>
      </c>
      <c r="AK48" s="27">
        <f t="shared" si="62"/>
        <v>51.620815529579261</v>
      </c>
      <c r="AL48" s="28">
        <f t="shared" si="63"/>
        <v>25</v>
      </c>
      <c r="AM48" s="27">
        <f t="shared" si="64"/>
        <v>100000</v>
      </c>
      <c r="AN48" s="56">
        <f t="shared" si="25"/>
        <v>2.6469999999999998</v>
      </c>
      <c r="AO48" s="52">
        <f t="shared" si="65"/>
        <v>264.7</v>
      </c>
      <c r="AP48" s="28"/>
      <c r="AQ48" s="9">
        <f>M48*'Lapse &amp; Death Age 26-35'!$B$31</f>
        <v>6.5583750951651858</v>
      </c>
      <c r="AR48" s="9">
        <f t="shared" si="66"/>
        <v>0</v>
      </c>
      <c r="AS48" s="30">
        <f t="shared" si="67"/>
        <v>0.93820535523990323</v>
      </c>
      <c r="AT48" s="30">
        <f t="shared" si="68"/>
        <v>6.1531026359559872E-3</v>
      </c>
      <c r="AU48" s="30">
        <f t="shared" si="69"/>
        <v>0</v>
      </c>
      <c r="AV48" s="30">
        <f t="shared" si="70"/>
        <v>0.9320522526039472</v>
      </c>
      <c r="AW48" s="28"/>
      <c r="AX48" s="52">
        <f t="shared" si="71"/>
        <v>236.14628791388364</v>
      </c>
      <c r="AY48" s="52">
        <f t="shared" si="72"/>
        <v>246.71423126426481</v>
      </c>
      <c r="AZ48" s="19"/>
      <c r="BA48" s="19"/>
      <c r="BB48" s="53">
        <f t="shared" si="73"/>
        <v>946.47877860429264</v>
      </c>
      <c r="BC48" s="53">
        <f t="shared" si="74"/>
        <v>-47.323938930214631</v>
      </c>
      <c r="BD48" s="53">
        <f t="shared" si="75"/>
        <v>-22.919019413349602</v>
      </c>
      <c r="BE48" s="53">
        <f t="shared" si="76"/>
        <v>-615.31026359559871</v>
      </c>
      <c r="BF48" s="53">
        <f t="shared" si="77"/>
        <v>260.92555666512976</v>
      </c>
      <c r="BG48" s="53">
        <f t="shared" si="78"/>
        <v>-10.285917019473789</v>
      </c>
      <c r="BH48" s="53">
        <f t="shared" si="42"/>
        <v>93.203833173385163</v>
      </c>
      <c r="BI48" s="53">
        <f t="shared" si="79"/>
        <v>343.84347281904115</v>
      </c>
    </row>
    <row r="49" spans="1:61" x14ac:dyDescent="0.2">
      <c r="A49" s="34"/>
      <c r="B49" s="89"/>
      <c r="C49" s="91"/>
      <c r="D49" s="19"/>
      <c r="E49" s="55">
        <f t="shared" si="46"/>
        <v>32</v>
      </c>
      <c r="F49" s="27">
        <f t="shared" si="47"/>
        <v>1032.4163105915852</v>
      </c>
      <c r="G49" s="27">
        <f t="shared" si="44"/>
        <v>51.620815529579261</v>
      </c>
      <c r="H49" s="28">
        <f t="shared" si="43"/>
        <v>25</v>
      </c>
      <c r="I49" s="27">
        <f t="shared" si="48"/>
        <v>100000</v>
      </c>
      <c r="J49" s="56">
        <f>'SPWL Reserve'!D40</f>
        <v>2.782</v>
      </c>
      <c r="K49" s="52">
        <f t="shared" si="49"/>
        <v>278.2</v>
      </c>
      <c r="L49" s="56"/>
      <c r="M49" s="96">
        <f>'SPWL Reserve'!E40*1000</f>
        <v>8.8814451469123252</v>
      </c>
      <c r="N49" s="9">
        <v>0</v>
      </c>
      <c r="O49" s="30">
        <f t="shared" si="35"/>
        <v>0.91676077653398413</v>
      </c>
      <c r="P49" s="30">
        <f t="shared" si="19"/>
        <v>8.142160549627327E-3</v>
      </c>
      <c r="Q49" s="30">
        <f t="shared" si="50"/>
        <v>0</v>
      </c>
      <c r="R49" s="30">
        <f t="shared" si="51"/>
        <v>0.90861861598435678</v>
      </c>
      <c r="S49" s="28"/>
      <c r="T49" s="52">
        <f t="shared" si="52"/>
        <v>242.6665775485456</v>
      </c>
      <c r="U49" s="52">
        <f t="shared" si="45"/>
        <v>252.77769896684805</v>
      </c>
      <c r="V49" s="19"/>
      <c r="W49" s="19"/>
      <c r="X49" s="53">
        <f t="shared" si="53"/>
        <v>938.07267924940197</v>
      </c>
      <c r="Y49" s="53">
        <f t="shared" si="54"/>
        <v>-46.903633962470096</v>
      </c>
      <c r="Z49" s="53">
        <f t="shared" si="55"/>
        <v>-22.71546539960892</v>
      </c>
      <c r="AA49" s="53">
        <f t="shared" si="56"/>
        <v>-814.21605496273276</v>
      </c>
      <c r="AB49" s="53">
        <f t="shared" si="57"/>
        <v>54.237524924590275</v>
      </c>
      <c r="AC49" s="53">
        <f t="shared" si="58"/>
        <v>-10.395419119163707</v>
      </c>
      <c r="AD49" s="53">
        <f t="shared" si="37"/>
        <v>93.083520899270226</v>
      </c>
      <c r="AE49" s="53">
        <f t="shared" si="59"/>
        <v>136.92562670469681</v>
      </c>
      <c r="AF49" s="19"/>
      <c r="AG49" s="46"/>
      <c r="AH49" s="19"/>
      <c r="AI49" s="55">
        <f t="shared" si="60"/>
        <v>32</v>
      </c>
      <c r="AJ49" s="27">
        <f t="shared" si="61"/>
        <v>1032.4163105915852</v>
      </c>
      <c r="AK49" s="27">
        <f t="shared" si="62"/>
        <v>51.620815529579261</v>
      </c>
      <c r="AL49" s="28">
        <f t="shared" si="63"/>
        <v>25</v>
      </c>
      <c r="AM49" s="27">
        <f t="shared" si="64"/>
        <v>100000</v>
      </c>
      <c r="AN49" s="56">
        <f t="shared" si="25"/>
        <v>2.782</v>
      </c>
      <c r="AO49" s="52">
        <f t="shared" si="65"/>
        <v>278.2</v>
      </c>
      <c r="AP49" s="28"/>
      <c r="AQ49" s="9">
        <f>M49*'Lapse &amp; Death Age 26-35'!$B$31</f>
        <v>7.1939705689989841</v>
      </c>
      <c r="AR49" s="9">
        <f t="shared" si="66"/>
        <v>0</v>
      </c>
      <c r="AS49" s="30">
        <f t="shared" si="67"/>
        <v>0.9320522526039472</v>
      </c>
      <c r="AT49" s="30">
        <f t="shared" si="68"/>
        <v>6.7051564740020029E-3</v>
      </c>
      <c r="AU49" s="30">
        <f t="shared" si="69"/>
        <v>0</v>
      </c>
      <c r="AV49" s="30">
        <f t="shared" si="70"/>
        <v>0.92534709612994515</v>
      </c>
      <c r="AW49" s="28"/>
      <c r="AX49" s="52">
        <f t="shared" si="71"/>
        <v>246.71423126426481</v>
      </c>
      <c r="AY49" s="52">
        <f t="shared" si="72"/>
        <v>257.43156214335073</v>
      </c>
      <c r="AZ49" s="19"/>
      <c r="BA49" s="19"/>
      <c r="BB49" s="53">
        <f t="shared" si="73"/>
        <v>938.07267924940197</v>
      </c>
      <c r="BC49" s="53">
        <f t="shared" si="74"/>
        <v>-46.903633962470096</v>
      </c>
      <c r="BD49" s="53">
        <f t="shared" si="75"/>
        <v>-22.71546539960892</v>
      </c>
      <c r="BE49" s="53">
        <f t="shared" si="76"/>
        <v>-670.51564740020024</v>
      </c>
      <c r="BF49" s="53">
        <f t="shared" si="77"/>
        <v>197.93793248712279</v>
      </c>
      <c r="BG49" s="53">
        <f t="shared" si="78"/>
        <v>-10.395419119163707</v>
      </c>
      <c r="BH49" s="53">
        <f t="shared" si="42"/>
        <v>93.415817619934145</v>
      </c>
      <c r="BI49" s="53">
        <f t="shared" si="79"/>
        <v>280.95833098789325</v>
      </c>
    </row>
    <row r="50" spans="1:61" x14ac:dyDescent="0.2">
      <c r="A50" s="34"/>
      <c r="B50" s="89"/>
      <c r="C50" s="91"/>
      <c r="D50" s="19"/>
      <c r="E50" s="55">
        <f t="shared" si="46"/>
        <v>33</v>
      </c>
      <c r="F50" s="27">
        <f t="shared" si="47"/>
        <v>1032.4163105915852</v>
      </c>
      <c r="G50" s="27">
        <f t="shared" si="44"/>
        <v>51.620815529579261</v>
      </c>
      <c r="H50" s="28">
        <f t="shared" si="43"/>
        <v>25</v>
      </c>
      <c r="I50" s="27">
        <f t="shared" si="48"/>
        <v>100000</v>
      </c>
      <c r="J50" s="56">
        <f>'SPWL Reserve'!D41</f>
        <v>2.9209999999999998</v>
      </c>
      <c r="K50" s="52">
        <f t="shared" si="49"/>
        <v>292.10000000000002</v>
      </c>
      <c r="L50" s="56"/>
      <c r="M50" s="96">
        <f>'SPWL Reserve'!E41*1000</f>
        <v>9.7383085751715388</v>
      </c>
      <c r="N50" s="9">
        <v>0</v>
      </c>
      <c r="O50" s="30">
        <f t="shared" si="35"/>
        <v>0.90861861598435678</v>
      </c>
      <c r="P50" s="30">
        <f t="shared" ref="P50:P81" si="80">O50*M50/1000</f>
        <v>8.8484084596009566E-3</v>
      </c>
      <c r="Q50" s="30">
        <f t="shared" si="50"/>
        <v>0</v>
      </c>
      <c r="R50" s="30">
        <f t="shared" si="51"/>
        <v>0.89977020752475578</v>
      </c>
      <c r="S50" s="28"/>
      <c r="T50" s="52">
        <f t="shared" si="52"/>
        <v>252.77769896684805</v>
      </c>
      <c r="U50" s="52">
        <f t="shared" si="45"/>
        <v>262.82287761798119</v>
      </c>
      <c r="V50" s="19"/>
      <c r="W50" s="19"/>
      <c r="X50" s="53">
        <f t="shared" si="53"/>
        <v>928.9374380329333</v>
      </c>
      <c r="Y50" s="53">
        <f t="shared" si="54"/>
        <v>-46.446871901646666</v>
      </c>
      <c r="Z50" s="53">
        <f t="shared" si="55"/>
        <v>-22.494255188118895</v>
      </c>
      <c r="AA50" s="53">
        <f t="shared" si="56"/>
        <v>-884.84084596009563</v>
      </c>
      <c r="AB50" s="53">
        <f t="shared" si="57"/>
        <v>-24.844535016927921</v>
      </c>
      <c r="AC50" s="53">
        <f t="shared" si="58"/>
        <v>-10.364649697276196</v>
      </c>
      <c r="AD50" s="53">
        <f t="shared" si="37"/>
        <v>93.20113529002623</v>
      </c>
      <c r="AE50" s="53">
        <f t="shared" si="59"/>
        <v>57.991950575822116</v>
      </c>
      <c r="AF50" s="19"/>
      <c r="AG50" s="46"/>
      <c r="AH50" s="19"/>
      <c r="AI50" s="55">
        <f t="shared" si="60"/>
        <v>33</v>
      </c>
      <c r="AJ50" s="27">
        <f t="shared" si="61"/>
        <v>1032.4163105915852</v>
      </c>
      <c r="AK50" s="27">
        <f t="shared" si="62"/>
        <v>51.620815529579261</v>
      </c>
      <c r="AL50" s="28">
        <f t="shared" si="63"/>
        <v>25</v>
      </c>
      <c r="AM50" s="27">
        <f t="shared" si="64"/>
        <v>100000</v>
      </c>
      <c r="AN50" s="56">
        <f t="shared" si="25"/>
        <v>2.9209999999999998</v>
      </c>
      <c r="AO50" s="52">
        <f t="shared" si="65"/>
        <v>292.10000000000002</v>
      </c>
      <c r="AP50" s="28"/>
      <c r="AQ50" s="9">
        <f>M50*'Lapse &amp; Death Age 26-35'!$B$31</f>
        <v>7.8880299458889471</v>
      </c>
      <c r="AR50" s="9">
        <f t="shared" si="66"/>
        <v>0</v>
      </c>
      <c r="AS50" s="30">
        <f t="shared" si="67"/>
        <v>0.92534709612994515</v>
      </c>
      <c r="AT50" s="30">
        <f t="shared" si="68"/>
        <v>7.2991656046143853E-3</v>
      </c>
      <c r="AU50" s="30">
        <f t="shared" si="69"/>
        <v>0</v>
      </c>
      <c r="AV50" s="30">
        <f t="shared" si="70"/>
        <v>0.91804793052533074</v>
      </c>
      <c r="AW50" s="28"/>
      <c r="AX50" s="52">
        <f t="shared" si="71"/>
        <v>257.43156214335073</v>
      </c>
      <c r="AY50" s="52">
        <f t="shared" si="72"/>
        <v>268.16180050644914</v>
      </c>
      <c r="AZ50" s="19"/>
      <c r="BA50" s="19"/>
      <c r="BB50" s="53">
        <f t="shared" si="73"/>
        <v>928.9374380329333</v>
      </c>
      <c r="BC50" s="53">
        <f t="shared" si="74"/>
        <v>-46.446871901646666</v>
      </c>
      <c r="BD50" s="53">
        <f t="shared" si="75"/>
        <v>-22.494255188118895</v>
      </c>
      <c r="BE50" s="53">
        <f t="shared" si="76"/>
        <v>-729.91656046143851</v>
      </c>
      <c r="BF50" s="53">
        <f t="shared" si="77"/>
        <v>130.07975048172921</v>
      </c>
      <c r="BG50" s="53">
        <f t="shared" si="78"/>
        <v>-10.364649697276196</v>
      </c>
      <c r="BH50" s="53">
        <f t="shared" si="42"/>
        <v>93.583199463639858</v>
      </c>
      <c r="BI50" s="53">
        <f t="shared" si="79"/>
        <v>213.29830024809286</v>
      </c>
    </row>
    <row r="51" spans="1:61" x14ac:dyDescent="0.2">
      <c r="A51" s="34"/>
      <c r="B51" s="89"/>
      <c r="C51" s="91"/>
      <c r="D51" s="19"/>
      <c r="E51" s="55">
        <f t="shared" si="46"/>
        <v>34</v>
      </c>
      <c r="F51" s="27">
        <f t="shared" si="47"/>
        <v>1032.4163105915852</v>
      </c>
      <c r="G51" s="27">
        <f t="shared" si="44"/>
        <v>51.620815529579261</v>
      </c>
      <c r="H51" s="28">
        <f t="shared" si="43"/>
        <v>25</v>
      </c>
      <c r="I51" s="27">
        <f t="shared" si="48"/>
        <v>100000</v>
      </c>
      <c r="J51" s="56">
        <f>'SPWL Reserve'!D42</f>
        <v>3.0649999999999999</v>
      </c>
      <c r="K51" s="52">
        <f t="shared" si="49"/>
        <v>306.5</v>
      </c>
      <c r="L51" s="56"/>
      <c r="M51" s="96">
        <f>'SPWL Reserve'!E42*1000</f>
        <v>10.671629264777636</v>
      </c>
      <c r="N51" s="9">
        <v>0</v>
      </c>
      <c r="O51" s="30">
        <f t="shared" si="35"/>
        <v>0.89977020752475578</v>
      </c>
      <c r="P51" s="30">
        <f t="shared" si="80"/>
        <v>9.6020140781962297E-3</v>
      </c>
      <c r="Q51" s="30">
        <f t="shared" si="50"/>
        <v>0</v>
      </c>
      <c r="R51" s="30">
        <f t="shared" si="51"/>
        <v>0.89016819344655951</v>
      </c>
      <c r="S51" s="28"/>
      <c r="T51" s="52">
        <f t="shared" si="52"/>
        <v>262.82287761798119</v>
      </c>
      <c r="U51" s="52">
        <f t="shared" si="45"/>
        <v>272.83655129137048</v>
      </c>
      <c r="V51" s="19"/>
      <c r="W51" s="19"/>
      <c r="X51" s="53">
        <f t="shared" si="53"/>
        <v>919.02416208407351</v>
      </c>
      <c r="Y51" s="53">
        <f t="shared" si="54"/>
        <v>-45.951208104203673</v>
      </c>
      <c r="Z51" s="53">
        <f t="shared" si="55"/>
        <v>-22.254204836163989</v>
      </c>
      <c r="AA51" s="53">
        <f t="shared" si="56"/>
        <v>-960.201407819623</v>
      </c>
      <c r="AB51" s="53">
        <f t="shared" si="57"/>
        <v>-109.38265867591724</v>
      </c>
      <c r="AC51" s="53">
        <f t="shared" si="58"/>
        <v>-10.372070877307049</v>
      </c>
      <c r="AD51" s="53">
        <f t="shared" si="37"/>
        <v>93.252656073299846</v>
      </c>
      <c r="AE51" s="53">
        <f t="shared" si="59"/>
        <v>-26.502073479924448</v>
      </c>
      <c r="AF51" s="19"/>
      <c r="AG51" s="46"/>
      <c r="AH51" s="19"/>
      <c r="AI51" s="55">
        <f t="shared" si="60"/>
        <v>34</v>
      </c>
      <c r="AJ51" s="27">
        <f t="shared" si="61"/>
        <v>1032.4163105915852</v>
      </c>
      <c r="AK51" s="27">
        <f t="shared" si="62"/>
        <v>51.620815529579261</v>
      </c>
      <c r="AL51" s="28">
        <f t="shared" si="63"/>
        <v>25</v>
      </c>
      <c r="AM51" s="27">
        <f t="shared" si="64"/>
        <v>100000</v>
      </c>
      <c r="AN51" s="56">
        <f t="shared" si="25"/>
        <v>3.0649999999999999</v>
      </c>
      <c r="AO51" s="52">
        <f t="shared" si="65"/>
        <v>306.5</v>
      </c>
      <c r="AP51" s="28"/>
      <c r="AQ51" s="9">
        <f>M51*'Lapse &amp; Death Age 26-35'!$B$31</f>
        <v>8.6440197044698852</v>
      </c>
      <c r="AR51" s="9">
        <f t="shared" si="66"/>
        <v>0</v>
      </c>
      <c r="AS51" s="30">
        <f t="shared" si="67"/>
        <v>0.91804793052533074</v>
      </c>
      <c r="AT51" s="30">
        <f t="shared" si="68"/>
        <v>7.9356244011087596E-3</v>
      </c>
      <c r="AU51" s="30">
        <f t="shared" si="69"/>
        <v>0</v>
      </c>
      <c r="AV51" s="30">
        <f t="shared" si="70"/>
        <v>0.910112306124222</v>
      </c>
      <c r="AW51" s="28"/>
      <c r="AX51" s="52">
        <f t="shared" si="71"/>
        <v>268.16180050644914</v>
      </c>
      <c r="AY51" s="52">
        <f t="shared" si="72"/>
        <v>278.94942182707405</v>
      </c>
      <c r="AZ51" s="19"/>
      <c r="BA51" s="19"/>
      <c r="BB51" s="53">
        <f t="shared" si="73"/>
        <v>919.02416208407351</v>
      </c>
      <c r="BC51" s="53">
        <f t="shared" si="74"/>
        <v>-45.951208104203673</v>
      </c>
      <c r="BD51" s="53">
        <f t="shared" si="75"/>
        <v>-22.254204836163989</v>
      </c>
      <c r="BE51" s="53">
        <f t="shared" si="76"/>
        <v>-793.56244011087597</v>
      </c>
      <c r="BF51" s="53">
        <f t="shared" si="77"/>
        <v>57.25630903282979</v>
      </c>
      <c r="BG51" s="53">
        <f t="shared" si="78"/>
        <v>-10.372070877307049</v>
      </c>
      <c r="BH51" s="53">
        <f t="shared" si="42"/>
        <v>93.690961000627411</v>
      </c>
      <c r="BI51" s="53">
        <f t="shared" si="79"/>
        <v>140.57519915615015</v>
      </c>
    </row>
    <row r="52" spans="1:61" x14ac:dyDescent="0.2">
      <c r="A52" s="34"/>
      <c r="B52" s="89"/>
      <c r="C52" s="91"/>
      <c r="D52" s="19"/>
      <c r="E52" s="55">
        <f t="shared" si="46"/>
        <v>35</v>
      </c>
      <c r="F52" s="27">
        <f t="shared" si="47"/>
        <v>1032.4163105915852</v>
      </c>
      <c r="G52" s="27">
        <f t="shared" si="44"/>
        <v>51.620815529579261</v>
      </c>
      <c r="H52" s="28">
        <f t="shared" si="43"/>
        <v>25</v>
      </c>
      <c r="I52" s="27">
        <f t="shared" si="48"/>
        <v>100000</v>
      </c>
      <c r="J52" s="56">
        <f>'SPWL Reserve'!D43</f>
        <v>3.2130000000000001</v>
      </c>
      <c r="K52" s="52">
        <f t="shared" si="49"/>
        <v>321.3</v>
      </c>
      <c r="L52" s="56"/>
      <c r="M52" s="96">
        <f>'SPWL Reserve'!E43*1000</f>
        <v>11.692399199466328</v>
      </c>
      <c r="N52" s="9">
        <v>0</v>
      </c>
      <c r="O52" s="30">
        <f t="shared" si="35"/>
        <v>0.89016819344655951</v>
      </c>
      <c r="P52" s="30">
        <f t="shared" si="80"/>
        <v>1.040820187244494E-2</v>
      </c>
      <c r="Q52" s="30">
        <f t="shared" si="50"/>
        <v>0</v>
      </c>
      <c r="R52" s="30">
        <f t="shared" si="51"/>
        <v>0.87975999157411455</v>
      </c>
      <c r="S52" s="28"/>
      <c r="T52" s="52">
        <f t="shared" si="52"/>
        <v>272.83655129137048</v>
      </c>
      <c r="U52" s="52">
        <f t="shared" si="45"/>
        <v>282.66688529276303</v>
      </c>
      <c r="V52" s="19"/>
      <c r="W52" s="19"/>
      <c r="X52" s="53">
        <f t="shared" si="53"/>
        <v>908.27856470703148</v>
      </c>
      <c r="Y52" s="53">
        <f t="shared" si="54"/>
        <v>-45.41392823535157</v>
      </c>
      <c r="Z52" s="53">
        <f t="shared" si="55"/>
        <v>-21.993999789352863</v>
      </c>
      <c r="AA52" s="53">
        <f t="shared" si="56"/>
        <v>-1040.820187244494</v>
      </c>
      <c r="AB52" s="53">
        <f t="shared" si="57"/>
        <v>-199.94955056216702</v>
      </c>
      <c r="AC52" s="53">
        <f t="shared" si="58"/>
        <v>-10.231471948041904</v>
      </c>
      <c r="AD52" s="53">
        <f t="shared" si="37"/>
        <v>93.236676567011941</v>
      </c>
      <c r="AE52" s="53">
        <f t="shared" si="59"/>
        <v>-116.94434594319698</v>
      </c>
      <c r="AF52" s="19"/>
      <c r="AG52" s="46"/>
      <c r="AH52" s="19"/>
      <c r="AI52" s="55">
        <f t="shared" si="60"/>
        <v>35</v>
      </c>
      <c r="AJ52" s="27">
        <f t="shared" si="61"/>
        <v>1032.4163105915852</v>
      </c>
      <c r="AK52" s="27">
        <f t="shared" si="62"/>
        <v>51.620815529579261</v>
      </c>
      <c r="AL52" s="28">
        <f t="shared" si="63"/>
        <v>25</v>
      </c>
      <c r="AM52" s="27">
        <f t="shared" si="64"/>
        <v>100000</v>
      </c>
      <c r="AN52" s="56">
        <f t="shared" si="25"/>
        <v>3.2130000000000001</v>
      </c>
      <c r="AO52" s="52">
        <f t="shared" si="65"/>
        <v>321.3</v>
      </c>
      <c r="AP52" s="28"/>
      <c r="AQ52" s="9">
        <f>M52*'Lapse &amp; Death Age 26-35'!$B$31</f>
        <v>9.4708433515677264</v>
      </c>
      <c r="AR52" s="9">
        <f t="shared" si="66"/>
        <v>0</v>
      </c>
      <c r="AS52" s="30">
        <f t="shared" si="67"/>
        <v>0.910112306124222</v>
      </c>
      <c r="AT52" s="30">
        <f t="shared" si="68"/>
        <v>8.6195310836365592E-3</v>
      </c>
      <c r="AU52" s="30">
        <f t="shared" si="69"/>
        <v>0</v>
      </c>
      <c r="AV52" s="30">
        <f t="shared" si="70"/>
        <v>0.90149277504058545</v>
      </c>
      <c r="AW52" s="28"/>
      <c r="AX52" s="52">
        <f t="shared" si="71"/>
        <v>278.94942182707405</v>
      </c>
      <c r="AY52" s="52">
        <f t="shared" si="72"/>
        <v>289.64962862054011</v>
      </c>
      <c r="AZ52" s="19"/>
      <c r="BA52" s="19"/>
      <c r="BB52" s="53">
        <f t="shared" si="73"/>
        <v>908.27856470703148</v>
      </c>
      <c r="BC52" s="53">
        <f t="shared" si="74"/>
        <v>-45.41392823535157</v>
      </c>
      <c r="BD52" s="53">
        <f t="shared" si="75"/>
        <v>-21.993999789352863</v>
      </c>
      <c r="BE52" s="53">
        <f t="shared" si="76"/>
        <v>-861.95310836365593</v>
      </c>
      <c r="BF52" s="53">
        <f t="shared" si="77"/>
        <v>-21.082471681328911</v>
      </c>
      <c r="BG52" s="53">
        <f t="shared" si="78"/>
        <v>-10.231471948041904</v>
      </c>
      <c r="BH52" s="53">
        <f t="shared" si="42"/>
        <v>93.738519603872732</v>
      </c>
      <c r="BI52" s="53">
        <f t="shared" si="79"/>
        <v>62.42457597450192</v>
      </c>
    </row>
    <row r="53" spans="1:61" x14ac:dyDescent="0.2">
      <c r="A53" s="34"/>
      <c r="B53" s="89"/>
      <c r="C53" s="91"/>
      <c r="D53" s="19"/>
      <c r="E53" s="55">
        <f t="shared" si="46"/>
        <v>36</v>
      </c>
      <c r="F53" s="27">
        <f t="shared" si="47"/>
        <v>1032.4163105915852</v>
      </c>
      <c r="G53" s="27">
        <f t="shared" si="44"/>
        <v>51.620815529579261</v>
      </c>
      <c r="H53" s="28">
        <f t="shared" si="43"/>
        <v>25</v>
      </c>
      <c r="I53" s="27">
        <f t="shared" si="48"/>
        <v>100000</v>
      </c>
      <c r="J53" s="56">
        <f>'SPWL Reserve'!D44</f>
        <v>3.3660000000000001</v>
      </c>
      <c r="K53" s="52">
        <f t="shared" si="49"/>
        <v>336.6</v>
      </c>
      <c r="L53" s="56"/>
      <c r="M53" s="96">
        <f>'SPWL Reserve'!E44*1000</f>
        <v>12.807475417484119</v>
      </c>
      <c r="N53" s="9">
        <v>0</v>
      </c>
      <c r="O53" s="30">
        <f t="shared" si="35"/>
        <v>0.87975999157411455</v>
      </c>
      <c r="P53" s="30">
        <f t="shared" si="80"/>
        <v>1.1267504465371508E-2</v>
      </c>
      <c r="Q53" s="30">
        <f t="shared" si="50"/>
        <v>0</v>
      </c>
      <c r="R53" s="30">
        <f t="shared" si="51"/>
        <v>0.86849248710874305</v>
      </c>
      <c r="S53" s="28"/>
      <c r="T53" s="52">
        <f t="shared" si="52"/>
        <v>282.66688529276303</v>
      </c>
      <c r="U53" s="52">
        <f t="shared" si="45"/>
        <v>292.33457116080291</v>
      </c>
      <c r="V53" s="19"/>
      <c r="W53" s="19"/>
      <c r="X53" s="53">
        <f t="shared" si="53"/>
        <v>896.64580931731837</v>
      </c>
      <c r="Y53" s="53">
        <f t="shared" si="54"/>
        <v>-44.832290465865917</v>
      </c>
      <c r="Z53" s="53">
        <f t="shared" si="55"/>
        <v>-21.712312177718577</v>
      </c>
      <c r="AA53" s="53">
        <f t="shared" si="56"/>
        <v>-1126.7504465371508</v>
      </c>
      <c r="AB53" s="53">
        <f t="shared" si="57"/>
        <v>-296.64923986341682</v>
      </c>
      <c r="AC53" s="53">
        <f t="shared" si="58"/>
        <v>-10.1161726094674</v>
      </c>
      <c r="AD53" s="53">
        <f t="shared" si="37"/>
        <v>93.136454951807139</v>
      </c>
      <c r="AE53" s="53">
        <f t="shared" si="59"/>
        <v>-213.6289575210771</v>
      </c>
      <c r="AF53" s="19"/>
      <c r="AG53" s="46"/>
      <c r="AH53" s="19"/>
      <c r="AI53" s="55">
        <f t="shared" si="60"/>
        <v>36</v>
      </c>
      <c r="AJ53" s="27">
        <f t="shared" si="61"/>
        <v>1032.4163105915852</v>
      </c>
      <c r="AK53" s="27">
        <f t="shared" si="62"/>
        <v>51.620815529579261</v>
      </c>
      <c r="AL53" s="28">
        <f t="shared" si="63"/>
        <v>25</v>
      </c>
      <c r="AM53" s="27">
        <f t="shared" si="64"/>
        <v>100000</v>
      </c>
      <c r="AN53" s="56">
        <f t="shared" si="25"/>
        <v>3.3660000000000001</v>
      </c>
      <c r="AO53" s="52">
        <f t="shared" si="65"/>
        <v>336.6</v>
      </c>
      <c r="AP53" s="28"/>
      <c r="AQ53" s="9">
        <f>M53*'Lapse &amp; Death Age 26-35'!$B$31</f>
        <v>10.374055088162137</v>
      </c>
      <c r="AR53" s="9">
        <f t="shared" si="66"/>
        <v>0</v>
      </c>
      <c r="AS53" s="30">
        <f t="shared" si="67"/>
        <v>0.90149277504058545</v>
      </c>
      <c r="AT53" s="30">
        <f t="shared" si="68"/>
        <v>9.3521357098511892E-3</v>
      </c>
      <c r="AU53" s="30">
        <f t="shared" si="69"/>
        <v>0</v>
      </c>
      <c r="AV53" s="30">
        <f t="shared" si="70"/>
        <v>0.89214063933073429</v>
      </c>
      <c r="AW53" s="28"/>
      <c r="AX53" s="52">
        <f t="shared" si="71"/>
        <v>289.64962862054011</v>
      </c>
      <c r="AY53" s="52">
        <f t="shared" si="72"/>
        <v>300.2945391987252</v>
      </c>
      <c r="AZ53" s="19"/>
      <c r="BA53" s="19"/>
      <c r="BB53" s="53">
        <f t="shared" si="73"/>
        <v>896.64580931731837</v>
      </c>
      <c r="BC53" s="53">
        <f t="shared" si="74"/>
        <v>-44.832290465865917</v>
      </c>
      <c r="BD53" s="53">
        <f t="shared" si="75"/>
        <v>-21.712312177718577</v>
      </c>
      <c r="BE53" s="53">
        <f t="shared" si="76"/>
        <v>-935.21357098511896</v>
      </c>
      <c r="BF53" s="53">
        <f t="shared" si="77"/>
        <v>-105.11236431138502</v>
      </c>
      <c r="BG53" s="53">
        <f t="shared" si="78"/>
        <v>-10.1161726094674</v>
      </c>
      <c r="BH53" s="53">
        <f t="shared" si="42"/>
        <v>93.709711181718049</v>
      </c>
      <c r="BI53" s="53">
        <f t="shared" si="79"/>
        <v>-21.518825739134371</v>
      </c>
    </row>
    <row r="54" spans="1:61" x14ac:dyDescent="0.2">
      <c r="A54" s="34"/>
      <c r="B54" s="89"/>
      <c r="C54" s="91"/>
      <c r="D54" s="19"/>
      <c r="E54" s="55">
        <f t="shared" si="46"/>
        <v>37</v>
      </c>
      <c r="F54" s="27">
        <f t="shared" si="47"/>
        <v>1032.4163105915852</v>
      </c>
      <c r="G54" s="27">
        <f t="shared" si="44"/>
        <v>51.620815529579261</v>
      </c>
      <c r="H54" s="28">
        <f t="shared" si="43"/>
        <v>25</v>
      </c>
      <c r="I54" s="27">
        <f t="shared" si="48"/>
        <v>100000</v>
      </c>
      <c r="J54" s="56">
        <f>'SPWL Reserve'!D45</f>
        <v>3.5249999999999999</v>
      </c>
      <c r="K54" s="52">
        <f t="shared" si="49"/>
        <v>352.5</v>
      </c>
      <c r="L54" s="56"/>
      <c r="M54" s="96">
        <f>'SPWL Reserve'!E45*1000</f>
        <v>14.036297605946634</v>
      </c>
      <c r="N54" s="9">
        <v>0</v>
      </c>
      <c r="O54" s="30">
        <f t="shared" si="35"/>
        <v>0.86849248710874305</v>
      </c>
      <c r="P54" s="30">
        <f t="shared" si="80"/>
        <v>1.2190419017587087E-2</v>
      </c>
      <c r="Q54" s="30">
        <f t="shared" si="50"/>
        <v>0</v>
      </c>
      <c r="R54" s="30">
        <f t="shared" si="51"/>
        <v>0.85630206809115594</v>
      </c>
      <c r="S54" s="28"/>
      <c r="T54" s="52">
        <f t="shared" si="52"/>
        <v>292.33457116080291</v>
      </c>
      <c r="U54" s="52">
        <f t="shared" si="45"/>
        <v>301.84647900213247</v>
      </c>
      <c r="V54" s="19"/>
      <c r="W54" s="19"/>
      <c r="X54" s="53">
        <f t="shared" si="53"/>
        <v>884.06022189061559</v>
      </c>
      <c r="Y54" s="53">
        <f t="shared" si="54"/>
        <v>-44.20301109453078</v>
      </c>
      <c r="Z54" s="53">
        <f t="shared" si="55"/>
        <v>-21.407551702278898</v>
      </c>
      <c r="AA54" s="53">
        <f t="shared" si="56"/>
        <v>-1219.0419017587087</v>
      </c>
      <c r="AB54" s="53">
        <f t="shared" si="57"/>
        <v>-400.59224266490276</v>
      </c>
      <c r="AC54" s="53">
        <f t="shared" si="58"/>
        <v>-10.016388541984966</v>
      </c>
      <c r="AD54" s="53">
        <f t="shared" si="37"/>
        <v>92.948567918700931</v>
      </c>
      <c r="AE54" s="53">
        <f t="shared" si="59"/>
        <v>-317.66006328818679</v>
      </c>
      <c r="AF54" s="19"/>
      <c r="AG54" s="46"/>
      <c r="AH54" s="19"/>
      <c r="AI54" s="55">
        <f t="shared" si="60"/>
        <v>37</v>
      </c>
      <c r="AJ54" s="27">
        <f t="shared" si="61"/>
        <v>1032.4163105915852</v>
      </c>
      <c r="AK54" s="27">
        <f t="shared" si="62"/>
        <v>51.620815529579261</v>
      </c>
      <c r="AL54" s="28">
        <f t="shared" si="63"/>
        <v>25</v>
      </c>
      <c r="AM54" s="27">
        <f t="shared" si="64"/>
        <v>100000</v>
      </c>
      <c r="AN54" s="56">
        <f t="shared" si="25"/>
        <v>3.5249999999999999</v>
      </c>
      <c r="AO54" s="52">
        <f t="shared" si="65"/>
        <v>352.5</v>
      </c>
      <c r="AP54" s="28"/>
      <c r="AQ54" s="9">
        <f>M54*'Lapse &amp; Death Age 26-35'!$B$31</f>
        <v>11.369401060816775</v>
      </c>
      <c r="AR54" s="9">
        <f t="shared" si="66"/>
        <v>0</v>
      </c>
      <c r="AS54" s="30">
        <f t="shared" si="67"/>
        <v>0.89214063933073429</v>
      </c>
      <c r="AT54" s="30">
        <f t="shared" si="68"/>
        <v>1.0143104731204607E-2</v>
      </c>
      <c r="AU54" s="30">
        <f t="shared" si="69"/>
        <v>0</v>
      </c>
      <c r="AV54" s="30">
        <f t="shared" si="70"/>
        <v>0.88199753459952968</v>
      </c>
      <c r="AW54" s="28"/>
      <c r="AX54" s="52">
        <f t="shared" si="71"/>
        <v>300.2945391987252</v>
      </c>
      <c r="AY54" s="52">
        <f t="shared" si="72"/>
        <v>310.90413094633419</v>
      </c>
      <c r="AZ54" s="19"/>
      <c r="BA54" s="19"/>
      <c r="BB54" s="53">
        <f t="shared" si="73"/>
        <v>884.06022189061559</v>
      </c>
      <c r="BC54" s="53">
        <f t="shared" si="74"/>
        <v>-44.20301109453078</v>
      </c>
      <c r="BD54" s="53">
        <f t="shared" si="75"/>
        <v>-21.407551702278898</v>
      </c>
      <c r="BE54" s="53">
        <f t="shared" si="76"/>
        <v>-1014.3104731204608</v>
      </c>
      <c r="BF54" s="53">
        <f t="shared" si="77"/>
        <v>-195.86081402665479</v>
      </c>
      <c r="BG54" s="53">
        <f t="shared" si="78"/>
        <v>-10.016388541984966</v>
      </c>
      <c r="BH54" s="53">
        <f t="shared" si="42"/>
        <v>93.602050519082226</v>
      </c>
      <c r="BI54" s="53">
        <f t="shared" si="79"/>
        <v>-112.27515204955752</v>
      </c>
    </row>
    <row r="55" spans="1:61" x14ac:dyDescent="0.2">
      <c r="A55" s="34"/>
      <c r="B55" s="89"/>
      <c r="C55" s="91"/>
      <c r="D55" s="19"/>
      <c r="E55" s="55">
        <f t="shared" si="46"/>
        <v>38</v>
      </c>
      <c r="F55" s="27">
        <f t="shared" si="47"/>
        <v>1032.4163105915852</v>
      </c>
      <c r="G55" s="27">
        <f t="shared" si="44"/>
        <v>51.620815529579261</v>
      </c>
      <c r="H55" s="28">
        <f t="shared" si="43"/>
        <v>25</v>
      </c>
      <c r="I55" s="27">
        <f t="shared" si="48"/>
        <v>100000</v>
      </c>
      <c r="J55" s="56">
        <f>'SPWL Reserve'!D46</f>
        <v>3.6880000000000002</v>
      </c>
      <c r="K55" s="52">
        <f t="shared" si="49"/>
        <v>368.8</v>
      </c>
      <c r="L55" s="56"/>
      <c r="M55" s="96">
        <f>'SPWL Reserve'!E46*1000</f>
        <v>15.408521992477764</v>
      </c>
      <c r="N55" s="9">
        <v>0</v>
      </c>
      <c r="O55" s="30">
        <f t="shared" si="35"/>
        <v>0.85630206809115594</v>
      </c>
      <c r="P55" s="30">
        <f t="shared" si="80"/>
        <v>1.3194349248386767E-2</v>
      </c>
      <c r="Q55" s="30">
        <f t="shared" si="50"/>
        <v>0</v>
      </c>
      <c r="R55" s="30">
        <f t="shared" si="51"/>
        <v>0.84310771884276914</v>
      </c>
      <c r="S55" s="28"/>
      <c r="T55" s="52">
        <f t="shared" si="52"/>
        <v>301.84647900213247</v>
      </c>
      <c r="U55" s="52">
        <f t="shared" si="45"/>
        <v>310.93812670921329</v>
      </c>
      <c r="V55" s="19"/>
      <c r="W55" s="19"/>
      <c r="X55" s="53">
        <f t="shared" si="53"/>
        <v>870.4381605189393</v>
      </c>
      <c r="Y55" s="53">
        <f t="shared" si="54"/>
        <v>-43.521908025946964</v>
      </c>
      <c r="Z55" s="53">
        <f t="shared" si="55"/>
        <v>-21.077692971069229</v>
      </c>
      <c r="AA55" s="53">
        <f t="shared" si="56"/>
        <v>-1319.4349248386768</v>
      </c>
      <c r="AB55" s="53">
        <f t="shared" si="57"/>
        <v>-513.59636531675369</v>
      </c>
      <c r="AC55" s="53">
        <f t="shared" si="58"/>
        <v>-9.66060100618642</v>
      </c>
      <c r="AD55" s="53">
        <f t="shared" si="37"/>
        <v>92.667056133488259</v>
      </c>
      <c r="AE55" s="53">
        <f t="shared" si="59"/>
        <v>-430.58991018945187</v>
      </c>
      <c r="AF55" s="19"/>
      <c r="AG55" s="46"/>
      <c r="AH55" s="19"/>
      <c r="AI55" s="55">
        <f t="shared" si="60"/>
        <v>38</v>
      </c>
      <c r="AJ55" s="27">
        <f t="shared" si="61"/>
        <v>1032.4163105915852</v>
      </c>
      <c r="AK55" s="27">
        <f t="shared" si="62"/>
        <v>51.620815529579261</v>
      </c>
      <c r="AL55" s="28">
        <f t="shared" si="63"/>
        <v>25</v>
      </c>
      <c r="AM55" s="27">
        <f t="shared" si="64"/>
        <v>100000</v>
      </c>
      <c r="AN55" s="56">
        <f t="shared" si="25"/>
        <v>3.6880000000000002</v>
      </c>
      <c r="AO55" s="52">
        <f t="shared" si="65"/>
        <v>368.8</v>
      </c>
      <c r="AP55" s="28"/>
      <c r="AQ55" s="9">
        <f>M55*'Lapse &amp; Death Age 26-35'!$B$31</f>
        <v>12.48090281390699</v>
      </c>
      <c r="AR55" s="9">
        <f t="shared" si="66"/>
        <v>0</v>
      </c>
      <c r="AS55" s="30">
        <f t="shared" si="67"/>
        <v>0.88199753459952968</v>
      </c>
      <c r="AT55" s="30">
        <f t="shared" si="68"/>
        <v>1.1008125511442299E-2</v>
      </c>
      <c r="AU55" s="30">
        <f t="shared" si="69"/>
        <v>0</v>
      </c>
      <c r="AV55" s="30">
        <f t="shared" si="70"/>
        <v>0.87098940908808742</v>
      </c>
      <c r="AW55" s="28"/>
      <c r="AX55" s="52">
        <f t="shared" si="71"/>
        <v>310.90413094633419</v>
      </c>
      <c r="AY55" s="52">
        <f t="shared" si="72"/>
        <v>321.22089407168664</v>
      </c>
      <c r="AZ55" s="19"/>
      <c r="BA55" s="19"/>
      <c r="BB55" s="53">
        <f t="shared" si="73"/>
        <v>870.4381605189393</v>
      </c>
      <c r="BC55" s="53">
        <f t="shared" si="74"/>
        <v>-43.521908025946964</v>
      </c>
      <c r="BD55" s="53">
        <f t="shared" si="75"/>
        <v>-21.077692971069229</v>
      </c>
      <c r="BE55" s="53">
        <f t="shared" si="76"/>
        <v>-1100.8125511442299</v>
      </c>
      <c r="BF55" s="53">
        <f t="shared" si="77"/>
        <v>-294.97399162230681</v>
      </c>
      <c r="BG55" s="53">
        <f t="shared" si="78"/>
        <v>-9.66060100618642</v>
      </c>
      <c r="BH55" s="53">
        <f t="shared" si="42"/>
        <v>93.410654338612531</v>
      </c>
      <c r="BI55" s="53">
        <f t="shared" si="79"/>
        <v>-211.22393828988072</v>
      </c>
    </row>
    <row r="56" spans="1:61" x14ac:dyDescent="0.2">
      <c r="A56" s="34"/>
      <c r="B56" s="89"/>
      <c r="C56" s="91"/>
      <c r="D56" s="19"/>
      <c r="E56" s="55">
        <f t="shared" si="46"/>
        <v>39</v>
      </c>
      <c r="F56" s="27">
        <f t="shared" si="47"/>
        <v>1032.4163105915852</v>
      </c>
      <c r="G56" s="27">
        <f t="shared" si="44"/>
        <v>51.620815529579261</v>
      </c>
      <c r="H56" s="28">
        <f t="shared" si="43"/>
        <v>25</v>
      </c>
      <c r="I56" s="27">
        <f t="shared" si="48"/>
        <v>100000</v>
      </c>
      <c r="J56" s="56">
        <f>'SPWL Reserve'!D47</f>
        <v>3.8559999999999999</v>
      </c>
      <c r="K56" s="52">
        <f t="shared" si="49"/>
        <v>385.6</v>
      </c>
      <c r="L56" s="56"/>
      <c r="M56" s="96">
        <f>'SPWL Reserve'!E47*1000</f>
        <v>16.950197080660736</v>
      </c>
      <c r="N56" s="9">
        <v>0</v>
      </c>
      <c r="O56" s="30">
        <f t="shared" si="35"/>
        <v>0.84310771884276914</v>
      </c>
      <c r="P56" s="30">
        <f t="shared" si="80"/>
        <v>1.4290841994611237E-2</v>
      </c>
      <c r="Q56" s="30">
        <f t="shared" si="50"/>
        <v>0</v>
      </c>
      <c r="R56" s="30">
        <f t="shared" si="51"/>
        <v>0.82881687684815786</v>
      </c>
      <c r="S56" s="28"/>
      <c r="T56" s="52">
        <f t="shared" si="52"/>
        <v>310.93812670921329</v>
      </c>
      <c r="U56" s="52">
        <f t="shared" si="45"/>
        <v>319.5917877126497</v>
      </c>
      <c r="V56" s="19"/>
      <c r="W56" s="19"/>
      <c r="X56" s="53">
        <f t="shared" si="53"/>
        <v>855.68406215161542</v>
      </c>
      <c r="Y56" s="53">
        <f t="shared" si="54"/>
        <v>-42.784203107580765</v>
      </c>
      <c r="Z56" s="53">
        <f t="shared" si="55"/>
        <v>-20.720421921203947</v>
      </c>
      <c r="AA56" s="53">
        <f t="shared" si="56"/>
        <v>-1429.0841994611237</v>
      </c>
      <c r="AB56" s="53">
        <f t="shared" si="57"/>
        <v>-636.90476233829304</v>
      </c>
      <c r="AC56" s="53">
        <f t="shared" si="58"/>
        <v>-9.2981336737534281</v>
      </c>
      <c r="AD56" s="53">
        <f t="shared" si="37"/>
        <v>92.262753548567545</v>
      </c>
      <c r="AE56" s="53">
        <f t="shared" si="59"/>
        <v>-553.94014246347899</v>
      </c>
      <c r="AF56" s="19"/>
      <c r="AG56" s="46"/>
      <c r="AH56" s="19"/>
      <c r="AI56" s="55">
        <f t="shared" si="60"/>
        <v>39</v>
      </c>
      <c r="AJ56" s="27">
        <f t="shared" si="61"/>
        <v>1032.4163105915852</v>
      </c>
      <c r="AK56" s="27">
        <f t="shared" si="62"/>
        <v>51.620815529579261</v>
      </c>
      <c r="AL56" s="28">
        <f t="shared" si="63"/>
        <v>25</v>
      </c>
      <c r="AM56" s="27">
        <f t="shared" si="64"/>
        <v>100000</v>
      </c>
      <c r="AN56" s="56">
        <f t="shared" si="25"/>
        <v>3.8559999999999999</v>
      </c>
      <c r="AO56" s="52">
        <f t="shared" si="65"/>
        <v>385.6</v>
      </c>
      <c r="AP56" s="28"/>
      <c r="AQ56" s="9">
        <f>M56*'Lapse &amp; Death Age 26-35'!$B$31</f>
        <v>13.729659635335198</v>
      </c>
      <c r="AR56" s="9">
        <f t="shared" si="66"/>
        <v>0</v>
      </c>
      <c r="AS56" s="30">
        <f t="shared" si="67"/>
        <v>0.87098940908808742</v>
      </c>
      <c r="AT56" s="30">
        <f t="shared" si="68"/>
        <v>1.195838813276117E-2</v>
      </c>
      <c r="AU56" s="30">
        <f t="shared" si="69"/>
        <v>0</v>
      </c>
      <c r="AV56" s="30">
        <f t="shared" si="70"/>
        <v>0.85903102095532624</v>
      </c>
      <c r="AW56" s="28"/>
      <c r="AX56" s="52">
        <f t="shared" si="71"/>
        <v>321.22089407168664</v>
      </c>
      <c r="AY56" s="52">
        <f t="shared" si="72"/>
        <v>331.24236168037379</v>
      </c>
      <c r="AZ56" s="19"/>
      <c r="BA56" s="19"/>
      <c r="BB56" s="53">
        <f t="shared" si="73"/>
        <v>855.68406215161542</v>
      </c>
      <c r="BC56" s="53">
        <f t="shared" si="74"/>
        <v>-42.784203107580765</v>
      </c>
      <c r="BD56" s="53">
        <f t="shared" si="75"/>
        <v>-20.720421921203947</v>
      </c>
      <c r="BE56" s="53">
        <f t="shared" si="76"/>
        <v>-1195.838813276117</v>
      </c>
      <c r="BF56" s="53">
        <f t="shared" si="77"/>
        <v>-403.6593761532863</v>
      </c>
      <c r="BG56" s="53">
        <f t="shared" si="78"/>
        <v>-9.2981336737534281</v>
      </c>
      <c r="BH56" s="53">
        <f t="shared" si="42"/>
        <v>93.106928992882374</v>
      </c>
      <c r="BI56" s="53">
        <f t="shared" si="79"/>
        <v>-319.85058083415737</v>
      </c>
    </row>
    <row r="57" spans="1:61" x14ac:dyDescent="0.2">
      <c r="A57" s="34"/>
      <c r="B57" s="89"/>
      <c r="C57" s="91"/>
      <c r="D57" s="19"/>
      <c r="E57" s="55">
        <f t="shared" si="46"/>
        <v>40</v>
      </c>
      <c r="F57" s="27">
        <f t="shared" si="47"/>
        <v>1032.4163105915852</v>
      </c>
      <c r="G57" s="27">
        <f t="shared" si="44"/>
        <v>51.620815529579261</v>
      </c>
      <c r="H57" s="28">
        <f t="shared" si="43"/>
        <v>25</v>
      </c>
      <c r="I57" s="27">
        <f t="shared" si="48"/>
        <v>100000</v>
      </c>
      <c r="J57" s="56">
        <f>'SPWL Reserve'!D48</f>
        <v>4.0289999999999999</v>
      </c>
      <c r="K57" s="52">
        <f t="shared" si="49"/>
        <v>402.9</v>
      </c>
      <c r="L57" s="56"/>
      <c r="M57" s="96">
        <f>'SPWL Reserve'!E48*1000</f>
        <v>18.704439664650572</v>
      </c>
      <c r="N57" s="9">
        <v>0</v>
      </c>
      <c r="O57" s="30">
        <f t="shared" si="35"/>
        <v>0.82881687684815786</v>
      </c>
      <c r="P57" s="30">
        <f t="shared" si="80"/>
        <v>1.5502555266050494E-2</v>
      </c>
      <c r="Q57" s="30">
        <f t="shared" si="50"/>
        <v>0</v>
      </c>
      <c r="R57" s="30">
        <f t="shared" si="51"/>
        <v>0.81331432158210737</v>
      </c>
      <c r="S57" s="28"/>
      <c r="T57" s="52">
        <f t="shared" si="52"/>
        <v>319.5917877126497</v>
      </c>
      <c r="U57" s="52">
        <f t="shared" si="45"/>
        <v>327.68434016543102</v>
      </c>
      <c r="V57" s="19"/>
      <c r="W57" s="19"/>
      <c r="X57" s="53">
        <f t="shared" si="53"/>
        <v>839.67897123909734</v>
      </c>
      <c r="Y57" s="53">
        <f t="shared" si="54"/>
        <v>-41.983948561954868</v>
      </c>
      <c r="Z57" s="53">
        <f t="shared" si="55"/>
        <v>-20.332858039552683</v>
      </c>
      <c r="AA57" s="53">
        <f t="shared" si="56"/>
        <v>-1550.2555266050495</v>
      </c>
      <c r="AB57" s="53">
        <f t="shared" si="57"/>
        <v>-772.89336196745967</v>
      </c>
      <c r="AC57" s="53">
        <f t="shared" si="58"/>
        <v>-8.8279832963510163</v>
      </c>
      <c r="AD57" s="53">
        <f t="shared" si="37"/>
        <v>91.724927379961159</v>
      </c>
      <c r="AE57" s="53">
        <f t="shared" si="59"/>
        <v>-689.99641788384952</v>
      </c>
      <c r="AF57" s="19"/>
      <c r="AG57" s="46"/>
      <c r="AH57" s="19"/>
      <c r="AI57" s="55">
        <f t="shared" si="60"/>
        <v>40</v>
      </c>
      <c r="AJ57" s="27">
        <f t="shared" si="61"/>
        <v>1032.4163105915852</v>
      </c>
      <c r="AK57" s="27">
        <f t="shared" si="62"/>
        <v>51.620815529579261</v>
      </c>
      <c r="AL57" s="28">
        <f t="shared" si="63"/>
        <v>25</v>
      </c>
      <c r="AM57" s="27">
        <f t="shared" si="64"/>
        <v>100000</v>
      </c>
      <c r="AN57" s="56">
        <f t="shared" si="25"/>
        <v>4.0289999999999999</v>
      </c>
      <c r="AO57" s="52">
        <f t="shared" si="65"/>
        <v>402.9</v>
      </c>
      <c r="AP57" s="28"/>
      <c r="AQ57" s="9">
        <f>M57*'Lapse &amp; Death Age 26-35'!$B$31</f>
        <v>15.150596128366963</v>
      </c>
      <c r="AR57" s="9">
        <f t="shared" si="66"/>
        <v>0</v>
      </c>
      <c r="AS57" s="30">
        <f t="shared" si="67"/>
        <v>0.85903102095532624</v>
      </c>
      <c r="AT57" s="30">
        <f t="shared" si="68"/>
        <v>1.3014832060232885E-2</v>
      </c>
      <c r="AU57" s="30">
        <f t="shared" si="69"/>
        <v>0</v>
      </c>
      <c r="AV57" s="30">
        <f t="shared" si="70"/>
        <v>0.84601618889509334</v>
      </c>
      <c r="AW57" s="28"/>
      <c r="AX57" s="52">
        <f t="shared" si="71"/>
        <v>331.24236168037379</v>
      </c>
      <c r="AY57" s="52">
        <f t="shared" si="72"/>
        <v>340.85992250583308</v>
      </c>
      <c r="AZ57" s="19"/>
      <c r="BA57" s="19"/>
      <c r="BB57" s="53">
        <f t="shared" si="73"/>
        <v>839.67897123909734</v>
      </c>
      <c r="BC57" s="53">
        <f t="shared" si="74"/>
        <v>-41.983948561954868</v>
      </c>
      <c r="BD57" s="53">
        <f t="shared" si="75"/>
        <v>-20.332858039552683</v>
      </c>
      <c r="BE57" s="53">
        <f t="shared" si="76"/>
        <v>-1301.4832060232884</v>
      </c>
      <c r="BF57" s="53">
        <f t="shared" si="77"/>
        <v>-524.12104138569862</v>
      </c>
      <c r="BG57" s="53">
        <f t="shared" si="78"/>
        <v>-8.8279832963510163</v>
      </c>
      <c r="BH57" s="53">
        <f t="shared" si="42"/>
        <v>92.681394458232262</v>
      </c>
      <c r="BI57" s="53">
        <f t="shared" si="79"/>
        <v>-440.26763022381738</v>
      </c>
    </row>
    <row r="58" spans="1:61" x14ac:dyDescent="0.2">
      <c r="A58" s="34"/>
      <c r="B58" s="89"/>
      <c r="C58" s="91"/>
      <c r="D58" s="19"/>
      <c r="E58" s="55">
        <f t="shared" si="46"/>
        <v>41</v>
      </c>
      <c r="F58" s="27">
        <f t="shared" si="47"/>
        <v>1032.4163105915852</v>
      </c>
      <c r="G58" s="27">
        <f t="shared" si="44"/>
        <v>51.620815529579261</v>
      </c>
      <c r="H58" s="28">
        <f t="shared" si="43"/>
        <v>25</v>
      </c>
      <c r="I58" s="27">
        <f t="shared" si="48"/>
        <v>100000</v>
      </c>
      <c r="J58" s="56">
        <f>'SPWL Reserve'!D49</f>
        <v>4.2080000000000002</v>
      </c>
      <c r="K58" s="52">
        <f t="shared" si="49"/>
        <v>420.8</v>
      </c>
      <c r="L58" s="56"/>
      <c r="M58" s="96">
        <f>'SPWL Reserve'!E49*1000</f>
        <v>20.707442522007625</v>
      </c>
      <c r="N58" s="9">
        <v>0</v>
      </c>
      <c r="O58" s="30">
        <f t="shared" si="35"/>
        <v>0.81331432158210737</v>
      </c>
      <c r="P58" s="30">
        <f t="shared" si="80"/>
        <v>1.6841659566487113E-2</v>
      </c>
      <c r="Q58" s="30">
        <f t="shared" si="50"/>
        <v>0</v>
      </c>
      <c r="R58" s="30">
        <f t="shared" si="51"/>
        <v>0.79647266201562028</v>
      </c>
      <c r="S58" s="28"/>
      <c r="T58" s="52">
        <f t="shared" si="52"/>
        <v>327.68434016543102</v>
      </c>
      <c r="U58" s="52">
        <f t="shared" si="45"/>
        <v>335.15569617617302</v>
      </c>
      <c r="V58" s="19"/>
      <c r="W58" s="19"/>
      <c r="X58" s="53">
        <f t="shared" si="53"/>
        <v>822.29136720522536</v>
      </c>
      <c r="Y58" s="53">
        <f t="shared" si="54"/>
        <v>-41.114568360261266</v>
      </c>
      <c r="Z58" s="53">
        <f t="shared" si="55"/>
        <v>-19.911816550390508</v>
      </c>
      <c r="AA58" s="53">
        <f t="shared" si="56"/>
        <v>-1684.1659566487112</v>
      </c>
      <c r="AB58" s="53">
        <f t="shared" si="57"/>
        <v>-922.9009743541377</v>
      </c>
      <c r="AC58" s="53">
        <f t="shared" si="58"/>
        <v>-8.3123468396280042</v>
      </c>
      <c r="AD58" s="53">
        <f t="shared" si="37"/>
        <v>91.033212335788235</v>
      </c>
      <c r="AE58" s="53">
        <f t="shared" si="59"/>
        <v>-840.18010885797753</v>
      </c>
      <c r="AF58" s="19"/>
      <c r="AG58" s="46"/>
      <c r="AH58" s="19"/>
      <c r="AI58" s="55">
        <f t="shared" si="60"/>
        <v>41</v>
      </c>
      <c r="AJ58" s="27">
        <f t="shared" si="61"/>
        <v>1032.4163105915852</v>
      </c>
      <c r="AK58" s="27">
        <f t="shared" si="62"/>
        <v>51.620815529579261</v>
      </c>
      <c r="AL58" s="28">
        <f t="shared" si="63"/>
        <v>25</v>
      </c>
      <c r="AM58" s="27">
        <f t="shared" si="64"/>
        <v>100000</v>
      </c>
      <c r="AN58" s="56">
        <f t="shared" si="25"/>
        <v>4.2080000000000002</v>
      </c>
      <c r="AO58" s="52">
        <f t="shared" si="65"/>
        <v>420.8</v>
      </c>
      <c r="AP58" s="28"/>
      <c r="AQ58" s="9">
        <f>M58*'Lapse &amp; Death Age 26-35'!$B$31</f>
        <v>16.773028442826178</v>
      </c>
      <c r="AR58" s="9">
        <f t="shared" si="66"/>
        <v>0</v>
      </c>
      <c r="AS58" s="30">
        <f t="shared" si="67"/>
        <v>0.84601618889509334</v>
      </c>
      <c r="AT58" s="30">
        <f t="shared" si="68"/>
        <v>1.4190253599428805E-2</v>
      </c>
      <c r="AU58" s="30">
        <f t="shared" si="69"/>
        <v>0</v>
      </c>
      <c r="AV58" s="30">
        <f t="shared" si="70"/>
        <v>0.83182593529566451</v>
      </c>
      <c r="AW58" s="28"/>
      <c r="AX58" s="52">
        <f t="shared" si="71"/>
        <v>340.85992250583308</v>
      </c>
      <c r="AY58" s="52">
        <f t="shared" si="72"/>
        <v>350.03235357241562</v>
      </c>
      <c r="AZ58" s="19"/>
      <c r="BA58" s="19"/>
      <c r="BB58" s="53">
        <f t="shared" si="73"/>
        <v>822.29136720522536</v>
      </c>
      <c r="BC58" s="53">
        <f t="shared" si="74"/>
        <v>-41.114568360261266</v>
      </c>
      <c r="BD58" s="53">
        <f t="shared" si="75"/>
        <v>-19.911816550390508</v>
      </c>
      <c r="BE58" s="53">
        <f t="shared" si="76"/>
        <v>-1419.0253599428804</v>
      </c>
      <c r="BF58" s="53">
        <f t="shared" si="77"/>
        <v>-657.76037764830687</v>
      </c>
      <c r="BG58" s="53">
        <f t="shared" si="78"/>
        <v>-8.3123468396280042</v>
      </c>
      <c r="BH58" s="53">
        <f t="shared" si="42"/>
        <v>92.114876705333984</v>
      </c>
      <c r="BI58" s="53">
        <f t="shared" si="79"/>
        <v>-573.95784778260099</v>
      </c>
    </row>
    <row r="59" spans="1:61" x14ac:dyDescent="0.2">
      <c r="A59" s="34"/>
      <c r="B59" s="89"/>
      <c r="C59" s="91"/>
      <c r="D59" s="19"/>
      <c r="E59" s="55">
        <f t="shared" si="46"/>
        <v>42</v>
      </c>
      <c r="F59" s="27">
        <f t="shared" si="47"/>
        <v>1032.4163105915852</v>
      </c>
      <c r="G59" s="27">
        <f t="shared" si="44"/>
        <v>51.620815529579261</v>
      </c>
      <c r="H59" s="28">
        <f t="shared" si="43"/>
        <v>25</v>
      </c>
      <c r="I59" s="27">
        <f t="shared" si="48"/>
        <v>100000</v>
      </c>
      <c r="J59" s="56">
        <f>'SPWL Reserve'!D50</f>
        <v>4.3899999999999997</v>
      </c>
      <c r="K59" s="52">
        <f t="shared" si="49"/>
        <v>438.99999999999994</v>
      </c>
      <c r="L59" s="56"/>
      <c r="M59" s="96">
        <f>'SPWL Reserve'!E50*1000</f>
        <v>22.995587082134691</v>
      </c>
      <c r="N59" s="9">
        <v>0</v>
      </c>
      <c r="O59" s="30">
        <f t="shared" si="35"/>
        <v>0.79647266201562028</v>
      </c>
      <c r="P59" s="30">
        <f t="shared" si="80"/>
        <v>1.8315356457919825E-2</v>
      </c>
      <c r="Q59" s="30">
        <f t="shared" si="50"/>
        <v>0</v>
      </c>
      <c r="R59" s="30">
        <f t="shared" si="51"/>
        <v>0.77815730555770046</v>
      </c>
      <c r="S59" s="28"/>
      <c r="T59" s="52">
        <f t="shared" si="52"/>
        <v>335.15569617617302</v>
      </c>
      <c r="U59" s="52">
        <f t="shared" si="45"/>
        <v>341.61105713983045</v>
      </c>
      <c r="V59" s="19"/>
      <c r="W59" s="19"/>
      <c r="X59" s="53">
        <f t="shared" si="53"/>
        <v>803.38229446376999</v>
      </c>
      <c r="Y59" s="53">
        <f t="shared" si="54"/>
        <v>-40.1691147231885</v>
      </c>
      <c r="Z59" s="53">
        <f t="shared" si="55"/>
        <v>-19.453932638942511</v>
      </c>
      <c r="AA59" s="53">
        <f t="shared" si="56"/>
        <v>-1831.5356457919825</v>
      </c>
      <c r="AB59" s="53">
        <f t="shared" si="57"/>
        <v>-1087.7763986903435</v>
      </c>
      <c r="AC59" s="53">
        <f t="shared" si="58"/>
        <v>-7.4088321031064996</v>
      </c>
      <c r="AD59" s="53">
        <f t="shared" si="37"/>
        <v>90.171838101915469</v>
      </c>
      <c r="AE59" s="53">
        <f t="shared" si="59"/>
        <v>-1005.0133926915346</v>
      </c>
      <c r="AF59" s="19"/>
      <c r="AG59" s="46"/>
      <c r="AH59" s="19"/>
      <c r="AI59" s="55">
        <f t="shared" si="60"/>
        <v>42</v>
      </c>
      <c r="AJ59" s="27">
        <f t="shared" si="61"/>
        <v>1032.4163105915852</v>
      </c>
      <c r="AK59" s="27">
        <f t="shared" si="62"/>
        <v>51.620815529579261</v>
      </c>
      <c r="AL59" s="28">
        <f t="shared" si="63"/>
        <v>25</v>
      </c>
      <c r="AM59" s="27">
        <f t="shared" si="64"/>
        <v>100000</v>
      </c>
      <c r="AN59" s="56">
        <f t="shared" si="25"/>
        <v>4.3899999999999997</v>
      </c>
      <c r="AO59" s="52">
        <f t="shared" si="65"/>
        <v>438.99999999999994</v>
      </c>
      <c r="AP59" s="28"/>
      <c r="AQ59" s="9">
        <f>M59*'Lapse &amp; Death Age 26-35'!$B$31</f>
        <v>18.626425536529101</v>
      </c>
      <c r="AR59" s="9">
        <f t="shared" si="66"/>
        <v>0</v>
      </c>
      <c r="AS59" s="30">
        <f t="shared" si="67"/>
        <v>0.83182593529566451</v>
      </c>
      <c r="AT59" s="30">
        <f t="shared" si="68"/>
        <v>1.5493943843138369E-2</v>
      </c>
      <c r="AU59" s="30">
        <f t="shared" si="69"/>
        <v>0</v>
      </c>
      <c r="AV59" s="30">
        <f t="shared" si="70"/>
        <v>0.81633199145252611</v>
      </c>
      <c r="AW59" s="28"/>
      <c r="AX59" s="52">
        <f t="shared" si="71"/>
        <v>350.03235357241562</v>
      </c>
      <c r="AY59" s="52">
        <f t="shared" si="72"/>
        <v>358.3697442476589</v>
      </c>
      <c r="AZ59" s="19"/>
      <c r="BA59" s="19"/>
      <c r="BB59" s="53">
        <f t="shared" si="73"/>
        <v>803.38229446376999</v>
      </c>
      <c r="BC59" s="53">
        <f t="shared" si="74"/>
        <v>-40.1691147231885</v>
      </c>
      <c r="BD59" s="53">
        <f t="shared" si="75"/>
        <v>-19.453932638942511</v>
      </c>
      <c r="BE59" s="53">
        <f t="shared" si="76"/>
        <v>-1549.394384313837</v>
      </c>
      <c r="BF59" s="53">
        <f t="shared" si="77"/>
        <v>-805.63513721219806</v>
      </c>
      <c r="BG59" s="53">
        <f t="shared" si="78"/>
        <v>-7.4088321031064996</v>
      </c>
      <c r="BH59" s="53">
        <f t="shared" si="42"/>
        <v>91.393154156698984</v>
      </c>
      <c r="BI59" s="53">
        <f t="shared" si="79"/>
        <v>-721.65081515860561</v>
      </c>
    </row>
    <row r="60" spans="1:61" x14ac:dyDescent="0.2">
      <c r="A60" s="34"/>
      <c r="B60" s="89"/>
      <c r="C60" s="91"/>
      <c r="D60" s="19"/>
      <c r="E60" s="55">
        <f t="shared" si="46"/>
        <v>43</v>
      </c>
      <c r="F60" s="27">
        <f t="shared" si="47"/>
        <v>1032.4163105915852</v>
      </c>
      <c r="G60" s="27">
        <f t="shared" si="44"/>
        <v>51.620815529579261</v>
      </c>
      <c r="H60" s="28">
        <f t="shared" si="43"/>
        <v>25</v>
      </c>
      <c r="I60" s="27">
        <f t="shared" si="48"/>
        <v>100000</v>
      </c>
      <c r="J60" s="56">
        <f>'SPWL Reserve'!D51</f>
        <v>4.5780000000000003</v>
      </c>
      <c r="K60" s="52">
        <f t="shared" si="49"/>
        <v>457.80000000000007</v>
      </c>
      <c r="L60" s="56"/>
      <c r="M60" s="96">
        <f>'SPWL Reserve'!E51*1000</f>
        <v>25.623223656035577</v>
      </c>
      <c r="N60" s="9">
        <v>0</v>
      </c>
      <c r="O60" s="30">
        <f t="shared" si="35"/>
        <v>0.77815730555770046</v>
      </c>
      <c r="P60" s="30">
        <f t="shared" si="80"/>
        <v>1.9938898679882976E-2</v>
      </c>
      <c r="Q60" s="30">
        <f t="shared" si="50"/>
        <v>0</v>
      </c>
      <c r="R60" s="30">
        <f t="shared" si="51"/>
        <v>0.7582184068778175</v>
      </c>
      <c r="S60" s="28"/>
      <c r="T60" s="52">
        <f t="shared" si="52"/>
        <v>341.61105713983045</v>
      </c>
      <c r="U60" s="52">
        <f t="shared" si="45"/>
        <v>347.1123866686649</v>
      </c>
      <c r="V60" s="19"/>
      <c r="W60" s="19"/>
      <c r="X60" s="53">
        <f t="shared" si="53"/>
        <v>782.79705025142573</v>
      </c>
      <c r="Y60" s="53">
        <f t="shared" si="54"/>
        <v>-39.139852512571288</v>
      </c>
      <c r="Z60" s="53">
        <f t="shared" si="55"/>
        <v>-18.955460171945436</v>
      </c>
      <c r="AA60" s="53">
        <f t="shared" si="56"/>
        <v>-1993.8898679882977</v>
      </c>
      <c r="AB60" s="53">
        <f t="shared" si="57"/>
        <v>-1269.1881304213889</v>
      </c>
      <c r="AC60" s="53">
        <f t="shared" si="58"/>
        <v>-6.588915859458</v>
      </c>
      <c r="AD60" s="53">
        <f t="shared" si="37"/>
        <v>89.096327765469198</v>
      </c>
      <c r="AE60" s="53">
        <f t="shared" si="59"/>
        <v>-1186.6807185153777</v>
      </c>
      <c r="AF60" s="19"/>
      <c r="AG60" s="46"/>
      <c r="AH60" s="19"/>
      <c r="AI60" s="55">
        <f t="shared" si="60"/>
        <v>43</v>
      </c>
      <c r="AJ60" s="27">
        <f t="shared" si="61"/>
        <v>1032.4163105915852</v>
      </c>
      <c r="AK60" s="27">
        <f t="shared" si="62"/>
        <v>51.620815529579261</v>
      </c>
      <c r="AL60" s="28">
        <f t="shared" si="63"/>
        <v>25</v>
      </c>
      <c r="AM60" s="27">
        <f t="shared" si="64"/>
        <v>100000</v>
      </c>
      <c r="AN60" s="56">
        <f t="shared" si="25"/>
        <v>4.5780000000000003</v>
      </c>
      <c r="AO60" s="52">
        <f t="shared" si="65"/>
        <v>457.80000000000007</v>
      </c>
      <c r="AP60" s="28"/>
      <c r="AQ60" s="9">
        <f>M60*'Lapse &amp; Death Age 26-35'!$B$31</f>
        <v>20.754811161388819</v>
      </c>
      <c r="AR60" s="9">
        <f t="shared" si="66"/>
        <v>0</v>
      </c>
      <c r="AS60" s="30">
        <f t="shared" si="67"/>
        <v>0.81633199145252611</v>
      </c>
      <c r="AT60" s="30">
        <f t="shared" si="68"/>
        <v>1.694281632759765E-2</v>
      </c>
      <c r="AU60" s="30">
        <f t="shared" si="69"/>
        <v>0</v>
      </c>
      <c r="AV60" s="30">
        <f t="shared" si="70"/>
        <v>0.79938917512492846</v>
      </c>
      <c r="AW60" s="28"/>
      <c r="AX60" s="52">
        <f t="shared" si="71"/>
        <v>358.3697442476589</v>
      </c>
      <c r="AY60" s="52">
        <f t="shared" si="72"/>
        <v>365.96036437219232</v>
      </c>
      <c r="AZ60" s="19"/>
      <c r="BA60" s="19"/>
      <c r="BB60" s="53">
        <f t="shared" si="73"/>
        <v>782.79705025142573</v>
      </c>
      <c r="BC60" s="53">
        <f t="shared" si="74"/>
        <v>-39.139852512571288</v>
      </c>
      <c r="BD60" s="53">
        <f t="shared" si="75"/>
        <v>-18.955460171945436</v>
      </c>
      <c r="BE60" s="53">
        <f t="shared" si="76"/>
        <v>-1694.281632759765</v>
      </c>
      <c r="BF60" s="53">
        <f t="shared" si="77"/>
        <v>-969.57989519285604</v>
      </c>
      <c r="BG60" s="53">
        <f t="shared" si="78"/>
        <v>-6.588915859458</v>
      </c>
      <c r="BH60" s="53">
        <f t="shared" si="42"/>
        <v>90.472151183104245</v>
      </c>
      <c r="BI60" s="53">
        <f t="shared" si="79"/>
        <v>-885.69665986920973</v>
      </c>
    </row>
    <row r="61" spans="1:61" x14ac:dyDescent="0.2">
      <c r="A61" s="34"/>
      <c r="B61" s="89"/>
      <c r="C61" s="91"/>
      <c r="D61" s="19"/>
      <c r="E61" s="55">
        <f t="shared" si="46"/>
        <v>44</v>
      </c>
      <c r="F61" s="27">
        <f t="shared" si="47"/>
        <v>1032.4163105915852</v>
      </c>
      <c r="G61" s="27">
        <f t="shared" si="44"/>
        <v>51.620815529579261</v>
      </c>
      <c r="H61" s="28">
        <f t="shared" si="43"/>
        <v>25</v>
      </c>
      <c r="I61" s="27">
        <f t="shared" si="48"/>
        <v>100000</v>
      </c>
      <c r="J61" s="56">
        <f>'SPWL Reserve'!D52</f>
        <v>4.7699999999999996</v>
      </c>
      <c r="K61" s="52">
        <f t="shared" si="49"/>
        <v>476.99999999999994</v>
      </c>
      <c r="L61" s="56"/>
      <c r="M61" s="96">
        <f>'SPWL Reserve'!E52*1000</f>
        <v>28.637207678475217</v>
      </c>
      <c r="N61" s="9">
        <v>0</v>
      </c>
      <c r="O61" s="30">
        <f t="shared" si="35"/>
        <v>0.7582184068778175</v>
      </c>
      <c r="P61" s="30">
        <f t="shared" si="80"/>
        <v>2.1713257983402682E-2</v>
      </c>
      <c r="Q61" s="30">
        <f t="shared" si="50"/>
        <v>0</v>
      </c>
      <c r="R61" s="30">
        <f t="shared" si="51"/>
        <v>0.73650514889441476</v>
      </c>
      <c r="S61" s="28"/>
      <c r="T61" s="52">
        <f t="shared" si="52"/>
        <v>347.1123866686649</v>
      </c>
      <c r="U61" s="52">
        <f t="shared" si="45"/>
        <v>351.31295602263577</v>
      </c>
      <c r="V61" s="19"/>
      <c r="W61" s="19"/>
      <c r="X61" s="53">
        <f t="shared" si="53"/>
        <v>760.37992855327786</v>
      </c>
      <c r="Y61" s="53">
        <f t="shared" si="54"/>
        <v>-38.018996427663893</v>
      </c>
      <c r="Z61" s="53">
        <f t="shared" si="55"/>
        <v>-18.41262872236037</v>
      </c>
      <c r="AA61" s="53">
        <f t="shared" si="56"/>
        <v>-2171.3257983402682</v>
      </c>
      <c r="AB61" s="53">
        <f t="shared" si="57"/>
        <v>-1467.3774949370145</v>
      </c>
      <c r="AC61" s="53">
        <f t="shared" si="58"/>
        <v>-5.4297655964036018</v>
      </c>
      <c r="AD61" s="53">
        <f t="shared" si="37"/>
        <v>87.799624580717705</v>
      </c>
      <c r="AE61" s="53">
        <f t="shared" si="59"/>
        <v>-1385.0076359527002</v>
      </c>
      <c r="AF61" s="19"/>
      <c r="AG61" s="46"/>
      <c r="AH61" s="19"/>
      <c r="AI61" s="55">
        <f t="shared" si="60"/>
        <v>44</v>
      </c>
      <c r="AJ61" s="27">
        <f t="shared" si="61"/>
        <v>1032.4163105915852</v>
      </c>
      <c r="AK61" s="27">
        <f t="shared" si="62"/>
        <v>51.620815529579261</v>
      </c>
      <c r="AL61" s="28">
        <f t="shared" si="63"/>
        <v>25</v>
      </c>
      <c r="AM61" s="27">
        <f t="shared" si="64"/>
        <v>100000</v>
      </c>
      <c r="AN61" s="56">
        <f t="shared" si="25"/>
        <v>4.7699999999999996</v>
      </c>
      <c r="AO61" s="52">
        <f t="shared" si="65"/>
        <v>476.99999999999994</v>
      </c>
      <c r="AP61" s="28"/>
      <c r="AQ61" s="9">
        <f>M61*'Lapse &amp; Death Age 26-35'!$B$31</f>
        <v>23.196138219564929</v>
      </c>
      <c r="AR61" s="9">
        <f t="shared" si="66"/>
        <v>0</v>
      </c>
      <c r="AS61" s="30">
        <f t="shared" si="67"/>
        <v>0.79938917512492846</v>
      </c>
      <c r="AT61" s="30">
        <f t="shared" si="68"/>
        <v>1.8542741797421835E-2</v>
      </c>
      <c r="AU61" s="30">
        <f t="shared" si="69"/>
        <v>0</v>
      </c>
      <c r="AV61" s="30">
        <f t="shared" si="70"/>
        <v>0.78084643332750658</v>
      </c>
      <c r="AW61" s="28"/>
      <c r="AX61" s="52">
        <f t="shared" si="71"/>
        <v>365.96036437219232</v>
      </c>
      <c r="AY61" s="52">
        <f t="shared" si="72"/>
        <v>372.46374869722058</v>
      </c>
      <c r="AZ61" s="19"/>
      <c r="BA61" s="19"/>
      <c r="BB61" s="53">
        <f t="shared" si="73"/>
        <v>760.37992855327786</v>
      </c>
      <c r="BC61" s="53">
        <f t="shared" si="74"/>
        <v>-38.018996427663893</v>
      </c>
      <c r="BD61" s="53">
        <f t="shared" si="75"/>
        <v>-18.41262872236037</v>
      </c>
      <c r="BE61" s="53">
        <f t="shared" si="76"/>
        <v>-1854.2741797421834</v>
      </c>
      <c r="BF61" s="53">
        <f t="shared" si="77"/>
        <v>-1150.3258763389299</v>
      </c>
      <c r="BG61" s="53">
        <f t="shared" si="78"/>
        <v>-5.4297655964036018</v>
      </c>
      <c r="BH61" s="53">
        <f t="shared" si="42"/>
        <v>89.346970678459641</v>
      </c>
      <c r="BI61" s="53">
        <f t="shared" si="79"/>
        <v>-1066.4086712568737</v>
      </c>
    </row>
    <row r="62" spans="1:61" x14ac:dyDescent="0.2">
      <c r="A62" s="34"/>
      <c r="B62" s="89"/>
      <c r="C62" s="91"/>
      <c r="D62" s="19"/>
      <c r="E62" s="55">
        <f t="shared" si="46"/>
        <v>45</v>
      </c>
      <c r="F62" s="27">
        <f t="shared" si="47"/>
        <v>1032.4163105915852</v>
      </c>
      <c r="G62" s="27">
        <f t="shared" si="44"/>
        <v>51.620815529579261</v>
      </c>
      <c r="H62" s="28">
        <f t="shared" si="43"/>
        <v>25</v>
      </c>
      <c r="I62" s="27">
        <f t="shared" si="48"/>
        <v>100000</v>
      </c>
      <c r="J62" s="56">
        <f>'SPWL Reserve'!D53</f>
        <v>4.9669999999999996</v>
      </c>
      <c r="K62" s="52">
        <f t="shared" si="49"/>
        <v>496.69999999999993</v>
      </c>
      <c r="L62" s="56"/>
      <c r="M62" s="96">
        <f>'SPWL Reserve'!E53*1000</f>
        <v>32.079455446734435</v>
      </c>
      <c r="N62" s="9">
        <v>0</v>
      </c>
      <c r="O62" s="30">
        <f t="shared" si="35"/>
        <v>0.73650514889441476</v>
      </c>
      <c r="P62" s="30">
        <f t="shared" si="80"/>
        <v>2.3626684110248892E-2</v>
      </c>
      <c r="Q62" s="30">
        <f t="shared" si="50"/>
        <v>0</v>
      </c>
      <c r="R62" s="30">
        <f t="shared" si="51"/>
        <v>0.71287846478416583</v>
      </c>
      <c r="S62" s="28"/>
      <c r="T62" s="52">
        <f t="shared" si="52"/>
        <v>351.31295602263577</v>
      </c>
      <c r="U62" s="52">
        <f t="shared" si="45"/>
        <v>354.0867334582951</v>
      </c>
      <c r="V62" s="19"/>
      <c r="W62" s="19"/>
      <c r="X62" s="53">
        <f t="shared" si="53"/>
        <v>735.9873545126618</v>
      </c>
      <c r="Y62" s="53">
        <f t="shared" si="54"/>
        <v>-36.79936772563309</v>
      </c>
      <c r="Z62" s="53">
        <f t="shared" si="55"/>
        <v>-17.821961619604146</v>
      </c>
      <c r="AA62" s="53">
        <f t="shared" si="56"/>
        <v>-2362.6684110248893</v>
      </c>
      <c r="AB62" s="53">
        <f t="shared" si="57"/>
        <v>-1681.3023858574647</v>
      </c>
      <c r="AC62" s="53">
        <f t="shared" si="58"/>
        <v>-4.1519273751368768</v>
      </c>
      <c r="AD62" s="53">
        <f t="shared" si="37"/>
        <v>86.242065865058152</v>
      </c>
      <c r="AE62" s="53">
        <f t="shared" si="59"/>
        <v>-1599.2122473675436</v>
      </c>
      <c r="AF62" s="19"/>
      <c r="AG62" s="46"/>
      <c r="AH62" s="19"/>
      <c r="AI62" s="55">
        <f t="shared" si="60"/>
        <v>45</v>
      </c>
      <c r="AJ62" s="27">
        <f t="shared" si="61"/>
        <v>1032.4163105915852</v>
      </c>
      <c r="AK62" s="27">
        <f t="shared" si="62"/>
        <v>51.620815529579261</v>
      </c>
      <c r="AL62" s="28">
        <f t="shared" si="63"/>
        <v>25</v>
      </c>
      <c r="AM62" s="27">
        <f t="shared" si="64"/>
        <v>100000</v>
      </c>
      <c r="AN62" s="56">
        <f t="shared" si="25"/>
        <v>4.9669999999999996</v>
      </c>
      <c r="AO62" s="52">
        <f t="shared" si="65"/>
        <v>496.69999999999993</v>
      </c>
      <c r="AP62" s="28"/>
      <c r="AQ62" s="9">
        <f>M62*'Lapse &amp; Death Age 26-35'!$B$31</f>
        <v>25.984358911854894</v>
      </c>
      <c r="AR62" s="9">
        <f t="shared" si="66"/>
        <v>0</v>
      </c>
      <c r="AS62" s="30">
        <f t="shared" si="67"/>
        <v>0.78084643332750658</v>
      </c>
      <c r="AT62" s="30">
        <f t="shared" si="68"/>
        <v>2.0289793978623703E-2</v>
      </c>
      <c r="AU62" s="30">
        <f t="shared" si="69"/>
        <v>0</v>
      </c>
      <c r="AV62" s="30">
        <f t="shared" si="70"/>
        <v>0.76055663934888285</v>
      </c>
      <c r="AW62" s="28"/>
      <c r="AX62" s="52">
        <f t="shared" si="71"/>
        <v>372.46374869722058</v>
      </c>
      <c r="AY62" s="52">
        <f t="shared" si="72"/>
        <v>377.76848276459003</v>
      </c>
      <c r="AZ62" s="19"/>
      <c r="BA62" s="19"/>
      <c r="BB62" s="53">
        <f t="shared" si="73"/>
        <v>735.9873545126618</v>
      </c>
      <c r="BC62" s="53">
        <f t="shared" si="74"/>
        <v>-36.79936772563309</v>
      </c>
      <c r="BD62" s="53">
        <f t="shared" si="75"/>
        <v>-17.821961619604146</v>
      </c>
      <c r="BE62" s="53">
        <f t="shared" si="76"/>
        <v>-2028.9793978623704</v>
      </c>
      <c r="BF62" s="53">
        <f t="shared" si="77"/>
        <v>-1347.6133726949461</v>
      </c>
      <c r="BG62" s="53">
        <f t="shared" si="78"/>
        <v>-4.1519273751368768</v>
      </c>
      <c r="BH62" s="53">
        <f t="shared" si="42"/>
        <v>87.978464168577091</v>
      </c>
      <c r="BI62" s="53">
        <f t="shared" si="79"/>
        <v>-1263.7868359015058</v>
      </c>
    </row>
    <row r="63" spans="1:61" x14ac:dyDescent="0.2">
      <c r="A63" s="34"/>
      <c r="B63" s="89"/>
      <c r="C63" s="91"/>
      <c r="D63" s="19"/>
      <c r="E63" s="55">
        <f t="shared" si="46"/>
        <v>46</v>
      </c>
      <c r="F63" s="27">
        <f t="shared" si="47"/>
        <v>1032.4163105915852</v>
      </c>
      <c r="G63" s="27">
        <f t="shared" si="44"/>
        <v>51.620815529579261</v>
      </c>
      <c r="H63" s="28">
        <f t="shared" si="43"/>
        <v>25</v>
      </c>
      <c r="I63" s="27">
        <f t="shared" si="48"/>
        <v>100000</v>
      </c>
      <c r="J63" s="56">
        <f>'SPWL Reserve'!D54</f>
        <v>5.1669999999999998</v>
      </c>
      <c r="K63" s="52">
        <f t="shared" si="49"/>
        <v>516.70000000000005</v>
      </c>
      <c r="L63" s="56"/>
      <c r="M63" s="96">
        <f>'SPWL Reserve'!E54*1000</f>
        <v>35.983846857204576</v>
      </c>
      <c r="N63" s="9">
        <v>0</v>
      </c>
      <c r="O63" s="30">
        <f t="shared" si="35"/>
        <v>0.71287846478416583</v>
      </c>
      <c r="P63" s="30">
        <f t="shared" si="80"/>
        <v>2.5652109504592527E-2</v>
      </c>
      <c r="Q63" s="30">
        <f t="shared" si="50"/>
        <v>0</v>
      </c>
      <c r="R63" s="30">
        <f t="shared" si="51"/>
        <v>0.68722635527957332</v>
      </c>
      <c r="S63" s="28"/>
      <c r="T63" s="52">
        <f t="shared" si="52"/>
        <v>354.0867334582951</v>
      </c>
      <c r="U63" s="52">
        <f t="shared" si="45"/>
        <v>355.08985777295555</v>
      </c>
      <c r="V63" s="19"/>
      <c r="W63" s="19"/>
      <c r="X63" s="53">
        <f t="shared" si="53"/>
        <v>709.50369825903908</v>
      </c>
      <c r="Y63" s="53">
        <f t="shared" si="54"/>
        <v>-35.475184912951953</v>
      </c>
      <c r="Z63" s="53">
        <f t="shared" si="55"/>
        <v>-17.180658881989334</v>
      </c>
      <c r="AA63" s="53">
        <f t="shared" si="56"/>
        <v>-2565.2109504592527</v>
      </c>
      <c r="AB63" s="53">
        <f t="shared" si="57"/>
        <v>-1908.3630959951547</v>
      </c>
      <c r="AC63" s="53">
        <f t="shared" si="58"/>
        <v>-2.522195298122698</v>
      </c>
      <c r="AD63" s="53">
        <f t="shared" si="37"/>
        <v>84.404286772581401</v>
      </c>
      <c r="AE63" s="53">
        <f t="shared" si="59"/>
        <v>-1826.4810045206959</v>
      </c>
      <c r="AF63" s="19"/>
      <c r="AG63" s="46"/>
      <c r="AH63" s="19"/>
      <c r="AI63" s="55">
        <f t="shared" si="60"/>
        <v>46</v>
      </c>
      <c r="AJ63" s="27">
        <f t="shared" si="61"/>
        <v>1032.4163105915852</v>
      </c>
      <c r="AK63" s="27">
        <f t="shared" si="62"/>
        <v>51.620815529579261</v>
      </c>
      <c r="AL63" s="28">
        <f t="shared" si="63"/>
        <v>25</v>
      </c>
      <c r="AM63" s="27">
        <f t="shared" si="64"/>
        <v>100000</v>
      </c>
      <c r="AN63" s="56">
        <f t="shared" si="25"/>
        <v>5.1669999999999998</v>
      </c>
      <c r="AO63" s="52">
        <f t="shared" si="65"/>
        <v>516.70000000000005</v>
      </c>
      <c r="AP63" s="28"/>
      <c r="AQ63" s="9">
        <f>M63*'Lapse &amp; Death Age 26-35'!$B$31</f>
        <v>29.146915954335707</v>
      </c>
      <c r="AR63" s="9">
        <f t="shared" si="66"/>
        <v>0</v>
      </c>
      <c r="AS63" s="30">
        <f t="shared" si="67"/>
        <v>0.76055663934888285</v>
      </c>
      <c r="AT63" s="30">
        <f t="shared" si="68"/>
        <v>2.2167880445613904E-2</v>
      </c>
      <c r="AU63" s="30">
        <f t="shared" si="69"/>
        <v>0</v>
      </c>
      <c r="AV63" s="30">
        <f t="shared" si="70"/>
        <v>0.73838875890326894</v>
      </c>
      <c r="AW63" s="28"/>
      <c r="AX63" s="52">
        <f t="shared" si="71"/>
        <v>377.76848276459003</v>
      </c>
      <c r="AY63" s="52">
        <f t="shared" si="72"/>
        <v>381.52547172531911</v>
      </c>
      <c r="AZ63" s="19"/>
      <c r="BA63" s="19"/>
      <c r="BB63" s="53">
        <f t="shared" si="73"/>
        <v>709.50369825903908</v>
      </c>
      <c r="BC63" s="53">
        <f t="shared" si="74"/>
        <v>-35.475184912951953</v>
      </c>
      <c r="BD63" s="53">
        <f t="shared" si="75"/>
        <v>-17.180658881989334</v>
      </c>
      <c r="BE63" s="53">
        <f t="shared" si="76"/>
        <v>-2216.7880445613905</v>
      </c>
      <c r="BF63" s="53">
        <f t="shared" si="77"/>
        <v>-1559.9401900972925</v>
      </c>
      <c r="BG63" s="53">
        <f t="shared" si="78"/>
        <v>-2.522195298122698</v>
      </c>
      <c r="BH63" s="53">
        <f t="shared" si="42"/>
        <v>86.348466830155445</v>
      </c>
      <c r="BI63" s="53">
        <f t="shared" si="79"/>
        <v>-1476.1139185652596</v>
      </c>
    </row>
    <row r="64" spans="1:61" x14ac:dyDescent="0.2">
      <c r="A64" s="34"/>
      <c r="B64" s="89"/>
      <c r="C64" s="91"/>
      <c r="D64" s="19"/>
      <c r="E64" s="55">
        <f t="shared" si="46"/>
        <v>47</v>
      </c>
      <c r="F64" s="27">
        <f t="shared" si="47"/>
        <v>1032.4163105915852</v>
      </c>
      <c r="G64" s="27">
        <f t="shared" si="44"/>
        <v>51.620815529579261</v>
      </c>
      <c r="H64" s="28">
        <f t="shared" si="43"/>
        <v>25</v>
      </c>
      <c r="I64" s="27">
        <f t="shared" si="48"/>
        <v>100000</v>
      </c>
      <c r="J64" s="56">
        <f>'SPWL Reserve'!D55</f>
        <v>5.3710000000000004</v>
      </c>
      <c r="K64" s="52">
        <f t="shared" si="49"/>
        <v>537.1</v>
      </c>
      <c r="L64" s="56"/>
      <c r="M64" s="96">
        <f>'SPWL Reserve'!E55*1000</f>
        <v>40.388565248208387</v>
      </c>
      <c r="N64" s="9">
        <v>0</v>
      </c>
      <c r="O64" s="30">
        <f t="shared" si="35"/>
        <v>0.68722635527957332</v>
      </c>
      <c r="P64" s="30">
        <f t="shared" si="80"/>
        <v>2.7756086490497486E-2</v>
      </c>
      <c r="Q64" s="30">
        <f t="shared" si="50"/>
        <v>0</v>
      </c>
      <c r="R64" s="30">
        <f t="shared" si="51"/>
        <v>0.65947026878907589</v>
      </c>
      <c r="S64" s="28"/>
      <c r="T64" s="52">
        <f t="shared" si="52"/>
        <v>355.08985777295555</v>
      </c>
      <c r="U64" s="52">
        <f t="shared" si="45"/>
        <v>354.20148136661265</v>
      </c>
      <c r="V64" s="19"/>
      <c r="W64" s="19"/>
      <c r="X64" s="53">
        <f t="shared" si="53"/>
        <v>680.84786184805876</v>
      </c>
      <c r="Y64" s="53">
        <f t="shared" si="54"/>
        <v>-34.042393092402939</v>
      </c>
      <c r="Z64" s="53">
        <f t="shared" si="55"/>
        <v>-16.486756719726898</v>
      </c>
      <c r="AA64" s="53">
        <f t="shared" si="56"/>
        <v>-2775.6086490497487</v>
      </c>
      <c r="AB64" s="53">
        <f t="shared" si="57"/>
        <v>-2145.2899370138198</v>
      </c>
      <c r="AC64" s="53">
        <f t="shared" si="58"/>
        <v>-0.76497266668038588</v>
      </c>
      <c r="AD64" s="53">
        <f t="shared" si="37"/>
        <v>82.251732691714381</v>
      </c>
      <c r="AE64" s="53">
        <f t="shared" si="59"/>
        <v>-2063.8031769887857</v>
      </c>
      <c r="AF64" s="19"/>
      <c r="AG64" s="46"/>
      <c r="AH64" s="19"/>
      <c r="AI64" s="55">
        <f t="shared" si="60"/>
        <v>47</v>
      </c>
      <c r="AJ64" s="27">
        <f t="shared" si="61"/>
        <v>1032.4163105915852</v>
      </c>
      <c r="AK64" s="27">
        <f t="shared" si="62"/>
        <v>51.620815529579261</v>
      </c>
      <c r="AL64" s="28">
        <f t="shared" si="63"/>
        <v>25</v>
      </c>
      <c r="AM64" s="27">
        <f t="shared" si="64"/>
        <v>100000</v>
      </c>
      <c r="AN64" s="56">
        <f t="shared" si="25"/>
        <v>5.3710000000000004</v>
      </c>
      <c r="AO64" s="52">
        <f t="shared" si="65"/>
        <v>537.1</v>
      </c>
      <c r="AP64" s="28"/>
      <c r="AQ64" s="9">
        <f>M64*'Lapse &amp; Death Age 26-35'!$B$31</f>
        <v>32.714737851048795</v>
      </c>
      <c r="AR64" s="9">
        <f t="shared" si="66"/>
        <v>0</v>
      </c>
      <c r="AS64" s="30">
        <f t="shared" si="67"/>
        <v>0.73838875890326894</v>
      </c>
      <c r="AT64" s="30">
        <f t="shared" si="68"/>
        <v>2.4156194679681716E-2</v>
      </c>
      <c r="AU64" s="30">
        <f t="shared" si="69"/>
        <v>0</v>
      </c>
      <c r="AV64" s="30">
        <f t="shared" si="70"/>
        <v>0.71423256422358727</v>
      </c>
      <c r="AW64" s="28"/>
      <c r="AX64" s="52">
        <f t="shared" si="71"/>
        <v>381.52547172531911</v>
      </c>
      <c r="AY64" s="52">
        <f t="shared" si="72"/>
        <v>383.61431024448876</v>
      </c>
      <c r="AZ64" s="19"/>
      <c r="BA64" s="19"/>
      <c r="BB64" s="53">
        <f t="shared" si="73"/>
        <v>680.84786184805876</v>
      </c>
      <c r="BC64" s="53">
        <f t="shared" si="74"/>
        <v>-34.042393092402939</v>
      </c>
      <c r="BD64" s="53">
        <f t="shared" si="75"/>
        <v>-16.486756719726898</v>
      </c>
      <c r="BE64" s="53">
        <f t="shared" si="76"/>
        <v>-2415.6194679681716</v>
      </c>
      <c r="BF64" s="53">
        <f t="shared" si="77"/>
        <v>-1785.3007559322427</v>
      </c>
      <c r="BG64" s="53">
        <f t="shared" si="78"/>
        <v>-0.76497266668038588</v>
      </c>
      <c r="BH64" s="53">
        <f t="shared" si="42"/>
        <v>84.421994389495694</v>
      </c>
      <c r="BI64" s="53">
        <f t="shared" si="79"/>
        <v>-1701.6437342094275</v>
      </c>
    </row>
    <row r="65" spans="1:61" x14ac:dyDescent="0.2">
      <c r="A65" s="34"/>
      <c r="B65" s="89"/>
      <c r="C65" s="91"/>
      <c r="D65" s="19"/>
      <c r="E65" s="55">
        <f t="shared" si="46"/>
        <v>48</v>
      </c>
      <c r="F65" s="27">
        <f t="shared" si="47"/>
        <v>1032.4163105915852</v>
      </c>
      <c r="G65" s="27">
        <f t="shared" si="44"/>
        <v>51.620815529579261</v>
      </c>
      <c r="H65" s="28">
        <f t="shared" si="43"/>
        <v>25</v>
      </c>
      <c r="I65" s="27">
        <f t="shared" si="48"/>
        <v>100000</v>
      </c>
      <c r="J65" s="56">
        <f>'SPWL Reserve'!D56</f>
        <v>5.5789999999999997</v>
      </c>
      <c r="K65" s="52">
        <f t="shared" si="49"/>
        <v>557.9</v>
      </c>
      <c r="L65" s="56"/>
      <c r="M65" s="96">
        <f>'SPWL Reserve'!E56*1000</f>
        <v>45.350819239364668</v>
      </c>
      <c r="N65" s="9">
        <v>0</v>
      </c>
      <c r="O65" s="30">
        <f t="shared" si="35"/>
        <v>0.65947026878907589</v>
      </c>
      <c r="P65" s="30">
        <f t="shared" si="80"/>
        <v>2.9907516953588613E-2</v>
      </c>
      <c r="Q65" s="30">
        <f t="shared" si="50"/>
        <v>0</v>
      </c>
      <c r="R65" s="30">
        <f t="shared" si="51"/>
        <v>0.62956275183548727</v>
      </c>
      <c r="S65" s="28"/>
      <c r="T65" s="52">
        <f t="shared" si="52"/>
        <v>354.20148136661265</v>
      </c>
      <c r="U65" s="52">
        <f t="shared" si="45"/>
        <v>351.23305924901831</v>
      </c>
      <c r="V65" s="19"/>
      <c r="W65" s="19"/>
      <c r="X65" s="53">
        <f t="shared" si="53"/>
        <v>649.97085353587954</v>
      </c>
      <c r="Y65" s="53">
        <f t="shared" si="54"/>
        <v>-32.498542676793974</v>
      </c>
      <c r="Z65" s="53">
        <f t="shared" si="55"/>
        <v>-15.739068795887182</v>
      </c>
      <c r="AA65" s="53">
        <f t="shared" si="56"/>
        <v>-2990.7516953588611</v>
      </c>
      <c r="AB65" s="53">
        <f t="shared" si="57"/>
        <v>-2389.0184532956628</v>
      </c>
      <c r="AC65" s="53">
        <f t="shared" si="58"/>
        <v>1.190812463233426</v>
      </c>
      <c r="AD65" s="53">
        <f t="shared" si="37"/>
        <v>79.770661570612887</v>
      </c>
      <c r="AE65" s="53">
        <f t="shared" si="59"/>
        <v>-2308.0569792618167</v>
      </c>
      <c r="AF65" s="19"/>
      <c r="AG65" s="46"/>
      <c r="AH65" s="19"/>
      <c r="AI65" s="55">
        <f t="shared" si="60"/>
        <v>48</v>
      </c>
      <c r="AJ65" s="27">
        <f t="shared" si="61"/>
        <v>1032.4163105915852</v>
      </c>
      <c r="AK65" s="27">
        <f t="shared" si="62"/>
        <v>51.620815529579261</v>
      </c>
      <c r="AL65" s="28">
        <f t="shared" si="63"/>
        <v>25</v>
      </c>
      <c r="AM65" s="27">
        <f t="shared" si="64"/>
        <v>100000</v>
      </c>
      <c r="AN65" s="56">
        <f t="shared" si="25"/>
        <v>5.5789999999999997</v>
      </c>
      <c r="AO65" s="52">
        <f t="shared" si="65"/>
        <v>557.9</v>
      </c>
      <c r="AP65" s="28"/>
      <c r="AQ65" s="9">
        <f>M65*'Lapse &amp; Death Age 26-35'!$B$31</f>
        <v>36.734163583885383</v>
      </c>
      <c r="AR65" s="9">
        <f t="shared" si="66"/>
        <v>0</v>
      </c>
      <c r="AS65" s="30">
        <f t="shared" si="67"/>
        <v>0.71423256422358727</v>
      </c>
      <c r="AT65" s="30">
        <f t="shared" si="68"/>
        <v>2.623673585112718E-2</v>
      </c>
      <c r="AU65" s="30">
        <f t="shared" si="69"/>
        <v>0</v>
      </c>
      <c r="AV65" s="30">
        <f t="shared" si="70"/>
        <v>0.68799582837246009</v>
      </c>
      <c r="AW65" s="28"/>
      <c r="AX65" s="52">
        <f t="shared" si="71"/>
        <v>383.61431024448876</v>
      </c>
      <c r="AY65" s="52">
        <f t="shared" si="72"/>
        <v>383.83287264899548</v>
      </c>
      <c r="AZ65" s="19"/>
      <c r="BA65" s="19"/>
      <c r="BB65" s="53">
        <f t="shared" si="73"/>
        <v>649.97085353587954</v>
      </c>
      <c r="BC65" s="53">
        <f t="shared" si="74"/>
        <v>-32.498542676793974</v>
      </c>
      <c r="BD65" s="53">
        <f t="shared" si="75"/>
        <v>-15.739068795887182</v>
      </c>
      <c r="BE65" s="53">
        <f t="shared" si="76"/>
        <v>-2623.6735851127178</v>
      </c>
      <c r="BF65" s="53">
        <f t="shared" si="77"/>
        <v>-2021.9403430495195</v>
      </c>
      <c r="BG65" s="53">
        <f t="shared" si="78"/>
        <v>1.190812463233426</v>
      </c>
      <c r="BH65" s="53">
        <f t="shared" si="42"/>
        <v>82.185341103007246</v>
      </c>
      <c r="BI65" s="53">
        <f t="shared" si="79"/>
        <v>-1938.5641894832788</v>
      </c>
    </row>
    <row r="66" spans="1:61" x14ac:dyDescent="0.2">
      <c r="A66" s="34"/>
      <c r="B66" s="89"/>
      <c r="C66" s="91"/>
      <c r="D66" s="19"/>
      <c r="E66" s="55">
        <f t="shared" si="46"/>
        <v>49</v>
      </c>
      <c r="F66" s="27">
        <f t="shared" si="47"/>
        <v>1032.4163105915852</v>
      </c>
      <c r="G66" s="27">
        <f t="shared" si="44"/>
        <v>51.620815529579261</v>
      </c>
      <c r="H66" s="28">
        <f t="shared" si="43"/>
        <v>25</v>
      </c>
      <c r="I66" s="27">
        <f t="shared" si="48"/>
        <v>100000</v>
      </c>
      <c r="J66" s="56">
        <f>'SPWL Reserve'!D57</f>
        <v>5.7889999999999997</v>
      </c>
      <c r="K66" s="52">
        <f t="shared" si="49"/>
        <v>578.9</v>
      </c>
      <c r="L66" s="56"/>
      <c r="M66" s="96">
        <f>'SPWL Reserve'!E57*1000</f>
        <v>50.932973429504443</v>
      </c>
      <c r="N66" s="9">
        <v>0</v>
      </c>
      <c r="O66" s="30">
        <f t="shared" si="35"/>
        <v>0.62956275183548727</v>
      </c>
      <c r="P66" s="30">
        <f t="shared" si="80"/>
        <v>3.206550291144257E-2</v>
      </c>
      <c r="Q66" s="30">
        <f t="shared" si="50"/>
        <v>0</v>
      </c>
      <c r="R66" s="30">
        <f t="shared" si="51"/>
        <v>0.59749724892404465</v>
      </c>
      <c r="S66" s="28"/>
      <c r="T66" s="52">
        <f t="shared" si="52"/>
        <v>351.23305924901831</v>
      </c>
      <c r="U66" s="52">
        <f t="shared" si="45"/>
        <v>345.89115740212947</v>
      </c>
      <c r="V66" s="19"/>
      <c r="W66" s="19"/>
      <c r="X66" s="53">
        <f t="shared" si="53"/>
        <v>616.86590532278422</v>
      </c>
      <c r="Y66" s="53">
        <f t="shared" si="54"/>
        <v>-30.843295266139208</v>
      </c>
      <c r="Z66" s="53">
        <f t="shared" si="55"/>
        <v>-14.937431223101116</v>
      </c>
      <c r="AA66" s="53">
        <f t="shared" si="56"/>
        <v>-3206.5502911442568</v>
      </c>
      <c r="AB66" s="53">
        <f t="shared" si="57"/>
        <v>-2635.4651123107128</v>
      </c>
      <c r="AC66" s="53">
        <f t="shared" si="58"/>
        <v>3.4645859198618734</v>
      </c>
      <c r="AD66" s="53">
        <f t="shared" si="37"/>
        <v>76.94506674926761</v>
      </c>
      <c r="AE66" s="53">
        <f t="shared" si="59"/>
        <v>-2555.0554596415836</v>
      </c>
      <c r="AF66" s="19"/>
      <c r="AG66" s="46"/>
      <c r="AH66" s="19"/>
      <c r="AI66" s="55">
        <f t="shared" si="60"/>
        <v>49</v>
      </c>
      <c r="AJ66" s="27">
        <f t="shared" si="61"/>
        <v>1032.4163105915852</v>
      </c>
      <c r="AK66" s="27">
        <f t="shared" si="62"/>
        <v>51.620815529579261</v>
      </c>
      <c r="AL66" s="28">
        <f t="shared" si="63"/>
        <v>25</v>
      </c>
      <c r="AM66" s="27">
        <f t="shared" si="64"/>
        <v>100000</v>
      </c>
      <c r="AN66" s="56">
        <f t="shared" si="25"/>
        <v>5.7889999999999997</v>
      </c>
      <c r="AO66" s="52">
        <f t="shared" si="65"/>
        <v>578.9</v>
      </c>
      <c r="AP66" s="28"/>
      <c r="AQ66" s="9">
        <f>M66*'Lapse &amp; Death Age 26-35'!$B$31</f>
        <v>41.255708477898601</v>
      </c>
      <c r="AR66" s="9">
        <f t="shared" si="66"/>
        <v>0</v>
      </c>
      <c r="AS66" s="30">
        <f t="shared" si="67"/>
        <v>0.68799582837246009</v>
      </c>
      <c r="AT66" s="30">
        <f t="shared" si="68"/>
        <v>2.8383755329344573E-2</v>
      </c>
      <c r="AU66" s="30">
        <f t="shared" si="69"/>
        <v>0</v>
      </c>
      <c r="AV66" s="30">
        <f t="shared" si="70"/>
        <v>0.65961207304311553</v>
      </c>
      <c r="AW66" s="28"/>
      <c r="AX66" s="52">
        <f t="shared" si="71"/>
        <v>383.83287264899548</v>
      </c>
      <c r="AY66" s="52">
        <f t="shared" si="72"/>
        <v>381.84942908465956</v>
      </c>
      <c r="AZ66" s="19"/>
      <c r="BA66" s="19"/>
      <c r="BB66" s="53">
        <f t="shared" si="73"/>
        <v>616.86590532278422</v>
      </c>
      <c r="BC66" s="53">
        <f t="shared" si="74"/>
        <v>-30.843295266139208</v>
      </c>
      <c r="BD66" s="53">
        <f t="shared" si="75"/>
        <v>-14.937431223101116</v>
      </c>
      <c r="BE66" s="53">
        <f t="shared" si="76"/>
        <v>-2838.3755329344572</v>
      </c>
      <c r="BF66" s="53">
        <f t="shared" si="77"/>
        <v>-2267.2903541009132</v>
      </c>
      <c r="BG66" s="53">
        <f t="shared" si="78"/>
        <v>3.4645859198618734</v>
      </c>
      <c r="BH66" s="53">
        <f t="shared" si="42"/>
        <v>79.621385389125166</v>
      </c>
      <c r="BI66" s="53">
        <f t="shared" si="79"/>
        <v>-2184.2043827919265</v>
      </c>
    </row>
    <row r="67" spans="1:61" x14ac:dyDescent="0.2">
      <c r="A67" s="34"/>
      <c r="B67" s="89"/>
      <c r="C67" s="91"/>
      <c r="D67" s="19"/>
      <c r="E67" s="55">
        <f t="shared" si="46"/>
        <v>50</v>
      </c>
      <c r="F67" s="27">
        <f t="shared" si="47"/>
        <v>1032.4163105915852</v>
      </c>
      <c r="G67" s="27">
        <f t="shared" si="44"/>
        <v>51.620815529579261</v>
      </c>
      <c r="H67" s="28">
        <f t="shared" si="43"/>
        <v>25</v>
      </c>
      <c r="I67" s="27">
        <f t="shared" si="48"/>
        <v>100000</v>
      </c>
      <c r="J67" s="56">
        <f>'SPWL Reserve'!D58</f>
        <v>6.0010000000000003</v>
      </c>
      <c r="K67" s="52">
        <f t="shared" si="49"/>
        <v>600.1</v>
      </c>
      <c r="L67" s="56"/>
      <c r="M67" s="96">
        <f>'SPWL Reserve'!E58*1000</f>
        <v>57.198201384599741</v>
      </c>
      <c r="N67" s="9">
        <v>0</v>
      </c>
      <c r="O67" s="30">
        <f t="shared" si="35"/>
        <v>0.59749724892404465</v>
      </c>
      <c r="P67" s="30">
        <f t="shared" si="80"/>
        <v>3.4175767970701827E-2</v>
      </c>
      <c r="Q67" s="30">
        <f t="shared" si="50"/>
        <v>0</v>
      </c>
      <c r="R67" s="30">
        <f t="shared" si="51"/>
        <v>0.56332148095334278</v>
      </c>
      <c r="S67" s="28"/>
      <c r="T67" s="52">
        <f t="shared" si="52"/>
        <v>345.89115740212947</v>
      </c>
      <c r="U67" s="52">
        <f t="shared" si="45"/>
        <v>338.049220720101</v>
      </c>
      <c r="V67" s="19"/>
      <c r="W67" s="19"/>
      <c r="X67" s="53">
        <f t="shared" si="53"/>
        <v>581.58228504283807</v>
      </c>
      <c r="Y67" s="53">
        <f t="shared" si="54"/>
        <v>-29.079114252141906</v>
      </c>
      <c r="Z67" s="53">
        <f t="shared" si="55"/>
        <v>-14.083037023833569</v>
      </c>
      <c r="AA67" s="53">
        <f t="shared" si="56"/>
        <v>-3417.5767970701827</v>
      </c>
      <c r="AB67" s="53">
        <f t="shared" si="57"/>
        <v>-2879.1566633033199</v>
      </c>
      <c r="AC67" s="53">
        <f t="shared" si="58"/>
        <v>5.8957779582443415</v>
      </c>
      <c r="AD67" s="53">
        <f t="shared" si="37"/>
        <v>73.75470089305621</v>
      </c>
      <c r="AE67" s="53">
        <f t="shared" si="59"/>
        <v>-2799.5061844520196</v>
      </c>
      <c r="AF67" s="19"/>
      <c r="AG67" s="46"/>
      <c r="AH67" s="19"/>
      <c r="AI67" s="55">
        <f t="shared" si="60"/>
        <v>50</v>
      </c>
      <c r="AJ67" s="27">
        <f t="shared" si="61"/>
        <v>1032.4163105915852</v>
      </c>
      <c r="AK67" s="27">
        <f t="shared" si="62"/>
        <v>51.620815529579261</v>
      </c>
      <c r="AL67" s="28">
        <f t="shared" si="63"/>
        <v>25</v>
      </c>
      <c r="AM67" s="27">
        <f t="shared" si="64"/>
        <v>100000</v>
      </c>
      <c r="AN67" s="56">
        <f t="shared" si="25"/>
        <v>6.0010000000000003</v>
      </c>
      <c r="AO67" s="52">
        <f t="shared" si="65"/>
        <v>600.1</v>
      </c>
      <c r="AP67" s="28"/>
      <c r="AQ67" s="9">
        <f>M67*'Lapse &amp; Death Age 26-35'!$B$31</f>
        <v>46.330543121525793</v>
      </c>
      <c r="AR67" s="9">
        <f t="shared" si="66"/>
        <v>0</v>
      </c>
      <c r="AS67" s="30">
        <f t="shared" si="67"/>
        <v>0.65961207304311553</v>
      </c>
      <c r="AT67" s="30">
        <f t="shared" si="68"/>
        <v>3.0560185593603083E-2</v>
      </c>
      <c r="AU67" s="30">
        <f t="shared" si="69"/>
        <v>0</v>
      </c>
      <c r="AV67" s="30">
        <f t="shared" si="70"/>
        <v>0.62905188744951246</v>
      </c>
      <c r="AW67" s="28"/>
      <c r="AX67" s="52">
        <f t="shared" si="71"/>
        <v>381.84942908465956</v>
      </c>
      <c r="AY67" s="52">
        <f t="shared" si="72"/>
        <v>377.49403765845244</v>
      </c>
      <c r="AZ67" s="19"/>
      <c r="BA67" s="19"/>
      <c r="BB67" s="53">
        <f t="shared" si="73"/>
        <v>581.58228504283807</v>
      </c>
      <c r="BC67" s="53">
        <f t="shared" si="74"/>
        <v>-29.079114252141906</v>
      </c>
      <c r="BD67" s="53">
        <f t="shared" si="75"/>
        <v>-14.083037023833569</v>
      </c>
      <c r="BE67" s="53">
        <f t="shared" si="76"/>
        <v>-3056.0185593603082</v>
      </c>
      <c r="BF67" s="53">
        <f t="shared" si="77"/>
        <v>-2517.5984255934454</v>
      </c>
      <c r="BG67" s="53">
        <f t="shared" si="78"/>
        <v>5.8957779582443415</v>
      </c>
      <c r="BH67" s="53">
        <f t="shared" si="42"/>
        <v>76.706735973143026</v>
      </c>
      <c r="BI67" s="53">
        <f t="shared" si="79"/>
        <v>-2434.995911662058</v>
      </c>
    </row>
    <row r="68" spans="1:61" x14ac:dyDescent="0.2">
      <c r="A68" s="34"/>
      <c r="B68" s="89"/>
      <c r="C68" s="91"/>
      <c r="D68" s="19"/>
      <c r="E68" s="55">
        <f t="shared" si="46"/>
        <v>51</v>
      </c>
      <c r="F68" s="27">
        <f t="shared" si="47"/>
        <v>1032.4163105915852</v>
      </c>
      <c r="G68" s="27">
        <f t="shared" si="44"/>
        <v>51.620815529579261</v>
      </c>
      <c r="H68" s="28">
        <f t="shared" si="43"/>
        <v>25</v>
      </c>
      <c r="I68" s="27">
        <f t="shared" si="48"/>
        <v>100000</v>
      </c>
      <c r="J68" s="56">
        <f>'SPWL Reserve'!D59</f>
        <v>6.2149999999999999</v>
      </c>
      <c r="K68" s="52">
        <f t="shared" si="49"/>
        <v>621.5</v>
      </c>
      <c r="L68" s="56"/>
      <c r="M68" s="96">
        <f>'SPWL Reserve'!E59*1000</f>
        <v>64.179283812147389</v>
      </c>
      <c r="N68" s="9">
        <v>0</v>
      </c>
      <c r="O68" s="30">
        <f t="shared" si="35"/>
        <v>0.56332148095334278</v>
      </c>
      <c r="P68" s="30">
        <f t="shared" si="80"/>
        <v>3.6153569203583764E-2</v>
      </c>
      <c r="Q68" s="30">
        <f t="shared" si="50"/>
        <v>0</v>
      </c>
      <c r="R68" s="30">
        <f t="shared" si="51"/>
        <v>0.52716791174975897</v>
      </c>
      <c r="S68" s="28"/>
      <c r="T68" s="52">
        <f t="shared" si="52"/>
        <v>338.049220720101</v>
      </c>
      <c r="U68" s="52">
        <f t="shared" si="45"/>
        <v>327.63485715247521</v>
      </c>
      <c r="V68" s="19"/>
      <c r="W68" s="19"/>
      <c r="X68" s="53">
        <f t="shared" si="53"/>
        <v>544.25675051095652</v>
      </c>
      <c r="Y68" s="53">
        <f t="shared" si="54"/>
        <v>-27.212837525547826</v>
      </c>
      <c r="Z68" s="53">
        <f t="shared" si="55"/>
        <v>-13.179197793743974</v>
      </c>
      <c r="AA68" s="53">
        <f t="shared" si="56"/>
        <v>-3615.3569203583766</v>
      </c>
      <c r="AB68" s="53">
        <f t="shared" si="57"/>
        <v>-3111.4922051667118</v>
      </c>
      <c r="AC68" s="53">
        <f t="shared" si="58"/>
        <v>8.4537986668166809</v>
      </c>
      <c r="AD68" s="53">
        <f t="shared" si="37"/>
        <v>70.199840240553769</v>
      </c>
      <c r="AE68" s="53">
        <f t="shared" si="59"/>
        <v>-3032.8385662593414</v>
      </c>
      <c r="AF68" s="19"/>
      <c r="AG68" s="46"/>
      <c r="AH68" s="19"/>
      <c r="AI68" s="55">
        <f t="shared" si="60"/>
        <v>51</v>
      </c>
      <c r="AJ68" s="27">
        <f t="shared" si="61"/>
        <v>1032.4163105915852</v>
      </c>
      <c r="AK68" s="27">
        <f t="shared" si="62"/>
        <v>51.620815529579261</v>
      </c>
      <c r="AL68" s="28">
        <f t="shared" si="63"/>
        <v>25</v>
      </c>
      <c r="AM68" s="27">
        <f t="shared" si="64"/>
        <v>100000</v>
      </c>
      <c r="AN68" s="56">
        <f t="shared" si="25"/>
        <v>6.2149999999999999</v>
      </c>
      <c r="AO68" s="52">
        <f t="shared" si="65"/>
        <v>621.5</v>
      </c>
      <c r="AP68" s="28"/>
      <c r="AQ68" s="9">
        <f>M68*'Lapse &amp; Death Age 26-35'!$B$31</f>
        <v>51.985219887839392</v>
      </c>
      <c r="AR68" s="9">
        <f t="shared" si="66"/>
        <v>0</v>
      </c>
      <c r="AS68" s="30">
        <f t="shared" si="67"/>
        <v>0.62905188744951246</v>
      </c>
      <c r="AT68" s="30">
        <f t="shared" si="68"/>
        <v>3.2701400689923305E-2</v>
      </c>
      <c r="AU68" s="30">
        <f t="shared" si="69"/>
        <v>0</v>
      </c>
      <c r="AV68" s="30">
        <f t="shared" si="70"/>
        <v>0.59635048675958913</v>
      </c>
      <c r="AW68" s="28"/>
      <c r="AX68" s="52">
        <f t="shared" si="71"/>
        <v>377.49403765845244</v>
      </c>
      <c r="AY68" s="52">
        <f t="shared" si="72"/>
        <v>370.63182752108463</v>
      </c>
      <c r="AZ68" s="19"/>
      <c r="BA68" s="19"/>
      <c r="BB68" s="53">
        <f t="shared" si="73"/>
        <v>544.25675051095652</v>
      </c>
      <c r="BC68" s="53">
        <f t="shared" si="74"/>
        <v>-27.212837525547826</v>
      </c>
      <c r="BD68" s="53">
        <f t="shared" si="75"/>
        <v>-13.179197793743974</v>
      </c>
      <c r="BE68" s="53">
        <f t="shared" si="76"/>
        <v>-3270.1400689923303</v>
      </c>
      <c r="BF68" s="53">
        <f t="shared" si="77"/>
        <v>-2766.2753538006655</v>
      </c>
      <c r="BG68" s="53">
        <f t="shared" si="78"/>
        <v>8.4537986668166809</v>
      </c>
      <c r="BH68" s="53">
        <f t="shared" si="42"/>
        <v>73.438107206154029</v>
      </c>
      <c r="BI68" s="53">
        <f t="shared" si="79"/>
        <v>-2684.3834479276948</v>
      </c>
    </row>
    <row r="69" spans="1:61" x14ac:dyDescent="0.2">
      <c r="A69" s="34"/>
      <c r="B69" s="89"/>
      <c r="C69" s="91"/>
      <c r="D69" s="19"/>
      <c r="E69" s="55">
        <f t="shared" si="46"/>
        <v>52</v>
      </c>
      <c r="F69" s="27">
        <f t="shared" si="47"/>
        <v>1032.4163105915852</v>
      </c>
      <c r="G69" s="27">
        <f t="shared" si="44"/>
        <v>51.620815529579261</v>
      </c>
      <c r="H69" s="28">
        <f t="shared" si="43"/>
        <v>25</v>
      </c>
      <c r="I69" s="27">
        <f t="shared" si="48"/>
        <v>100000</v>
      </c>
      <c r="J69" s="56">
        <f>'SPWL Reserve'!D60</f>
        <v>6.43</v>
      </c>
      <c r="K69" s="52">
        <f t="shared" si="49"/>
        <v>643</v>
      </c>
      <c r="L69" s="56"/>
      <c r="M69" s="96">
        <f>'SPWL Reserve'!E60*1000</f>
        <v>71.872235752757291</v>
      </c>
      <c r="N69" s="9">
        <v>0</v>
      </c>
      <c r="O69" s="30">
        <f t="shared" si="35"/>
        <v>0.52716791174975897</v>
      </c>
      <c r="P69" s="30">
        <f t="shared" si="80"/>
        <v>3.788873643456743E-2</v>
      </c>
      <c r="Q69" s="30">
        <f t="shared" si="50"/>
        <v>0</v>
      </c>
      <c r="R69" s="30">
        <f t="shared" si="51"/>
        <v>0.48927917531519155</v>
      </c>
      <c r="S69" s="28"/>
      <c r="T69" s="52">
        <f t="shared" si="52"/>
        <v>327.63485715247521</v>
      </c>
      <c r="U69" s="52">
        <f t="shared" si="45"/>
        <v>314.60650972766814</v>
      </c>
      <c r="V69" s="19"/>
      <c r="W69" s="19"/>
      <c r="X69" s="53">
        <f t="shared" si="53"/>
        <v>505.13980102820346</v>
      </c>
      <c r="Y69" s="53">
        <f t="shared" si="54"/>
        <v>-25.256990051410174</v>
      </c>
      <c r="Z69" s="53">
        <f t="shared" si="55"/>
        <v>-12.231979382879789</v>
      </c>
      <c r="AA69" s="53">
        <f t="shared" si="56"/>
        <v>-3788.8736434567431</v>
      </c>
      <c r="AB69" s="53">
        <f t="shared" si="57"/>
        <v>-3321.2228118628295</v>
      </c>
      <c r="AC69" s="53">
        <f t="shared" si="58"/>
        <v>11.135333157407512</v>
      </c>
      <c r="AD69" s="53">
        <f t="shared" si="37"/>
        <v>66.294078457215306</v>
      </c>
      <c r="AE69" s="53">
        <f t="shared" si="59"/>
        <v>-3243.793400248207</v>
      </c>
      <c r="AF69" s="19"/>
      <c r="AG69" s="46"/>
      <c r="AH69" s="19"/>
      <c r="AI69" s="55">
        <f t="shared" si="60"/>
        <v>52</v>
      </c>
      <c r="AJ69" s="27">
        <f t="shared" si="61"/>
        <v>1032.4163105915852</v>
      </c>
      <c r="AK69" s="27">
        <f t="shared" si="62"/>
        <v>51.620815529579261</v>
      </c>
      <c r="AL69" s="28">
        <f t="shared" si="63"/>
        <v>25</v>
      </c>
      <c r="AM69" s="27">
        <f t="shared" si="64"/>
        <v>100000</v>
      </c>
      <c r="AN69" s="56">
        <f t="shared" si="25"/>
        <v>6.43</v>
      </c>
      <c r="AO69" s="52">
        <f t="shared" si="65"/>
        <v>643</v>
      </c>
      <c r="AP69" s="28"/>
      <c r="AQ69" s="9">
        <f>M69*'Lapse &amp; Death Age 26-35'!$B$31</f>
        <v>58.216510959733412</v>
      </c>
      <c r="AR69" s="9">
        <f t="shared" si="66"/>
        <v>0</v>
      </c>
      <c r="AS69" s="30">
        <f t="shared" si="67"/>
        <v>0.59635048675958913</v>
      </c>
      <c r="AT69" s="30">
        <f t="shared" si="68"/>
        <v>3.4717444648281977E-2</v>
      </c>
      <c r="AU69" s="30">
        <f t="shared" si="69"/>
        <v>0</v>
      </c>
      <c r="AV69" s="30">
        <f t="shared" si="70"/>
        <v>0.56163304211130716</v>
      </c>
      <c r="AW69" s="28"/>
      <c r="AX69" s="52">
        <f t="shared" si="71"/>
        <v>370.63182752108463</v>
      </c>
      <c r="AY69" s="52">
        <f t="shared" si="72"/>
        <v>361.13004607757051</v>
      </c>
      <c r="AZ69" s="19"/>
      <c r="BA69" s="19"/>
      <c r="BB69" s="53">
        <f t="shared" si="73"/>
        <v>505.13980102820346</v>
      </c>
      <c r="BC69" s="53">
        <f t="shared" si="74"/>
        <v>-25.256990051410174</v>
      </c>
      <c r="BD69" s="53">
        <f t="shared" si="75"/>
        <v>-12.231979382879789</v>
      </c>
      <c r="BE69" s="53">
        <f t="shared" si="76"/>
        <v>-3471.7444648281976</v>
      </c>
      <c r="BF69" s="53">
        <f t="shared" si="77"/>
        <v>-3004.093633234284</v>
      </c>
      <c r="BG69" s="53">
        <f t="shared" si="78"/>
        <v>11.135333157407512</v>
      </c>
      <c r="BH69" s="53">
        <f t="shared" si="42"/>
        <v>69.823963485790131</v>
      </c>
      <c r="BI69" s="53">
        <f t="shared" si="79"/>
        <v>-2923.1343365910866</v>
      </c>
    </row>
    <row r="70" spans="1:61" x14ac:dyDescent="0.2">
      <c r="A70" s="34"/>
      <c r="B70" s="89"/>
      <c r="C70" s="91"/>
      <c r="D70" s="19"/>
      <c r="E70" s="55">
        <f t="shared" si="46"/>
        <v>53</v>
      </c>
      <c r="F70" s="27">
        <f t="shared" si="47"/>
        <v>1032.4163105915852</v>
      </c>
      <c r="G70" s="27">
        <f t="shared" si="44"/>
        <v>51.620815529579261</v>
      </c>
      <c r="H70" s="28">
        <f t="shared" si="43"/>
        <v>25</v>
      </c>
      <c r="I70" s="27">
        <f t="shared" si="48"/>
        <v>100000</v>
      </c>
      <c r="J70" s="56">
        <f>'SPWL Reserve'!D61</f>
        <v>6.6449999999999996</v>
      </c>
      <c r="K70" s="52">
        <f t="shared" si="49"/>
        <v>664.5</v>
      </c>
      <c r="L70" s="56"/>
      <c r="M70" s="96">
        <f>'SPWL Reserve'!E61*1000</f>
        <v>80.316702244142306</v>
      </c>
      <c r="N70" s="9">
        <v>0</v>
      </c>
      <c r="O70" s="30">
        <f t="shared" si="35"/>
        <v>0.48927917531519155</v>
      </c>
      <c r="P70" s="30">
        <f t="shared" si="80"/>
        <v>3.929728983804974E-2</v>
      </c>
      <c r="Q70" s="30">
        <f t="shared" si="50"/>
        <v>0</v>
      </c>
      <c r="R70" s="30">
        <f t="shared" si="51"/>
        <v>0.4499818854771418</v>
      </c>
      <c r="S70" s="28"/>
      <c r="T70" s="52">
        <f t="shared" si="52"/>
        <v>314.60650972766814</v>
      </c>
      <c r="U70" s="52">
        <f t="shared" si="45"/>
        <v>299.0129628995607</v>
      </c>
      <c r="V70" s="19"/>
      <c r="W70" s="19"/>
      <c r="X70" s="53">
        <f t="shared" si="53"/>
        <v>464.56863803735598</v>
      </c>
      <c r="Y70" s="53">
        <f t="shared" si="54"/>
        <v>-23.228431901867797</v>
      </c>
      <c r="Z70" s="53">
        <f t="shared" si="55"/>
        <v>-11.249547136928545</v>
      </c>
      <c r="AA70" s="53">
        <f t="shared" si="56"/>
        <v>-3929.7289838049742</v>
      </c>
      <c r="AB70" s="53">
        <f t="shared" si="57"/>
        <v>-3499.6383248064144</v>
      </c>
      <c r="AC70" s="53">
        <f t="shared" si="58"/>
        <v>13.842955258150269</v>
      </c>
      <c r="AD70" s="53">
        <f t="shared" si="37"/>
        <v>62.060302664342316</v>
      </c>
      <c r="AE70" s="53">
        <f t="shared" si="59"/>
        <v>-3423.7350668839217</v>
      </c>
      <c r="AF70" s="19"/>
      <c r="AG70" s="46"/>
      <c r="AH70" s="19"/>
      <c r="AI70" s="55">
        <f t="shared" si="60"/>
        <v>53</v>
      </c>
      <c r="AJ70" s="27">
        <f t="shared" si="61"/>
        <v>1032.4163105915852</v>
      </c>
      <c r="AK70" s="27">
        <f t="shared" si="62"/>
        <v>51.620815529579261</v>
      </c>
      <c r="AL70" s="28">
        <f t="shared" si="63"/>
        <v>25</v>
      </c>
      <c r="AM70" s="27">
        <f t="shared" si="64"/>
        <v>100000</v>
      </c>
      <c r="AN70" s="56">
        <f t="shared" si="25"/>
        <v>6.6449999999999996</v>
      </c>
      <c r="AO70" s="52">
        <f t="shared" si="65"/>
        <v>664.5</v>
      </c>
      <c r="AP70" s="28"/>
      <c r="AQ70" s="9">
        <f>M70*'Lapse &amp; Death Age 26-35'!$B$31</f>
        <v>65.056528817755279</v>
      </c>
      <c r="AR70" s="9">
        <f t="shared" si="66"/>
        <v>0</v>
      </c>
      <c r="AS70" s="30">
        <f t="shared" si="67"/>
        <v>0.56163304211130716</v>
      </c>
      <c r="AT70" s="30">
        <f t="shared" si="68"/>
        <v>3.6537896189117819E-2</v>
      </c>
      <c r="AU70" s="30">
        <f t="shared" si="69"/>
        <v>0</v>
      </c>
      <c r="AV70" s="30">
        <f t="shared" si="70"/>
        <v>0.52509514592218931</v>
      </c>
      <c r="AW70" s="28"/>
      <c r="AX70" s="52">
        <f t="shared" si="71"/>
        <v>361.13004607757051</v>
      </c>
      <c r="AY70" s="52">
        <f t="shared" si="72"/>
        <v>348.92572446529482</v>
      </c>
      <c r="AZ70" s="19"/>
      <c r="BA70" s="19"/>
      <c r="BB70" s="53">
        <f t="shared" si="73"/>
        <v>464.56863803735598</v>
      </c>
      <c r="BC70" s="53">
        <f t="shared" si="74"/>
        <v>-23.228431901867797</v>
      </c>
      <c r="BD70" s="53">
        <f t="shared" si="75"/>
        <v>-11.249547136928545</v>
      </c>
      <c r="BE70" s="53">
        <f t="shared" si="76"/>
        <v>-3653.7896189117819</v>
      </c>
      <c r="BF70" s="53">
        <f t="shared" si="77"/>
        <v>-3223.6989599132221</v>
      </c>
      <c r="BG70" s="53">
        <f t="shared" si="78"/>
        <v>13.842955258150269</v>
      </c>
      <c r="BH70" s="53">
        <f t="shared" si="42"/>
        <v>65.879705125260116</v>
      </c>
      <c r="BI70" s="53">
        <f t="shared" si="79"/>
        <v>-3143.976299529812</v>
      </c>
    </row>
    <row r="71" spans="1:61" x14ac:dyDescent="0.2">
      <c r="A71" s="34"/>
      <c r="B71" s="89"/>
      <c r="C71" s="91"/>
      <c r="D71" s="19"/>
      <c r="E71" s="55">
        <f t="shared" si="46"/>
        <v>54</v>
      </c>
      <c r="F71" s="27">
        <f t="shared" si="47"/>
        <v>1032.4163105915852</v>
      </c>
      <c r="G71" s="27">
        <f t="shared" si="44"/>
        <v>51.620815529579261</v>
      </c>
      <c r="H71" s="28">
        <f t="shared" si="43"/>
        <v>25</v>
      </c>
      <c r="I71" s="27">
        <f t="shared" si="48"/>
        <v>100000</v>
      </c>
      <c r="J71" s="56">
        <f>'SPWL Reserve'!D62</f>
        <v>6.859</v>
      </c>
      <c r="K71" s="52">
        <f t="shared" si="49"/>
        <v>685.9</v>
      </c>
      <c r="L71" s="56"/>
      <c r="M71" s="96">
        <f>'SPWL Reserve'!E62*1000</f>
        <v>89.555495953799237</v>
      </c>
      <c r="N71" s="9">
        <v>0</v>
      </c>
      <c r="O71" s="30">
        <f t="shared" si="35"/>
        <v>0.4499818854771418</v>
      </c>
      <c r="P71" s="30">
        <f t="shared" si="80"/>
        <v>4.0298350924131122E-2</v>
      </c>
      <c r="Q71" s="30">
        <f t="shared" si="50"/>
        <v>0</v>
      </c>
      <c r="R71" s="30">
        <f t="shared" si="51"/>
        <v>0.40968353455301065</v>
      </c>
      <c r="S71" s="28"/>
      <c r="T71" s="52">
        <f t="shared" si="52"/>
        <v>299.0129628995607</v>
      </c>
      <c r="U71" s="52">
        <f t="shared" si="45"/>
        <v>281.00193634991001</v>
      </c>
      <c r="V71" s="19"/>
      <c r="W71" s="19"/>
      <c r="X71" s="53">
        <f t="shared" si="53"/>
        <v>422.9639632533395</v>
      </c>
      <c r="Y71" s="53">
        <f t="shared" si="54"/>
        <v>-21.148198162666976</v>
      </c>
      <c r="Z71" s="53">
        <f t="shared" si="55"/>
        <v>-10.242088363825266</v>
      </c>
      <c r="AA71" s="53">
        <f t="shared" si="56"/>
        <v>-4029.8350924131123</v>
      </c>
      <c r="AB71" s="53">
        <f t="shared" si="57"/>
        <v>-3638.2614156862651</v>
      </c>
      <c r="AC71" s="53">
        <f t="shared" si="58"/>
        <v>16.483436748173208</v>
      </c>
      <c r="AD71" s="53">
        <f t="shared" si="37"/>
        <v>57.535328962012784</v>
      </c>
      <c r="AE71" s="53">
        <f t="shared" si="59"/>
        <v>-3564.2426499760791</v>
      </c>
      <c r="AF71" s="19"/>
      <c r="AG71" s="46"/>
      <c r="AH71" s="19"/>
      <c r="AI71" s="55">
        <f t="shared" si="60"/>
        <v>54</v>
      </c>
      <c r="AJ71" s="27">
        <f t="shared" si="61"/>
        <v>1032.4163105915852</v>
      </c>
      <c r="AK71" s="27">
        <f t="shared" si="62"/>
        <v>51.620815529579261</v>
      </c>
      <c r="AL71" s="28">
        <f t="shared" si="63"/>
        <v>25</v>
      </c>
      <c r="AM71" s="27">
        <f t="shared" si="64"/>
        <v>100000</v>
      </c>
      <c r="AN71" s="56">
        <f t="shared" si="25"/>
        <v>6.859</v>
      </c>
      <c r="AO71" s="52">
        <f t="shared" si="65"/>
        <v>685.9</v>
      </c>
      <c r="AP71" s="28"/>
      <c r="AQ71" s="9">
        <f>M71*'Lapse &amp; Death Age 26-35'!$B$31</f>
        <v>72.539951722577385</v>
      </c>
      <c r="AR71" s="9">
        <f t="shared" si="66"/>
        <v>0</v>
      </c>
      <c r="AS71" s="30">
        <f t="shared" si="67"/>
        <v>0.52509514592218931</v>
      </c>
      <c r="AT71" s="30">
        <f t="shared" si="68"/>
        <v>3.8090376534955339E-2</v>
      </c>
      <c r="AU71" s="30">
        <f t="shared" si="69"/>
        <v>0</v>
      </c>
      <c r="AV71" s="30">
        <f t="shared" si="70"/>
        <v>0.48700476938723397</v>
      </c>
      <c r="AW71" s="28"/>
      <c r="AX71" s="52">
        <f t="shared" si="71"/>
        <v>348.92572446529482</v>
      </c>
      <c r="AY71" s="52">
        <f t="shared" si="72"/>
        <v>334.03657132270376</v>
      </c>
      <c r="AZ71" s="19"/>
      <c r="BA71" s="19"/>
      <c r="BB71" s="53">
        <f t="shared" si="73"/>
        <v>422.9639632533395</v>
      </c>
      <c r="BC71" s="53">
        <f t="shared" si="74"/>
        <v>-21.148198162666976</v>
      </c>
      <c r="BD71" s="53">
        <f t="shared" si="75"/>
        <v>-10.242088363825266</v>
      </c>
      <c r="BE71" s="53">
        <f t="shared" si="76"/>
        <v>-3809.037653495534</v>
      </c>
      <c r="BF71" s="53">
        <f t="shared" si="77"/>
        <v>-3417.4639767686867</v>
      </c>
      <c r="BG71" s="53">
        <f t="shared" si="78"/>
        <v>16.483436748173208</v>
      </c>
      <c r="BH71" s="53">
        <f t="shared" si="42"/>
        <v>61.632973709428228</v>
      </c>
      <c r="BI71" s="53">
        <f t="shared" si="79"/>
        <v>-3339.3475663110853</v>
      </c>
    </row>
    <row r="72" spans="1:61" x14ac:dyDescent="0.2">
      <c r="A72" s="34"/>
      <c r="B72" s="89"/>
      <c r="C72" s="91"/>
      <c r="D72" s="19"/>
      <c r="E72" s="55">
        <f t="shared" si="46"/>
        <v>55</v>
      </c>
      <c r="F72" s="27">
        <f t="shared" si="47"/>
        <v>1032.4163105915852</v>
      </c>
      <c r="G72" s="27">
        <f t="shared" si="44"/>
        <v>51.620815529579261</v>
      </c>
      <c r="H72" s="28">
        <f t="shared" si="43"/>
        <v>25</v>
      </c>
      <c r="I72" s="27">
        <f t="shared" si="48"/>
        <v>100000</v>
      </c>
      <c r="J72" s="56">
        <f>'SPWL Reserve'!D63</f>
        <v>7.0720000000000001</v>
      </c>
      <c r="K72" s="52">
        <f t="shared" si="49"/>
        <v>707.2</v>
      </c>
      <c r="L72" s="56"/>
      <c r="M72" s="96">
        <f>'SPWL Reserve'!E63*1000</f>
        <v>99.663854874764937</v>
      </c>
      <c r="N72" s="9">
        <v>0</v>
      </c>
      <c r="O72" s="30">
        <f t="shared" si="35"/>
        <v>0.40968353455301065</v>
      </c>
      <c r="P72" s="30">
        <f t="shared" si="80"/>
        <v>4.0830640332271996E-2</v>
      </c>
      <c r="Q72" s="30">
        <f t="shared" si="50"/>
        <v>0</v>
      </c>
      <c r="R72" s="30">
        <f t="shared" si="51"/>
        <v>0.36885289422073864</v>
      </c>
      <c r="S72" s="28"/>
      <c r="T72" s="52">
        <f t="shared" si="52"/>
        <v>281.00193634991001</v>
      </c>
      <c r="U72" s="52">
        <f t="shared" si="45"/>
        <v>260.85276679290638</v>
      </c>
      <c r="V72" s="19"/>
      <c r="W72" s="19"/>
      <c r="X72" s="53">
        <f t="shared" si="53"/>
        <v>380.80974420240324</v>
      </c>
      <c r="Y72" s="53">
        <f t="shared" si="54"/>
        <v>-19.040487210120162</v>
      </c>
      <c r="Z72" s="53">
        <f t="shared" si="55"/>
        <v>-9.2213223555184651</v>
      </c>
      <c r="AA72" s="53">
        <f t="shared" si="56"/>
        <v>-4083.0640332271996</v>
      </c>
      <c r="AB72" s="53">
        <f t="shared" si="57"/>
        <v>-3730.5160985904349</v>
      </c>
      <c r="AC72" s="53">
        <f t="shared" si="58"/>
        <v>18.914379612882424</v>
      </c>
      <c r="AD72" s="53">
        <f t="shared" si="37"/>
        <v>52.769029834581751</v>
      </c>
      <c r="AE72" s="53">
        <f t="shared" si="59"/>
        <v>-3658.8326891429706</v>
      </c>
      <c r="AF72" s="19"/>
      <c r="AG72" s="46"/>
      <c r="AH72" s="19"/>
      <c r="AI72" s="55">
        <f t="shared" si="60"/>
        <v>55</v>
      </c>
      <c r="AJ72" s="27">
        <f t="shared" si="61"/>
        <v>1032.4163105915852</v>
      </c>
      <c r="AK72" s="27">
        <f t="shared" si="62"/>
        <v>51.620815529579261</v>
      </c>
      <c r="AL72" s="28">
        <f t="shared" si="63"/>
        <v>25</v>
      </c>
      <c r="AM72" s="27">
        <f t="shared" si="64"/>
        <v>100000</v>
      </c>
      <c r="AN72" s="56">
        <f t="shared" si="25"/>
        <v>7.0720000000000001</v>
      </c>
      <c r="AO72" s="52">
        <f t="shared" si="65"/>
        <v>707.2</v>
      </c>
      <c r="AP72" s="28"/>
      <c r="AQ72" s="9">
        <f>M72*'Lapse &amp; Death Age 26-35'!$B$31</f>
        <v>80.727722448559604</v>
      </c>
      <c r="AR72" s="9">
        <f t="shared" si="66"/>
        <v>0</v>
      </c>
      <c r="AS72" s="30">
        <f t="shared" si="67"/>
        <v>0.48700476938723397</v>
      </c>
      <c r="AT72" s="30">
        <f t="shared" si="68"/>
        <v>3.9314785854217396E-2</v>
      </c>
      <c r="AU72" s="30">
        <f t="shared" si="69"/>
        <v>0</v>
      </c>
      <c r="AV72" s="30">
        <f t="shared" si="70"/>
        <v>0.44768998353301659</v>
      </c>
      <c r="AW72" s="28"/>
      <c r="AX72" s="52">
        <f t="shared" si="71"/>
        <v>334.03657132270376</v>
      </c>
      <c r="AY72" s="52">
        <f t="shared" si="72"/>
        <v>316.60635635454935</v>
      </c>
      <c r="AZ72" s="19"/>
      <c r="BA72" s="19"/>
      <c r="BB72" s="53">
        <f t="shared" si="73"/>
        <v>380.80974420240324</v>
      </c>
      <c r="BC72" s="53">
        <f t="shared" si="74"/>
        <v>-19.040487210120162</v>
      </c>
      <c r="BD72" s="53">
        <f t="shared" si="75"/>
        <v>-9.2213223555184651</v>
      </c>
      <c r="BE72" s="53">
        <f t="shared" si="76"/>
        <v>-3931.4785854217398</v>
      </c>
      <c r="BF72" s="53">
        <f t="shared" si="77"/>
        <v>-3578.9306507849751</v>
      </c>
      <c r="BG72" s="53">
        <f t="shared" si="78"/>
        <v>18.914379612882424</v>
      </c>
      <c r="BH72" s="53">
        <f t="shared" si="42"/>
        <v>57.122968318653832</v>
      </c>
      <c r="BI72" s="53">
        <f t="shared" si="79"/>
        <v>-3502.8933028534389</v>
      </c>
    </row>
    <row r="73" spans="1:61" x14ac:dyDescent="0.2">
      <c r="A73" s="34"/>
      <c r="B73" s="89"/>
      <c r="C73" s="91"/>
      <c r="D73" s="19"/>
      <c r="E73" s="55">
        <f t="shared" si="46"/>
        <v>56</v>
      </c>
      <c r="F73" s="27">
        <f t="shared" si="47"/>
        <v>1032.4163105915852</v>
      </c>
      <c r="G73" s="27">
        <f t="shared" si="44"/>
        <v>51.620815529579261</v>
      </c>
      <c r="H73" s="28">
        <f t="shared" si="43"/>
        <v>25</v>
      </c>
      <c r="I73" s="27">
        <f t="shared" si="48"/>
        <v>100000</v>
      </c>
      <c r="J73" s="56">
        <f>'SPWL Reserve'!D64</f>
        <v>7.2830000000000004</v>
      </c>
      <c r="K73" s="52">
        <f t="shared" si="49"/>
        <v>728.3</v>
      </c>
      <c r="L73" s="56"/>
      <c r="M73" s="96">
        <f>'SPWL Reserve'!E64*1000</f>
        <v>110.74206230495554</v>
      </c>
      <c r="N73" s="9">
        <v>0</v>
      </c>
      <c r="O73" s="30">
        <f t="shared" si="35"/>
        <v>0.36885289422073864</v>
      </c>
      <c r="P73" s="30">
        <f t="shared" si="80"/>
        <v>4.0847530193156213E-2</v>
      </c>
      <c r="Q73" s="30">
        <f t="shared" si="50"/>
        <v>0</v>
      </c>
      <c r="R73" s="30">
        <f t="shared" si="51"/>
        <v>0.3280053640275824</v>
      </c>
      <c r="S73" s="28"/>
      <c r="T73" s="52">
        <f t="shared" si="52"/>
        <v>260.85276679290638</v>
      </c>
      <c r="U73" s="52">
        <f t="shared" si="45"/>
        <v>238.88630662128824</v>
      </c>
      <c r="V73" s="19"/>
      <c r="W73" s="19"/>
      <c r="X73" s="53">
        <f t="shared" si="53"/>
        <v>338.63808778360647</v>
      </c>
      <c r="Y73" s="53">
        <f t="shared" si="54"/>
        <v>-16.931904389180325</v>
      </c>
      <c r="Z73" s="53">
        <f t="shared" si="55"/>
        <v>-8.2001341006895601</v>
      </c>
      <c r="AA73" s="53">
        <f t="shared" si="56"/>
        <v>-4084.7530193156213</v>
      </c>
      <c r="AB73" s="53">
        <f t="shared" si="57"/>
        <v>-3771.2469700218849</v>
      </c>
      <c r="AC73" s="53">
        <f t="shared" si="58"/>
        <v>21.092632774925146</v>
      </c>
      <c r="AD73" s="53">
        <f t="shared" si="37"/>
        <v>47.825837469465299</v>
      </c>
      <c r="AE73" s="53">
        <f t="shared" si="59"/>
        <v>-3702.3284997774945</v>
      </c>
      <c r="AF73" s="19"/>
      <c r="AG73" s="46"/>
      <c r="AH73" s="19"/>
      <c r="AI73" s="55">
        <f t="shared" si="60"/>
        <v>56</v>
      </c>
      <c r="AJ73" s="27">
        <f t="shared" si="61"/>
        <v>1032.4163105915852</v>
      </c>
      <c r="AK73" s="27">
        <f t="shared" si="62"/>
        <v>51.620815529579261</v>
      </c>
      <c r="AL73" s="28">
        <f t="shared" si="63"/>
        <v>25</v>
      </c>
      <c r="AM73" s="27">
        <f t="shared" si="64"/>
        <v>100000</v>
      </c>
      <c r="AN73" s="56">
        <f t="shared" si="25"/>
        <v>7.2830000000000004</v>
      </c>
      <c r="AO73" s="52">
        <f t="shared" si="65"/>
        <v>728.3</v>
      </c>
      <c r="AP73" s="28"/>
      <c r="AQ73" s="9">
        <f>M73*'Lapse &amp; Death Age 26-35'!$B$31</f>
        <v>89.701070467013992</v>
      </c>
      <c r="AR73" s="9">
        <f t="shared" si="66"/>
        <v>0</v>
      </c>
      <c r="AS73" s="30">
        <f t="shared" si="67"/>
        <v>0.44768998353301659</v>
      </c>
      <c r="AT73" s="30">
        <f t="shared" si="68"/>
        <v>4.015827076027146E-2</v>
      </c>
      <c r="AU73" s="30">
        <f t="shared" si="69"/>
        <v>0</v>
      </c>
      <c r="AV73" s="30">
        <f t="shared" si="70"/>
        <v>0.40753171277274514</v>
      </c>
      <c r="AW73" s="28"/>
      <c r="AX73" s="52">
        <f t="shared" si="71"/>
        <v>316.60635635454935</v>
      </c>
      <c r="AY73" s="52">
        <f t="shared" si="72"/>
        <v>296.80534641239024</v>
      </c>
      <c r="AZ73" s="19"/>
      <c r="BA73" s="19"/>
      <c r="BB73" s="53">
        <f t="shared" si="73"/>
        <v>338.63808778360647</v>
      </c>
      <c r="BC73" s="53">
        <f t="shared" si="74"/>
        <v>-16.931904389180325</v>
      </c>
      <c r="BD73" s="53">
        <f t="shared" si="75"/>
        <v>-8.2001341006895601</v>
      </c>
      <c r="BE73" s="53">
        <f t="shared" si="76"/>
        <v>-4015.8270760271462</v>
      </c>
      <c r="BF73" s="53">
        <f t="shared" si="77"/>
        <v>-3702.3210267334098</v>
      </c>
      <c r="BG73" s="53">
        <f t="shared" si="78"/>
        <v>21.092632774925146</v>
      </c>
      <c r="BH73" s="53">
        <f t="shared" si="42"/>
        <v>52.402991613019289</v>
      </c>
      <c r="BI73" s="53">
        <f t="shared" si="79"/>
        <v>-3628.8254023454651</v>
      </c>
    </row>
    <row r="74" spans="1:61" x14ac:dyDescent="0.2">
      <c r="A74" s="34"/>
      <c r="B74" s="89"/>
      <c r="C74" s="91"/>
      <c r="D74" s="19"/>
      <c r="E74" s="55">
        <f t="shared" si="46"/>
        <v>57</v>
      </c>
      <c r="F74" s="27">
        <f t="shared" si="47"/>
        <v>1032.4163105915852</v>
      </c>
      <c r="G74" s="27">
        <f t="shared" si="44"/>
        <v>51.620815529579261</v>
      </c>
      <c r="H74" s="28">
        <f t="shared" si="43"/>
        <v>25</v>
      </c>
      <c r="I74" s="27">
        <f t="shared" si="48"/>
        <v>100000</v>
      </c>
      <c r="J74" s="56">
        <f>'SPWL Reserve'!D65</f>
        <v>7.49</v>
      </c>
      <c r="K74" s="52">
        <f t="shared" si="49"/>
        <v>749</v>
      </c>
      <c r="L74" s="56"/>
      <c r="M74" s="96">
        <f>'SPWL Reserve'!E65*1000</f>
        <v>122.71687498876749</v>
      </c>
      <c r="N74" s="9">
        <v>0</v>
      </c>
      <c r="O74" s="30">
        <f t="shared" si="35"/>
        <v>0.3280053640275824</v>
      </c>
      <c r="P74" s="30">
        <f t="shared" si="80"/>
        <v>4.0251793253018003E-2</v>
      </c>
      <c r="Q74" s="30">
        <f t="shared" si="50"/>
        <v>0</v>
      </c>
      <c r="R74" s="30">
        <f t="shared" si="51"/>
        <v>0.28775357077456443</v>
      </c>
      <c r="S74" s="28"/>
      <c r="T74" s="52">
        <f t="shared" si="52"/>
        <v>238.88630662128824</v>
      </c>
      <c r="U74" s="52">
        <f t="shared" si="45"/>
        <v>215.52742451014876</v>
      </c>
      <c r="V74" s="19"/>
      <c r="W74" s="19"/>
      <c r="X74" s="53">
        <f t="shared" si="53"/>
        <v>297.08147989863039</v>
      </c>
      <c r="Y74" s="53">
        <f t="shared" si="54"/>
        <v>-14.85407399493152</v>
      </c>
      <c r="Z74" s="53">
        <f t="shared" si="55"/>
        <v>-7.1938392693641102</v>
      </c>
      <c r="AA74" s="53">
        <f t="shared" si="56"/>
        <v>-4025.1793253018004</v>
      </c>
      <c r="AB74" s="53">
        <f t="shared" si="57"/>
        <v>-3750.1457586674655</v>
      </c>
      <c r="AC74" s="53">
        <f t="shared" si="58"/>
        <v>22.959545204304767</v>
      </c>
      <c r="AD74" s="53">
        <f t="shared" si="37"/>
        <v>42.781421022396692</v>
      </c>
      <c r="AE74" s="53">
        <f t="shared" si="59"/>
        <v>-3684.4047924407637</v>
      </c>
      <c r="AF74" s="19"/>
      <c r="AG74" s="46"/>
      <c r="AH74" s="19"/>
      <c r="AI74" s="55">
        <f t="shared" si="60"/>
        <v>57</v>
      </c>
      <c r="AJ74" s="27">
        <f t="shared" si="61"/>
        <v>1032.4163105915852</v>
      </c>
      <c r="AK74" s="27">
        <f t="shared" si="62"/>
        <v>51.620815529579261</v>
      </c>
      <c r="AL74" s="28">
        <f t="shared" si="63"/>
        <v>25</v>
      </c>
      <c r="AM74" s="27">
        <f t="shared" si="64"/>
        <v>100000</v>
      </c>
      <c r="AN74" s="56">
        <f t="shared" si="25"/>
        <v>7.49</v>
      </c>
      <c r="AO74" s="52">
        <f t="shared" si="65"/>
        <v>749</v>
      </c>
      <c r="AP74" s="28"/>
      <c r="AQ74" s="9">
        <f>M74*'Lapse &amp; Death Age 26-35'!$B$31</f>
        <v>99.400668740901665</v>
      </c>
      <c r="AR74" s="9">
        <f t="shared" si="66"/>
        <v>0</v>
      </c>
      <c r="AS74" s="30">
        <f t="shared" si="67"/>
        <v>0.40753171277274514</v>
      </c>
      <c r="AT74" s="30">
        <f t="shared" si="68"/>
        <v>4.0508924782735926E-2</v>
      </c>
      <c r="AU74" s="30">
        <f t="shared" si="69"/>
        <v>0</v>
      </c>
      <c r="AV74" s="30">
        <f t="shared" si="70"/>
        <v>0.3670227879900092</v>
      </c>
      <c r="AW74" s="28"/>
      <c r="AX74" s="52">
        <f t="shared" si="71"/>
        <v>296.80534641239024</v>
      </c>
      <c r="AY74" s="52">
        <f t="shared" si="72"/>
        <v>274.90006820451691</v>
      </c>
      <c r="AZ74" s="19"/>
      <c r="BA74" s="19"/>
      <c r="BB74" s="53">
        <f t="shared" si="73"/>
        <v>297.08147989863039</v>
      </c>
      <c r="BC74" s="53">
        <f t="shared" si="74"/>
        <v>-14.85407399493152</v>
      </c>
      <c r="BD74" s="53">
        <f t="shared" si="75"/>
        <v>-7.1938392693641102</v>
      </c>
      <c r="BE74" s="53">
        <f t="shared" si="76"/>
        <v>-4050.8924782735926</v>
      </c>
      <c r="BF74" s="53">
        <f t="shared" si="77"/>
        <v>-3775.8589116392577</v>
      </c>
      <c r="BG74" s="53">
        <f t="shared" si="78"/>
        <v>22.959545204304767</v>
      </c>
      <c r="BH74" s="53">
        <f t="shared" si="42"/>
        <v>47.53635025753416</v>
      </c>
      <c r="BI74" s="53">
        <f t="shared" si="79"/>
        <v>-3705.3630161774186</v>
      </c>
    </row>
    <row r="75" spans="1:61" x14ac:dyDescent="0.2">
      <c r="A75" s="34"/>
      <c r="B75" s="89"/>
      <c r="C75" s="91"/>
      <c r="D75" s="19"/>
      <c r="E75" s="55">
        <f t="shared" si="46"/>
        <v>58</v>
      </c>
      <c r="F75" s="27">
        <f t="shared" si="47"/>
        <v>1032.4163105915852</v>
      </c>
      <c r="G75" s="27">
        <f t="shared" si="44"/>
        <v>51.620815529579261</v>
      </c>
      <c r="H75" s="28">
        <f t="shared" si="43"/>
        <v>25</v>
      </c>
      <c r="I75" s="27">
        <f t="shared" si="48"/>
        <v>100000</v>
      </c>
      <c r="J75" s="56">
        <f>'SPWL Reserve'!D66</f>
        <v>7.6920000000000002</v>
      </c>
      <c r="K75" s="52">
        <f t="shared" si="49"/>
        <v>769.2</v>
      </c>
      <c r="L75" s="56"/>
      <c r="M75" s="96">
        <f>'SPWL Reserve'!E66*1000</f>
        <v>135.62881213537486</v>
      </c>
      <c r="N75" s="9">
        <v>0</v>
      </c>
      <c r="O75" s="30">
        <f t="shared" si="35"/>
        <v>0.28775357077456443</v>
      </c>
      <c r="P75" s="30">
        <f t="shared" si="80"/>
        <v>3.9027674991866691E-2</v>
      </c>
      <c r="Q75" s="30">
        <f t="shared" si="50"/>
        <v>0</v>
      </c>
      <c r="R75" s="30">
        <f t="shared" si="51"/>
        <v>0.24872589578269774</v>
      </c>
      <c r="S75" s="28"/>
      <c r="T75" s="52">
        <f t="shared" si="52"/>
        <v>215.52742451014876</v>
      </c>
      <c r="U75" s="52">
        <f t="shared" si="45"/>
        <v>191.3199590360511</v>
      </c>
      <c r="V75" s="19"/>
      <c r="W75" s="19"/>
      <c r="X75" s="53">
        <f t="shared" si="53"/>
        <v>256.78867167255993</v>
      </c>
      <c r="Y75" s="53">
        <f t="shared" si="54"/>
        <v>-12.839433583627997</v>
      </c>
      <c r="Z75" s="53">
        <f t="shared" si="55"/>
        <v>-6.2181473945674437</v>
      </c>
      <c r="AA75" s="53">
        <f t="shared" si="56"/>
        <v>-3902.7674991866693</v>
      </c>
      <c r="AB75" s="53">
        <f t="shared" si="57"/>
        <v>-3665.0364084923049</v>
      </c>
      <c r="AC75" s="53">
        <f t="shared" si="58"/>
        <v>24.335971016864246</v>
      </c>
      <c r="AD75" s="53">
        <f t="shared" si="37"/>
        <v>37.721257530091258</v>
      </c>
      <c r="AE75" s="53">
        <f t="shared" si="59"/>
        <v>-3602.9791799453492</v>
      </c>
      <c r="AF75" s="19"/>
      <c r="AG75" s="46"/>
      <c r="AH75" s="19"/>
      <c r="AI75" s="55">
        <f t="shared" si="60"/>
        <v>58</v>
      </c>
      <c r="AJ75" s="27">
        <f t="shared" si="61"/>
        <v>1032.4163105915852</v>
      </c>
      <c r="AK75" s="27">
        <f t="shared" si="62"/>
        <v>51.620815529579261</v>
      </c>
      <c r="AL75" s="28">
        <f t="shared" si="63"/>
        <v>25</v>
      </c>
      <c r="AM75" s="27">
        <f t="shared" si="64"/>
        <v>100000</v>
      </c>
      <c r="AN75" s="56">
        <f t="shared" si="25"/>
        <v>7.6920000000000002</v>
      </c>
      <c r="AO75" s="52">
        <f t="shared" si="65"/>
        <v>769.2</v>
      </c>
      <c r="AP75" s="28"/>
      <c r="AQ75" s="9">
        <f>M75*'Lapse &amp; Death Age 26-35'!$B$31</f>
        <v>109.85933782965364</v>
      </c>
      <c r="AR75" s="9">
        <f t="shared" si="66"/>
        <v>0</v>
      </c>
      <c r="AS75" s="30">
        <f t="shared" si="67"/>
        <v>0.3670227879900092</v>
      </c>
      <c r="AT75" s="30">
        <f t="shared" si="68"/>
        <v>4.0320880456975766E-2</v>
      </c>
      <c r="AU75" s="30">
        <f t="shared" si="69"/>
        <v>0</v>
      </c>
      <c r="AV75" s="30">
        <f t="shared" si="70"/>
        <v>0.32670190753303341</v>
      </c>
      <c r="AW75" s="28"/>
      <c r="AX75" s="52">
        <f t="shared" si="71"/>
        <v>274.90006820451691</v>
      </c>
      <c r="AY75" s="52">
        <f t="shared" si="72"/>
        <v>251.29910727440932</v>
      </c>
      <c r="AZ75" s="19"/>
      <c r="BA75" s="19"/>
      <c r="BB75" s="53">
        <f t="shared" si="73"/>
        <v>256.78867167255993</v>
      </c>
      <c r="BC75" s="53">
        <f t="shared" si="74"/>
        <v>-12.839433583627997</v>
      </c>
      <c r="BD75" s="53">
        <f t="shared" si="75"/>
        <v>-6.2181473945674437</v>
      </c>
      <c r="BE75" s="53">
        <f t="shared" si="76"/>
        <v>-4032.0880456975765</v>
      </c>
      <c r="BF75" s="53">
        <f t="shared" si="77"/>
        <v>-3794.3569550032121</v>
      </c>
      <c r="BG75" s="53">
        <f t="shared" si="78"/>
        <v>24.335971016864246</v>
      </c>
      <c r="BH75" s="53">
        <f t="shared" si="42"/>
        <v>42.595522025634963</v>
      </c>
      <c r="BI75" s="53">
        <f t="shared" si="79"/>
        <v>-3727.4254619607127</v>
      </c>
    </row>
    <row r="76" spans="1:61" x14ac:dyDescent="0.2">
      <c r="A76" s="34"/>
      <c r="B76" s="89"/>
      <c r="C76" s="91"/>
      <c r="D76" s="19"/>
      <c r="E76" s="55">
        <f t="shared" si="46"/>
        <v>59</v>
      </c>
      <c r="F76" s="27">
        <f t="shared" si="47"/>
        <v>1032.4163105915852</v>
      </c>
      <c r="G76" s="27">
        <f t="shared" si="44"/>
        <v>51.620815529579261</v>
      </c>
      <c r="H76" s="28">
        <f t="shared" si="43"/>
        <v>25</v>
      </c>
      <c r="I76" s="27">
        <f t="shared" si="48"/>
        <v>100000</v>
      </c>
      <c r="J76" s="56">
        <f>'SPWL Reserve'!D67</f>
        <v>7.8890000000000002</v>
      </c>
      <c r="K76" s="52">
        <f t="shared" si="49"/>
        <v>788.9</v>
      </c>
      <c r="L76" s="56"/>
      <c r="M76" s="96">
        <f>'SPWL Reserve'!E67*1000</f>
        <v>149.46374233110549</v>
      </c>
      <c r="N76" s="9">
        <v>0</v>
      </c>
      <c r="O76" s="30">
        <f t="shared" si="35"/>
        <v>0.24872589578269774</v>
      </c>
      <c r="P76" s="30">
        <f t="shared" si="80"/>
        <v>3.7175503198338532E-2</v>
      </c>
      <c r="Q76" s="30">
        <f t="shared" si="50"/>
        <v>0</v>
      </c>
      <c r="R76" s="30">
        <f t="shared" si="51"/>
        <v>0.2115503925843592</v>
      </c>
      <c r="S76" s="28"/>
      <c r="T76" s="52">
        <f t="shared" si="52"/>
        <v>191.3199590360511</v>
      </c>
      <c r="U76" s="52">
        <f t="shared" si="45"/>
        <v>166.89210470980098</v>
      </c>
      <c r="V76" s="19"/>
      <c r="W76" s="19"/>
      <c r="X76" s="53">
        <f t="shared" si="53"/>
        <v>218.40807581614558</v>
      </c>
      <c r="Y76" s="53">
        <f t="shared" si="54"/>
        <v>-10.92040379080728</v>
      </c>
      <c r="Z76" s="53">
        <f t="shared" si="55"/>
        <v>-5.28875981460898</v>
      </c>
      <c r="AA76" s="53">
        <f t="shared" si="56"/>
        <v>-3717.5503198338533</v>
      </c>
      <c r="AB76" s="53">
        <f t="shared" si="57"/>
        <v>-3515.351407623124</v>
      </c>
      <c r="AC76" s="53">
        <f t="shared" si="58"/>
        <v>25.120187456824716</v>
      </c>
      <c r="AD76" s="53">
        <f t="shared" si="37"/>
        <v>32.740564604820023</v>
      </c>
      <c r="AE76" s="53">
        <f t="shared" si="59"/>
        <v>-3457.4906555614793</v>
      </c>
      <c r="AF76" s="19"/>
      <c r="AG76" s="46"/>
      <c r="AH76" s="19"/>
      <c r="AI76" s="55">
        <f t="shared" si="60"/>
        <v>59</v>
      </c>
      <c r="AJ76" s="27">
        <f t="shared" si="61"/>
        <v>1032.4163105915852</v>
      </c>
      <c r="AK76" s="27">
        <f t="shared" si="62"/>
        <v>51.620815529579261</v>
      </c>
      <c r="AL76" s="28">
        <f t="shared" si="63"/>
        <v>25</v>
      </c>
      <c r="AM76" s="27">
        <f t="shared" si="64"/>
        <v>100000</v>
      </c>
      <c r="AN76" s="56">
        <f t="shared" si="25"/>
        <v>7.8890000000000002</v>
      </c>
      <c r="AO76" s="52">
        <f t="shared" si="65"/>
        <v>788.9</v>
      </c>
      <c r="AP76" s="28"/>
      <c r="AQ76" s="9">
        <f>M76*'Lapse &amp; Death Age 26-35'!$B$31</f>
        <v>121.06563128819546</v>
      </c>
      <c r="AR76" s="9">
        <f t="shared" si="66"/>
        <v>0</v>
      </c>
      <c r="AS76" s="30">
        <f t="shared" si="67"/>
        <v>0.32670190753303341</v>
      </c>
      <c r="AT76" s="30">
        <f t="shared" si="68"/>
        <v>3.9552372678544348E-2</v>
      </c>
      <c r="AU76" s="30">
        <f t="shared" si="69"/>
        <v>0</v>
      </c>
      <c r="AV76" s="30">
        <f t="shared" si="70"/>
        <v>0.28714953485448907</v>
      </c>
      <c r="AW76" s="28"/>
      <c r="AX76" s="52">
        <f t="shared" si="71"/>
        <v>251.29910727440932</v>
      </c>
      <c r="AY76" s="52">
        <f t="shared" si="72"/>
        <v>226.53226804670643</v>
      </c>
      <c r="AZ76" s="19"/>
      <c r="BA76" s="19"/>
      <c r="BB76" s="53">
        <f t="shared" si="73"/>
        <v>218.40807581614558</v>
      </c>
      <c r="BC76" s="53">
        <f t="shared" si="74"/>
        <v>-10.92040379080728</v>
      </c>
      <c r="BD76" s="53">
        <f t="shared" si="75"/>
        <v>-5.28875981460898</v>
      </c>
      <c r="BE76" s="53">
        <f t="shared" si="76"/>
        <v>-3955.2372678544348</v>
      </c>
      <c r="BF76" s="53">
        <f t="shared" si="77"/>
        <v>-3753.0383556437055</v>
      </c>
      <c r="BG76" s="53">
        <f t="shared" si="78"/>
        <v>25.120187456824716</v>
      </c>
      <c r="BH76" s="53">
        <f t="shared" si="42"/>
        <v>37.664620778503817</v>
      </c>
      <c r="BI76" s="53">
        <f t="shared" si="79"/>
        <v>-3690.253547408377</v>
      </c>
    </row>
    <row r="77" spans="1:61" x14ac:dyDescent="0.2">
      <c r="A77" s="34"/>
      <c r="B77" s="89"/>
      <c r="C77" s="91"/>
      <c r="D77" s="19"/>
      <c r="E77" s="55">
        <f t="shared" si="46"/>
        <v>60</v>
      </c>
      <c r="F77" s="27">
        <f t="shared" si="47"/>
        <v>1032.4163105915852</v>
      </c>
      <c r="G77" s="27">
        <f t="shared" si="44"/>
        <v>51.620815529579261</v>
      </c>
      <c r="H77" s="28">
        <f t="shared" si="43"/>
        <v>25</v>
      </c>
      <c r="I77" s="27">
        <f t="shared" si="48"/>
        <v>100000</v>
      </c>
      <c r="J77" s="56">
        <f>'SPWL Reserve'!D68</f>
        <v>8.08</v>
      </c>
      <c r="K77" s="52">
        <f t="shared" si="49"/>
        <v>808</v>
      </c>
      <c r="L77" s="56"/>
      <c r="M77" s="96">
        <f>'SPWL Reserve'!E68*1000</f>
        <v>164.16962817288439</v>
      </c>
      <c r="N77" s="9">
        <v>0</v>
      </c>
      <c r="O77" s="30">
        <f t="shared" si="35"/>
        <v>0.2115503925843592</v>
      </c>
      <c r="P77" s="30">
        <f t="shared" si="80"/>
        <v>3.4730149290401968E-2</v>
      </c>
      <c r="Q77" s="30">
        <f t="shared" si="50"/>
        <v>0</v>
      </c>
      <c r="R77" s="30">
        <f t="shared" si="51"/>
        <v>0.17682024329395724</v>
      </c>
      <c r="S77" s="28"/>
      <c r="T77" s="52">
        <f t="shared" si="52"/>
        <v>166.89210470980098</v>
      </c>
      <c r="U77" s="52">
        <f t="shared" si="45"/>
        <v>142.87075658151744</v>
      </c>
      <c r="V77" s="19"/>
      <c r="W77" s="19"/>
      <c r="X77" s="53">
        <f t="shared" si="53"/>
        <v>182.55210321945381</v>
      </c>
      <c r="Y77" s="53">
        <f t="shared" si="54"/>
        <v>-9.1276051609726903</v>
      </c>
      <c r="Z77" s="53">
        <f t="shared" si="55"/>
        <v>-4.4205060823489308</v>
      </c>
      <c r="AA77" s="53">
        <f t="shared" si="56"/>
        <v>-3473.0149290401969</v>
      </c>
      <c r="AB77" s="53">
        <f t="shared" si="57"/>
        <v>-3304.0109370640648</v>
      </c>
      <c r="AC77" s="53">
        <f t="shared" si="58"/>
        <v>25.287141974808016</v>
      </c>
      <c r="AD77" s="53">
        <f t="shared" si="37"/>
        <v>27.938677325140436</v>
      </c>
      <c r="AE77" s="53">
        <f t="shared" si="59"/>
        <v>-3250.7851177641164</v>
      </c>
      <c r="AF77" s="19"/>
      <c r="AG77" s="46"/>
      <c r="AH77" s="19"/>
      <c r="AI77" s="55">
        <f t="shared" si="60"/>
        <v>60</v>
      </c>
      <c r="AJ77" s="27">
        <f t="shared" si="61"/>
        <v>1032.4163105915852</v>
      </c>
      <c r="AK77" s="27">
        <f t="shared" si="62"/>
        <v>51.620815529579261</v>
      </c>
      <c r="AL77" s="28">
        <f t="shared" si="63"/>
        <v>25</v>
      </c>
      <c r="AM77" s="27">
        <f t="shared" si="64"/>
        <v>100000</v>
      </c>
      <c r="AN77" s="56">
        <f t="shared" si="25"/>
        <v>8.08</v>
      </c>
      <c r="AO77" s="52">
        <f t="shared" si="65"/>
        <v>808</v>
      </c>
      <c r="AP77" s="28"/>
      <c r="AQ77" s="9">
        <f>M77*'Lapse &amp; Death Age 26-35'!$B$31</f>
        <v>132.97739882003637</v>
      </c>
      <c r="AR77" s="9">
        <f t="shared" si="66"/>
        <v>0</v>
      </c>
      <c r="AS77" s="30">
        <f t="shared" si="67"/>
        <v>0.28714953485448907</v>
      </c>
      <c r="AT77" s="30">
        <f t="shared" si="68"/>
        <v>3.8184398217333333E-2</v>
      </c>
      <c r="AU77" s="30">
        <f t="shared" si="69"/>
        <v>0</v>
      </c>
      <c r="AV77" s="30">
        <f t="shared" si="70"/>
        <v>0.24896513663715575</v>
      </c>
      <c r="AW77" s="28"/>
      <c r="AX77" s="52">
        <f t="shared" si="71"/>
        <v>226.53226804670643</v>
      </c>
      <c r="AY77" s="52">
        <f t="shared" si="72"/>
        <v>201.16383040282184</v>
      </c>
      <c r="AZ77" s="19"/>
      <c r="BA77" s="19"/>
      <c r="BB77" s="53">
        <f t="shared" si="73"/>
        <v>182.55210321945381</v>
      </c>
      <c r="BC77" s="53">
        <f t="shared" si="74"/>
        <v>-9.1276051609726903</v>
      </c>
      <c r="BD77" s="53">
        <f t="shared" si="75"/>
        <v>-4.4205060823489308</v>
      </c>
      <c r="BE77" s="53">
        <f t="shared" si="76"/>
        <v>-3818.4398217333332</v>
      </c>
      <c r="BF77" s="53">
        <f t="shared" si="77"/>
        <v>-3649.4358297572012</v>
      </c>
      <c r="BG77" s="53">
        <f t="shared" si="78"/>
        <v>25.287141974808016</v>
      </c>
      <c r="BH77" s="53">
        <f t="shared" si="42"/>
        <v>32.834904149028354</v>
      </c>
      <c r="BI77" s="53">
        <f t="shared" si="79"/>
        <v>-3591.3137836333649</v>
      </c>
    </row>
    <row r="78" spans="1:61" x14ac:dyDescent="0.2">
      <c r="A78" s="34"/>
      <c r="B78" s="89"/>
      <c r="C78" s="91"/>
      <c r="D78" s="19"/>
      <c r="E78" s="55">
        <f t="shared" si="46"/>
        <v>61</v>
      </c>
      <c r="F78" s="27">
        <f t="shared" si="47"/>
        <v>1032.4163105915852</v>
      </c>
      <c r="G78" s="27">
        <f t="shared" si="44"/>
        <v>51.620815529579261</v>
      </c>
      <c r="H78" s="28">
        <f t="shared" si="43"/>
        <v>25</v>
      </c>
      <c r="I78" s="27">
        <f t="shared" si="48"/>
        <v>100000</v>
      </c>
      <c r="J78" s="56">
        <f>'SPWL Reserve'!D69</f>
        <v>8.2620000000000005</v>
      </c>
      <c r="K78" s="52">
        <f t="shared" si="49"/>
        <v>826.2</v>
      </c>
      <c r="L78" s="56"/>
      <c r="M78" s="96">
        <f>'SPWL Reserve'!E69*1000</f>
        <v>179.80271379435837</v>
      </c>
      <c r="N78" s="9">
        <v>0</v>
      </c>
      <c r="O78" s="30">
        <f t="shared" si="35"/>
        <v>0.17682024329395724</v>
      </c>
      <c r="P78" s="30">
        <f t="shared" si="80"/>
        <v>3.1792759598032211E-2</v>
      </c>
      <c r="Q78" s="30">
        <f t="shared" si="50"/>
        <v>0</v>
      </c>
      <c r="R78" s="30">
        <f t="shared" si="51"/>
        <v>0.14502748369592502</v>
      </c>
      <c r="S78" s="28"/>
      <c r="T78" s="52">
        <f t="shared" si="52"/>
        <v>142.87075658151744</v>
      </c>
      <c r="U78" s="52">
        <f t="shared" si="45"/>
        <v>119.82170702957326</v>
      </c>
      <c r="V78" s="19"/>
      <c r="W78" s="19"/>
      <c r="X78" s="53">
        <f t="shared" si="53"/>
        <v>149.7287396517282</v>
      </c>
      <c r="Y78" s="53">
        <f t="shared" si="54"/>
        <v>-7.4864369825864099</v>
      </c>
      <c r="Z78" s="53">
        <f t="shared" si="55"/>
        <v>-3.6256870923981257</v>
      </c>
      <c r="AA78" s="53">
        <f t="shared" si="56"/>
        <v>-3179.2759598032212</v>
      </c>
      <c r="AB78" s="53">
        <f t="shared" si="57"/>
        <v>-3040.6593442264775</v>
      </c>
      <c r="AC78" s="53">
        <f t="shared" si="58"/>
        <v>24.843832198694749</v>
      </c>
      <c r="AD78" s="53">
        <f t="shared" si="37"/>
        <v>23.40667983516385</v>
      </c>
      <c r="AE78" s="53">
        <f t="shared" si="59"/>
        <v>-2992.4088321926192</v>
      </c>
      <c r="AF78" s="19"/>
      <c r="AG78" s="46"/>
      <c r="AH78" s="19"/>
      <c r="AI78" s="55">
        <f t="shared" si="60"/>
        <v>61</v>
      </c>
      <c r="AJ78" s="27">
        <f t="shared" si="61"/>
        <v>1032.4163105915852</v>
      </c>
      <c r="AK78" s="27">
        <f t="shared" si="62"/>
        <v>51.620815529579261</v>
      </c>
      <c r="AL78" s="28">
        <f t="shared" si="63"/>
        <v>25</v>
      </c>
      <c r="AM78" s="27">
        <f t="shared" si="64"/>
        <v>100000</v>
      </c>
      <c r="AN78" s="56">
        <f t="shared" si="25"/>
        <v>8.2620000000000005</v>
      </c>
      <c r="AO78" s="52">
        <f t="shared" si="65"/>
        <v>826.2</v>
      </c>
      <c r="AP78" s="28"/>
      <c r="AQ78" s="9">
        <f>M78*'Lapse &amp; Death Age 26-35'!$B$31</f>
        <v>145.64019817343029</v>
      </c>
      <c r="AR78" s="9">
        <f t="shared" si="66"/>
        <v>0</v>
      </c>
      <c r="AS78" s="30">
        <f t="shared" si="67"/>
        <v>0.24896513663715575</v>
      </c>
      <c r="AT78" s="30">
        <f t="shared" si="68"/>
        <v>3.625933183811051E-2</v>
      </c>
      <c r="AU78" s="30">
        <f t="shared" si="69"/>
        <v>0</v>
      </c>
      <c r="AV78" s="30">
        <f t="shared" si="70"/>
        <v>0.21270580479904524</v>
      </c>
      <c r="AW78" s="28"/>
      <c r="AX78" s="52">
        <f t="shared" si="71"/>
        <v>201.16383040282184</v>
      </c>
      <c r="AY78" s="52">
        <f t="shared" si="72"/>
        <v>175.73753592497118</v>
      </c>
      <c r="AZ78" s="19"/>
      <c r="BA78" s="19"/>
      <c r="BB78" s="53">
        <f t="shared" si="73"/>
        <v>149.7287396517282</v>
      </c>
      <c r="BC78" s="53">
        <f t="shared" si="74"/>
        <v>-7.4864369825864099</v>
      </c>
      <c r="BD78" s="53">
        <f t="shared" si="75"/>
        <v>-3.6256870923981257</v>
      </c>
      <c r="BE78" s="53">
        <f t="shared" si="76"/>
        <v>-3625.9331838110511</v>
      </c>
      <c r="BF78" s="53">
        <f t="shared" si="77"/>
        <v>-3487.3165682343074</v>
      </c>
      <c r="BG78" s="53">
        <f t="shared" si="78"/>
        <v>24.843832198694749</v>
      </c>
      <c r="BH78" s="53">
        <f t="shared" si="42"/>
        <v>28.192315818057498</v>
      </c>
      <c r="BI78" s="53">
        <f t="shared" si="79"/>
        <v>-3434.2804202175553</v>
      </c>
    </row>
    <row r="79" spans="1:61" x14ac:dyDescent="0.2">
      <c r="A79" s="34"/>
      <c r="B79" s="89"/>
      <c r="C79" s="91"/>
      <c r="D79" s="19"/>
      <c r="E79" s="55">
        <f t="shared" si="46"/>
        <v>62</v>
      </c>
      <c r="F79" s="27">
        <f t="shared" si="47"/>
        <v>1032.4163105915852</v>
      </c>
      <c r="G79" s="27">
        <f t="shared" si="44"/>
        <v>51.620815529579261</v>
      </c>
      <c r="H79" s="28">
        <f t="shared" si="43"/>
        <v>25</v>
      </c>
      <c r="I79" s="27">
        <f t="shared" si="48"/>
        <v>100000</v>
      </c>
      <c r="J79" s="56">
        <f>'SPWL Reserve'!D70</f>
        <v>8.4350000000000005</v>
      </c>
      <c r="K79" s="52">
        <f t="shared" si="49"/>
        <v>843.5</v>
      </c>
      <c r="L79" s="56"/>
      <c r="M79" s="96">
        <f>'SPWL Reserve'!E70*1000</f>
        <v>196.37191159883102</v>
      </c>
      <c r="N79" s="9">
        <v>0</v>
      </c>
      <c r="O79" s="30">
        <f t="shared" si="35"/>
        <v>0.14502748369592502</v>
      </c>
      <c r="P79" s="30">
        <f t="shared" si="80"/>
        <v>2.8479324207737099E-2</v>
      </c>
      <c r="Q79" s="30">
        <f t="shared" si="50"/>
        <v>0</v>
      </c>
      <c r="R79" s="30">
        <f t="shared" si="51"/>
        <v>0.11654815948818792</v>
      </c>
      <c r="S79" s="28"/>
      <c r="T79" s="52">
        <f t="shared" si="52"/>
        <v>119.82170702957326</v>
      </c>
      <c r="U79" s="52">
        <f t="shared" si="45"/>
        <v>98.308372528286512</v>
      </c>
      <c r="V79" s="19"/>
      <c r="W79" s="19"/>
      <c r="X79" s="53">
        <f t="shared" si="53"/>
        <v>120.32622082503462</v>
      </c>
      <c r="Y79" s="53">
        <f t="shared" si="54"/>
        <v>-6.0163110412517318</v>
      </c>
      <c r="Z79" s="53">
        <f t="shared" si="55"/>
        <v>-2.9137039872046979</v>
      </c>
      <c r="AA79" s="53">
        <f t="shared" si="56"/>
        <v>-2847.93242077371</v>
      </c>
      <c r="AB79" s="53">
        <f t="shared" si="57"/>
        <v>-2736.5362149771317</v>
      </c>
      <c r="AC79" s="53">
        <f t="shared" si="58"/>
        <v>23.758202511954728</v>
      </c>
      <c r="AD79" s="53">
        <f t="shared" si="37"/>
        <v>19.221300520021064</v>
      </c>
      <c r="AE79" s="53">
        <f t="shared" si="59"/>
        <v>-2693.5567119451562</v>
      </c>
      <c r="AF79" s="19"/>
      <c r="AG79" s="46"/>
      <c r="AH79" s="19"/>
      <c r="AI79" s="55">
        <f t="shared" si="60"/>
        <v>62</v>
      </c>
      <c r="AJ79" s="27">
        <f t="shared" si="61"/>
        <v>1032.4163105915852</v>
      </c>
      <c r="AK79" s="27">
        <f t="shared" si="62"/>
        <v>51.620815529579261</v>
      </c>
      <c r="AL79" s="28">
        <f t="shared" si="63"/>
        <v>25</v>
      </c>
      <c r="AM79" s="27">
        <f t="shared" si="64"/>
        <v>100000</v>
      </c>
      <c r="AN79" s="56">
        <f t="shared" si="25"/>
        <v>8.4350000000000005</v>
      </c>
      <c r="AO79" s="52">
        <f t="shared" si="65"/>
        <v>843.5</v>
      </c>
      <c r="AP79" s="28"/>
      <c r="AQ79" s="9">
        <f>M79*'Lapse &amp; Death Age 26-35'!$B$31</f>
        <v>159.06124839505313</v>
      </c>
      <c r="AR79" s="9">
        <f t="shared" si="66"/>
        <v>0</v>
      </c>
      <c r="AS79" s="30">
        <f t="shared" si="67"/>
        <v>0.21270580479904524</v>
      </c>
      <c r="AT79" s="30">
        <f t="shared" si="68"/>
        <v>3.3833250852210617E-2</v>
      </c>
      <c r="AU79" s="30">
        <f t="shared" si="69"/>
        <v>0</v>
      </c>
      <c r="AV79" s="30">
        <f t="shared" si="70"/>
        <v>0.17887255394683463</v>
      </c>
      <c r="AW79" s="28"/>
      <c r="AX79" s="52">
        <f t="shared" si="71"/>
        <v>175.73753592497118</v>
      </c>
      <c r="AY79" s="52">
        <f t="shared" si="72"/>
        <v>150.87899925415502</v>
      </c>
      <c r="AZ79" s="19"/>
      <c r="BA79" s="19"/>
      <c r="BB79" s="53">
        <f t="shared" si="73"/>
        <v>120.32622082503462</v>
      </c>
      <c r="BC79" s="53">
        <f t="shared" si="74"/>
        <v>-6.0163110412517318</v>
      </c>
      <c r="BD79" s="53">
        <f t="shared" si="75"/>
        <v>-2.9137039872046979</v>
      </c>
      <c r="BE79" s="53">
        <f t="shared" si="76"/>
        <v>-3383.3250852210617</v>
      </c>
      <c r="BF79" s="53">
        <f t="shared" si="77"/>
        <v>-3271.9288794244835</v>
      </c>
      <c r="BG79" s="53">
        <f t="shared" si="78"/>
        <v>23.758202511954728</v>
      </c>
      <c r="BH79" s="53">
        <f t="shared" si="42"/>
        <v>23.811773885612283</v>
      </c>
      <c r="BI79" s="53">
        <f t="shared" si="79"/>
        <v>-3224.3589030269168</v>
      </c>
    </row>
    <row r="80" spans="1:61" x14ac:dyDescent="0.2">
      <c r="A80" s="34"/>
      <c r="B80" s="89"/>
      <c r="C80" s="91"/>
      <c r="D80" s="19"/>
      <c r="E80" s="55">
        <f t="shared" si="46"/>
        <v>63</v>
      </c>
      <c r="F80" s="27">
        <f t="shared" si="47"/>
        <v>1032.4163105915852</v>
      </c>
      <c r="G80" s="27">
        <f t="shared" si="44"/>
        <v>51.620815529579261</v>
      </c>
      <c r="H80" s="28">
        <f t="shared" si="43"/>
        <v>25</v>
      </c>
      <c r="I80" s="27">
        <f t="shared" si="48"/>
        <v>100000</v>
      </c>
      <c r="J80" s="56">
        <f>'SPWL Reserve'!D71</f>
        <v>8.5980000000000008</v>
      </c>
      <c r="K80" s="52">
        <f t="shared" si="49"/>
        <v>859.80000000000007</v>
      </c>
      <c r="L80" s="56"/>
      <c r="M80" s="96">
        <f>'SPWL Reserve'!E71*1000</f>
        <v>213.89645519453623</v>
      </c>
      <c r="N80" s="9">
        <v>0</v>
      </c>
      <c r="O80" s="30">
        <f t="shared" si="35"/>
        <v>0.11654815948818792</v>
      </c>
      <c r="P80" s="30">
        <f t="shared" si="80"/>
        <v>2.4929238173970848E-2</v>
      </c>
      <c r="Q80" s="30">
        <f t="shared" si="50"/>
        <v>0</v>
      </c>
      <c r="R80" s="30">
        <f t="shared" si="51"/>
        <v>9.1618921314217075E-2</v>
      </c>
      <c r="S80" s="28"/>
      <c r="T80" s="52">
        <f t="shared" si="52"/>
        <v>98.308372528286512</v>
      </c>
      <c r="U80" s="52">
        <f t="shared" si="45"/>
        <v>78.773948545963847</v>
      </c>
      <c r="V80" s="19"/>
      <c r="W80" s="19"/>
      <c r="X80" s="53">
        <f t="shared" si="53"/>
        <v>94.588868723604747</v>
      </c>
      <c r="Y80" s="53">
        <f t="shared" si="54"/>
        <v>-4.7294434361802375</v>
      </c>
      <c r="Z80" s="53">
        <f t="shared" si="55"/>
        <v>-2.2904730328554268</v>
      </c>
      <c r="AA80" s="53">
        <f t="shared" si="56"/>
        <v>-2492.9238173970848</v>
      </c>
      <c r="AB80" s="53">
        <f t="shared" si="57"/>
        <v>-2405.3548651425158</v>
      </c>
      <c r="AC80" s="53">
        <f t="shared" si="58"/>
        <v>22.122574969568777</v>
      </c>
      <c r="AD80" s="53">
        <f t="shared" si="37"/>
        <v>15.447848689694867</v>
      </c>
      <c r="AE80" s="53">
        <f t="shared" si="59"/>
        <v>-2367.7844414832521</v>
      </c>
      <c r="AF80" s="19"/>
      <c r="AG80" s="46"/>
      <c r="AH80" s="19"/>
      <c r="AI80" s="55">
        <f t="shared" si="60"/>
        <v>63</v>
      </c>
      <c r="AJ80" s="27">
        <f t="shared" si="61"/>
        <v>1032.4163105915852</v>
      </c>
      <c r="AK80" s="27">
        <f t="shared" si="62"/>
        <v>51.620815529579261</v>
      </c>
      <c r="AL80" s="28">
        <f t="shared" si="63"/>
        <v>25</v>
      </c>
      <c r="AM80" s="27">
        <f t="shared" si="64"/>
        <v>100000</v>
      </c>
      <c r="AN80" s="56">
        <f t="shared" si="25"/>
        <v>8.5980000000000008</v>
      </c>
      <c r="AO80" s="52">
        <f t="shared" si="65"/>
        <v>859.80000000000007</v>
      </c>
      <c r="AP80" s="28"/>
      <c r="AQ80" s="9">
        <f>M80*'Lapse &amp; Death Age 26-35'!$B$31</f>
        <v>173.25612870757436</v>
      </c>
      <c r="AR80" s="9">
        <f t="shared" si="66"/>
        <v>0</v>
      </c>
      <c r="AS80" s="30">
        <f t="shared" si="67"/>
        <v>0.17887255394683463</v>
      </c>
      <c r="AT80" s="30">
        <f t="shared" si="68"/>
        <v>3.0990766228865319E-2</v>
      </c>
      <c r="AU80" s="30">
        <f t="shared" si="69"/>
        <v>0</v>
      </c>
      <c r="AV80" s="30">
        <f t="shared" si="70"/>
        <v>0.14788178771796931</v>
      </c>
      <c r="AW80" s="28"/>
      <c r="AX80" s="52">
        <f t="shared" si="71"/>
        <v>150.87899925415502</v>
      </c>
      <c r="AY80" s="52">
        <f t="shared" si="72"/>
        <v>127.14876107991002</v>
      </c>
      <c r="AZ80" s="19"/>
      <c r="BA80" s="19"/>
      <c r="BB80" s="53">
        <f t="shared" si="73"/>
        <v>94.588868723604747</v>
      </c>
      <c r="BC80" s="53">
        <f t="shared" si="74"/>
        <v>-4.7294434361802375</v>
      </c>
      <c r="BD80" s="53">
        <f t="shared" si="75"/>
        <v>-2.2904730328554268</v>
      </c>
      <c r="BE80" s="53">
        <f t="shared" si="76"/>
        <v>-3099.0766228865318</v>
      </c>
      <c r="BF80" s="53">
        <f t="shared" si="77"/>
        <v>-3011.5076706319628</v>
      </c>
      <c r="BG80" s="53">
        <f t="shared" si="78"/>
        <v>22.122574969568777</v>
      </c>
      <c r="BH80" s="53">
        <f t="shared" si="42"/>
        <v>19.763693890684085</v>
      </c>
      <c r="BI80" s="53">
        <f t="shared" si="79"/>
        <v>-2969.6214017717102</v>
      </c>
    </row>
    <row r="81" spans="1:61" x14ac:dyDescent="0.2">
      <c r="A81" s="34"/>
      <c r="B81" s="89"/>
      <c r="C81" s="91"/>
      <c r="D81" s="19"/>
      <c r="E81" s="55">
        <f t="shared" si="46"/>
        <v>64</v>
      </c>
      <c r="F81" s="27">
        <f t="shared" si="47"/>
        <v>1032.4163105915852</v>
      </c>
      <c r="G81" s="27">
        <f t="shared" si="44"/>
        <v>51.620815529579261</v>
      </c>
      <c r="H81" s="28">
        <f t="shared" si="43"/>
        <v>25</v>
      </c>
      <c r="I81" s="27">
        <f t="shared" si="48"/>
        <v>100000</v>
      </c>
      <c r="J81" s="56">
        <f>'SPWL Reserve'!D72</f>
        <v>8.7490000000000006</v>
      </c>
      <c r="K81" s="52">
        <f t="shared" si="49"/>
        <v>874.9</v>
      </c>
      <c r="L81" s="56"/>
      <c r="M81" s="96">
        <f>'SPWL Reserve'!E72*1000</f>
        <v>232.40600338714106</v>
      </c>
      <c r="N81" s="9">
        <v>0</v>
      </c>
      <c r="O81" s="30">
        <f t="shared" si="35"/>
        <v>9.1618921314217075E-2</v>
      </c>
      <c r="P81" s="30">
        <f t="shared" si="80"/>
        <v>2.1292787337278143E-2</v>
      </c>
      <c r="Q81" s="30">
        <f t="shared" si="50"/>
        <v>0</v>
      </c>
      <c r="R81" s="30">
        <f t="shared" si="51"/>
        <v>7.0326133976938932E-2</v>
      </c>
      <c r="S81" s="28"/>
      <c r="T81" s="52">
        <f t="shared" si="52"/>
        <v>78.773948545963847</v>
      </c>
      <c r="U81" s="52">
        <f t="shared" si="45"/>
        <v>61.528334616423869</v>
      </c>
      <c r="V81" s="19"/>
      <c r="W81" s="19"/>
      <c r="X81" s="53">
        <f t="shared" si="53"/>
        <v>72.605847778640822</v>
      </c>
      <c r="Y81" s="53">
        <f t="shared" si="54"/>
        <v>-3.6302923889320411</v>
      </c>
      <c r="Z81" s="53">
        <f t="shared" si="55"/>
        <v>-1.7581533494234733</v>
      </c>
      <c r="AA81" s="53">
        <f t="shared" si="56"/>
        <v>-2129.2787337278141</v>
      </c>
      <c r="AB81" s="53">
        <f t="shared" si="57"/>
        <v>-2062.0613316875288</v>
      </c>
      <c r="AC81" s="53">
        <f t="shared" si="58"/>
        <v>20.050713270135457</v>
      </c>
      <c r="AD81" s="53">
        <f t="shared" si="37"/>
        <v>12.12966303092472</v>
      </c>
      <c r="AE81" s="53">
        <f t="shared" si="59"/>
        <v>-2029.8809553864685</v>
      </c>
      <c r="AF81" s="19"/>
      <c r="AG81" s="46"/>
      <c r="AH81" s="19"/>
      <c r="AI81" s="55">
        <f t="shared" si="60"/>
        <v>64</v>
      </c>
      <c r="AJ81" s="27">
        <f t="shared" si="61"/>
        <v>1032.4163105915852</v>
      </c>
      <c r="AK81" s="27">
        <f t="shared" si="62"/>
        <v>51.620815529579261</v>
      </c>
      <c r="AL81" s="28">
        <f t="shared" si="63"/>
        <v>25</v>
      </c>
      <c r="AM81" s="27">
        <f t="shared" si="64"/>
        <v>100000</v>
      </c>
      <c r="AN81" s="56">
        <f t="shared" si="25"/>
        <v>8.7490000000000006</v>
      </c>
      <c r="AO81" s="52">
        <f t="shared" si="65"/>
        <v>874.9</v>
      </c>
      <c r="AP81" s="28"/>
      <c r="AQ81" s="9">
        <f>M81*'Lapse &amp; Death Age 26-35'!$B$31</f>
        <v>188.24886274358425</v>
      </c>
      <c r="AR81" s="9">
        <f t="shared" si="66"/>
        <v>0</v>
      </c>
      <c r="AS81" s="30">
        <f t="shared" si="67"/>
        <v>0.14788178771796931</v>
      </c>
      <c r="AT81" s="30">
        <f t="shared" si="68"/>
        <v>2.7838578358395868E-2</v>
      </c>
      <c r="AU81" s="30">
        <f t="shared" si="69"/>
        <v>0</v>
      </c>
      <c r="AV81" s="30">
        <f t="shared" si="70"/>
        <v>0.12004320935957344</v>
      </c>
      <c r="AW81" s="28"/>
      <c r="AX81" s="52">
        <f t="shared" si="71"/>
        <v>127.14876107991002</v>
      </c>
      <c r="AY81" s="52">
        <f t="shared" si="72"/>
        <v>105.0258038686908</v>
      </c>
      <c r="AZ81" s="19"/>
      <c r="BA81" s="19"/>
      <c r="BB81" s="53">
        <f t="shared" si="73"/>
        <v>72.605847778640822</v>
      </c>
      <c r="BC81" s="53">
        <f t="shared" si="74"/>
        <v>-3.6302923889320411</v>
      </c>
      <c r="BD81" s="53">
        <f t="shared" si="75"/>
        <v>-1.7581533494234733</v>
      </c>
      <c r="BE81" s="53">
        <f t="shared" si="76"/>
        <v>-2783.8578358395866</v>
      </c>
      <c r="BF81" s="53">
        <f t="shared" si="77"/>
        <v>-2716.6404337993013</v>
      </c>
      <c r="BG81" s="53">
        <f t="shared" si="78"/>
        <v>20.050713270135457</v>
      </c>
      <c r="BH81" s="53">
        <f t="shared" si="42"/>
        <v>16.101048108984877</v>
      </c>
      <c r="BI81" s="53">
        <f t="shared" si="79"/>
        <v>-2680.488672420181</v>
      </c>
    </row>
    <row r="82" spans="1:61" x14ac:dyDescent="0.2">
      <c r="A82" s="34"/>
      <c r="B82" s="89"/>
      <c r="C82" s="91"/>
      <c r="D82" s="19"/>
      <c r="E82" s="55">
        <f t="shared" si="46"/>
        <v>65</v>
      </c>
      <c r="F82" s="27">
        <f t="shared" si="47"/>
        <v>1032.4163105915852</v>
      </c>
      <c r="G82" s="27">
        <f t="shared" si="44"/>
        <v>51.620815529579261</v>
      </c>
      <c r="H82" s="28">
        <f t="shared" si="43"/>
        <v>25</v>
      </c>
      <c r="I82" s="27">
        <f t="shared" si="48"/>
        <v>100000</v>
      </c>
      <c r="J82" s="56">
        <f>'SPWL Reserve'!D73</f>
        <v>8.8870000000000005</v>
      </c>
      <c r="K82" s="52">
        <f t="shared" si="49"/>
        <v>888.7</v>
      </c>
      <c r="L82" s="56"/>
      <c r="M82" s="96">
        <f>'SPWL Reserve'!E73*1000</f>
        <v>251.80934606172806</v>
      </c>
      <c r="N82" s="9">
        <v>0</v>
      </c>
      <c r="O82" s="30">
        <f t="shared" si="35"/>
        <v>7.0326133976938932E-2</v>
      </c>
      <c r="P82" s="30">
        <f t="shared" ref="P82:P112" si="81">O82*M82/1000</f>
        <v>1.7708777807782468E-2</v>
      </c>
      <c r="Q82" s="30">
        <f t="shared" si="50"/>
        <v>0</v>
      </c>
      <c r="R82" s="30">
        <f t="shared" si="51"/>
        <v>5.2617356169156464E-2</v>
      </c>
      <c r="S82" s="28"/>
      <c r="T82" s="52">
        <f t="shared" si="52"/>
        <v>61.528334616423869</v>
      </c>
      <c r="U82" s="52">
        <f t="shared" si="45"/>
        <v>46.761044427529349</v>
      </c>
      <c r="V82" s="19"/>
      <c r="W82" s="19"/>
      <c r="X82" s="53">
        <f t="shared" si="53"/>
        <v>54.323016729243903</v>
      </c>
      <c r="Y82" s="53">
        <f t="shared" si="54"/>
        <v>-2.7161508364621949</v>
      </c>
      <c r="Z82" s="53">
        <f t="shared" si="55"/>
        <v>-1.3154339042289116</v>
      </c>
      <c r="AA82" s="53">
        <f t="shared" si="56"/>
        <v>-1770.8777807782467</v>
      </c>
      <c r="AB82" s="53">
        <f t="shared" si="57"/>
        <v>-1720.5863487896938</v>
      </c>
      <c r="AC82" s="53">
        <f t="shared" si="58"/>
        <v>17.658558992502893</v>
      </c>
      <c r="AD82" s="53">
        <f t="shared" si="37"/>
        <v>9.287962548491782</v>
      </c>
      <c r="AE82" s="53">
        <f t="shared" si="59"/>
        <v>-1693.639827248699</v>
      </c>
      <c r="AF82" s="19"/>
      <c r="AG82" s="46"/>
      <c r="AH82" s="19"/>
      <c r="AI82" s="55">
        <f t="shared" si="60"/>
        <v>65</v>
      </c>
      <c r="AJ82" s="27">
        <f t="shared" si="61"/>
        <v>1032.4163105915852</v>
      </c>
      <c r="AK82" s="27">
        <f t="shared" si="62"/>
        <v>51.620815529579261</v>
      </c>
      <c r="AL82" s="28">
        <f t="shared" si="63"/>
        <v>25</v>
      </c>
      <c r="AM82" s="27">
        <f t="shared" si="64"/>
        <v>100000</v>
      </c>
      <c r="AN82" s="56">
        <f t="shared" ref="AN82:AN112" si="82">J82</f>
        <v>8.8870000000000005</v>
      </c>
      <c r="AO82" s="52">
        <f t="shared" si="65"/>
        <v>888.7</v>
      </c>
      <c r="AP82" s="28"/>
      <c r="AQ82" s="9">
        <f>M82*'Lapse &amp; Death Age 26-35'!$B$31</f>
        <v>203.96557030999975</v>
      </c>
      <c r="AR82" s="9">
        <f t="shared" si="66"/>
        <v>0</v>
      </c>
      <c r="AS82" s="30">
        <f t="shared" si="67"/>
        <v>0.12004320935957344</v>
      </c>
      <c r="AT82" s="30">
        <f t="shared" si="68"/>
        <v>2.4484681658868093E-2</v>
      </c>
      <c r="AU82" s="30">
        <f t="shared" si="69"/>
        <v>0</v>
      </c>
      <c r="AV82" s="30">
        <f t="shared" si="70"/>
        <v>9.5558527700705345E-2</v>
      </c>
      <c r="AW82" s="28"/>
      <c r="AX82" s="52">
        <f t="shared" si="71"/>
        <v>105.0258038686908</v>
      </c>
      <c r="AY82" s="52">
        <f t="shared" si="72"/>
        <v>84.922863567616844</v>
      </c>
      <c r="AZ82" s="19"/>
      <c r="BA82" s="19"/>
      <c r="BB82" s="53">
        <f t="shared" si="73"/>
        <v>54.323016729243903</v>
      </c>
      <c r="BC82" s="53">
        <f t="shared" si="74"/>
        <v>-2.7161508364621949</v>
      </c>
      <c r="BD82" s="53">
        <f t="shared" si="75"/>
        <v>-1.3154339042289116</v>
      </c>
      <c r="BE82" s="53">
        <f t="shared" si="76"/>
        <v>-2448.4681658868094</v>
      </c>
      <c r="BF82" s="53">
        <f t="shared" si="77"/>
        <v>-2398.1767338982568</v>
      </c>
      <c r="BG82" s="53">
        <f t="shared" si="78"/>
        <v>17.658558992502893</v>
      </c>
      <c r="BH82" s="53">
        <f t="shared" si="42"/>
        <v>12.858936600341853</v>
      </c>
      <c r="BI82" s="53">
        <f t="shared" si="79"/>
        <v>-2367.6592383054117</v>
      </c>
    </row>
    <row r="83" spans="1:61" x14ac:dyDescent="0.2">
      <c r="A83" s="34"/>
      <c r="B83" s="89"/>
      <c r="C83" s="91"/>
      <c r="D83" s="19"/>
      <c r="E83" s="55">
        <f t="shared" si="46"/>
        <v>66</v>
      </c>
      <c r="F83" s="27">
        <f t="shared" si="47"/>
        <v>1032.4163105915852</v>
      </c>
      <c r="G83" s="27">
        <f t="shared" si="44"/>
        <v>51.620815529579261</v>
      </c>
      <c r="H83" s="28">
        <f t="shared" si="43"/>
        <v>25</v>
      </c>
      <c r="I83" s="27">
        <f t="shared" si="48"/>
        <v>100000</v>
      </c>
      <c r="J83" s="56">
        <f>'SPWL Reserve'!D74</f>
        <v>9.0109999999999992</v>
      </c>
      <c r="K83" s="52">
        <f t="shared" si="49"/>
        <v>901.09999999999991</v>
      </c>
      <c r="L83" s="56"/>
      <c r="M83" s="96">
        <f>'SPWL Reserve'!E74*1000</f>
        <v>272.05891244663275</v>
      </c>
      <c r="N83" s="9">
        <v>0</v>
      </c>
      <c r="O83" s="30">
        <f t="shared" ref="O83:O112" si="83">R82</f>
        <v>5.2617356169156464E-2</v>
      </c>
      <c r="P83" s="30">
        <f t="shared" si="81"/>
        <v>1.4315020695197831E-2</v>
      </c>
      <c r="Q83" s="30">
        <f t="shared" si="50"/>
        <v>0</v>
      </c>
      <c r="R83" s="30">
        <f t="shared" si="51"/>
        <v>3.8302335473958629E-2</v>
      </c>
      <c r="S83" s="28"/>
      <c r="T83" s="52">
        <f t="shared" si="52"/>
        <v>46.761044427529349</v>
      </c>
      <c r="U83" s="52">
        <f t="shared" si="45"/>
        <v>34.51423449558412</v>
      </c>
      <c r="V83" s="19"/>
      <c r="W83" s="19"/>
      <c r="X83" s="53">
        <f t="shared" si="53"/>
        <v>39.543955877065564</v>
      </c>
      <c r="Y83" s="53">
        <f t="shared" si="54"/>
        <v>-1.9771977938532783</v>
      </c>
      <c r="Z83" s="53">
        <f t="shared" si="55"/>
        <v>-0.95755838684896577</v>
      </c>
      <c r="AA83" s="53">
        <f t="shared" si="56"/>
        <v>-1431.5020695197832</v>
      </c>
      <c r="AB83" s="53">
        <f t="shared" si="57"/>
        <v>-1394.8928698234199</v>
      </c>
      <c r="AC83" s="53">
        <f t="shared" si="58"/>
        <v>15.085335621278745</v>
      </c>
      <c r="AD83" s="53">
        <f t="shared" ref="AD83:AD112" si="84">$B$19*SUM(T83,X83:Y83)</f>
        <v>6.9229865505267689</v>
      </c>
      <c r="AE83" s="53">
        <f t="shared" si="59"/>
        <v>-1372.8845476516144</v>
      </c>
      <c r="AF83" s="19"/>
      <c r="AG83" s="46"/>
      <c r="AH83" s="19"/>
      <c r="AI83" s="55">
        <f t="shared" si="60"/>
        <v>66</v>
      </c>
      <c r="AJ83" s="27">
        <f t="shared" si="61"/>
        <v>1032.4163105915852</v>
      </c>
      <c r="AK83" s="27">
        <f t="shared" si="62"/>
        <v>51.620815529579261</v>
      </c>
      <c r="AL83" s="28">
        <f t="shared" si="63"/>
        <v>25</v>
      </c>
      <c r="AM83" s="27">
        <f t="shared" si="64"/>
        <v>100000</v>
      </c>
      <c r="AN83" s="56">
        <f t="shared" si="82"/>
        <v>9.0109999999999992</v>
      </c>
      <c r="AO83" s="52">
        <f t="shared" si="65"/>
        <v>901.09999999999991</v>
      </c>
      <c r="AP83" s="28"/>
      <c r="AQ83" s="9">
        <f>M83*'Lapse &amp; Death Age 26-35'!$B$31</f>
        <v>220.36771908177255</v>
      </c>
      <c r="AR83" s="9">
        <f t="shared" si="66"/>
        <v>0</v>
      </c>
      <c r="AS83" s="30">
        <f t="shared" si="67"/>
        <v>9.5558527700705345E-2</v>
      </c>
      <c r="AT83" s="30">
        <f t="shared" si="68"/>
        <v>2.1058014788216815E-2</v>
      </c>
      <c r="AU83" s="30">
        <f t="shared" si="69"/>
        <v>0</v>
      </c>
      <c r="AV83" s="30">
        <f t="shared" si="70"/>
        <v>7.4500512912488534E-2</v>
      </c>
      <c r="AW83" s="28"/>
      <c r="AX83" s="52">
        <f t="shared" si="71"/>
        <v>84.922863567616844</v>
      </c>
      <c r="AY83" s="52">
        <f t="shared" si="72"/>
        <v>67.132412185443414</v>
      </c>
      <c r="AZ83" s="19"/>
      <c r="BA83" s="19"/>
      <c r="BB83" s="53">
        <f t="shared" si="73"/>
        <v>39.543955877065564</v>
      </c>
      <c r="BC83" s="53">
        <f t="shared" si="74"/>
        <v>-1.9771977938532783</v>
      </c>
      <c r="BD83" s="53">
        <f t="shared" si="75"/>
        <v>-0.95755838684896577</v>
      </c>
      <c r="BE83" s="53">
        <f t="shared" si="76"/>
        <v>-2105.8014788216815</v>
      </c>
      <c r="BF83" s="53">
        <f t="shared" si="77"/>
        <v>-2069.1922791253182</v>
      </c>
      <c r="BG83" s="53">
        <f t="shared" si="78"/>
        <v>15.085335621278745</v>
      </c>
      <c r="BH83" s="53">
        <f t="shared" ref="BH83:BH112" si="85">$B$19*SUM(AX83,BB83:BC83)</f>
        <v>10.055924357329074</v>
      </c>
      <c r="BI83" s="53">
        <f t="shared" si="79"/>
        <v>-2044.0510191467104</v>
      </c>
    </row>
    <row r="84" spans="1:61" x14ac:dyDescent="0.2">
      <c r="A84" s="34"/>
      <c r="B84" s="89"/>
      <c r="C84" s="91"/>
      <c r="D84" s="19"/>
      <c r="E84" s="55">
        <f t="shared" si="46"/>
        <v>67</v>
      </c>
      <c r="F84" s="27">
        <f t="shared" si="47"/>
        <v>1032.4163105915852</v>
      </c>
      <c r="G84" s="27">
        <f t="shared" si="44"/>
        <v>51.620815529579261</v>
      </c>
      <c r="H84" s="28">
        <f t="shared" si="43"/>
        <v>25</v>
      </c>
      <c r="I84" s="27">
        <f t="shared" si="48"/>
        <v>100000</v>
      </c>
      <c r="J84" s="56">
        <f>'SPWL Reserve'!D75</f>
        <v>9.1180000000000003</v>
      </c>
      <c r="K84" s="52">
        <f t="shared" si="49"/>
        <v>911.8</v>
      </c>
      <c r="L84" s="56"/>
      <c r="M84" s="96">
        <f>'SPWL Reserve'!E75*1000</f>
        <v>293.18193261069382</v>
      </c>
      <c r="N84" s="9">
        <v>0</v>
      </c>
      <c r="O84" s="30">
        <f t="shared" si="83"/>
        <v>3.8302335473958629E-2</v>
      </c>
      <c r="P84" s="30">
        <f t="shared" si="81"/>
        <v>1.1229552737758325E-2</v>
      </c>
      <c r="Q84" s="30">
        <f t="shared" si="50"/>
        <v>0</v>
      </c>
      <c r="R84" s="30">
        <f t="shared" si="51"/>
        <v>2.7072782736200306E-2</v>
      </c>
      <c r="S84" s="28"/>
      <c r="T84" s="52">
        <f t="shared" si="52"/>
        <v>34.51423449558412</v>
      </c>
      <c r="U84" s="52">
        <f t="shared" si="45"/>
        <v>24.684963298867437</v>
      </c>
      <c r="V84" s="19"/>
      <c r="W84" s="19"/>
      <c r="X84" s="53">
        <f t="shared" si="53"/>
        <v>27.950382469955482</v>
      </c>
      <c r="Y84" s="53">
        <f t="shared" si="54"/>
        <v>-1.397519123497774</v>
      </c>
      <c r="Z84" s="53">
        <f t="shared" si="55"/>
        <v>-0.67681956840500768</v>
      </c>
      <c r="AA84" s="53">
        <f t="shared" si="56"/>
        <v>-1122.9552737758324</v>
      </c>
      <c r="AB84" s="53">
        <f t="shared" si="57"/>
        <v>-1097.0792299977797</v>
      </c>
      <c r="AC84" s="53">
        <f t="shared" si="58"/>
        <v>12.489430158871405</v>
      </c>
      <c r="AD84" s="53">
        <f t="shared" si="84"/>
        <v>5.0133726298192824</v>
      </c>
      <c r="AE84" s="53">
        <f t="shared" si="59"/>
        <v>-1079.5764272090892</v>
      </c>
      <c r="AF84" s="19"/>
      <c r="AG84" s="46"/>
      <c r="AH84" s="19"/>
      <c r="AI84" s="55">
        <f t="shared" si="60"/>
        <v>67</v>
      </c>
      <c r="AJ84" s="27">
        <f t="shared" si="61"/>
        <v>1032.4163105915852</v>
      </c>
      <c r="AK84" s="27">
        <f t="shared" si="62"/>
        <v>51.620815529579261</v>
      </c>
      <c r="AL84" s="28">
        <f t="shared" si="63"/>
        <v>25</v>
      </c>
      <c r="AM84" s="27">
        <f t="shared" si="64"/>
        <v>100000</v>
      </c>
      <c r="AN84" s="56">
        <f t="shared" si="82"/>
        <v>9.1180000000000003</v>
      </c>
      <c r="AO84" s="52">
        <f t="shared" si="65"/>
        <v>911.8</v>
      </c>
      <c r="AP84" s="28"/>
      <c r="AQ84" s="9">
        <f>M84*'Lapse &amp; Death Age 26-35'!$B$31</f>
        <v>237.47736541466202</v>
      </c>
      <c r="AR84" s="9">
        <f t="shared" si="66"/>
        <v>0</v>
      </c>
      <c r="AS84" s="30">
        <f t="shared" si="67"/>
        <v>7.4500512912488534E-2</v>
      </c>
      <c r="AT84" s="30">
        <f t="shared" si="68"/>
        <v>1.7692185528498786E-2</v>
      </c>
      <c r="AU84" s="30">
        <f t="shared" si="69"/>
        <v>0</v>
      </c>
      <c r="AV84" s="30">
        <f t="shared" si="70"/>
        <v>5.6808327383989748E-2</v>
      </c>
      <c r="AW84" s="28"/>
      <c r="AX84" s="52">
        <f t="shared" si="71"/>
        <v>67.132412185443414</v>
      </c>
      <c r="AY84" s="52">
        <f t="shared" si="72"/>
        <v>51.797832908721851</v>
      </c>
      <c r="AZ84" s="19"/>
      <c r="BA84" s="19"/>
      <c r="BB84" s="53">
        <f t="shared" si="73"/>
        <v>27.950382469955482</v>
      </c>
      <c r="BC84" s="53">
        <f t="shared" si="74"/>
        <v>-1.397519123497774</v>
      </c>
      <c r="BD84" s="53">
        <f t="shared" si="75"/>
        <v>-0.67681956840500768</v>
      </c>
      <c r="BE84" s="53">
        <f t="shared" si="76"/>
        <v>-1769.2185528498785</v>
      </c>
      <c r="BF84" s="53">
        <f t="shared" si="77"/>
        <v>-1743.3425090718258</v>
      </c>
      <c r="BG84" s="53">
        <f t="shared" si="78"/>
        <v>12.489430158871405</v>
      </c>
      <c r="BH84" s="53">
        <f t="shared" si="85"/>
        <v>7.691198906874515</v>
      </c>
      <c r="BI84" s="53">
        <f t="shared" si="79"/>
        <v>-1723.1618800060801</v>
      </c>
    </row>
    <row r="85" spans="1:61" x14ac:dyDescent="0.2">
      <c r="A85" s="34"/>
      <c r="B85" s="89"/>
      <c r="C85" s="91"/>
      <c r="D85" s="19"/>
      <c r="E85" s="55">
        <f t="shared" si="46"/>
        <v>68</v>
      </c>
      <c r="F85" s="27">
        <f t="shared" si="47"/>
        <v>1032.4163105915852</v>
      </c>
      <c r="G85" s="27">
        <f t="shared" si="44"/>
        <v>51.620815529579261</v>
      </c>
      <c r="H85" s="28">
        <f t="shared" si="43"/>
        <v>25</v>
      </c>
      <c r="I85" s="27">
        <f t="shared" si="48"/>
        <v>100000</v>
      </c>
      <c r="J85" s="56">
        <f>'SPWL Reserve'!D76</f>
        <v>9.2089999999999996</v>
      </c>
      <c r="K85" s="52">
        <f t="shared" si="49"/>
        <v>920.9</v>
      </c>
      <c r="L85" s="56"/>
      <c r="M85" s="96">
        <f>'SPWL Reserve'!E76*1000</f>
        <v>315.01121529154761</v>
      </c>
      <c r="N85" s="9">
        <v>0</v>
      </c>
      <c r="O85" s="30">
        <f t="shared" si="83"/>
        <v>2.7072782736200306E-2</v>
      </c>
      <c r="P85" s="30">
        <f t="shared" si="81"/>
        <v>8.5282301910544877E-3</v>
      </c>
      <c r="Q85" s="30">
        <f t="shared" si="50"/>
        <v>0</v>
      </c>
      <c r="R85" s="30">
        <f t="shared" si="51"/>
        <v>1.8544552545145816E-2</v>
      </c>
      <c r="S85" s="28"/>
      <c r="T85" s="52">
        <f t="shared" si="52"/>
        <v>24.684963298867437</v>
      </c>
      <c r="U85" s="52">
        <f t="shared" si="45"/>
        <v>17.077678438824783</v>
      </c>
      <c r="V85" s="19"/>
      <c r="W85" s="19"/>
      <c r="X85" s="53">
        <f t="shared" si="53"/>
        <v>19.145698520231235</v>
      </c>
      <c r="Y85" s="53">
        <f t="shared" si="54"/>
        <v>-0.95728492601156179</v>
      </c>
      <c r="Z85" s="53">
        <f t="shared" si="55"/>
        <v>-0.4636138136286454</v>
      </c>
      <c r="AA85" s="53">
        <f t="shared" si="56"/>
        <v>-852.82301910544879</v>
      </c>
      <c r="AB85" s="53">
        <f t="shared" si="57"/>
        <v>-835.09821932485772</v>
      </c>
      <c r="AC85" s="53">
        <f t="shared" si="58"/>
        <v>9.9927438633886183</v>
      </c>
      <c r="AD85" s="53">
        <f t="shared" si="84"/>
        <v>3.51973848208246</v>
      </c>
      <c r="AE85" s="53">
        <f t="shared" si="59"/>
        <v>-821.58573697938664</v>
      </c>
      <c r="AF85" s="19"/>
      <c r="AG85" s="46"/>
      <c r="AH85" s="19"/>
      <c r="AI85" s="55">
        <f t="shared" si="60"/>
        <v>68</v>
      </c>
      <c r="AJ85" s="27">
        <f t="shared" si="61"/>
        <v>1032.4163105915852</v>
      </c>
      <c r="AK85" s="27">
        <f t="shared" si="62"/>
        <v>51.620815529579261</v>
      </c>
      <c r="AL85" s="28">
        <f t="shared" si="63"/>
        <v>25</v>
      </c>
      <c r="AM85" s="27">
        <f t="shared" si="64"/>
        <v>100000</v>
      </c>
      <c r="AN85" s="56">
        <f t="shared" si="82"/>
        <v>9.2089999999999996</v>
      </c>
      <c r="AO85" s="52">
        <f t="shared" si="65"/>
        <v>920.9</v>
      </c>
      <c r="AP85" s="28"/>
      <c r="AQ85" s="9">
        <f>M85*'Lapse &amp; Death Age 26-35'!$B$31</f>
        <v>255.15908438615358</v>
      </c>
      <c r="AR85" s="9">
        <f t="shared" si="66"/>
        <v>0</v>
      </c>
      <c r="AS85" s="30">
        <f t="shared" si="67"/>
        <v>5.6808327383989748E-2</v>
      </c>
      <c r="AT85" s="30">
        <f t="shared" si="68"/>
        <v>1.4495160800807681E-2</v>
      </c>
      <c r="AU85" s="30">
        <f t="shared" si="69"/>
        <v>0</v>
      </c>
      <c r="AV85" s="30">
        <f t="shared" si="70"/>
        <v>4.2313166583182071E-2</v>
      </c>
      <c r="AW85" s="28"/>
      <c r="AX85" s="52">
        <f t="shared" si="71"/>
        <v>51.797832908721851</v>
      </c>
      <c r="AY85" s="52">
        <f t="shared" si="72"/>
        <v>38.966195106452368</v>
      </c>
      <c r="AZ85" s="19"/>
      <c r="BA85" s="19"/>
      <c r="BB85" s="53">
        <f t="shared" si="73"/>
        <v>19.145698520231235</v>
      </c>
      <c r="BC85" s="53">
        <f t="shared" si="74"/>
        <v>-0.95728492601156179</v>
      </c>
      <c r="BD85" s="53">
        <f t="shared" si="75"/>
        <v>-0.4636138136286454</v>
      </c>
      <c r="BE85" s="53">
        <f t="shared" si="76"/>
        <v>-1449.516080080768</v>
      </c>
      <c r="BF85" s="53">
        <f t="shared" si="77"/>
        <v>-1431.791280300177</v>
      </c>
      <c r="BG85" s="53">
        <f t="shared" si="78"/>
        <v>9.9927438633886183</v>
      </c>
      <c r="BH85" s="53">
        <f t="shared" si="85"/>
        <v>5.7456002508780912</v>
      </c>
      <c r="BI85" s="53">
        <f t="shared" si="79"/>
        <v>-1416.0529361859103</v>
      </c>
    </row>
    <row r="86" spans="1:61" x14ac:dyDescent="0.2">
      <c r="A86" s="34"/>
      <c r="B86" s="89"/>
      <c r="C86" s="91"/>
      <c r="D86" s="19"/>
      <c r="E86" s="55">
        <f t="shared" si="46"/>
        <v>69</v>
      </c>
      <c r="F86" s="27">
        <f t="shared" si="47"/>
        <v>1032.4163105915852</v>
      </c>
      <c r="G86" s="27">
        <f t="shared" si="44"/>
        <v>51.620815529579261</v>
      </c>
      <c r="H86" s="28">
        <f t="shared" si="43"/>
        <v>25</v>
      </c>
      <c r="I86" s="27">
        <f t="shared" si="48"/>
        <v>100000</v>
      </c>
      <c r="J86" s="56">
        <f>'SPWL Reserve'!D77</f>
        <v>9.2799999999999994</v>
      </c>
      <c r="K86" s="52">
        <f t="shared" si="49"/>
        <v>927.99999999999989</v>
      </c>
      <c r="L86" s="56"/>
      <c r="M86" s="96">
        <f>'SPWL Reserve'!E77*1000</f>
        <v>337.52251871948664</v>
      </c>
      <c r="N86" s="9">
        <v>0</v>
      </c>
      <c r="O86" s="30">
        <f t="shared" si="83"/>
        <v>1.8544552545145816E-2</v>
      </c>
      <c r="P86" s="30">
        <f t="shared" si="81"/>
        <v>6.2592040835634825E-3</v>
      </c>
      <c r="Q86" s="30">
        <f t="shared" si="50"/>
        <v>0</v>
      </c>
      <c r="R86" s="30">
        <f t="shared" si="51"/>
        <v>1.2285348461582333E-2</v>
      </c>
      <c r="S86" s="28"/>
      <c r="T86" s="52">
        <f t="shared" si="52"/>
        <v>17.077678438824783</v>
      </c>
      <c r="U86" s="52">
        <f t="shared" si="45"/>
        <v>11.400803372348404</v>
      </c>
      <c r="V86" s="19"/>
      <c r="W86" s="19"/>
      <c r="X86" s="53">
        <f t="shared" si="53"/>
        <v>12.68359413303884</v>
      </c>
      <c r="Y86" s="53">
        <f t="shared" si="54"/>
        <v>-0.63417970665194201</v>
      </c>
      <c r="Z86" s="53">
        <f t="shared" si="55"/>
        <v>-0.30713371153955832</v>
      </c>
      <c r="AA86" s="53">
        <f t="shared" si="56"/>
        <v>-625.92040835634828</v>
      </c>
      <c r="AB86" s="53">
        <f t="shared" si="57"/>
        <v>-614.17812764150096</v>
      </c>
      <c r="AC86" s="53">
        <f t="shared" si="58"/>
        <v>7.7219808598715467</v>
      </c>
      <c r="AD86" s="53">
        <f t="shared" si="84"/>
        <v>2.3912217104924443</v>
      </c>
      <c r="AE86" s="53">
        <f t="shared" si="59"/>
        <v>-604.06492507113694</v>
      </c>
      <c r="AF86" s="19"/>
      <c r="AG86" s="46"/>
      <c r="AH86" s="19"/>
      <c r="AI86" s="55">
        <f t="shared" si="60"/>
        <v>69</v>
      </c>
      <c r="AJ86" s="27">
        <f t="shared" si="61"/>
        <v>1032.4163105915852</v>
      </c>
      <c r="AK86" s="27">
        <f t="shared" si="62"/>
        <v>51.620815529579261</v>
      </c>
      <c r="AL86" s="28">
        <f t="shared" si="63"/>
        <v>25</v>
      </c>
      <c r="AM86" s="27">
        <f t="shared" si="64"/>
        <v>100000</v>
      </c>
      <c r="AN86" s="56">
        <f t="shared" si="82"/>
        <v>9.2799999999999994</v>
      </c>
      <c r="AO86" s="52">
        <f t="shared" si="65"/>
        <v>927.99999999999989</v>
      </c>
      <c r="AP86" s="28"/>
      <c r="AQ86" s="9">
        <f>M86*'Lapse &amp; Death Age 26-35'!$B$31</f>
        <v>273.3932401627842</v>
      </c>
      <c r="AR86" s="9">
        <f t="shared" si="66"/>
        <v>0</v>
      </c>
      <c r="AS86" s="30">
        <f t="shared" si="67"/>
        <v>4.2313166583182071E-2</v>
      </c>
      <c r="AT86" s="30">
        <f t="shared" si="68"/>
        <v>1.1568133713723791E-2</v>
      </c>
      <c r="AU86" s="30">
        <f t="shared" si="69"/>
        <v>0</v>
      </c>
      <c r="AV86" s="30">
        <f t="shared" si="70"/>
        <v>3.0745032869458282E-2</v>
      </c>
      <c r="AW86" s="28"/>
      <c r="AX86" s="52">
        <f t="shared" si="71"/>
        <v>38.966195106452368</v>
      </c>
      <c r="AY86" s="52">
        <f t="shared" si="72"/>
        <v>28.531390502857281</v>
      </c>
      <c r="AZ86" s="19"/>
      <c r="BA86" s="19"/>
      <c r="BB86" s="53">
        <f t="shared" si="73"/>
        <v>12.68359413303884</v>
      </c>
      <c r="BC86" s="53">
        <f t="shared" si="74"/>
        <v>-0.63417970665194201</v>
      </c>
      <c r="BD86" s="53">
        <f t="shared" si="75"/>
        <v>-0.30713371153955832</v>
      </c>
      <c r="BE86" s="53">
        <f t="shared" si="76"/>
        <v>-1156.8133713723792</v>
      </c>
      <c r="BF86" s="53">
        <f t="shared" si="77"/>
        <v>-1145.0710906575318</v>
      </c>
      <c r="BG86" s="53">
        <f t="shared" si="78"/>
        <v>7.7219808598715467</v>
      </c>
      <c r="BH86" s="53">
        <f t="shared" si="85"/>
        <v>4.1881843015864604</v>
      </c>
      <c r="BI86" s="53">
        <f t="shared" si="79"/>
        <v>-1133.1609254960738</v>
      </c>
    </row>
    <row r="87" spans="1:61" x14ac:dyDescent="0.2">
      <c r="A87" s="34"/>
      <c r="B87" s="89"/>
      <c r="C87" s="91"/>
      <c r="D87" s="19"/>
      <c r="E87" s="55">
        <f t="shared" si="46"/>
        <v>70</v>
      </c>
      <c r="F87" s="27">
        <f t="shared" si="47"/>
        <v>1032.4163105915852</v>
      </c>
      <c r="G87" s="27">
        <f t="shared" si="44"/>
        <v>51.620815529579261</v>
      </c>
      <c r="H87" s="28">
        <f t="shared" si="43"/>
        <v>25</v>
      </c>
      <c r="I87" s="27">
        <f t="shared" si="48"/>
        <v>100000</v>
      </c>
      <c r="J87" s="56">
        <f>'SPWL Reserve'!D78</f>
        <v>9.3320000000000007</v>
      </c>
      <c r="K87" s="52">
        <f t="shared" si="49"/>
        <v>933.20000000000016</v>
      </c>
      <c r="L87" s="56"/>
      <c r="M87" s="96">
        <f>'SPWL Reserve'!E78*1000</f>
        <v>360.69956359931388</v>
      </c>
      <c r="N87" s="9">
        <v>0</v>
      </c>
      <c r="O87" s="30">
        <f t="shared" si="83"/>
        <v>1.2285348461582333E-2</v>
      </c>
      <c r="P87" s="30">
        <f t="shared" si="81"/>
        <v>4.4313198287582499E-3</v>
      </c>
      <c r="Q87" s="30">
        <f t="shared" si="50"/>
        <v>0</v>
      </c>
      <c r="R87" s="30">
        <f t="shared" si="51"/>
        <v>7.8540286328240838E-3</v>
      </c>
      <c r="S87" s="28"/>
      <c r="T87" s="52">
        <f t="shared" si="52"/>
        <v>11.400803372348404</v>
      </c>
      <c r="U87" s="52">
        <f t="shared" si="45"/>
        <v>7.329379520151436</v>
      </c>
      <c r="V87" s="19"/>
      <c r="W87" s="19"/>
      <c r="X87" s="53">
        <f t="shared" si="53"/>
        <v>8.1086272643809121</v>
      </c>
      <c r="Y87" s="53">
        <f t="shared" si="54"/>
        <v>-0.40543136321904566</v>
      </c>
      <c r="Z87" s="53">
        <f t="shared" si="55"/>
        <v>-0.1963507158206021</v>
      </c>
      <c r="AA87" s="53">
        <f t="shared" si="56"/>
        <v>-443.13198287582497</v>
      </c>
      <c r="AB87" s="53">
        <f t="shared" si="57"/>
        <v>-435.62513769048371</v>
      </c>
      <c r="AC87" s="53">
        <f t="shared" si="58"/>
        <v>5.7446575775466817</v>
      </c>
      <c r="AD87" s="53">
        <f t="shared" si="84"/>
        <v>1.568364478784301</v>
      </c>
      <c r="AE87" s="53">
        <f t="shared" si="59"/>
        <v>-428.31211563415275</v>
      </c>
      <c r="AF87" s="19"/>
      <c r="AG87" s="46"/>
      <c r="AH87" s="19"/>
      <c r="AI87" s="55">
        <f t="shared" si="60"/>
        <v>70</v>
      </c>
      <c r="AJ87" s="27">
        <f t="shared" si="61"/>
        <v>1032.4163105915852</v>
      </c>
      <c r="AK87" s="27">
        <f t="shared" si="62"/>
        <v>51.620815529579261</v>
      </c>
      <c r="AL87" s="28">
        <f t="shared" si="63"/>
        <v>25</v>
      </c>
      <c r="AM87" s="27">
        <f t="shared" si="64"/>
        <v>100000</v>
      </c>
      <c r="AN87" s="56">
        <f t="shared" si="82"/>
        <v>9.3320000000000007</v>
      </c>
      <c r="AO87" s="52">
        <f t="shared" si="65"/>
        <v>933.20000000000016</v>
      </c>
      <c r="AP87" s="28"/>
      <c r="AQ87" s="9">
        <f>M87*'Lapse &amp; Death Age 26-35'!$B$31</f>
        <v>292.16664651544426</v>
      </c>
      <c r="AR87" s="9">
        <f t="shared" si="66"/>
        <v>0</v>
      </c>
      <c r="AS87" s="30">
        <f t="shared" si="67"/>
        <v>3.0745032869458282E-2</v>
      </c>
      <c r="AT87" s="30">
        <f t="shared" si="68"/>
        <v>8.9826731504767336E-3</v>
      </c>
      <c r="AU87" s="30">
        <f t="shared" si="69"/>
        <v>0</v>
      </c>
      <c r="AV87" s="30">
        <f t="shared" si="70"/>
        <v>2.176235971898155E-2</v>
      </c>
      <c r="AW87" s="28"/>
      <c r="AX87" s="52">
        <f t="shared" si="71"/>
        <v>28.531390502857281</v>
      </c>
      <c r="AY87" s="52">
        <f t="shared" si="72"/>
        <v>20.308634089753586</v>
      </c>
      <c r="AZ87" s="19"/>
      <c r="BA87" s="19"/>
      <c r="BB87" s="53">
        <f t="shared" si="73"/>
        <v>8.1086272643809121</v>
      </c>
      <c r="BC87" s="53">
        <f t="shared" si="74"/>
        <v>-0.40543136321904566</v>
      </c>
      <c r="BD87" s="53">
        <f t="shared" si="75"/>
        <v>-0.1963507158206021</v>
      </c>
      <c r="BE87" s="53">
        <f t="shared" si="76"/>
        <v>-898.26731504767338</v>
      </c>
      <c r="BF87" s="53">
        <f t="shared" si="77"/>
        <v>-890.76046986233212</v>
      </c>
      <c r="BG87" s="53">
        <f t="shared" si="78"/>
        <v>5.7446575775466817</v>
      </c>
      <c r="BH87" s="53">
        <f t="shared" si="85"/>
        <v>2.9747194504086751</v>
      </c>
      <c r="BI87" s="53">
        <f t="shared" si="79"/>
        <v>-882.04109283437674</v>
      </c>
    </row>
    <row r="88" spans="1:61" x14ac:dyDescent="0.2">
      <c r="A88" s="34"/>
      <c r="B88" s="89"/>
      <c r="C88" s="91"/>
      <c r="D88" s="19"/>
      <c r="E88" s="55">
        <f t="shared" si="46"/>
        <v>71</v>
      </c>
      <c r="F88" s="27">
        <f t="shared" si="47"/>
        <v>1032.4163105915852</v>
      </c>
      <c r="G88" s="27">
        <f t="shared" si="44"/>
        <v>51.620815529579261</v>
      </c>
      <c r="H88" s="28">
        <f t="shared" si="43"/>
        <v>25</v>
      </c>
      <c r="I88" s="27">
        <f t="shared" si="48"/>
        <v>100000</v>
      </c>
      <c r="J88" s="56">
        <f>'SPWL Reserve'!D79</f>
        <v>9.3620000000000001</v>
      </c>
      <c r="K88" s="52">
        <f t="shared" si="49"/>
        <v>936.2</v>
      </c>
      <c r="L88" s="56"/>
      <c r="M88" s="96">
        <f>'SPWL Reserve'!E79*1000</f>
        <v>384.43413245695046</v>
      </c>
      <c r="N88" s="9">
        <v>0</v>
      </c>
      <c r="O88" s="30">
        <f t="shared" si="83"/>
        <v>7.8540286328240838E-3</v>
      </c>
      <c r="P88" s="30">
        <f t="shared" si="81"/>
        <v>3.0193566837517752E-3</v>
      </c>
      <c r="Q88" s="30">
        <f t="shared" si="50"/>
        <v>0</v>
      </c>
      <c r="R88" s="30">
        <f t="shared" si="51"/>
        <v>4.834671949072309E-3</v>
      </c>
      <c r="S88" s="28"/>
      <c r="T88" s="52">
        <f t="shared" si="52"/>
        <v>7.329379520151436</v>
      </c>
      <c r="U88" s="52">
        <f t="shared" si="45"/>
        <v>4.5262198787214958</v>
      </c>
      <c r="V88" s="19"/>
      <c r="W88" s="19"/>
      <c r="X88" s="53">
        <f t="shared" si="53"/>
        <v>4.9913941765818617</v>
      </c>
      <c r="Y88" s="53">
        <f t="shared" si="54"/>
        <v>-0.24956970882909307</v>
      </c>
      <c r="Z88" s="53">
        <f t="shared" si="55"/>
        <v>-0.12086679872680772</v>
      </c>
      <c r="AA88" s="53">
        <f t="shared" si="56"/>
        <v>-301.9356683751775</v>
      </c>
      <c r="AB88" s="53">
        <f t="shared" si="57"/>
        <v>-297.31471070615152</v>
      </c>
      <c r="AC88" s="53">
        <f t="shared" si="58"/>
        <v>4.1117455782987253</v>
      </c>
      <c r="AD88" s="53">
        <f t="shared" si="84"/>
        <v>0.99099917665091475</v>
      </c>
      <c r="AE88" s="53">
        <f t="shared" si="59"/>
        <v>-292.21196595120188</v>
      </c>
      <c r="AF88" s="19"/>
      <c r="AG88" s="46"/>
      <c r="AH88" s="19"/>
      <c r="AI88" s="55">
        <f t="shared" si="60"/>
        <v>71</v>
      </c>
      <c r="AJ88" s="27">
        <f t="shared" si="61"/>
        <v>1032.4163105915852</v>
      </c>
      <c r="AK88" s="27">
        <f t="shared" si="62"/>
        <v>51.620815529579261</v>
      </c>
      <c r="AL88" s="28">
        <f t="shared" si="63"/>
        <v>25</v>
      </c>
      <c r="AM88" s="27">
        <f t="shared" si="64"/>
        <v>100000</v>
      </c>
      <c r="AN88" s="56">
        <f t="shared" si="82"/>
        <v>9.3620000000000001</v>
      </c>
      <c r="AO88" s="52">
        <f t="shared" si="65"/>
        <v>936.2</v>
      </c>
      <c r="AP88" s="28"/>
      <c r="AQ88" s="9">
        <f>M88*'Lapse &amp; Death Age 26-35'!$B$31</f>
        <v>311.39164729012992</v>
      </c>
      <c r="AR88" s="9">
        <f t="shared" si="66"/>
        <v>0</v>
      </c>
      <c r="AS88" s="30">
        <f t="shared" si="67"/>
        <v>2.176235971898155E-2</v>
      </c>
      <c r="AT88" s="30">
        <f t="shared" si="68"/>
        <v>6.7766170418140335E-3</v>
      </c>
      <c r="AU88" s="30">
        <f t="shared" si="69"/>
        <v>0</v>
      </c>
      <c r="AV88" s="30">
        <f t="shared" si="70"/>
        <v>1.4985742677167516E-2</v>
      </c>
      <c r="AW88" s="28"/>
      <c r="AX88" s="52">
        <f t="shared" si="71"/>
        <v>20.308634089753586</v>
      </c>
      <c r="AY88" s="52">
        <f t="shared" si="72"/>
        <v>14.029652294364229</v>
      </c>
      <c r="AZ88" s="19"/>
      <c r="BA88" s="19"/>
      <c r="BB88" s="53">
        <f t="shared" si="73"/>
        <v>4.9913941765818617</v>
      </c>
      <c r="BC88" s="53">
        <f t="shared" si="74"/>
        <v>-0.24956970882909307</v>
      </c>
      <c r="BD88" s="53">
        <f t="shared" si="75"/>
        <v>-0.12086679872680772</v>
      </c>
      <c r="BE88" s="53">
        <f t="shared" si="76"/>
        <v>-677.66170418140337</v>
      </c>
      <c r="BF88" s="53">
        <f t="shared" si="77"/>
        <v>-673.04074651237738</v>
      </c>
      <c r="BG88" s="53">
        <f t="shared" si="78"/>
        <v>4.1117455782987253</v>
      </c>
      <c r="BH88" s="53">
        <f t="shared" si="85"/>
        <v>2.0565457952737951</v>
      </c>
      <c r="BI88" s="53">
        <f t="shared" si="79"/>
        <v>-666.87245513880487</v>
      </c>
    </row>
    <row r="89" spans="1:61" x14ac:dyDescent="0.2">
      <c r="A89" s="34"/>
      <c r="B89" s="89"/>
      <c r="C89" s="91"/>
      <c r="D89" s="19"/>
      <c r="E89" s="55">
        <f t="shared" si="46"/>
        <v>72</v>
      </c>
      <c r="F89" s="27">
        <f t="shared" si="47"/>
        <v>1032.4163105915852</v>
      </c>
      <c r="G89" s="27">
        <f t="shared" si="44"/>
        <v>51.620815529579261</v>
      </c>
      <c r="H89" s="28">
        <f t="shared" si="43"/>
        <v>25</v>
      </c>
      <c r="I89" s="27">
        <f t="shared" si="48"/>
        <v>100000</v>
      </c>
      <c r="J89" s="56">
        <f>'SPWL Reserve'!D80</f>
        <v>9.3689999999999998</v>
      </c>
      <c r="K89" s="52">
        <f t="shared" si="49"/>
        <v>936.9</v>
      </c>
      <c r="L89" s="56"/>
      <c r="M89" s="96">
        <f>'SPWL Reserve'!E80*1000</f>
        <v>408.68041796632269</v>
      </c>
      <c r="N89" s="9">
        <v>0</v>
      </c>
      <c r="O89" s="30">
        <f t="shared" si="83"/>
        <v>4.834671949072309E-3</v>
      </c>
      <c r="P89" s="30">
        <f t="shared" si="81"/>
        <v>1.975835752876927E-3</v>
      </c>
      <c r="Q89" s="30">
        <f t="shared" si="50"/>
        <v>0</v>
      </c>
      <c r="R89" s="30">
        <f t="shared" si="51"/>
        <v>2.858836196195382E-3</v>
      </c>
      <c r="S89" s="28"/>
      <c r="T89" s="52">
        <f t="shared" si="52"/>
        <v>4.5262198787214958</v>
      </c>
      <c r="U89" s="52">
        <f t="shared" si="45"/>
        <v>2.6784436322154535</v>
      </c>
      <c r="V89" s="19"/>
      <c r="W89" s="19"/>
      <c r="X89" s="53">
        <f t="shared" si="53"/>
        <v>2.9515091182617175</v>
      </c>
      <c r="Y89" s="53">
        <f t="shared" si="54"/>
        <v>-0.14757545591308588</v>
      </c>
      <c r="Z89" s="53">
        <f t="shared" si="55"/>
        <v>-7.1470904904884544E-2</v>
      </c>
      <c r="AA89" s="53">
        <f t="shared" si="56"/>
        <v>-197.5835752876927</v>
      </c>
      <c r="AB89" s="53">
        <f t="shared" si="57"/>
        <v>-194.85111253024894</v>
      </c>
      <c r="AC89" s="53">
        <f t="shared" si="58"/>
        <v>2.8233374569640617</v>
      </c>
      <c r="AD89" s="53">
        <f t="shared" si="84"/>
        <v>0.60177726523421016</v>
      </c>
      <c r="AE89" s="53">
        <f t="shared" si="59"/>
        <v>-191.42599780805068</v>
      </c>
      <c r="AF89" s="19"/>
      <c r="AG89" s="46"/>
      <c r="AH89" s="19"/>
      <c r="AI89" s="55">
        <f t="shared" si="60"/>
        <v>72</v>
      </c>
      <c r="AJ89" s="27">
        <f t="shared" si="61"/>
        <v>1032.4163105915852</v>
      </c>
      <c r="AK89" s="27">
        <f t="shared" si="62"/>
        <v>51.620815529579261</v>
      </c>
      <c r="AL89" s="28">
        <f t="shared" si="63"/>
        <v>25</v>
      </c>
      <c r="AM89" s="27">
        <f t="shared" si="64"/>
        <v>100000</v>
      </c>
      <c r="AN89" s="56">
        <f t="shared" si="82"/>
        <v>9.3689999999999998</v>
      </c>
      <c r="AO89" s="52">
        <f t="shared" si="65"/>
        <v>936.9</v>
      </c>
      <c r="AP89" s="28"/>
      <c r="AQ89" s="9">
        <f>M89*'Lapse &amp; Death Age 26-35'!$B$31</f>
        <v>331.03113855272142</v>
      </c>
      <c r="AR89" s="9">
        <f t="shared" si="66"/>
        <v>0</v>
      </c>
      <c r="AS89" s="30">
        <f t="shared" si="67"/>
        <v>1.4985742677167516E-2</v>
      </c>
      <c r="AT89" s="30">
        <f t="shared" si="68"/>
        <v>4.960747460480871E-3</v>
      </c>
      <c r="AU89" s="30">
        <f t="shared" si="69"/>
        <v>0</v>
      </c>
      <c r="AV89" s="30">
        <f t="shared" si="70"/>
        <v>1.0024995216686646E-2</v>
      </c>
      <c r="AW89" s="28"/>
      <c r="AX89" s="52">
        <f t="shared" si="71"/>
        <v>14.029652294364229</v>
      </c>
      <c r="AY89" s="52">
        <f t="shared" si="72"/>
        <v>9.3924180185137178</v>
      </c>
      <c r="AZ89" s="19"/>
      <c r="BA89" s="19"/>
      <c r="BB89" s="53">
        <f t="shared" si="73"/>
        <v>2.9515091182617175</v>
      </c>
      <c r="BC89" s="53">
        <f t="shared" si="74"/>
        <v>-0.14757545591308588</v>
      </c>
      <c r="BD89" s="53">
        <f t="shared" si="75"/>
        <v>-7.1470904904884544E-2</v>
      </c>
      <c r="BE89" s="53">
        <f t="shared" si="76"/>
        <v>-496.07474604808709</v>
      </c>
      <c r="BF89" s="53">
        <f t="shared" si="77"/>
        <v>-493.34228329064337</v>
      </c>
      <c r="BG89" s="53">
        <f t="shared" si="78"/>
        <v>2.8233374569640617</v>
      </c>
      <c r="BH89" s="53">
        <f t="shared" si="85"/>
        <v>1.3819723235479164</v>
      </c>
      <c r="BI89" s="53">
        <f t="shared" si="79"/>
        <v>-489.13697351013138</v>
      </c>
    </row>
    <row r="90" spans="1:61" x14ac:dyDescent="0.2">
      <c r="A90" s="34"/>
      <c r="B90" s="89"/>
      <c r="C90" s="91"/>
      <c r="D90" s="19"/>
      <c r="E90" s="55">
        <f t="shared" si="46"/>
        <v>73</v>
      </c>
      <c r="F90" s="27">
        <f t="shared" si="47"/>
        <v>1032.4163105915852</v>
      </c>
      <c r="G90" s="27">
        <f t="shared" si="44"/>
        <v>51.620815529579261</v>
      </c>
      <c r="H90" s="28">
        <f t="shared" si="43"/>
        <v>25</v>
      </c>
      <c r="I90" s="27">
        <f t="shared" si="48"/>
        <v>100000</v>
      </c>
      <c r="J90" s="56">
        <f>'SPWL Reserve'!D81</f>
        <v>9.3520000000000003</v>
      </c>
      <c r="K90" s="52">
        <f t="shared" si="49"/>
        <v>935.2</v>
      </c>
      <c r="L90" s="56"/>
      <c r="M90" s="96">
        <f>'SPWL Reserve'!E81*1000</f>
        <v>433.33088999197975</v>
      </c>
      <c r="N90" s="9">
        <v>0</v>
      </c>
      <c r="O90" s="30">
        <f t="shared" si="83"/>
        <v>2.858836196195382E-3</v>
      </c>
      <c r="P90" s="30">
        <f t="shared" si="81"/>
        <v>1.2388220332386309E-3</v>
      </c>
      <c r="Q90" s="30">
        <f t="shared" si="50"/>
        <v>0</v>
      </c>
      <c r="R90" s="30">
        <f t="shared" si="51"/>
        <v>1.6200141629567511E-3</v>
      </c>
      <c r="S90" s="28"/>
      <c r="T90" s="52">
        <f t="shared" si="52"/>
        <v>2.6784436322154535</v>
      </c>
      <c r="U90" s="52">
        <f t="shared" si="45"/>
        <v>1.5150372451971537</v>
      </c>
      <c r="V90" s="19"/>
      <c r="W90" s="19"/>
      <c r="X90" s="53">
        <f t="shared" si="53"/>
        <v>1.672529045225924</v>
      </c>
      <c r="Y90" s="53">
        <f t="shared" si="54"/>
        <v>-8.3626452261296211E-2</v>
      </c>
      <c r="Z90" s="53">
        <f t="shared" si="55"/>
        <v>-4.0500354073918776E-2</v>
      </c>
      <c r="AA90" s="53">
        <f t="shared" si="56"/>
        <v>-123.8822033238631</v>
      </c>
      <c r="AB90" s="53">
        <f t="shared" si="57"/>
        <v>-122.33380108497239</v>
      </c>
      <c r="AC90" s="53">
        <f t="shared" si="58"/>
        <v>1.8560205384039248</v>
      </c>
      <c r="AD90" s="53">
        <f t="shared" si="84"/>
        <v>0.35033262629605139</v>
      </c>
      <c r="AE90" s="53">
        <f t="shared" si="59"/>
        <v>-120.12744792027242</v>
      </c>
      <c r="AF90" s="19"/>
      <c r="AG90" s="46"/>
      <c r="AH90" s="19"/>
      <c r="AI90" s="55">
        <f t="shared" si="60"/>
        <v>73</v>
      </c>
      <c r="AJ90" s="27">
        <f t="shared" si="61"/>
        <v>1032.4163105915852</v>
      </c>
      <c r="AK90" s="27">
        <f t="shared" si="62"/>
        <v>51.620815529579261</v>
      </c>
      <c r="AL90" s="28">
        <f t="shared" si="63"/>
        <v>25</v>
      </c>
      <c r="AM90" s="27">
        <f t="shared" si="64"/>
        <v>100000</v>
      </c>
      <c r="AN90" s="56">
        <f t="shared" si="82"/>
        <v>9.3520000000000003</v>
      </c>
      <c r="AO90" s="52">
        <f t="shared" si="65"/>
        <v>935.2</v>
      </c>
      <c r="AP90" s="28"/>
      <c r="AQ90" s="9">
        <f>M90*'Lapse &amp; Death Age 26-35'!$B$31</f>
        <v>350.99802089350362</v>
      </c>
      <c r="AR90" s="9">
        <f t="shared" si="66"/>
        <v>0</v>
      </c>
      <c r="AS90" s="30">
        <f t="shared" si="67"/>
        <v>1.0024995216686646E-2</v>
      </c>
      <c r="AT90" s="30">
        <f t="shared" si="68"/>
        <v>3.5187534805238532E-3</v>
      </c>
      <c r="AU90" s="30">
        <f t="shared" si="69"/>
        <v>0</v>
      </c>
      <c r="AV90" s="30">
        <f t="shared" si="70"/>
        <v>6.5062417361627933E-3</v>
      </c>
      <c r="AW90" s="28"/>
      <c r="AX90" s="52">
        <f t="shared" si="71"/>
        <v>9.3924180185137178</v>
      </c>
      <c r="AY90" s="52">
        <f t="shared" si="72"/>
        <v>6.084637271659445</v>
      </c>
      <c r="AZ90" s="19"/>
      <c r="BA90" s="19"/>
      <c r="BB90" s="53">
        <f t="shared" si="73"/>
        <v>1.672529045225924</v>
      </c>
      <c r="BC90" s="53">
        <f t="shared" si="74"/>
        <v>-8.3626452261296211E-2</v>
      </c>
      <c r="BD90" s="53">
        <f t="shared" si="75"/>
        <v>-4.0500354073918776E-2</v>
      </c>
      <c r="BE90" s="53">
        <f t="shared" si="76"/>
        <v>-351.87534805238533</v>
      </c>
      <c r="BF90" s="53">
        <f t="shared" si="77"/>
        <v>-350.3269458134946</v>
      </c>
      <c r="BG90" s="53">
        <f t="shared" si="78"/>
        <v>1.8560205384039248</v>
      </c>
      <c r="BH90" s="53">
        <f t="shared" si="85"/>
        <v>0.90152396524981349</v>
      </c>
      <c r="BI90" s="53">
        <f t="shared" si="79"/>
        <v>-347.56940130984088</v>
      </c>
    </row>
    <row r="91" spans="1:61" x14ac:dyDescent="0.2">
      <c r="A91" s="34"/>
      <c r="B91" s="89"/>
      <c r="C91" s="91"/>
      <c r="D91" s="19"/>
      <c r="E91" s="55">
        <f t="shared" si="46"/>
        <v>74</v>
      </c>
      <c r="F91" s="27">
        <f t="shared" si="47"/>
        <v>1032.4163105915852</v>
      </c>
      <c r="G91" s="27">
        <f t="shared" si="44"/>
        <v>51.620815529579261</v>
      </c>
      <c r="H91" s="28">
        <f t="shared" ref="H91:H112" si="86">$B$32</f>
        <v>25</v>
      </c>
      <c r="I91" s="27">
        <f t="shared" si="48"/>
        <v>100000</v>
      </c>
      <c r="J91" s="56">
        <f>'SPWL Reserve'!D82</f>
        <v>9.31</v>
      </c>
      <c r="K91" s="52">
        <f t="shared" si="49"/>
        <v>931</v>
      </c>
      <c r="L91" s="56"/>
      <c r="M91" s="96">
        <f>'SPWL Reserve'!E82*1000</f>
        <v>458.27674614469652</v>
      </c>
      <c r="N91" s="9">
        <v>0</v>
      </c>
      <c r="O91" s="30">
        <f t="shared" si="83"/>
        <v>1.6200141629567511E-3</v>
      </c>
      <c r="P91" s="30">
        <f t="shared" si="81"/>
        <v>7.4241481930814406E-4</v>
      </c>
      <c r="Q91" s="30">
        <f t="shared" si="50"/>
        <v>0</v>
      </c>
      <c r="R91" s="30">
        <f t="shared" si="51"/>
        <v>8.7759934364860703E-4</v>
      </c>
      <c r="S91" s="28"/>
      <c r="T91" s="52">
        <f t="shared" si="52"/>
        <v>1.5150372451971537</v>
      </c>
      <c r="U91" s="52">
        <f t="shared" si="45"/>
        <v>0.81704498893685318</v>
      </c>
      <c r="V91" s="19"/>
      <c r="W91" s="19"/>
      <c r="X91" s="53">
        <f t="shared" si="53"/>
        <v>0.90604787654729158</v>
      </c>
      <c r="Y91" s="53">
        <f t="shared" si="54"/>
        <v>-4.5302393827364583E-2</v>
      </c>
      <c r="Z91" s="53">
        <f t="shared" si="55"/>
        <v>-2.1939983591215177E-2</v>
      </c>
      <c r="AA91" s="53">
        <f t="shared" si="56"/>
        <v>-74.241481930814402</v>
      </c>
      <c r="AB91" s="53">
        <f t="shared" si="57"/>
        <v>-73.402676431685691</v>
      </c>
      <c r="AC91" s="53">
        <f t="shared" si="58"/>
        <v>1.1653504249691859</v>
      </c>
      <c r="AD91" s="53">
        <f t="shared" si="84"/>
        <v>0.19504257650077711</v>
      </c>
      <c r="AE91" s="53">
        <f t="shared" si="59"/>
        <v>-72.042283430215718</v>
      </c>
      <c r="AF91" s="19"/>
      <c r="AG91" s="46"/>
      <c r="AH91" s="19"/>
      <c r="AI91" s="55">
        <f t="shared" si="60"/>
        <v>74</v>
      </c>
      <c r="AJ91" s="27">
        <f t="shared" si="61"/>
        <v>1032.4163105915852</v>
      </c>
      <c r="AK91" s="27">
        <f t="shared" si="62"/>
        <v>51.620815529579261</v>
      </c>
      <c r="AL91" s="28">
        <f t="shared" si="63"/>
        <v>25</v>
      </c>
      <c r="AM91" s="27">
        <f t="shared" si="64"/>
        <v>100000</v>
      </c>
      <c r="AN91" s="56">
        <f t="shared" si="82"/>
        <v>9.31</v>
      </c>
      <c r="AO91" s="52">
        <f t="shared" si="65"/>
        <v>931</v>
      </c>
      <c r="AP91" s="28"/>
      <c r="AQ91" s="9">
        <f>M91*'Lapse &amp; Death Age 26-35'!$B$31</f>
        <v>371.20416437720422</v>
      </c>
      <c r="AR91" s="9">
        <f t="shared" si="66"/>
        <v>0</v>
      </c>
      <c r="AS91" s="30">
        <f t="shared" si="67"/>
        <v>6.5062417361627933E-3</v>
      </c>
      <c r="AT91" s="30">
        <f t="shared" si="68"/>
        <v>2.4151440269084001E-3</v>
      </c>
      <c r="AU91" s="30">
        <f t="shared" si="69"/>
        <v>0</v>
      </c>
      <c r="AV91" s="30">
        <f t="shared" si="70"/>
        <v>4.0910977092543932E-3</v>
      </c>
      <c r="AW91" s="28"/>
      <c r="AX91" s="52">
        <f t="shared" si="71"/>
        <v>6.084637271659445</v>
      </c>
      <c r="AY91" s="52">
        <f t="shared" si="72"/>
        <v>3.8088119673158403</v>
      </c>
      <c r="AZ91" s="19"/>
      <c r="BA91" s="19"/>
      <c r="BB91" s="53">
        <f t="shared" si="73"/>
        <v>0.90604787654729158</v>
      </c>
      <c r="BC91" s="53">
        <f t="shared" si="74"/>
        <v>-4.5302393827364583E-2</v>
      </c>
      <c r="BD91" s="53">
        <f t="shared" si="75"/>
        <v>-2.1939983591215177E-2</v>
      </c>
      <c r="BE91" s="53">
        <f t="shared" si="76"/>
        <v>-241.51440269084</v>
      </c>
      <c r="BF91" s="53">
        <f t="shared" si="77"/>
        <v>-240.67559719171129</v>
      </c>
      <c r="BG91" s="53">
        <f t="shared" si="78"/>
        <v>1.1653504249691859</v>
      </c>
      <c r="BH91" s="53">
        <f t="shared" si="85"/>
        <v>0.57018907128173046</v>
      </c>
      <c r="BI91" s="53">
        <f t="shared" si="79"/>
        <v>-238.94005769546038</v>
      </c>
    </row>
    <row r="92" spans="1:61" x14ac:dyDescent="0.2">
      <c r="A92" s="34"/>
      <c r="B92" s="89"/>
      <c r="C92" s="91"/>
      <c r="D92" s="19"/>
      <c r="E92" s="55">
        <f t="shared" si="46"/>
        <v>75</v>
      </c>
      <c r="F92" s="27">
        <f t="shared" si="47"/>
        <v>1032.4163105915852</v>
      </c>
      <c r="G92" s="27">
        <f t="shared" si="44"/>
        <v>51.620815529579261</v>
      </c>
      <c r="H92" s="28">
        <f t="shared" si="86"/>
        <v>25</v>
      </c>
      <c r="I92" s="27">
        <f t="shared" si="48"/>
        <v>100000</v>
      </c>
      <c r="J92" s="56">
        <f>'SPWL Reserve'!D83</f>
        <v>9.24</v>
      </c>
      <c r="K92" s="52">
        <f t="shared" si="49"/>
        <v>924</v>
      </c>
      <c r="L92" s="56"/>
      <c r="M92" s="96">
        <f>'SPWL Reserve'!E83*1000</f>
        <v>483.47902733288441</v>
      </c>
      <c r="N92" s="9">
        <v>0</v>
      </c>
      <c r="O92" s="30">
        <f t="shared" si="83"/>
        <v>8.7759934364860703E-4</v>
      </c>
      <c r="P92" s="30">
        <f t="shared" si="81"/>
        <v>4.2430087705520631E-4</v>
      </c>
      <c r="Q92" s="30">
        <f t="shared" si="50"/>
        <v>0</v>
      </c>
      <c r="R92" s="30">
        <f t="shared" si="51"/>
        <v>4.5329846659340073E-4</v>
      </c>
      <c r="S92" s="28"/>
      <c r="T92" s="52">
        <f t="shared" si="52"/>
        <v>0.81704498893685318</v>
      </c>
      <c r="U92" s="52">
        <f t="shared" si="45"/>
        <v>0.41884778313230225</v>
      </c>
      <c r="V92" s="19"/>
      <c r="W92" s="19"/>
      <c r="X92" s="53">
        <f t="shared" si="53"/>
        <v>0.46799273047718171</v>
      </c>
      <c r="Y92" s="53">
        <f t="shared" si="54"/>
        <v>-2.3399636523859086E-2</v>
      </c>
      <c r="Z92" s="53">
        <f t="shared" si="55"/>
        <v>-1.1332461664835019E-2</v>
      </c>
      <c r="AA92" s="53">
        <f t="shared" si="56"/>
        <v>-42.430087705520627</v>
      </c>
      <c r="AB92" s="53">
        <f t="shared" si="57"/>
        <v>-41.99682707323214</v>
      </c>
      <c r="AC92" s="53">
        <f t="shared" si="58"/>
        <v>0.69733139218142237</v>
      </c>
      <c r="AD92" s="53">
        <f t="shared" si="84"/>
        <v>0.10357560874859145</v>
      </c>
      <c r="AE92" s="53">
        <f t="shared" si="59"/>
        <v>-41.195920072302123</v>
      </c>
      <c r="AF92" s="19"/>
      <c r="AG92" s="46"/>
      <c r="AH92" s="19"/>
      <c r="AI92" s="55">
        <f t="shared" si="60"/>
        <v>75</v>
      </c>
      <c r="AJ92" s="27">
        <f t="shared" si="61"/>
        <v>1032.4163105915852</v>
      </c>
      <c r="AK92" s="27">
        <f t="shared" si="62"/>
        <v>51.620815529579261</v>
      </c>
      <c r="AL92" s="28">
        <f t="shared" si="63"/>
        <v>25</v>
      </c>
      <c r="AM92" s="27">
        <f t="shared" si="64"/>
        <v>100000</v>
      </c>
      <c r="AN92" s="56">
        <f t="shared" si="82"/>
        <v>9.24</v>
      </c>
      <c r="AO92" s="52">
        <f t="shared" si="65"/>
        <v>924</v>
      </c>
      <c r="AP92" s="28"/>
      <c r="AQ92" s="9">
        <f>M92*'Lapse &amp; Death Age 26-35'!$B$31</f>
        <v>391.61801213963639</v>
      </c>
      <c r="AR92" s="9">
        <f t="shared" si="66"/>
        <v>0</v>
      </c>
      <c r="AS92" s="30">
        <f t="shared" si="67"/>
        <v>4.0910977092543932E-3</v>
      </c>
      <c r="AT92" s="30">
        <f t="shared" si="68"/>
        <v>1.6021475523672255E-3</v>
      </c>
      <c r="AU92" s="30">
        <f t="shared" si="69"/>
        <v>0</v>
      </c>
      <c r="AV92" s="30">
        <f t="shared" si="70"/>
        <v>2.4889501568871675E-3</v>
      </c>
      <c r="AW92" s="28"/>
      <c r="AX92" s="52">
        <f t="shared" si="71"/>
        <v>3.8088119673158403</v>
      </c>
      <c r="AY92" s="52">
        <f t="shared" si="72"/>
        <v>2.2997899449637429</v>
      </c>
      <c r="AZ92" s="19"/>
      <c r="BA92" s="19"/>
      <c r="BB92" s="53">
        <f t="shared" si="73"/>
        <v>0.46799273047718171</v>
      </c>
      <c r="BC92" s="53">
        <f t="shared" si="74"/>
        <v>-2.3399636523859086E-2</v>
      </c>
      <c r="BD92" s="53">
        <f t="shared" si="75"/>
        <v>-1.1332461664835019E-2</v>
      </c>
      <c r="BE92" s="53">
        <f t="shared" si="76"/>
        <v>-160.21475523672254</v>
      </c>
      <c r="BF92" s="53">
        <f t="shared" si="77"/>
        <v>-159.78149460443404</v>
      </c>
      <c r="BG92" s="53">
        <f t="shared" si="78"/>
        <v>0.69733139218142237</v>
      </c>
      <c r="BH92" s="53">
        <f t="shared" si="85"/>
        <v>0.34918811063952543</v>
      </c>
      <c r="BI92" s="53">
        <f t="shared" si="79"/>
        <v>-158.73497510161312</v>
      </c>
    </row>
    <row r="93" spans="1:61" x14ac:dyDescent="0.2">
      <c r="A93" s="34"/>
      <c r="B93" s="89"/>
      <c r="C93" s="91"/>
      <c r="D93" s="19"/>
      <c r="E93" s="55">
        <f t="shared" si="46"/>
        <v>76</v>
      </c>
      <c r="F93" s="27">
        <f t="shared" si="47"/>
        <v>1032.4163105915852</v>
      </c>
      <c r="G93" s="27">
        <f t="shared" si="44"/>
        <v>51.620815529579261</v>
      </c>
      <c r="H93" s="28">
        <f t="shared" si="86"/>
        <v>25</v>
      </c>
      <c r="I93" s="27">
        <f t="shared" si="48"/>
        <v>100000</v>
      </c>
      <c r="J93" s="56">
        <f>'SPWL Reserve'!D84</f>
        <v>9.1430000000000007</v>
      </c>
      <c r="K93" s="52">
        <f t="shared" si="49"/>
        <v>914.30000000000007</v>
      </c>
      <c r="L93" s="56"/>
      <c r="M93" s="96">
        <f>'SPWL Reserve'!E84*1000</f>
        <v>508.82090161880569</v>
      </c>
      <c r="N93" s="9">
        <v>0</v>
      </c>
      <c r="O93" s="30">
        <f t="shared" si="83"/>
        <v>4.5329846659340073E-4</v>
      </c>
      <c r="P93" s="30">
        <f t="shared" si="81"/>
        <v>2.3064773447447622E-4</v>
      </c>
      <c r="Q93" s="30">
        <f t="shared" si="50"/>
        <v>0</v>
      </c>
      <c r="R93" s="30">
        <f t="shared" si="51"/>
        <v>2.226507321189245E-4</v>
      </c>
      <c r="S93" s="28"/>
      <c r="T93" s="52">
        <f t="shared" si="52"/>
        <v>0.41884778313230225</v>
      </c>
      <c r="U93" s="52">
        <f t="shared" si="45"/>
        <v>0.2035695643763327</v>
      </c>
      <c r="V93" s="19"/>
      <c r="W93" s="19"/>
      <c r="X93" s="53">
        <f t="shared" si="53"/>
        <v>0.22986824740473541</v>
      </c>
      <c r="Y93" s="53">
        <f t="shared" si="54"/>
        <v>-1.149341237023677E-2</v>
      </c>
      <c r="Z93" s="53">
        <f t="shared" si="55"/>
        <v>-5.5662683029731128E-3</v>
      </c>
      <c r="AA93" s="53">
        <f t="shared" si="56"/>
        <v>-23.064773447447621</v>
      </c>
      <c r="AB93" s="53">
        <f t="shared" si="57"/>
        <v>-22.851964880716096</v>
      </c>
      <c r="AC93" s="53">
        <f t="shared" si="58"/>
        <v>0.39645100552496648</v>
      </c>
      <c r="AD93" s="53">
        <f t="shared" si="84"/>
        <v>5.231351326507392E-2</v>
      </c>
      <c r="AE93" s="53">
        <f t="shared" si="59"/>
        <v>-22.403200361926057</v>
      </c>
      <c r="AF93" s="19"/>
      <c r="AG93" s="46"/>
      <c r="AH93" s="19"/>
      <c r="AI93" s="55">
        <f t="shared" si="60"/>
        <v>76</v>
      </c>
      <c r="AJ93" s="27">
        <f t="shared" si="61"/>
        <v>1032.4163105915852</v>
      </c>
      <c r="AK93" s="27">
        <f t="shared" si="62"/>
        <v>51.620815529579261</v>
      </c>
      <c r="AL93" s="28">
        <f t="shared" si="63"/>
        <v>25</v>
      </c>
      <c r="AM93" s="27">
        <f t="shared" si="64"/>
        <v>100000</v>
      </c>
      <c r="AN93" s="56">
        <f t="shared" si="82"/>
        <v>9.1430000000000007</v>
      </c>
      <c r="AO93" s="52">
        <f t="shared" si="65"/>
        <v>914.30000000000007</v>
      </c>
      <c r="AP93" s="28"/>
      <c r="AQ93" s="9">
        <f>M93*'Lapse &amp; Death Age 26-35'!$B$31</f>
        <v>412.14493031123266</v>
      </c>
      <c r="AR93" s="9">
        <f t="shared" si="66"/>
        <v>0</v>
      </c>
      <c r="AS93" s="30">
        <f t="shared" si="67"/>
        <v>2.4889501568871675E-3</v>
      </c>
      <c r="AT93" s="30">
        <f t="shared" si="68"/>
        <v>1.0258081889583932E-3</v>
      </c>
      <c r="AU93" s="30">
        <f t="shared" si="69"/>
        <v>0</v>
      </c>
      <c r="AV93" s="30">
        <f t="shared" si="70"/>
        <v>1.4631419679287743E-3</v>
      </c>
      <c r="AW93" s="28"/>
      <c r="AX93" s="52">
        <f t="shared" si="71"/>
        <v>2.2997899449637429</v>
      </c>
      <c r="AY93" s="52">
        <f t="shared" si="72"/>
        <v>1.3377507012772785</v>
      </c>
      <c r="AZ93" s="19"/>
      <c r="BA93" s="19"/>
      <c r="BB93" s="53">
        <f t="shared" si="73"/>
        <v>0.22986824740473541</v>
      </c>
      <c r="BC93" s="53">
        <f t="shared" si="74"/>
        <v>-1.149341237023677E-2</v>
      </c>
      <c r="BD93" s="53">
        <f t="shared" si="75"/>
        <v>-5.5662683029731128E-3</v>
      </c>
      <c r="BE93" s="53">
        <f t="shared" si="76"/>
        <v>-102.58081889583933</v>
      </c>
      <c r="BF93" s="53">
        <f t="shared" si="77"/>
        <v>-102.3680103291078</v>
      </c>
      <c r="BG93" s="53">
        <f t="shared" si="78"/>
        <v>0.39645100552496648</v>
      </c>
      <c r="BH93" s="53">
        <f t="shared" si="85"/>
        <v>0.20673159248656325</v>
      </c>
      <c r="BI93" s="53">
        <f t="shared" si="79"/>
        <v>-101.76482773109628</v>
      </c>
    </row>
    <row r="94" spans="1:61" x14ac:dyDescent="0.2">
      <c r="A94" s="34"/>
      <c r="B94" s="89"/>
      <c r="C94" s="91"/>
      <c r="D94" s="19"/>
      <c r="E94" s="55">
        <f t="shared" si="46"/>
        <v>77</v>
      </c>
      <c r="F94" s="27">
        <f t="shared" si="47"/>
        <v>1032.4163105915852</v>
      </c>
      <c r="G94" s="27">
        <f t="shared" ref="G94:G112" si="87">F94*$B$27</f>
        <v>51.620815529579261</v>
      </c>
      <c r="H94" s="28">
        <f t="shared" si="86"/>
        <v>25</v>
      </c>
      <c r="I94" s="27">
        <f t="shared" si="48"/>
        <v>100000</v>
      </c>
      <c r="J94" s="56">
        <f>'SPWL Reserve'!D85</f>
        <v>9.0169999999999995</v>
      </c>
      <c r="K94" s="52">
        <f t="shared" si="49"/>
        <v>901.7</v>
      </c>
      <c r="L94" s="56"/>
      <c r="M94" s="96">
        <f>'SPWL Reserve'!E85*1000</f>
        <v>534.70201361296063</v>
      </c>
      <c r="N94" s="9">
        <v>0</v>
      </c>
      <c r="O94" s="30">
        <f t="shared" si="83"/>
        <v>2.226507321189245E-4</v>
      </c>
      <c r="P94" s="30">
        <f t="shared" si="81"/>
        <v>1.1905179479638881E-4</v>
      </c>
      <c r="Q94" s="30">
        <f t="shared" si="50"/>
        <v>0</v>
      </c>
      <c r="R94" s="30">
        <f t="shared" si="51"/>
        <v>1.0359893732253569E-4</v>
      </c>
      <c r="S94" s="28"/>
      <c r="T94" s="52">
        <f t="shared" si="52"/>
        <v>0.2035695643763327</v>
      </c>
      <c r="U94" s="52">
        <f t="shared" si="45"/>
        <v>9.3415161783730438E-2</v>
      </c>
      <c r="V94" s="19"/>
      <c r="W94" s="19"/>
      <c r="X94" s="53">
        <f t="shared" si="53"/>
        <v>0.10695723265174117</v>
      </c>
      <c r="Y94" s="53">
        <f t="shared" si="54"/>
        <v>-5.3478616325870589E-3</v>
      </c>
      <c r="Z94" s="53">
        <f t="shared" si="55"/>
        <v>-2.5899734330633922E-3</v>
      </c>
      <c r="AA94" s="53">
        <f t="shared" si="56"/>
        <v>-11.905179479638882</v>
      </c>
      <c r="AB94" s="53">
        <f t="shared" si="57"/>
        <v>-11.806160082052791</v>
      </c>
      <c r="AC94" s="53">
        <f t="shared" si="58"/>
        <v>0.2136866228547121</v>
      </c>
      <c r="AD94" s="53">
        <f t="shared" si="84"/>
        <v>2.5054010686189902E-2</v>
      </c>
      <c r="AE94" s="53">
        <f t="shared" si="59"/>
        <v>-11.567419448511888</v>
      </c>
      <c r="AF94" s="19"/>
      <c r="AG94" s="46"/>
      <c r="AH94" s="19"/>
      <c r="AI94" s="55">
        <f t="shared" si="60"/>
        <v>77</v>
      </c>
      <c r="AJ94" s="27">
        <f t="shared" si="61"/>
        <v>1032.4163105915852</v>
      </c>
      <c r="AK94" s="27">
        <f t="shared" si="62"/>
        <v>51.620815529579261</v>
      </c>
      <c r="AL94" s="28">
        <f t="shared" si="63"/>
        <v>25</v>
      </c>
      <c r="AM94" s="27">
        <f t="shared" si="64"/>
        <v>100000</v>
      </c>
      <c r="AN94" s="56">
        <f t="shared" si="82"/>
        <v>9.0169999999999995</v>
      </c>
      <c r="AO94" s="52">
        <f t="shared" si="65"/>
        <v>901.7</v>
      </c>
      <c r="AP94" s="28"/>
      <c r="AQ94" s="9">
        <f>M94*'Lapse &amp; Death Age 26-35'!$B$31</f>
        <v>433.10863102649813</v>
      </c>
      <c r="AR94" s="9">
        <f t="shared" si="66"/>
        <v>0</v>
      </c>
      <c r="AS94" s="30">
        <f t="shared" si="67"/>
        <v>1.4631419679287743E-3</v>
      </c>
      <c r="AT94" s="30">
        <f t="shared" si="68"/>
        <v>6.3369941472704778E-4</v>
      </c>
      <c r="AU94" s="30">
        <f t="shared" si="69"/>
        <v>0</v>
      </c>
      <c r="AV94" s="30">
        <f t="shared" si="70"/>
        <v>8.2944255320172651E-4</v>
      </c>
      <c r="AW94" s="28"/>
      <c r="AX94" s="52">
        <f t="shared" si="71"/>
        <v>1.3377507012772785</v>
      </c>
      <c r="AY94" s="52">
        <f t="shared" si="72"/>
        <v>0.74790835022199686</v>
      </c>
      <c r="AZ94" s="19"/>
      <c r="BA94" s="19"/>
      <c r="BB94" s="53">
        <f t="shared" si="73"/>
        <v>0.10695723265174117</v>
      </c>
      <c r="BC94" s="53">
        <f t="shared" si="74"/>
        <v>-5.3478616325870589E-3</v>
      </c>
      <c r="BD94" s="53">
        <f t="shared" si="75"/>
        <v>-2.5899734330633922E-3</v>
      </c>
      <c r="BE94" s="53">
        <f t="shared" si="76"/>
        <v>-63.369941472704781</v>
      </c>
      <c r="BF94" s="53">
        <f t="shared" si="77"/>
        <v>-63.27092207511869</v>
      </c>
      <c r="BG94" s="53">
        <f t="shared" si="78"/>
        <v>0.2136866228547121</v>
      </c>
      <c r="BH94" s="53">
        <f t="shared" si="85"/>
        <v>0.11816589695437807</v>
      </c>
      <c r="BI94" s="53">
        <f t="shared" si="79"/>
        <v>-62.939069555309601</v>
      </c>
    </row>
    <row r="95" spans="1:61" x14ac:dyDescent="0.2">
      <c r="A95" s="34"/>
      <c r="B95" s="89"/>
      <c r="C95" s="91"/>
      <c r="D95" s="19"/>
      <c r="E95" s="55">
        <f t="shared" si="46"/>
        <v>78</v>
      </c>
      <c r="F95" s="27">
        <f t="shared" si="47"/>
        <v>1032.4163105915852</v>
      </c>
      <c r="G95" s="27">
        <f t="shared" si="87"/>
        <v>51.620815529579261</v>
      </c>
      <c r="H95" s="28">
        <f t="shared" si="86"/>
        <v>25</v>
      </c>
      <c r="I95" s="27">
        <f t="shared" si="48"/>
        <v>100000</v>
      </c>
      <c r="J95" s="56">
        <f>'SPWL Reserve'!D86</f>
        <v>8.859</v>
      </c>
      <c r="K95" s="52">
        <f t="shared" si="49"/>
        <v>885.9</v>
      </c>
      <c r="L95" s="56"/>
      <c r="M95" s="96">
        <f>'SPWL Reserve'!E86*1000</f>
        <v>561.14625297214752</v>
      </c>
      <c r="N95" s="9">
        <v>0</v>
      </c>
      <c r="O95" s="30">
        <f t="shared" si="83"/>
        <v>1.0359893732253569E-4</v>
      </c>
      <c r="P95" s="30">
        <f t="shared" si="81"/>
        <v>5.8134155490437267E-5</v>
      </c>
      <c r="Q95" s="30">
        <f t="shared" si="50"/>
        <v>0</v>
      </c>
      <c r="R95" s="30">
        <f t="shared" si="51"/>
        <v>4.5464781832098422E-5</v>
      </c>
      <c r="S95" s="28"/>
      <c r="T95" s="52">
        <f t="shared" si="52"/>
        <v>9.3415161783730438E-2</v>
      </c>
      <c r="U95" s="52">
        <f t="shared" si="45"/>
        <v>4.0277250225055988E-2</v>
      </c>
      <c r="V95" s="19"/>
      <c r="W95" s="19"/>
      <c r="X95" s="53">
        <f t="shared" si="53"/>
        <v>4.6938582320946387E-2</v>
      </c>
      <c r="Y95" s="53">
        <f t="shared" si="54"/>
        <v>-2.3469291160473191E-3</v>
      </c>
      <c r="Z95" s="53">
        <f t="shared" si="55"/>
        <v>-1.1366195458024605E-3</v>
      </c>
      <c r="AA95" s="53">
        <f t="shared" si="56"/>
        <v>-5.8134155490437269</v>
      </c>
      <c r="AB95" s="53">
        <f t="shared" si="57"/>
        <v>-5.7699605153846303</v>
      </c>
      <c r="AC95" s="53">
        <f t="shared" si="58"/>
        <v>0.10898586657759984</v>
      </c>
      <c r="AD95" s="53">
        <f t="shared" si="84"/>
        <v>1.1329825936417794E-2</v>
      </c>
      <c r="AE95" s="53">
        <f t="shared" si="59"/>
        <v>-5.6496448228706129</v>
      </c>
      <c r="AF95" s="19"/>
      <c r="AG95" s="46"/>
      <c r="AH95" s="19"/>
      <c r="AI95" s="55">
        <f t="shared" si="60"/>
        <v>78</v>
      </c>
      <c r="AJ95" s="27">
        <f t="shared" si="61"/>
        <v>1032.4163105915852</v>
      </c>
      <c r="AK95" s="27">
        <f t="shared" si="62"/>
        <v>51.620815529579261</v>
      </c>
      <c r="AL95" s="28">
        <f t="shared" si="63"/>
        <v>25</v>
      </c>
      <c r="AM95" s="27">
        <f t="shared" si="64"/>
        <v>100000</v>
      </c>
      <c r="AN95" s="56">
        <f t="shared" si="82"/>
        <v>8.859</v>
      </c>
      <c r="AO95" s="52">
        <f t="shared" si="65"/>
        <v>885.9</v>
      </c>
      <c r="AP95" s="28"/>
      <c r="AQ95" s="9">
        <f>M95*'Lapse &amp; Death Age 26-35'!$B$31</f>
        <v>454.52846490743951</v>
      </c>
      <c r="AR95" s="9">
        <f t="shared" si="66"/>
        <v>0</v>
      </c>
      <c r="AS95" s="30">
        <f t="shared" si="67"/>
        <v>8.2944255320172651E-4</v>
      </c>
      <c r="AT95" s="30">
        <f t="shared" si="68"/>
        <v>3.77005250435688E-4</v>
      </c>
      <c r="AU95" s="30">
        <f t="shared" si="69"/>
        <v>0</v>
      </c>
      <c r="AV95" s="30">
        <f t="shared" si="70"/>
        <v>4.5243730276603851E-4</v>
      </c>
      <c r="AW95" s="28"/>
      <c r="AX95" s="52">
        <f t="shared" si="71"/>
        <v>0.74790835022199686</v>
      </c>
      <c r="AY95" s="52">
        <f t="shared" si="72"/>
        <v>0.40081420652043348</v>
      </c>
      <c r="AZ95" s="19"/>
      <c r="BA95" s="19"/>
      <c r="BB95" s="53">
        <f t="shared" si="73"/>
        <v>4.6938582320946387E-2</v>
      </c>
      <c r="BC95" s="53">
        <f t="shared" si="74"/>
        <v>-2.3469291160473191E-3</v>
      </c>
      <c r="BD95" s="53">
        <f t="shared" si="75"/>
        <v>-1.1366195458024605E-3</v>
      </c>
      <c r="BE95" s="53">
        <f t="shared" si="76"/>
        <v>-37.700525043568803</v>
      </c>
      <c r="BF95" s="53">
        <f t="shared" si="77"/>
        <v>-37.65707000990971</v>
      </c>
      <c r="BG95" s="53">
        <f t="shared" si="78"/>
        <v>0.10898586657759984</v>
      </c>
      <c r="BH95" s="53">
        <f t="shared" si="85"/>
        <v>6.5061186247773448E-2</v>
      </c>
      <c r="BI95" s="53">
        <f t="shared" si="79"/>
        <v>-37.483022957084337</v>
      </c>
    </row>
    <row r="96" spans="1:61" x14ac:dyDescent="0.2">
      <c r="A96" s="34"/>
      <c r="B96" s="89"/>
      <c r="C96" s="91"/>
      <c r="D96" s="19"/>
      <c r="E96" s="55">
        <f t="shared" si="46"/>
        <v>79</v>
      </c>
      <c r="F96" s="27">
        <f t="shared" si="47"/>
        <v>1032.4163105915852</v>
      </c>
      <c r="G96" s="27">
        <f t="shared" si="87"/>
        <v>51.620815529579261</v>
      </c>
      <c r="H96" s="28">
        <f t="shared" si="86"/>
        <v>25</v>
      </c>
      <c r="I96" s="27">
        <f t="shared" si="48"/>
        <v>100000</v>
      </c>
      <c r="J96" s="56">
        <f>'SPWL Reserve'!D87</f>
        <v>8.6679999999999993</v>
      </c>
      <c r="K96" s="52">
        <f t="shared" si="49"/>
        <v>866.79999999999984</v>
      </c>
      <c r="L96" s="56"/>
      <c r="M96" s="96">
        <f>'SPWL Reserve'!E87*1000</f>
        <v>588.07578968269388</v>
      </c>
      <c r="N96" s="9">
        <v>0</v>
      </c>
      <c r="O96" s="30">
        <f t="shared" si="83"/>
        <v>4.5464781832098422E-5</v>
      </c>
      <c r="P96" s="30">
        <f t="shared" si="81"/>
        <v>2.6736737478662671E-5</v>
      </c>
      <c r="Q96" s="30">
        <f t="shared" si="50"/>
        <v>0</v>
      </c>
      <c r="R96" s="30">
        <f t="shared" si="51"/>
        <v>1.8728044353435751E-5</v>
      </c>
      <c r="S96" s="28"/>
      <c r="T96" s="52">
        <f t="shared" si="52"/>
        <v>4.0277250225055988E-2</v>
      </c>
      <c r="U96" s="52">
        <f t="shared" si="45"/>
        <v>1.6233468845558107E-2</v>
      </c>
      <c r="V96" s="19"/>
      <c r="W96" s="19"/>
      <c r="X96" s="53">
        <f t="shared" si="53"/>
        <v>1.9335138455969708E-2</v>
      </c>
      <c r="Y96" s="53">
        <f t="shared" si="54"/>
        <v>-9.6675692279848534E-4</v>
      </c>
      <c r="Z96" s="53">
        <f t="shared" si="55"/>
        <v>-4.6820110883589376E-4</v>
      </c>
      <c r="AA96" s="53">
        <f t="shared" si="56"/>
        <v>-2.6736737478662671</v>
      </c>
      <c r="AB96" s="53">
        <f t="shared" si="57"/>
        <v>-2.6557735674419316</v>
      </c>
      <c r="AC96" s="53">
        <f t="shared" si="58"/>
        <v>5.2369425681971449E-2</v>
      </c>
      <c r="AD96" s="53">
        <f t="shared" si="84"/>
        <v>4.8145796264243467E-3</v>
      </c>
      <c r="AE96" s="53">
        <f t="shared" si="59"/>
        <v>-2.5985895621335358</v>
      </c>
      <c r="AF96" s="19"/>
      <c r="AG96" s="46"/>
      <c r="AH96" s="19"/>
      <c r="AI96" s="55">
        <f t="shared" si="60"/>
        <v>79</v>
      </c>
      <c r="AJ96" s="27">
        <f t="shared" si="61"/>
        <v>1032.4163105915852</v>
      </c>
      <c r="AK96" s="27">
        <f t="shared" si="62"/>
        <v>51.620815529579261</v>
      </c>
      <c r="AL96" s="28">
        <f t="shared" si="63"/>
        <v>25</v>
      </c>
      <c r="AM96" s="27">
        <f t="shared" si="64"/>
        <v>100000</v>
      </c>
      <c r="AN96" s="56">
        <f t="shared" si="82"/>
        <v>8.6679999999999993</v>
      </c>
      <c r="AO96" s="52">
        <f t="shared" si="65"/>
        <v>866.79999999999984</v>
      </c>
      <c r="AP96" s="28"/>
      <c r="AQ96" s="9">
        <f>M96*'Lapse &amp; Death Age 26-35'!$B$31</f>
        <v>476.34138964298205</v>
      </c>
      <c r="AR96" s="9">
        <f t="shared" si="66"/>
        <v>0</v>
      </c>
      <c r="AS96" s="30">
        <f t="shared" si="67"/>
        <v>4.5243730276603851E-4</v>
      </c>
      <c r="AT96" s="30">
        <f t="shared" si="68"/>
        <v>2.1551461352589741E-4</v>
      </c>
      <c r="AU96" s="30">
        <f t="shared" si="69"/>
        <v>0</v>
      </c>
      <c r="AV96" s="30">
        <f t="shared" si="70"/>
        <v>2.369226892401411E-4</v>
      </c>
      <c r="AW96" s="28"/>
      <c r="AX96" s="52">
        <f t="shared" si="71"/>
        <v>0.40081420652043348</v>
      </c>
      <c r="AY96" s="52">
        <f t="shared" si="72"/>
        <v>0.20536458703335425</v>
      </c>
      <c r="AZ96" s="19"/>
      <c r="BA96" s="19"/>
      <c r="BB96" s="53">
        <f t="shared" si="73"/>
        <v>1.9335138455969708E-2</v>
      </c>
      <c r="BC96" s="53">
        <f t="shared" si="74"/>
        <v>-9.6675692279848534E-4</v>
      </c>
      <c r="BD96" s="53">
        <f t="shared" si="75"/>
        <v>-4.6820110883589376E-4</v>
      </c>
      <c r="BE96" s="53">
        <f t="shared" si="76"/>
        <v>-21.55146135258974</v>
      </c>
      <c r="BF96" s="53">
        <f t="shared" si="77"/>
        <v>-21.533561172165406</v>
      </c>
      <c r="BG96" s="53">
        <f t="shared" si="78"/>
        <v>5.2369425681971449E-2</v>
      </c>
      <c r="BH96" s="53">
        <f t="shared" si="85"/>
        <v>3.4413269798420916E-2</v>
      </c>
      <c r="BI96" s="53">
        <f t="shared" si="79"/>
        <v>-21.446778476685015</v>
      </c>
    </row>
    <row r="97" spans="1:61" x14ac:dyDescent="0.2">
      <c r="A97" s="34"/>
      <c r="B97" s="89"/>
      <c r="C97" s="91"/>
      <c r="D97" s="19"/>
      <c r="E97" s="55">
        <f t="shared" si="46"/>
        <v>80</v>
      </c>
      <c r="F97" s="27">
        <f t="shared" si="47"/>
        <v>1032.4163105915852</v>
      </c>
      <c r="G97" s="27">
        <f t="shared" si="87"/>
        <v>51.620815529579261</v>
      </c>
      <c r="H97" s="28">
        <f t="shared" si="86"/>
        <v>25</v>
      </c>
      <c r="I97" s="27">
        <f t="shared" si="48"/>
        <v>100000</v>
      </c>
      <c r="J97" s="56">
        <f>'SPWL Reserve'!D88</f>
        <v>8.4420000000000002</v>
      </c>
      <c r="K97" s="52">
        <f t="shared" si="49"/>
        <v>844.2</v>
      </c>
      <c r="L97" s="56"/>
      <c r="M97" s="96">
        <f>'SPWL Reserve'!E88*1000</f>
        <v>615.42359159128341</v>
      </c>
      <c r="N97" s="9">
        <v>0</v>
      </c>
      <c r="O97" s="30">
        <f t="shared" si="83"/>
        <v>1.8728044353435751E-5</v>
      </c>
      <c r="P97" s="30">
        <f t="shared" si="81"/>
        <v>1.1525680319472285E-5</v>
      </c>
      <c r="Q97" s="30">
        <f t="shared" si="50"/>
        <v>0</v>
      </c>
      <c r="R97" s="30">
        <f t="shared" si="51"/>
        <v>7.2023640339634654E-6</v>
      </c>
      <c r="S97" s="28"/>
      <c r="T97" s="52">
        <f t="shared" si="52"/>
        <v>1.6233468845558107E-2</v>
      </c>
      <c r="U97" s="52">
        <f t="shared" si="45"/>
        <v>6.0802357174719575E-3</v>
      </c>
      <c r="V97" s="19"/>
      <c r="W97" s="19"/>
      <c r="X97" s="53">
        <f t="shared" si="53"/>
        <v>7.4358381034820877E-3</v>
      </c>
      <c r="Y97" s="53">
        <f t="shared" si="54"/>
        <v>-3.717919051741044E-4</v>
      </c>
      <c r="Z97" s="53">
        <f t="shared" si="55"/>
        <v>-1.8005910084908664E-4</v>
      </c>
      <c r="AA97" s="53">
        <f t="shared" si="56"/>
        <v>-1.1525680319472285</v>
      </c>
      <c r="AB97" s="53">
        <f t="shared" si="57"/>
        <v>-1.1456840448497696</v>
      </c>
      <c r="AC97" s="53">
        <f t="shared" si="58"/>
        <v>2.3598657848892451E-2</v>
      </c>
      <c r="AD97" s="53">
        <f t="shared" si="84"/>
        <v>1.9126359101891118E-3</v>
      </c>
      <c r="AE97" s="53">
        <f t="shared" si="59"/>
        <v>-1.120172751090688</v>
      </c>
      <c r="AF97" s="19"/>
      <c r="AG97" s="46"/>
      <c r="AH97" s="19"/>
      <c r="AI97" s="55">
        <f t="shared" si="60"/>
        <v>80</v>
      </c>
      <c r="AJ97" s="27">
        <f t="shared" si="61"/>
        <v>1032.4163105915852</v>
      </c>
      <c r="AK97" s="27">
        <f t="shared" si="62"/>
        <v>51.620815529579261</v>
      </c>
      <c r="AL97" s="28">
        <f t="shared" si="63"/>
        <v>25</v>
      </c>
      <c r="AM97" s="27">
        <f t="shared" si="64"/>
        <v>100000</v>
      </c>
      <c r="AN97" s="56">
        <f t="shared" si="82"/>
        <v>8.4420000000000002</v>
      </c>
      <c r="AO97" s="52">
        <f t="shared" si="65"/>
        <v>844.2</v>
      </c>
      <c r="AP97" s="28"/>
      <c r="AQ97" s="9">
        <f>M97*'Lapse &amp; Death Age 26-35'!$B$31</f>
        <v>498.49310918893957</v>
      </c>
      <c r="AR97" s="9">
        <f t="shared" si="66"/>
        <v>0</v>
      </c>
      <c r="AS97" s="30">
        <f t="shared" si="67"/>
        <v>2.369226892401411E-4</v>
      </c>
      <c r="AT97" s="30">
        <f t="shared" si="68"/>
        <v>1.1810432799672285E-4</v>
      </c>
      <c r="AU97" s="30">
        <f t="shared" si="69"/>
        <v>0</v>
      </c>
      <c r="AV97" s="30">
        <f t="shared" si="70"/>
        <v>1.1881836124341825E-4</v>
      </c>
      <c r="AW97" s="28"/>
      <c r="AX97" s="52">
        <f t="shared" si="71"/>
        <v>0.20536458703335425</v>
      </c>
      <c r="AY97" s="52">
        <f t="shared" si="72"/>
        <v>0.10030646056169369</v>
      </c>
      <c r="AZ97" s="19"/>
      <c r="BA97" s="19"/>
      <c r="BB97" s="53">
        <f t="shared" si="73"/>
        <v>7.4358381034820877E-3</v>
      </c>
      <c r="BC97" s="53">
        <f t="shared" si="74"/>
        <v>-3.717919051741044E-4</v>
      </c>
      <c r="BD97" s="53">
        <f t="shared" si="75"/>
        <v>-1.8005910084908664E-4</v>
      </c>
      <c r="BE97" s="53">
        <f t="shared" si="76"/>
        <v>-11.810432799672284</v>
      </c>
      <c r="BF97" s="53">
        <f t="shared" si="77"/>
        <v>-11.803548812574826</v>
      </c>
      <c r="BG97" s="53">
        <f t="shared" si="78"/>
        <v>2.3598657848892451E-2</v>
      </c>
      <c r="BH97" s="53">
        <f t="shared" si="85"/>
        <v>1.743956947795778E-2</v>
      </c>
      <c r="BI97" s="53">
        <f t="shared" si="79"/>
        <v>-11.762510585247977</v>
      </c>
    </row>
    <row r="98" spans="1:61" x14ac:dyDescent="0.2">
      <c r="A98" s="34"/>
      <c r="B98" s="89"/>
      <c r="C98" s="91"/>
      <c r="D98" s="19"/>
      <c r="E98" s="55">
        <f t="shared" si="46"/>
        <v>81</v>
      </c>
      <c r="F98" s="27">
        <f t="shared" si="47"/>
        <v>1032.4163105915852</v>
      </c>
      <c r="G98" s="27">
        <f t="shared" si="87"/>
        <v>51.620815529579261</v>
      </c>
      <c r="H98" s="28">
        <f t="shared" si="86"/>
        <v>25</v>
      </c>
      <c r="I98" s="27">
        <f t="shared" si="48"/>
        <v>100000</v>
      </c>
      <c r="J98" s="56">
        <f>'SPWL Reserve'!D89</f>
        <v>8.1790000000000003</v>
      </c>
      <c r="K98" s="52">
        <f t="shared" si="49"/>
        <v>817.9</v>
      </c>
      <c r="L98" s="56"/>
      <c r="M98" s="96">
        <f>'SPWL Reserve'!E89*1000</f>
        <v>643.13518343898352</v>
      </c>
      <c r="N98" s="9">
        <v>0</v>
      </c>
      <c r="O98" s="30">
        <f t="shared" si="83"/>
        <v>7.2023640339634654E-6</v>
      </c>
      <c r="P98" s="30">
        <f t="shared" si="81"/>
        <v>4.6320937141774313E-6</v>
      </c>
      <c r="Q98" s="30">
        <f t="shared" si="50"/>
        <v>0</v>
      </c>
      <c r="R98" s="30">
        <f t="shared" si="51"/>
        <v>2.5702703197860341E-6</v>
      </c>
      <c r="S98" s="28"/>
      <c r="T98" s="52">
        <f t="shared" si="52"/>
        <v>6.0802357174719575E-3</v>
      </c>
      <c r="U98" s="52">
        <f t="shared" si="45"/>
        <v>2.1022240945529971E-3</v>
      </c>
      <c r="V98" s="19"/>
      <c r="W98" s="19"/>
      <c r="X98" s="53">
        <f t="shared" si="53"/>
        <v>2.6535890007765512E-3</v>
      </c>
      <c r="Y98" s="53">
        <f t="shared" si="54"/>
        <v>-1.3267945003882757E-4</v>
      </c>
      <c r="Z98" s="53">
        <f t="shared" si="55"/>
        <v>-6.4256757994650854E-5</v>
      </c>
      <c r="AA98" s="53">
        <f t="shared" si="56"/>
        <v>-0.46320937141774315</v>
      </c>
      <c r="AB98" s="53">
        <f t="shared" si="57"/>
        <v>-0.46075271862500006</v>
      </c>
      <c r="AC98" s="53">
        <f t="shared" si="58"/>
        <v>9.9194014997917405E-3</v>
      </c>
      <c r="AD98" s="53">
        <f t="shared" si="84"/>
        <v>7.0612077201178921E-4</v>
      </c>
      <c r="AE98" s="53">
        <f t="shared" si="59"/>
        <v>-0.45012719635319653</v>
      </c>
      <c r="AF98" s="19"/>
      <c r="AG98" s="46"/>
      <c r="AH98" s="19"/>
      <c r="AI98" s="55">
        <f t="shared" si="60"/>
        <v>81</v>
      </c>
      <c r="AJ98" s="27">
        <f t="shared" si="61"/>
        <v>1032.4163105915852</v>
      </c>
      <c r="AK98" s="27">
        <f t="shared" si="62"/>
        <v>51.620815529579261</v>
      </c>
      <c r="AL98" s="28">
        <f t="shared" si="63"/>
        <v>25</v>
      </c>
      <c r="AM98" s="27">
        <f t="shared" si="64"/>
        <v>100000</v>
      </c>
      <c r="AN98" s="56">
        <f t="shared" si="82"/>
        <v>8.1790000000000003</v>
      </c>
      <c r="AO98" s="52">
        <f t="shared" si="65"/>
        <v>817.9</v>
      </c>
      <c r="AP98" s="28"/>
      <c r="AQ98" s="9">
        <f>M98*'Lapse &amp; Death Age 26-35'!$B$31</f>
        <v>520.93949858557664</v>
      </c>
      <c r="AR98" s="9">
        <f t="shared" si="66"/>
        <v>0</v>
      </c>
      <c r="AS98" s="30">
        <f t="shared" si="67"/>
        <v>1.1881836124341825E-4</v>
      </c>
      <c r="AT98" s="30">
        <f t="shared" si="68"/>
        <v>6.1897177528906215E-5</v>
      </c>
      <c r="AU98" s="30">
        <f t="shared" si="69"/>
        <v>0</v>
      </c>
      <c r="AV98" s="30">
        <f t="shared" si="70"/>
        <v>5.6921183714512034E-5</v>
      </c>
      <c r="AW98" s="28"/>
      <c r="AX98" s="52">
        <f t="shared" si="71"/>
        <v>0.10030646056169369</v>
      </c>
      <c r="AY98" s="52">
        <f t="shared" si="72"/>
        <v>4.6555836160099388E-2</v>
      </c>
      <c r="AZ98" s="19"/>
      <c r="BA98" s="19"/>
      <c r="BB98" s="53">
        <f t="shared" si="73"/>
        <v>2.6535890007765512E-3</v>
      </c>
      <c r="BC98" s="53">
        <f t="shared" si="74"/>
        <v>-1.3267945003882757E-4</v>
      </c>
      <c r="BD98" s="53">
        <f t="shared" si="75"/>
        <v>-6.4256757994650854E-5</v>
      </c>
      <c r="BE98" s="53">
        <f t="shared" si="76"/>
        <v>-6.1897177528906218</v>
      </c>
      <c r="BF98" s="53">
        <f t="shared" si="77"/>
        <v>-6.1872611000978788</v>
      </c>
      <c r="BG98" s="53">
        <f t="shared" si="78"/>
        <v>9.9194014997917405E-3</v>
      </c>
      <c r="BH98" s="53">
        <f t="shared" si="85"/>
        <v>8.4417295259617726E-3</v>
      </c>
      <c r="BI98" s="53">
        <f t="shared" si="79"/>
        <v>-6.1688999690721253</v>
      </c>
    </row>
    <row r="99" spans="1:61" x14ac:dyDescent="0.2">
      <c r="A99" s="34"/>
      <c r="B99" s="89"/>
      <c r="C99" s="91"/>
      <c r="D99" s="19"/>
      <c r="E99" s="55">
        <f t="shared" si="46"/>
        <v>82</v>
      </c>
      <c r="F99" s="27">
        <f t="shared" si="47"/>
        <v>1032.4163105915852</v>
      </c>
      <c r="G99" s="27">
        <f t="shared" si="87"/>
        <v>51.620815529579261</v>
      </c>
      <c r="H99" s="28">
        <f t="shared" si="86"/>
        <v>25</v>
      </c>
      <c r="I99" s="27">
        <f t="shared" si="48"/>
        <v>100000</v>
      </c>
      <c r="J99" s="56">
        <f>'SPWL Reserve'!D90</f>
        <v>7.8780000000000001</v>
      </c>
      <c r="K99" s="52">
        <f t="shared" si="49"/>
        <v>787.8</v>
      </c>
      <c r="L99" s="56"/>
      <c r="M99" s="96">
        <f>'SPWL Reserve'!E90*1000</f>
        <v>671.18473729163918</v>
      </c>
      <c r="N99" s="9">
        <v>0</v>
      </c>
      <c r="O99" s="30">
        <f t="shared" si="83"/>
        <v>2.5702703197860341E-6</v>
      </c>
      <c r="P99" s="30">
        <f t="shared" si="81"/>
        <v>1.7251262093540868E-6</v>
      </c>
      <c r="Q99" s="30">
        <f t="shared" si="50"/>
        <v>0</v>
      </c>
      <c r="R99" s="30">
        <f t="shared" si="51"/>
        <v>8.451441104319473E-7</v>
      </c>
      <c r="S99" s="28"/>
      <c r="T99" s="52">
        <f t="shared" si="52"/>
        <v>2.1022240945529971E-3</v>
      </c>
      <c r="U99" s="52">
        <f t="shared" si="45"/>
        <v>6.6580453019828803E-4</v>
      </c>
      <c r="V99" s="19"/>
      <c r="W99" s="19"/>
      <c r="X99" s="53">
        <f t="shared" si="53"/>
        <v>8.7254056441035828E-4</v>
      </c>
      <c r="Y99" s="53">
        <f t="shared" si="54"/>
        <v>-4.3627028220517917E-5</v>
      </c>
      <c r="Z99" s="53">
        <f t="shared" si="55"/>
        <v>-2.1128602760798683E-5</v>
      </c>
      <c r="AA99" s="53">
        <f t="shared" si="56"/>
        <v>-0.17251262093540867</v>
      </c>
      <c r="AB99" s="53">
        <f t="shared" si="57"/>
        <v>-0.17170483600197964</v>
      </c>
      <c r="AC99" s="53">
        <f t="shared" si="58"/>
        <v>3.8659545854512808E-3</v>
      </c>
      <c r="AD99" s="53">
        <f t="shared" si="84"/>
        <v>2.4063506686054992E-4</v>
      </c>
      <c r="AE99" s="53">
        <f t="shared" si="59"/>
        <v>-0.1675982463496678</v>
      </c>
      <c r="AF99" s="19"/>
      <c r="AG99" s="46"/>
      <c r="AH99" s="19"/>
      <c r="AI99" s="55">
        <f t="shared" si="60"/>
        <v>82</v>
      </c>
      <c r="AJ99" s="27">
        <f t="shared" si="61"/>
        <v>1032.4163105915852</v>
      </c>
      <c r="AK99" s="27">
        <f t="shared" si="62"/>
        <v>51.620815529579261</v>
      </c>
      <c r="AL99" s="28">
        <f t="shared" si="63"/>
        <v>25</v>
      </c>
      <c r="AM99" s="27">
        <f t="shared" si="64"/>
        <v>100000</v>
      </c>
      <c r="AN99" s="56">
        <f t="shared" si="82"/>
        <v>7.8780000000000001</v>
      </c>
      <c r="AO99" s="52">
        <f t="shared" si="65"/>
        <v>787.8</v>
      </c>
      <c r="AP99" s="28"/>
      <c r="AQ99" s="9">
        <f>M99*'Lapse &amp; Death Age 26-35'!$B$31</f>
        <v>543.65963720622779</v>
      </c>
      <c r="AR99" s="9">
        <f t="shared" si="66"/>
        <v>0</v>
      </c>
      <c r="AS99" s="30">
        <f t="shared" si="67"/>
        <v>5.6921183714512034E-5</v>
      </c>
      <c r="AT99" s="30">
        <f t="shared" si="68"/>
        <v>3.0945750087580653E-5</v>
      </c>
      <c r="AU99" s="30">
        <f t="shared" si="69"/>
        <v>0</v>
      </c>
      <c r="AV99" s="30">
        <f t="shared" si="70"/>
        <v>2.5975433626931381E-5</v>
      </c>
      <c r="AW99" s="28"/>
      <c r="AX99" s="52">
        <f t="shared" si="71"/>
        <v>4.6555836160099388E-2</v>
      </c>
      <c r="AY99" s="52">
        <f t="shared" si="72"/>
        <v>2.0463446611296541E-2</v>
      </c>
      <c r="AZ99" s="19"/>
      <c r="BA99" s="19"/>
      <c r="BB99" s="53">
        <f t="shared" si="73"/>
        <v>8.7254056441035828E-4</v>
      </c>
      <c r="BC99" s="53">
        <f t="shared" si="74"/>
        <v>-4.3627028220517917E-5</v>
      </c>
      <c r="BD99" s="53">
        <f t="shared" si="75"/>
        <v>-2.1128602760798683E-5</v>
      </c>
      <c r="BE99" s="53">
        <f t="shared" si="76"/>
        <v>-3.0945750087580652</v>
      </c>
      <c r="BF99" s="53">
        <f t="shared" si="77"/>
        <v>-3.0937672238246363</v>
      </c>
      <c r="BG99" s="53">
        <f t="shared" si="78"/>
        <v>3.8659545854512808E-3</v>
      </c>
      <c r="BH99" s="53">
        <f t="shared" si="85"/>
        <v>3.8901047469569907E-3</v>
      </c>
      <c r="BI99" s="53">
        <f t="shared" si="79"/>
        <v>-3.0860111644922279</v>
      </c>
    </row>
    <row r="100" spans="1:61" x14ac:dyDescent="0.2">
      <c r="A100" s="34"/>
      <c r="B100" s="89"/>
      <c r="C100" s="91"/>
      <c r="D100" s="19"/>
      <c r="E100" s="55">
        <f t="shared" si="46"/>
        <v>83</v>
      </c>
      <c r="F100" s="27">
        <f t="shared" si="47"/>
        <v>1032.4163105915852</v>
      </c>
      <c r="G100" s="27">
        <f t="shared" si="87"/>
        <v>51.620815529579261</v>
      </c>
      <c r="H100" s="28">
        <f t="shared" si="86"/>
        <v>25</v>
      </c>
      <c r="I100" s="27">
        <f t="shared" si="48"/>
        <v>100000</v>
      </c>
      <c r="J100" s="56">
        <f>'SPWL Reserve'!D91</f>
        <v>7.5369999999999999</v>
      </c>
      <c r="K100" s="52">
        <f t="shared" si="49"/>
        <v>753.7</v>
      </c>
      <c r="L100" s="56"/>
      <c r="M100" s="96">
        <f>'SPWL Reserve'!E91*1000</f>
        <v>699.55870349074962</v>
      </c>
      <c r="N100" s="9">
        <v>0</v>
      </c>
      <c r="O100" s="30">
        <f t="shared" si="83"/>
        <v>8.451441104319473E-7</v>
      </c>
      <c r="P100" s="30">
        <f t="shared" si="81"/>
        <v>5.9122791815661597E-7</v>
      </c>
      <c r="Q100" s="30">
        <f t="shared" si="50"/>
        <v>0</v>
      </c>
      <c r="R100" s="30">
        <f t="shared" si="51"/>
        <v>2.5391619227533133E-7</v>
      </c>
      <c r="S100" s="28"/>
      <c r="T100" s="52">
        <f t="shared" si="52"/>
        <v>6.6580453019828803E-4</v>
      </c>
      <c r="U100" s="52">
        <f t="shared" si="45"/>
        <v>1.9137663411791724E-4</v>
      </c>
      <c r="V100" s="19"/>
      <c r="W100" s="19"/>
      <c r="X100" s="53">
        <f t="shared" si="53"/>
        <v>2.6214721842836113E-4</v>
      </c>
      <c r="Y100" s="53">
        <f t="shared" si="54"/>
        <v>-1.3107360921418057E-5</v>
      </c>
      <c r="Z100" s="53">
        <f t="shared" si="55"/>
        <v>-6.3479048068832831E-6</v>
      </c>
      <c r="AA100" s="53">
        <f t="shared" si="56"/>
        <v>-5.9122791815661595E-2</v>
      </c>
      <c r="AB100" s="53">
        <f t="shared" si="57"/>
        <v>-5.8880099862961534E-2</v>
      </c>
      <c r="AC100" s="53">
        <f t="shared" si="58"/>
        <v>1.3878738418948789E-3</v>
      </c>
      <c r="AD100" s="53">
        <f t="shared" si="84"/>
        <v>7.5105187178350341E-5</v>
      </c>
      <c r="AE100" s="53">
        <f t="shared" si="59"/>
        <v>-5.7417120833888308E-2</v>
      </c>
      <c r="AF100" s="19"/>
      <c r="AG100" s="46"/>
      <c r="AH100" s="19"/>
      <c r="AI100" s="55">
        <f t="shared" si="60"/>
        <v>83</v>
      </c>
      <c r="AJ100" s="27">
        <f t="shared" si="61"/>
        <v>1032.4163105915852</v>
      </c>
      <c r="AK100" s="27">
        <f t="shared" si="62"/>
        <v>51.620815529579261</v>
      </c>
      <c r="AL100" s="28">
        <f t="shared" si="63"/>
        <v>25</v>
      </c>
      <c r="AM100" s="27">
        <f t="shared" si="64"/>
        <v>100000</v>
      </c>
      <c r="AN100" s="56">
        <f t="shared" si="82"/>
        <v>7.5369999999999999</v>
      </c>
      <c r="AO100" s="52">
        <f t="shared" si="65"/>
        <v>753.7</v>
      </c>
      <c r="AP100" s="28"/>
      <c r="AQ100" s="9">
        <f>M100*'Lapse &amp; Death Age 26-35'!$B$31</f>
        <v>566.6425498275072</v>
      </c>
      <c r="AR100" s="9">
        <f t="shared" si="66"/>
        <v>0</v>
      </c>
      <c r="AS100" s="30">
        <f t="shared" si="67"/>
        <v>2.5975433626931381E-5</v>
      </c>
      <c r="AT100" s="30">
        <f t="shared" si="68"/>
        <v>1.4718785943239572E-5</v>
      </c>
      <c r="AU100" s="30">
        <f t="shared" si="69"/>
        <v>0</v>
      </c>
      <c r="AV100" s="30">
        <f t="shared" si="70"/>
        <v>1.1256647683691808E-5</v>
      </c>
      <c r="AW100" s="28"/>
      <c r="AX100" s="52">
        <f t="shared" si="71"/>
        <v>2.0463446611296541E-2</v>
      </c>
      <c r="AY100" s="52">
        <f t="shared" si="72"/>
        <v>8.4841353591985167E-3</v>
      </c>
      <c r="AZ100" s="19"/>
      <c r="BA100" s="19"/>
      <c r="BB100" s="53">
        <f t="shared" si="73"/>
        <v>2.6214721842836113E-4</v>
      </c>
      <c r="BC100" s="53">
        <f t="shared" si="74"/>
        <v>-1.3107360921418057E-5</v>
      </c>
      <c r="BD100" s="53">
        <f t="shared" si="75"/>
        <v>-6.3479048068832831E-6</v>
      </c>
      <c r="BE100" s="53">
        <f t="shared" si="76"/>
        <v>-1.4718785943239572</v>
      </c>
      <c r="BF100" s="53">
        <f t="shared" si="77"/>
        <v>-1.4716359023712571</v>
      </c>
      <c r="BG100" s="53">
        <f t="shared" si="78"/>
        <v>1.3878738418948789E-3</v>
      </c>
      <c r="BH100" s="53">
        <f t="shared" si="85"/>
        <v>1.7004150586424796E-3</v>
      </c>
      <c r="BI100" s="53">
        <f t="shared" si="79"/>
        <v>-1.4685476134707198</v>
      </c>
    </row>
    <row r="101" spans="1:61" x14ac:dyDescent="0.2">
      <c r="A101" s="34"/>
      <c r="B101" s="89"/>
      <c r="C101" s="91"/>
      <c r="D101" s="19"/>
      <c r="E101" s="55">
        <f t="shared" si="46"/>
        <v>84</v>
      </c>
      <c r="F101" s="27">
        <f t="shared" si="47"/>
        <v>1032.4163105915852</v>
      </c>
      <c r="G101" s="27">
        <f t="shared" si="87"/>
        <v>51.620815529579261</v>
      </c>
      <c r="H101" s="28">
        <f t="shared" si="86"/>
        <v>25</v>
      </c>
      <c r="I101" s="27">
        <f t="shared" si="48"/>
        <v>100000</v>
      </c>
      <c r="J101" s="56">
        <f>'SPWL Reserve'!D92</f>
        <v>7.1529999999999996</v>
      </c>
      <c r="K101" s="52">
        <f t="shared" si="49"/>
        <v>715.3</v>
      </c>
      <c r="L101" s="56"/>
      <c r="M101" s="96">
        <f>'SPWL Reserve'!E92*1000</f>
        <v>728.23868626754756</v>
      </c>
      <c r="N101" s="9">
        <v>0</v>
      </c>
      <c r="O101" s="30">
        <f t="shared" si="83"/>
        <v>2.5391619227533133E-7</v>
      </c>
      <c r="P101" s="30">
        <f t="shared" si="81"/>
        <v>1.8491159428464528E-7</v>
      </c>
      <c r="Q101" s="30">
        <f t="shared" si="50"/>
        <v>0</v>
      </c>
      <c r="R101" s="30">
        <f t="shared" si="51"/>
        <v>6.9004597990686051E-8</v>
      </c>
      <c r="S101" s="28"/>
      <c r="T101" s="52">
        <f t="shared" si="52"/>
        <v>1.9137663411791724E-4</v>
      </c>
      <c r="U101" s="52">
        <f t="shared" ref="U101:U112" si="88">K101*R101</f>
        <v>4.935898894273773E-5</v>
      </c>
      <c r="V101" s="19"/>
      <c r="W101" s="19"/>
      <c r="X101" s="53">
        <f t="shared" si="53"/>
        <v>7.1241472471399601E-5</v>
      </c>
      <c r="Y101" s="53">
        <f t="shared" si="54"/>
        <v>-3.5620736235699802E-6</v>
      </c>
      <c r="Z101" s="53">
        <f t="shared" si="55"/>
        <v>-1.7251149497671513E-6</v>
      </c>
      <c r="AA101" s="53">
        <f t="shared" si="56"/>
        <v>-1.8491159428464528E-2</v>
      </c>
      <c r="AB101" s="53">
        <f t="shared" si="57"/>
        <v>-1.8425205144566466E-2</v>
      </c>
      <c r="AC101" s="53">
        <f t="shared" si="58"/>
        <v>4.5535886369801415E-4</v>
      </c>
      <c r="AD101" s="53">
        <f t="shared" si="84"/>
        <v>2.1267498721151153E-5</v>
      </c>
      <c r="AE101" s="53">
        <f t="shared" si="59"/>
        <v>-1.7948578782147302E-2</v>
      </c>
      <c r="AF101" s="19"/>
      <c r="AG101" s="46"/>
      <c r="AH101" s="19"/>
      <c r="AI101" s="55">
        <f t="shared" si="60"/>
        <v>84</v>
      </c>
      <c r="AJ101" s="27">
        <f t="shared" si="61"/>
        <v>1032.4163105915852</v>
      </c>
      <c r="AK101" s="27">
        <f t="shared" si="62"/>
        <v>51.620815529579261</v>
      </c>
      <c r="AL101" s="28">
        <f t="shared" si="63"/>
        <v>25</v>
      </c>
      <c r="AM101" s="27">
        <f t="shared" si="64"/>
        <v>100000</v>
      </c>
      <c r="AN101" s="56">
        <f t="shared" si="82"/>
        <v>7.1529999999999996</v>
      </c>
      <c r="AO101" s="52">
        <f t="shared" si="65"/>
        <v>715.3</v>
      </c>
      <c r="AP101" s="28"/>
      <c r="AQ101" s="9">
        <f>M101*'Lapse &amp; Death Age 26-35'!$B$31</f>
        <v>589.87333587671355</v>
      </c>
      <c r="AR101" s="9">
        <f t="shared" si="66"/>
        <v>0</v>
      </c>
      <c r="AS101" s="30">
        <f t="shared" si="67"/>
        <v>1.1256647683691808E-5</v>
      </c>
      <c r="AT101" s="30">
        <f t="shared" si="68"/>
        <v>6.6399963199681678E-6</v>
      </c>
      <c r="AU101" s="30">
        <f t="shared" si="69"/>
        <v>0</v>
      </c>
      <c r="AV101" s="30">
        <f t="shared" si="70"/>
        <v>4.6166513637236406E-6</v>
      </c>
      <c r="AW101" s="28"/>
      <c r="AX101" s="52">
        <f t="shared" si="71"/>
        <v>8.4841353591985167E-3</v>
      </c>
      <c r="AY101" s="52">
        <f t="shared" si="72"/>
        <v>3.3022907204715199E-3</v>
      </c>
      <c r="AZ101" s="19"/>
      <c r="BA101" s="19"/>
      <c r="BB101" s="53">
        <f t="shared" si="73"/>
        <v>7.1241472471399601E-5</v>
      </c>
      <c r="BC101" s="53">
        <f t="shared" si="74"/>
        <v>-3.5620736235699802E-6</v>
      </c>
      <c r="BD101" s="53">
        <f t="shared" si="75"/>
        <v>-1.7251149497671513E-6</v>
      </c>
      <c r="BE101" s="53">
        <f t="shared" si="76"/>
        <v>-0.66399963199681677</v>
      </c>
      <c r="BF101" s="53">
        <f t="shared" si="77"/>
        <v>-0.66393367771291867</v>
      </c>
      <c r="BG101" s="53">
        <f t="shared" si="78"/>
        <v>4.5535886369801415E-4</v>
      </c>
      <c r="BH101" s="53">
        <f t="shared" si="85"/>
        <v>7.0207092785335898E-4</v>
      </c>
      <c r="BI101" s="53">
        <f t="shared" si="79"/>
        <v>-0.66277624792136736</v>
      </c>
    </row>
    <row r="102" spans="1:61" x14ac:dyDescent="0.2">
      <c r="A102" s="34"/>
      <c r="B102" s="89"/>
      <c r="C102" s="91"/>
      <c r="D102" s="19"/>
      <c r="E102" s="55">
        <f t="shared" ref="E102:E105" si="89">E101+1</f>
        <v>85</v>
      </c>
      <c r="F102" s="27">
        <f t="shared" ref="F102:F112" si="90">$B$21</f>
        <v>1032.4163105915852</v>
      </c>
      <c r="G102" s="27">
        <f t="shared" si="87"/>
        <v>51.620815529579261</v>
      </c>
      <c r="H102" s="28">
        <f t="shared" si="86"/>
        <v>25</v>
      </c>
      <c r="I102" s="27">
        <f t="shared" ref="I102:I112" si="91">$B$18</f>
        <v>100000</v>
      </c>
      <c r="J102" s="56">
        <f>'SPWL Reserve'!D93</f>
        <v>6.7240000000000002</v>
      </c>
      <c r="K102" s="52">
        <f t="shared" ref="K102:K112" si="92">I102*J102/1000</f>
        <v>672.4</v>
      </c>
      <c r="L102" s="56"/>
      <c r="M102" s="96">
        <f>'SPWL Reserve'!E93*1000</f>
        <v>757.22119537545109</v>
      </c>
      <c r="N102" s="9">
        <v>0</v>
      </c>
      <c r="O102" s="30">
        <f t="shared" si="83"/>
        <v>6.9004597990686051E-8</v>
      </c>
      <c r="P102" s="30">
        <f t="shared" si="81"/>
        <v>5.2251744176909741E-8</v>
      </c>
      <c r="Q102" s="30">
        <f t="shared" ref="Q102:Q112" si="93">MIN(N102*O102,O102-P102)</f>
        <v>0</v>
      </c>
      <c r="R102" s="30">
        <f t="shared" ref="R102:R112" si="94">O102-SUM(P102:Q102)</f>
        <v>1.675285381377631E-8</v>
      </c>
      <c r="S102" s="28"/>
      <c r="T102" s="52">
        <f t="shared" ref="T102:T112" si="95">U101</f>
        <v>4.935898894273773E-5</v>
      </c>
      <c r="U102" s="52">
        <f t="shared" si="88"/>
        <v>1.1264618904383191E-5</v>
      </c>
      <c r="V102" s="19"/>
      <c r="W102" s="19"/>
      <c r="X102" s="53">
        <f t="shared" ref="X102:X112" si="96">$R102*F102</f>
        <v>1.7295919526299107E-5</v>
      </c>
      <c r="Y102" s="53">
        <f t="shared" ref="Y102:Y112" si="97">-$R102*G102</f>
        <v>-8.6479597631495531E-7</v>
      </c>
      <c r="Z102" s="53">
        <f t="shared" ref="Z102:Z112" si="98">-$R102*H102</f>
        <v>-4.1882134534440777E-7</v>
      </c>
      <c r="AA102" s="53">
        <f t="shared" ref="AA102:AA112" si="99">-P102*I102</f>
        <v>-5.2251744176909738E-3</v>
      </c>
      <c r="AB102" s="53">
        <f t="shared" ref="AB102:AB112" si="100">SUM(X102:AA102)</f>
        <v>-5.2091621154863339E-3</v>
      </c>
      <c r="AC102" s="53">
        <f t="shared" ref="AC102:AC112" si="101">-I102*($R101*J102-$R100*J101)/1000</f>
        <v>1.3522756064560719E-4</v>
      </c>
      <c r="AD102" s="53">
        <f t="shared" si="84"/>
        <v>5.4011138721033314E-6</v>
      </c>
      <c r="AE102" s="53">
        <f t="shared" ref="AE102:AE112" si="102">SUM(AB102:AD102)</f>
        <v>-5.0685334409686237E-3</v>
      </c>
      <c r="AF102" s="19"/>
      <c r="AG102" s="46"/>
      <c r="AH102" s="19"/>
      <c r="AI102" s="55">
        <f t="shared" ref="AI102:AI112" si="103">AI101+1</f>
        <v>85</v>
      </c>
      <c r="AJ102" s="27">
        <f t="shared" ref="AJ102:AJ112" si="104">F102</f>
        <v>1032.4163105915852</v>
      </c>
      <c r="AK102" s="27">
        <f t="shared" ref="AK102:AK112" si="105">G102</f>
        <v>51.620815529579261</v>
      </c>
      <c r="AL102" s="28">
        <f t="shared" ref="AL102:AL112" si="106">$C$32</f>
        <v>25</v>
      </c>
      <c r="AM102" s="27">
        <f t="shared" ref="AM102:AM112" si="107">I102</f>
        <v>100000</v>
      </c>
      <c r="AN102" s="56">
        <f t="shared" si="82"/>
        <v>6.7240000000000002</v>
      </c>
      <c r="AO102" s="52">
        <f t="shared" ref="AO102:AO112" si="108">AM102*AN102/1000</f>
        <v>672.4</v>
      </c>
      <c r="AP102" s="28"/>
      <c r="AQ102" s="9">
        <f>M102*'Lapse &amp; Death Age 26-35'!$B$31</f>
        <v>613.3491682541154</v>
      </c>
      <c r="AR102" s="9">
        <f t="shared" ref="AR102:AR112" si="109">N102</f>
        <v>0</v>
      </c>
      <c r="AS102" s="30">
        <f t="shared" ref="AS102:AS112" si="110">AV101</f>
        <v>4.6166513637236406E-6</v>
      </c>
      <c r="AT102" s="30">
        <f t="shared" ref="AT102:AT112" si="111">AS102*AQ102/1000</f>
        <v>2.8316192740591229E-6</v>
      </c>
      <c r="AU102" s="30">
        <f t="shared" ref="AU102:AU112" si="112">MIN(AR102*AS102,AS102-AT102)</f>
        <v>0</v>
      </c>
      <c r="AV102" s="30">
        <f t="shared" ref="AV102:AV112" si="113">AS102-SUM(AT102:AU102)</f>
        <v>1.7850320896645178E-6</v>
      </c>
      <c r="AW102" s="28"/>
      <c r="AX102" s="52">
        <f t="shared" ref="AX102:AX112" si="114">AY101</f>
        <v>3.3022907204715199E-3</v>
      </c>
      <c r="AY102" s="52">
        <f t="shared" ref="AY102:AY112" si="115">AO102*AV102</f>
        <v>1.2002555770904218E-3</v>
      </c>
      <c r="AZ102" s="19"/>
      <c r="BA102" s="19"/>
      <c r="BB102" s="53">
        <f t="shared" ref="BB102:BB112" si="116">$R102*AJ102</f>
        <v>1.7295919526299107E-5</v>
      </c>
      <c r="BC102" s="53">
        <f t="shared" ref="BC102:BC112" si="117">-$R102*AK102</f>
        <v>-8.6479597631495531E-7</v>
      </c>
      <c r="BD102" s="53">
        <f t="shared" ref="BD102:BD112" si="118">-$R102*AL102</f>
        <v>-4.1882134534440777E-7</v>
      </c>
      <c r="BE102" s="53">
        <f t="shared" ref="BE102:BE112" si="119">-AT102*AM102</f>
        <v>-0.28316192740591228</v>
      </c>
      <c r="BF102" s="53">
        <f t="shared" ref="BF102:BF112" si="120">SUM(BB102:BE102)</f>
        <v>-0.28314591510370762</v>
      </c>
      <c r="BG102" s="53">
        <f t="shared" ref="BG102:BG112" si="121">-AM102*($R101*AN102-$R100*AN101)/1000</f>
        <v>1.3522756064560719E-4</v>
      </c>
      <c r="BH102" s="53">
        <f t="shared" si="85"/>
        <v>2.7245423225837843E-4</v>
      </c>
      <c r="BI102" s="53">
        <f t="shared" ref="BI102:BI112" si="122">SUM(BF102:BH102)</f>
        <v>-0.28273823331080367</v>
      </c>
    </row>
    <row r="103" spans="1:61" x14ac:dyDescent="0.2">
      <c r="A103" s="34"/>
      <c r="B103" s="89"/>
      <c r="C103" s="91"/>
      <c r="D103" s="19"/>
      <c r="E103" s="55">
        <f t="shared" si="89"/>
        <v>86</v>
      </c>
      <c r="F103" s="27">
        <f t="shared" si="90"/>
        <v>1032.4163105915852</v>
      </c>
      <c r="G103" s="27">
        <f t="shared" si="87"/>
        <v>51.620815529579261</v>
      </c>
      <c r="H103" s="28">
        <f t="shared" si="86"/>
        <v>25</v>
      </c>
      <c r="I103" s="27">
        <f t="shared" si="91"/>
        <v>100000</v>
      </c>
      <c r="J103" s="56">
        <f>'SPWL Reserve'!D94</f>
        <v>6.2409999999999997</v>
      </c>
      <c r="K103" s="52">
        <f t="shared" si="92"/>
        <v>624.1</v>
      </c>
      <c r="L103" s="56"/>
      <c r="M103" s="96">
        <f>'SPWL Reserve'!E94*1000</f>
        <v>794.78197935153764</v>
      </c>
      <c r="N103" s="9">
        <v>0</v>
      </c>
      <c r="O103" s="30">
        <f t="shared" si="83"/>
        <v>1.675285381377631E-8</v>
      </c>
      <c r="P103" s="30">
        <f t="shared" si="81"/>
        <v>1.3314866313900093E-8</v>
      </c>
      <c r="Q103" s="30">
        <f t="shared" si="93"/>
        <v>0</v>
      </c>
      <c r="R103" s="30">
        <f t="shared" si="94"/>
        <v>3.4379874998762175E-9</v>
      </c>
      <c r="S103" s="28"/>
      <c r="T103" s="52">
        <f t="shared" si="95"/>
        <v>1.1264618904383191E-5</v>
      </c>
      <c r="U103" s="52">
        <f t="shared" si="88"/>
        <v>2.1456479986727475E-6</v>
      </c>
      <c r="V103" s="19"/>
      <c r="W103" s="19"/>
      <c r="X103" s="53">
        <f t="shared" si="96"/>
        <v>3.5494343704821924E-6</v>
      </c>
      <c r="Y103" s="53">
        <f t="shared" si="97"/>
        <v>-1.7747171852410963E-7</v>
      </c>
      <c r="Z103" s="53">
        <f t="shared" si="98"/>
        <v>-8.5949687496905435E-8</v>
      </c>
      <c r="AA103" s="53">
        <f t="shared" si="99"/>
        <v>-1.3314866313900093E-3</v>
      </c>
      <c r="AB103" s="53">
        <f t="shared" si="100"/>
        <v>-1.3282006184255481E-3</v>
      </c>
      <c r="AC103" s="53">
        <f t="shared" si="101"/>
        <v>3.5943235623759502E-5</v>
      </c>
      <c r="AD103" s="53">
        <f t="shared" si="84"/>
        <v>1.2016067565300493E-6</v>
      </c>
      <c r="AE103" s="53">
        <f t="shared" si="102"/>
        <v>-1.2910557760452584E-3</v>
      </c>
      <c r="AF103" s="19"/>
      <c r="AG103" s="46"/>
      <c r="AH103" s="19"/>
      <c r="AI103" s="55">
        <f t="shared" si="103"/>
        <v>86</v>
      </c>
      <c r="AJ103" s="27">
        <f t="shared" si="104"/>
        <v>1032.4163105915852</v>
      </c>
      <c r="AK103" s="27">
        <f t="shared" si="105"/>
        <v>51.620815529579261</v>
      </c>
      <c r="AL103" s="28">
        <f t="shared" si="106"/>
        <v>25</v>
      </c>
      <c r="AM103" s="27">
        <f t="shared" si="107"/>
        <v>100000</v>
      </c>
      <c r="AN103" s="56">
        <f t="shared" si="82"/>
        <v>6.2409999999999997</v>
      </c>
      <c r="AO103" s="52">
        <f t="shared" si="108"/>
        <v>624.1</v>
      </c>
      <c r="AP103" s="28"/>
      <c r="AQ103" s="9">
        <f>M103*'Lapse &amp; Death Age 26-35'!$B$31</f>
        <v>643.77340327474553</v>
      </c>
      <c r="AR103" s="9">
        <f t="shared" si="109"/>
        <v>0</v>
      </c>
      <c r="AS103" s="30">
        <f t="shared" si="110"/>
        <v>1.7850320896645178E-6</v>
      </c>
      <c r="AT103" s="30">
        <f t="shared" si="111"/>
        <v>1.1491561833179572E-6</v>
      </c>
      <c r="AU103" s="30">
        <f t="shared" si="112"/>
        <v>0</v>
      </c>
      <c r="AV103" s="30">
        <f t="shared" si="113"/>
        <v>6.3587590634656054E-7</v>
      </c>
      <c r="AW103" s="28"/>
      <c r="AX103" s="52">
        <f t="shared" si="114"/>
        <v>1.2002555770904218E-3</v>
      </c>
      <c r="AY103" s="52">
        <f t="shared" si="115"/>
        <v>3.9685015315088843E-4</v>
      </c>
      <c r="AZ103" s="19"/>
      <c r="BA103" s="19"/>
      <c r="BB103" s="53">
        <f t="shared" si="116"/>
        <v>3.5494343704821924E-6</v>
      </c>
      <c r="BC103" s="53">
        <f t="shared" si="117"/>
        <v>-1.7747171852410963E-7</v>
      </c>
      <c r="BD103" s="53">
        <f t="shared" si="118"/>
        <v>-8.5949687496905435E-8</v>
      </c>
      <c r="BE103" s="53">
        <f t="shared" si="119"/>
        <v>-0.11491561833179573</v>
      </c>
      <c r="BF103" s="53">
        <f t="shared" si="120"/>
        <v>-0.11491233231883126</v>
      </c>
      <c r="BG103" s="53">
        <f t="shared" si="121"/>
        <v>3.5943235623759502E-5</v>
      </c>
      <c r="BH103" s="53">
        <f t="shared" si="85"/>
        <v>9.8813167441647777E-5</v>
      </c>
      <c r="BI103" s="53">
        <f t="shared" si="122"/>
        <v>-0.11477757591576586</v>
      </c>
    </row>
    <row r="104" spans="1:61" x14ac:dyDescent="0.2">
      <c r="A104" s="34"/>
      <c r="B104" s="89"/>
      <c r="C104" s="91"/>
      <c r="D104" s="19"/>
      <c r="E104" s="55">
        <f t="shared" si="89"/>
        <v>87</v>
      </c>
      <c r="F104" s="27">
        <f t="shared" si="90"/>
        <v>1032.4163105915852</v>
      </c>
      <c r="G104" s="27">
        <f t="shared" si="87"/>
        <v>51.620815529579261</v>
      </c>
      <c r="H104" s="28">
        <f t="shared" si="86"/>
        <v>25</v>
      </c>
      <c r="I104" s="27">
        <f t="shared" si="91"/>
        <v>100000</v>
      </c>
      <c r="J104" s="56">
        <f>'SPWL Reserve'!D95</f>
        <v>5.7220000000000004</v>
      </c>
      <c r="K104" s="52">
        <f t="shared" si="92"/>
        <v>572.20000000000005</v>
      </c>
      <c r="L104" s="56"/>
      <c r="M104" s="96">
        <f>'SPWL Reserve'!E95*1000</f>
        <v>810.3800749027024</v>
      </c>
      <c r="N104" s="9">
        <v>0</v>
      </c>
      <c r="O104" s="30">
        <f t="shared" si="83"/>
        <v>3.4379874998762175E-9</v>
      </c>
      <c r="P104" s="30">
        <f t="shared" si="81"/>
        <v>2.786076567664244E-9</v>
      </c>
      <c r="Q104" s="30">
        <f t="shared" si="93"/>
        <v>0</v>
      </c>
      <c r="R104" s="30">
        <f t="shared" si="94"/>
        <v>6.5191093221197348E-10</v>
      </c>
      <c r="S104" s="28"/>
      <c r="T104" s="52">
        <f t="shared" si="95"/>
        <v>2.1456479986727475E-6</v>
      </c>
      <c r="U104" s="52">
        <f t="shared" si="88"/>
        <v>3.7302343541169127E-7</v>
      </c>
      <c r="V104" s="19"/>
      <c r="W104" s="19"/>
      <c r="X104" s="53">
        <f t="shared" si="96"/>
        <v>6.730434794686067E-7</v>
      </c>
      <c r="Y104" s="53">
        <f t="shared" si="97"/>
        <v>-3.3652173973430335E-8</v>
      </c>
      <c r="Z104" s="53">
        <f t="shared" si="98"/>
        <v>-1.6297773305299336E-8</v>
      </c>
      <c r="AA104" s="53">
        <f t="shared" si="99"/>
        <v>-2.7860765676642439E-4</v>
      </c>
      <c r="AB104" s="53">
        <f t="shared" si="100"/>
        <v>-2.7798456323423453E-4</v>
      </c>
      <c r="AC104" s="53">
        <f t="shared" si="101"/>
        <v>8.4882396177486225E-6</v>
      </c>
      <c r="AD104" s="53">
        <f t="shared" si="84"/>
        <v>2.286409591070156E-7</v>
      </c>
      <c r="AE104" s="53">
        <f t="shared" si="102"/>
        <v>-2.6926768265737888E-4</v>
      </c>
      <c r="AF104" s="19"/>
      <c r="AG104" s="46"/>
      <c r="AH104" s="19"/>
      <c r="AI104" s="55">
        <f t="shared" si="103"/>
        <v>87</v>
      </c>
      <c r="AJ104" s="27">
        <f t="shared" si="104"/>
        <v>1032.4163105915852</v>
      </c>
      <c r="AK104" s="27">
        <f t="shared" si="105"/>
        <v>51.620815529579261</v>
      </c>
      <c r="AL104" s="28">
        <f t="shared" si="106"/>
        <v>25</v>
      </c>
      <c r="AM104" s="27">
        <f t="shared" si="107"/>
        <v>100000</v>
      </c>
      <c r="AN104" s="56">
        <f t="shared" si="82"/>
        <v>5.7220000000000004</v>
      </c>
      <c r="AO104" s="52">
        <f t="shared" si="108"/>
        <v>572.20000000000005</v>
      </c>
      <c r="AP104" s="28"/>
      <c r="AQ104" s="9">
        <f>M104*'Lapse &amp; Death Age 26-35'!$B$31</f>
        <v>656.40786067118904</v>
      </c>
      <c r="AR104" s="9">
        <f t="shared" si="109"/>
        <v>0</v>
      </c>
      <c r="AS104" s="30">
        <f t="shared" si="110"/>
        <v>6.3587590634656054E-7</v>
      </c>
      <c r="AT104" s="30">
        <f t="shared" si="111"/>
        <v>4.1739394333729918E-7</v>
      </c>
      <c r="AU104" s="30">
        <f t="shared" si="112"/>
        <v>0</v>
      </c>
      <c r="AV104" s="30">
        <f t="shared" si="113"/>
        <v>2.1848196300926136E-7</v>
      </c>
      <c r="AW104" s="28"/>
      <c r="AX104" s="52">
        <f t="shared" si="114"/>
        <v>3.9685015315088843E-4</v>
      </c>
      <c r="AY104" s="52">
        <f t="shared" si="115"/>
        <v>1.2501537923389935E-4</v>
      </c>
      <c r="AZ104" s="19"/>
      <c r="BA104" s="19"/>
      <c r="BB104" s="53">
        <f t="shared" si="116"/>
        <v>6.730434794686067E-7</v>
      </c>
      <c r="BC104" s="53">
        <f t="shared" si="117"/>
        <v>-3.3652173973430335E-8</v>
      </c>
      <c r="BD104" s="53">
        <f t="shared" si="118"/>
        <v>-1.6297773305299336E-8</v>
      </c>
      <c r="BE104" s="53">
        <f t="shared" si="119"/>
        <v>-4.1739394333729918E-2</v>
      </c>
      <c r="BF104" s="53">
        <f t="shared" si="120"/>
        <v>-4.1738771240197731E-2</v>
      </c>
      <c r="BG104" s="53">
        <f t="shared" si="121"/>
        <v>8.4882396177486225E-6</v>
      </c>
      <c r="BH104" s="53">
        <f t="shared" si="85"/>
        <v>3.2632354790651999E-5</v>
      </c>
      <c r="BI104" s="53">
        <f t="shared" si="122"/>
        <v>-4.1697650645789328E-2</v>
      </c>
    </row>
    <row r="105" spans="1:61" x14ac:dyDescent="0.2">
      <c r="A105" s="34"/>
      <c r="B105" s="89"/>
      <c r="C105" s="91"/>
      <c r="D105" s="19"/>
      <c r="E105" s="55">
        <f t="shared" si="89"/>
        <v>88</v>
      </c>
      <c r="F105" s="27">
        <f t="shared" si="90"/>
        <v>1032.4163105915852</v>
      </c>
      <c r="G105" s="27">
        <f t="shared" si="87"/>
        <v>51.620815529579261</v>
      </c>
      <c r="H105" s="28">
        <f t="shared" si="86"/>
        <v>25</v>
      </c>
      <c r="I105" s="27">
        <f t="shared" si="91"/>
        <v>100000</v>
      </c>
      <c r="J105" s="56">
        <f>'SPWL Reserve'!D96</f>
        <v>5.1669999999999998</v>
      </c>
      <c r="K105" s="52">
        <f t="shared" si="92"/>
        <v>516.70000000000005</v>
      </c>
      <c r="L105" s="56"/>
      <c r="M105" s="96">
        <f>'SPWL Reserve'!E96*1000</f>
        <v>826.14722293270654</v>
      </c>
      <c r="N105" s="9">
        <v>0</v>
      </c>
      <c r="O105" s="30">
        <f t="shared" si="83"/>
        <v>6.5191093221197348E-10</v>
      </c>
      <c r="P105" s="30">
        <f t="shared" si="81"/>
        <v>5.3857440624639379E-10</v>
      </c>
      <c r="Q105" s="30">
        <f t="shared" si="93"/>
        <v>0</v>
      </c>
      <c r="R105" s="30">
        <f t="shared" si="94"/>
        <v>1.1333652596557969E-10</v>
      </c>
      <c r="S105" s="28"/>
      <c r="T105" s="52">
        <f t="shared" si="95"/>
        <v>3.7302343541169127E-7</v>
      </c>
      <c r="U105" s="52">
        <f t="shared" si="88"/>
        <v>5.8560982966415026E-8</v>
      </c>
      <c r="V105" s="19"/>
      <c r="W105" s="19"/>
      <c r="X105" s="53">
        <f t="shared" si="96"/>
        <v>1.1701047799265118E-7</v>
      </c>
      <c r="Y105" s="53">
        <f t="shared" si="97"/>
        <v>-5.8505238996325591E-9</v>
      </c>
      <c r="Z105" s="53">
        <f t="shared" si="98"/>
        <v>-2.8334131491394921E-9</v>
      </c>
      <c r="AA105" s="53">
        <f t="shared" si="99"/>
        <v>-5.3857440624639378E-5</v>
      </c>
      <c r="AB105" s="53">
        <f t="shared" si="100"/>
        <v>-5.3749114083695497E-5</v>
      </c>
      <c r="AC105" s="53">
        <f t="shared" si="101"/>
        <v>1.6303740687552449E-6</v>
      </c>
      <c r="AD105" s="53">
        <f t="shared" si="84"/>
        <v>3.9749584285711646E-8</v>
      </c>
      <c r="AE105" s="53">
        <f t="shared" si="102"/>
        <v>-5.2078990430654542E-5</v>
      </c>
      <c r="AF105" s="19"/>
      <c r="AG105" s="46"/>
      <c r="AH105" s="19"/>
      <c r="AI105" s="55">
        <f t="shared" si="103"/>
        <v>88</v>
      </c>
      <c r="AJ105" s="27">
        <f t="shared" si="104"/>
        <v>1032.4163105915852</v>
      </c>
      <c r="AK105" s="27">
        <f t="shared" si="105"/>
        <v>51.620815529579261</v>
      </c>
      <c r="AL105" s="28">
        <f t="shared" si="106"/>
        <v>25</v>
      </c>
      <c r="AM105" s="27">
        <f t="shared" si="107"/>
        <v>100000</v>
      </c>
      <c r="AN105" s="56">
        <f t="shared" si="82"/>
        <v>5.1669999999999998</v>
      </c>
      <c r="AO105" s="52">
        <f t="shared" si="108"/>
        <v>516.70000000000005</v>
      </c>
      <c r="AP105" s="28"/>
      <c r="AQ105" s="9">
        <f>M105*'Lapse &amp; Death Age 26-35'!$B$31</f>
        <v>669.17925057549235</v>
      </c>
      <c r="AR105" s="9">
        <f t="shared" si="109"/>
        <v>0</v>
      </c>
      <c r="AS105" s="30">
        <f t="shared" si="110"/>
        <v>2.1848196300926136E-7</v>
      </c>
      <c r="AT105" s="30">
        <f t="shared" si="111"/>
        <v>1.4620359627079995E-7</v>
      </c>
      <c r="AU105" s="30">
        <f t="shared" si="112"/>
        <v>0</v>
      </c>
      <c r="AV105" s="30">
        <f t="shared" si="113"/>
        <v>7.2278366738461413E-8</v>
      </c>
      <c r="AW105" s="28"/>
      <c r="AX105" s="52">
        <f t="shared" si="114"/>
        <v>1.2501537923389935E-4</v>
      </c>
      <c r="AY105" s="52">
        <f t="shared" si="115"/>
        <v>3.7346232093763016E-5</v>
      </c>
      <c r="AZ105" s="19"/>
      <c r="BA105" s="19"/>
      <c r="BB105" s="53">
        <f t="shared" si="116"/>
        <v>1.1701047799265118E-7</v>
      </c>
      <c r="BC105" s="53">
        <f t="shared" si="117"/>
        <v>-5.8505238996325591E-9</v>
      </c>
      <c r="BD105" s="53">
        <f t="shared" si="118"/>
        <v>-2.8334131491394921E-9</v>
      </c>
      <c r="BE105" s="53">
        <f t="shared" si="119"/>
        <v>-1.4620359627079995E-2</v>
      </c>
      <c r="BF105" s="53">
        <f t="shared" si="120"/>
        <v>-1.4620251300539051E-2</v>
      </c>
      <c r="BG105" s="53">
        <f t="shared" si="121"/>
        <v>1.6303740687552449E-6</v>
      </c>
      <c r="BH105" s="53">
        <f t="shared" si="85"/>
        <v>1.0272405092046476E-5</v>
      </c>
      <c r="BI105" s="53">
        <f t="shared" si="122"/>
        <v>-1.4608348521378248E-2</v>
      </c>
    </row>
    <row r="106" spans="1:61" x14ac:dyDescent="0.2">
      <c r="A106" s="34"/>
      <c r="B106" s="89"/>
      <c r="C106" s="91"/>
      <c r="D106" s="19"/>
      <c r="E106" s="55">
        <f>E105+1</f>
        <v>89</v>
      </c>
      <c r="F106" s="27">
        <f t="shared" si="90"/>
        <v>1032.4163105915852</v>
      </c>
      <c r="G106" s="27">
        <f t="shared" si="87"/>
        <v>51.620815529579261</v>
      </c>
      <c r="H106" s="28">
        <f t="shared" si="86"/>
        <v>25</v>
      </c>
      <c r="I106" s="27">
        <f t="shared" si="91"/>
        <v>100000</v>
      </c>
      <c r="J106" s="56">
        <f>'SPWL Reserve'!D97</f>
        <v>4.5730000000000004</v>
      </c>
      <c r="K106" s="52">
        <f t="shared" si="92"/>
        <v>457.30000000000007</v>
      </c>
      <c r="L106" s="56"/>
      <c r="M106" s="96">
        <f>'SPWL Reserve'!E97*1000</f>
        <v>842.18445684985284</v>
      </c>
      <c r="N106" s="9">
        <v>0</v>
      </c>
      <c r="O106" s="30">
        <f t="shared" si="83"/>
        <v>1.1333652596557969E-10</v>
      </c>
      <c r="P106" s="30">
        <f t="shared" si="81"/>
        <v>9.5450260561570978E-11</v>
      </c>
      <c r="Q106" s="30">
        <f t="shared" si="93"/>
        <v>0</v>
      </c>
      <c r="R106" s="30">
        <f t="shared" si="94"/>
        <v>1.788626540400871E-11</v>
      </c>
      <c r="S106" s="28"/>
      <c r="T106" s="52">
        <f t="shared" si="95"/>
        <v>5.8560982966415026E-8</v>
      </c>
      <c r="U106" s="52">
        <f t="shared" si="88"/>
        <v>8.1793891692531838E-9</v>
      </c>
      <c r="V106" s="19"/>
      <c r="W106" s="19"/>
      <c r="X106" s="53">
        <f t="shared" si="96"/>
        <v>1.8466072138668582E-8</v>
      </c>
      <c r="Y106" s="53">
        <f t="shared" si="97"/>
        <v>-9.2330360693342905E-10</v>
      </c>
      <c r="Z106" s="53">
        <f t="shared" si="98"/>
        <v>-4.4715663510021773E-10</v>
      </c>
      <c r="AA106" s="53">
        <f t="shared" si="99"/>
        <v>-9.5450260561570972E-6</v>
      </c>
      <c r="AB106" s="53">
        <f t="shared" si="100"/>
        <v>-9.5279304442604624E-6</v>
      </c>
      <c r="AC106" s="53">
        <f t="shared" si="101"/>
        <v>2.8501358534986708E-7</v>
      </c>
      <c r="AD106" s="53">
        <f t="shared" si="84"/>
        <v>6.2478237589460874E-9</v>
      </c>
      <c r="AE106" s="53">
        <f t="shared" si="102"/>
        <v>-9.2366690351516498E-6</v>
      </c>
      <c r="AF106" s="19"/>
      <c r="AG106" s="46"/>
      <c r="AH106" s="19"/>
      <c r="AI106" s="55">
        <f t="shared" si="103"/>
        <v>89</v>
      </c>
      <c r="AJ106" s="27">
        <f t="shared" si="104"/>
        <v>1032.4163105915852</v>
      </c>
      <c r="AK106" s="27">
        <f t="shared" si="105"/>
        <v>51.620815529579261</v>
      </c>
      <c r="AL106" s="28">
        <f t="shared" si="106"/>
        <v>25</v>
      </c>
      <c r="AM106" s="27">
        <f t="shared" si="107"/>
        <v>100000</v>
      </c>
      <c r="AN106" s="56">
        <f t="shared" si="82"/>
        <v>4.5730000000000004</v>
      </c>
      <c r="AO106" s="52">
        <f t="shared" si="108"/>
        <v>457.30000000000007</v>
      </c>
      <c r="AP106" s="28"/>
      <c r="AQ106" s="9">
        <f>M106*'Lapse &amp; Death Age 26-35'!$B$31</f>
        <v>682.16941004838088</v>
      </c>
      <c r="AR106" s="9">
        <f t="shared" si="109"/>
        <v>0</v>
      </c>
      <c r="AS106" s="30">
        <f t="shared" si="110"/>
        <v>7.2278366738461413E-8</v>
      </c>
      <c r="AT106" s="30">
        <f t="shared" si="111"/>
        <v>4.9306090797236741E-8</v>
      </c>
      <c r="AU106" s="30">
        <f t="shared" si="112"/>
        <v>0</v>
      </c>
      <c r="AV106" s="30">
        <f t="shared" si="113"/>
        <v>2.2972275941224672E-8</v>
      </c>
      <c r="AW106" s="28"/>
      <c r="AX106" s="52">
        <f t="shared" si="114"/>
        <v>3.7346232093763016E-5</v>
      </c>
      <c r="AY106" s="52">
        <f t="shared" si="115"/>
        <v>1.0505221787922045E-5</v>
      </c>
      <c r="AZ106" s="19"/>
      <c r="BA106" s="19"/>
      <c r="BB106" s="53">
        <f t="shared" si="116"/>
        <v>1.8466072138668582E-8</v>
      </c>
      <c r="BC106" s="53">
        <f t="shared" si="117"/>
        <v>-9.2330360693342905E-10</v>
      </c>
      <c r="BD106" s="53">
        <f t="shared" si="118"/>
        <v>-4.4715663510021773E-10</v>
      </c>
      <c r="BE106" s="53">
        <f t="shared" si="119"/>
        <v>-4.9306090797236737E-3</v>
      </c>
      <c r="BF106" s="53">
        <f t="shared" si="120"/>
        <v>-4.9305919841117771E-3</v>
      </c>
      <c r="BG106" s="53">
        <f t="shared" si="121"/>
        <v>2.8501358534986708E-7</v>
      </c>
      <c r="BH106" s="53">
        <f t="shared" si="85"/>
        <v>3.0674214570648584E-6</v>
      </c>
      <c r="BI106" s="53">
        <f t="shared" si="122"/>
        <v>-4.9272395490693619E-3</v>
      </c>
    </row>
    <row r="107" spans="1:61" x14ac:dyDescent="0.2">
      <c r="A107" s="34"/>
      <c r="B107" s="89"/>
      <c r="C107" s="91"/>
      <c r="D107" s="19"/>
      <c r="E107" s="55">
        <f>E106+1</f>
        <v>90</v>
      </c>
      <c r="F107" s="27">
        <f t="shared" si="90"/>
        <v>1032.4163105915852</v>
      </c>
      <c r="G107" s="27">
        <f t="shared" si="87"/>
        <v>51.620815529579261</v>
      </c>
      <c r="H107" s="28">
        <f t="shared" si="86"/>
        <v>25</v>
      </c>
      <c r="I107" s="27">
        <f t="shared" si="91"/>
        <v>100000</v>
      </c>
      <c r="J107" s="56">
        <f>'SPWL Reserve'!D98</f>
        <v>3.9380000000000002</v>
      </c>
      <c r="K107" s="52">
        <f t="shared" si="92"/>
        <v>393.8</v>
      </c>
      <c r="L107" s="56"/>
      <c r="M107" s="96">
        <f>'SPWL Reserve'!E98*1000</f>
        <v>858.66622592833551</v>
      </c>
      <c r="N107" s="9">
        <v>0</v>
      </c>
      <c r="O107" s="30">
        <f t="shared" si="83"/>
        <v>1.788626540400871E-11</v>
      </c>
      <c r="P107" s="30">
        <f t="shared" si="81"/>
        <v>1.5358332010412714E-11</v>
      </c>
      <c r="Q107" s="30">
        <f t="shared" si="93"/>
        <v>0</v>
      </c>
      <c r="R107" s="30">
        <f t="shared" si="94"/>
        <v>2.527933393595996E-12</v>
      </c>
      <c r="S107" s="28"/>
      <c r="T107" s="52">
        <f t="shared" si="95"/>
        <v>8.1793891692531838E-9</v>
      </c>
      <c r="U107" s="52">
        <f t="shared" si="88"/>
        <v>9.9550017039810327E-10</v>
      </c>
      <c r="V107" s="19"/>
      <c r="W107" s="19"/>
      <c r="X107" s="53">
        <f t="shared" si="96"/>
        <v>2.6098796676376438E-9</v>
      </c>
      <c r="Y107" s="53">
        <f t="shared" si="97"/>
        <v>-1.3049398338188218E-10</v>
      </c>
      <c r="Z107" s="53">
        <f t="shared" si="98"/>
        <v>-6.3198334839899904E-11</v>
      </c>
      <c r="AA107" s="53">
        <f t="shared" si="99"/>
        <v>-1.5358332010412713E-6</v>
      </c>
      <c r="AB107" s="53">
        <f t="shared" si="100"/>
        <v>-1.5334170136918554E-6</v>
      </c>
      <c r="AC107" s="53">
        <f t="shared" si="101"/>
        <v>4.4785182007960964E-8</v>
      </c>
      <c r="AD107" s="53">
        <f t="shared" si="84"/>
        <v>8.7504420557545004E-10</v>
      </c>
      <c r="AE107" s="53">
        <f t="shared" si="102"/>
        <v>-1.4877567874783189E-6</v>
      </c>
      <c r="AF107" s="19"/>
      <c r="AG107" s="46"/>
      <c r="AH107" s="19"/>
      <c r="AI107" s="55">
        <f t="shared" si="103"/>
        <v>90</v>
      </c>
      <c r="AJ107" s="27">
        <f t="shared" si="104"/>
        <v>1032.4163105915852</v>
      </c>
      <c r="AK107" s="27">
        <f t="shared" si="105"/>
        <v>51.620815529579261</v>
      </c>
      <c r="AL107" s="28">
        <f t="shared" si="106"/>
        <v>25</v>
      </c>
      <c r="AM107" s="27">
        <f t="shared" si="107"/>
        <v>100000</v>
      </c>
      <c r="AN107" s="56">
        <f t="shared" si="82"/>
        <v>3.9380000000000002</v>
      </c>
      <c r="AO107" s="52">
        <f t="shared" si="108"/>
        <v>393.8</v>
      </c>
      <c r="AP107" s="28"/>
      <c r="AQ107" s="9">
        <f>M107*'Lapse &amp; Death Age 26-35'!$B$31</f>
        <v>695.51964300195186</v>
      </c>
      <c r="AR107" s="9">
        <f t="shared" si="109"/>
        <v>0</v>
      </c>
      <c r="AS107" s="30">
        <f t="shared" si="110"/>
        <v>2.2972275941224672E-8</v>
      </c>
      <c r="AT107" s="30">
        <f t="shared" si="111"/>
        <v>1.5977669161582913E-8</v>
      </c>
      <c r="AU107" s="30">
        <f t="shared" si="112"/>
        <v>0</v>
      </c>
      <c r="AV107" s="30">
        <f t="shared" si="113"/>
        <v>6.9946067796417595E-9</v>
      </c>
      <c r="AW107" s="28"/>
      <c r="AX107" s="52">
        <f t="shared" si="114"/>
        <v>1.0505221787922045E-5</v>
      </c>
      <c r="AY107" s="52">
        <f t="shared" si="115"/>
        <v>2.7544761498229249E-6</v>
      </c>
      <c r="AZ107" s="19"/>
      <c r="BA107" s="19"/>
      <c r="BB107" s="53">
        <f t="shared" si="116"/>
        <v>2.6098796676376438E-9</v>
      </c>
      <c r="BC107" s="53">
        <f t="shared" si="117"/>
        <v>-1.3049398338188218E-10</v>
      </c>
      <c r="BD107" s="53">
        <f t="shared" si="118"/>
        <v>-6.3198334839899904E-11</v>
      </c>
      <c r="BE107" s="53">
        <f t="shared" si="119"/>
        <v>-1.5977669161582912E-3</v>
      </c>
      <c r="BF107" s="53">
        <f t="shared" si="120"/>
        <v>-1.5977644999709418E-3</v>
      </c>
      <c r="BG107" s="53">
        <f t="shared" si="121"/>
        <v>4.4785182007960964E-8</v>
      </c>
      <c r="BH107" s="53">
        <f t="shared" si="85"/>
        <v>8.6264164054985998E-7</v>
      </c>
      <c r="BI107" s="53">
        <f t="shared" si="122"/>
        <v>-1.596857073148384E-3</v>
      </c>
    </row>
    <row r="108" spans="1:61" x14ac:dyDescent="0.2">
      <c r="A108" s="34"/>
      <c r="B108" s="89"/>
      <c r="C108" s="91"/>
      <c r="D108" s="19"/>
      <c r="E108" s="55">
        <f t="shared" ref="E108:E112" si="123">E107+1</f>
        <v>91</v>
      </c>
      <c r="F108" s="27">
        <f t="shared" si="90"/>
        <v>1032.4163105915852</v>
      </c>
      <c r="G108" s="27">
        <f t="shared" si="87"/>
        <v>51.620815529579261</v>
      </c>
      <c r="H108" s="28">
        <f t="shared" si="86"/>
        <v>25</v>
      </c>
      <c r="I108" s="27">
        <f t="shared" si="91"/>
        <v>100000</v>
      </c>
      <c r="J108" s="56">
        <f>'SPWL Reserve'!D99</f>
        <v>3.26</v>
      </c>
      <c r="K108" s="52">
        <f t="shared" si="92"/>
        <v>326</v>
      </c>
      <c r="L108" s="56"/>
      <c r="M108" s="96">
        <f>'SPWL Reserve'!E99*1000</f>
        <v>875.91384630607388</v>
      </c>
      <c r="N108" s="9">
        <v>0</v>
      </c>
      <c r="O108" s="30">
        <f t="shared" si="83"/>
        <v>2.527933393595996E-12</v>
      </c>
      <c r="P108" s="30">
        <f t="shared" si="81"/>
        <v>2.214251861990235E-12</v>
      </c>
      <c r="Q108" s="30">
        <f t="shared" si="93"/>
        <v>0</v>
      </c>
      <c r="R108" s="30">
        <f t="shared" si="94"/>
        <v>3.1368153160576098E-13</v>
      </c>
      <c r="S108" s="28"/>
      <c r="T108" s="52">
        <f t="shared" si="95"/>
        <v>9.9550017039810327E-10</v>
      </c>
      <c r="U108" s="52">
        <f t="shared" si="88"/>
        <v>1.0226017930347808E-10</v>
      </c>
      <c r="V108" s="19"/>
      <c r="W108" s="19"/>
      <c r="X108" s="53">
        <f t="shared" si="96"/>
        <v>3.2384992956113749E-10</v>
      </c>
      <c r="Y108" s="53">
        <f t="shared" si="97"/>
        <v>-1.6192496478056874E-11</v>
      </c>
      <c r="Z108" s="53">
        <f t="shared" si="98"/>
        <v>-7.8420382901440245E-12</v>
      </c>
      <c r="AA108" s="53">
        <f t="shared" si="99"/>
        <v>-2.2142518619902349E-7</v>
      </c>
      <c r="AB108" s="53">
        <f t="shared" si="100"/>
        <v>-2.2112537080423055E-7</v>
      </c>
      <c r="AC108" s="53">
        <f t="shared" si="101"/>
        <v>6.2195050297863361E-9</v>
      </c>
      <c r="AD108" s="53">
        <f t="shared" si="84"/>
        <v>1.0698420086267214E-10</v>
      </c>
      <c r="AE108" s="53">
        <f t="shared" si="102"/>
        <v>-2.1479888157358155E-7</v>
      </c>
      <c r="AF108" s="19"/>
      <c r="AG108" s="46"/>
      <c r="AH108" s="19"/>
      <c r="AI108" s="55">
        <f t="shared" si="103"/>
        <v>91</v>
      </c>
      <c r="AJ108" s="27">
        <f t="shared" si="104"/>
        <v>1032.4163105915852</v>
      </c>
      <c r="AK108" s="27">
        <f t="shared" si="105"/>
        <v>51.620815529579261</v>
      </c>
      <c r="AL108" s="28">
        <f t="shared" si="106"/>
        <v>25</v>
      </c>
      <c r="AM108" s="27">
        <f t="shared" si="107"/>
        <v>100000</v>
      </c>
      <c r="AN108" s="56">
        <f t="shared" si="82"/>
        <v>3.26</v>
      </c>
      <c r="AO108" s="52">
        <f t="shared" si="108"/>
        <v>326</v>
      </c>
      <c r="AP108" s="28"/>
      <c r="AQ108" s="9">
        <f>M108*'Lapse &amp; Death Age 26-35'!$B$31</f>
        <v>709.49021550791986</v>
      </c>
      <c r="AR108" s="9">
        <f t="shared" si="109"/>
        <v>0</v>
      </c>
      <c r="AS108" s="30">
        <f t="shared" si="110"/>
        <v>6.9946067796417595E-9</v>
      </c>
      <c r="AT108" s="30">
        <f t="shared" si="111"/>
        <v>4.9626050714811892E-9</v>
      </c>
      <c r="AU108" s="30">
        <f t="shared" si="112"/>
        <v>0</v>
      </c>
      <c r="AV108" s="30">
        <f t="shared" si="113"/>
        <v>2.0320017081605703E-9</v>
      </c>
      <c r="AW108" s="28"/>
      <c r="AX108" s="52">
        <f t="shared" si="114"/>
        <v>2.7544761498229249E-6</v>
      </c>
      <c r="AY108" s="52">
        <f t="shared" si="115"/>
        <v>6.6243255686034591E-7</v>
      </c>
      <c r="AZ108" s="19"/>
      <c r="BA108" s="19"/>
      <c r="BB108" s="53">
        <f t="shared" si="116"/>
        <v>3.2384992956113749E-10</v>
      </c>
      <c r="BC108" s="53">
        <f t="shared" si="117"/>
        <v>-1.6192496478056874E-11</v>
      </c>
      <c r="BD108" s="53">
        <f t="shared" si="118"/>
        <v>-7.8420382901440245E-12</v>
      </c>
      <c r="BE108" s="53">
        <f t="shared" si="119"/>
        <v>-4.9626050714811896E-4</v>
      </c>
      <c r="BF108" s="53">
        <f t="shared" si="120"/>
        <v>-4.9626020733272412E-4</v>
      </c>
      <c r="BG108" s="53">
        <f t="shared" si="121"/>
        <v>6.2195050297863361E-9</v>
      </c>
      <c r="BH108" s="53">
        <f t="shared" si="85"/>
        <v>2.2615709978702426E-7</v>
      </c>
      <c r="BI108" s="53">
        <f t="shared" si="122"/>
        <v>-4.9602783072790727E-4</v>
      </c>
    </row>
    <row r="109" spans="1:61" x14ac:dyDescent="0.2">
      <c r="A109" s="34"/>
      <c r="B109" s="89"/>
      <c r="C109" s="91"/>
      <c r="D109" s="19"/>
      <c r="E109" s="55">
        <f t="shared" si="123"/>
        <v>92</v>
      </c>
      <c r="F109" s="27">
        <f t="shared" si="90"/>
        <v>1032.4163105915852</v>
      </c>
      <c r="G109" s="27">
        <f t="shared" si="87"/>
        <v>51.620815529579261</v>
      </c>
      <c r="H109" s="28">
        <f t="shared" si="86"/>
        <v>25</v>
      </c>
      <c r="I109" s="27">
        <f t="shared" si="91"/>
        <v>100000</v>
      </c>
      <c r="J109" s="56">
        <f>'SPWL Reserve'!D100</f>
        <v>2.536</v>
      </c>
      <c r="K109" s="52">
        <f t="shared" si="92"/>
        <v>253.6</v>
      </c>
      <c r="L109" s="56"/>
      <c r="M109" s="96">
        <f>'SPWL Reserve'!E100*1000</f>
        <v>894.53885848838627</v>
      </c>
      <c r="N109" s="9">
        <v>0</v>
      </c>
      <c r="O109" s="30">
        <f t="shared" si="83"/>
        <v>3.1368153160576098E-13</v>
      </c>
      <c r="P109" s="30">
        <f t="shared" si="81"/>
        <v>2.8060031921150606E-13</v>
      </c>
      <c r="Q109" s="30">
        <f t="shared" si="93"/>
        <v>0</v>
      </c>
      <c r="R109" s="30">
        <f t="shared" si="94"/>
        <v>3.3081212394254914E-14</v>
      </c>
      <c r="S109" s="28"/>
      <c r="T109" s="52">
        <f t="shared" si="95"/>
        <v>1.0226017930347808E-10</v>
      </c>
      <c r="U109" s="52">
        <f t="shared" si="88"/>
        <v>8.3893954631830468E-12</v>
      </c>
      <c r="V109" s="19"/>
      <c r="W109" s="19"/>
      <c r="X109" s="53">
        <f t="shared" si="96"/>
        <v>3.4153583249973277E-11</v>
      </c>
      <c r="Y109" s="53">
        <f t="shared" si="97"/>
        <v>-1.7076791624986641E-12</v>
      </c>
      <c r="Z109" s="53">
        <f t="shared" si="98"/>
        <v>-8.2703030985637291E-13</v>
      </c>
      <c r="AA109" s="53">
        <f t="shared" si="99"/>
        <v>-2.8060031921150608E-8</v>
      </c>
      <c r="AB109" s="53">
        <f t="shared" si="100"/>
        <v>-2.8028413047372988E-8</v>
      </c>
      <c r="AC109" s="53">
        <f t="shared" si="101"/>
        <v>7.4455664989707353E-10</v>
      </c>
      <c r="AD109" s="53">
        <f t="shared" si="84"/>
        <v>1.1058848633828833E-11</v>
      </c>
      <c r="AE109" s="53">
        <f t="shared" si="102"/>
        <v>-2.7272797548842086E-8</v>
      </c>
      <c r="AF109" s="19"/>
      <c r="AG109" s="46"/>
      <c r="AH109" s="19"/>
      <c r="AI109" s="55">
        <f t="shared" si="103"/>
        <v>92</v>
      </c>
      <c r="AJ109" s="27">
        <f t="shared" si="104"/>
        <v>1032.4163105915852</v>
      </c>
      <c r="AK109" s="27">
        <f t="shared" si="105"/>
        <v>51.620815529579261</v>
      </c>
      <c r="AL109" s="28">
        <f t="shared" si="106"/>
        <v>25</v>
      </c>
      <c r="AM109" s="27">
        <f t="shared" si="107"/>
        <v>100000</v>
      </c>
      <c r="AN109" s="56">
        <f t="shared" si="82"/>
        <v>2.536</v>
      </c>
      <c r="AO109" s="52">
        <f t="shared" si="108"/>
        <v>253.6</v>
      </c>
      <c r="AP109" s="28"/>
      <c r="AQ109" s="9">
        <f>M109*'Lapse &amp; Death Age 26-35'!$B$31</f>
        <v>724.57647537559296</v>
      </c>
      <c r="AR109" s="9">
        <f t="shared" si="109"/>
        <v>0</v>
      </c>
      <c r="AS109" s="30">
        <f t="shared" si="110"/>
        <v>2.0320017081605703E-9</v>
      </c>
      <c r="AT109" s="30">
        <f t="shared" si="111"/>
        <v>1.4723406356561703E-9</v>
      </c>
      <c r="AU109" s="30">
        <f t="shared" si="112"/>
        <v>0</v>
      </c>
      <c r="AV109" s="30">
        <f t="shared" si="113"/>
        <v>5.5966107250440006E-10</v>
      </c>
      <c r="AW109" s="28"/>
      <c r="AX109" s="52">
        <f t="shared" si="114"/>
        <v>6.6243255686034591E-7</v>
      </c>
      <c r="AY109" s="52">
        <f t="shared" si="115"/>
        <v>1.4193004798711585E-7</v>
      </c>
      <c r="AZ109" s="19"/>
      <c r="BA109" s="19"/>
      <c r="BB109" s="53">
        <f t="shared" si="116"/>
        <v>3.4153583249973277E-11</v>
      </c>
      <c r="BC109" s="53">
        <f t="shared" si="117"/>
        <v>-1.7076791624986641E-12</v>
      </c>
      <c r="BD109" s="53">
        <f t="shared" si="118"/>
        <v>-8.2703030985637291E-13</v>
      </c>
      <c r="BE109" s="53">
        <f t="shared" si="119"/>
        <v>-1.4723406356561704E-4</v>
      </c>
      <c r="BF109" s="53">
        <f t="shared" si="120"/>
        <v>-1.4723403194674326E-4</v>
      </c>
      <c r="BG109" s="53">
        <f t="shared" si="121"/>
        <v>7.4455664989707353E-10</v>
      </c>
      <c r="BH109" s="53">
        <f t="shared" si="85"/>
        <v>5.4385815446200657E-8</v>
      </c>
      <c r="BI109" s="53">
        <f t="shared" si="122"/>
        <v>-1.4717890157464717E-4</v>
      </c>
    </row>
    <row r="110" spans="1:61" x14ac:dyDescent="0.2">
      <c r="A110" s="34"/>
      <c r="B110" s="89"/>
      <c r="C110" s="91"/>
      <c r="D110" s="19"/>
      <c r="E110" s="55">
        <f t="shared" si="123"/>
        <v>93</v>
      </c>
      <c r="F110" s="27">
        <f t="shared" si="90"/>
        <v>1032.4163105915852</v>
      </c>
      <c r="G110" s="27">
        <f t="shared" si="87"/>
        <v>51.620815529579261</v>
      </c>
      <c r="H110" s="28">
        <f t="shared" si="86"/>
        <v>25</v>
      </c>
      <c r="I110" s="27">
        <f t="shared" si="91"/>
        <v>100000</v>
      </c>
      <c r="J110" s="56">
        <f>'SPWL Reserve'!D101</f>
        <v>1.7609999999999999</v>
      </c>
      <c r="K110" s="52">
        <f t="shared" si="92"/>
        <v>176.1</v>
      </c>
      <c r="L110" s="56"/>
      <c r="M110" s="96">
        <f>'SPWL Reserve'!E101*1000</f>
        <v>915.9186542798476</v>
      </c>
      <c r="N110" s="9">
        <v>0</v>
      </c>
      <c r="O110" s="30">
        <f t="shared" si="83"/>
        <v>3.3081212394254914E-14</v>
      </c>
      <c r="P110" s="30">
        <f t="shared" si="81"/>
        <v>3.0299699538091778E-14</v>
      </c>
      <c r="Q110" s="30">
        <f t="shared" si="93"/>
        <v>0</v>
      </c>
      <c r="R110" s="30">
        <f t="shared" si="94"/>
        <v>2.781512856163136E-15</v>
      </c>
      <c r="S110" s="28"/>
      <c r="T110" s="52">
        <f t="shared" si="95"/>
        <v>8.3893954631830468E-12</v>
      </c>
      <c r="U110" s="52">
        <f t="shared" si="88"/>
        <v>4.8982441397032823E-13</v>
      </c>
      <c r="V110" s="19"/>
      <c r="W110" s="19"/>
      <c r="X110" s="53">
        <f t="shared" si="96"/>
        <v>2.8716792408230076E-12</v>
      </c>
      <c r="Y110" s="53">
        <f t="shared" si="97"/>
        <v>-1.4358396204115038E-13</v>
      </c>
      <c r="Z110" s="53">
        <f t="shared" si="98"/>
        <v>-6.9537821404078392E-14</v>
      </c>
      <c r="AA110" s="53">
        <f t="shared" si="99"/>
        <v>-3.0299699538091779E-9</v>
      </c>
      <c r="AB110" s="53">
        <f t="shared" si="100"/>
        <v>-3.0273113963518001E-9</v>
      </c>
      <c r="AC110" s="53">
        <f t="shared" si="101"/>
        <v>7.3724034912592692E-11</v>
      </c>
      <c r="AD110" s="53">
        <f t="shared" si="84"/>
        <v>9.1270300648976329E-13</v>
      </c>
      <c r="AE110" s="53">
        <f t="shared" si="102"/>
        <v>-2.9526746584327177E-9</v>
      </c>
      <c r="AF110" s="19"/>
      <c r="AG110" s="46"/>
      <c r="AH110" s="19"/>
      <c r="AI110" s="55">
        <f t="shared" si="103"/>
        <v>93</v>
      </c>
      <c r="AJ110" s="27">
        <f t="shared" si="104"/>
        <v>1032.4163105915852</v>
      </c>
      <c r="AK110" s="27">
        <f t="shared" si="105"/>
        <v>51.620815529579261</v>
      </c>
      <c r="AL110" s="28">
        <f t="shared" si="106"/>
        <v>25</v>
      </c>
      <c r="AM110" s="27">
        <f t="shared" si="107"/>
        <v>100000</v>
      </c>
      <c r="AN110" s="56">
        <f t="shared" si="82"/>
        <v>1.7609999999999999</v>
      </c>
      <c r="AO110" s="52">
        <f t="shared" si="108"/>
        <v>176.1</v>
      </c>
      <c r="AP110" s="28"/>
      <c r="AQ110" s="9">
        <f>M110*'Lapse &amp; Death Age 26-35'!$B$31</f>
        <v>741.89410996667664</v>
      </c>
      <c r="AR110" s="9">
        <f t="shared" si="109"/>
        <v>0</v>
      </c>
      <c r="AS110" s="30">
        <f t="shared" si="110"/>
        <v>5.5966107250440006E-10</v>
      </c>
      <c r="AT110" s="30">
        <f t="shared" si="111"/>
        <v>4.1520925326864759E-10</v>
      </c>
      <c r="AU110" s="30">
        <f t="shared" si="112"/>
        <v>0</v>
      </c>
      <c r="AV110" s="30">
        <f t="shared" si="113"/>
        <v>1.4445181923575247E-10</v>
      </c>
      <c r="AW110" s="28"/>
      <c r="AX110" s="52">
        <f t="shared" si="114"/>
        <v>1.4193004798711585E-7</v>
      </c>
      <c r="AY110" s="52">
        <f t="shared" si="115"/>
        <v>2.543796536741601E-8</v>
      </c>
      <c r="AZ110" s="19"/>
      <c r="BA110" s="19"/>
      <c r="BB110" s="53">
        <f t="shared" si="116"/>
        <v>2.8716792408230076E-12</v>
      </c>
      <c r="BC110" s="53">
        <f t="shared" si="117"/>
        <v>-1.4358396204115038E-13</v>
      </c>
      <c r="BD110" s="53">
        <f t="shared" si="118"/>
        <v>-6.9537821404078392E-14</v>
      </c>
      <c r="BE110" s="53">
        <f t="shared" si="119"/>
        <v>-4.1520925326864762E-5</v>
      </c>
      <c r="BF110" s="53">
        <f t="shared" si="120"/>
        <v>-4.1520922668307306E-5</v>
      </c>
      <c r="BG110" s="53">
        <f t="shared" si="121"/>
        <v>7.3724034912592692E-11</v>
      </c>
      <c r="BH110" s="53">
        <f t="shared" si="85"/>
        <v>1.1652132163318052E-8</v>
      </c>
      <c r="BI110" s="53">
        <f t="shared" si="122"/>
        <v>-4.1509196812109075E-5</v>
      </c>
    </row>
    <row r="111" spans="1:61" x14ac:dyDescent="0.2">
      <c r="A111" s="34"/>
      <c r="B111" s="89"/>
      <c r="C111" s="91"/>
      <c r="D111" s="19"/>
      <c r="E111" s="55">
        <f t="shared" si="123"/>
        <v>94</v>
      </c>
      <c r="F111" s="27">
        <f t="shared" si="90"/>
        <v>1032.4163105915852</v>
      </c>
      <c r="G111" s="27">
        <f t="shared" si="87"/>
        <v>51.620815529579261</v>
      </c>
      <c r="H111" s="28">
        <f t="shared" si="86"/>
        <v>25</v>
      </c>
      <c r="I111" s="27">
        <f t="shared" si="91"/>
        <v>100000</v>
      </c>
      <c r="J111" s="56">
        <f>'SPWL Reserve'!D102</f>
        <v>0.89100000000000001</v>
      </c>
      <c r="K111" s="52">
        <f t="shared" si="92"/>
        <v>89.1</v>
      </c>
      <c r="L111" s="56"/>
      <c r="M111" s="96">
        <f>'SPWL Reserve'!E102*1000</f>
        <v>944.1854090941805</v>
      </c>
      <c r="N111" s="9">
        <v>0</v>
      </c>
      <c r="O111" s="30">
        <f t="shared" si="83"/>
        <v>2.781512856163136E-15</v>
      </c>
      <c r="P111" s="30">
        <f t="shared" si="81"/>
        <v>2.6262638539971127E-15</v>
      </c>
      <c r="Q111" s="30">
        <f t="shared" si="93"/>
        <v>0</v>
      </c>
      <c r="R111" s="30">
        <f t="shared" si="94"/>
        <v>1.552490021660232E-16</v>
      </c>
      <c r="S111" s="28"/>
      <c r="T111" s="52">
        <f t="shared" si="95"/>
        <v>4.8982441397032823E-13</v>
      </c>
      <c r="U111" s="52">
        <f t="shared" si="88"/>
        <v>1.3832686092992667E-14</v>
      </c>
      <c r="V111" s="19"/>
      <c r="W111" s="19"/>
      <c r="X111" s="53">
        <f t="shared" si="96"/>
        <v>1.6028160203927071E-13</v>
      </c>
      <c r="Y111" s="53">
        <f t="shared" si="97"/>
        <v>-8.0140801019635342E-15</v>
      </c>
      <c r="Z111" s="53">
        <f t="shared" si="98"/>
        <v>-3.8812250541505801E-15</v>
      </c>
      <c r="AA111" s="53">
        <f t="shared" si="99"/>
        <v>-2.6262638539971128E-10</v>
      </c>
      <c r="AB111" s="53">
        <f t="shared" si="100"/>
        <v>-2.6247799910282811E-10</v>
      </c>
      <c r="AC111" s="53">
        <f t="shared" si="101"/>
        <v>5.577768707144155E-12</v>
      </c>
      <c r="AD111" s="53">
        <f t="shared" si="84"/>
        <v>5.2713265425409723E-14</v>
      </c>
      <c r="AE111" s="53">
        <f t="shared" si="102"/>
        <v>-2.5684751713025854E-10</v>
      </c>
      <c r="AF111" s="19"/>
      <c r="AG111" s="46"/>
      <c r="AH111" s="19"/>
      <c r="AI111" s="55">
        <f t="shared" si="103"/>
        <v>94</v>
      </c>
      <c r="AJ111" s="27">
        <f t="shared" si="104"/>
        <v>1032.4163105915852</v>
      </c>
      <c r="AK111" s="27">
        <f t="shared" si="105"/>
        <v>51.620815529579261</v>
      </c>
      <c r="AL111" s="28">
        <f t="shared" si="106"/>
        <v>25</v>
      </c>
      <c r="AM111" s="27">
        <f t="shared" si="107"/>
        <v>100000</v>
      </c>
      <c r="AN111" s="56">
        <f t="shared" si="82"/>
        <v>0.89100000000000001</v>
      </c>
      <c r="AO111" s="52">
        <f t="shared" si="108"/>
        <v>89.1</v>
      </c>
      <c r="AP111" s="28"/>
      <c r="AQ111" s="9">
        <f>M111*'Lapse &amp; Death Age 26-35'!$B$31</f>
        <v>764.79018136628622</v>
      </c>
      <c r="AR111" s="9">
        <f t="shared" si="109"/>
        <v>0</v>
      </c>
      <c r="AS111" s="30">
        <f t="shared" si="110"/>
        <v>1.4445181923575247E-10</v>
      </c>
      <c r="AT111" s="30">
        <f t="shared" si="111"/>
        <v>1.1047533303200113E-10</v>
      </c>
      <c r="AU111" s="30">
        <f t="shared" si="112"/>
        <v>0</v>
      </c>
      <c r="AV111" s="30">
        <f t="shared" si="113"/>
        <v>3.3976486203751344E-11</v>
      </c>
      <c r="AW111" s="28"/>
      <c r="AX111" s="52">
        <f t="shared" si="114"/>
        <v>2.543796536741601E-8</v>
      </c>
      <c r="AY111" s="52">
        <f t="shared" si="115"/>
        <v>3.0273049207542445E-9</v>
      </c>
      <c r="AZ111" s="19"/>
      <c r="BA111" s="19"/>
      <c r="BB111" s="53">
        <f t="shared" si="116"/>
        <v>1.6028160203927071E-13</v>
      </c>
      <c r="BC111" s="53">
        <f t="shared" si="117"/>
        <v>-8.0140801019635342E-15</v>
      </c>
      <c r="BD111" s="53">
        <f t="shared" si="118"/>
        <v>-3.8812250541505801E-15</v>
      </c>
      <c r="BE111" s="53">
        <f t="shared" si="119"/>
        <v>-1.1047533303200113E-5</v>
      </c>
      <c r="BF111" s="53">
        <f t="shared" si="120"/>
        <v>-1.1047533154813817E-5</v>
      </c>
      <c r="BG111" s="53">
        <f t="shared" si="121"/>
        <v>5.577768707144155E-12</v>
      </c>
      <c r="BH111" s="53">
        <f t="shared" si="85"/>
        <v>2.0883711067291327E-9</v>
      </c>
      <c r="BI111" s="53">
        <f t="shared" si="122"/>
        <v>-1.1045439205938381E-5</v>
      </c>
    </row>
    <row r="112" spans="1:61" x14ac:dyDescent="0.2">
      <c r="A112" s="34"/>
      <c r="B112" s="89"/>
      <c r="C112" s="91"/>
      <c r="D112" s="19"/>
      <c r="E112" s="55">
        <f t="shared" si="123"/>
        <v>95</v>
      </c>
      <c r="F112" s="27">
        <f t="shared" si="90"/>
        <v>1032.4163105915852</v>
      </c>
      <c r="G112" s="27">
        <f t="shared" si="87"/>
        <v>51.620815529579261</v>
      </c>
      <c r="H112" s="28">
        <f t="shared" si="86"/>
        <v>25</v>
      </c>
      <c r="I112" s="27">
        <f t="shared" si="91"/>
        <v>100000</v>
      </c>
      <c r="J112" s="56">
        <f>'SPWL Reserve'!D103</f>
        <v>0</v>
      </c>
      <c r="K112" s="52">
        <f t="shared" si="92"/>
        <v>0</v>
      </c>
      <c r="L112" s="56"/>
      <c r="M112" s="96">
        <f>'SPWL Reserve'!E103*1000</f>
        <v>1000</v>
      </c>
      <c r="N112" s="9">
        <v>0</v>
      </c>
      <c r="O112" s="30">
        <f t="shared" si="83"/>
        <v>1.552490021660232E-16</v>
      </c>
      <c r="P112" s="30">
        <f t="shared" si="81"/>
        <v>1.552490021660232E-16</v>
      </c>
      <c r="Q112" s="30">
        <f t="shared" si="93"/>
        <v>0</v>
      </c>
      <c r="R112" s="30">
        <f t="shared" si="94"/>
        <v>0</v>
      </c>
      <c r="S112" s="28"/>
      <c r="T112" s="52">
        <f t="shared" si="95"/>
        <v>1.3832686092992667E-14</v>
      </c>
      <c r="U112" s="52">
        <f t="shared" si="88"/>
        <v>0</v>
      </c>
      <c r="V112" s="19"/>
      <c r="W112" s="19"/>
      <c r="X112" s="53">
        <f t="shared" si="96"/>
        <v>0</v>
      </c>
      <c r="Y112" s="53">
        <f t="shared" si="97"/>
        <v>0</v>
      </c>
      <c r="Z112" s="53">
        <f t="shared" si="98"/>
        <v>0</v>
      </c>
      <c r="AA112" s="53">
        <f t="shared" si="99"/>
        <v>-1.5524900216602319E-11</v>
      </c>
      <c r="AB112" s="53">
        <f t="shared" si="100"/>
        <v>-1.5524900216602319E-11</v>
      </c>
      <c r="AC112" s="53">
        <f t="shared" si="101"/>
        <v>2.4783279548413545E-13</v>
      </c>
      <c r="AD112" s="53">
        <f t="shared" si="84"/>
        <v>1.1356100470808379E-15</v>
      </c>
      <c r="AE112" s="53">
        <f t="shared" si="102"/>
        <v>-1.5275931811071103E-11</v>
      </c>
      <c r="AF112" s="19"/>
      <c r="AG112" s="46"/>
      <c r="AH112" s="19"/>
      <c r="AI112" s="55">
        <f t="shared" si="103"/>
        <v>95</v>
      </c>
      <c r="AJ112" s="27">
        <f t="shared" si="104"/>
        <v>1032.4163105915852</v>
      </c>
      <c r="AK112" s="27">
        <f t="shared" si="105"/>
        <v>51.620815529579261</v>
      </c>
      <c r="AL112" s="28">
        <f t="shared" si="106"/>
        <v>25</v>
      </c>
      <c r="AM112" s="27">
        <f t="shared" si="107"/>
        <v>100000</v>
      </c>
      <c r="AN112" s="56">
        <f t="shared" si="82"/>
        <v>0</v>
      </c>
      <c r="AO112" s="52">
        <f t="shared" si="108"/>
        <v>0</v>
      </c>
      <c r="AP112" s="28"/>
      <c r="AQ112" s="9">
        <f>M112*'Lapse &amp; Death Age 26-35'!$B$31</f>
        <v>810</v>
      </c>
      <c r="AR112" s="9">
        <f t="shared" si="109"/>
        <v>0</v>
      </c>
      <c r="AS112" s="30">
        <f t="shared" si="110"/>
        <v>3.3976486203751344E-11</v>
      </c>
      <c r="AT112" s="30">
        <f t="shared" si="111"/>
        <v>2.7520953825038589E-11</v>
      </c>
      <c r="AU112" s="30">
        <f t="shared" si="112"/>
        <v>0</v>
      </c>
      <c r="AV112" s="30">
        <f t="shared" si="113"/>
        <v>6.4555323787127548E-12</v>
      </c>
      <c r="AW112" s="28"/>
      <c r="AX112" s="52">
        <f t="shared" si="114"/>
        <v>3.0273049207542445E-9</v>
      </c>
      <c r="AY112" s="52">
        <f t="shared" si="115"/>
        <v>0</v>
      </c>
      <c r="AZ112" s="19"/>
      <c r="BA112" s="19"/>
      <c r="BB112" s="53">
        <f t="shared" si="116"/>
        <v>0</v>
      </c>
      <c r="BC112" s="53">
        <f t="shared" si="117"/>
        <v>0</v>
      </c>
      <c r="BD112" s="53">
        <f t="shared" si="118"/>
        <v>0</v>
      </c>
      <c r="BE112" s="53">
        <f t="shared" si="119"/>
        <v>-2.7520953825038591E-6</v>
      </c>
      <c r="BF112" s="53">
        <f t="shared" si="120"/>
        <v>-2.7520953825038591E-6</v>
      </c>
      <c r="BG112" s="53">
        <f t="shared" si="121"/>
        <v>2.4783279548413545E-13</v>
      </c>
      <c r="BH112" s="53">
        <f t="shared" si="85"/>
        <v>2.4853002956000805E-10</v>
      </c>
      <c r="BI112" s="53">
        <f t="shared" si="122"/>
        <v>-2.7518466046415039E-6</v>
      </c>
    </row>
    <row r="113" spans="1:61" x14ac:dyDescent="0.2">
      <c r="A113" s="34"/>
      <c r="B113" s="89"/>
      <c r="C113" s="91"/>
      <c r="D113" s="19"/>
      <c r="E113" s="55"/>
      <c r="F113" s="27"/>
      <c r="G113" s="27"/>
      <c r="H113" s="28"/>
      <c r="I113" s="27"/>
      <c r="J113" s="51"/>
      <c r="K113" s="52"/>
      <c r="L113" s="28"/>
      <c r="M113" s="9"/>
      <c r="N113" s="9"/>
      <c r="O113" s="30"/>
      <c r="P113" s="30"/>
      <c r="Q113" s="30"/>
      <c r="R113" s="30"/>
      <c r="S113" s="28"/>
      <c r="T113" s="52"/>
      <c r="U113" s="52"/>
      <c r="V113" s="19"/>
      <c r="W113" s="19"/>
      <c r="X113" s="53"/>
      <c r="Y113" s="53"/>
      <c r="Z113" s="53"/>
      <c r="AA113" s="53"/>
      <c r="AB113" s="53"/>
      <c r="AC113" s="53"/>
      <c r="AD113" s="53"/>
      <c r="AE113" s="53"/>
      <c r="AF113" s="19"/>
      <c r="AG113" s="46"/>
      <c r="AH113" s="19"/>
      <c r="AI113" s="55"/>
      <c r="AJ113" s="27"/>
      <c r="AK113" s="27"/>
      <c r="AL113" s="28"/>
      <c r="AM113" s="27"/>
      <c r="AN113" s="51"/>
      <c r="AO113" s="52"/>
      <c r="AP113" s="28"/>
      <c r="AQ113" s="9"/>
      <c r="AR113" s="9"/>
      <c r="AS113" s="30"/>
      <c r="AT113" s="30"/>
      <c r="AU113" s="30"/>
      <c r="AV113" s="30"/>
      <c r="AW113" s="28"/>
      <c r="AX113" s="52"/>
      <c r="AY113" s="52"/>
      <c r="AZ113" s="19"/>
      <c r="BA113" s="19"/>
      <c r="BB113" s="53"/>
      <c r="BC113" s="53"/>
      <c r="BD113" s="53"/>
      <c r="BE113" s="53"/>
      <c r="BF113" s="53"/>
      <c r="BG113" s="53"/>
      <c r="BH113" s="53"/>
      <c r="BI113" s="53"/>
    </row>
    <row r="114" spans="1:61" x14ac:dyDescent="0.2">
      <c r="G114" s="28"/>
      <c r="H114" s="28"/>
      <c r="I114" s="28"/>
      <c r="J114" s="28"/>
      <c r="K114" s="28"/>
      <c r="L114" s="28"/>
      <c r="M114" s="15"/>
      <c r="N114" s="28"/>
      <c r="O114" s="30"/>
      <c r="P114" s="28"/>
      <c r="Q114" s="28"/>
      <c r="R114" s="28"/>
      <c r="S114" s="28"/>
      <c r="T114" s="53"/>
      <c r="U114" s="53"/>
      <c r="V114" s="53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46"/>
      <c r="AH114" s="19"/>
      <c r="AI114" s="55"/>
      <c r="AJ114" s="28"/>
      <c r="AK114" s="28"/>
      <c r="AL114" s="28"/>
      <c r="AM114" s="28"/>
      <c r="AN114" s="28"/>
      <c r="AO114" s="28"/>
      <c r="AP114" s="28"/>
      <c r="AQ114" s="15"/>
      <c r="AR114" s="28"/>
      <c r="AS114" s="30"/>
      <c r="AT114" s="28"/>
      <c r="AU114" s="28"/>
      <c r="AV114" s="28"/>
      <c r="AW114" s="28"/>
      <c r="AX114" s="53"/>
      <c r="AY114" s="53"/>
      <c r="AZ114" s="53"/>
      <c r="BA114" s="19"/>
      <c r="BB114" s="19"/>
      <c r="BC114" s="19"/>
      <c r="BD114" s="19"/>
      <c r="BE114" s="19"/>
      <c r="BF114" s="19"/>
      <c r="BG114" s="19"/>
      <c r="BH114" s="19"/>
      <c r="BI114" s="19"/>
    </row>
    <row r="115" spans="1:61" x14ac:dyDescent="0.2">
      <c r="G115" s="28"/>
      <c r="H115" s="28"/>
      <c r="I115" s="28"/>
      <c r="J115" s="28"/>
      <c r="K115" s="28"/>
      <c r="L115" s="28"/>
      <c r="M115" s="15"/>
      <c r="N115" s="28"/>
      <c r="O115" s="28"/>
      <c r="P115" s="28"/>
      <c r="Q115" s="28"/>
      <c r="R115" s="28"/>
      <c r="S115" s="28"/>
      <c r="T115" s="53"/>
      <c r="U115" s="53"/>
      <c r="V115" s="53"/>
      <c r="W115" s="22" t="s">
        <v>83</v>
      </c>
      <c r="X115" s="42">
        <f>SUM(X17:X112)</f>
        <v>50566.627078517282</v>
      </c>
      <c r="Y115" s="42">
        <f>SUM(Y17:Y37)</f>
        <v>-1795.0998950738961</v>
      </c>
      <c r="Z115" s="42">
        <f>SUM(Z17:Z37)</f>
        <v>-669.36823675581275</v>
      </c>
      <c r="AA115" s="42">
        <f>SUM(AA17:AA37)</f>
        <v>-2835.9374172798034</v>
      </c>
      <c r="AB115" s="42">
        <f>SUM(AB17:AB37)</f>
        <v>15115.34769349463</v>
      </c>
      <c r="AC115" s="42">
        <f>SUM(AC17:AC112)</f>
        <v>-5.3926037638007379E-14</v>
      </c>
      <c r="AD115" s="42">
        <f>SUM(AD17:AD37)</f>
        <v>1623.0851845131785</v>
      </c>
      <c r="AE115" s="42">
        <f>SUM(AE17:AE37)</f>
        <v>16598.603049945879</v>
      </c>
      <c r="AF115" s="19"/>
      <c r="AG115" s="46"/>
      <c r="AH115" s="19"/>
      <c r="AI115" s="55"/>
      <c r="AJ115" s="28"/>
      <c r="AK115" s="28"/>
      <c r="AL115" s="28"/>
      <c r="AM115" s="28"/>
      <c r="AN115" s="28"/>
      <c r="AO115" s="28"/>
      <c r="AP115" s="28"/>
      <c r="AQ115" s="15"/>
      <c r="AR115" s="28"/>
      <c r="AS115" s="28"/>
      <c r="AT115" s="28"/>
      <c r="AU115" s="28"/>
      <c r="AV115" s="28"/>
      <c r="AW115" s="28"/>
      <c r="AX115" s="53"/>
      <c r="AY115" s="53"/>
      <c r="AZ115" s="53"/>
      <c r="BA115" s="22" t="s">
        <v>83</v>
      </c>
      <c r="BB115" s="42">
        <f t="shared" ref="BB115:BI115" si="124">SUM(BB17:BB112)</f>
        <v>50566.627078517282</v>
      </c>
      <c r="BC115" s="42">
        <f t="shared" si="124"/>
        <v>-3302.6435868695526</v>
      </c>
      <c r="BD115" s="42">
        <f t="shared" si="124"/>
        <v>-1439.4727867952333</v>
      </c>
      <c r="BE115" s="42">
        <f t="shared" si="124"/>
        <v>-99999.999999354462</v>
      </c>
      <c r="BF115" s="42">
        <f t="shared" si="124"/>
        <v>-54175.489294501946</v>
      </c>
      <c r="BG115" s="42">
        <f t="shared" si="124"/>
        <v>-5.3926037638007379E-14</v>
      </c>
      <c r="BH115" s="42">
        <f t="shared" si="124"/>
        <v>5009.4442203281815</v>
      </c>
      <c r="BI115" s="42">
        <f t="shared" si="124"/>
        <v>-49166.04507417378</v>
      </c>
    </row>
    <row r="116" spans="1:61" x14ac:dyDescent="0.2"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53"/>
      <c r="W116" s="34"/>
      <c r="X116" s="19"/>
      <c r="Y116" s="19"/>
      <c r="Z116" s="19"/>
      <c r="AA116" s="19"/>
      <c r="AB116" s="19"/>
      <c r="AC116" s="19"/>
      <c r="AD116" s="19"/>
      <c r="AE116" s="19"/>
      <c r="AF116" s="19"/>
      <c r="AG116" s="46"/>
      <c r="AH116" s="19"/>
      <c r="AI116" s="55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53"/>
      <c r="BA116" s="34"/>
      <c r="BB116" s="19"/>
      <c r="BC116" s="19"/>
      <c r="BD116" s="19"/>
      <c r="BE116" s="19"/>
      <c r="BF116" s="19"/>
      <c r="BG116" s="19"/>
      <c r="BH116" s="19"/>
      <c r="BI116" s="19"/>
    </row>
    <row r="117" spans="1:61" x14ac:dyDescent="0.2"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53"/>
      <c r="W117" s="22" t="str">
        <f>"Present Value at "&amp;TEXT(B19,"0.00%")&amp;" :"</f>
        <v>Present Value at 8.21% :</v>
      </c>
      <c r="X117" s="42">
        <f>X17+NPV($B$19,X18:X112)</f>
        <v>12154.848467618927</v>
      </c>
      <c r="Y117" s="42">
        <f t="shared" ref="Y117:AE117" si="125">Y17+NPV($B$19,Y18:Y112)</f>
        <v>-1382.0546563246355</v>
      </c>
      <c r="Z117" s="42">
        <f t="shared" si="125"/>
        <v>-469.33011525781882</v>
      </c>
      <c r="AA117" s="42">
        <f t="shared" si="125"/>
        <v>-3672.8457721166692</v>
      </c>
      <c r="AB117" s="42">
        <f t="shared" si="125"/>
        <v>6630.6179239198127</v>
      </c>
      <c r="AC117" s="42">
        <f t="shared" si="125"/>
        <v>-87.625624596358833</v>
      </c>
      <c r="AD117" s="42">
        <f t="shared" si="125"/>
        <v>954.15766121970444</v>
      </c>
      <c r="AE117" s="42">
        <f t="shared" si="125"/>
        <v>7497.1499605431536</v>
      </c>
      <c r="AF117" s="19"/>
      <c r="AG117" s="46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53"/>
      <c r="BA117" s="22" t="str">
        <f>"Present Value at "&amp;TEXT(B19,"0.00%")&amp;" :"</f>
        <v>Present Value at 8.21% :</v>
      </c>
      <c r="BB117" s="42">
        <f>BB17+NPV($B$19,BB18:BB112)</f>
        <v>12154.848467618927</v>
      </c>
      <c r="BC117" s="42">
        <f t="shared" ref="BC117:BI117" si="126">BC17+NPV($B$19,BC18:BC112)</f>
        <v>-1382.0546563246355</v>
      </c>
      <c r="BD117" s="42">
        <f t="shared" si="126"/>
        <v>-509.33011525781882</v>
      </c>
      <c r="BE117" s="42">
        <f t="shared" si="126"/>
        <v>-3170.4643347608967</v>
      </c>
      <c r="BF117" s="42">
        <f t="shared" si="126"/>
        <v>7092.999361275577</v>
      </c>
      <c r="BG117" s="42">
        <f t="shared" si="126"/>
        <v>-87.625624596358833</v>
      </c>
      <c r="BH117" s="42">
        <f t="shared" si="126"/>
        <v>956.00087639860271</v>
      </c>
      <c r="BI117" s="42">
        <f t="shared" si="126"/>
        <v>7961.3746130778172</v>
      </c>
    </row>
    <row r="118" spans="1:61" x14ac:dyDescent="0.2"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53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46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53"/>
      <c r="BA118" s="19"/>
      <c r="BB118" s="19"/>
      <c r="BC118" s="19"/>
      <c r="BD118" s="19"/>
      <c r="BE118" s="19"/>
      <c r="BF118" s="19"/>
      <c r="BG118" s="19"/>
      <c r="BH118" s="19"/>
      <c r="BI118" s="19"/>
    </row>
    <row r="119" spans="1:61" x14ac:dyDescent="0.2">
      <c r="A119" s="19"/>
      <c r="B119" s="55"/>
      <c r="C119" s="14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53"/>
      <c r="W119" s="22" t="str">
        <f>"Present Value at "&amp;TEXT(B20,"0.00%")&amp;" :"</f>
        <v>Present Value at 3.21% :</v>
      </c>
      <c r="X119" s="42">
        <f>X17+NPV($B$20,X18:X112)</f>
        <v>24751.711071732487</v>
      </c>
      <c r="Y119" s="42">
        <f t="shared" ref="Y119:AE119" si="127">Y17+NPV($B$20,Y18:Y112)</f>
        <v>-2011.8977865303127</v>
      </c>
      <c r="Z119" s="42">
        <f t="shared" si="127"/>
        <v>-774.36361954484937</v>
      </c>
      <c r="AA119" s="42">
        <f t="shared" si="127"/>
        <v>-22432.829651851345</v>
      </c>
      <c r="AB119" s="42">
        <f t="shared" si="127"/>
        <v>-467.37998619402242</v>
      </c>
      <c r="AC119" s="42">
        <f t="shared" si="127"/>
        <v>-131.09300528809007</v>
      </c>
      <c r="AD119" s="42">
        <f t="shared" si="127"/>
        <v>2175.9796545589429</v>
      </c>
      <c r="AE119" s="42">
        <f t="shared" si="127"/>
        <v>1577.5066630768254</v>
      </c>
      <c r="AF119" s="19"/>
      <c r="AG119" s="46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53"/>
      <c r="BA119" s="22" t="str">
        <f>"Present Value at "&amp;TEXT(B20,"0.00%")&amp;" :"</f>
        <v>Present Value at 3.21% :</v>
      </c>
      <c r="BB119" s="42">
        <f>BB17+NPV($B$20,BB18:BB112)</f>
        <v>24751.711071732487</v>
      </c>
      <c r="BC119" s="42">
        <f t="shared" ref="BC119:BI119" si="128">BC17+NPV($B$20,BC18:BC112)</f>
        <v>-2011.8977865303127</v>
      </c>
      <c r="BD119" s="42">
        <f t="shared" si="128"/>
        <v>-814.36361954484937</v>
      </c>
      <c r="BE119" s="42">
        <f t="shared" si="128"/>
        <v>-21042.073238929745</v>
      </c>
      <c r="BF119" s="42">
        <f t="shared" si="128"/>
        <v>883.376426727585</v>
      </c>
      <c r="BG119" s="42">
        <f t="shared" si="128"/>
        <v>-131.09300528809007</v>
      </c>
      <c r="BH119" s="42">
        <f t="shared" si="128"/>
        <v>2194.9847959286662</v>
      </c>
      <c r="BI119" s="42">
        <f t="shared" si="128"/>
        <v>2947.2682173681592</v>
      </c>
    </row>
    <row r="120" spans="1:61" x14ac:dyDescent="0.2">
      <c r="A120" s="19"/>
      <c r="B120" s="55"/>
      <c r="C120" s="14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46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</row>
    <row r="121" spans="1:61" ht="17" thickBot="1" x14ac:dyDescent="0.25">
      <c r="A121" s="20"/>
      <c r="B121" s="62"/>
      <c r="C121" s="44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47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</row>
    <row r="122" spans="1:61" ht="17" thickBot="1" x14ac:dyDescent="0.25">
      <c r="A122" s="221" t="s">
        <v>67</v>
      </c>
      <c r="B122" s="221"/>
      <c r="C122" s="19"/>
      <c r="D122" s="19"/>
      <c r="E122" s="21">
        <v>0</v>
      </c>
      <c r="F122" s="27">
        <f>B126</f>
        <v>2528.9230398245013</v>
      </c>
      <c r="G122" s="27">
        <f>F122*B131</f>
        <v>2023.138431859601</v>
      </c>
      <c r="H122" s="28">
        <f>B136</f>
        <v>200</v>
      </c>
      <c r="I122" s="27">
        <f>$B$123</f>
        <v>250000</v>
      </c>
      <c r="J122" s="56">
        <f>J17</f>
        <v>0.16200000000000001</v>
      </c>
      <c r="K122" s="52">
        <f t="shared" ref="K122:K142" si="129">I122*J122/1000</f>
        <v>40.5</v>
      </c>
      <c r="L122" s="19"/>
      <c r="M122" s="9"/>
      <c r="N122" s="9"/>
      <c r="O122" s="30">
        <v>1</v>
      </c>
      <c r="P122" s="30"/>
      <c r="Q122" s="30"/>
      <c r="R122" s="30">
        <f t="shared" ref="R122:R142" si="130">O122-SUM(P122:Q122)</f>
        <v>1</v>
      </c>
      <c r="S122" s="30"/>
      <c r="T122" s="52"/>
      <c r="U122" s="52">
        <f t="shared" ref="U122:U141" si="131">K122*R122</f>
        <v>40.5</v>
      </c>
      <c r="V122" s="19"/>
      <c r="W122" s="30"/>
      <c r="X122" s="53">
        <f t="shared" ref="X122:X142" si="132">$R122*F122</f>
        <v>2528.9230398245013</v>
      </c>
      <c r="Y122" s="53">
        <f t="shared" ref="Y122:Y142" si="133">-$R122*G122</f>
        <v>-2023.138431859601</v>
      </c>
      <c r="Z122" s="53">
        <f t="shared" ref="Z122:Z142" si="134">-$R122*H122</f>
        <v>-200</v>
      </c>
      <c r="AA122" s="53"/>
      <c r="AB122" s="53">
        <f t="shared" ref="AB122:AB142" si="135">SUM(X122:AA122)</f>
        <v>305.78460796490026</v>
      </c>
      <c r="AC122" s="53">
        <f>T122-U122</f>
        <v>-40.5</v>
      </c>
      <c r="AD122" s="53"/>
      <c r="AE122" s="53">
        <f t="shared" ref="AE122:AE142" si="136">SUM(AB122:AD122)</f>
        <v>265.28460796490026</v>
      </c>
      <c r="AF122" s="19"/>
      <c r="AG122" s="46"/>
      <c r="AH122" s="19"/>
      <c r="AI122" s="21">
        <v>0</v>
      </c>
      <c r="AJ122" s="27">
        <f>F122</f>
        <v>2528.9230398245013</v>
      </c>
      <c r="AK122" s="27">
        <f>G122</f>
        <v>2023.138431859601</v>
      </c>
      <c r="AL122" s="28">
        <f>C136</f>
        <v>240</v>
      </c>
      <c r="AM122" s="27">
        <f>I122</f>
        <v>250000</v>
      </c>
      <c r="AN122" s="56">
        <f>J122</f>
        <v>0.16200000000000001</v>
      </c>
      <c r="AO122" s="52">
        <f t="shared" ref="AO122:AO142" si="137">AM122*AN122/1000</f>
        <v>40.5</v>
      </c>
      <c r="AP122" s="19"/>
      <c r="AQ122" s="9"/>
      <c r="AR122" s="9"/>
      <c r="AS122" s="30">
        <v>1</v>
      </c>
      <c r="AT122" s="30"/>
      <c r="AU122" s="30"/>
      <c r="AV122" s="30">
        <f t="shared" ref="AV122:AV142" si="138">AS122-SUM(AT122:AU122)</f>
        <v>1</v>
      </c>
      <c r="AW122" s="30"/>
      <c r="AX122" s="52"/>
      <c r="AY122" s="52">
        <f t="shared" ref="AY122:AY142" si="139">AO122*AV122</f>
        <v>40.5</v>
      </c>
      <c r="AZ122" s="19"/>
      <c r="BA122" s="30"/>
      <c r="BB122" s="53">
        <f t="shared" ref="BB122:BB142" si="140">$R122*AJ122</f>
        <v>2528.9230398245013</v>
      </c>
      <c r="BC122" s="53">
        <f t="shared" ref="BC122:BC142" si="141">-$R122*AK122</f>
        <v>-2023.138431859601</v>
      </c>
      <c r="BD122" s="53">
        <f t="shared" ref="BD122:BD142" si="142">-$R122*AL122</f>
        <v>-240</v>
      </c>
      <c r="BE122" s="53"/>
      <c r="BF122" s="53">
        <f t="shared" ref="BF122:BF142" si="143">SUM(BB122:BE122)</f>
        <v>265.78460796490026</v>
      </c>
      <c r="BG122" s="53">
        <f>AX122-AY122</f>
        <v>-40.5</v>
      </c>
      <c r="BH122" s="53"/>
      <c r="BI122" s="53">
        <f t="shared" ref="BI122:BI142" si="144">SUM(BF122:BH122)</f>
        <v>225.28460796490026</v>
      </c>
    </row>
    <row r="123" spans="1:61" x14ac:dyDescent="0.2">
      <c r="A123" s="45" t="s">
        <v>68</v>
      </c>
      <c r="B123" s="54">
        <v>250000</v>
      </c>
      <c r="C123" s="19"/>
      <c r="D123" s="19"/>
      <c r="E123" s="55">
        <f t="shared" ref="E123:E142" si="145">E122+1</f>
        <v>1</v>
      </c>
      <c r="F123" s="27"/>
      <c r="G123" s="27"/>
      <c r="H123" s="28"/>
      <c r="I123" s="27">
        <f t="shared" ref="I123:I186" si="146">$B$123</f>
        <v>250000</v>
      </c>
      <c r="J123" s="56">
        <f t="shared" ref="J123:J186" si="147">J18</f>
        <v>0.20499999999999999</v>
      </c>
      <c r="K123" s="52">
        <f t="shared" si="129"/>
        <v>51.25</v>
      </c>
      <c r="L123" s="56"/>
      <c r="M123" s="96">
        <f t="shared" ref="M123:M154" si="148">M18</f>
        <v>0.65717040569250318</v>
      </c>
      <c r="N123" s="9">
        <v>0</v>
      </c>
      <c r="O123" s="30">
        <f>R122</f>
        <v>1</v>
      </c>
      <c r="P123" s="30">
        <f t="shared" ref="P123:P142" si="149">O123*M123/1000</f>
        <v>6.5717040569250314E-4</v>
      </c>
      <c r="Q123" s="30">
        <f t="shared" ref="Q123:Q142" si="150">MIN(N123*O123,O123-P123)</f>
        <v>0</v>
      </c>
      <c r="R123" s="30">
        <f t="shared" si="130"/>
        <v>0.99934282959430754</v>
      </c>
      <c r="S123" s="30"/>
      <c r="T123" s="52">
        <f t="shared" ref="T123:T142" si="151">U122</f>
        <v>40.5</v>
      </c>
      <c r="U123" s="52">
        <f t="shared" si="131"/>
        <v>51.216320016708259</v>
      </c>
      <c r="V123" s="19"/>
      <c r="W123" s="30"/>
      <c r="X123" s="53">
        <f t="shared" si="132"/>
        <v>0</v>
      </c>
      <c r="Y123" s="53">
        <f t="shared" si="133"/>
        <v>0</v>
      </c>
      <c r="Z123" s="53">
        <f t="shared" si="134"/>
        <v>0</v>
      </c>
      <c r="AA123" s="53">
        <f t="shared" ref="AA123:AA142" si="152">-P123*I123</f>
        <v>-164.29260142312577</v>
      </c>
      <c r="AB123" s="53">
        <f t="shared" si="135"/>
        <v>-164.29260142312577</v>
      </c>
      <c r="AC123" s="53">
        <f>-I123*$R122*(J123-J122)/1000</f>
        <v>-10.749999999999996</v>
      </c>
      <c r="AD123" s="53">
        <f>$B$19*SUM(T123,X123:Y123)</f>
        <v>3.3248934153195719</v>
      </c>
      <c r="AE123" s="53">
        <f t="shared" si="136"/>
        <v>-171.71770800780621</v>
      </c>
      <c r="AF123" s="19"/>
      <c r="AG123" s="57"/>
      <c r="AH123" s="19"/>
      <c r="AI123" s="55">
        <f t="shared" ref="AI123:AI142" si="153">AI122+1</f>
        <v>1</v>
      </c>
      <c r="AJ123" s="27"/>
      <c r="AK123" s="27"/>
      <c r="AL123" s="28"/>
      <c r="AM123" s="27">
        <f t="shared" ref="AM123:AM142" si="154">I123</f>
        <v>250000</v>
      </c>
      <c r="AN123" s="56">
        <f t="shared" ref="AN123:AN186" si="155">J123</f>
        <v>0.20499999999999999</v>
      </c>
      <c r="AO123" s="52">
        <f t="shared" si="137"/>
        <v>51.25</v>
      </c>
      <c r="AP123" s="56"/>
      <c r="AQ123" s="9">
        <f>AQ18</f>
        <v>0.53230802861092763</v>
      </c>
      <c r="AR123" s="9">
        <f t="shared" ref="AR123:AR142" si="156">N123</f>
        <v>0</v>
      </c>
      <c r="AS123" s="30">
        <f t="shared" ref="AS123:AS142" si="157">AV122</f>
        <v>1</v>
      </c>
      <c r="AT123" s="30">
        <f t="shared" ref="AT123:AT142" si="158">AS123*AQ123/1000</f>
        <v>5.3230802861092765E-4</v>
      </c>
      <c r="AU123" s="30">
        <f t="shared" ref="AU123:AU142" si="159">MIN(AR123*AS123,AS123-AT123)</f>
        <v>0</v>
      </c>
      <c r="AV123" s="30">
        <f t="shared" si="138"/>
        <v>0.99946769197138907</v>
      </c>
      <c r="AW123" s="30"/>
      <c r="AX123" s="52">
        <f t="shared" ref="AX123:AX142" si="160">AY122</f>
        <v>40.5</v>
      </c>
      <c r="AY123" s="52">
        <f t="shared" si="139"/>
        <v>51.222719213533686</v>
      </c>
      <c r="AZ123" s="19"/>
      <c r="BA123" s="30"/>
      <c r="BB123" s="53">
        <f t="shared" si="140"/>
        <v>0</v>
      </c>
      <c r="BC123" s="53">
        <f t="shared" si="141"/>
        <v>0</v>
      </c>
      <c r="BD123" s="53">
        <f t="shared" si="142"/>
        <v>0</v>
      </c>
      <c r="BE123" s="53">
        <f t="shared" ref="BE123:BE142" si="161">-AT123*AM123</f>
        <v>-133.07700715273191</v>
      </c>
      <c r="BF123" s="53">
        <f t="shared" si="143"/>
        <v>-133.07700715273191</v>
      </c>
      <c r="BG123" s="53">
        <f>-AM123*$R122*(AN123-AN122)/1000</f>
        <v>-10.749999999999996</v>
      </c>
      <c r="BH123" s="53">
        <f>$B$19*SUM(AX123,BB123:BC123)</f>
        <v>3.3248934153195719</v>
      </c>
      <c r="BI123" s="53">
        <f t="shared" si="144"/>
        <v>-140.50211373741234</v>
      </c>
    </row>
    <row r="124" spans="1:61" x14ac:dyDescent="0.2">
      <c r="A124" s="34" t="s">
        <v>69</v>
      </c>
      <c r="B124" s="121">
        <f>B19</f>
        <v>8.2096133711594368E-2</v>
      </c>
      <c r="C124" s="19"/>
      <c r="D124" s="19"/>
      <c r="E124" s="55">
        <f t="shared" si="145"/>
        <v>2</v>
      </c>
      <c r="F124" s="27">
        <f>$B$126</f>
        <v>2528.9230398245013</v>
      </c>
      <c r="G124" s="27">
        <f>F124*$B$132</f>
        <v>126.44615199122507</v>
      </c>
      <c r="H124" s="28">
        <f t="shared" ref="H124:H131" si="162">$B$32</f>
        <v>25</v>
      </c>
      <c r="I124" s="27">
        <f t="shared" si="146"/>
        <v>250000</v>
      </c>
      <c r="J124" s="56">
        <f t="shared" si="147"/>
        <v>0.25</v>
      </c>
      <c r="K124" s="52">
        <f t="shared" si="129"/>
        <v>62.5</v>
      </c>
      <c r="L124" s="56"/>
      <c r="M124" s="96">
        <f t="shared" si="148"/>
        <v>0.68892309697585763</v>
      </c>
      <c r="N124" s="9">
        <v>0</v>
      </c>
      <c r="O124" s="30">
        <f t="shared" ref="O124:O187" si="163">R123</f>
        <v>0.99934282959430754</v>
      </c>
      <c r="P124" s="30">
        <f t="shared" si="149"/>
        <v>6.8847035710472714E-4</v>
      </c>
      <c r="Q124" s="30">
        <f t="shared" si="150"/>
        <v>0</v>
      </c>
      <c r="R124" s="30">
        <f t="shared" si="130"/>
        <v>0.9986543592372028</v>
      </c>
      <c r="S124" s="30"/>
      <c r="T124" s="52">
        <f t="shared" si="151"/>
        <v>51.216320016708259</v>
      </c>
      <c r="U124" s="52">
        <f t="shared" si="131"/>
        <v>62.415897452325176</v>
      </c>
      <c r="V124" s="19"/>
      <c r="W124" s="30"/>
      <c r="X124" s="53">
        <f t="shared" si="132"/>
        <v>2525.5200178961363</v>
      </c>
      <c r="Y124" s="53">
        <f t="shared" si="133"/>
        <v>-126.27600089480683</v>
      </c>
      <c r="Z124" s="53">
        <f t="shared" si="134"/>
        <v>-24.966358980930071</v>
      </c>
      <c r="AA124" s="53">
        <f t="shared" si="152"/>
        <v>-172.11758927618177</v>
      </c>
      <c r="AB124" s="53">
        <f t="shared" si="135"/>
        <v>2202.1600687442178</v>
      </c>
      <c r="AC124" s="53">
        <f t="shared" ref="AC124:AC142" si="164">-I124*($R123*J124-$R122*J123)/1000</f>
        <v>-11.208926849644223</v>
      </c>
      <c r="AD124" s="53">
        <f t="shared" ref="AD124:AD187" si="165">$B$19*SUM(T124,X124:Y124)</f>
        <v>201.17331948279144</v>
      </c>
      <c r="AE124" s="53">
        <f t="shared" si="136"/>
        <v>2392.1244613773652</v>
      </c>
      <c r="AF124" s="19"/>
      <c r="AG124" s="57"/>
      <c r="AH124" s="19"/>
      <c r="AI124" s="55">
        <f t="shared" si="153"/>
        <v>2</v>
      </c>
      <c r="AJ124" s="27">
        <f t="shared" ref="AJ124:AJ142" si="166">F124</f>
        <v>2528.9230398245013</v>
      </c>
      <c r="AK124" s="27">
        <f t="shared" ref="AK124:AK142" si="167">G124</f>
        <v>126.44615199122507</v>
      </c>
      <c r="AL124" s="28">
        <f t="shared" ref="AL124:AL142" si="168">$C$32</f>
        <v>25</v>
      </c>
      <c r="AM124" s="27">
        <f t="shared" si="154"/>
        <v>250000</v>
      </c>
      <c r="AN124" s="56">
        <f t="shared" si="155"/>
        <v>0.25</v>
      </c>
      <c r="AO124" s="52">
        <f t="shared" si="137"/>
        <v>62.5</v>
      </c>
      <c r="AP124" s="56"/>
      <c r="AQ124" s="9">
        <f t="shared" ref="AQ124:AQ187" si="169">AQ19</f>
        <v>0.5580277085504447</v>
      </c>
      <c r="AR124" s="9">
        <f t="shared" si="156"/>
        <v>0</v>
      </c>
      <c r="AS124" s="30">
        <f t="shared" si="157"/>
        <v>0.99946769197138907</v>
      </c>
      <c r="AT124" s="30">
        <f t="shared" si="158"/>
        <v>5.5773066592099596E-4</v>
      </c>
      <c r="AU124" s="30">
        <f t="shared" si="159"/>
        <v>0</v>
      </c>
      <c r="AV124" s="30">
        <f t="shared" si="138"/>
        <v>0.99890996130546805</v>
      </c>
      <c r="AW124" s="30"/>
      <c r="AX124" s="52">
        <f t="shared" si="160"/>
        <v>51.222719213533686</v>
      </c>
      <c r="AY124" s="52">
        <f t="shared" si="139"/>
        <v>62.431872581591755</v>
      </c>
      <c r="AZ124" s="19"/>
      <c r="BA124" s="30"/>
      <c r="BB124" s="53">
        <f t="shared" si="140"/>
        <v>2525.5200178961363</v>
      </c>
      <c r="BC124" s="53">
        <f t="shared" si="141"/>
        <v>-126.27600089480683</v>
      </c>
      <c r="BD124" s="53">
        <f t="shared" si="142"/>
        <v>-24.966358980930071</v>
      </c>
      <c r="BE124" s="53">
        <f t="shared" si="161"/>
        <v>-139.432666480249</v>
      </c>
      <c r="BF124" s="53">
        <f t="shared" si="143"/>
        <v>2234.8449915401507</v>
      </c>
      <c r="BG124" s="53">
        <f t="shared" ref="BG124:BG142" si="170">-AM124*($R123*AN124-$R122*AN123)/1000</f>
        <v>-11.208926849644223</v>
      </c>
      <c r="BH124" s="53">
        <f t="shared" ref="BH124:BH187" si="171">$B$19*SUM(AX124,BB124:BC124)</f>
        <v>201.17384483210967</v>
      </c>
      <c r="BI124" s="53">
        <f t="shared" si="144"/>
        <v>2424.8099095226162</v>
      </c>
    </row>
    <row r="125" spans="1:61" x14ac:dyDescent="0.2">
      <c r="A125" s="34" t="s">
        <v>70</v>
      </c>
      <c r="B125" s="121">
        <f>B20</f>
        <v>3.2096133711594366E-2</v>
      </c>
      <c r="C125" s="19"/>
      <c r="D125" s="19"/>
      <c r="E125" s="55">
        <f t="shared" si="145"/>
        <v>3</v>
      </c>
      <c r="F125" s="27">
        <f t="shared" ref="F125:F188" si="172">$B$126</f>
        <v>2528.9230398245013</v>
      </c>
      <c r="G125" s="27">
        <f t="shared" ref="G125:G188" si="173">F125*$B$132</f>
        <v>126.44615199122507</v>
      </c>
      <c r="H125" s="28">
        <f t="shared" si="162"/>
        <v>25</v>
      </c>
      <c r="I125" s="27">
        <f t="shared" si="146"/>
        <v>250000</v>
      </c>
      <c r="J125" s="56">
        <f t="shared" si="147"/>
        <v>0.29699999999999999</v>
      </c>
      <c r="K125" s="52">
        <f t="shared" si="129"/>
        <v>74.25</v>
      </c>
      <c r="L125" s="56"/>
      <c r="M125" s="96">
        <f t="shared" si="148"/>
        <v>0.72708859771283341</v>
      </c>
      <c r="N125" s="9">
        <v>0</v>
      </c>
      <c r="O125" s="30">
        <f t="shared" si="163"/>
        <v>0.9986543592372028</v>
      </c>
      <c r="P125" s="30">
        <f t="shared" si="149"/>
        <v>7.2611019765758602E-4</v>
      </c>
      <c r="Q125" s="30">
        <f t="shared" si="150"/>
        <v>0</v>
      </c>
      <c r="R125" s="30">
        <f t="shared" si="130"/>
        <v>0.99792824903954525</v>
      </c>
      <c r="S125" s="30"/>
      <c r="T125" s="52">
        <f t="shared" si="151"/>
        <v>62.415897452325176</v>
      </c>
      <c r="U125" s="52">
        <f t="shared" si="131"/>
        <v>74.096172491186238</v>
      </c>
      <c r="V125" s="19"/>
      <c r="W125" s="30"/>
      <c r="X125" s="53">
        <f t="shared" si="132"/>
        <v>2523.6837410878288</v>
      </c>
      <c r="Y125" s="53">
        <f t="shared" si="133"/>
        <v>-126.18418705439143</v>
      </c>
      <c r="Z125" s="53">
        <f t="shared" si="134"/>
        <v>-24.948206225988631</v>
      </c>
      <c r="AA125" s="53">
        <f t="shared" si="152"/>
        <v>-181.5275494143965</v>
      </c>
      <c r="AB125" s="53">
        <f t="shared" si="135"/>
        <v>2191.0237983930524</v>
      </c>
      <c r="AC125" s="53">
        <f t="shared" si="164"/>
        <v>-11.691159323718081</v>
      </c>
      <c r="AD125" s="53">
        <f t="shared" si="165"/>
        <v>201.9495478243922</v>
      </c>
      <c r="AE125" s="53">
        <f t="shared" si="136"/>
        <v>2381.2821868937262</v>
      </c>
      <c r="AF125" s="19"/>
      <c r="AG125" s="46"/>
      <c r="AH125" s="19"/>
      <c r="AI125" s="55">
        <f t="shared" si="153"/>
        <v>3</v>
      </c>
      <c r="AJ125" s="27">
        <f t="shared" si="166"/>
        <v>2528.9230398245013</v>
      </c>
      <c r="AK125" s="27">
        <f t="shared" si="167"/>
        <v>126.44615199122507</v>
      </c>
      <c r="AL125" s="28">
        <f t="shared" si="168"/>
        <v>25</v>
      </c>
      <c r="AM125" s="27">
        <f t="shared" si="154"/>
        <v>250000</v>
      </c>
      <c r="AN125" s="56">
        <f t="shared" si="155"/>
        <v>0.29699999999999999</v>
      </c>
      <c r="AO125" s="52">
        <f t="shared" si="137"/>
        <v>74.25</v>
      </c>
      <c r="AP125" s="56"/>
      <c r="AQ125" s="9">
        <f t="shared" si="169"/>
        <v>0.58894176414739507</v>
      </c>
      <c r="AR125" s="9">
        <f t="shared" si="156"/>
        <v>0</v>
      </c>
      <c r="AS125" s="30">
        <f t="shared" si="157"/>
        <v>0.99890996130546805</v>
      </c>
      <c r="AT125" s="30">
        <f t="shared" si="158"/>
        <v>5.882997948356485E-4</v>
      </c>
      <c r="AU125" s="30">
        <f t="shared" si="159"/>
        <v>0</v>
      </c>
      <c r="AV125" s="30">
        <f t="shared" si="138"/>
        <v>0.9983216615106324</v>
      </c>
      <c r="AW125" s="30"/>
      <c r="AX125" s="52">
        <f t="shared" si="160"/>
        <v>62.431872581591755</v>
      </c>
      <c r="AY125" s="52">
        <f t="shared" si="139"/>
        <v>74.12538336716446</v>
      </c>
      <c r="AZ125" s="19"/>
      <c r="BA125" s="30"/>
      <c r="BB125" s="53">
        <f t="shared" si="140"/>
        <v>2523.6837410878288</v>
      </c>
      <c r="BC125" s="53">
        <f t="shared" si="141"/>
        <v>-126.18418705439143</v>
      </c>
      <c r="BD125" s="53">
        <f t="shared" si="142"/>
        <v>-24.948206225988631</v>
      </c>
      <c r="BE125" s="53">
        <f t="shared" si="161"/>
        <v>-147.07494870891213</v>
      </c>
      <c r="BF125" s="53">
        <f t="shared" si="143"/>
        <v>2225.4763990985371</v>
      </c>
      <c r="BG125" s="53">
        <f t="shared" si="170"/>
        <v>-11.691159323718081</v>
      </c>
      <c r="BH125" s="53">
        <f t="shared" si="171"/>
        <v>201.95085932074056</v>
      </c>
      <c r="BI125" s="53">
        <f t="shared" si="144"/>
        <v>2415.7360990955594</v>
      </c>
    </row>
    <row r="126" spans="1:61" x14ac:dyDescent="0.2">
      <c r="A126" s="45" t="s">
        <v>71</v>
      </c>
      <c r="B126" s="97">
        <v>2528.9230398245013</v>
      </c>
      <c r="C126" s="19"/>
      <c r="D126" s="36"/>
      <c r="E126" s="55">
        <f t="shared" si="145"/>
        <v>4</v>
      </c>
      <c r="F126" s="27">
        <f t="shared" si="172"/>
        <v>2528.9230398245013</v>
      </c>
      <c r="G126" s="27">
        <f t="shared" si="173"/>
        <v>126.44615199122507</v>
      </c>
      <c r="H126" s="28">
        <f t="shared" si="162"/>
        <v>25</v>
      </c>
      <c r="I126" s="27">
        <f t="shared" si="146"/>
        <v>250000</v>
      </c>
      <c r="J126" s="56">
        <f t="shared" si="147"/>
        <v>0.34599999999999997</v>
      </c>
      <c r="K126" s="52">
        <f t="shared" si="129"/>
        <v>86.5</v>
      </c>
      <c r="L126" s="56"/>
      <c r="M126" s="96">
        <f t="shared" si="148"/>
        <v>0.77268694429479035</v>
      </c>
      <c r="N126" s="9">
        <v>0</v>
      </c>
      <c r="O126" s="30">
        <f t="shared" si="163"/>
        <v>0.99792824903954525</v>
      </c>
      <c r="P126" s="30">
        <f t="shared" si="149"/>
        <v>7.7108612937581674E-4</v>
      </c>
      <c r="Q126" s="30">
        <f t="shared" si="150"/>
        <v>0</v>
      </c>
      <c r="R126" s="30">
        <f t="shared" si="130"/>
        <v>0.99715716291016943</v>
      </c>
      <c r="S126" s="30"/>
      <c r="T126" s="52">
        <f t="shared" si="151"/>
        <v>74.096172491186238</v>
      </c>
      <c r="U126" s="52">
        <f t="shared" si="131"/>
        <v>86.254094591729654</v>
      </c>
      <c r="V126" s="19"/>
      <c r="W126" s="30"/>
      <c r="X126" s="53">
        <f t="shared" si="132"/>
        <v>2521.7337236095609</v>
      </c>
      <c r="Y126" s="53">
        <f t="shared" si="133"/>
        <v>-126.08668618047805</v>
      </c>
      <c r="Z126" s="53">
        <f t="shared" si="134"/>
        <v>-24.928929072754237</v>
      </c>
      <c r="AA126" s="53">
        <f t="shared" si="152"/>
        <v>-192.77153234395419</v>
      </c>
      <c r="AB126" s="53">
        <f t="shared" si="135"/>
        <v>2177.9465760123744</v>
      </c>
      <c r="AC126" s="53">
        <f t="shared" si="164"/>
        <v>-12.170707368558352</v>
      </c>
      <c r="AD126" s="53">
        <f t="shared" si="165"/>
        <v>202.75636879491671</v>
      </c>
      <c r="AE126" s="53">
        <f t="shared" si="136"/>
        <v>2368.5322374387329</v>
      </c>
      <c r="AF126" s="19"/>
      <c r="AG126" s="46"/>
      <c r="AH126" s="19"/>
      <c r="AI126" s="55">
        <f t="shared" si="153"/>
        <v>4</v>
      </c>
      <c r="AJ126" s="27">
        <f t="shared" si="166"/>
        <v>2528.9230398245013</v>
      </c>
      <c r="AK126" s="27">
        <f t="shared" si="167"/>
        <v>126.44615199122507</v>
      </c>
      <c r="AL126" s="28">
        <f t="shared" si="168"/>
        <v>25</v>
      </c>
      <c r="AM126" s="27">
        <f t="shared" si="154"/>
        <v>250000</v>
      </c>
      <c r="AN126" s="56">
        <f t="shared" si="155"/>
        <v>0.34599999999999997</v>
      </c>
      <c r="AO126" s="52">
        <f t="shared" si="137"/>
        <v>86.5</v>
      </c>
      <c r="AP126" s="56"/>
      <c r="AQ126" s="9">
        <f t="shared" si="169"/>
        <v>0.62587642487878026</v>
      </c>
      <c r="AR126" s="9">
        <f t="shared" si="156"/>
        <v>0</v>
      </c>
      <c r="AS126" s="30">
        <f t="shared" si="157"/>
        <v>0.9983216615106324</v>
      </c>
      <c r="AT126" s="30">
        <f t="shared" si="158"/>
        <v>6.2482599238531842E-4</v>
      </c>
      <c r="AU126" s="30">
        <f t="shared" si="159"/>
        <v>0</v>
      </c>
      <c r="AV126" s="30">
        <f t="shared" si="138"/>
        <v>0.99769683551824706</v>
      </c>
      <c r="AW126" s="30"/>
      <c r="AX126" s="52">
        <f t="shared" si="160"/>
        <v>74.12538336716446</v>
      </c>
      <c r="AY126" s="52">
        <f t="shared" si="139"/>
        <v>86.300776272328378</v>
      </c>
      <c r="AZ126" s="19"/>
      <c r="BA126" s="30"/>
      <c r="BB126" s="53">
        <f t="shared" si="140"/>
        <v>2521.7337236095609</v>
      </c>
      <c r="BC126" s="53">
        <f t="shared" si="141"/>
        <v>-126.08668618047805</v>
      </c>
      <c r="BD126" s="53">
        <f t="shared" si="142"/>
        <v>-24.928929072754237</v>
      </c>
      <c r="BE126" s="53">
        <f t="shared" si="161"/>
        <v>-156.2064980963296</v>
      </c>
      <c r="BF126" s="53">
        <f t="shared" si="143"/>
        <v>2214.5116102599991</v>
      </c>
      <c r="BG126" s="53">
        <f t="shared" si="170"/>
        <v>-12.170707368558352</v>
      </c>
      <c r="BH126" s="53">
        <f t="shared" si="171"/>
        <v>202.75876689489684</v>
      </c>
      <c r="BI126" s="53">
        <f t="shared" si="144"/>
        <v>2405.0996697863375</v>
      </c>
    </row>
    <row r="127" spans="1:61" x14ac:dyDescent="0.2">
      <c r="A127" s="19"/>
      <c r="B127" s="19"/>
      <c r="C127" s="19"/>
      <c r="D127" s="21"/>
      <c r="E127" s="55">
        <f t="shared" si="145"/>
        <v>5</v>
      </c>
      <c r="F127" s="27">
        <f t="shared" si="172"/>
        <v>2528.9230398245013</v>
      </c>
      <c r="G127" s="27">
        <f t="shared" si="173"/>
        <v>126.44615199122507</v>
      </c>
      <c r="H127" s="28">
        <f t="shared" si="162"/>
        <v>25</v>
      </c>
      <c r="I127" s="27">
        <f t="shared" si="146"/>
        <v>250000</v>
      </c>
      <c r="J127" s="56">
        <f t="shared" si="147"/>
        <v>0.39600000000000002</v>
      </c>
      <c r="K127" s="52">
        <f t="shared" si="129"/>
        <v>99</v>
      </c>
      <c r="L127" s="56"/>
      <c r="M127" s="96">
        <f t="shared" si="148"/>
        <v>0.82584488116899601</v>
      </c>
      <c r="N127" s="9">
        <v>0</v>
      </c>
      <c r="O127" s="30">
        <f t="shared" si="163"/>
        <v>0.99715716291016943</v>
      </c>
      <c r="P127" s="30">
        <f t="shared" si="149"/>
        <v>8.2349713871036217E-4</v>
      </c>
      <c r="Q127" s="30">
        <f t="shared" si="150"/>
        <v>0</v>
      </c>
      <c r="R127" s="30">
        <f t="shared" si="130"/>
        <v>0.9963336657714591</v>
      </c>
      <c r="S127" s="30"/>
      <c r="T127" s="52">
        <f t="shared" si="151"/>
        <v>86.254094591729654</v>
      </c>
      <c r="U127" s="52">
        <f t="shared" si="131"/>
        <v>98.637032911374448</v>
      </c>
      <c r="V127" s="19"/>
      <c r="W127" s="30"/>
      <c r="X127" s="53">
        <f t="shared" si="132"/>
        <v>2519.6511627222471</v>
      </c>
      <c r="Y127" s="53">
        <f t="shared" si="133"/>
        <v>-125.98255813611235</v>
      </c>
      <c r="Z127" s="53">
        <f t="shared" si="134"/>
        <v>-24.908341644286477</v>
      </c>
      <c r="AA127" s="53">
        <f t="shared" si="152"/>
        <v>-205.87428467759054</v>
      </c>
      <c r="AB127" s="53">
        <f t="shared" si="135"/>
        <v>2162.885978264258</v>
      </c>
      <c r="AC127" s="53">
        <f t="shared" si="164"/>
        <v>-12.397765586186118</v>
      </c>
      <c r="AD127" s="53">
        <f t="shared" si="165"/>
        <v>203.59206550612399</v>
      </c>
      <c r="AE127" s="53">
        <f t="shared" si="136"/>
        <v>2354.0802781841958</v>
      </c>
      <c r="AF127" s="19"/>
      <c r="AG127" s="46"/>
      <c r="AH127" s="19"/>
      <c r="AI127" s="55">
        <f t="shared" si="153"/>
        <v>5</v>
      </c>
      <c r="AJ127" s="27">
        <f t="shared" si="166"/>
        <v>2528.9230398245013</v>
      </c>
      <c r="AK127" s="27">
        <f t="shared" si="167"/>
        <v>126.44615199122507</v>
      </c>
      <c r="AL127" s="28">
        <f t="shared" si="168"/>
        <v>25</v>
      </c>
      <c r="AM127" s="27">
        <f t="shared" si="154"/>
        <v>250000</v>
      </c>
      <c r="AN127" s="56">
        <f t="shared" si="155"/>
        <v>0.39600000000000002</v>
      </c>
      <c r="AO127" s="52">
        <f t="shared" si="137"/>
        <v>99</v>
      </c>
      <c r="AP127" s="56"/>
      <c r="AQ127" s="9">
        <f t="shared" si="169"/>
        <v>0.66893435374688681</v>
      </c>
      <c r="AR127" s="9">
        <f t="shared" si="156"/>
        <v>0</v>
      </c>
      <c r="AS127" s="30">
        <f t="shared" si="157"/>
        <v>0.99769683551824706</v>
      </c>
      <c r="AT127" s="30">
        <f t="shared" si="158"/>
        <v>6.6739368790271261E-4</v>
      </c>
      <c r="AU127" s="30">
        <f t="shared" si="159"/>
        <v>0</v>
      </c>
      <c r="AV127" s="30">
        <f t="shared" si="138"/>
        <v>0.99702944183034437</v>
      </c>
      <c r="AW127" s="30"/>
      <c r="AX127" s="52">
        <f t="shared" si="160"/>
        <v>86.300776272328378</v>
      </c>
      <c r="AY127" s="52">
        <f t="shared" si="139"/>
        <v>98.705914741204097</v>
      </c>
      <c r="AZ127" s="19"/>
      <c r="BA127" s="30"/>
      <c r="BB127" s="53">
        <f t="shared" si="140"/>
        <v>2519.6511627222471</v>
      </c>
      <c r="BC127" s="53">
        <f t="shared" si="141"/>
        <v>-125.98255813611235</v>
      </c>
      <c r="BD127" s="53">
        <f t="shared" si="142"/>
        <v>-24.908341644286477</v>
      </c>
      <c r="BE127" s="53">
        <f t="shared" si="161"/>
        <v>-166.84842197567815</v>
      </c>
      <c r="BF127" s="53">
        <f t="shared" si="143"/>
        <v>2201.9118409661701</v>
      </c>
      <c r="BG127" s="53">
        <f t="shared" si="170"/>
        <v>-12.397765586186118</v>
      </c>
      <c r="BH127" s="53">
        <f t="shared" si="171"/>
        <v>203.59589789161626</v>
      </c>
      <c r="BI127" s="53">
        <f t="shared" si="144"/>
        <v>2393.1099732716002</v>
      </c>
    </row>
    <row r="128" spans="1:61" x14ac:dyDescent="0.2">
      <c r="A128" s="19"/>
      <c r="B128" s="19"/>
      <c r="C128" s="19"/>
      <c r="D128" s="21"/>
      <c r="E128" s="55">
        <f t="shared" si="145"/>
        <v>6</v>
      </c>
      <c r="F128" s="27">
        <f t="shared" si="172"/>
        <v>2528.9230398245013</v>
      </c>
      <c r="G128" s="27">
        <f t="shared" si="173"/>
        <v>126.44615199122507</v>
      </c>
      <c r="H128" s="28">
        <f t="shared" si="162"/>
        <v>25</v>
      </c>
      <c r="I128" s="27">
        <f t="shared" si="146"/>
        <v>250000</v>
      </c>
      <c r="J128" s="56">
        <f t="shared" si="147"/>
        <v>0.44900000000000001</v>
      </c>
      <c r="K128" s="52">
        <f t="shared" si="129"/>
        <v>112.25</v>
      </c>
      <c r="L128" s="56"/>
      <c r="M128" s="96">
        <f t="shared" si="148"/>
        <v>0.88649214444726809</v>
      </c>
      <c r="N128" s="9">
        <v>0</v>
      </c>
      <c r="O128" s="30">
        <f t="shared" si="163"/>
        <v>0.9963336657714591</v>
      </c>
      <c r="P128" s="30">
        <f t="shared" si="149"/>
        <v>8.8324196795474836E-4</v>
      </c>
      <c r="Q128" s="30">
        <f t="shared" si="150"/>
        <v>0</v>
      </c>
      <c r="R128" s="30">
        <f t="shared" si="130"/>
        <v>0.99545042380350435</v>
      </c>
      <c r="S128" s="30"/>
      <c r="T128" s="52">
        <f t="shared" si="151"/>
        <v>98.637032911374448</v>
      </c>
      <c r="U128" s="52">
        <f t="shared" si="131"/>
        <v>111.73931007194336</v>
      </c>
      <c r="V128" s="19"/>
      <c r="W128" s="30"/>
      <c r="X128" s="53">
        <f t="shared" si="132"/>
        <v>2517.4175117597465</v>
      </c>
      <c r="Y128" s="53">
        <f t="shared" si="133"/>
        <v>-125.87087558798731</v>
      </c>
      <c r="Z128" s="53">
        <f t="shared" si="134"/>
        <v>-24.886260595087609</v>
      </c>
      <c r="AA128" s="53">
        <f t="shared" si="152"/>
        <v>-220.81049198868709</v>
      </c>
      <c r="AB128" s="53">
        <f t="shared" si="135"/>
        <v>2145.8498835879846</v>
      </c>
      <c r="AC128" s="53">
        <f t="shared" si="164"/>
        <v>-13.119894854739508</v>
      </c>
      <c r="AD128" s="53">
        <f t="shared" si="165"/>
        <v>204.43445146347759</v>
      </c>
      <c r="AE128" s="53">
        <f t="shared" si="136"/>
        <v>2337.1644401967228</v>
      </c>
      <c r="AF128" s="19"/>
      <c r="AG128" s="46"/>
      <c r="AH128" s="19"/>
      <c r="AI128" s="55">
        <f t="shared" si="153"/>
        <v>6</v>
      </c>
      <c r="AJ128" s="27">
        <f t="shared" si="166"/>
        <v>2528.9230398245013</v>
      </c>
      <c r="AK128" s="27">
        <f t="shared" si="167"/>
        <v>126.44615199122507</v>
      </c>
      <c r="AL128" s="28">
        <f t="shared" si="168"/>
        <v>25</v>
      </c>
      <c r="AM128" s="27">
        <f t="shared" si="154"/>
        <v>250000</v>
      </c>
      <c r="AN128" s="56">
        <f t="shared" si="155"/>
        <v>0.44900000000000001</v>
      </c>
      <c r="AO128" s="52">
        <f t="shared" si="137"/>
        <v>112.25</v>
      </c>
      <c r="AP128" s="56"/>
      <c r="AQ128" s="9">
        <f t="shared" si="169"/>
        <v>0.71805863700228723</v>
      </c>
      <c r="AR128" s="9">
        <f t="shared" si="156"/>
        <v>0</v>
      </c>
      <c r="AS128" s="30">
        <f t="shared" si="157"/>
        <v>0.99702944183034437</v>
      </c>
      <c r="AT128" s="30">
        <f t="shared" si="158"/>
        <v>7.1592560205184833E-4</v>
      </c>
      <c r="AU128" s="30">
        <f t="shared" si="159"/>
        <v>0</v>
      </c>
      <c r="AV128" s="30">
        <f t="shared" si="138"/>
        <v>0.99631351622829256</v>
      </c>
      <c r="AW128" s="30"/>
      <c r="AX128" s="52">
        <f t="shared" si="160"/>
        <v>98.705914741204097</v>
      </c>
      <c r="AY128" s="52">
        <f t="shared" si="139"/>
        <v>111.83619219662584</v>
      </c>
      <c r="AZ128" s="19"/>
      <c r="BA128" s="30"/>
      <c r="BB128" s="53">
        <f t="shared" si="140"/>
        <v>2517.4175117597465</v>
      </c>
      <c r="BC128" s="53">
        <f t="shared" si="141"/>
        <v>-125.87087558798731</v>
      </c>
      <c r="BD128" s="53">
        <f t="shared" si="142"/>
        <v>-24.886260595087609</v>
      </c>
      <c r="BE128" s="53">
        <f t="shared" si="161"/>
        <v>-178.9814005129621</v>
      </c>
      <c r="BF128" s="53">
        <f t="shared" si="143"/>
        <v>2187.6789750637095</v>
      </c>
      <c r="BG128" s="53">
        <f t="shared" si="170"/>
        <v>-13.119894854739508</v>
      </c>
      <c r="BH128" s="53">
        <f t="shared" si="171"/>
        <v>204.44010639538959</v>
      </c>
      <c r="BI128" s="53">
        <f t="shared" si="144"/>
        <v>2378.9991866043597</v>
      </c>
    </row>
    <row r="129" spans="1:61" x14ac:dyDescent="0.2">
      <c r="A129" s="220" t="s">
        <v>72</v>
      </c>
      <c r="B129" s="220"/>
      <c r="C129" s="59"/>
      <c r="D129" s="21"/>
      <c r="E129" s="55">
        <f t="shared" si="145"/>
        <v>7</v>
      </c>
      <c r="F129" s="27">
        <f t="shared" si="172"/>
        <v>2528.9230398245013</v>
      </c>
      <c r="G129" s="27">
        <f t="shared" si="173"/>
        <v>126.44615199122507</v>
      </c>
      <c r="H129" s="28">
        <f t="shared" si="162"/>
        <v>25</v>
      </c>
      <c r="I129" s="27">
        <f t="shared" si="146"/>
        <v>250000</v>
      </c>
      <c r="J129" s="56">
        <f t="shared" si="147"/>
        <v>0.503</v>
      </c>
      <c r="K129" s="52">
        <f t="shared" si="129"/>
        <v>125.75</v>
      </c>
      <c r="L129" s="56"/>
      <c r="M129" s="96">
        <f t="shared" si="148"/>
        <v>0.95520088094027955</v>
      </c>
      <c r="N129" s="9">
        <v>0</v>
      </c>
      <c r="O129" s="30">
        <f t="shared" si="163"/>
        <v>0.99545042380350435</v>
      </c>
      <c r="P129" s="30">
        <f t="shared" si="149"/>
        <v>9.5085512174948193E-4</v>
      </c>
      <c r="Q129" s="30">
        <f t="shared" si="150"/>
        <v>0</v>
      </c>
      <c r="R129" s="30">
        <f t="shared" si="130"/>
        <v>0.99449956868175482</v>
      </c>
      <c r="S129" s="30"/>
      <c r="T129" s="52">
        <f t="shared" si="151"/>
        <v>111.73931007194336</v>
      </c>
      <c r="U129" s="52">
        <f t="shared" si="131"/>
        <v>125.05832076173067</v>
      </c>
      <c r="V129" s="19"/>
      <c r="W129" s="30"/>
      <c r="X129" s="53">
        <f t="shared" si="132"/>
        <v>2515.0128723348189</v>
      </c>
      <c r="Y129" s="53">
        <f t="shared" si="133"/>
        <v>-125.75064361674094</v>
      </c>
      <c r="Z129" s="53">
        <f t="shared" si="134"/>
        <v>-24.862489217043869</v>
      </c>
      <c r="AA129" s="53">
        <f t="shared" si="152"/>
        <v>-237.71378043737047</v>
      </c>
      <c r="AB129" s="53">
        <f t="shared" si="135"/>
        <v>2126.6859590636636</v>
      </c>
      <c r="AC129" s="53">
        <f t="shared" si="164"/>
        <v>-13.339436810444388</v>
      </c>
      <c r="AD129" s="53">
        <f t="shared" si="165"/>
        <v>205.32255674140885</v>
      </c>
      <c r="AE129" s="53">
        <f t="shared" si="136"/>
        <v>2318.6690789946279</v>
      </c>
      <c r="AF129" s="19"/>
      <c r="AG129" s="46"/>
      <c r="AH129" s="19"/>
      <c r="AI129" s="55">
        <f t="shared" si="153"/>
        <v>7</v>
      </c>
      <c r="AJ129" s="27">
        <f t="shared" si="166"/>
        <v>2528.9230398245013</v>
      </c>
      <c r="AK129" s="27">
        <f t="shared" si="167"/>
        <v>126.44615199122507</v>
      </c>
      <c r="AL129" s="28">
        <f t="shared" si="168"/>
        <v>25</v>
      </c>
      <c r="AM129" s="27">
        <f t="shared" si="154"/>
        <v>250000</v>
      </c>
      <c r="AN129" s="56">
        <f t="shared" si="155"/>
        <v>0.503</v>
      </c>
      <c r="AO129" s="52">
        <f t="shared" si="137"/>
        <v>125.75</v>
      </c>
      <c r="AP129" s="56"/>
      <c r="AQ129" s="9">
        <f t="shared" si="169"/>
        <v>0.77371271356162652</v>
      </c>
      <c r="AR129" s="9">
        <f t="shared" si="156"/>
        <v>0</v>
      </c>
      <c r="AS129" s="30">
        <f t="shared" si="157"/>
        <v>0.99631351622829256</v>
      </c>
      <c r="AT129" s="30">
        <f t="shared" si="158"/>
        <v>7.7086043419911791E-4</v>
      </c>
      <c r="AU129" s="30">
        <f t="shared" si="159"/>
        <v>0</v>
      </c>
      <c r="AV129" s="30">
        <f t="shared" si="138"/>
        <v>0.9955426557940934</v>
      </c>
      <c r="AW129" s="30"/>
      <c r="AX129" s="52">
        <f t="shared" si="160"/>
        <v>111.83619219662584</v>
      </c>
      <c r="AY129" s="52">
        <f t="shared" si="139"/>
        <v>125.18948896610725</v>
      </c>
      <c r="AZ129" s="19"/>
      <c r="BA129" s="30"/>
      <c r="BB129" s="53">
        <f t="shared" si="140"/>
        <v>2515.0128723348189</v>
      </c>
      <c r="BC129" s="53">
        <f t="shared" si="141"/>
        <v>-125.75064361674094</v>
      </c>
      <c r="BD129" s="53">
        <f t="shared" si="142"/>
        <v>-24.862489217043869</v>
      </c>
      <c r="BE129" s="53">
        <f t="shared" si="161"/>
        <v>-192.71510854977947</v>
      </c>
      <c r="BF129" s="53">
        <f t="shared" si="143"/>
        <v>2171.6846309512548</v>
      </c>
      <c r="BG129" s="53">
        <f t="shared" si="170"/>
        <v>-13.339436810444388</v>
      </c>
      <c r="BH129" s="53">
        <f t="shared" si="171"/>
        <v>205.33051038927104</v>
      </c>
      <c r="BI129" s="53">
        <f t="shared" si="144"/>
        <v>2363.6757045300815</v>
      </c>
    </row>
    <row r="130" spans="1:61" x14ac:dyDescent="0.2">
      <c r="A130" s="37" t="s">
        <v>8</v>
      </c>
      <c r="B130" s="37" t="s">
        <v>73</v>
      </c>
      <c r="C130" s="59"/>
      <c r="D130" s="21"/>
      <c r="E130" s="55">
        <f t="shared" si="145"/>
        <v>8</v>
      </c>
      <c r="F130" s="27">
        <f t="shared" si="172"/>
        <v>2528.9230398245013</v>
      </c>
      <c r="G130" s="27">
        <f t="shared" si="173"/>
        <v>126.44615199122507</v>
      </c>
      <c r="H130" s="28">
        <f t="shared" si="162"/>
        <v>25</v>
      </c>
      <c r="I130" s="27">
        <f t="shared" si="146"/>
        <v>250000</v>
      </c>
      <c r="J130" s="56">
        <f t="shared" si="147"/>
        <v>0.56000000000000005</v>
      </c>
      <c r="K130" s="52">
        <f t="shared" si="129"/>
        <v>140</v>
      </c>
      <c r="L130" s="56"/>
      <c r="M130" s="96">
        <f t="shared" si="148"/>
        <v>1.0312697121728083</v>
      </c>
      <c r="N130" s="9">
        <v>0</v>
      </c>
      <c r="O130" s="30">
        <f t="shared" si="163"/>
        <v>0.99449956868175482</v>
      </c>
      <c r="P130" s="30">
        <f t="shared" si="149"/>
        <v>1.0255972839504153E-3</v>
      </c>
      <c r="Q130" s="30">
        <f t="shared" si="150"/>
        <v>0</v>
      </c>
      <c r="R130" s="30">
        <f t="shared" si="130"/>
        <v>0.99347397139780436</v>
      </c>
      <c r="S130" s="30"/>
      <c r="T130" s="52">
        <f t="shared" si="151"/>
        <v>125.05832076173067</v>
      </c>
      <c r="U130" s="52">
        <f t="shared" si="131"/>
        <v>139.0863559956926</v>
      </c>
      <c r="V130" s="19"/>
      <c r="W130" s="30"/>
      <c r="X130" s="53">
        <f t="shared" si="132"/>
        <v>2512.4192157338553</v>
      </c>
      <c r="Y130" s="53">
        <f t="shared" si="133"/>
        <v>-125.62096078669275</v>
      </c>
      <c r="Z130" s="53">
        <f t="shared" si="134"/>
        <v>-24.83684928494511</v>
      </c>
      <c r="AA130" s="53">
        <f t="shared" si="152"/>
        <v>-256.39932098760386</v>
      </c>
      <c r="AB130" s="53">
        <f t="shared" si="135"/>
        <v>2105.5620846746137</v>
      </c>
      <c r="AC130" s="53">
        <f t="shared" si="164"/>
        <v>-14.052048822155022</v>
      </c>
      <c r="AD130" s="53">
        <f t="shared" si="165"/>
        <v>206.21371330374487</v>
      </c>
      <c r="AE130" s="53">
        <f t="shared" si="136"/>
        <v>2297.7237491562037</v>
      </c>
      <c r="AF130" s="19"/>
      <c r="AG130" s="46"/>
      <c r="AH130" s="19"/>
      <c r="AI130" s="55">
        <f t="shared" si="153"/>
        <v>8</v>
      </c>
      <c r="AJ130" s="27">
        <f t="shared" si="166"/>
        <v>2528.9230398245013</v>
      </c>
      <c r="AK130" s="27">
        <f t="shared" si="167"/>
        <v>126.44615199122507</v>
      </c>
      <c r="AL130" s="28">
        <f t="shared" si="168"/>
        <v>25</v>
      </c>
      <c r="AM130" s="27">
        <f t="shared" si="154"/>
        <v>250000</v>
      </c>
      <c r="AN130" s="56">
        <f t="shared" si="155"/>
        <v>0.56000000000000005</v>
      </c>
      <c r="AO130" s="52">
        <f t="shared" si="137"/>
        <v>140</v>
      </c>
      <c r="AP130" s="56"/>
      <c r="AQ130" s="9">
        <f t="shared" si="169"/>
        <v>0.83532846685997475</v>
      </c>
      <c r="AR130" s="9">
        <f t="shared" si="156"/>
        <v>0</v>
      </c>
      <c r="AS130" s="30">
        <f t="shared" si="157"/>
        <v>0.9955426557940934</v>
      </c>
      <c r="AT130" s="30">
        <f t="shared" si="158"/>
        <v>8.3160512035818752E-4</v>
      </c>
      <c r="AU130" s="30">
        <f t="shared" si="159"/>
        <v>0</v>
      </c>
      <c r="AV130" s="30">
        <f t="shared" si="138"/>
        <v>0.99471105067373522</v>
      </c>
      <c r="AW130" s="30"/>
      <c r="AX130" s="52">
        <f t="shared" si="160"/>
        <v>125.18948896610725</v>
      </c>
      <c r="AY130" s="52">
        <f t="shared" si="139"/>
        <v>139.25954709432293</v>
      </c>
      <c r="AZ130" s="19"/>
      <c r="BA130" s="30"/>
      <c r="BB130" s="53">
        <f t="shared" si="140"/>
        <v>2512.4192157338553</v>
      </c>
      <c r="BC130" s="53">
        <f t="shared" si="141"/>
        <v>-125.62096078669275</v>
      </c>
      <c r="BD130" s="53">
        <f t="shared" si="142"/>
        <v>-24.83684928494511</v>
      </c>
      <c r="BE130" s="53">
        <f t="shared" si="161"/>
        <v>-207.90128008954687</v>
      </c>
      <c r="BF130" s="53">
        <f t="shared" si="143"/>
        <v>2154.0601255726706</v>
      </c>
      <c r="BG130" s="53">
        <f t="shared" si="170"/>
        <v>-14.052048822155022</v>
      </c>
      <c r="BH130" s="53">
        <f t="shared" si="171"/>
        <v>206.22448170619006</v>
      </c>
      <c r="BI130" s="53">
        <f t="shared" si="144"/>
        <v>2346.2325584567056</v>
      </c>
    </row>
    <row r="131" spans="1:61" x14ac:dyDescent="0.2">
      <c r="A131" s="21">
        <v>1</v>
      </c>
      <c r="B131" s="59">
        <f>B26</f>
        <v>0.8</v>
      </c>
      <c r="C131" s="19"/>
      <c r="D131" s="21"/>
      <c r="E131" s="55">
        <f t="shared" si="145"/>
        <v>9</v>
      </c>
      <c r="F131" s="27">
        <f t="shared" si="172"/>
        <v>2528.9230398245013</v>
      </c>
      <c r="G131" s="27">
        <f t="shared" si="173"/>
        <v>126.44615199122507</v>
      </c>
      <c r="H131" s="28">
        <f t="shared" si="162"/>
        <v>25</v>
      </c>
      <c r="I131" s="27">
        <f t="shared" si="146"/>
        <v>250000</v>
      </c>
      <c r="J131" s="56">
        <f t="shared" si="147"/>
        <v>0.61899999999999999</v>
      </c>
      <c r="K131" s="52">
        <f t="shared" si="129"/>
        <v>154.75</v>
      </c>
      <c r="L131" s="56"/>
      <c r="M131" s="96">
        <f t="shared" si="148"/>
        <v>1.1162557062007623</v>
      </c>
      <c r="N131" s="9">
        <v>0</v>
      </c>
      <c r="O131" s="30">
        <f t="shared" si="163"/>
        <v>0.99347397139780436</v>
      </c>
      <c r="P131" s="30">
        <f t="shared" si="149"/>
        <v>1.1089709895347319E-3</v>
      </c>
      <c r="Q131" s="30">
        <f t="shared" si="150"/>
        <v>0</v>
      </c>
      <c r="R131" s="30">
        <f t="shared" si="130"/>
        <v>0.99236500040826958</v>
      </c>
      <c r="S131" s="30"/>
      <c r="T131" s="52">
        <f t="shared" si="151"/>
        <v>139.0863559956926</v>
      </c>
      <c r="U131" s="52">
        <f t="shared" si="131"/>
        <v>153.56848381317971</v>
      </c>
      <c r="V131" s="19"/>
      <c r="W131" s="30"/>
      <c r="X131" s="53">
        <f t="shared" si="132"/>
        <v>2509.6147134479238</v>
      </c>
      <c r="Y131" s="53">
        <f t="shared" si="133"/>
        <v>-125.48073567239618</v>
      </c>
      <c r="Z131" s="53">
        <f t="shared" si="134"/>
        <v>-24.809125010206738</v>
      </c>
      <c r="AA131" s="53">
        <f t="shared" si="152"/>
        <v>-277.24274738368297</v>
      </c>
      <c r="AB131" s="53">
        <f t="shared" si="135"/>
        <v>2082.082105381638</v>
      </c>
      <c r="AC131" s="53">
        <f t="shared" si="164"/>
        <v>-14.510157458364535</v>
      </c>
      <c r="AD131" s="53">
        <f t="shared" si="165"/>
        <v>207.14663390509583</v>
      </c>
      <c r="AE131" s="53">
        <f t="shared" si="136"/>
        <v>2274.7185818283692</v>
      </c>
      <c r="AF131" s="19"/>
      <c r="AG131" s="46"/>
      <c r="AH131" s="19"/>
      <c r="AI131" s="55">
        <f t="shared" si="153"/>
        <v>9</v>
      </c>
      <c r="AJ131" s="27">
        <f t="shared" si="166"/>
        <v>2528.9230398245013</v>
      </c>
      <c r="AK131" s="27">
        <f t="shared" si="167"/>
        <v>126.44615199122507</v>
      </c>
      <c r="AL131" s="28">
        <f t="shared" si="168"/>
        <v>25</v>
      </c>
      <c r="AM131" s="27">
        <f t="shared" si="154"/>
        <v>250000</v>
      </c>
      <c r="AN131" s="56">
        <f t="shared" si="155"/>
        <v>0.61899999999999999</v>
      </c>
      <c r="AO131" s="52">
        <f t="shared" si="137"/>
        <v>154.75</v>
      </c>
      <c r="AP131" s="56"/>
      <c r="AQ131" s="9">
        <f t="shared" si="169"/>
        <v>0.90416712202261751</v>
      </c>
      <c r="AR131" s="9">
        <f t="shared" si="156"/>
        <v>0</v>
      </c>
      <c r="AS131" s="30">
        <f t="shared" si="157"/>
        <v>0.99471105067373522</v>
      </c>
      <c r="AT131" s="30">
        <f t="shared" si="158"/>
        <v>8.9938502793176524E-4</v>
      </c>
      <c r="AU131" s="30">
        <f t="shared" si="159"/>
        <v>0</v>
      </c>
      <c r="AV131" s="30">
        <f t="shared" si="138"/>
        <v>0.99381166564580348</v>
      </c>
      <c r="AW131" s="30"/>
      <c r="AX131" s="52">
        <f t="shared" si="160"/>
        <v>139.25954709432293</v>
      </c>
      <c r="AY131" s="52">
        <f t="shared" si="139"/>
        <v>153.79235525868808</v>
      </c>
      <c r="AZ131" s="19"/>
      <c r="BA131" s="30"/>
      <c r="BB131" s="53">
        <f t="shared" si="140"/>
        <v>2509.6147134479238</v>
      </c>
      <c r="BC131" s="53">
        <f t="shared" si="141"/>
        <v>-125.48073567239618</v>
      </c>
      <c r="BD131" s="53">
        <f t="shared" si="142"/>
        <v>-24.809125010206738</v>
      </c>
      <c r="BE131" s="53">
        <f t="shared" si="161"/>
        <v>-224.8462569829413</v>
      </c>
      <c r="BF131" s="53">
        <f t="shared" si="143"/>
        <v>2134.4785957823797</v>
      </c>
      <c r="BG131" s="53">
        <f t="shared" si="170"/>
        <v>-14.510157458364535</v>
      </c>
      <c r="BH131" s="53">
        <f t="shared" si="171"/>
        <v>207.16085222468666</v>
      </c>
      <c r="BI131" s="53">
        <f t="shared" si="144"/>
        <v>2327.1292905487016</v>
      </c>
    </row>
    <row r="132" spans="1:61" x14ac:dyDescent="0.2">
      <c r="A132" s="39" t="s">
        <v>74</v>
      </c>
      <c r="B132" s="59">
        <f>B27</f>
        <v>0.05</v>
      </c>
      <c r="C132" s="19"/>
      <c r="D132" s="21"/>
      <c r="E132" s="55">
        <f t="shared" si="145"/>
        <v>10</v>
      </c>
      <c r="F132" s="27">
        <f t="shared" si="172"/>
        <v>2528.9230398245013</v>
      </c>
      <c r="G132" s="27">
        <f t="shared" si="173"/>
        <v>126.44615199122507</v>
      </c>
      <c r="H132" s="28">
        <f t="shared" ref="H132:H195" si="174">$B$32</f>
        <v>25</v>
      </c>
      <c r="I132" s="27">
        <f t="shared" si="146"/>
        <v>250000</v>
      </c>
      <c r="J132" s="56">
        <f t="shared" si="147"/>
        <v>0.68</v>
      </c>
      <c r="K132" s="52">
        <f t="shared" si="129"/>
        <v>170</v>
      </c>
      <c r="L132" s="56"/>
      <c r="M132" s="96">
        <f t="shared" si="148"/>
        <v>1.2102241006607368</v>
      </c>
      <c r="N132" s="9">
        <v>0</v>
      </c>
      <c r="O132" s="30">
        <f t="shared" si="163"/>
        <v>0.99236500040826958</v>
      </c>
      <c r="P132" s="30">
        <f t="shared" si="149"/>
        <v>1.2009840401462897E-3</v>
      </c>
      <c r="Q132" s="30">
        <f t="shared" si="150"/>
        <v>0</v>
      </c>
      <c r="R132" s="30">
        <f t="shared" si="130"/>
        <v>0.99116401636812335</v>
      </c>
      <c r="S132" s="30"/>
      <c r="T132" s="52">
        <f t="shared" si="151"/>
        <v>153.56848381317971</v>
      </c>
      <c r="U132" s="52">
        <f t="shared" si="131"/>
        <v>168.49788278258097</v>
      </c>
      <c r="V132" s="19"/>
      <c r="W132" s="30"/>
      <c r="X132" s="53">
        <f t="shared" si="132"/>
        <v>2506.5775172383364</v>
      </c>
      <c r="Y132" s="53">
        <f t="shared" si="133"/>
        <v>-125.32887586191681</v>
      </c>
      <c r="Z132" s="53">
        <f t="shared" si="134"/>
        <v>-24.779100409203085</v>
      </c>
      <c r="AA132" s="53">
        <f t="shared" si="152"/>
        <v>-300.24601003657244</v>
      </c>
      <c r="AB132" s="53">
        <f t="shared" si="135"/>
        <v>2056.2235309306438</v>
      </c>
      <c r="AC132" s="53">
        <f t="shared" si="164"/>
        <v>-14.961952995595606</v>
      </c>
      <c r="AD132" s="53">
        <f t="shared" si="165"/>
        <v>208.09868564400458</v>
      </c>
      <c r="AE132" s="53">
        <f t="shared" si="136"/>
        <v>2249.360263579053</v>
      </c>
      <c r="AF132" s="19"/>
      <c r="AG132" s="46"/>
      <c r="AH132" s="19"/>
      <c r="AI132" s="55">
        <f t="shared" si="153"/>
        <v>10</v>
      </c>
      <c r="AJ132" s="27">
        <f t="shared" si="166"/>
        <v>2528.9230398245013</v>
      </c>
      <c r="AK132" s="27">
        <f t="shared" si="167"/>
        <v>126.44615199122507</v>
      </c>
      <c r="AL132" s="28">
        <f t="shared" si="168"/>
        <v>25</v>
      </c>
      <c r="AM132" s="27">
        <f t="shared" si="154"/>
        <v>250000</v>
      </c>
      <c r="AN132" s="56">
        <f t="shared" si="155"/>
        <v>0.68</v>
      </c>
      <c r="AO132" s="52">
        <f t="shared" si="137"/>
        <v>170</v>
      </c>
      <c r="AP132" s="56"/>
      <c r="AQ132" s="9">
        <f t="shared" si="169"/>
        <v>0.98028152153519688</v>
      </c>
      <c r="AR132" s="9">
        <f t="shared" si="156"/>
        <v>0</v>
      </c>
      <c r="AS132" s="30">
        <f t="shared" si="157"/>
        <v>0.99381166564580348</v>
      </c>
      <c r="AT132" s="30">
        <f t="shared" si="158"/>
        <v>9.7421521171869667E-4</v>
      </c>
      <c r="AU132" s="30">
        <f t="shared" si="159"/>
        <v>0</v>
      </c>
      <c r="AV132" s="30">
        <f t="shared" si="138"/>
        <v>0.99283745043408478</v>
      </c>
      <c r="AW132" s="30"/>
      <c r="AX132" s="52">
        <f t="shared" si="160"/>
        <v>153.79235525868808</v>
      </c>
      <c r="AY132" s="52">
        <f t="shared" si="139"/>
        <v>168.78236657379441</v>
      </c>
      <c r="AZ132" s="19"/>
      <c r="BA132" s="30"/>
      <c r="BB132" s="53">
        <f t="shared" si="140"/>
        <v>2506.5775172383364</v>
      </c>
      <c r="BC132" s="53">
        <f t="shared" si="141"/>
        <v>-125.32887586191681</v>
      </c>
      <c r="BD132" s="53">
        <f t="shared" si="142"/>
        <v>-24.779100409203085</v>
      </c>
      <c r="BE132" s="53">
        <f t="shared" si="161"/>
        <v>-243.55380292967416</v>
      </c>
      <c r="BF132" s="53">
        <f t="shared" si="143"/>
        <v>2112.9157380375423</v>
      </c>
      <c r="BG132" s="53">
        <f t="shared" si="170"/>
        <v>-14.961952995595606</v>
      </c>
      <c r="BH132" s="53">
        <f t="shared" si="171"/>
        <v>208.11706462412926</v>
      </c>
      <c r="BI132" s="53">
        <f t="shared" si="144"/>
        <v>2306.0708496660759</v>
      </c>
    </row>
    <row r="133" spans="1:61" x14ac:dyDescent="0.2">
      <c r="A133" s="19"/>
      <c r="B133" s="19"/>
      <c r="C133" s="19"/>
      <c r="D133" s="21"/>
      <c r="E133" s="55">
        <f t="shared" si="145"/>
        <v>11</v>
      </c>
      <c r="F133" s="27">
        <f t="shared" si="172"/>
        <v>2528.9230398245013</v>
      </c>
      <c r="G133" s="27">
        <f t="shared" si="173"/>
        <v>126.44615199122507</v>
      </c>
      <c r="H133" s="28">
        <f t="shared" si="174"/>
        <v>25</v>
      </c>
      <c r="I133" s="27">
        <f t="shared" si="146"/>
        <v>250000</v>
      </c>
      <c r="J133" s="56">
        <f t="shared" si="147"/>
        <v>0.74399999999999999</v>
      </c>
      <c r="K133" s="52">
        <f t="shared" si="129"/>
        <v>186</v>
      </c>
      <c r="L133" s="28"/>
      <c r="M133" s="96">
        <f t="shared" si="148"/>
        <v>1.3141842576365947</v>
      </c>
      <c r="N133" s="9">
        <v>0</v>
      </c>
      <c r="O133" s="30">
        <f t="shared" si="163"/>
        <v>0.99116401636812335</v>
      </c>
      <c r="P133" s="30">
        <f t="shared" si="149"/>
        <v>1.3025721470468479E-3</v>
      </c>
      <c r="Q133" s="30">
        <f t="shared" si="150"/>
        <v>0</v>
      </c>
      <c r="R133" s="30">
        <f t="shared" si="130"/>
        <v>0.98986144422107647</v>
      </c>
      <c r="S133" s="28"/>
      <c r="T133" s="52">
        <f t="shared" si="151"/>
        <v>168.49788278258097</v>
      </c>
      <c r="U133" s="52">
        <f t="shared" si="131"/>
        <v>184.11422862512023</v>
      </c>
      <c r="V133" s="19"/>
      <c r="W133" s="28"/>
      <c r="X133" s="53">
        <f t="shared" si="132"/>
        <v>2503.2834125246359</v>
      </c>
      <c r="Y133" s="53">
        <f t="shared" si="133"/>
        <v>-125.16417062623179</v>
      </c>
      <c r="Z133" s="53">
        <f t="shared" si="134"/>
        <v>-24.746536105526911</v>
      </c>
      <c r="AA133" s="53">
        <f t="shared" si="152"/>
        <v>-325.64303676171198</v>
      </c>
      <c r="AB133" s="53">
        <f t="shared" si="135"/>
        <v>2027.7296690311653</v>
      </c>
      <c r="AC133" s="53">
        <f t="shared" si="164"/>
        <v>-15.654456975065095</v>
      </c>
      <c r="AD133" s="53">
        <f t="shared" si="165"/>
        <v>209.06741998004617</v>
      </c>
      <c r="AE133" s="53">
        <f t="shared" si="136"/>
        <v>2221.1426320361461</v>
      </c>
      <c r="AF133" s="19"/>
      <c r="AG133" s="46"/>
      <c r="AH133" s="19"/>
      <c r="AI133" s="55">
        <f t="shared" si="153"/>
        <v>11</v>
      </c>
      <c r="AJ133" s="27">
        <f t="shared" si="166"/>
        <v>2528.9230398245013</v>
      </c>
      <c r="AK133" s="27">
        <f t="shared" si="167"/>
        <v>126.44615199122507</v>
      </c>
      <c r="AL133" s="28">
        <f t="shared" si="168"/>
        <v>25</v>
      </c>
      <c r="AM133" s="27">
        <f t="shared" si="154"/>
        <v>250000</v>
      </c>
      <c r="AN133" s="56">
        <f t="shared" si="155"/>
        <v>0.74399999999999999</v>
      </c>
      <c r="AO133" s="52">
        <f t="shared" si="137"/>
        <v>186</v>
      </c>
      <c r="AP133" s="28"/>
      <c r="AQ133" s="9">
        <f t="shared" si="169"/>
        <v>1.0644892486856419</v>
      </c>
      <c r="AR133" s="9">
        <f t="shared" si="156"/>
        <v>0</v>
      </c>
      <c r="AS133" s="30">
        <f t="shared" si="157"/>
        <v>0.99283745043408478</v>
      </c>
      <c r="AT133" s="30">
        <f t="shared" si="158"/>
        <v>1.056864791679547E-3</v>
      </c>
      <c r="AU133" s="30">
        <f t="shared" si="159"/>
        <v>0</v>
      </c>
      <c r="AV133" s="30">
        <f t="shared" si="138"/>
        <v>0.99178058564240523</v>
      </c>
      <c r="AW133" s="28"/>
      <c r="AX133" s="52">
        <f t="shared" si="160"/>
        <v>168.78236657379441</v>
      </c>
      <c r="AY133" s="52">
        <f t="shared" si="139"/>
        <v>184.47118892948737</v>
      </c>
      <c r="AZ133" s="19"/>
      <c r="BA133" s="28"/>
      <c r="BB133" s="53">
        <f t="shared" si="140"/>
        <v>2503.2834125246359</v>
      </c>
      <c r="BC133" s="53">
        <f t="shared" si="141"/>
        <v>-125.16417062623179</v>
      </c>
      <c r="BD133" s="53">
        <f t="shared" si="142"/>
        <v>-24.746536105526911</v>
      </c>
      <c r="BE133" s="53">
        <f t="shared" si="161"/>
        <v>-264.21619791988678</v>
      </c>
      <c r="BF133" s="53">
        <f t="shared" si="143"/>
        <v>2089.1565078729905</v>
      </c>
      <c r="BG133" s="53">
        <f t="shared" si="170"/>
        <v>-15.654456975065095</v>
      </c>
      <c r="BH133" s="53">
        <f t="shared" si="171"/>
        <v>209.09077499940838</v>
      </c>
      <c r="BI133" s="53">
        <f t="shared" si="144"/>
        <v>2282.592825897334</v>
      </c>
    </row>
    <row r="134" spans="1:61" x14ac:dyDescent="0.2">
      <c r="A134" s="220" t="s">
        <v>75</v>
      </c>
      <c r="B134" s="220"/>
      <c r="C134" s="19"/>
      <c r="D134" s="21"/>
      <c r="E134" s="55">
        <f t="shared" si="145"/>
        <v>12</v>
      </c>
      <c r="F134" s="27">
        <f t="shared" si="172"/>
        <v>2528.9230398245013</v>
      </c>
      <c r="G134" s="27">
        <f t="shared" si="173"/>
        <v>126.44615199122507</v>
      </c>
      <c r="H134" s="28">
        <f t="shared" si="174"/>
        <v>25</v>
      </c>
      <c r="I134" s="27">
        <f t="shared" si="146"/>
        <v>250000</v>
      </c>
      <c r="J134" s="56">
        <f t="shared" si="147"/>
        <v>0.80900000000000005</v>
      </c>
      <c r="K134" s="52">
        <f t="shared" si="129"/>
        <v>202.25</v>
      </c>
      <c r="L134" s="28"/>
      <c r="M134" s="96">
        <f t="shared" si="148"/>
        <v>1.4282641651842443</v>
      </c>
      <c r="N134" s="9">
        <v>0</v>
      </c>
      <c r="O134" s="30">
        <f t="shared" si="163"/>
        <v>0.98986144422107647</v>
      </c>
      <c r="P134" s="30">
        <f t="shared" si="149"/>
        <v>1.4137836292784861E-3</v>
      </c>
      <c r="Q134" s="30">
        <f t="shared" si="150"/>
        <v>0</v>
      </c>
      <c r="R134" s="30">
        <f t="shared" si="130"/>
        <v>0.98844766059179801</v>
      </c>
      <c r="S134" s="28"/>
      <c r="T134" s="52">
        <f t="shared" si="151"/>
        <v>184.11422862512023</v>
      </c>
      <c r="U134" s="52">
        <f t="shared" si="131"/>
        <v>199.91353935469115</v>
      </c>
      <c r="V134" s="19"/>
      <c r="W134" s="19"/>
      <c r="X134" s="53">
        <f t="shared" si="132"/>
        <v>2499.7080625312269</v>
      </c>
      <c r="Y134" s="53">
        <f t="shared" si="133"/>
        <v>-124.98540312656134</v>
      </c>
      <c r="Z134" s="53">
        <f t="shared" si="134"/>
        <v>-24.711191514794951</v>
      </c>
      <c r="AA134" s="53">
        <f t="shared" si="152"/>
        <v>-353.44590731962154</v>
      </c>
      <c r="AB134" s="53">
        <f t="shared" si="135"/>
        <v>1996.5655605702493</v>
      </c>
      <c r="AC134" s="53">
        <f t="shared" si="164"/>
        <v>-15.842970049241789</v>
      </c>
      <c r="AD134" s="53">
        <f t="shared" si="165"/>
        <v>210.07061530585332</v>
      </c>
      <c r="AE134" s="53">
        <f t="shared" si="136"/>
        <v>2190.7932058268607</v>
      </c>
      <c r="AF134" s="19"/>
      <c r="AG134" s="46"/>
      <c r="AH134" s="19"/>
      <c r="AI134" s="55">
        <f t="shared" si="153"/>
        <v>12</v>
      </c>
      <c r="AJ134" s="27">
        <f t="shared" si="166"/>
        <v>2528.9230398245013</v>
      </c>
      <c r="AK134" s="27">
        <f t="shared" si="167"/>
        <v>126.44615199122507</v>
      </c>
      <c r="AL134" s="28">
        <f t="shared" si="168"/>
        <v>25</v>
      </c>
      <c r="AM134" s="27">
        <f t="shared" si="154"/>
        <v>250000</v>
      </c>
      <c r="AN134" s="56">
        <f t="shared" si="155"/>
        <v>0.80900000000000005</v>
      </c>
      <c r="AO134" s="52">
        <f t="shared" si="137"/>
        <v>202.25</v>
      </c>
      <c r="AP134" s="28"/>
      <c r="AQ134" s="9">
        <f t="shared" si="169"/>
        <v>1.1568939737992379</v>
      </c>
      <c r="AR134" s="9">
        <f t="shared" si="156"/>
        <v>0</v>
      </c>
      <c r="AS134" s="30">
        <f t="shared" si="157"/>
        <v>0.99178058564240523</v>
      </c>
      <c r="AT134" s="30">
        <f t="shared" si="158"/>
        <v>1.1473849828607776E-3</v>
      </c>
      <c r="AU134" s="30">
        <f t="shared" si="159"/>
        <v>0</v>
      </c>
      <c r="AV134" s="30">
        <f t="shared" si="138"/>
        <v>0.99063320065954441</v>
      </c>
      <c r="AW134" s="28"/>
      <c r="AX134" s="52">
        <f t="shared" si="160"/>
        <v>184.47118892948737</v>
      </c>
      <c r="AY134" s="52">
        <f t="shared" si="139"/>
        <v>200.35556483339286</v>
      </c>
      <c r="AZ134" s="19"/>
      <c r="BA134" s="19"/>
      <c r="BB134" s="53">
        <f t="shared" si="140"/>
        <v>2499.7080625312269</v>
      </c>
      <c r="BC134" s="53">
        <f t="shared" si="141"/>
        <v>-124.98540312656134</v>
      </c>
      <c r="BD134" s="53">
        <f t="shared" si="142"/>
        <v>-24.711191514794951</v>
      </c>
      <c r="BE134" s="53">
        <f t="shared" si="161"/>
        <v>-286.84624571519441</v>
      </c>
      <c r="BF134" s="53">
        <f t="shared" si="143"/>
        <v>2063.1652221746763</v>
      </c>
      <c r="BG134" s="53">
        <f t="shared" si="170"/>
        <v>-15.842970049241789</v>
      </c>
      <c r="BH134" s="53">
        <f t="shared" si="171"/>
        <v>210.09992036673037</v>
      </c>
      <c r="BI134" s="53">
        <f t="shared" si="144"/>
        <v>2257.4221724921649</v>
      </c>
    </row>
    <row r="135" spans="1:61" x14ac:dyDescent="0.2">
      <c r="A135" s="37" t="s">
        <v>8</v>
      </c>
      <c r="B135" s="37" t="s">
        <v>76</v>
      </c>
      <c r="C135" s="37" t="s">
        <v>77</v>
      </c>
      <c r="D135" s="21"/>
      <c r="E135" s="55">
        <f t="shared" si="145"/>
        <v>13</v>
      </c>
      <c r="F135" s="27">
        <f t="shared" si="172"/>
        <v>2528.9230398245013</v>
      </c>
      <c r="G135" s="27">
        <f t="shared" si="173"/>
        <v>126.44615199122507</v>
      </c>
      <c r="H135" s="28">
        <f t="shared" si="174"/>
        <v>25</v>
      </c>
      <c r="I135" s="27">
        <f t="shared" si="146"/>
        <v>250000</v>
      </c>
      <c r="J135" s="56">
        <f t="shared" si="147"/>
        <v>0.878</v>
      </c>
      <c r="K135" s="52">
        <f t="shared" si="129"/>
        <v>219.5</v>
      </c>
      <c r="L135" s="28"/>
      <c r="M135" s="96">
        <f t="shared" si="148"/>
        <v>1.5531325570520966</v>
      </c>
      <c r="N135" s="9">
        <v>0</v>
      </c>
      <c r="O135" s="30">
        <f t="shared" si="163"/>
        <v>0.98844766059179801</v>
      </c>
      <c r="P135" s="30">
        <f t="shared" si="149"/>
        <v>1.5351902426071022E-3</v>
      </c>
      <c r="Q135" s="30">
        <f t="shared" si="150"/>
        <v>0</v>
      </c>
      <c r="R135" s="30">
        <f t="shared" si="130"/>
        <v>0.98691247034919094</v>
      </c>
      <c r="S135" s="28"/>
      <c r="T135" s="52">
        <f t="shared" si="151"/>
        <v>199.91353935469115</v>
      </c>
      <c r="U135" s="52">
        <f t="shared" si="131"/>
        <v>216.62728724164742</v>
      </c>
      <c r="V135" s="19"/>
      <c r="W135" s="19"/>
      <c r="X135" s="53">
        <f t="shared" si="132"/>
        <v>2495.8256845561841</v>
      </c>
      <c r="Y135" s="53">
        <f t="shared" si="133"/>
        <v>-124.7912842278092</v>
      </c>
      <c r="Z135" s="53">
        <f t="shared" si="134"/>
        <v>-24.672811758729772</v>
      </c>
      <c r="AA135" s="53">
        <f t="shared" si="152"/>
        <v>-383.79756065177554</v>
      </c>
      <c r="AB135" s="53">
        <f t="shared" si="135"/>
        <v>1962.5640279178695</v>
      </c>
      <c r="AC135" s="53">
        <f t="shared" si="164"/>
        <v>-16.764784406186951</v>
      </c>
      <c r="AD135" s="53">
        <f t="shared" si="165"/>
        <v>211.06488582176905</v>
      </c>
      <c r="AE135" s="53">
        <f t="shared" si="136"/>
        <v>2156.8641293334517</v>
      </c>
      <c r="AF135" s="19"/>
      <c r="AG135" s="46"/>
      <c r="AH135" s="19"/>
      <c r="AI135" s="55">
        <f t="shared" si="153"/>
        <v>13</v>
      </c>
      <c r="AJ135" s="27">
        <f t="shared" si="166"/>
        <v>2528.9230398245013</v>
      </c>
      <c r="AK135" s="27">
        <f t="shared" si="167"/>
        <v>126.44615199122507</v>
      </c>
      <c r="AL135" s="28">
        <f t="shared" si="168"/>
        <v>25</v>
      </c>
      <c r="AM135" s="27">
        <f t="shared" si="154"/>
        <v>250000</v>
      </c>
      <c r="AN135" s="56">
        <f t="shared" si="155"/>
        <v>0.878</v>
      </c>
      <c r="AO135" s="52">
        <f t="shared" si="137"/>
        <v>219.5</v>
      </c>
      <c r="AP135" s="28"/>
      <c r="AQ135" s="9">
        <f t="shared" si="169"/>
        <v>1.2580373712121984</v>
      </c>
      <c r="AR135" s="9">
        <f t="shared" si="156"/>
        <v>0</v>
      </c>
      <c r="AS135" s="30">
        <f t="shared" si="157"/>
        <v>0.99063320065954441</v>
      </c>
      <c r="AT135" s="30">
        <f t="shared" si="158"/>
        <v>1.2462535875932595E-3</v>
      </c>
      <c r="AU135" s="30">
        <f t="shared" si="159"/>
        <v>0</v>
      </c>
      <c r="AV135" s="30">
        <f t="shared" si="138"/>
        <v>0.98938694707195118</v>
      </c>
      <c r="AW135" s="28"/>
      <c r="AX135" s="52">
        <f t="shared" si="160"/>
        <v>200.35556483339286</v>
      </c>
      <c r="AY135" s="52">
        <f t="shared" si="139"/>
        <v>217.17043488229328</v>
      </c>
      <c r="AZ135" s="19"/>
      <c r="BA135" s="19"/>
      <c r="BB135" s="53">
        <f t="shared" si="140"/>
        <v>2495.8256845561841</v>
      </c>
      <c r="BC135" s="53">
        <f t="shared" si="141"/>
        <v>-124.7912842278092</v>
      </c>
      <c r="BD135" s="53">
        <f t="shared" si="142"/>
        <v>-24.672811758729772</v>
      </c>
      <c r="BE135" s="53">
        <f t="shared" si="161"/>
        <v>-311.56339689831486</v>
      </c>
      <c r="BF135" s="53">
        <f t="shared" si="143"/>
        <v>2034.7981916713302</v>
      </c>
      <c r="BG135" s="53">
        <f t="shared" si="170"/>
        <v>-16.764784406186951</v>
      </c>
      <c r="BH135" s="53">
        <f t="shared" si="171"/>
        <v>211.10117440457245</v>
      </c>
      <c r="BI135" s="53">
        <f t="shared" si="144"/>
        <v>2229.1345816697158</v>
      </c>
    </row>
    <row r="136" spans="1:61" x14ac:dyDescent="0.2">
      <c r="A136" s="21">
        <v>1</v>
      </c>
      <c r="B136" s="60">
        <f>B31</f>
        <v>200</v>
      </c>
      <c r="C136" s="60">
        <f>C31</f>
        <v>240</v>
      </c>
      <c r="D136" s="21"/>
      <c r="E136" s="55">
        <f t="shared" si="145"/>
        <v>14</v>
      </c>
      <c r="F136" s="27">
        <f t="shared" si="172"/>
        <v>2528.9230398245013</v>
      </c>
      <c r="G136" s="27">
        <f t="shared" si="173"/>
        <v>126.44615199122507</v>
      </c>
      <c r="H136" s="28">
        <f t="shared" si="174"/>
        <v>25</v>
      </c>
      <c r="I136" s="27">
        <f t="shared" si="146"/>
        <v>250000</v>
      </c>
      <c r="J136" s="56">
        <f t="shared" si="147"/>
        <v>0.94899999999999995</v>
      </c>
      <c r="K136" s="52">
        <f t="shared" si="129"/>
        <v>237.25</v>
      </c>
      <c r="L136" s="28"/>
      <c r="M136" s="96">
        <f t="shared" si="148"/>
        <v>1.6902913329606097</v>
      </c>
      <c r="N136" s="9">
        <v>0</v>
      </c>
      <c r="O136" s="30">
        <f t="shared" si="163"/>
        <v>0.98691247034919094</v>
      </c>
      <c r="P136" s="30">
        <f t="shared" si="149"/>
        <v>1.6681695950219822E-3</v>
      </c>
      <c r="Q136" s="30">
        <f t="shared" si="150"/>
        <v>0</v>
      </c>
      <c r="R136" s="30">
        <f t="shared" si="130"/>
        <v>0.98524430075416891</v>
      </c>
      <c r="S136" s="28"/>
      <c r="T136" s="52">
        <f t="shared" si="151"/>
        <v>216.62728724164742</v>
      </c>
      <c r="U136" s="52">
        <f t="shared" si="131"/>
        <v>233.74921035392657</v>
      </c>
      <c r="V136" s="19"/>
      <c r="W136" s="19"/>
      <c r="X136" s="53">
        <f t="shared" si="132"/>
        <v>2491.6070120329982</v>
      </c>
      <c r="Y136" s="53">
        <f t="shared" si="133"/>
        <v>-124.5803506016499</v>
      </c>
      <c r="Z136" s="53">
        <f t="shared" si="134"/>
        <v>-24.631107518854222</v>
      </c>
      <c r="AA136" s="53">
        <f t="shared" si="152"/>
        <v>-417.04239875549553</v>
      </c>
      <c r="AB136" s="53">
        <f t="shared" si="135"/>
        <v>1925.3531551569986</v>
      </c>
      <c r="AC136" s="53">
        <f t="shared" si="164"/>
        <v>-17.18072209044588</v>
      </c>
      <c r="AD136" s="53">
        <f t="shared" si="165"/>
        <v>212.10800003474702</v>
      </c>
      <c r="AE136" s="53">
        <f t="shared" si="136"/>
        <v>2120.2804331012999</v>
      </c>
      <c r="AF136" s="19"/>
      <c r="AG136" s="46"/>
      <c r="AH136" s="19"/>
      <c r="AI136" s="55">
        <f t="shared" si="153"/>
        <v>14</v>
      </c>
      <c r="AJ136" s="27">
        <f t="shared" si="166"/>
        <v>2528.9230398245013</v>
      </c>
      <c r="AK136" s="27">
        <f t="shared" si="167"/>
        <v>126.44615199122507</v>
      </c>
      <c r="AL136" s="28">
        <f t="shared" si="168"/>
        <v>25</v>
      </c>
      <c r="AM136" s="27">
        <f t="shared" si="154"/>
        <v>250000</v>
      </c>
      <c r="AN136" s="56">
        <f t="shared" si="155"/>
        <v>0.94899999999999995</v>
      </c>
      <c r="AO136" s="52">
        <f t="shared" si="137"/>
        <v>237.25</v>
      </c>
      <c r="AP136" s="28"/>
      <c r="AQ136" s="9">
        <f t="shared" si="169"/>
        <v>1.369135979698094</v>
      </c>
      <c r="AR136" s="9">
        <f t="shared" si="156"/>
        <v>0</v>
      </c>
      <c r="AS136" s="30">
        <f t="shared" si="157"/>
        <v>0.98938694707195118</v>
      </c>
      <c r="AT136" s="30">
        <f t="shared" si="158"/>
        <v>1.354605267079862E-3</v>
      </c>
      <c r="AU136" s="30">
        <f t="shared" si="159"/>
        <v>0</v>
      </c>
      <c r="AV136" s="30">
        <f t="shared" si="138"/>
        <v>0.98803234180487132</v>
      </c>
      <c r="AW136" s="28"/>
      <c r="AX136" s="52">
        <f t="shared" si="160"/>
        <v>217.17043488229328</v>
      </c>
      <c r="AY136" s="52">
        <f t="shared" si="139"/>
        <v>234.41067309320573</v>
      </c>
      <c r="AZ136" s="19"/>
      <c r="BA136" s="19"/>
      <c r="BB136" s="53">
        <f t="shared" si="140"/>
        <v>2491.6070120329982</v>
      </c>
      <c r="BC136" s="53">
        <f t="shared" si="141"/>
        <v>-124.5803506016499</v>
      </c>
      <c r="BD136" s="53">
        <f t="shared" si="142"/>
        <v>-24.631107518854222</v>
      </c>
      <c r="BE136" s="53">
        <f t="shared" si="161"/>
        <v>-338.65131676996549</v>
      </c>
      <c r="BF136" s="53">
        <f t="shared" si="143"/>
        <v>2003.7442371425286</v>
      </c>
      <c r="BG136" s="53">
        <f t="shared" si="170"/>
        <v>-17.18072209044588</v>
      </c>
      <c r="BH136" s="53">
        <f t="shared" si="171"/>
        <v>212.1525903560786</v>
      </c>
      <c r="BI136" s="53">
        <f t="shared" si="144"/>
        <v>2198.7161054081612</v>
      </c>
    </row>
    <row r="137" spans="1:61" x14ac:dyDescent="0.2">
      <c r="A137" s="39" t="s">
        <v>74</v>
      </c>
      <c r="B137" s="60">
        <f>B32</f>
        <v>25</v>
      </c>
      <c r="C137" s="60">
        <f>C32</f>
        <v>25</v>
      </c>
      <c r="D137" s="21"/>
      <c r="E137" s="55">
        <f t="shared" si="145"/>
        <v>15</v>
      </c>
      <c r="F137" s="27">
        <f t="shared" si="172"/>
        <v>2528.9230398245013</v>
      </c>
      <c r="G137" s="27">
        <f t="shared" si="173"/>
        <v>126.44615199122507</v>
      </c>
      <c r="H137" s="28">
        <f t="shared" si="174"/>
        <v>25</v>
      </c>
      <c r="I137" s="27">
        <f t="shared" si="146"/>
        <v>250000</v>
      </c>
      <c r="J137" s="56">
        <f t="shared" si="147"/>
        <v>1.0229999999999999</v>
      </c>
      <c r="K137" s="52">
        <f t="shared" si="129"/>
        <v>255.74999999999997</v>
      </c>
      <c r="L137" s="28"/>
      <c r="M137" s="96">
        <f t="shared" si="148"/>
        <v>1.8407637069377385</v>
      </c>
      <c r="N137" s="9">
        <v>0</v>
      </c>
      <c r="O137" s="30">
        <f t="shared" si="163"/>
        <v>0.98524430075416891</v>
      </c>
      <c r="P137" s="30">
        <f t="shared" si="149"/>
        <v>1.8136019512955241E-3</v>
      </c>
      <c r="Q137" s="30">
        <f t="shared" si="150"/>
        <v>0</v>
      </c>
      <c r="R137" s="30">
        <f t="shared" si="130"/>
        <v>0.98343069880287337</v>
      </c>
      <c r="S137" s="28"/>
      <c r="T137" s="52">
        <f t="shared" si="151"/>
        <v>233.74921035392657</v>
      </c>
      <c r="U137" s="52">
        <f t="shared" si="131"/>
        <v>251.51240121883484</v>
      </c>
      <c r="V137" s="19"/>
      <c r="W137" s="19"/>
      <c r="X137" s="53">
        <f t="shared" si="132"/>
        <v>2487.0205522732963</v>
      </c>
      <c r="Y137" s="53">
        <f t="shared" si="133"/>
        <v>-124.3510276136648</v>
      </c>
      <c r="Z137" s="53">
        <f t="shared" si="134"/>
        <v>-24.585767470071833</v>
      </c>
      <c r="AA137" s="53">
        <f t="shared" si="152"/>
        <v>-453.40048782388101</v>
      </c>
      <c r="AB137" s="53">
        <f t="shared" si="135"/>
        <v>1884.6832693656784</v>
      </c>
      <c r="AC137" s="53">
        <f t="shared" si="164"/>
        <v>-17.831246327533105</v>
      </c>
      <c r="AD137" s="53">
        <f t="shared" si="165"/>
        <v>213.15593964096178</v>
      </c>
      <c r="AE137" s="53">
        <f t="shared" si="136"/>
        <v>2080.0079626791071</v>
      </c>
      <c r="AF137" s="19"/>
      <c r="AG137" s="46"/>
      <c r="AH137" s="19"/>
      <c r="AI137" s="55">
        <f t="shared" si="153"/>
        <v>15</v>
      </c>
      <c r="AJ137" s="27">
        <f t="shared" si="166"/>
        <v>2528.9230398245013</v>
      </c>
      <c r="AK137" s="27">
        <f t="shared" si="167"/>
        <v>126.44615199122507</v>
      </c>
      <c r="AL137" s="28">
        <f t="shared" si="168"/>
        <v>25</v>
      </c>
      <c r="AM137" s="27">
        <f t="shared" si="154"/>
        <v>250000</v>
      </c>
      <c r="AN137" s="56">
        <f t="shared" si="155"/>
        <v>1.0229999999999999</v>
      </c>
      <c r="AO137" s="52">
        <f t="shared" si="137"/>
        <v>255.74999999999997</v>
      </c>
      <c r="AP137" s="28"/>
      <c r="AQ137" s="9">
        <f t="shared" si="169"/>
        <v>1.4910186026195682</v>
      </c>
      <c r="AR137" s="9">
        <f t="shared" si="156"/>
        <v>0</v>
      </c>
      <c r="AS137" s="30">
        <f t="shared" si="157"/>
        <v>0.98803234180487132</v>
      </c>
      <c r="AT137" s="30">
        <f t="shared" si="158"/>
        <v>1.4731746016208389E-3</v>
      </c>
      <c r="AU137" s="30">
        <f t="shared" si="159"/>
        <v>0</v>
      </c>
      <c r="AV137" s="30">
        <f t="shared" si="138"/>
        <v>0.98655916720325043</v>
      </c>
      <c r="AW137" s="28"/>
      <c r="AX137" s="52">
        <f t="shared" si="160"/>
        <v>234.41067309320573</v>
      </c>
      <c r="AY137" s="52">
        <f t="shared" si="139"/>
        <v>252.31250701223126</v>
      </c>
      <c r="AZ137" s="19"/>
      <c r="BA137" s="19"/>
      <c r="BB137" s="53">
        <f t="shared" si="140"/>
        <v>2487.0205522732963</v>
      </c>
      <c r="BC137" s="53">
        <f t="shared" si="141"/>
        <v>-124.3510276136648</v>
      </c>
      <c r="BD137" s="53">
        <f t="shared" si="142"/>
        <v>-24.585767470071833</v>
      </c>
      <c r="BE137" s="53">
        <f t="shared" si="161"/>
        <v>-368.29365040520975</v>
      </c>
      <c r="BF137" s="53">
        <f t="shared" si="143"/>
        <v>1969.7901067843497</v>
      </c>
      <c r="BG137" s="53">
        <f t="shared" si="170"/>
        <v>-17.831246327533105</v>
      </c>
      <c r="BH137" s="53">
        <f t="shared" si="171"/>
        <v>213.21024317445088</v>
      </c>
      <c r="BI137" s="53">
        <f t="shared" si="144"/>
        <v>2165.1691036312677</v>
      </c>
    </row>
    <row r="138" spans="1:61" x14ac:dyDescent="0.2">
      <c r="A138" s="19"/>
      <c r="B138" s="19"/>
      <c r="C138" s="19"/>
      <c r="D138" s="21"/>
      <c r="E138" s="55">
        <f t="shared" si="145"/>
        <v>16</v>
      </c>
      <c r="F138" s="27">
        <f t="shared" si="172"/>
        <v>2528.9230398245013</v>
      </c>
      <c r="G138" s="27">
        <f t="shared" si="173"/>
        <v>126.44615199122507</v>
      </c>
      <c r="H138" s="28">
        <f t="shared" si="174"/>
        <v>25</v>
      </c>
      <c r="I138" s="27">
        <f t="shared" si="146"/>
        <v>250000</v>
      </c>
      <c r="J138" s="56">
        <f t="shared" si="147"/>
        <v>1.099</v>
      </c>
      <c r="K138" s="52">
        <f t="shared" si="129"/>
        <v>274.75</v>
      </c>
      <c r="L138" s="28"/>
      <c r="M138" s="96">
        <f t="shared" si="148"/>
        <v>2.0063049989834814</v>
      </c>
      <c r="N138" s="9">
        <v>0</v>
      </c>
      <c r="O138" s="30">
        <f t="shared" si="163"/>
        <v>0.98343069880287337</v>
      </c>
      <c r="P138" s="30">
        <f t="shared" si="149"/>
        <v>1.9730619271620233E-3</v>
      </c>
      <c r="Q138" s="30">
        <f t="shared" si="150"/>
        <v>0</v>
      </c>
      <c r="R138" s="30">
        <f t="shared" si="130"/>
        <v>0.9814576368757113</v>
      </c>
      <c r="S138" s="28"/>
      <c r="T138" s="52">
        <f t="shared" si="151"/>
        <v>251.51240121883484</v>
      </c>
      <c r="U138" s="52">
        <f t="shared" si="131"/>
        <v>269.65548573160169</v>
      </c>
      <c r="V138" s="19"/>
      <c r="W138" s="19"/>
      <c r="X138" s="53">
        <f t="shared" si="132"/>
        <v>2482.0308305066956</v>
      </c>
      <c r="Y138" s="53">
        <f t="shared" si="133"/>
        <v>-124.10154152533477</v>
      </c>
      <c r="Z138" s="53">
        <f t="shared" si="134"/>
        <v>-24.536440921892783</v>
      </c>
      <c r="AA138" s="53">
        <f t="shared" si="152"/>
        <v>-493.26548179050582</v>
      </c>
      <c r="AB138" s="53">
        <f t="shared" si="135"/>
        <v>1840.1273662689623</v>
      </c>
      <c r="AC138" s="53">
        <f t="shared" si="164"/>
        <v>-18.221354578210779</v>
      </c>
      <c r="AD138" s="53">
        <f t="shared" si="165"/>
        <v>214.22507391128408</v>
      </c>
      <c r="AE138" s="53">
        <f t="shared" si="136"/>
        <v>2036.1310856020355</v>
      </c>
      <c r="AF138" s="19"/>
      <c r="AG138" s="46"/>
      <c r="AH138" s="19"/>
      <c r="AI138" s="55">
        <f t="shared" si="153"/>
        <v>16</v>
      </c>
      <c r="AJ138" s="27">
        <f t="shared" si="166"/>
        <v>2528.9230398245013</v>
      </c>
      <c r="AK138" s="27">
        <f t="shared" si="167"/>
        <v>126.44615199122507</v>
      </c>
      <c r="AL138" s="28">
        <f t="shared" si="168"/>
        <v>25</v>
      </c>
      <c r="AM138" s="27">
        <f t="shared" si="154"/>
        <v>250000</v>
      </c>
      <c r="AN138" s="56">
        <f t="shared" si="155"/>
        <v>1.099</v>
      </c>
      <c r="AO138" s="52">
        <f t="shared" si="137"/>
        <v>274.75</v>
      </c>
      <c r="AP138" s="28"/>
      <c r="AQ138" s="9">
        <f t="shared" si="169"/>
        <v>1.62510704917662</v>
      </c>
      <c r="AR138" s="9">
        <f t="shared" si="156"/>
        <v>0</v>
      </c>
      <c r="AS138" s="30">
        <f t="shared" si="157"/>
        <v>0.98655916720325043</v>
      </c>
      <c r="AT138" s="30">
        <f t="shared" si="158"/>
        <v>1.6032642570518178E-3</v>
      </c>
      <c r="AU138" s="30">
        <f t="shared" si="159"/>
        <v>0</v>
      </c>
      <c r="AV138" s="30">
        <f t="shared" si="138"/>
        <v>0.98495590294619861</v>
      </c>
      <c r="AW138" s="28"/>
      <c r="AX138" s="52">
        <f t="shared" si="160"/>
        <v>252.31250701223126</v>
      </c>
      <c r="AY138" s="52">
        <f t="shared" si="139"/>
        <v>270.61663433446807</v>
      </c>
      <c r="AZ138" s="19"/>
      <c r="BA138" s="19"/>
      <c r="BB138" s="53">
        <f t="shared" si="140"/>
        <v>2482.0308305066956</v>
      </c>
      <c r="BC138" s="53">
        <f t="shared" si="141"/>
        <v>-124.10154152533477</v>
      </c>
      <c r="BD138" s="53">
        <f t="shared" si="142"/>
        <v>-24.536440921892783</v>
      </c>
      <c r="BE138" s="53">
        <f t="shared" si="161"/>
        <v>-400.81606426295446</v>
      </c>
      <c r="BF138" s="53">
        <f t="shared" si="143"/>
        <v>1932.5767837965136</v>
      </c>
      <c r="BG138" s="53">
        <f t="shared" si="170"/>
        <v>-18.221354578210779</v>
      </c>
      <c r="BH138" s="53">
        <f t="shared" si="171"/>
        <v>214.29075950348218</v>
      </c>
      <c r="BI138" s="53">
        <f t="shared" si="144"/>
        <v>2128.6461887217852</v>
      </c>
    </row>
    <row r="139" spans="1:61" x14ac:dyDescent="0.2">
      <c r="A139" s="92"/>
      <c r="B139" s="93" t="s">
        <v>78</v>
      </c>
      <c r="C139" s="93" t="s">
        <v>79</v>
      </c>
      <c r="D139" s="21"/>
      <c r="E139" s="55">
        <f t="shared" si="145"/>
        <v>17</v>
      </c>
      <c r="F139" s="27">
        <f t="shared" si="172"/>
        <v>2528.9230398245013</v>
      </c>
      <c r="G139" s="27">
        <f t="shared" si="173"/>
        <v>126.44615199122507</v>
      </c>
      <c r="H139" s="28">
        <f t="shared" si="174"/>
        <v>25</v>
      </c>
      <c r="I139" s="27">
        <f t="shared" si="146"/>
        <v>250000</v>
      </c>
      <c r="J139" s="56">
        <f t="shared" si="147"/>
        <v>1.1779999999999999</v>
      </c>
      <c r="K139" s="52">
        <f t="shared" si="129"/>
        <v>294.5</v>
      </c>
      <c r="L139" s="28"/>
      <c r="M139" s="96">
        <f t="shared" si="148"/>
        <v>2.1871053257687421</v>
      </c>
      <c r="N139" s="9">
        <v>0</v>
      </c>
      <c r="O139" s="30">
        <f t="shared" si="163"/>
        <v>0.9814576368757113</v>
      </c>
      <c r="P139" s="30">
        <f t="shared" si="149"/>
        <v>2.1465512246272725E-3</v>
      </c>
      <c r="Q139" s="30">
        <f t="shared" si="150"/>
        <v>0</v>
      </c>
      <c r="R139" s="30">
        <f t="shared" si="130"/>
        <v>0.97931108565108405</v>
      </c>
      <c r="S139" s="28"/>
      <c r="T139" s="52">
        <f t="shared" si="151"/>
        <v>269.65548573160169</v>
      </c>
      <c r="U139" s="52">
        <f t="shared" si="131"/>
        <v>288.40711472424425</v>
      </c>
      <c r="V139" s="19"/>
      <c r="W139" s="28"/>
      <c r="X139" s="53">
        <f t="shared" si="132"/>
        <v>2476.6023676585719</v>
      </c>
      <c r="Y139" s="53">
        <f t="shared" si="133"/>
        <v>-123.8301183829286</v>
      </c>
      <c r="Z139" s="53">
        <f t="shared" si="134"/>
        <v>-24.482777141277101</v>
      </c>
      <c r="AA139" s="53">
        <f t="shared" si="152"/>
        <v>-536.6378061568181</v>
      </c>
      <c r="AB139" s="53">
        <f t="shared" si="135"/>
        <v>1791.6516659775484</v>
      </c>
      <c r="AC139" s="53">
        <f t="shared" si="164"/>
        <v>-18.841689563807552</v>
      </c>
      <c r="AD139" s="53">
        <f t="shared" si="165"/>
        <v>215.29117798214838</v>
      </c>
      <c r="AE139" s="53">
        <f t="shared" si="136"/>
        <v>1988.1011543958894</v>
      </c>
      <c r="AF139" s="19"/>
      <c r="AG139" s="46"/>
      <c r="AH139" s="19"/>
      <c r="AI139" s="55">
        <f t="shared" si="153"/>
        <v>17</v>
      </c>
      <c r="AJ139" s="27">
        <f t="shared" si="166"/>
        <v>2528.9230398245013</v>
      </c>
      <c r="AK139" s="27">
        <f t="shared" si="167"/>
        <v>126.44615199122507</v>
      </c>
      <c r="AL139" s="28">
        <f t="shared" si="168"/>
        <v>25</v>
      </c>
      <c r="AM139" s="27">
        <f t="shared" si="154"/>
        <v>250000</v>
      </c>
      <c r="AN139" s="56">
        <f t="shared" si="155"/>
        <v>1.1779999999999999</v>
      </c>
      <c r="AO139" s="52">
        <f t="shared" si="137"/>
        <v>294.5</v>
      </c>
      <c r="AP139" s="28"/>
      <c r="AQ139" s="9">
        <f t="shared" si="169"/>
        <v>1.7715553138726812</v>
      </c>
      <c r="AR139" s="9">
        <f t="shared" si="156"/>
        <v>0</v>
      </c>
      <c r="AS139" s="30">
        <f t="shared" si="157"/>
        <v>0.98495590294619861</v>
      </c>
      <c r="AT139" s="30">
        <f t="shared" si="158"/>
        <v>1.744903863794603E-3</v>
      </c>
      <c r="AU139" s="30">
        <f t="shared" si="159"/>
        <v>0</v>
      </c>
      <c r="AV139" s="30">
        <f t="shared" si="138"/>
        <v>0.98321099908240406</v>
      </c>
      <c r="AW139" s="28"/>
      <c r="AX139" s="52">
        <f t="shared" si="160"/>
        <v>270.61663433446807</v>
      </c>
      <c r="AY139" s="52">
        <f t="shared" si="139"/>
        <v>289.55563922976802</v>
      </c>
      <c r="AZ139" s="19"/>
      <c r="BA139" s="28"/>
      <c r="BB139" s="53">
        <f t="shared" si="140"/>
        <v>2476.6023676585719</v>
      </c>
      <c r="BC139" s="53">
        <f t="shared" si="141"/>
        <v>-123.8301183829286</v>
      </c>
      <c r="BD139" s="53">
        <f t="shared" si="142"/>
        <v>-24.482777141277101</v>
      </c>
      <c r="BE139" s="53">
        <f t="shared" si="161"/>
        <v>-436.22596594865075</v>
      </c>
      <c r="BF139" s="53">
        <f t="shared" si="143"/>
        <v>1892.0635061857156</v>
      </c>
      <c r="BG139" s="53">
        <f t="shared" si="170"/>
        <v>-18.841689563807552</v>
      </c>
      <c r="BH139" s="53">
        <f t="shared" si="171"/>
        <v>215.37008456636599</v>
      </c>
      <c r="BI139" s="53">
        <f t="shared" si="144"/>
        <v>2088.5919011882743</v>
      </c>
    </row>
    <row r="140" spans="1:61" x14ac:dyDescent="0.2">
      <c r="A140" s="35" t="s">
        <v>80</v>
      </c>
      <c r="B140" s="90">
        <f>AE224</f>
        <v>3863.9909741499828</v>
      </c>
      <c r="C140" s="90">
        <f>BI224</f>
        <v>7348.39485987833</v>
      </c>
      <c r="D140" s="21"/>
      <c r="E140" s="55">
        <f t="shared" si="145"/>
        <v>18</v>
      </c>
      <c r="F140" s="27">
        <f t="shared" si="172"/>
        <v>2528.9230398245013</v>
      </c>
      <c r="G140" s="27">
        <f t="shared" si="173"/>
        <v>126.44615199122507</v>
      </c>
      <c r="H140" s="28">
        <f t="shared" si="174"/>
        <v>25</v>
      </c>
      <c r="I140" s="27">
        <f t="shared" si="146"/>
        <v>250000</v>
      </c>
      <c r="J140" s="56">
        <f t="shared" si="147"/>
        <v>1.2609999999999999</v>
      </c>
      <c r="K140" s="52">
        <f t="shared" si="129"/>
        <v>315.25</v>
      </c>
      <c r="L140" s="28"/>
      <c r="M140" s="96">
        <f t="shared" si="148"/>
        <v>2.387234329377383</v>
      </c>
      <c r="N140" s="9">
        <v>0</v>
      </c>
      <c r="O140" s="30">
        <f t="shared" si="163"/>
        <v>0.97931108565108405</v>
      </c>
      <c r="P140" s="30">
        <f t="shared" si="149"/>
        <v>2.3378450428061023E-3</v>
      </c>
      <c r="Q140" s="30">
        <f t="shared" si="150"/>
        <v>0</v>
      </c>
      <c r="R140" s="30">
        <f t="shared" si="130"/>
        <v>0.97697324060827795</v>
      </c>
      <c r="S140" s="28"/>
      <c r="T140" s="52">
        <f t="shared" si="151"/>
        <v>288.40711472424425</v>
      </c>
      <c r="U140" s="52">
        <f t="shared" si="131"/>
        <v>307.99081410175961</v>
      </c>
      <c r="V140" s="19"/>
      <c r="W140" s="19"/>
      <c r="X140" s="53">
        <f t="shared" si="132"/>
        <v>2470.6901374662802</v>
      </c>
      <c r="Y140" s="53">
        <f t="shared" si="133"/>
        <v>-123.53450687331402</v>
      </c>
      <c r="Z140" s="53">
        <f t="shared" si="134"/>
        <v>-24.424331015206949</v>
      </c>
      <c r="AA140" s="53">
        <f t="shared" si="152"/>
        <v>-584.46126070152559</v>
      </c>
      <c r="AB140" s="53">
        <f t="shared" si="135"/>
        <v>1738.2700388762337</v>
      </c>
      <c r="AC140" s="53">
        <f t="shared" si="164"/>
        <v>-19.688545691607217</v>
      </c>
      <c r="AD140" s="53">
        <f t="shared" si="165"/>
        <v>216.36951154485845</v>
      </c>
      <c r="AE140" s="53">
        <f t="shared" si="136"/>
        <v>1934.9510047294848</v>
      </c>
      <c r="AF140" s="19"/>
      <c r="AG140" s="46"/>
      <c r="AH140" s="19"/>
      <c r="AI140" s="55">
        <f t="shared" si="153"/>
        <v>18</v>
      </c>
      <c r="AJ140" s="27">
        <f t="shared" si="166"/>
        <v>2528.9230398245013</v>
      </c>
      <c r="AK140" s="27">
        <f t="shared" si="167"/>
        <v>126.44615199122507</v>
      </c>
      <c r="AL140" s="28">
        <f t="shared" si="168"/>
        <v>25</v>
      </c>
      <c r="AM140" s="27">
        <f t="shared" si="154"/>
        <v>250000</v>
      </c>
      <c r="AN140" s="56">
        <f t="shared" si="155"/>
        <v>1.2609999999999999</v>
      </c>
      <c r="AO140" s="52">
        <f t="shared" si="137"/>
        <v>315.25</v>
      </c>
      <c r="AP140" s="28"/>
      <c r="AQ140" s="9">
        <f t="shared" si="169"/>
        <v>1.9336598067956803</v>
      </c>
      <c r="AR140" s="9">
        <f t="shared" si="156"/>
        <v>0</v>
      </c>
      <c r="AS140" s="30">
        <f t="shared" si="157"/>
        <v>0.98321099908240406</v>
      </c>
      <c r="AT140" s="30">
        <f t="shared" si="158"/>
        <v>1.9011955905250692E-3</v>
      </c>
      <c r="AU140" s="30">
        <f t="shared" si="159"/>
        <v>0</v>
      </c>
      <c r="AV140" s="30">
        <f t="shared" si="138"/>
        <v>0.98130980349187902</v>
      </c>
      <c r="AW140" s="28"/>
      <c r="AX140" s="52">
        <f t="shared" si="160"/>
        <v>289.55563922976802</v>
      </c>
      <c r="AY140" s="52">
        <f t="shared" si="139"/>
        <v>309.35791555081488</v>
      </c>
      <c r="AZ140" s="19"/>
      <c r="BA140" s="19"/>
      <c r="BB140" s="53">
        <f t="shared" si="140"/>
        <v>2470.6901374662802</v>
      </c>
      <c r="BC140" s="53">
        <f t="shared" si="141"/>
        <v>-123.53450687331402</v>
      </c>
      <c r="BD140" s="53">
        <f t="shared" si="142"/>
        <v>-24.424331015206949</v>
      </c>
      <c r="BE140" s="53">
        <f t="shared" si="161"/>
        <v>-475.29889763126732</v>
      </c>
      <c r="BF140" s="53">
        <f t="shared" si="143"/>
        <v>1847.4324019464921</v>
      </c>
      <c r="BG140" s="53">
        <f t="shared" si="170"/>
        <v>-19.688545691607217</v>
      </c>
      <c r="BH140" s="53">
        <f t="shared" si="171"/>
        <v>216.46380096623497</v>
      </c>
      <c r="BI140" s="53">
        <f t="shared" si="144"/>
        <v>2044.2076572211197</v>
      </c>
    </row>
    <row r="141" spans="1:61" x14ac:dyDescent="0.2">
      <c r="A141" s="35" t="s">
        <v>81</v>
      </c>
      <c r="B141" s="222">
        <f>F122+NPV(B125,F123:F217)</f>
        <v>77277.271553833634</v>
      </c>
      <c r="C141" s="222"/>
      <c r="D141" s="19"/>
      <c r="E141" s="55">
        <f t="shared" si="145"/>
        <v>19</v>
      </c>
      <c r="F141" s="27">
        <f t="shared" si="172"/>
        <v>2528.9230398245013</v>
      </c>
      <c r="G141" s="27">
        <f t="shared" si="173"/>
        <v>126.44615199122507</v>
      </c>
      <c r="H141" s="28">
        <f t="shared" si="174"/>
        <v>25</v>
      </c>
      <c r="I141" s="27">
        <f t="shared" si="146"/>
        <v>250000</v>
      </c>
      <c r="J141" s="56">
        <f t="shared" si="147"/>
        <v>1.3460000000000001</v>
      </c>
      <c r="K141" s="52">
        <f t="shared" si="129"/>
        <v>336.5</v>
      </c>
      <c r="L141" s="28"/>
      <c r="M141" s="96">
        <f t="shared" si="148"/>
        <v>2.6094385895298609</v>
      </c>
      <c r="N141" s="9">
        <v>0</v>
      </c>
      <c r="O141" s="30">
        <f t="shared" si="163"/>
        <v>0.97697324060827795</v>
      </c>
      <c r="P141" s="30">
        <f t="shared" si="149"/>
        <v>2.5493516749812823E-3</v>
      </c>
      <c r="Q141" s="30">
        <f t="shared" si="150"/>
        <v>0</v>
      </c>
      <c r="R141" s="30">
        <f t="shared" si="130"/>
        <v>0.97442388893329668</v>
      </c>
      <c r="S141" s="28"/>
      <c r="T141" s="52">
        <f t="shared" si="151"/>
        <v>307.99081410175961</v>
      </c>
      <c r="U141" s="52">
        <f t="shared" si="131"/>
        <v>327.89363862605433</v>
      </c>
      <c r="V141" s="19"/>
      <c r="W141" s="19"/>
      <c r="X141" s="53">
        <f t="shared" si="132"/>
        <v>2464.2430232788047</v>
      </c>
      <c r="Y141" s="53">
        <f t="shared" si="133"/>
        <v>-123.21215116394025</v>
      </c>
      <c r="Z141" s="53">
        <f t="shared" si="134"/>
        <v>-24.360597223332416</v>
      </c>
      <c r="AA141" s="53">
        <f t="shared" si="152"/>
        <v>-637.33791874532062</v>
      </c>
      <c r="AB141" s="53">
        <f t="shared" si="135"/>
        <v>1679.3323561462116</v>
      </c>
      <c r="AC141" s="53">
        <f t="shared" si="164"/>
        <v>-20.023675713181365</v>
      </c>
      <c r="AD141" s="53">
        <f t="shared" si="165"/>
        <v>217.47443855655314</v>
      </c>
      <c r="AE141" s="53">
        <f t="shared" si="136"/>
        <v>1876.7831189895835</v>
      </c>
      <c r="AF141" s="19"/>
      <c r="AG141" s="46"/>
      <c r="AH141" s="19"/>
      <c r="AI141" s="55">
        <f t="shared" si="153"/>
        <v>19</v>
      </c>
      <c r="AJ141" s="27">
        <f t="shared" si="166"/>
        <v>2528.9230398245013</v>
      </c>
      <c r="AK141" s="27">
        <f t="shared" si="167"/>
        <v>126.44615199122507</v>
      </c>
      <c r="AL141" s="28">
        <f t="shared" si="168"/>
        <v>25</v>
      </c>
      <c r="AM141" s="27">
        <f t="shared" si="154"/>
        <v>250000</v>
      </c>
      <c r="AN141" s="56">
        <f t="shared" si="155"/>
        <v>1.3460000000000001</v>
      </c>
      <c r="AO141" s="52">
        <f t="shared" si="137"/>
        <v>336.5</v>
      </c>
      <c r="AP141" s="28"/>
      <c r="AQ141" s="9">
        <f t="shared" si="169"/>
        <v>2.1136452575191873</v>
      </c>
      <c r="AR141" s="9">
        <f t="shared" si="156"/>
        <v>0</v>
      </c>
      <c r="AS141" s="30">
        <f t="shared" si="157"/>
        <v>0.98130980349187902</v>
      </c>
      <c r="AT141" s="30">
        <f t="shared" si="158"/>
        <v>2.0741408123076959E-3</v>
      </c>
      <c r="AU141" s="30">
        <f t="shared" si="159"/>
        <v>0</v>
      </c>
      <c r="AV141" s="30">
        <f t="shared" si="138"/>
        <v>0.97923566267957129</v>
      </c>
      <c r="AW141" s="28"/>
      <c r="AX141" s="52">
        <f t="shared" si="160"/>
        <v>309.35791555081488</v>
      </c>
      <c r="AY141" s="52">
        <f t="shared" si="139"/>
        <v>329.51280049167576</v>
      </c>
      <c r="AZ141" s="19"/>
      <c r="BA141" s="19"/>
      <c r="BB141" s="53">
        <f t="shared" si="140"/>
        <v>2464.2430232788047</v>
      </c>
      <c r="BC141" s="53">
        <f t="shared" si="141"/>
        <v>-123.21215116394025</v>
      </c>
      <c r="BD141" s="53">
        <f t="shared" si="142"/>
        <v>-24.360597223332416</v>
      </c>
      <c r="BE141" s="53">
        <f t="shared" si="161"/>
        <v>-518.53520307692395</v>
      </c>
      <c r="BF141" s="53">
        <f t="shared" si="143"/>
        <v>1798.1350718146082</v>
      </c>
      <c r="BG141" s="53">
        <f t="shared" si="170"/>
        <v>-20.023675713181365</v>
      </c>
      <c r="BH141" s="53">
        <f t="shared" si="171"/>
        <v>217.58667229991212</v>
      </c>
      <c r="BI141" s="53">
        <f t="shared" si="144"/>
        <v>1995.698068401339</v>
      </c>
    </row>
    <row r="142" spans="1:61" x14ac:dyDescent="0.2">
      <c r="A142" s="34" t="s">
        <v>82</v>
      </c>
      <c r="B142" s="129">
        <f>B140/B141</f>
        <v>5.0001648563099334E-2</v>
      </c>
      <c r="C142" s="130">
        <f>C140/B141</f>
        <v>9.5091282496422264E-2</v>
      </c>
      <c r="D142" s="19"/>
      <c r="E142" s="55">
        <f t="shared" si="145"/>
        <v>20</v>
      </c>
      <c r="F142" s="27">
        <f t="shared" si="172"/>
        <v>2528.9230398245013</v>
      </c>
      <c r="G142" s="27">
        <f t="shared" si="173"/>
        <v>126.44615199122507</v>
      </c>
      <c r="H142" s="28">
        <f t="shared" si="174"/>
        <v>25</v>
      </c>
      <c r="I142" s="27">
        <f t="shared" si="146"/>
        <v>250000</v>
      </c>
      <c r="J142" s="56">
        <f t="shared" si="147"/>
        <v>1.4350000000000001</v>
      </c>
      <c r="K142" s="52">
        <f t="shared" si="129"/>
        <v>358.75</v>
      </c>
      <c r="L142" s="28"/>
      <c r="M142" s="96">
        <f t="shared" si="148"/>
        <v>2.856316576086404</v>
      </c>
      <c r="N142" s="9">
        <v>0</v>
      </c>
      <c r="O142" s="30">
        <f t="shared" si="163"/>
        <v>0.97442388893329668</v>
      </c>
      <c r="P142" s="30">
        <f t="shared" si="149"/>
        <v>2.7832631060947526E-3</v>
      </c>
      <c r="Q142" s="30">
        <f t="shared" si="150"/>
        <v>0</v>
      </c>
      <c r="R142" s="30">
        <f t="shared" si="130"/>
        <v>0.9716406258272019</v>
      </c>
      <c r="S142" s="28"/>
      <c r="T142" s="52">
        <f t="shared" si="151"/>
        <v>327.89363862605433</v>
      </c>
      <c r="U142" s="52">
        <f t="shared" ref="U142:U205" si="175">K142*R142</f>
        <v>348.57607451550871</v>
      </c>
      <c r="V142" s="19"/>
      <c r="W142" s="19"/>
      <c r="X142" s="53">
        <f t="shared" si="132"/>
        <v>2457.2043650839082</v>
      </c>
      <c r="Y142" s="53">
        <f t="shared" si="133"/>
        <v>-122.86021825419542</v>
      </c>
      <c r="Z142" s="53">
        <f t="shared" si="134"/>
        <v>-24.291015645680048</v>
      </c>
      <c r="AA142" s="53">
        <f t="shared" si="152"/>
        <v>-695.8157765236881</v>
      </c>
      <c r="AB142" s="53">
        <f t="shared" si="135"/>
        <v>1614.2373546603446</v>
      </c>
      <c r="AC142" s="53">
        <f t="shared" si="164"/>
        <v>-20.823074690134614</v>
      </c>
      <c r="AD142" s="53">
        <f t="shared" si="165"/>
        <v>218.55942920683555</v>
      </c>
      <c r="AE142" s="53">
        <f t="shared" si="136"/>
        <v>1811.9737091770455</v>
      </c>
      <c r="AF142" s="19"/>
      <c r="AG142" s="46"/>
      <c r="AH142" s="19"/>
      <c r="AI142" s="55">
        <f t="shared" si="153"/>
        <v>20</v>
      </c>
      <c r="AJ142" s="27">
        <f t="shared" si="166"/>
        <v>2528.9230398245013</v>
      </c>
      <c r="AK142" s="27">
        <f t="shared" si="167"/>
        <v>126.44615199122507</v>
      </c>
      <c r="AL142" s="28">
        <f t="shared" si="168"/>
        <v>25</v>
      </c>
      <c r="AM142" s="27">
        <f t="shared" si="154"/>
        <v>250000</v>
      </c>
      <c r="AN142" s="56">
        <f t="shared" si="155"/>
        <v>1.4350000000000001</v>
      </c>
      <c r="AO142" s="52">
        <f t="shared" si="137"/>
        <v>358.75</v>
      </c>
      <c r="AP142" s="28"/>
      <c r="AQ142" s="9">
        <f t="shared" si="169"/>
        <v>2.3136164266299875</v>
      </c>
      <c r="AR142" s="9">
        <f t="shared" si="156"/>
        <v>0</v>
      </c>
      <c r="AS142" s="30">
        <f t="shared" si="157"/>
        <v>0.97923566267957129</v>
      </c>
      <c r="AT142" s="30">
        <f t="shared" si="158"/>
        <v>2.2655757147173575E-3</v>
      </c>
      <c r="AU142" s="30">
        <f t="shared" si="159"/>
        <v>0</v>
      </c>
      <c r="AV142" s="30">
        <f t="shared" si="138"/>
        <v>0.97697008696485399</v>
      </c>
      <c r="AW142" s="28"/>
      <c r="AX142" s="52">
        <f t="shared" si="160"/>
        <v>329.51280049167576</v>
      </c>
      <c r="AY142" s="52">
        <f t="shared" si="139"/>
        <v>350.48801869864138</v>
      </c>
      <c r="AZ142" s="19"/>
      <c r="BA142" s="19"/>
      <c r="BB142" s="53">
        <f t="shared" si="140"/>
        <v>2457.2043650839082</v>
      </c>
      <c r="BC142" s="53">
        <f t="shared" si="141"/>
        <v>-122.86021825419542</v>
      </c>
      <c r="BD142" s="53">
        <f t="shared" si="142"/>
        <v>-24.291015645680048</v>
      </c>
      <c r="BE142" s="53">
        <f t="shared" si="161"/>
        <v>-566.39392867933941</v>
      </c>
      <c r="BF142" s="53">
        <f t="shared" si="143"/>
        <v>1743.6592025046934</v>
      </c>
      <c r="BG142" s="53">
        <f t="shared" si="170"/>
        <v>-20.823074690134614</v>
      </c>
      <c r="BH142" s="53">
        <f t="shared" si="171"/>
        <v>218.6923561358563</v>
      </c>
      <c r="BI142" s="53">
        <f t="shared" si="144"/>
        <v>1941.528483950415</v>
      </c>
    </row>
    <row r="143" spans="1:61" x14ac:dyDescent="0.2">
      <c r="A143" s="34"/>
      <c r="B143" s="89"/>
      <c r="C143" s="91"/>
      <c r="D143" s="19"/>
      <c r="E143" s="55">
        <f t="shared" ref="E143:E206" si="176">E142+1</f>
        <v>21</v>
      </c>
      <c r="F143" s="27">
        <f t="shared" si="172"/>
        <v>2528.9230398245013</v>
      </c>
      <c r="G143" s="27">
        <f t="shared" si="173"/>
        <v>126.44615199122507</v>
      </c>
      <c r="H143" s="28">
        <f t="shared" si="174"/>
        <v>25</v>
      </c>
      <c r="I143" s="27">
        <f t="shared" si="146"/>
        <v>250000</v>
      </c>
      <c r="J143" s="56">
        <f t="shared" si="147"/>
        <v>1.5269999999999999</v>
      </c>
      <c r="K143" s="52">
        <f t="shared" ref="K143:K206" si="177">I143*J143/1000</f>
        <v>381.75</v>
      </c>
      <c r="L143" s="28"/>
      <c r="M143" s="96">
        <f t="shared" si="148"/>
        <v>3.1319523698602287</v>
      </c>
      <c r="N143" s="9">
        <v>0</v>
      </c>
      <c r="O143" s="30">
        <f t="shared" si="163"/>
        <v>0.9716406258272019</v>
      </c>
      <c r="P143" s="30">
        <f t="shared" ref="P143:P206" si="178">O143*M143/1000</f>
        <v>3.0431321607119807E-3</v>
      </c>
      <c r="Q143" s="30">
        <f t="shared" ref="Q143:Q206" si="179">MIN(N143*O143,O143-P143)</f>
        <v>0</v>
      </c>
      <c r="R143" s="30">
        <f t="shared" ref="R143:R206" si="180">O143-SUM(P143:Q143)</f>
        <v>0.96859749366648995</v>
      </c>
      <c r="S143" s="28"/>
      <c r="T143" s="52">
        <f t="shared" ref="T143:T206" si="181">U142</f>
        <v>348.57607451550871</v>
      </c>
      <c r="U143" s="52">
        <f t="shared" si="175"/>
        <v>369.76209320718255</v>
      </c>
      <c r="V143" s="19"/>
      <c r="W143" s="19"/>
      <c r="X143" s="53">
        <f t="shared" ref="X143:X206" si="182">$R143*F143</f>
        <v>2449.508518049453</v>
      </c>
      <c r="Y143" s="53">
        <f t="shared" ref="Y143:Y206" si="183">-$R143*G143</f>
        <v>-122.47542590247265</v>
      </c>
      <c r="Z143" s="53">
        <f t="shared" ref="Z143:Z206" si="184">-$R143*H143</f>
        <v>-24.21493734166225</v>
      </c>
      <c r="AA143" s="53">
        <f t="shared" ref="AA143:AA206" si="185">-P143*I143</f>
        <v>-760.78304017799519</v>
      </c>
      <c r="AB143" s="53">
        <f t="shared" ref="AB143:AB206" si="186">SUM(X143:AA143)</f>
        <v>1542.0351146273229</v>
      </c>
      <c r="AC143" s="53">
        <f t="shared" ref="AC143:AC206" si="187">-I143*($R142*J143-$R141*J142)/1000</f>
        <v>-21.349238754714118</v>
      </c>
      <c r="AD143" s="53">
        <f t="shared" si="165"/>
        <v>219.65716790629131</v>
      </c>
      <c r="AE143" s="53">
        <f t="shared" ref="AE143:AE206" si="188">SUM(AB143:AD143)</f>
        <v>1740.3430437789</v>
      </c>
      <c r="AF143" s="19"/>
      <c r="AG143" s="46"/>
      <c r="AH143" s="19"/>
      <c r="AI143" s="55">
        <f t="shared" ref="AI143:AI206" si="189">AI142+1</f>
        <v>21</v>
      </c>
      <c r="AJ143" s="27">
        <f t="shared" ref="AJ143:AJ206" si="190">F143</f>
        <v>2528.9230398245013</v>
      </c>
      <c r="AK143" s="27">
        <f t="shared" ref="AK143:AK206" si="191">G143</f>
        <v>126.44615199122507</v>
      </c>
      <c r="AL143" s="28">
        <f t="shared" ref="AL143:AL206" si="192">$C$32</f>
        <v>25</v>
      </c>
      <c r="AM143" s="27">
        <f t="shared" ref="AM143:AM206" si="193">I143</f>
        <v>250000</v>
      </c>
      <c r="AN143" s="56">
        <f t="shared" si="155"/>
        <v>1.5269999999999999</v>
      </c>
      <c r="AO143" s="52">
        <f t="shared" ref="AO143:AO206" si="194">AM143*AN143/1000</f>
        <v>381.75</v>
      </c>
      <c r="AP143" s="28"/>
      <c r="AQ143" s="9">
        <f t="shared" si="169"/>
        <v>2.5368814195867855</v>
      </c>
      <c r="AR143" s="9">
        <f t="shared" ref="AR143:AR206" si="195">N143</f>
        <v>0</v>
      </c>
      <c r="AS143" s="30">
        <f t="shared" ref="AS143:AS206" si="196">AV142</f>
        <v>0.97697008696485399</v>
      </c>
      <c r="AT143" s="30">
        <f t="shared" ref="AT143:AT206" si="197">AS143*AQ143/1000</f>
        <v>2.4784572611132242E-3</v>
      </c>
      <c r="AU143" s="30">
        <f t="shared" ref="AU143:AU206" si="198">MIN(AR143*AS143,AS143-AT143)</f>
        <v>0</v>
      </c>
      <c r="AV143" s="30">
        <f t="shared" ref="AV143:AV206" si="199">AS143-SUM(AT143:AU143)</f>
        <v>0.97449162970374081</v>
      </c>
      <c r="AW143" s="28"/>
      <c r="AX143" s="52">
        <f t="shared" ref="AX143:AX206" si="200">AY142</f>
        <v>350.48801869864138</v>
      </c>
      <c r="AY143" s="52">
        <f t="shared" ref="AY143:AY206" si="201">AO143*AV143</f>
        <v>372.01217963940303</v>
      </c>
      <c r="AZ143" s="19"/>
      <c r="BA143" s="19"/>
      <c r="BB143" s="53">
        <f t="shared" ref="BB143:BB206" si="202">$R143*AJ143</f>
        <v>2449.508518049453</v>
      </c>
      <c r="BC143" s="53">
        <f t="shared" ref="BC143:BC206" si="203">-$R143*AK143</f>
        <v>-122.47542590247265</v>
      </c>
      <c r="BD143" s="53">
        <f t="shared" ref="BD143:BD206" si="204">-$R143*AL143</f>
        <v>-24.21493734166225</v>
      </c>
      <c r="BE143" s="53">
        <f t="shared" ref="BE143:BE206" si="205">-AT143*AM143</f>
        <v>-619.61431527830609</v>
      </c>
      <c r="BF143" s="53">
        <f t="shared" ref="BF143:BF206" si="206">SUM(BB143:BE143)</f>
        <v>1683.203839527012</v>
      </c>
      <c r="BG143" s="53">
        <f t="shared" ref="BG143:BG206" si="207">-AM143*($R142*AN143-$R141*AN142)/1000</f>
        <v>-21.349238754714118</v>
      </c>
      <c r="BH143" s="53">
        <f t="shared" si="171"/>
        <v>219.81413113159886</v>
      </c>
      <c r="BI143" s="53">
        <f t="shared" ref="BI143:BI206" si="208">SUM(BF143:BH143)</f>
        <v>1881.6687319038965</v>
      </c>
    </row>
    <row r="144" spans="1:61" x14ac:dyDescent="0.2">
      <c r="A144" s="34"/>
      <c r="B144" s="89"/>
      <c r="C144" s="91"/>
      <c r="D144" s="19"/>
      <c r="E144" s="55">
        <f t="shared" si="176"/>
        <v>22</v>
      </c>
      <c r="F144" s="27">
        <f t="shared" si="172"/>
        <v>2528.9230398245013</v>
      </c>
      <c r="G144" s="27">
        <f t="shared" si="173"/>
        <v>126.44615199122507</v>
      </c>
      <c r="H144" s="28">
        <f t="shared" si="174"/>
        <v>25</v>
      </c>
      <c r="I144" s="27">
        <f t="shared" si="146"/>
        <v>250000</v>
      </c>
      <c r="J144" s="56">
        <f t="shared" si="147"/>
        <v>1.6220000000000001</v>
      </c>
      <c r="K144" s="52">
        <f t="shared" si="177"/>
        <v>405.5</v>
      </c>
      <c r="L144" s="28"/>
      <c r="M144" s="96">
        <f t="shared" si="148"/>
        <v>3.441094364167725</v>
      </c>
      <c r="N144" s="9">
        <v>0</v>
      </c>
      <c r="O144" s="30">
        <f t="shared" si="163"/>
        <v>0.96859749366648995</v>
      </c>
      <c r="P144" s="30">
        <f t="shared" si="178"/>
        <v>3.3330353766027419E-3</v>
      </c>
      <c r="Q144" s="30">
        <f t="shared" si="179"/>
        <v>0</v>
      </c>
      <c r="R144" s="30">
        <f t="shared" si="180"/>
        <v>0.96526445828988716</v>
      </c>
      <c r="S144" s="28"/>
      <c r="T144" s="52">
        <f t="shared" si="181"/>
        <v>369.76209320718255</v>
      </c>
      <c r="U144" s="52">
        <f t="shared" si="175"/>
        <v>391.41473783654925</v>
      </c>
      <c r="V144" s="19"/>
      <c r="W144" s="19"/>
      <c r="X144" s="53">
        <f t="shared" si="182"/>
        <v>2441.079528093012</v>
      </c>
      <c r="Y144" s="53">
        <f t="shared" si="183"/>
        <v>-122.0539764046506</v>
      </c>
      <c r="Z144" s="53">
        <f t="shared" si="184"/>
        <v>-24.131611457247178</v>
      </c>
      <c r="AA144" s="53">
        <f t="shared" si="185"/>
        <v>-833.25884415068549</v>
      </c>
      <c r="AB144" s="53">
        <f t="shared" si="186"/>
        <v>1461.6350960804284</v>
      </c>
      <c r="AC144" s="53">
        <f t="shared" si="187"/>
        <v>-21.842474772227394</v>
      </c>
      <c r="AD144" s="53">
        <f t="shared" si="165"/>
        <v>220.73907001742751</v>
      </c>
      <c r="AE144" s="53">
        <f t="shared" si="188"/>
        <v>1660.5316913256286</v>
      </c>
      <c r="AF144" s="19"/>
      <c r="AG144" s="46"/>
      <c r="AH144" s="19"/>
      <c r="AI144" s="55">
        <f t="shared" si="189"/>
        <v>22</v>
      </c>
      <c r="AJ144" s="27">
        <f t="shared" si="190"/>
        <v>2528.9230398245013</v>
      </c>
      <c r="AK144" s="27">
        <f t="shared" si="191"/>
        <v>126.44615199122507</v>
      </c>
      <c r="AL144" s="28">
        <f t="shared" si="192"/>
        <v>25</v>
      </c>
      <c r="AM144" s="27">
        <f t="shared" si="193"/>
        <v>250000</v>
      </c>
      <c r="AN144" s="56">
        <f t="shared" si="155"/>
        <v>1.6220000000000001</v>
      </c>
      <c r="AO144" s="52">
        <f t="shared" si="194"/>
        <v>405.5</v>
      </c>
      <c r="AP144" s="28"/>
      <c r="AQ144" s="9">
        <f t="shared" si="169"/>
        <v>2.7872864349758575</v>
      </c>
      <c r="AR144" s="9">
        <f t="shared" si="195"/>
        <v>0</v>
      </c>
      <c r="AS144" s="30">
        <f t="shared" si="196"/>
        <v>0.97449162970374081</v>
      </c>
      <c r="AT144" s="30">
        <f t="shared" si="197"/>
        <v>2.7161873004707534E-3</v>
      </c>
      <c r="AU144" s="30">
        <f t="shared" si="198"/>
        <v>0</v>
      </c>
      <c r="AV144" s="30">
        <f t="shared" si="199"/>
        <v>0.97177544240327007</v>
      </c>
      <c r="AW144" s="28"/>
      <c r="AX144" s="52">
        <f t="shared" si="200"/>
        <v>372.01217963940303</v>
      </c>
      <c r="AY144" s="52">
        <f t="shared" si="201"/>
        <v>394.054941894526</v>
      </c>
      <c r="AZ144" s="19"/>
      <c r="BA144" s="19"/>
      <c r="BB144" s="53">
        <f t="shared" si="202"/>
        <v>2441.079528093012</v>
      </c>
      <c r="BC144" s="53">
        <f t="shared" si="203"/>
        <v>-122.0539764046506</v>
      </c>
      <c r="BD144" s="53">
        <f t="shared" si="204"/>
        <v>-24.131611457247178</v>
      </c>
      <c r="BE144" s="53">
        <f t="shared" si="205"/>
        <v>-679.0468251176884</v>
      </c>
      <c r="BF144" s="53">
        <f t="shared" si="206"/>
        <v>1615.8471151134254</v>
      </c>
      <c r="BG144" s="53">
        <f t="shared" si="207"/>
        <v>-21.842474772227394</v>
      </c>
      <c r="BH144" s="53">
        <f t="shared" si="171"/>
        <v>220.92379341402969</v>
      </c>
      <c r="BI144" s="53">
        <f t="shared" si="208"/>
        <v>1814.9284337552276</v>
      </c>
    </row>
    <row r="145" spans="1:61" x14ac:dyDescent="0.2">
      <c r="A145" s="34"/>
      <c r="B145" s="89"/>
      <c r="C145" s="91"/>
      <c r="D145" s="19"/>
      <c r="E145" s="55">
        <f t="shared" si="176"/>
        <v>23</v>
      </c>
      <c r="F145" s="27">
        <f t="shared" si="172"/>
        <v>2528.9230398245013</v>
      </c>
      <c r="G145" s="27">
        <f t="shared" si="173"/>
        <v>126.44615199122507</v>
      </c>
      <c r="H145" s="28">
        <f t="shared" si="174"/>
        <v>25</v>
      </c>
      <c r="I145" s="27">
        <f t="shared" si="146"/>
        <v>250000</v>
      </c>
      <c r="J145" s="56">
        <f t="shared" si="147"/>
        <v>1.72</v>
      </c>
      <c r="K145" s="52">
        <f t="shared" si="177"/>
        <v>430</v>
      </c>
      <c r="L145" s="28"/>
      <c r="M145" s="96">
        <f t="shared" si="148"/>
        <v>3.783235753468869</v>
      </c>
      <c r="N145" s="9">
        <v>0</v>
      </c>
      <c r="O145" s="30">
        <f t="shared" si="163"/>
        <v>0.96526445828988716</v>
      </c>
      <c r="P145" s="30">
        <f t="shared" si="178"/>
        <v>3.651823010155061E-3</v>
      </c>
      <c r="Q145" s="30">
        <f t="shared" si="179"/>
        <v>0</v>
      </c>
      <c r="R145" s="30">
        <f t="shared" si="180"/>
        <v>0.96161263527973206</v>
      </c>
      <c r="S145" s="28"/>
      <c r="T145" s="52">
        <f t="shared" si="181"/>
        <v>391.41473783654925</v>
      </c>
      <c r="U145" s="52">
        <f t="shared" si="175"/>
        <v>413.49343317028479</v>
      </c>
      <c r="V145" s="19"/>
      <c r="W145" s="19"/>
      <c r="X145" s="53">
        <f t="shared" si="182"/>
        <v>2431.8443487452696</v>
      </c>
      <c r="Y145" s="53">
        <f t="shared" si="183"/>
        <v>-121.59221743726347</v>
      </c>
      <c r="Z145" s="53">
        <f t="shared" si="184"/>
        <v>-24.040315881993301</v>
      </c>
      <c r="AA145" s="53">
        <f t="shared" si="185"/>
        <v>-912.9557525387653</v>
      </c>
      <c r="AB145" s="53">
        <f t="shared" si="186"/>
        <v>1373.2560628872475</v>
      </c>
      <c r="AC145" s="53">
        <f t="shared" si="187"/>
        <v>-22.297433382889754</v>
      </c>
      <c r="AD145" s="53">
        <f t="shared" si="165"/>
        <v>221.79640453347594</v>
      </c>
      <c r="AE145" s="53">
        <f t="shared" si="188"/>
        <v>1572.7550340378336</v>
      </c>
      <c r="AF145" s="19"/>
      <c r="AG145" s="46"/>
      <c r="AH145" s="19"/>
      <c r="AI145" s="55">
        <f t="shared" si="189"/>
        <v>23</v>
      </c>
      <c r="AJ145" s="27">
        <f t="shared" si="190"/>
        <v>2528.9230398245013</v>
      </c>
      <c r="AK145" s="27">
        <f t="shared" si="191"/>
        <v>126.44615199122507</v>
      </c>
      <c r="AL145" s="28">
        <f t="shared" si="192"/>
        <v>25</v>
      </c>
      <c r="AM145" s="27">
        <f t="shared" si="193"/>
        <v>250000</v>
      </c>
      <c r="AN145" s="56">
        <f t="shared" si="155"/>
        <v>1.72</v>
      </c>
      <c r="AO145" s="52">
        <f t="shared" si="194"/>
        <v>430</v>
      </c>
      <c r="AP145" s="28"/>
      <c r="AQ145" s="9">
        <f t="shared" si="169"/>
        <v>3.0644209603097843</v>
      </c>
      <c r="AR145" s="9">
        <f t="shared" si="195"/>
        <v>0</v>
      </c>
      <c r="AS145" s="30">
        <f t="shared" si="196"/>
        <v>0.97177544240327007</v>
      </c>
      <c r="AT145" s="30">
        <f t="shared" si="197"/>
        <v>2.9779290344148944E-3</v>
      </c>
      <c r="AU145" s="30">
        <f t="shared" si="198"/>
        <v>0</v>
      </c>
      <c r="AV145" s="30">
        <f t="shared" si="199"/>
        <v>0.96879751336885522</v>
      </c>
      <c r="AW145" s="28"/>
      <c r="AX145" s="52">
        <f t="shared" si="200"/>
        <v>394.054941894526</v>
      </c>
      <c r="AY145" s="52">
        <f t="shared" si="201"/>
        <v>416.58293074860774</v>
      </c>
      <c r="AZ145" s="19"/>
      <c r="BA145" s="19"/>
      <c r="BB145" s="53">
        <f t="shared" si="202"/>
        <v>2431.8443487452696</v>
      </c>
      <c r="BC145" s="53">
        <f t="shared" si="203"/>
        <v>-121.59221743726347</v>
      </c>
      <c r="BD145" s="53">
        <f t="shared" si="204"/>
        <v>-24.040315881993301</v>
      </c>
      <c r="BE145" s="53">
        <f t="shared" si="205"/>
        <v>-744.48225860372361</v>
      </c>
      <c r="BF145" s="53">
        <f t="shared" si="206"/>
        <v>1541.7295568222894</v>
      </c>
      <c r="BG145" s="53">
        <f t="shared" si="207"/>
        <v>-22.297433382889754</v>
      </c>
      <c r="BH145" s="53">
        <f t="shared" si="171"/>
        <v>222.0131550788455</v>
      </c>
      <c r="BI145" s="53">
        <f t="shared" si="208"/>
        <v>1741.4452785182452</v>
      </c>
    </row>
    <row r="146" spans="1:61" x14ac:dyDescent="0.2">
      <c r="A146" s="34"/>
      <c r="B146" s="89"/>
      <c r="C146" s="91"/>
      <c r="D146" s="19"/>
      <c r="E146" s="55">
        <f t="shared" si="176"/>
        <v>24</v>
      </c>
      <c r="F146" s="27">
        <f t="shared" si="172"/>
        <v>2528.9230398245013</v>
      </c>
      <c r="G146" s="27">
        <f t="shared" si="173"/>
        <v>126.44615199122507</v>
      </c>
      <c r="H146" s="28">
        <f t="shared" si="174"/>
        <v>25</v>
      </c>
      <c r="I146" s="27">
        <f t="shared" si="146"/>
        <v>250000</v>
      </c>
      <c r="J146" s="56">
        <f t="shared" si="147"/>
        <v>1.823</v>
      </c>
      <c r="K146" s="52">
        <f t="shared" si="177"/>
        <v>455.75</v>
      </c>
      <c r="L146" s="28"/>
      <c r="M146" s="96">
        <f t="shared" si="148"/>
        <v>4.1592141081829732</v>
      </c>
      <c r="N146" s="9">
        <v>0</v>
      </c>
      <c r="O146" s="30">
        <f t="shared" si="163"/>
        <v>0.96161263527973206</v>
      </c>
      <c r="P146" s="30">
        <f t="shared" si="178"/>
        <v>3.9995528392624694E-3</v>
      </c>
      <c r="Q146" s="30">
        <f t="shared" si="179"/>
        <v>0</v>
      </c>
      <c r="R146" s="30">
        <f t="shared" si="180"/>
        <v>0.95761308244046961</v>
      </c>
      <c r="S146" s="28"/>
      <c r="T146" s="52">
        <f t="shared" si="181"/>
        <v>413.49343317028479</v>
      </c>
      <c r="U146" s="52">
        <f t="shared" si="175"/>
        <v>436.43216232224404</v>
      </c>
      <c r="V146" s="19"/>
      <c r="W146" s="19"/>
      <c r="X146" s="53">
        <f t="shared" si="182"/>
        <v>2421.7297874210631</v>
      </c>
      <c r="Y146" s="53">
        <f t="shared" si="183"/>
        <v>-121.08648937105316</v>
      </c>
      <c r="Z146" s="53">
        <f t="shared" si="184"/>
        <v>-23.94032706101174</v>
      </c>
      <c r="AA146" s="53">
        <f t="shared" si="185"/>
        <v>-999.8882098156173</v>
      </c>
      <c r="AB146" s="53">
        <f t="shared" si="186"/>
        <v>1276.8147611733807</v>
      </c>
      <c r="AC146" s="53">
        <f t="shared" si="187"/>
        <v>-23.191241464086406</v>
      </c>
      <c r="AD146" s="53">
        <f t="shared" si="165"/>
        <v>222.82013199781099</v>
      </c>
      <c r="AE146" s="53">
        <f t="shared" si="188"/>
        <v>1476.4436517071051</v>
      </c>
      <c r="AF146" s="19"/>
      <c r="AG146" s="46"/>
      <c r="AH146" s="19"/>
      <c r="AI146" s="55">
        <f t="shared" si="189"/>
        <v>24</v>
      </c>
      <c r="AJ146" s="27">
        <f t="shared" si="190"/>
        <v>2528.9230398245013</v>
      </c>
      <c r="AK146" s="27">
        <f t="shared" si="191"/>
        <v>126.44615199122507</v>
      </c>
      <c r="AL146" s="28">
        <f t="shared" si="192"/>
        <v>25</v>
      </c>
      <c r="AM146" s="27">
        <f t="shared" si="193"/>
        <v>250000</v>
      </c>
      <c r="AN146" s="56">
        <f t="shared" si="155"/>
        <v>1.823</v>
      </c>
      <c r="AO146" s="52">
        <f t="shared" si="194"/>
        <v>455.75</v>
      </c>
      <c r="AP146" s="28"/>
      <c r="AQ146" s="9">
        <f t="shared" si="169"/>
        <v>3.3689634276282083</v>
      </c>
      <c r="AR146" s="9">
        <f t="shared" si="195"/>
        <v>0</v>
      </c>
      <c r="AS146" s="30">
        <f t="shared" si="196"/>
        <v>0.96879751336885522</v>
      </c>
      <c r="AT146" s="30">
        <f t="shared" si="197"/>
        <v>3.2638433913168233E-3</v>
      </c>
      <c r="AU146" s="30">
        <f t="shared" si="198"/>
        <v>0</v>
      </c>
      <c r="AV146" s="30">
        <f t="shared" si="199"/>
        <v>0.96553366997753842</v>
      </c>
      <c r="AW146" s="28"/>
      <c r="AX146" s="52">
        <f t="shared" si="200"/>
        <v>416.58293074860774</v>
      </c>
      <c r="AY146" s="52">
        <f t="shared" si="201"/>
        <v>440.04197009226311</v>
      </c>
      <c r="AZ146" s="19"/>
      <c r="BA146" s="19"/>
      <c r="BB146" s="53">
        <f t="shared" si="202"/>
        <v>2421.7297874210631</v>
      </c>
      <c r="BC146" s="53">
        <f t="shared" si="203"/>
        <v>-121.08648937105316</v>
      </c>
      <c r="BD146" s="53">
        <f t="shared" si="204"/>
        <v>-23.94032706101174</v>
      </c>
      <c r="BE146" s="53">
        <f t="shared" si="205"/>
        <v>-815.96084782920582</v>
      </c>
      <c r="BF146" s="53">
        <f t="shared" si="206"/>
        <v>1460.7421231597923</v>
      </c>
      <c r="BG146" s="53">
        <f t="shared" si="207"/>
        <v>-23.191241464086406</v>
      </c>
      <c r="BH146" s="53">
        <f t="shared" si="171"/>
        <v>223.07376780410263</v>
      </c>
      <c r="BI146" s="53">
        <f t="shared" si="208"/>
        <v>1660.6246494998084</v>
      </c>
    </row>
    <row r="147" spans="1:61" x14ac:dyDescent="0.2">
      <c r="A147" s="34"/>
      <c r="B147" s="89"/>
      <c r="C147" s="91"/>
      <c r="D147" s="19"/>
      <c r="E147" s="55">
        <f t="shared" si="176"/>
        <v>25</v>
      </c>
      <c r="F147" s="27">
        <f t="shared" si="172"/>
        <v>2528.9230398245013</v>
      </c>
      <c r="G147" s="27">
        <f t="shared" si="173"/>
        <v>126.44615199122507</v>
      </c>
      <c r="H147" s="28">
        <f t="shared" si="174"/>
        <v>25</v>
      </c>
      <c r="I147" s="27">
        <f t="shared" si="146"/>
        <v>250000</v>
      </c>
      <c r="J147" s="56">
        <f t="shared" si="147"/>
        <v>1.929</v>
      </c>
      <c r="K147" s="52">
        <f t="shared" si="177"/>
        <v>482.25</v>
      </c>
      <c r="L147" s="28"/>
      <c r="M147" s="96">
        <f t="shared" si="148"/>
        <v>4.5732759569250323</v>
      </c>
      <c r="N147" s="9">
        <v>0</v>
      </c>
      <c r="O147" s="30">
        <f t="shared" si="163"/>
        <v>0.95761308244046961</v>
      </c>
      <c r="P147" s="30">
        <f t="shared" si="178"/>
        <v>4.3794288859618684E-3</v>
      </c>
      <c r="Q147" s="30">
        <f t="shared" si="179"/>
        <v>0</v>
      </c>
      <c r="R147" s="30">
        <f t="shared" si="180"/>
        <v>0.95323365355450773</v>
      </c>
      <c r="S147" s="28"/>
      <c r="T147" s="52">
        <f t="shared" si="181"/>
        <v>436.43216232224404</v>
      </c>
      <c r="U147" s="52">
        <f t="shared" si="175"/>
        <v>459.69692942666137</v>
      </c>
      <c r="V147" s="19"/>
      <c r="W147" s="19"/>
      <c r="X147" s="53">
        <f t="shared" si="182"/>
        <v>2410.6545488100815</v>
      </c>
      <c r="Y147" s="53">
        <f t="shared" si="183"/>
        <v>-120.53272744050406</v>
      </c>
      <c r="Z147" s="53">
        <f t="shared" si="184"/>
        <v>-23.830841338862694</v>
      </c>
      <c r="AA147" s="53">
        <f t="shared" si="185"/>
        <v>-1094.8572214904671</v>
      </c>
      <c r="AB147" s="53">
        <f t="shared" si="186"/>
        <v>1171.4337585402477</v>
      </c>
      <c r="AC147" s="53">
        <f t="shared" si="187"/>
        <v>-23.553950478178599</v>
      </c>
      <c r="AD147" s="53">
        <f t="shared" si="165"/>
        <v>223.83954041704408</v>
      </c>
      <c r="AE147" s="53">
        <f t="shared" si="188"/>
        <v>1371.7193484791133</v>
      </c>
      <c r="AF147" s="19"/>
      <c r="AG147" s="46"/>
      <c r="AH147" s="19"/>
      <c r="AI147" s="55">
        <f t="shared" si="189"/>
        <v>25</v>
      </c>
      <c r="AJ147" s="27">
        <f t="shared" si="190"/>
        <v>2528.9230398245013</v>
      </c>
      <c r="AK147" s="27">
        <f t="shared" si="191"/>
        <v>126.44615199122507</v>
      </c>
      <c r="AL147" s="28">
        <f t="shared" si="192"/>
        <v>25</v>
      </c>
      <c r="AM147" s="27">
        <f t="shared" si="193"/>
        <v>250000</v>
      </c>
      <c r="AN147" s="56">
        <f t="shared" si="155"/>
        <v>1.929</v>
      </c>
      <c r="AO147" s="52">
        <f t="shared" si="194"/>
        <v>482.25</v>
      </c>
      <c r="AP147" s="28"/>
      <c r="AQ147" s="9">
        <f t="shared" si="169"/>
        <v>3.7043535251092763</v>
      </c>
      <c r="AR147" s="9">
        <f t="shared" si="195"/>
        <v>0</v>
      </c>
      <c r="AS147" s="30">
        <f t="shared" si="196"/>
        <v>0.96553366997753842</v>
      </c>
      <c r="AT147" s="30">
        <f t="shared" si="197"/>
        <v>3.5766780539929913E-3</v>
      </c>
      <c r="AU147" s="30">
        <f t="shared" si="198"/>
        <v>0</v>
      </c>
      <c r="AV147" s="30">
        <f t="shared" si="199"/>
        <v>0.96195699192354545</v>
      </c>
      <c r="AW147" s="28"/>
      <c r="AX147" s="52">
        <f t="shared" si="200"/>
        <v>440.04197009226311</v>
      </c>
      <c r="AY147" s="52">
        <f t="shared" si="201"/>
        <v>463.90375935512981</v>
      </c>
      <c r="AZ147" s="19"/>
      <c r="BA147" s="19"/>
      <c r="BB147" s="53">
        <f t="shared" si="202"/>
        <v>2410.6545488100815</v>
      </c>
      <c r="BC147" s="53">
        <f t="shared" si="203"/>
        <v>-120.53272744050406</v>
      </c>
      <c r="BD147" s="53">
        <f t="shared" si="204"/>
        <v>-23.830841338862694</v>
      </c>
      <c r="BE147" s="53">
        <f t="shared" si="205"/>
        <v>-894.16951349824785</v>
      </c>
      <c r="BF147" s="53">
        <f t="shared" si="206"/>
        <v>1372.1214665324669</v>
      </c>
      <c r="BG147" s="53">
        <f t="shared" si="207"/>
        <v>-23.553950478178599</v>
      </c>
      <c r="BH147" s="53">
        <f t="shared" si="171"/>
        <v>224.1358916784047</v>
      </c>
      <c r="BI147" s="53">
        <f t="shared" si="208"/>
        <v>1572.703407732693</v>
      </c>
    </row>
    <row r="148" spans="1:61" x14ac:dyDescent="0.2">
      <c r="A148" s="34"/>
      <c r="B148" s="89"/>
      <c r="C148" s="91"/>
      <c r="D148" s="19"/>
      <c r="E148" s="55">
        <f t="shared" si="176"/>
        <v>26</v>
      </c>
      <c r="F148" s="27">
        <f t="shared" si="172"/>
        <v>2528.9230398245013</v>
      </c>
      <c r="G148" s="27">
        <f t="shared" si="173"/>
        <v>126.44615199122507</v>
      </c>
      <c r="H148" s="28">
        <f t="shared" si="174"/>
        <v>25</v>
      </c>
      <c r="I148" s="27">
        <f t="shared" si="146"/>
        <v>250000</v>
      </c>
      <c r="J148" s="56">
        <f t="shared" si="147"/>
        <v>2.0379999999999998</v>
      </c>
      <c r="K148" s="52">
        <f t="shared" si="177"/>
        <v>509.49999999999994</v>
      </c>
      <c r="L148" s="28"/>
      <c r="M148" s="96">
        <f t="shared" si="148"/>
        <v>5.0352548648284623</v>
      </c>
      <c r="N148" s="9">
        <v>0</v>
      </c>
      <c r="O148" s="30">
        <f t="shared" si="163"/>
        <v>0.95323365355450773</v>
      </c>
      <c r="P148" s="30">
        <f t="shared" si="178"/>
        <v>4.7997743913785439E-3</v>
      </c>
      <c r="Q148" s="30">
        <f t="shared" si="179"/>
        <v>0</v>
      </c>
      <c r="R148" s="30">
        <f t="shared" si="180"/>
        <v>0.94843387916312916</v>
      </c>
      <c r="S148" s="28"/>
      <c r="T148" s="52">
        <f t="shared" si="181"/>
        <v>459.69692942666137</v>
      </c>
      <c r="U148" s="52">
        <f t="shared" si="175"/>
        <v>483.22706143361427</v>
      </c>
      <c r="V148" s="19"/>
      <c r="W148" s="19"/>
      <c r="X148" s="53">
        <f t="shared" si="182"/>
        <v>2398.5162887657643</v>
      </c>
      <c r="Y148" s="53">
        <f t="shared" si="183"/>
        <v>-119.92581443828821</v>
      </c>
      <c r="Z148" s="53">
        <f t="shared" si="184"/>
        <v>-23.71084697907823</v>
      </c>
      <c r="AA148" s="53">
        <f t="shared" si="185"/>
        <v>-1199.9435978446359</v>
      </c>
      <c r="AB148" s="53">
        <f t="shared" si="186"/>
        <v>1054.9360295037618</v>
      </c>
      <c r="AC148" s="53">
        <f t="shared" si="187"/>
        <v>-23.863637479105194</v>
      </c>
      <c r="AD148" s="53">
        <f t="shared" si="165"/>
        <v>224.80280883937425</v>
      </c>
      <c r="AE148" s="53">
        <f t="shared" si="188"/>
        <v>1255.8752008640308</v>
      </c>
      <c r="AF148" s="19"/>
      <c r="AG148" s="46"/>
      <c r="AH148" s="19"/>
      <c r="AI148" s="55">
        <f t="shared" si="189"/>
        <v>26</v>
      </c>
      <c r="AJ148" s="27">
        <f t="shared" si="190"/>
        <v>2528.9230398245013</v>
      </c>
      <c r="AK148" s="27">
        <f t="shared" si="191"/>
        <v>126.44615199122507</v>
      </c>
      <c r="AL148" s="28">
        <f t="shared" si="192"/>
        <v>25</v>
      </c>
      <c r="AM148" s="27">
        <f t="shared" si="193"/>
        <v>250000</v>
      </c>
      <c r="AN148" s="56">
        <f t="shared" si="155"/>
        <v>2.0379999999999998</v>
      </c>
      <c r="AO148" s="52">
        <f t="shared" si="194"/>
        <v>509.49999999999994</v>
      </c>
      <c r="AP148" s="28"/>
      <c r="AQ148" s="9">
        <f t="shared" si="169"/>
        <v>4.078556440511055</v>
      </c>
      <c r="AR148" s="9">
        <f t="shared" si="195"/>
        <v>0</v>
      </c>
      <c r="AS148" s="30">
        <f t="shared" si="196"/>
        <v>0.96195699192354545</v>
      </c>
      <c r="AT148" s="30">
        <f t="shared" si="197"/>
        <v>3.9233958849044168E-3</v>
      </c>
      <c r="AU148" s="30">
        <f t="shared" si="198"/>
        <v>0</v>
      </c>
      <c r="AV148" s="30">
        <f t="shared" si="199"/>
        <v>0.95803359603864102</v>
      </c>
      <c r="AW148" s="28"/>
      <c r="AX148" s="52">
        <f t="shared" si="200"/>
        <v>463.90375935512981</v>
      </c>
      <c r="AY148" s="52">
        <f t="shared" si="201"/>
        <v>488.11811718168752</v>
      </c>
      <c r="AZ148" s="19"/>
      <c r="BA148" s="19"/>
      <c r="BB148" s="53">
        <f t="shared" si="202"/>
        <v>2398.5162887657643</v>
      </c>
      <c r="BC148" s="53">
        <f t="shared" si="203"/>
        <v>-119.92581443828821</v>
      </c>
      <c r="BD148" s="53">
        <f t="shared" si="204"/>
        <v>-23.71084697907823</v>
      </c>
      <c r="BE148" s="53">
        <f t="shared" si="205"/>
        <v>-980.84897122610414</v>
      </c>
      <c r="BF148" s="53">
        <f t="shared" si="206"/>
        <v>1274.0306561222935</v>
      </c>
      <c r="BG148" s="53">
        <f t="shared" si="207"/>
        <v>-23.863637479105194</v>
      </c>
      <c r="BH148" s="53">
        <f t="shared" si="171"/>
        <v>225.14817331168373</v>
      </c>
      <c r="BI148" s="53">
        <f t="shared" si="208"/>
        <v>1475.315191954872</v>
      </c>
    </row>
    <row r="149" spans="1:61" x14ac:dyDescent="0.2">
      <c r="A149" s="34"/>
      <c r="B149" s="89"/>
      <c r="C149" s="91"/>
      <c r="D149" s="19"/>
      <c r="E149" s="55">
        <f t="shared" si="176"/>
        <v>27</v>
      </c>
      <c r="F149" s="27">
        <f t="shared" si="172"/>
        <v>2528.9230398245013</v>
      </c>
      <c r="G149" s="27">
        <f t="shared" si="173"/>
        <v>126.44615199122507</v>
      </c>
      <c r="H149" s="28">
        <f t="shared" si="174"/>
        <v>25</v>
      </c>
      <c r="I149" s="27">
        <f t="shared" si="146"/>
        <v>250000</v>
      </c>
      <c r="J149" s="56">
        <f t="shared" si="147"/>
        <v>2.1520000000000001</v>
      </c>
      <c r="K149" s="52">
        <f t="shared" si="177"/>
        <v>538</v>
      </c>
      <c r="L149" s="28"/>
      <c r="M149" s="96">
        <f t="shared" si="148"/>
        <v>5.5481792079796692</v>
      </c>
      <c r="N149" s="9">
        <v>0</v>
      </c>
      <c r="O149" s="30">
        <f t="shared" si="163"/>
        <v>0.94843387916312916</v>
      </c>
      <c r="P149" s="30">
        <f t="shared" si="178"/>
        <v>5.2620811285163755E-3</v>
      </c>
      <c r="Q149" s="30">
        <f t="shared" si="179"/>
        <v>0</v>
      </c>
      <c r="R149" s="30">
        <f t="shared" si="180"/>
        <v>0.94317179803461282</v>
      </c>
      <c r="S149" s="28"/>
      <c r="T149" s="52">
        <f t="shared" si="181"/>
        <v>483.22706143361427</v>
      </c>
      <c r="U149" s="52">
        <f t="shared" si="175"/>
        <v>507.42642734262171</v>
      </c>
      <c r="V149" s="19"/>
      <c r="W149" s="19"/>
      <c r="X149" s="53">
        <f t="shared" si="182"/>
        <v>2385.2088905624337</v>
      </c>
      <c r="Y149" s="53">
        <f t="shared" si="183"/>
        <v>-119.26044452812168</v>
      </c>
      <c r="Z149" s="53">
        <f t="shared" si="184"/>
        <v>-23.579294950865322</v>
      </c>
      <c r="AA149" s="53">
        <f t="shared" si="185"/>
        <v>-1315.5202821290939</v>
      </c>
      <c r="AB149" s="53">
        <f t="shared" si="186"/>
        <v>926.84886895435261</v>
      </c>
      <c r="AC149" s="53">
        <f t="shared" si="187"/>
        <v>-24.584880503741857</v>
      </c>
      <c r="AD149" s="53">
        <f t="shared" si="165"/>
        <v>225.69668005772718</v>
      </c>
      <c r="AE149" s="53">
        <f t="shared" si="188"/>
        <v>1127.9606685083379</v>
      </c>
      <c r="AF149" s="19"/>
      <c r="AG149" s="46"/>
      <c r="AH149" s="19"/>
      <c r="AI149" s="55">
        <f t="shared" si="189"/>
        <v>27</v>
      </c>
      <c r="AJ149" s="27">
        <f t="shared" si="190"/>
        <v>2528.9230398245013</v>
      </c>
      <c r="AK149" s="27">
        <f t="shared" si="191"/>
        <v>126.44615199122507</v>
      </c>
      <c r="AL149" s="28">
        <f t="shared" si="192"/>
        <v>25</v>
      </c>
      <c r="AM149" s="27">
        <f t="shared" si="193"/>
        <v>250000</v>
      </c>
      <c r="AN149" s="56">
        <f t="shared" si="155"/>
        <v>2.1520000000000001</v>
      </c>
      <c r="AO149" s="52">
        <f t="shared" si="194"/>
        <v>538</v>
      </c>
      <c r="AP149" s="28"/>
      <c r="AQ149" s="9">
        <f t="shared" si="169"/>
        <v>4.4940251584635327</v>
      </c>
      <c r="AR149" s="9">
        <f t="shared" si="195"/>
        <v>0</v>
      </c>
      <c r="AS149" s="30">
        <f t="shared" si="196"/>
        <v>0.95803359603864102</v>
      </c>
      <c r="AT149" s="30">
        <f t="shared" si="197"/>
        <v>4.3054270832509423E-3</v>
      </c>
      <c r="AU149" s="30">
        <f t="shared" si="198"/>
        <v>0</v>
      </c>
      <c r="AV149" s="30">
        <f t="shared" si="199"/>
        <v>0.95372816895539003</v>
      </c>
      <c r="AW149" s="28"/>
      <c r="AX149" s="52">
        <f t="shared" si="200"/>
        <v>488.11811718168752</v>
      </c>
      <c r="AY149" s="52">
        <f t="shared" si="201"/>
        <v>513.10575489799987</v>
      </c>
      <c r="AZ149" s="19"/>
      <c r="BA149" s="19"/>
      <c r="BB149" s="53">
        <f t="shared" si="202"/>
        <v>2385.2088905624337</v>
      </c>
      <c r="BC149" s="53">
        <f t="shared" si="203"/>
        <v>-119.26044452812168</v>
      </c>
      <c r="BD149" s="53">
        <f t="shared" si="204"/>
        <v>-23.579294950865322</v>
      </c>
      <c r="BE149" s="53">
        <f t="shared" si="205"/>
        <v>-1076.3567708127355</v>
      </c>
      <c r="BF149" s="53">
        <f t="shared" si="206"/>
        <v>1166.012380270711</v>
      </c>
      <c r="BG149" s="53">
        <f t="shared" si="207"/>
        <v>-24.584880503741857</v>
      </c>
      <c r="BH149" s="53">
        <f t="shared" si="171"/>
        <v>226.09821682441185</v>
      </c>
      <c r="BI149" s="53">
        <f t="shared" si="208"/>
        <v>1367.5257165913808</v>
      </c>
    </row>
    <row r="150" spans="1:61" x14ac:dyDescent="0.2">
      <c r="A150" s="34"/>
      <c r="B150" s="89"/>
      <c r="C150" s="91"/>
      <c r="D150" s="19"/>
      <c r="E150" s="55">
        <f t="shared" si="176"/>
        <v>28</v>
      </c>
      <c r="F150" s="27">
        <f t="shared" si="172"/>
        <v>2528.9230398245013</v>
      </c>
      <c r="G150" s="27">
        <f t="shared" si="173"/>
        <v>126.44615199122507</v>
      </c>
      <c r="H150" s="28">
        <f t="shared" si="174"/>
        <v>25</v>
      </c>
      <c r="I150" s="27">
        <f t="shared" si="146"/>
        <v>250000</v>
      </c>
      <c r="J150" s="56">
        <f t="shared" si="147"/>
        <v>2.2690000000000001</v>
      </c>
      <c r="K150" s="52">
        <f t="shared" si="177"/>
        <v>567.25</v>
      </c>
      <c r="L150" s="28"/>
      <c r="M150" s="96">
        <f t="shared" si="148"/>
        <v>6.1076584218043202</v>
      </c>
      <c r="N150" s="9">
        <v>0</v>
      </c>
      <c r="O150" s="30">
        <f t="shared" si="163"/>
        <v>0.94317179803461282</v>
      </c>
      <c r="P150" s="30">
        <f t="shared" si="178"/>
        <v>5.7605711754744266E-3</v>
      </c>
      <c r="Q150" s="30">
        <f t="shared" si="179"/>
        <v>0</v>
      </c>
      <c r="R150" s="30">
        <f t="shared" si="180"/>
        <v>0.93741122685913836</v>
      </c>
      <c r="S150" s="28"/>
      <c r="T150" s="52">
        <f t="shared" si="181"/>
        <v>507.42642734262171</v>
      </c>
      <c r="U150" s="52">
        <f t="shared" si="175"/>
        <v>531.74651843584627</v>
      </c>
      <c r="V150" s="19"/>
      <c r="W150" s="19"/>
      <c r="X150" s="53">
        <f t="shared" si="182"/>
        <v>2370.6408493942272</v>
      </c>
      <c r="Y150" s="53">
        <f t="shared" si="183"/>
        <v>-118.53204246971137</v>
      </c>
      <c r="Z150" s="53">
        <f t="shared" si="184"/>
        <v>-23.435280671478459</v>
      </c>
      <c r="AA150" s="53">
        <f t="shared" si="185"/>
        <v>-1440.1427938686065</v>
      </c>
      <c r="AB150" s="53">
        <f t="shared" si="186"/>
        <v>788.53073238443085</v>
      </c>
      <c r="AC150" s="53">
        <f t="shared" si="187"/>
        <v>-24.756775445370696</v>
      </c>
      <c r="AD150" s="53">
        <f t="shared" si="165"/>
        <v>226.54717357425079</v>
      </c>
      <c r="AE150" s="53">
        <f t="shared" si="188"/>
        <v>990.32113051331089</v>
      </c>
      <c r="AF150" s="19"/>
      <c r="AG150" s="46"/>
      <c r="AH150" s="19"/>
      <c r="AI150" s="55">
        <f t="shared" si="189"/>
        <v>28</v>
      </c>
      <c r="AJ150" s="27">
        <f t="shared" si="190"/>
        <v>2528.9230398245013</v>
      </c>
      <c r="AK150" s="27">
        <f t="shared" si="191"/>
        <v>126.44615199122507</v>
      </c>
      <c r="AL150" s="28">
        <f t="shared" si="192"/>
        <v>25</v>
      </c>
      <c r="AM150" s="27">
        <f t="shared" si="193"/>
        <v>250000</v>
      </c>
      <c r="AN150" s="56">
        <f t="shared" si="155"/>
        <v>2.2690000000000001</v>
      </c>
      <c r="AO150" s="52">
        <f t="shared" si="194"/>
        <v>567.25</v>
      </c>
      <c r="AP150" s="28"/>
      <c r="AQ150" s="9">
        <f t="shared" si="169"/>
        <v>4.9472033216614992</v>
      </c>
      <c r="AR150" s="9">
        <f t="shared" si="195"/>
        <v>0</v>
      </c>
      <c r="AS150" s="30">
        <f t="shared" si="196"/>
        <v>0.95372816895539003</v>
      </c>
      <c r="AT150" s="30">
        <f t="shared" si="197"/>
        <v>4.7182871654182458E-3</v>
      </c>
      <c r="AU150" s="30">
        <f t="shared" si="198"/>
        <v>0</v>
      </c>
      <c r="AV150" s="30">
        <f t="shared" si="199"/>
        <v>0.94900988178997181</v>
      </c>
      <c r="AW150" s="28"/>
      <c r="AX150" s="52">
        <f t="shared" si="200"/>
        <v>513.10575489799987</v>
      </c>
      <c r="AY150" s="52">
        <f t="shared" si="201"/>
        <v>538.32585544536153</v>
      </c>
      <c r="AZ150" s="19"/>
      <c r="BA150" s="19"/>
      <c r="BB150" s="53">
        <f t="shared" si="202"/>
        <v>2370.6408493942272</v>
      </c>
      <c r="BC150" s="53">
        <f t="shared" si="203"/>
        <v>-118.53204246971137</v>
      </c>
      <c r="BD150" s="53">
        <f t="shared" si="204"/>
        <v>-23.435280671478459</v>
      </c>
      <c r="BE150" s="53">
        <f t="shared" si="205"/>
        <v>-1179.5717913545614</v>
      </c>
      <c r="BF150" s="53">
        <f t="shared" si="206"/>
        <v>1049.101734898476</v>
      </c>
      <c r="BG150" s="53">
        <f t="shared" si="207"/>
        <v>-24.756775445370696</v>
      </c>
      <c r="BH150" s="53">
        <f t="shared" si="171"/>
        <v>227.01342440862905</v>
      </c>
      <c r="BI150" s="53">
        <f t="shared" si="208"/>
        <v>1251.3583838617344</v>
      </c>
    </row>
    <row r="151" spans="1:61" x14ac:dyDescent="0.2">
      <c r="A151" s="34"/>
      <c r="B151" s="89"/>
      <c r="C151" s="91"/>
      <c r="D151" s="19"/>
      <c r="E151" s="55">
        <f t="shared" si="176"/>
        <v>29</v>
      </c>
      <c r="F151" s="27">
        <f t="shared" si="172"/>
        <v>2528.9230398245013</v>
      </c>
      <c r="G151" s="27">
        <f t="shared" si="173"/>
        <v>126.44615199122507</v>
      </c>
      <c r="H151" s="28">
        <f t="shared" si="174"/>
        <v>25</v>
      </c>
      <c r="I151" s="27">
        <f t="shared" si="146"/>
        <v>250000</v>
      </c>
      <c r="J151" s="56">
        <f t="shared" si="147"/>
        <v>2.391</v>
      </c>
      <c r="K151" s="52">
        <f t="shared" si="177"/>
        <v>597.75</v>
      </c>
      <c r="L151" s="28"/>
      <c r="M151" s="96">
        <f t="shared" si="148"/>
        <v>6.7171775808640408</v>
      </c>
      <c r="N151" s="9">
        <v>0</v>
      </c>
      <c r="O151" s="30">
        <f t="shared" si="163"/>
        <v>0.93741122685913836</v>
      </c>
      <c r="P151" s="30">
        <f t="shared" si="178"/>
        <v>6.2967576771084596E-3</v>
      </c>
      <c r="Q151" s="30">
        <f t="shared" si="179"/>
        <v>0</v>
      </c>
      <c r="R151" s="30">
        <f t="shared" si="180"/>
        <v>0.93111446918202989</v>
      </c>
      <c r="S151" s="28"/>
      <c r="T151" s="52">
        <f t="shared" si="181"/>
        <v>531.74651843584627</v>
      </c>
      <c r="U151" s="52">
        <f t="shared" si="175"/>
        <v>556.57367395355834</v>
      </c>
      <c r="V151" s="19"/>
      <c r="W151" s="19"/>
      <c r="X151" s="53">
        <f t="shared" si="182"/>
        <v>2354.7168338283959</v>
      </c>
      <c r="Y151" s="53">
        <f t="shared" si="183"/>
        <v>-117.73584169141979</v>
      </c>
      <c r="Z151" s="53">
        <f t="shared" si="184"/>
        <v>-23.277861729550747</v>
      </c>
      <c r="AA151" s="53">
        <f t="shared" si="185"/>
        <v>-1574.1894192771149</v>
      </c>
      <c r="AB151" s="53">
        <f t="shared" si="186"/>
        <v>639.51371113031041</v>
      </c>
      <c r="AC151" s="53">
        <f t="shared" si="187"/>
        <v>-25.323358419915731</v>
      </c>
      <c r="AD151" s="53">
        <f t="shared" si="165"/>
        <v>227.30182391895622</v>
      </c>
      <c r="AE151" s="53">
        <f t="shared" si="188"/>
        <v>841.49217662935087</v>
      </c>
      <c r="AF151" s="19"/>
      <c r="AG151" s="46"/>
      <c r="AH151" s="19"/>
      <c r="AI151" s="55">
        <f t="shared" si="189"/>
        <v>29</v>
      </c>
      <c r="AJ151" s="27">
        <f t="shared" si="190"/>
        <v>2528.9230398245013</v>
      </c>
      <c r="AK151" s="27">
        <f t="shared" si="191"/>
        <v>126.44615199122507</v>
      </c>
      <c r="AL151" s="28">
        <f t="shared" si="192"/>
        <v>25</v>
      </c>
      <c r="AM151" s="27">
        <f t="shared" si="193"/>
        <v>250000</v>
      </c>
      <c r="AN151" s="56">
        <f t="shared" si="155"/>
        <v>2.391</v>
      </c>
      <c r="AO151" s="52">
        <f t="shared" si="194"/>
        <v>597.75</v>
      </c>
      <c r="AP151" s="28"/>
      <c r="AQ151" s="9">
        <f t="shared" si="169"/>
        <v>5.4409138404998734</v>
      </c>
      <c r="AR151" s="9">
        <f t="shared" si="195"/>
        <v>0</v>
      </c>
      <c r="AS151" s="30">
        <f t="shared" si="196"/>
        <v>0.94900988178997181</v>
      </c>
      <c r="AT151" s="30">
        <f t="shared" si="197"/>
        <v>5.1634810006022059E-3</v>
      </c>
      <c r="AU151" s="30">
        <f t="shared" si="198"/>
        <v>0</v>
      </c>
      <c r="AV151" s="30">
        <f t="shared" si="199"/>
        <v>0.94384640078936966</v>
      </c>
      <c r="AW151" s="28"/>
      <c r="AX151" s="52">
        <f t="shared" si="200"/>
        <v>538.32585544536153</v>
      </c>
      <c r="AY151" s="52">
        <f t="shared" si="201"/>
        <v>564.18418607184572</v>
      </c>
      <c r="AZ151" s="19"/>
      <c r="BA151" s="19"/>
      <c r="BB151" s="53">
        <f t="shared" si="202"/>
        <v>2354.7168338283959</v>
      </c>
      <c r="BC151" s="53">
        <f t="shared" si="203"/>
        <v>-117.73584169141979</v>
      </c>
      <c r="BD151" s="53">
        <f t="shared" si="204"/>
        <v>-23.277861729550747</v>
      </c>
      <c r="BE151" s="53">
        <f t="shared" si="205"/>
        <v>-1290.8702501505516</v>
      </c>
      <c r="BF151" s="53">
        <f t="shared" si="206"/>
        <v>922.83288025687375</v>
      </c>
      <c r="BG151" s="53">
        <f t="shared" si="207"/>
        <v>-25.323358419915731</v>
      </c>
      <c r="BH151" s="53">
        <f t="shared" si="171"/>
        <v>227.84196204982302</v>
      </c>
      <c r="BI151" s="53">
        <f t="shared" si="208"/>
        <v>1125.3514838867811</v>
      </c>
    </row>
    <row r="152" spans="1:61" x14ac:dyDescent="0.2">
      <c r="A152" s="34"/>
      <c r="B152" s="89"/>
      <c r="C152" s="91"/>
      <c r="D152" s="19"/>
      <c r="E152" s="55">
        <f t="shared" si="176"/>
        <v>30</v>
      </c>
      <c r="F152" s="27">
        <f t="shared" si="172"/>
        <v>2528.9230398245013</v>
      </c>
      <c r="G152" s="27">
        <f t="shared" si="173"/>
        <v>126.44615199122507</v>
      </c>
      <c r="H152" s="28">
        <f t="shared" si="174"/>
        <v>25</v>
      </c>
      <c r="I152" s="27">
        <f t="shared" si="146"/>
        <v>250000</v>
      </c>
      <c r="J152" s="56">
        <f t="shared" si="147"/>
        <v>2.5169999999999999</v>
      </c>
      <c r="K152" s="52">
        <f t="shared" si="177"/>
        <v>629.25</v>
      </c>
      <c r="L152" s="28"/>
      <c r="M152" s="96">
        <f t="shared" si="148"/>
        <v>7.3785880403303681</v>
      </c>
      <c r="N152" s="9">
        <v>0</v>
      </c>
      <c r="O152" s="30">
        <f t="shared" si="163"/>
        <v>0.93111446918202989</v>
      </c>
      <c r="P152" s="30">
        <f t="shared" si="178"/>
        <v>6.8703100864850849E-3</v>
      </c>
      <c r="Q152" s="30">
        <f t="shared" si="179"/>
        <v>0</v>
      </c>
      <c r="R152" s="30">
        <f t="shared" si="180"/>
        <v>0.9242441590955448</v>
      </c>
      <c r="S152" s="28"/>
      <c r="T152" s="52">
        <f t="shared" si="181"/>
        <v>556.57367395355834</v>
      </c>
      <c r="U152" s="52">
        <f t="shared" si="175"/>
        <v>581.58063711087152</v>
      </c>
      <c r="V152" s="19"/>
      <c r="W152" s="19"/>
      <c r="X152" s="53">
        <f t="shared" si="182"/>
        <v>2337.3423483599454</v>
      </c>
      <c r="Y152" s="53">
        <f t="shared" si="183"/>
        <v>-116.86711741799726</v>
      </c>
      <c r="Z152" s="53">
        <f t="shared" si="184"/>
        <v>-23.106103977388621</v>
      </c>
      <c r="AA152" s="53">
        <f t="shared" si="185"/>
        <v>-1717.5775216212712</v>
      </c>
      <c r="AB152" s="53">
        <f t="shared" si="186"/>
        <v>479.79160534328844</v>
      </c>
      <c r="AC152" s="53">
        <f t="shared" si="187"/>
        <v>-25.566218877742354</v>
      </c>
      <c r="AD152" s="53">
        <f t="shared" si="165"/>
        <v>227.9849782199382</v>
      </c>
      <c r="AE152" s="53">
        <f t="shared" si="188"/>
        <v>682.21036468548425</v>
      </c>
      <c r="AF152" s="19"/>
      <c r="AG152" s="46"/>
      <c r="AH152" s="19"/>
      <c r="AI152" s="55">
        <f t="shared" si="189"/>
        <v>30</v>
      </c>
      <c r="AJ152" s="27">
        <f t="shared" si="190"/>
        <v>2528.9230398245013</v>
      </c>
      <c r="AK152" s="27">
        <f t="shared" si="191"/>
        <v>126.44615199122507</v>
      </c>
      <c r="AL152" s="28">
        <f t="shared" si="192"/>
        <v>25</v>
      </c>
      <c r="AM152" s="27">
        <f t="shared" si="193"/>
        <v>250000</v>
      </c>
      <c r="AN152" s="56">
        <f t="shared" si="155"/>
        <v>2.5169999999999999</v>
      </c>
      <c r="AO152" s="52">
        <f t="shared" si="194"/>
        <v>629.25</v>
      </c>
      <c r="AP152" s="28"/>
      <c r="AQ152" s="9">
        <f t="shared" si="169"/>
        <v>5.9766563126675987</v>
      </c>
      <c r="AR152" s="9">
        <f t="shared" si="195"/>
        <v>0</v>
      </c>
      <c r="AS152" s="30">
        <f t="shared" si="196"/>
        <v>0.94384640078936966</v>
      </c>
      <c r="AT152" s="30">
        <f t="shared" si="197"/>
        <v>5.6410455494663786E-3</v>
      </c>
      <c r="AU152" s="30">
        <f t="shared" si="198"/>
        <v>0</v>
      </c>
      <c r="AV152" s="30">
        <f t="shared" si="199"/>
        <v>0.93820535523990323</v>
      </c>
      <c r="AW152" s="28"/>
      <c r="AX152" s="52">
        <f t="shared" si="200"/>
        <v>564.18418607184572</v>
      </c>
      <c r="AY152" s="52">
        <f t="shared" si="201"/>
        <v>590.36571978470909</v>
      </c>
      <c r="AZ152" s="19"/>
      <c r="BA152" s="19"/>
      <c r="BB152" s="53">
        <f t="shared" si="202"/>
        <v>2337.3423483599454</v>
      </c>
      <c r="BC152" s="53">
        <f t="shared" si="203"/>
        <v>-116.86711741799726</v>
      </c>
      <c r="BD152" s="53">
        <f t="shared" si="204"/>
        <v>-23.106103977388621</v>
      </c>
      <c r="BE152" s="53">
        <f t="shared" si="205"/>
        <v>-1410.2613873665946</v>
      </c>
      <c r="BF152" s="53">
        <f t="shared" si="206"/>
        <v>787.10773959796506</v>
      </c>
      <c r="BG152" s="53">
        <f t="shared" si="207"/>
        <v>-25.566218877742354</v>
      </c>
      <c r="BH152" s="53">
        <f t="shared" si="171"/>
        <v>228.60977184041488</v>
      </c>
      <c r="BI152" s="53">
        <f t="shared" si="208"/>
        <v>990.15129256063756</v>
      </c>
    </row>
    <row r="153" spans="1:61" x14ac:dyDescent="0.2">
      <c r="A153" s="34"/>
      <c r="B153" s="89"/>
      <c r="C153" s="91"/>
      <c r="D153" s="19"/>
      <c r="E153" s="55">
        <f t="shared" si="176"/>
        <v>31</v>
      </c>
      <c r="F153" s="27">
        <f t="shared" si="172"/>
        <v>2528.9230398245013</v>
      </c>
      <c r="G153" s="27">
        <f t="shared" si="173"/>
        <v>126.44615199122507</v>
      </c>
      <c r="H153" s="28">
        <f t="shared" si="174"/>
        <v>25</v>
      </c>
      <c r="I153" s="27">
        <f t="shared" si="146"/>
        <v>250000</v>
      </c>
      <c r="J153" s="56">
        <f t="shared" si="147"/>
        <v>2.6469999999999998</v>
      </c>
      <c r="K153" s="52">
        <f t="shared" si="177"/>
        <v>661.75</v>
      </c>
      <c r="L153" s="28"/>
      <c r="M153" s="96">
        <f t="shared" si="148"/>
        <v>8.0967593767471424</v>
      </c>
      <c r="N153" s="9">
        <v>0</v>
      </c>
      <c r="O153" s="30">
        <f t="shared" si="163"/>
        <v>0.9242441590955448</v>
      </c>
      <c r="P153" s="30">
        <f t="shared" si="178"/>
        <v>7.4833825615606298E-3</v>
      </c>
      <c r="Q153" s="30">
        <f t="shared" si="179"/>
        <v>0</v>
      </c>
      <c r="R153" s="30">
        <f t="shared" si="180"/>
        <v>0.91676077653398413</v>
      </c>
      <c r="S153" s="28"/>
      <c r="T153" s="52">
        <f t="shared" si="181"/>
        <v>581.58063711087152</v>
      </c>
      <c r="U153" s="52">
        <f t="shared" si="175"/>
        <v>606.66644387136398</v>
      </c>
      <c r="V153" s="19"/>
      <c r="W153" s="19"/>
      <c r="X153" s="53">
        <f t="shared" si="182"/>
        <v>2318.4174497841936</v>
      </c>
      <c r="Y153" s="53">
        <f t="shared" si="183"/>
        <v>-115.92087248920967</v>
      </c>
      <c r="Z153" s="53">
        <f t="shared" si="184"/>
        <v>-22.919019413349602</v>
      </c>
      <c r="AA153" s="53">
        <f t="shared" si="185"/>
        <v>-1870.8456403901575</v>
      </c>
      <c r="AB153" s="53">
        <f t="shared" si="186"/>
        <v>308.73191749147668</v>
      </c>
      <c r="AC153" s="53">
        <f t="shared" si="187"/>
        <v>-25.714792548684471</v>
      </c>
      <c r="AD153" s="53">
        <f t="shared" si="165"/>
        <v>228.56197525726631</v>
      </c>
      <c r="AE153" s="53">
        <f t="shared" si="188"/>
        <v>511.57910020005852</v>
      </c>
      <c r="AF153" s="19"/>
      <c r="AG153" s="46"/>
      <c r="AH153" s="19"/>
      <c r="AI153" s="55">
        <f t="shared" si="189"/>
        <v>31</v>
      </c>
      <c r="AJ153" s="27">
        <f t="shared" si="190"/>
        <v>2528.9230398245013</v>
      </c>
      <c r="AK153" s="27">
        <f t="shared" si="191"/>
        <v>126.44615199122507</v>
      </c>
      <c r="AL153" s="28">
        <f t="shared" si="192"/>
        <v>25</v>
      </c>
      <c r="AM153" s="27">
        <f t="shared" si="193"/>
        <v>250000</v>
      </c>
      <c r="AN153" s="56">
        <f t="shared" si="155"/>
        <v>2.6469999999999998</v>
      </c>
      <c r="AO153" s="52">
        <f t="shared" si="194"/>
        <v>661.75</v>
      </c>
      <c r="AP153" s="28"/>
      <c r="AQ153" s="9">
        <f t="shared" si="169"/>
        <v>6.5583750951651858</v>
      </c>
      <c r="AR153" s="9">
        <f t="shared" si="195"/>
        <v>0</v>
      </c>
      <c r="AS153" s="30">
        <f t="shared" si="196"/>
        <v>0.93820535523990323</v>
      </c>
      <c r="AT153" s="30">
        <f t="shared" si="197"/>
        <v>6.1531026359559872E-3</v>
      </c>
      <c r="AU153" s="30">
        <f t="shared" si="198"/>
        <v>0</v>
      </c>
      <c r="AV153" s="30">
        <f t="shared" si="199"/>
        <v>0.9320522526039472</v>
      </c>
      <c r="AW153" s="28"/>
      <c r="AX153" s="52">
        <f t="shared" si="200"/>
        <v>590.36571978470909</v>
      </c>
      <c r="AY153" s="52">
        <f t="shared" si="201"/>
        <v>616.78557816066211</v>
      </c>
      <c r="AZ153" s="19"/>
      <c r="BA153" s="19"/>
      <c r="BB153" s="53">
        <f t="shared" si="202"/>
        <v>2318.4174497841936</v>
      </c>
      <c r="BC153" s="53">
        <f t="shared" si="203"/>
        <v>-115.92087248920967</v>
      </c>
      <c r="BD153" s="53">
        <f t="shared" si="204"/>
        <v>-22.919019413349602</v>
      </c>
      <c r="BE153" s="53">
        <f t="shared" si="205"/>
        <v>-1538.2756589889968</v>
      </c>
      <c r="BF153" s="53">
        <f t="shared" si="206"/>
        <v>641.30189889263738</v>
      </c>
      <c r="BG153" s="53">
        <f t="shared" si="207"/>
        <v>-25.714792548684471</v>
      </c>
      <c r="BH153" s="53">
        <f t="shared" si="171"/>
        <v>229.2831965791251</v>
      </c>
      <c r="BI153" s="53">
        <f t="shared" si="208"/>
        <v>844.87030292307804</v>
      </c>
    </row>
    <row r="154" spans="1:61" x14ac:dyDescent="0.2">
      <c r="A154" s="34"/>
      <c r="B154" s="89"/>
      <c r="C154" s="91"/>
      <c r="D154" s="19"/>
      <c r="E154" s="55">
        <f t="shared" si="176"/>
        <v>32</v>
      </c>
      <c r="F154" s="27">
        <f t="shared" si="172"/>
        <v>2528.9230398245013</v>
      </c>
      <c r="G154" s="27">
        <f t="shared" si="173"/>
        <v>126.44615199122507</v>
      </c>
      <c r="H154" s="28">
        <f t="shared" si="174"/>
        <v>25</v>
      </c>
      <c r="I154" s="27">
        <f t="shared" si="146"/>
        <v>250000</v>
      </c>
      <c r="J154" s="56">
        <f t="shared" si="147"/>
        <v>2.782</v>
      </c>
      <c r="K154" s="52">
        <f t="shared" si="177"/>
        <v>695.5</v>
      </c>
      <c r="L154" s="28"/>
      <c r="M154" s="96">
        <f t="shared" si="148"/>
        <v>8.8814451469123252</v>
      </c>
      <c r="N154" s="9">
        <v>0</v>
      </c>
      <c r="O154" s="30">
        <f t="shared" si="163"/>
        <v>0.91676077653398413</v>
      </c>
      <c r="P154" s="30">
        <f t="shared" si="178"/>
        <v>8.142160549627327E-3</v>
      </c>
      <c r="Q154" s="30">
        <f t="shared" si="179"/>
        <v>0</v>
      </c>
      <c r="R154" s="30">
        <f t="shared" si="180"/>
        <v>0.90861861598435678</v>
      </c>
      <c r="S154" s="28"/>
      <c r="T154" s="52">
        <f t="shared" si="181"/>
        <v>606.66644387136398</v>
      </c>
      <c r="U154" s="52">
        <f t="shared" si="175"/>
        <v>631.9442474171201</v>
      </c>
      <c r="V154" s="19"/>
      <c r="W154" s="19"/>
      <c r="X154" s="53">
        <f t="shared" si="182"/>
        <v>2297.8265523762907</v>
      </c>
      <c r="Y154" s="53">
        <f t="shared" si="183"/>
        <v>-114.89132761881454</v>
      </c>
      <c r="Z154" s="53">
        <f t="shared" si="184"/>
        <v>-22.71546539960892</v>
      </c>
      <c r="AA154" s="53">
        <f t="shared" si="185"/>
        <v>-2035.5401374068317</v>
      </c>
      <c r="AB154" s="53">
        <f t="shared" si="186"/>
        <v>124.67962195103541</v>
      </c>
      <c r="AC154" s="53">
        <f t="shared" si="187"/>
        <v>-25.98854779790927</v>
      </c>
      <c r="AD154" s="53">
        <f t="shared" si="165"/>
        <v>229.01551158984</v>
      </c>
      <c r="AE154" s="53">
        <f t="shared" si="188"/>
        <v>327.70658574296613</v>
      </c>
      <c r="AF154" s="19"/>
      <c r="AG154" s="46"/>
      <c r="AH154" s="19"/>
      <c r="AI154" s="55">
        <f t="shared" si="189"/>
        <v>32</v>
      </c>
      <c r="AJ154" s="27">
        <f t="shared" si="190"/>
        <v>2528.9230398245013</v>
      </c>
      <c r="AK154" s="27">
        <f t="shared" si="191"/>
        <v>126.44615199122507</v>
      </c>
      <c r="AL154" s="28">
        <f t="shared" si="192"/>
        <v>25</v>
      </c>
      <c r="AM154" s="27">
        <f t="shared" si="193"/>
        <v>250000</v>
      </c>
      <c r="AN154" s="56">
        <f t="shared" si="155"/>
        <v>2.782</v>
      </c>
      <c r="AO154" s="52">
        <f t="shared" si="194"/>
        <v>695.5</v>
      </c>
      <c r="AP154" s="28"/>
      <c r="AQ154" s="9">
        <f t="shared" si="169"/>
        <v>7.1939705689989841</v>
      </c>
      <c r="AR154" s="9">
        <f t="shared" si="195"/>
        <v>0</v>
      </c>
      <c r="AS154" s="30">
        <f t="shared" si="196"/>
        <v>0.9320522526039472</v>
      </c>
      <c r="AT154" s="30">
        <f t="shared" si="197"/>
        <v>6.7051564740020029E-3</v>
      </c>
      <c r="AU154" s="30">
        <f t="shared" si="198"/>
        <v>0</v>
      </c>
      <c r="AV154" s="30">
        <f t="shared" si="199"/>
        <v>0.92534709612994515</v>
      </c>
      <c r="AW154" s="28"/>
      <c r="AX154" s="52">
        <f t="shared" si="200"/>
        <v>616.78557816066211</v>
      </c>
      <c r="AY154" s="52">
        <f t="shared" si="201"/>
        <v>643.5789053583768</v>
      </c>
      <c r="AZ154" s="19"/>
      <c r="BA154" s="19"/>
      <c r="BB154" s="53">
        <f t="shared" si="202"/>
        <v>2297.8265523762907</v>
      </c>
      <c r="BC154" s="53">
        <f t="shared" si="203"/>
        <v>-114.89132761881454</v>
      </c>
      <c r="BD154" s="53">
        <f t="shared" si="204"/>
        <v>-22.71546539960892</v>
      </c>
      <c r="BE154" s="53">
        <f t="shared" si="205"/>
        <v>-1676.2891185005008</v>
      </c>
      <c r="BF154" s="53">
        <f t="shared" si="206"/>
        <v>483.93064085736637</v>
      </c>
      <c r="BG154" s="53">
        <f t="shared" si="207"/>
        <v>-25.98854779790927</v>
      </c>
      <c r="BH154" s="53">
        <f t="shared" si="171"/>
        <v>229.84625339149983</v>
      </c>
      <c r="BI154" s="53">
        <f t="shared" si="208"/>
        <v>687.78834645095685</v>
      </c>
    </row>
    <row r="155" spans="1:61" x14ac:dyDescent="0.2">
      <c r="A155" s="34"/>
      <c r="B155" s="89"/>
      <c r="C155" s="91"/>
      <c r="D155" s="19"/>
      <c r="E155" s="55">
        <f t="shared" si="176"/>
        <v>33</v>
      </c>
      <c r="F155" s="27">
        <f t="shared" si="172"/>
        <v>2528.9230398245013</v>
      </c>
      <c r="G155" s="27">
        <f t="shared" si="173"/>
        <v>126.44615199122507</v>
      </c>
      <c r="H155" s="28">
        <f t="shared" si="174"/>
        <v>25</v>
      </c>
      <c r="I155" s="27">
        <f t="shared" si="146"/>
        <v>250000</v>
      </c>
      <c r="J155" s="56">
        <f t="shared" si="147"/>
        <v>2.9209999999999998</v>
      </c>
      <c r="K155" s="52">
        <f t="shared" si="177"/>
        <v>730.25</v>
      </c>
      <c r="L155" s="28"/>
      <c r="M155" s="96">
        <f t="shared" ref="M155:M186" si="209">M50</f>
        <v>9.7383085751715388</v>
      </c>
      <c r="N155" s="9">
        <v>0</v>
      </c>
      <c r="O155" s="30">
        <f t="shared" si="163"/>
        <v>0.90861861598435678</v>
      </c>
      <c r="P155" s="30">
        <f t="shared" si="178"/>
        <v>8.8484084596009566E-3</v>
      </c>
      <c r="Q155" s="30">
        <f t="shared" si="179"/>
        <v>0</v>
      </c>
      <c r="R155" s="30">
        <f t="shared" si="180"/>
        <v>0.89977020752475578</v>
      </c>
      <c r="S155" s="28"/>
      <c r="T155" s="52">
        <f t="shared" si="181"/>
        <v>631.9442474171201</v>
      </c>
      <c r="U155" s="52">
        <f t="shared" si="175"/>
        <v>657.05719404495289</v>
      </c>
      <c r="V155" s="19"/>
      <c r="W155" s="19"/>
      <c r="X155" s="53">
        <f t="shared" si="182"/>
        <v>2275.449608357028</v>
      </c>
      <c r="Y155" s="53">
        <f t="shared" si="183"/>
        <v>-113.77248041785138</v>
      </c>
      <c r="Z155" s="53">
        <f t="shared" si="184"/>
        <v>-22.494255188118895</v>
      </c>
      <c r="AA155" s="53">
        <f t="shared" si="185"/>
        <v>-2212.102114900239</v>
      </c>
      <c r="AB155" s="53">
        <f t="shared" si="186"/>
        <v>-72.919242149181628</v>
      </c>
      <c r="AC155" s="53">
        <f t="shared" si="187"/>
        <v>-25.911624243190492</v>
      </c>
      <c r="AD155" s="53">
        <f t="shared" si="165"/>
        <v>229.34551397081867</v>
      </c>
      <c r="AE155" s="53">
        <f t="shared" si="188"/>
        <v>130.51464757844656</v>
      </c>
      <c r="AF155" s="19"/>
      <c r="AG155" s="46"/>
      <c r="AH155" s="19"/>
      <c r="AI155" s="55">
        <f t="shared" si="189"/>
        <v>33</v>
      </c>
      <c r="AJ155" s="27">
        <f t="shared" si="190"/>
        <v>2528.9230398245013</v>
      </c>
      <c r="AK155" s="27">
        <f t="shared" si="191"/>
        <v>126.44615199122507</v>
      </c>
      <c r="AL155" s="28">
        <f t="shared" si="192"/>
        <v>25</v>
      </c>
      <c r="AM155" s="27">
        <f t="shared" si="193"/>
        <v>250000</v>
      </c>
      <c r="AN155" s="56">
        <f t="shared" si="155"/>
        <v>2.9209999999999998</v>
      </c>
      <c r="AO155" s="52">
        <f t="shared" si="194"/>
        <v>730.25</v>
      </c>
      <c r="AP155" s="28"/>
      <c r="AQ155" s="9">
        <f t="shared" si="169"/>
        <v>7.8880299458889471</v>
      </c>
      <c r="AR155" s="9">
        <f t="shared" si="195"/>
        <v>0</v>
      </c>
      <c r="AS155" s="30">
        <f t="shared" si="196"/>
        <v>0.92534709612994515</v>
      </c>
      <c r="AT155" s="30">
        <f t="shared" si="197"/>
        <v>7.2991656046143853E-3</v>
      </c>
      <c r="AU155" s="30">
        <f t="shared" si="198"/>
        <v>0</v>
      </c>
      <c r="AV155" s="30">
        <f t="shared" si="199"/>
        <v>0.91804793052533074</v>
      </c>
      <c r="AW155" s="28"/>
      <c r="AX155" s="52">
        <f t="shared" si="200"/>
        <v>643.5789053583768</v>
      </c>
      <c r="AY155" s="52">
        <f t="shared" si="201"/>
        <v>670.40450126612279</v>
      </c>
      <c r="AZ155" s="19"/>
      <c r="BA155" s="19"/>
      <c r="BB155" s="53">
        <f t="shared" si="202"/>
        <v>2275.449608357028</v>
      </c>
      <c r="BC155" s="53">
        <f t="shared" si="203"/>
        <v>-113.77248041785138</v>
      </c>
      <c r="BD155" s="53">
        <f t="shared" si="204"/>
        <v>-22.494255188118895</v>
      </c>
      <c r="BE155" s="53">
        <f t="shared" si="205"/>
        <v>-1824.7914011535963</v>
      </c>
      <c r="BF155" s="53">
        <f t="shared" si="206"/>
        <v>314.39147159746108</v>
      </c>
      <c r="BG155" s="53">
        <f t="shared" si="207"/>
        <v>-25.911624243190492</v>
      </c>
      <c r="BH155" s="53">
        <f t="shared" si="171"/>
        <v>230.30067440485274</v>
      </c>
      <c r="BI155" s="53">
        <f t="shared" si="208"/>
        <v>518.7805217591233</v>
      </c>
    </row>
    <row r="156" spans="1:61" x14ac:dyDescent="0.2">
      <c r="A156" s="34"/>
      <c r="B156" s="89"/>
      <c r="C156" s="91"/>
      <c r="D156" s="19"/>
      <c r="E156" s="55">
        <f t="shared" si="176"/>
        <v>34</v>
      </c>
      <c r="F156" s="27">
        <f t="shared" si="172"/>
        <v>2528.9230398245013</v>
      </c>
      <c r="G156" s="27">
        <f t="shared" si="173"/>
        <v>126.44615199122507</v>
      </c>
      <c r="H156" s="28">
        <f t="shared" si="174"/>
        <v>25</v>
      </c>
      <c r="I156" s="27">
        <f t="shared" si="146"/>
        <v>250000</v>
      </c>
      <c r="J156" s="56">
        <f t="shared" si="147"/>
        <v>3.0649999999999999</v>
      </c>
      <c r="K156" s="52">
        <f t="shared" si="177"/>
        <v>766.25</v>
      </c>
      <c r="L156" s="28"/>
      <c r="M156" s="96">
        <f t="shared" si="209"/>
        <v>10.671629264777636</v>
      </c>
      <c r="N156" s="9">
        <v>0</v>
      </c>
      <c r="O156" s="30">
        <f t="shared" si="163"/>
        <v>0.89977020752475578</v>
      </c>
      <c r="P156" s="30">
        <f t="shared" si="178"/>
        <v>9.6020140781962297E-3</v>
      </c>
      <c r="Q156" s="30">
        <f t="shared" si="179"/>
        <v>0</v>
      </c>
      <c r="R156" s="30">
        <f t="shared" si="180"/>
        <v>0.89016819344655951</v>
      </c>
      <c r="S156" s="28"/>
      <c r="T156" s="52">
        <f t="shared" si="181"/>
        <v>657.05719404495289</v>
      </c>
      <c r="U156" s="52">
        <f t="shared" si="175"/>
        <v>682.09137822842627</v>
      </c>
      <c r="V156" s="19"/>
      <c r="W156" s="19"/>
      <c r="X156" s="53">
        <f t="shared" si="182"/>
        <v>2251.1668537259579</v>
      </c>
      <c r="Y156" s="53">
        <f t="shared" si="183"/>
        <v>-112.55834268629791</v>
      </c>
      <c r="Z156" s="53">
        <f t="shared" si="184"/>
        <v>-22.254204836163989</v>
      </c>
      <c r="AA156" s="53">
        <f t="shared" si="185"/>
        <v>-2400.5035195490573</v>
      </c>
      <c r="AB156" s="53">
        <f t="shared" si="186"/>
        <v>-284.14921334556084</v>
      </c>
      <c r="AC156" s="53">
        <f t="shared" si="187"/>
        <v>-25.930177193267625</v>
      </c>
      <c r="AD156" s="53">
        <f t="shared" si="165"/>
        <v>229.51334553754518</v>
      </c>
      <c r="AE156" s="53">
        <f t="shared" si="188"/>
        <v>-80.5660450012833</v>
      </c>
      <c r="AF156" s="19"/>
      <c r="AG156" s="46"/>
      <c r="AH156" s="19"/>
      <c r="AI156" s="55">
        <f t="shared" si="189"/>
        <v>34</v>
      </c>
      <c r="AJ156" s="27">
        <f t="shared" si="190"/>
        <v>2528.9230398245013</v>
      </c>
      <c r="AK156" s="27">
        <f t="shared" si="191"/>
        <v>126.44615199122507</v>
      </c>
      <c r="AL156" s="28">
        <f t="shared" si="192"/>
        <v>25</v>
      </c>
      <c r="AM156" s="27">
        <f t="shared" si="193"/>
        <v>250000</v>
      </c>
      <c r="AN156" s="56">
        <f t="shared" si="155"/>
        <v>3.0649999999999999</v>
      </c>
      <c r="AO156" s="52">
        <f t="shared" si="194"/>
        <v>766.25</v>
      </c>
      <c r="AP156" s="28"/>
      <c r="AQ156" s="9">
        <f t="shared" si="169"/>
        <v>8.6440197044698852</v>
      </c>
      <c r="AR156" s="9">
        <f t="shared" si="195"/>
        <v>0</v>
      </c>
      <c r="AS156" s="30">
        <f t="shared" si="196"/>
        <v>0.91804793052533074</v>
      </c>
      <c r="AT156" s="30">
        <f t="shared" si="197"/>
        <v>7.9356244011087596E-3</v>
      </c>
      <c r="AU156" s="30">
        <f t="shared" si="198"/>
        <v>0</v>
      </c>
      <c r="AV156" s="30">
        <f t="shared" si="199"/>
        <v>0.910112306124222</v>
      </c>
      <c r="AW156" s="28"/>
      <c r="AX156" s="52">
        <f t="shared" si="200"/>
        <v>670.40450126612279</v>
      </c>
      <c r="AY156" s="52">
        <f t="shared" si="201"/>
        <v>697.37355456768512</v>
      </c>
      <c r="AZ156" s="19"/>
      <c r="BA156" s="19"/>
      <c r="BB156" s="53">
        <f t="shared" si="202"/>
        <v>2251.1668537259579</v>
      </c>
      <c r="BC156" s="53">
        <f t="shared" si="203"/>
        <v>-112.55834268629791</v>
      </c>
      <c r="BD156" s="53">
        <f t="shared" si="204"/>
        <v>-22.254204836163989</v>
      </c>
      <c r="BE156" s="53">
        <f t="shared" si="205"/>
        <v>-1983.9061002771898</v>
      </c>
      <c r="BF156" s="53">
        <f t="shared" si="206"/>
        <v>132.44820592630663</v>
      </c>
      <c r="BG156" s="53">
        <f t="shared" si="207"/>
        <v>-25.930177193267625</v>
      </c>
      <c r="BH156" s="53">
        <f t="shared" si="171"/>
        <v>230.60910785586404</v>
      </c>
      <c r="BI156" s="53">
        <f t="shared" si="208"/>
        <v>337.12713658890306</v>
      </c>
    </row>
    <row r="157" spans="1:61" x14ac:dyDescent="0.2">
      <c r="A157" s="34"/>
      <c r="B157" s="89"/>
      <c r="C157" s="91"/>
      <c r="D157" s="19"/>
      <c r="E157" s="55">
        <f t="shared" si="176"/>
        <v>35</v>
      </c>
      <c r="F157" s="27">
        <f t="shared" si="172"/>
        <v>2528.9230398245013</v>
      </c>
      <c r="G157" s="27">
        <f t="shared" si="173"/>
        <v>126.44615199122507</v>
      </c>
      <c r="H157" s="28">
        <f t="shared" si="174"/>
        <v>25</v>
      </c>
      <c r="I157" s="27">
        <f t="shared" si="146"/>
        <v>250000</v>
      </c>
      <c r="J157" s="56">
        <f t="shared" si="147"/>
        <v>3.2130000000000001</v>
      </c>
      <c r="K157" s="52">
        <f t="shared" si="177"/>
        <v>803.25</v>
      </c>
      <c r="L157" s="28"/>
      <c r="M157" s="96">
        <f t="shared" si="209"/>
        <v>11.692399199466328</v>
      </c>
      <c r="N157" s="9">
        <v>0</v>
      </c>
      <c r="O157" s="30">
        <f t="shared" si="163"/>
        <v>0.89016819344655951</v>
      </c>
      <c r="P157" s="30">
        <f t="shared" si="178"/>
        <v>1.040820187244494E-2</v>
      </c>
      <c r="Q157" s="30">
        <f t="shared" si="179"/>
        <v>0</v>
      </c>
      <c r="R157" s="30">
        <f t="shared" si="180"/>
        <v>0.87975999157411455</v>
      </c>
      <c r="S157" s="28"/>
      <c r="T157" s="52">
        <f t="shared" si="181"/>
        <v>682.09137822842627</v>
      </c>
      <c r="U157" s="52">
        <f t="shared" si="175"/>
        <v>706.66721323190757</v>
      </c>
      <c r="V157" s="19"/>
      <c r="W157" s="19"/>
      <c r="X157" s="53">
        <f t="shared" si="182"/>
        <v>2224.8453122075875</v>
      </c>
      <c r="Y157" s="53">
        <f t="shared" si="183"/>
        <v>-111.24226561037938</v>
      </c>
      <c r="Z157" s="53">
        <f t="shared" si="184"/>
        <v>-21.993999789352863</v>
      </c>
      <c r="AA157" s="53">
        <f t="shared" si="185"/>
        <v>-2602.0504681112347</v>
      </c>
      <c r="AB157" s="53">
        <f t="shared" si="186"/>
        <v>-510.44142130337968</v>
      </c>
      <c r="AC157" s="53">
        <f t="shared" si="187"/>
        <v>-25.578679870104761</v>
      </c>
      <c r="AD157" s="53">
        <f t="shared" si="165"/>
        <v>229.5157033172442</v>
      </c>
      <c r="AE157" s="53">
        <f t="shared" si="188"/>
        <v>-306.5043978562403</v>
      </c>
      <c r="AF157" s="19"/>
      <c r="AG157" s="46"/>
      <c r="AH157" s="19"/>
      <c r="AI157" s="55">
        <f t="shared" si="189"/>
        <v>35</v>
      </c>
      <c r="AJ157" s="27">
        <f t="shared" si="190"/>
        <v>2528.9230398245013</v>
      </c>
      <c r="AK157" s="27">
        <f t="shared" si="191"/>
        <v>126.44615199122507</v>
      </c>
      <c r="AL157" s="28">
        <f t="shared" si="192"/>
        <v>25</v>
      </c>
      <c r="AM157" s="27">
        <f t="shared" si="193"/>
        <v>250000</v>
      </c>
      <c r="AN157" s="56">
        <f t="shared" si="155"/>
        <v>3.2130000000000001</v>
      </c>
      <c r="AO157" s="52">
        <f t="shared" si="194"/>
        <v>803.25</v>
      </c>
      <c r="AP157" s="28"/>
      <c r="AQ157" s="9">
        <f t="shared" si="169"/>
        <v>9.4708433515677264</v>
      </c>
      <c r="AR157" s="9">
        <f t="shared" si="195"/>
        <v>0</v>
      </c>
      <c r="AS157" s="30">
        <f t="shared" si="196"/>
        <v>0.910112306124222</v>
      </c>
      <c r="AT157" s="30">
        <f t="shared" si="197"/>
        <v>8.6195310836365592E-3</v>
      </c>
      <c r="AU157" s="30">
        <f t="shared" si="198"/>
        <v>0</v>
      </c>
      <c r="AV157" s="30">
        <f t="shared" si="199"/>
        <v>0.90149277504058545</v>
      </c>
      <c r="AW157" s="28"/>
      <c r="AX157" s="52">
        <f t="shared" si="200"/>
        <v>697.37355456768512</v>
      </c>
      <c r="AY157" s="52">
        <f t="shared" si="201"/>
        <v>724.12407155135031</v>
      </c>
      <c r="AZ157" s="19"/>
      <c r="BA157" s="19"/>
      <c r="BB157" s="53">
        <f t="shared" si="202"/>
        <v>2224.8453122075875</v>
      </c>
      <c r="BC157" s="53">
        <f t="shared" si="203"/>
        <v>-111.24226561037938</v>
      </c>
      <c r="BD157" s="53">
        <f t="shared" si="204"/>
        <v>-21.993999789352863</v>
      </c>
      <c r="BE157" s="53">
        <f t="shared" si="205"/>
        <v>-2154.8827709091397</v>
      </c>
      <c r="BF157" s="53">
        <f t="shared" si="206"/>
        <v>-63.273724101284643</v>
      </c>
      <c r="BG157" s="53">
        <f t="shared" si="207"/>
        <v>-25.578679870104761</v>
      </c>
      <c r="BH157" s="53">
        <f t="shared" si="171"/>
        <v>230.77031090939613</v>
      </c>
      <c r="BI157" s="53">
        <f t="shared" si="208"/>
        <v>141.91790693800672</v>
      </c>
    </row>
    <row r="158" spans="1:61" x14ac:dyDescent="0.2">
      <c r="A158" s="34"/>
      <c r="B158" s="89"/>
      <c r="C158" s="91"/>
      <c r="D158" s="19"/>
      <c r="E158" s="55">
        <f t="shared" si="176"/>
        <v>36</v>
      </c>
      <c r="F158" s="27">
        <f t="shared" si="172"/>
        <v>2528.9230398245013</v>
      </c>
      <c r="G158" s="27">
        <f t="shared" si="173"/>
        <v>126.44615199122507</v>
      </c>
      <c r="H158" s="28">
        <f t="shared" si="174"/>
        <v>25</v>
      </c>
      <c r="I158" s="27">
        <f t="shared" si="146"/>
        <v>250000</v>
      </c>
      <c r="J158" s="56">
        <f t="shared" si="147"/>
        <v>3.3660000000000001</v>
      </c>
      <c r="K158" s="52">
        <f t="shared" si="177"/>
        <v>841.5</v>
      </c>
      <c r="L158" s="28"/>
      <c r="M158" s="96">
        <f t="shared" si="209"/>
        <v>12.807475417484119</v>
      </c>
      <c r="N158" s="9">
        <v>0</v>
      </c>
      <c r="O158" s="30">
        <f t="shared" si="163"/>
        <v>0.87975999157411455</v>
      </c>
      <c r="P158" s="30">
        <f t="shared" si="178"/>
        <v>1.1267504465371508E-2</v>
      </c>
      <c r="Q158" s="30">
        <f t="shared" si="179"/>
        <v>0</v>
      </c>
      <c r="R158" s="30">
        <f t="shared" si="180"/>
        <v>0.86849248710874305</v>
      </c>
      <c r="S158" s="28"/>
      <c r="T158" s="52">
        <f t="shared" si="181"/>
        <v>706.66721323190757</v>
      </c>
      <c r="U158" s="52">
        <f t="shared" si="175"/>
        <v>730.83642790200724</v>
      </c>
      <c r="V158" s="19"/>
      <c r="W158" s="19"/>
      <c r="X158" s="53">
        <f t="shared" si="182"/>
        <v>2196.350660563784</v>
      </c>
      <c r="Y158" s="53">
        <f t="shared" si="183"/>
        <v>-109.8175330281892</v>
      </c>
      <c r="Z158" s="53">
        <f t="shared" si="184"/>
        <v>-21.712312177718577</v>
      </c>
      <c r="AA158" s="53">
        <f t="shared" si="185"/>
        <v>-2816.8761163428771</v>
      </c>
      <c r="AB158" s="53">
        <f t="shared" si="186"/>
        <v>-752.05530098500094</v>
      </c>
      <c r="AC158" s="53">
        <f t="shared" si="187"/>
        <v>-25.290431523668499</v>
      </c>
      <c r="AD158" s="53">
        <f t="shared" si="165"/>
        <v>229.31094865891984</v>
      </c>
      <c r="AE158" s="53">
        <f t="shared" si="188"/>
        <v>-548.0347838497496</v>
      </c>
      <c r="AF158" s="19"/>
      <c r="AG158" s="46"/>
      <c r="AH158" s="19"/>
      <c r="AI158" s="55">
        <f t="shared" si="189"/>
        <v>36</v>
      </c>
      <c r="AJ158" s="27">
        <f t="shared" si="190"/>
        <v>2528.9230398245013</v>
      </c>
      <c r="AK158" s="27">
        <f t="shared" si="191"/>
        <v>126.44615199122507</v>
      </c>
      <c r="AL158" s="28">
        <f t="shared" si="192"/>
        <v>25</v>
      </c>
      <c r="AM158" s="27">
        <f t="shared" si="193"/>
        <v>250000</v>
      </c>
      <c r="AN158" s="56">
        <f t="shared" si="155"/>
        <v>3.3660000000000001</v>
      </c>
      <c r="AO158" s="52">
        <f t="shared" si="194"/>
        <v>841.5</v>
      </c>
      <c r="AP158" s="28"/>
      <c r="AQ158" s="9">
        <f t="shared" si="169"/>
        <v>10.374055088162137</v>
      </c>
      <c r="AR158" s="9">
        <f t="shared" si="195"/>
        <v>0</v>
      </c>
      <c r="AS158" s="30">
        <f t="shared" si="196"/>
        <v>0.90149277504058545</v>
      </c>
      <c r="AT158" s="30">
        <f t="shared" si="197"/>
        <v>9.3521357098511892E-3</v>
      </c>
      <c r="AU158" s="30">
        <f t="shared" si="198"/>
        <v>0</v>
      </c>
      <c r="AV158" s="30">
        <f t="shared" si="199"/>
        <v>0.89214063933073429</v>
      </c>
      <c r="AW158" s="28"/>
      <c r="AX158" s="52">
        <f t="shared" si="200"/>
        <v>724.12407155135031</v>
      </c>
      <c r="AY158" s="52">
        <f t="shared" si="201"/>
        <v>750.73634799681292</v>
      </c>
      <c r="AZ158" s="19"/>
      <c r="BA158" s="19"/>
      <c r="BB158" s="53">
        <f t="shared" si="202"/>
        <v>2196.350660563784</v>
      </c>
      <c r="BC158" s="53">
        <f t="shared" si="203"/>
        <v>-109.8175330281892</v>
      </c>
      <c r="BD158" s="53">
        <f t="shared" si="204"/>
        <v>-21.712312177718577</v>
      </c>
      <c r="BE158" s="53">
        <f t="shared" si="205"/>
        <v>-2338.0339274627972</v>
      </c>
      <c r="BF158" s="53">
        <f t="shared" si="206"/>
        <v>-273.21311210492104</v>
      </c>
      <c r="BG158" s="53">
        <f t="shared" si="207"/>
        <v>-25.290431523668499</v>
      </c>
      <c r="BH158" s="53">
        <f t="shared" si="171"/>
        <v>230.74408923369717</v>
      </c>
      <c r="BI158" s="53">
        <f t="shared" si="208"/>
        <v>-67.759454394892344</v>
      </c>
    </row>
    <row r="159" spans="1:61" x14ac:dyDescent="0.2">
      <c r="A159" s="34"/>
      <c r="B159" s="89"/>
      <c r="C159" s="91"/>
      <c r="D159" s="19"/>
      <c r="E159" s="55">
        <f t="shared" si="176"/>
        <v>37</v>
      </c>
      <c r="F159" s="27">
        <f t="shared" si="172"/>
        <v>2528.9230398245013</v>
      </c>
      <c r="G159" s="27">
        <f t="shared" si="173"/>
        <v>126.44615199122507</v>
      </c>
      <c r="H159" s="28">
        <f t="shared" si="174"/>
        <v>25</v>
      </c>
      <c r="I159" s="27">
        <f t="shared" si="146"/>
        <v>250000</v>
      </c>
      <c r="J159" s="56">
        <f t="shared" si="147"/>
        <v>3.5249999999999999</v>
      </c>
      <c r="K159" s="52">
        <f t="shared" si="177"/>
        <v>881.25</v>
      </c>
      <c r="L159" s="28"/>
      <c r="M159" s="96">
        <f t="shared" si="209"/>
        <v>14.036297605946634</v>
      </c>
      <c r="N159" s="9">
        <v>0</v>
      </c>
      <c r="O159" s="30">
        <f t="shared" si="163"/>
        <v>0.86849248710874305</v>
      </c>
      <c r="P159" s="30">
        <f t="shared" si="178"/>
        <v>1.2190419017587087E-2</v>
      </c>
      <c r="Q159" s="30">
        <f t="shared" si="179"/>
        <v>0</v>
      </c>
      <c r="R159" s="30">
        <f t="shared" si="180"/>
        <v>0.85630206809115594</v>
      </c>
      <c r="S159" s="28"/>
      <c r="T159" s="52">
        <f t="shared" si="181"/>
        <v>730.83642790200724</v>
      </c>
      <c r="U159" s="52">
        <f t="shared" si="175"/>
        <v>754.61619750533123</v>
      </c>
      <c r="V159" s="19"/>
      <c r="W159" s="19"/>
      <c r="X159" s="53">
        <f t="shared" si="182"/>
        <v>2165.5220290450934</v>
      </c>
      <c r="Y159" s="53">
        <f t="shared" si="183"/>
        <v>-108.27610145225466</v>
      </c>
      <c r="Z159" s="53">
        <f t="shared" si="184"/>
        <v>-21.407551702278898</v>
      </c>
      <c r="AA159" s="53">
        <f t="shared" si="185"/>
        <v>-3047.604754396772</v>
      </c>
      <c r="AB159" s="53">
        <f t="shared" si="186"/>
        <v>-1011.7663785062123</v>
      </c>
      <c r="AC159" s="53">
        <f t="shared" si="187"/>
        <v>-25.040971354962416</v>
      </c>
      <c r="AD159" s="53">
        <f t="shared" si="165"/>
        <v>228.89078185564182</v>
      </c>
      <c r="AE159" s="53">
        <f t="shared" si="188"/>
        <v>-807.91656800553301</v>
      </c>
      <c r="AF159" s="19"/>
      <c r="AG159" s="46"/>
      <c r="AH159" s="19"/>
      <c r="AI159" s="55">
        <f t="shared" si="189"/>
        <v>37</v>
      </c>
      <c r="AJ159" s="27">
        <f t="shared" si="190"/>
        <v>2528.9230398245013</v>
      </c>
      <c r="AK159" s="27">
        <f t="shared" si="191"/>
        <v>126.44615199122507</v>
      </c>
      <c r="AL159" s="28">
        <f t="shared" si="192"/>
        <v>25</v>
      </c>
      <c r="AM159" s="27">
        <f t="shared" si="193"/>
        <v>250000</v>
      </c>
      <c r="AN159" s="56">
        <f t="shared" si="155"/>
        <v>3.5249999999999999</v>
      </c>
      <c r="AO159" s="52">
        <f t="shared" si="194"/>
        <v>881.25</v>
      </c>
      <c r="AP159" s="28"/>
      <c r="AQ159" s="9">
        <f t="shared" si="169"/>
        <v>11.369401060816775</v>
      </c>
      <c r="AR159" s="9">
        <f t="shared" si="195"/>
        <v>0</v>
      </c>
      <c r="AS159" s="30">
        <f t="shared" si="196"/>
        <v>0.89214063933073429</v>
      </c>
      <c r="AT159" s="30">
        <f t="shared" si="197"/>
        <v>1.0143104731204607E-2</v>
      </c>
      <c r="AU159" s="30">
        <f t="shared" si="198"/>
        <v>0</v>
      </c>
      <c r="AV159" s="30">
        <f t="shared" si="199"/>
        <v>0.88199753459952968</v>
      </c>
      <c r="AW159" s="28"/>
      <c r="AX159" s="52">
        <f t="shared" si="200"/>
        <v>750.73634799681292</v>
      </c>
      <c r="AY159" s="52">
        <f t="shared" si="201"/>
        <v>777.26032736583556</v>
      </c>
      <c r="AZ159" s="19"/>
      <c r="BA159" s="19"/>
      <c r="BB159" s="53">
        <f t="shared" si="202"/>
        <v>2165.5220290450934</v>
      </c>
      <c r="BC159" s="53">
        <f t="shared" si="203"/>
        <v>-108.27610145225466</v>
      </c>
      <c r="BD159" s="53">
        <f t="shared" si="204"/>
        <v>-21.407551702278898</v>
      </c>
      <c r="BE159" s="53">
        <f t="shared" si="205"/>
        <v>-2535.7761828011517</v>
      </c>
      <c r="BF159" s="53">
        <f t="shared" si="206"/>
        <v>-499.93780691059192</v>
      </c>
      <c r="BG159" s="53">
        <f t="shared" si="207"/>
        <v>-25.040971354962416</v>
      </c>
      <c r="BH159" s="53">
        <f t="shared" si="171"/>
        <v>230.52448835659507</v>
      </c>
      <c r="BI159" s="53">
        <f t="shared" si="208"/>
        <v>-294.45428990895925</v>
      </c>
    </row>
    <row r="160" spans="1:61" x14ac:dyDescent="0.2">
      <c r="A160" s="34"/>
      <c r="B160" s="89"/>
      <c r="C160" s="91"/>
      <c r="D160" s="19"/>
      <c r="E160" s="55">
        <f t="shared" si="176"/>
        <v>38</v>
      </c>
      <c r="F160" s="27">
        <f t="shared" si="172"/>
        <v>2528.9230398245013</v>
      </c>
      <c r="G160" s="27">
        <f t="shared" si="173"/>
        <v>126.44615199122507</v>
      </c>
      <c r="H160" s="28">
        <f t="shared" si="174"/>
        <v>25</v>
      </c>
      <c r="I160" s="27">
        <f t="shared" si="146"/>
        <v>250000</v>
      </c>
      <c r="J160" s="56">
        <f t="shared" si="147"/>
        <v>3.6880000000000002</v>
      </c>
      <c r="K160" s="52">
        <f t="shared" si="177"/>
        <v>922</v>
      </c>
      <c r="L160" s="28"/>
      <c r="M160" s="96">
        <f t="shared" si="209"/>
        <v>15.408521992477764</v>
      </c>
      <c r="N160" s="9">
        <v>0</v>
      </c>
      <c r="O160" s="30">
        <f t="shared" si="163"/>
        <v>0.85630206809115594</v>
      </c>
      <c r="P160" s="30">
        <f t="shared" si="178"/>
        <v>1.3194349248386767E-2</v>
      </c>
      <c r="Q160" s="30">
        <f t="shared" si="179"/>
        <v>0</v>
      </c>
      <c r="R160" s="30">
        <f t="shared" si="180"/>
        <v>0.84310771884276914</v>
      </c>
      <c r="S160" s="28"/>
      <c r="T160" s="52">
        <f t="shared" si="181"/>
        <v>754.61619750533123</v>
      </c>
      <c r="U160" s="52">
        <f t="shared" si="175"/>
        <v>777.34531677303312</v>
      </c>
      <c r="V160" s="19"/>
      <c r="W160" s="19"/>
      <c r="X160" s="53">
        <f t="shared" si="182"/>
        <v>2132.1545352353569</v>
      </c>
      <c r="Y160" s="53">
        <f t="shared" si="183"/>
        <v>-106.60772676176784</v>
      </c>
      <c r="Z160" s="53">
        <f t="shared" si="184"/>
        <v>-21.077692971069229</v>
      </c>
      <c r="AA160" s="53">
        <f t="shared" si="185"/>
        <v>-3298.5873120966917</v>
      </c>
      <c r="AB160" s="53">
        <f t="shared" si="186"/>
        <v>-1294.1181965941719</v>
      </c>
      <c r="AC160" s="53">
        <f t="shared" si="187"/>
        <v>-24.151502515466049</v>
      </c>
      <c r="AD160" s="53">
        <f t="shared" si="165"/>
        <v>228.24063387887355</v>
      </c>
      <c r="AE160" s="53">
        <f t="shared" si="188"/>
        <v>-1090.0290652307644</v>
      </c>
      <c r="AF160" s="19"/>
      <c r="AG160" s="46"/>
      <c r="AH160" s="19"/>
      <c r="AI160" s="55">
        <f t="shared" si="189"/>
        <v>38</v>
      </c>
      <c r="AJ160" s="27">
        <f t="shared" si="190"/>
        <v>2528.9230398245013</v>
      </c>
      <c r="AK160" s="27">
        <f t="shared" si="191"/>
        <v>126.44615199122507</v>
      </c>
      <c r="AL160" s="28">
        <f t="shared" si="192"/>
        <v>25</v>
      </c>
      <c r="AM160" s="27">
        <f t="shared" si="193"/>
        <v>250000</v>
      </c>
      <c r="AN160" s="56">
        <f t="shared" si="155"/>
        <v>3.6880000000000002</v>
      </c>
      <c r="AO160" s="52">
        <f t="shared" si="194"/>
        <v>922</v>
      </c>
      <c r="AP160" s="28"/>
      <c r="AQ160" s="9">
        <f t="shared" si="169"/>
        <v>12.48090281390699</v>
      </c>
      <c r="AR160" s="9">
        <f t="shared" si="195"/>
        <v>0</v>
      </c>
      <c r="AS160" s="30">
        <f t="shared" si="196"/>
        <v>0.88199753459952968</v>
      </c>
      <c r="AT160" s="30">
        <f t="shared" si="197"/>
        <v>1.1008125511442299E-2</v>
      </c>
      <c r="AU160" s="30">
        <f t="shared" si="198"/>
        <v>0</v>
      </c>
      <c r="AV160" s="30">
        <f t="shared" si="199"/>
        <v>0.87098940908808742</v>
      </c>
      <c r="AW160" s="28"/>
      <c r="AX160" s="52">
        <f t="shared" si="200"/>
        <v>777.26032736583556</v>
      </c>
      <c r="AY160" s="52">
        <f t="shared" si="201"/>
        <v>803.05223517921661</v>
      </c>
      <c r="AZ160" s="19"/>
      <c r="BA160" s="19"/>
      <c r="BB160" s="53">
        <f t="shared" si="202"/>
        <v>2132.1545352353569</v>
      </c>
      <c r="BC160" s="53">
        <f t="shared" si="203"/>
        <v>-106.60772676176784</v>
      </c>
      <c r="BD160" s="53">
        <f t="shared" si="204"/>
        <v>-21.077692971069229</v>
      </c>
      <c r="BE160" s="53">
        <f t="shared" si="205"/>
        <v>-2752.0313778605746</v>
      </c>
      <c r="BF160" s="53">
        <f t="shared" si="206"/>
        <v>-747.5622623580548</v>
      </c>
      <c r="BG160" s="53">
        <f t="shared" si="207"/>
        <v>-24.151502515466049</v>
      </c>
      <c r="BH160" s="53">
        <f t="shared" si="171"/>
        <v>230.09962939168423</v>
      </c>
      <c r="BI160" s="53">
        <f t="shared" si="208"/>
        <v>-541.61413548183668</v>
      </c>
    </row>
    <row r="161" spans="1:61" x14ac:dyDescent="0.2">
      <c r="A161" s="34"/>
      <c r="B161" s="89"/>
      <c r="C161" s="91"/>
      <c r="D161" s="19"/>
      <c r="E161" s="55">
        <f t="shared" si="176"/>
        <v>39</v>
      </c>
      <c r="F161" s="27">
        <f t="shared" si="172"/>
        <v>2528.9230398245013</v>
      </c>
      <c r="G161" s="27">
        <f t="shared" si="173"/>
        <v>126.44615199122507</v>
      </c>
      <c r="H161" s="28">
        <f t="shared" si="174"/>
        <v>25</v>
      </c>
      <c r="I161" s="27">
        <f t="shared" si="146"/>
        <v>250000</v>
      </c>
      <c r="J161" s="56">
        <f t="shared" si="147"/>
        <v>3.8559999999999999</v>
      </c>
      <c r="K161" s="52">
        <f t="shared" si="177"/>
        <v>964</v>
      </c>
      <c r="L161" s="28"/>
      <c r="M161" s="96">
        <f t="shared" si="209"/>
        <v>16.950197080660736</v>
      </c>
      <c r="N161" s="9">
        <v>0</v>
      </c>
      <c r="O161" s="30">
        <f t="shared" si="163"/>
        <v>0.84310771884276914</v>
      </c>
      <c r="P161" s="30">
        <f t="shared" si="178"/>
        <v>1.4290841994611237E-2</v>
      </c>
      <c r="Q161" s="30">
        <f t="shared" si="179"/>
        <v>0</v>
      </c>
      <c r="R161" s="30">
        <f t="shared" si="180"/>
        <v>0.82881687684815786</v>
      </c>
      <c r="S161" s="28"/>
      <c r="T161" s="52">
        <f t="shared" si="181"/>
        <v>777.34531677303312</v>
      </c>
      <c r="U161" s="52">
        <f t="shared" si="175"/>
        <v>798.97946928162412</v>
      </c>
      <c r="V161" s="19"/>
      <c r="W161" s="19"/>
      <c r="X161" s="53">
        <f t="shared" si="182"/>
        <v>2096.0140956566929</v>
      </c>
      <c r="Y161" s="53">
        <f t="shared" si="183"/>
        <v>-104.80070478283463</v>
      </c>
      <c r="Z161" s="53">
        <f t="shared" si="184"/>
        <v>-20.720421921203947</v>
      </c>
      <c r="AA161" s="53">
        <f t="shared" si="185"/>
        <v>-3572.7104986528093</v>
      </c>
      <c r="AB161" s="53">
        <f t="shared" si="186"/>
        <v>-1602.217529700155</v>
      </c>
      <c r="AC161" s="53">
        <f t="shared" si="187"/>
        <v>-23.245334184383569</v>
      </c>
      <c r="AD161" s="53">
        <f t="shared" si="165"/>
        <v>227.28796585137809</v>
      </c>
      <c r="AE161" s="53">
        <f t="shared" si="188"/>
        <v>-1398.1748980331604</v>
      </c>
      <c r="AF161" s="19"/>
      <c r="AG161" s="46"/>
      <c r="AH161" s="19"/>
      <c r="AI161" s="55">
        <f t="shared" si="189"/>
        <v>39</v>
      </c>
      <c r="AJ161" s="27">
        <f t="shared" si="190"/>
        <v>2528.9230398245013</v>
      </c>
      <c r="AK161" s="27">
        <f t="shared" si="191"/>
        <v>126.44615199122507</v>
      </c>
      <c r="AL161" s="28">
        <f t="shared" si="192"/>
        <v>25</v>
      </c>
      <c r="AM161" s="27">
        <f t="shared" si="193"/>
        <v>250000</v>
      </c>
      <c r="AN161" s="56">
        <f t="shared" si="155"/>
        <v>3.8559999999999999</v>
      </c>
      <c r="AO161" s="52">
        <f t="shared" si="194"/>
        <v>964</v>
      </c>
      <c r="AP161" s="28"/>
      <c r="AQ161" s="9">
        <f t="shared" si="169"/>
        <v>13.729659635335198</v>
      </c>
      <c r="AR161" s="9">
        <f t="shared" si="195"/>
        <v>0</v>
      </c>
      <c r="AS161" s="30">
        <f t="shared" si="196"/>
        <v>0.87098940908808742</v>
      </c>
      <c r="AT161" s="30">
        <f t="shared" si="197"/>
        <v>1.195838813276117E-2</v>
      </c>
      <c r="AU161" s="30">
        <f t="shared" si="198"/>
        <v>0</v>
      </c>
      <c r="AV161" s="30">
        <f t="shared" si="199"/>
        <v>0.85903102095532624</v>
      </c>
      <c r="AW161" s="28"/>
      <c r="AX161" s="52">
        <f t="shared" si="200"/>
        <v>803.05223517921661</v>
      </c>
      <c r="AY161" s="52">
        <f t="shared" si="201"/>
        <v>828.10590420093445</v>
      </c>
      <c r="AZ161" s="19"/>
      <c r="BA161" s="19"/>
      <c r="BB161" s="53">
        <f t="shared" si="202"/>
        <v>2096.0140956566929</v>
      </c>
      <c r="BC161" s="53">
        <f t="shared" si="203"/>
        <v>-104.80070478283463</v>
      </c>
      <c r="BD161" s="53">
        <f t="shared" si="204"/>
        <v>-20.720421921203947</v>
      </c>
      <c r="BE161" s="53">
        <f t="shared" si="205"/>
        <v>-2989.5970331902927</v>
      </c>
      <c r="BF161" s="53">
        <f t="shared" si="206"/>
        <v>-1019.1040642376383</v>
      </c>
      <c r="BG161" s="53">
        <f t="shared" si="207"/>
        <v>-23.245334184383569</v>
      </c>
      <c r="BH161" s="53">
        <f t="shared" si="171"/>
        <v>229.39840446216519</v>
      </c>
      <c r="BI161" s="53">
        <f t="shared" si="208"/>
        <v>-812.95099395985676</v>
      </c>
    </row>
    <row r="162" spans="1:61" x14ac:dyDescent="0.2">
      <c r="A162" s="34"/>
      <c r="B162" s="89"/>
      <c r="C162" s="91"/>
      <c r="D162" s="19"/>
      <c r="E162" s="55">
        <f t="shared" si="176"/>
        <v>40</v>
      </c>
      <c r="F162" s="27">
        <f t="shared" si="172"/>
        <v>2528.9230398245013</v>
      </c>
      <c r="G162" s="27">
        <f t="shared" si="173"/>
        <v>126.44615199122507</v>
      </c>
      <c r="H162" s="28">
        <f t="shared" si="174"/>
        <v>25</v>
      </c>
      <c r="I162" s="27">
        <f t="shared" si="146"/>
        <v>250000</v>
      </c>
      <c r="J162" s="56">
        <f t="shared" si="147"/>
        <v>4.0289999999999999</v>
      </c>
      <c r="K162" s="52">
        <f t="shared" si="177"/>
        <v>1007.25</v>
      </c>
      <c r="L162" s="28"/>
      <c r="M162" s="96">
        <f t="shared" si="209"/>
        <v>18.704439664650572</v>
      </c>
      <c r="N162" s="9">
        <v>0</v>
      </c>
      <c r="O162" s="30">
        <f t="shared" si="163"/>
        <v>0.82881687684815786</v>
      </c>
      <c r="P162" s="30">
        <f t="shared" si="178"/>
        <v>1.5502555266050494E-2</v>
      </c>
      <c r="Q162" s="30">
        <f t="shared" si="179"/>
        <v>0</v>
      </c>
      <c r="R162" s="30">
        <f t="shared" si="180"/>
        <v>0.81331432158210737</v>
      </c>
      <c r="S162" s="28"/>
      <c r="T162" s="52">
        <f t="shared" si="181"/>
        <v>798.97946928162412</v>
      </c>
      <c r="U162" s="52">
        <f t="shared" si="175"/>
        <v>819.21085041357765</v>
      </c>
      <c r="V162" s="19"/>
      <c r="W162" s="19"/>
      <c r="X162" s="53">
        <f t="shared" si="182"/>
        <v>2056.8093264682248</v>
      </c>
      <c r="Y162" s="53">
        <f t="shared" si="183"/>
        <v>-102.84046632341125</v>
      </c>
      <c r="Z162" s="53">
        <f t="shared" si="184"/>
        <v>-20.332858039552683</v>
      </c>
      <c r="AA162" s="53">
        <f t="shared" si="185"/>
        <v>-3875.6388165126232</v>
      </c>
      <c r="AB162" s="53">
        <f t="shared" si="186"/>
        <v>-1942.0028144073624</v>
      </c>
      <c r="AC162" s="53">
        <f t="shared" si="187"/>
        <v>-22.069958240877543</v>
      </c>
      <c r="AD162" s="53">
        <f t="shared" si="165"/>
        <v>226.00641415370313</v>
      </c>
      <c r="AE162" s="53">
        <f t="shared" si="188"/>
        <v>-1738.0663584945366</v>
      </c>
      <c r="AF162" s="19"/>
      <c r="AG162" s="46"/>
      <c r="AH162" s="19"/>
      <c r="AI162" s="55">
        <f t="shared" si="189"/>
        <v>40</v>
      </c>
      <c r="AJ162" s="27">
        <f t="shared" si="190"/>
        <v>2528.9230398245013</v>
      </c>
      <c r="AK162" s="27">
        <f t="shared" si="191"/>
        <v>126.44615199122507</v>
      </c>
      <c r="AL162" s="28">
        <f t="shared" si="192"/>
        <v>25</v>
      </c>
      <c r="AM162" s="27">
        <f t="shared" si="193"/>
        <v>250000</v>
      </c>
      <c r="AN162" s="56">
        <f t="shared" si="155"/>
        <v>4.0289999999999999</v>
      </c>
      <c r="AO162" s="52">
        <f t="shared" si="194"/>
        <v>1007.25</v>
      </c>
      <c r="AP162" s="28"/>
      <c r="AQ162" s="9">
        <f t="shared" si="169"/>
        <v>15.150596128366963</v>
      </c>
      <c r="AR162" s="9">
        <f t="shared" si="195"/>
        <v>0</v>
      </c>
      <c r="AS162" s="30">
        <f t="shared" si="196"/>
        <v>0.85903102095532624</v>
      </c>
      <c r="AT162" s="30">
        <f t="shared" si="197"/>
        <v>1.3014832060232885E-2</v>
      </c>
      <c r="AU162" s="30">
        <f t="shared" si="198"/>
        <v>0</v>
      </c>
      <c r="AV162" s="30">
        <f t="shared" si="199"/>
        <v>0.84601618889509334</v>
      </c>
      <c r="AW162" s="28"/>
      <c r="AX162" s="52">
        <f t="shared" si="200"/>
        <v>828.10590420093445</v>
      </c>
      <c r="AY162" s="52">
        <f t="shared" si="201"/>
        <v>852.14980626458271</v>
      </c>
      <c r="AZ162" s="19"/>
      <c r="BA162" s="19"/>
      <c r="BB162" s="53">
        <f t="shared" si="202"/>
        <v>2056.8093264682248</v>
      </c>
      <c r="BC162" s="53">
        <f t="shared" si="203"/>
        <v>-102.84046632341125</v>
      </c>
      <c r="BD162" s="53">
        <f t="shared" si="204"/>
        <v>-20.332858039552683</v>
      </c>
      <c r="BE162" s="53">
        <f t="shared" si="205"/>
        <v>-3253.7080150582215</v>
      </c>
      <c r="BF162" s="53">
        <f t="shared" si="206"/>
        <v>-1320.0720129529607</v>
      </c>
      <c r="BG162" s="53">
        <f t="shared" si="207"/>
        <v>-22.069958240877543</v>
      </c>
      <c r="BH162" s="53">
        <f t="shared" si="171"/>
        <v>228.39758184938091</v>
      </c>
      <c r="BI162" s="53">
        <f t="shared" si="208"/>
        <v>-1113.7443893444572</v>
      </c>
    </row>
    <row r="163" spans="1:61" x14ac:dyDescent="0.2">
      <c r="A163" s="34"/>
      <c r="B163" s="89"/>
      <c r="C163" s="91"/>
      <c r="D163" s="19"/>
      <c r="E163" s="55">
        <f t="shared" si="176"/>
        <v>41</v>
      </c>
      <c r="F163" s="27">
        <f t="shared" si="172"/>
        <v>2528.9230398245013</v>
      </c>
      <c r="G163" s="27">
        <f t="shared" si="173"/>
        <v>126.44615199122507</v>
      </c>
      <c r="H163" s="28">
        <f t="shared" si="174"/>
        <v>25</v>
      </c>
      <c r="I163" s="27">
        <f t="shared" si="146"/>
        <v>250000</v>
      </c>
      <c r="J163" s="56">
        <f t="shared" si="147"/>
        <v>4.2080000000000002</v>
      </c>
      <c r="K163" s="52">
        <f t="shared" si="177"/>
        <v>1052</v>
      </c>
      <c r="L163" s="28"/>
      <c r="M163" s="96">
        <f t="shared" si="209"/>
        <v>20.707442522007625</v>
      </c>
      <c r="N163" s="9">
        <v>0</v>
      </c>
      <c r="O163" s="30">
        <f t="shared" si="163"/>
        <v>0.81331432158210737</v>
      </c>
      <c r="P163" s="30">
        <f t="shared" si="178"/>
        <v>1.6841659566487113E-2</v>
      </c>
      <c r="Q163" s="30">
        <f t="shared" si="179"/>
        <v>0</v>
      </c>
      <c r="R163" s="30">
        <f t="shared" si="180"/>
        <v>0.79647266201562028</v>
      </c>
      <c r="S163" s="28"/>
      <c r="T163" s="52">
        <f t="shared" si="181"/>
        <v>819.21085041357765</v>
      </c>
      <c r="U163" s="52">
        <f t="shared" si="175"/>
        <v>837.88924044043256</v>
      </c>
      <c r="V163" s="19"/>
      <c r="W163" s="19"/>
      <c r="X163" s="53">
        <f t="shared" si="182"/>
        <v>2014.2180655616551</v>
      </c>
      <c r="Y163" s="53">
        <f t="shared" si="183"/>
        <v>-100.71090327808275</v>
      </c>
      <c r="Z163" s="53">
        <f t="shared" si="184"/>
        <v>-19.911816550390508</v>
      </c>
      <c r="AA163" s="53">
        <f t="shared" si="185"/>
        <v>-4210.4148916217782</v>
      </c>
      <c r="AB163" s="53">
        <f t="shared" si="186"/>
        <v>-2316.8195458885966</v>
      </c>
      <c r="AC163" s="53">
        <f t="shared" si="187"/>
        <v>-20.780867099070012</v>
      </c>
      <c r="AD163" s="53">
        <f t="shared" si="165"/>
        <v>224.34558336646765</v>
      </c>
      <c r="AE163" s="53">
        <f t="shared" si="188"/>
        <v>-2113.254829621199</v>
      </c>
      <c r="AF163" s="19"/>
      <c r="AG163" s="46"/>
      <c r="AH163" s="19"/>
      <c r="AI163" s="55">
        <f t="shared" si="189"/>
        <v>41</v>
      </c>
      <c r="AJ163" s="27">
        <f t="shared" si="190"/>
        <v>2528.9230398245013</v>
      </c>
      <c r="AK163" s="27">
        <f t="shared" si="191"/>
        <v>126.44615199122507</v>
      </c>
      <c r="AL163" s="28">
        <f t="shared" si="192"/>
        <v>25</v>
      </c>
      <c r="AM163" s="27">
        <f t="shared" si="193"/>
        <v>250000</v>
      </c>
      <c r="AN163" s="56">
        <f t="shared" si="155"/>
        <v>4.2080000000000002</v>
      </c>
      <c r="AO163" s="52">
        <f t="shared" si="194"/>
        <v>1052</v>
      </c>
      <c r="AP163" s="28"/>
      <c r="AQ163" s="9">
        <f t="shared" si="169"/>
        <v>16.773028442826178</v>
      </c>
      <c r="AR163" s="9">
        <f t="shared" si="195"/>
        <v>0</v>
      </c>
      <c r="AS163" s="30">
        <f t="shared" si="196"/>
        <v>0.84601618889509334</v>
      </c>
      <c r="AT163" s="30">
        <f t="shared" si="197"/>
        <v>1.4190253599428805E-2</v>
      </c>
      <c r="AU163" s="30">
        <f t="shared" si="198"/>
        <v>0</v>
      </c>
      <c r="AV163" s="30">
        <f t="shared" si="199"/>
        <v>0.83182593529566451</v>
      </c>
      <c r="AW163" s="28"/>
      <c r="AX163" s="52">
        <f t="shared" si="200"/>
        <v>852.14980626458271</v>
      </c>
      <c r="AY163" s="52">
        <f t="shared" si="201"/>
        <v>875.08088393103901</v>
      </c>
      <c r="AZ163" s="19"/>
      <c r="BA163" s="19"/>
      <c r="BB163" s="53">
        <f t="shared" si="202"/>
        <v>2014.2180655616551</v>
      </c>
      <c r="BC163" s="53">
        <f t="shared" si="203"/>
        <v>-100.71090327808275</v>
      </c>
      <c r="BD163" s="53">
        <f t="shared" si="204"/>
        <v>-19.911816550390508</v>
      </c>
      <c r="BE163" s="53">
        <f t="shared" si="205"/>
        <v>-3547.5633998572011</v>
      </c>
      <c r="BF163" s="53">
        <f t="shared" si="206"/>
        <v>-1653.9680541240193</v>
      </c>
      <c r="BG163" s="53">
        <f t="shared" si="207"/>
        <v>-20.780867099070012</v>
      </c>
      <c r="BH163" s="53">
        <f t="shared" si="171"/>
        <v>227.04974429033206</v>
      </c>
      <c r="BI163" s="53">
        <f t="shared" si="208"/>
        <v>-1447.6991769327574</v>
      </c>
    </row>
    <row r="164" spans="1:61" x14ac:dyDescent="0.2">
      <c r="A164" s="34"/>
      <c r="B164" s="89"/>
      <c r="C164" s="91"/>
      <c r="D164" s="19"/>
      <c r="E164" s="55">
        <f t="shared" si="176"/>
        <v>42</v>
      </c>
      <c r="F164" s="27">
        <f t="shared" si="172"/>
        <v>2528.9230398245013</v>
      </c>
      <c r="G164" s="27">
        <f t="shared" si="173"/>
        <v>126.44615199122507</v>
      </c>
      <c r="H164" s="28">
        <f t="shared" si="174"/>
        <v>25</v>
      </c>
      <c r="I164" s="27">
        <f t="shared" si="146"/>
        <v>250000</v>
      </c>
      <c r="J164" s="56">
        <f t="shared" si="147"/>
        <v>4.3899999999999997</v>
      </c>
      <c r="K164" s="52">
        <f t="shared" si="177"/>
        <v>1097.5</v>
      </c>
      <c r="L164" s="28"/>
      <c r="M164" s="96">
        <f t="shared" si="209"/>
        <v>22.995587082134691</v>
      </c>
      <c r="N164" s="9">
        <v>0</v>
      </c>
      <c r="O164" s="30">
        <f t="shared" si="163"/>
        <v>0.79647266201562028</v>
      </c>
      <c r="P164" s="30">
        <f t="shared" si="178"/>
        <v>1.8315356457919825E-2</v>
      </c>
      <c r="Q164" s="30">
        <f t="shared" si="179"/>
        <v>0</v>
      </c>
      <c r="R164" s="30">
        <f t="shared" si="180"/>
        <v>0.77815730555770046</v>
      </c>
      <c r="S164" s="28"/>
      <c r="T164" s="52">
        <f t="shared" si="181"/>
        <v>837.88924044043256</v>
      </c>
      <c r="U164" s="52">
        <f t="shared" si="175"/>
        <v>854.0276428495763</v>
      </c>
      <c r="V164" s="19"/>
      <c r="W164" s="19"/>
      <c r="X164" s="53">
        <f t="shared" si="182"/>
        <v>1967.8999386326232</v>
      </c>
      <c r="Y164" s="53">
        <f t="shared" si="183"/>
        <v>-98.394996931631155</v>
      </c>
      <c r="Z164" s="53">
        <f t="shared" si="184"/>
        <v>-19.453932638942511</v>
      </c>
      <c r="AA164" s="53">
        <f t="shared" si="185"/>
        <v>-4578.8391144799562</v>
      </c>
      <c r="AB164" s="53">
        <f t="shared" si="186"/>
        <v>-2728.7881054179065</v>
      </c>
      <c r="AC164" s="53">
        <f t="shared" si="187"/>
        <v>-18.522080257766252</v>
      </c>
      <c r="AD164" s="53">
        <f t="shared" si="165"/>
        <v>222.26659478707504</v>
      </c>
      <c r="AE164" s="53">
        <f t="shared" si="188"/>
        <v>-2525.0435908885979</v>
      </c>
      <c r="AF164" s="19"/>
      <c r="AG164" s="46"/>
      <c r="AH164" s="19"/>
      <c r="AI164" s="55">
        <f t="shared" si="189"/>
        <v>42</v>
      </c>
      <c r="AJ164" s="27">
        <f t="shared" si="190"/>
        <v>2528.9230398245013</v>
      </c>
      <c r="AK164" s="27">
        <f t="shared" si="191"/>
        <v>126.44615199122507</v>
      </c>
      <c r="AL164" s="28">
        <f t="shared" si="192"/>
        <v>25</v>
      </c>
      <c r="AM164" s="27">
        <f t="shared" si="193"/>
        <v>250000</v>
      </c>
      <c r="AN164" s="56">
        <f t="shared" si="155"/>
        <v>4.3899999999999997</v>
      </c>
      <c r="AO164" s="52">
        <f t="shared" si="194"/>
        <v>1097.5</v>
      </c>
      <c r="AP164" s="28"/>
      <c r="AQ164" s="9">
        <f t="shared" si="169"/>
        <v>18.626425536529101</v>
      </c>
      <c r="AR164" s="9">
        <f t="shared" si="195"/>
        <v>0</v>
      </c>
      <c r="AS164" s="30">
        <f t="shared" si="196"/>
        <v>0.83182593529566451</v>
      </c>
      <c r="AT164" s="30">
        <f t="shared" si="197"/>
        <v>1.5493943843138369E-2</v>
      </c>
      <c r="AU164" s="30">
        <f t="shared" si="198"/>
        <v>0</v>
      </c>
      <c r="AV164" s="30">
        <f t="shared" si="199"/>
        <v>0.81633199145252611</v>
      </c>
      <c r="AW164" s="28"/>
      <c r="AX164" s="52">
        <f t="shared" si="200"/>
        <v>875.08088393103901</v>
      </c>
      <c r="AY164" s="52">
        <f t="shared" si="201"/>
        <v>895.92436061914736</v>
      </c>
      <c r="AZ164" s="19"/>
      <c r="BA164" s="19"/>
      <c r="BB164" s="53">
        <f t="shared" si="202"/>
        <v>1967.8999386326232</v>
      </c>
      <c r="BC164" s="53">
        <f t="shared" si="203"/>
        <v>-98.394996931631155</v>
      </c>
      <c r="BD164" s="53">
        <f t="shared" si="204"/>
        <v>-19.453932638942511</v>
      </c>
      <c r="BE164" s="53">
        <f t="shared" si="205"/>
        <v>-3873.4859607845924</v>
      </c>
      <c r="BF164" s="53">
        <f t="shared" si="206"/>
        <v>-2023.4349517225428</v>
      </c>
      <c r="BG164" s="53">
        <f t="shared" si="207"/>
        <v>-18.522080257766252</v>
      </c>
      <c r="BH164" s="53">
        <f t="shared" si="171"/>
        <v>225.31988492403383</v>
      </c>
      <c r="BI164" s="53">
        <f t="shared" si="208"/>
        <v>-1816.6371470562751</v>
      </c>
    </row>
    <row r="165" spans="1:61" x14ac:dyDescent="0.2">
      <c r="A165" s="34"/>
      <c r="B165" s="89"/>
      <c r="C165" s="91"/>
      <c r="D165" s="19"/>
      <c r="E165" s="55">
        <f t="shared" si="176"/>
        <v>43</v>
      </c>
      <c r="F165" s="27">
        <f t="shared" si="172"/>
        <v>2528.9230398245013</v>
      </c>
      <c r="G165" s="27">
        <f t="shared" si="173"/>
        <v>126.44615199122507</v>
      </c>
      <c r="H165" s="28">
        <f t="shared" si="174"/>
        <v>25</v>
      </c>
      <c r="I165" s="27">
        <f t="shared" si="146"/>
        <v>250000</v>
      </c>
      <c r="J165" s="56">
        <f t="shared" si="147"/>
        <v>4.5780000000000003</v>
      </c>
      <c r="K165" s="52">
        <f t="shared" si="177"/>
        <v>1144.5</v>
      </c>
      <c r="L165" s="28"/>
      <c r="M165" s="96">
        <f t="shared" si="209"/>
        <v>25.623223656035577</v>
      </c>
      <c r="N165" s="9">
        <v>0</v>
      </c>
      <c r="O165" s="30">
        <f t="shared" si="163"/>
        <v>0.77815730555770046</v>
      </c>
      <c r="P165" s="30">
        <f t="shared" si="178"/>
        <v>1.9938898679882976E-2</v>
      </c>
      <c r="Q165" s="30">
        <f t="shared" si="179"/>
        <v>0</v>
      </c>
      <c r="R165" s="30">
        <f t="shared" si="180"/>
        <v>0.7582184068778175</v>
      </c>
      <c r="S165" s="28"/>
      <c r="T165" s="52">
        <f t="shared" si="181"/>
        <v>854.0276428495763</v>
      </c>
      <c r="U165" s="52">
        <f t="shared" si="175"/>
        <v>867.7809666716621</v>
      </c>
      <c r="V165" s="19"/>
      <c r="W165" s="19"/>
      <c r="X165" s="53">
        <f t="shared" si="182"/>
        <v>1917.4759983723409</v>
      </c>
      <c r="Y165" s="53">
        <f t="shared" si="183"/>
        <v>-95.873799918617038</v>
      </c>
      <c r="Z165" s="53">
        <f t="shared" si="184"/>
        <v>-18.955460171945436</v>
      </c>
      <c r="AA165" s="53">
        <f t="shared" si="185"/>
        <v>-4984.7246699707439</v>
      </c>
      <c r="AB165" s="53">
        <f t="shared" si="186"/>
        <v>-3182.0779316889657</v>
      </c>
      <c r="AC165" s="53">
        <f t="shared" si="187"/>
        <v>-16.472289648645003</v>
      </c>
      <c r="AD165" s="53">
        <f t="shared" si="165"/>
        <v>219.65886521436775</v>
      </c>
      <c r="AE165" s="53">
        <f t="shared" si="188"/>
        <v>-2978.891356123243</v>
      </c>
      <c r="AF165" s="19"/>
      <c r="AG165" s="46"/>
      <c r="AH165" s="19"/>
      <c r="AI165" s="55">
        <f t="shared" si="189"/>
        <v>43</v>
      </c>
      <c r="AJ165" s="27">
        <f t="shared" si="190"/>
        <v>2528.9230398245013</v>
      </c>
      <c r="AK165" s="27">
        <f t="shared" si="191"/>
        <v>126.44615199122507</v>
      </c>
      <c r="AL165" s="28">
        <f t="shared" si="192"/>
        <v>25</v>
      </c>
      <c r="AM165" s="27">
        <f t="shared" si="193"/>
        <v>250000</v>
      </c>
      <c r="AN165" s="56">
        <f t="shared" si="155"/>
        <v>4.5780000000000003</v>
      </c>
      <c r="AO165" s="52">
        <f t="shared" si="194"/>
        <v>1144.5</v>
      </c>
      <c r="AP165" s="28"/>
      <c r="AQ165" s="9">
        <f t="shared" si="169"/>
        <v>20.754811161388819</v>
      </c>
      <c r="AR165" s="9">
        <f t="shared" si="195"/>
        <v>0</v>
      </c>
      <c r="AS165" s="30">
        <f t="shared" si="196"/>
        <v>0.81633199145252611</v>
      </c>
      <c r="AT165" s="30">
        <f t="shared" si="197"/>
        <v>1.694281632759765E-2</v>
      </c>
      <c r="AU165" s="30">
        <f t="shared" si="198"/>
        <v>0</v>
      </c>
      <c r="AV165" s="30">
        <f t="shared" si="199"/>
        <v>0.79938917512492846</v>
      </c>
      <c r="AW165" s="28"/>
      <c r="AX165" s="52">
        <f t="shared" si="200"/>
        <v>895.92436061914736</v>
      </c>
      <c r="AY165" s="52">
        <f t="shared" si="201"/>
        <v>914.90091093048068</v>
      </c>
      <c r="AZ165" s="19"/>
      <c r="BA165" s="19"/>
      <c r="BB165" s="53">
        <f t="shared" si="202"/>
        <v>1917.4759983723409</v>
      </c>
      <c r="BC165" s="53">
        <f t="shared" si="203"/>
        <v>-95.873799918617038</v>
      </c>
      <c r="BD165" s="53">
        <f t="shared" si="204"/>
        <v>-18.955460171945436</v>
      </c>
      <c r="BE165" s="53">
        <f t="shared" si="205"/>
        <v>-4235.7040818994128</v>
      </c>
      <c r="BF165" s="53">
        <f t="shared" si="206"/>
        <v>-2433.0573436176346</v>
      </c>
      <c r="BG165" s="53">
        <f t="shared" si="207"/>
        <v>-16.472289648645003</v>
      </c>
      <c r="BH165" s="53">
        <f t="shared" si="171"/>
        <v>223.0984237584554</v>
      </c>
      <c r="BI165" s="53">
        <f t="shared" si="208"/>
        <v>-2226.4312095078244</v>
      </c>
    </row>
    <row r="166" spans="1:61" x14ac:dyDescent="0.2">
      <c r="A166" s="34"/>
      <c r="B166" s="89"/>
      <c r="C166" s="91"/>
      <c r="D166" s="19"/>
      <c r="E166" s="55">
        <f t="shared" si="176"/>
        <v>44</v>
      </c>
      <c r="F166" s="27">
        <f t="shared" si="172"/>
        <v>2528.9230398245013</v>
      </c>
      <c r="G166" s="27">
        <f t="shared" si="173"/>
        <v>126.44615199122507</v>
      </c>
      <c r="H166" s="28">
        <f t="shared" si="174"/>
        <v>25</v>
      </c>
      <c r="I166" s="27">
        <f t="shared" si="146"/>
        <v>250000</v>
      </c>
      <c r="J166" s="56">
        <f t="shared" si="147"/>
        <v>4.7699999999999996</v>
      </c>
      <c r="K166" s="52">
        <f t="shared" si="177"/>
        <v>1192.5</v>
      </c>
      <c r="L166" s="28"/>
      <c r="M166" s="96">
        <f t="shared" si="209"/>
        <v>28.637207678475217</v>
      </c>
      <c r="N166" s="9">
        <v>0</v>
      </c>
      <c r="O166" s="30">
        <f t="shared" si="163"/>
        <v>0.7582184068778175</v>
      </c>
      <c r="P166" s="30">
        <f t="shared" si="178"/>
        <v>2.1713257983402682E-2</v>
      </c>
      <c r="Q166" s="30">
        <f t="shared" si="179"/>
        <v>0</v>
      </c>
      <c r="R166" s="30">
        <f t="shared" si="180"/>
        <v>0.73650514889441476</v>
      </c>
      <c r="S166" s="28"/>
      <c r="T166" s="52">
        <f t="shared" si="181"/>
        <v>867.7809666716621</v>
      </c>
      <c r="U166" s="52">
        <f t="shared" si="175"/>
        <v>878.28239005658963</v>
      </c>
      <c r="V166" s="19"/>
      <c r="W166" s="19"/>
      <c r="X166" s="53">
        <f t="shared" si="182"/>
        <v>1862.5648399884603</v>
      </c>
      <c r="Y166" s="53">
        <f t="shared" si="183"/>
        <v>-93.128241999423011</v>
      </c>
      <c r="Z166" s="53">
        <f t="shared" si="184"/>
        <v>-18.41262872236037</v>
      </c>
      <c r="AA166" s="53">
        <f t="shared" si="185"/>
        <v>-5428.31449585067</v>
      </c>
      <c r="AB166" s="53">
        <f t="shared" si="186"/>
        <v>-3677.2905265839927</v>
      </c>
      <c r="AC166" s="53">
        <f t="shared" si="187"/>
        <v>-13.574413991009004</v>
      </c>
      <c r="AD166" s="53">
        <f t="shared" si="165"/>
        <v>216.50536581495004</v>
      </c>
      <c r="AE166" s="53">
        <f t="shared" si="188"/>
        <v>-3474.3595747600516</v>
      </c>
      <c r="AF166" s="19"/>
      <c r="AG166" s="46"/>
      <c r="AH166" s="19"/>
      <c r="AI166" s="55">
        <f t="shared" si="189"/>
        <v>44</v>
      </c>
      <c r="AJ166" s="27">
        <f t="shared" si="190"/>
        <v>2528.9230398245013</v>
      </c>
      <c r="AK166" s="27">
        <f t="shared" si="191"/>
        <v>126.44615199122507</v>
      </c>
      <c r="AL166" s="28">
        <f t="shared" si="192"/>
        <v>25</v>
      </c>
      <c r="AM166" s="27">
        <f t="shared" si="193"/>
        <v>250000</v>
      </c>
      <c r="AN166" s="56">
        <f t="shared" si="155"/>
        <v>4.7699999999999996</v>
      </c>
      <c r="AO166" s="52">
        <f t="shared" si="194"/>
        <v>1192.5</v>
      </c>
      <c r="AP166" s="28"/>
      <c r="AQ166" s="9">
        <f t="shared" si="169"/>
        <v>23.196138219564929</v>
      </c>
      <c r="AR166" s="9">
        <f t="shared" si="195"/>
        <v>0</v>
      </c>
      <c r="AS166" s="30">
        <f t="shared" si="196"/>
        <v>0.79938917512492846</v>
      </c>
      <c r="AT166" s="30">
        <f t="shared" si="197"/>
        <v>1.8542741797421835E-2</v>
      </c>
      <c r="AU166" s="30">
        <f t="shared" si="198"/>
        <v>0</v>
      </c>
      <c r="AV166" s="30">
        <f t="shared" si="199"/>
        <v>0.78084643332750658</v>
      </c>
      <c r="AW166" s="28"/>
      <c r="AX166" s="52">
        <f t="shared" si="200"/>
        <v>914.90091093048068</v>
      </c>
      <c r="AY166" s="52">
        <f t="shared" si="201"/>
        <v>931.15937174305157</v>
      </c>
      <c r="AZ166" s="19"/>
      <c r="BA166" s="19"/>
      <c r="BB166" s="53">
        <f t="shared" si="202"/>
        <v>1862.5648399884603</v>
      </c>
      <c r="BC166" s="53">
        <f t="shared" si="203"/>
        <v>-93.128241999423011</v>
      </c>
      <c r="BD166" s="53">
        <f t="shared" si="204"/>
        <v>-18.41262872236037</v>
      </c>
      <c r="BE166" s="53">
        <f t="shared" si="205"/>
        <v>-4635.6854493554583</v>
      </c>
      <c r="BF166" s="53">
        <f t="shared" si="206"/>
        <v>-2884.661480088781</v>
      </c>
      <c r="BG166" s="53">
        <f t="shared" si="207"/>
        <v>-13.574413991009004</v>
      </c>
      <c r="BH166" s="53">
        <f t="shared" si="171"/>
        <v>220.37373105930487</v>
      </c>
      <c r="BI166" s="53">
        <f t="shared" si="208"/>
        <v>-2677.8621630204852</v>
      </c>
    </row>
    <row r="167" spans="1:61" x14ac:dyDescent="0.2">
      <c r="A167" s="34"/>
      <c r="B167" s="89"/>
      <c r="C167" s="91"/>
      <c r="D167" s="19"/>
      <c r="E167" s="55">
        <f t="shared" si="176"/>
        <v>45</v>
      </c>
      <c r="F167" s="27">
        <f t="shared" si="172"/>
        <v>2528.9230398245013</v>
      </c>
      <c r="G167" s="27">
        <f t="shared" si="173"/>
        <v>126.44615199122507</v>
      </c>
      <c r="H167" s="28">
        <f t="shared" si="174"/>
        <v>25</v>
      </c>
      <c r="I167" s="27">
        <f t="shared" si="146"/>
        <v>250000</v>
      </c>
      <c r="J167" s="56">
        <f t="shared" si="147"/>
        <v>4.9669999999999996</v>
      </c>
      <c r="K167" s="52">
        <f t="shared" si="177"/>
        <v>1241.75</v>
      </c>
      <c r="L167" s="28"/>
      <c r="M167" s="96">
        <f t="shared" si="209"/>
        <v>32.079455446734435</v>
      </c>
      <c r="N167" s="9">
        <v>0</v>
      </c>
      <c r="O167" s="30">
        <f t="shared" si="163"/>
        <v>0.73650514889441476</v>
      </c>
      <c r="P167" s="30">
        <f t="shared" si="178"/>
        <v>2.3626684110248892E-2</v>
      </c>
      <c r="Q167" s="30">
        <f t="shared" si="179"/>
        <v>0</v>
      </c>
      <c r="R167" s="30">
        <f t="shared" si="180"/>
        <v>0.71287846478416583</v>
      </c>
      <c r="S167" s="28"/>
      <c r="T167" s="52">
        <f t="shared" si="181"/>
        <v>878.28239005658963</v>
      </c>
      <c r="U167" s="52">
        <f t="shared" si="175"/>
        <v>885.21683364573789</v>
      </c>
      <c r="V167" s="19"/>
      <c r="W167" s="19"/>
      <c r="X167" s="53">
        <f t="shared" si="182"/>
        <v>1802.8147741873963</v>
      </c>
      <c r="Y167" s="53">
        <f t="shared" si="183"/>
        <v>-90.140738709369813</v>
      </c>
      <c r="Z167" s="53">
        <f t="shared" si="184"/>
        <v>-17.821961619604146</v>
      </c>
      <c r="AA167" s="53">
        <f t="shared" si="185"/>
        <v>-5906.6710275622227</v>
      </c>
      <c r="AB167" s="53">
        <f t="shared" si="186"/>
        <v>-4211.8189537037997</v>
      </c>
      <c r="AC167" s="53">
        <f t="shared" si="187"/>
        <v>-10.379818437842191</v>
      </c>
      <c r="AD167" s="53">
        <f t="shared" si="165"/>
        <v>212.70750515160441</v>
      </c>
      <c r="AE167" s="53">
        <f t="shared" si="188"/>
        <v>-4009.4912669900373</v>
      </c>
      <c r="AF167" s="19"/>
      <c r="AG167" s="46"/>
      <c r="AH167" s="19"/>
      <c r="AI167" s="55">
        <f t="shared" si="189"/>
        <v>45</v>
      </c>
      <c r="AJ167" s="27">
        <f t="shared" si="190"/>
        <v>2528.9230398245013</v>
      </c>
      <c r="AK167" s="27">
        <f t="shared" si="191"/>
        <v>126.44615199122507</v>
      </c>
      <c r="AL167" s="28">
        <f t="shared" si="192"/>
        <v>25</v>
      </c>
      <c r="AM167" s="27">
        <f t="shared" si="193"/>
        <v>250000</v>
      </c>
      <c r="AN167" s="56">
        <f t="shared" si="155"/>
        <v>4.9669999999999996</v>
      </c>
      <c r="AO167" s="52">
        <f t="shared" si="194"/>
        <v>1241.75</v>
      </c>
      <c r="AP167" s="28"/>
      <c r="AQ167" s="9">
        <f t="shared" si="169"/>
        <v>25.984358911854894</v>
      </c>
      <c r="AR167" s="9">
        <f t="shared" si="195"/>
        <v>0</v>
      </c>
      <c r="AS167" s="30">
        <f t="shared" si="196"/>
        <v>0.78084643332750658</v>
      </c>
      <c r="AT167" s="30">
        <f t="shared" si="197"/>
        <v>2.0289793978623703E-2</v>
      </c>
      <c r="AU167" s="30">
        <f t="shared" si="198"/>
        <v>0</v>
      </c>
      <c r="AV167" s="30">
        <f t="shared" si="199"/>
        <v>0.76055663934888285</v>
      </c>
      <c r="AW167" s="28"/>
      <c r="AX167" s="52">
        <f t="shared" si="200"/>
        <v>931.15937174305157</v>
      </c>
      <c r="AY167" s="52">
        <f t="shared" si="201"/>
        <v>944.42120691147522</v>
      </c>
      <c r="AZ167" s="19"/>
      <c r="BA167" s="19"/>
      <c r="BB167" s="53">
        <f t="shared" si="202"/>
        <v>1802.8147741873963</v>
      </c>
      <c r="BC167" s="53">
        <f t="shared" si="203"/>
        <v>-90.140738709369813</v>
      </c>
      <c r="BD167" s="53">
        <f t="shared" si="204"/>
        <v>-17.821961619604146</v>
      </c>
      <c r="BE167" s="53">
        <f t="shared" si="205"/>
        <v>-5072.448494655926</v>
      </c>
      <c r="BF167" s="53">
        <f t="shared" si="206"/>
        <v>-3377.5964207975035</v>
      </c>
      <c r="BG167" s="53">
        <f t="shared" si="207"/>
        <v>-10.379818437842191</v>
      </c>
      <c r="BH167" s="53">
        <f t="shared" si="171"/>
        <v>217.04850091040171</v>
      </c>
      <c r="BI167" s="53">
        <f t="shared" si="208"/>
        <v>-3170.9277383249437</v>
      </c>
    </row>
    <row r="168" spans="1:61" x14ac:dyDescent="0.2">
      <c r="A168" s="34"/>
      <c r="B168" s="89"/>
      <c r="C168" s="91"/>
      <c r="D168" s="19"/>
      <c r="E168" s="55">
        <f t="shared" si="176"/>
        <v>46</v>
      </c>
      <c r="F168" s="27">
        <f t="shared" si="172"/>
        <v>2528.9230398245013</v>
      </c>
      <c r="G168" s="27">
        <f t="shared" si="173"/>
        <v>126.44615199122507</v>
      </c>
      <c r="H168" s="28">
        <f t="shared" si="174"/>
        <v>25</v>
      </c>
      <c r="I168" s="27">
        <f t="shared" si="146"/>
        <v>250000</v>
      </c>
      <c r="J168" s="56">
        <f t="shared" si="147"/>
        <v>5.1669999999999998</v>
      </c>
      <c r="K168" s="52">
        <f t="shared" si="177"/>
        <v>1291.75</v>
      </c>
      <c r="L168" s="28"/>
      <c r="M168" s="96">
        <f t="shared" si="209"/>
        <v>35.983846857204576</v>
      </c>
      <c r="N168" s="9">
        <v>0</v>
      </c>
      <c r="O168" s="30">
        <f t="shared" si="163"/>
        <v>0.71287846478416583</v>
      </c>
      <c r="P168" s="30">
        <f t="shared" si="178"/>
        <v>2.5652109504592527E-2</v>
      </c>
      <c r="Q168" s="30">
        <f t="shared" si="179"/>
        <v>0</v>
      </c>
      <c r="R168" s="30">
        <f t="shared" si="180"/>
        <v>0.68722635527957332</v>
      </c>
      <c r="S168" s="28"/>
      <c r="T168" s="52">
        <f t="shared" si="181"/>
        <v>885.21683364573789</v>
      </c>
      <c r="U168" s="52">
        <f t="shared" si="175"/>
        <v>887.7246444323888</v>
      </c>
      <c r="V168" s="19"/>
      <c r="W168" s="19"/>
      <c r="X168" s="53">
        <f t="shared" si="182"/>
        <v>1737.9425634411314</v>
      </c>
      <c r="Y168" s="53">
        <f t="shared" si="183"/>
        <v>-86.897128172056568</v>
      </c>
      <c r="Z168" s="53">
        <f t="shared" si="184"/>
        <v>-17.180658881989334</v>
      </c>
      <c r="AA168" s="53">
        <f t="shared" si="185"/>
        <v>-6413.0273761481321</v>
      </c>
      <c r="AB168" s="53">
        <f t="shared" si="186"/>
        <v>-4779.1625997610463</v>
      </c>
      <c r="AC168" s="53">
        <f t="shared" si="187"/>
        <v>-6.3054882453067451</v>
      </c>
      <c r="AD168" s="53">
        <f t="shared" si="165"/>
        <v>208.21732635650218</v>
      </c>
      <c r="AE168" s="53">
        <f t="shared" si="188"/>
        <v>-4577.2507616498515</v>
      </c>
      <c r="AF168" s="19"/>
      <c r="AG168" s="46"/>
      <c r="AH168" s="19"/>
      <c r="AI168" s="55">
        <f t="shared" si="189"/>
        <v>46</v>
      </c>
      <c r="AJ168" s="27">
        <f t="shared" si="190"/>
        <v>2528.9230398245013</v>
      </c>
      <c r="AK168" s="27">
        <f t="shared" si="191"/>
        <v>126.44615199122507</v>
      </c>
      <c r="AL168" s="28">
        <f t="shared" si="192"/>
        <v>25</v>
      </c>
      <c r="AM168" s="27">
        <f t="shared" si="193"/>
        <v>250000</v>
      </c>
      <c r="AN168" s="56">
        <f t="shared" si="155"/>
        <v>5.1669999999999998</v>
      </c>
      <c r="AO168" s="52">
        <f t="shared" si="194"/>
        <v>1291.75</v>
      </c>
      <c r="AP168" s="28"/>
      <c r="AQ168" s="9">
        <f t="shared" si="169"/>
        <v>29.146915954335707</v>
      </c>
      <c r="AR168" s="9">
        <f t="shared" si="195"/>
        <v>0</v>
      </c>
      <c r="AS168" s="30">
        <f t="shared" si="196"/>
        <v>0.76055663934888285</v>
      </c>
      <c r="AT168" s="30">
        <f t="shared" si="197"/>
        <v>2.2167880445613904E-2</v>
      </c>
      <c r="AU168" s="30">
        <f t="shared" si="198"/>
        <v>0</v>
      </c>
      <c r="AV168" s="30">
        <f t="shared" si="199"/>
        <v>0.73838875890326894</v>
      </c>
      <c r="AW168" s="28"/>
      <c r="AX168" s="52">
        <f t="shared" si="200"/>
        <v>944.42120691147522</v>
      </c>
      <c r="AY168" s="52">
        <f t="shared" si="201"/>
        <v>953.8136793132976</v>
      </c>
      <c r="AZ168" s="19"/>
      <c r="BA168" s="19"/>
      <c r="BB168" s="53">
        <f t="shared" si="202"/>
        <v>1737.9425634411314</v>
      </c>
      <c r="BC168" s="53">
        <f t="shared" si="203"/>
        <v>-86.897128172056568</v>
      </c>
      <c r="BD168" s="53">
        <f t="shared" si="204"/>
        <v>-17.180658881989334</v>
      </c>
      <c r="BE168" s="53">
        <f t="shared" si="205"/>
        <v>-5541.970111403476</v>
      </c>
      <c r="BF168" s="53">
        <f t="shared" si="206"/>
        <v>-3908.1053350163902</v>
      </c>
      <c r="BG168" s="53">
        <f t="shared" si="207"/>
        <v>-6.3054882453067451</v>
      </c>
      <c r="BH168" s="53">
        <f t="shared" si="171"/>
        <v>213.0777765004373</v>
      </c>
      <c r="BI168" s="53">
        <f t="shared" si="208"/>
        <v>-3701.3330467612595</v>
      </c>
    </row>
    <row r="169" spans="1:61" x14ac:dyDescent="0.2">
      <c r="A169" s="34"/>
      <c r="B169" s="89"/>
      <c r="C169" s="91"/>
      <c r="D169" s="19"/>
      <c r="E169" s="55">
        <f t="shared" si="176"/>
        <v>47</v>
      </c>
      <c r="F169" s="27">
        <f t="shared" si="172"/>
        <v>2528.9230398245013</v>
      </c>
      <c r="G169" s="27">
        <f t="shared" si="173"/>
        <v>126.44615199122507</v>
      </c>
      <c r="H169" s="28">
        <f t="shared" si="174"/>
        <v>25</v>
      </c>
      <c r="I169" s="27">
        <f t="shared" si="146"/>
        <v>250000</v>
      </c>
      <c r="J169" s="56">
        <f t="shared" si="147"/>
        <v>5.3710000000000004</v>
      </c>
      <c r="K169" s="52">
        <f t="shared" si="177"/>
        <v>1342.75</v>
      </c>
      <c r="L169" s="28"/>
      <c r="M169" s="96">
        <f t="shared" si="209"/>
        <v>40.388565248208387</v>
      </c>
      <c r="N169" s="9">
        <v>0</v>
      </c>
      <c r="O169" s="30">
        <f t="shared" si="163"/>
        <v>0.68722635527957332</v>
      </c>
      <c r="P169" s="30">
        <f t="shared" si="178"/>
        <v>2.7756086490497486E-2</v>
      </c>
      <c r="Q169" s="30">
        <f t="shared" si="179"/>
        <v>0</v>
      </c>
      <c r="R169" s="30">
        <f t="shared" si="180"/>
        <v>0.65947026878907589</v>
      </c>
      <c r="S169" s="28"/>
      <c r="T169" s="52">
        <f t="shared" si="181"/>
        <v>887.7246444323888</v>
      </c>
      <c r="U169" s="52">
        <f t="shared" si="175"/>
        <v>885.50370341653161</v>
      </c>
      <c r="V169" s="19"/>
      <c r="W169" s="19"/>
      <c r="X169" s="53">
        <f t="shared" si="182"/>
        <v>1667.7495568199508</v>
      </c>
      <c r="Y169" s="53">
        <f t="shared" si="183"/>
        <v>-83.387477840997533</v>
      </c>
      <c r="Z169" s="53">
        <f t="shared" si="184"/>
        <v>-16.486756719726898</v>
      </c>
      <c r="AA169" s="53">
        <f t="shared" si="185"/>
        <v>-6939.021622624371</v>
      </c>
      <c r="AB169" s="53">
        <f t="shared" si="186"/>
        <v>-5371.1463003651443</v>
      </c>
      <c r="AC169" s="53">
        <f t="shared" si="187"/>
        <v>-1.9124316667009644</v>
      </c>
      <c r="AD169" s="53">
        <f t="shared" si="165"/>
        <v>202.94876219183473</v>
      </c>
      <c r="AE169" s="53">
        <f t="shared" si="188"/>
        <v>-5170.1099698400103</v>
      </c>
      <c r="AF169" s="19"/>
      <c r="AG169" s="46"/>
      <c r="AH169" s="19"/>
      <c r="AI169" s="55">
        <f t="shared" si="189"/>
        <v>47</v>
      </c>
      <c r="AJ169" s="27">
        <f t="shared" si="190"/>
        <v>2528.9230398245013</v>
      </c>
      <c r="AK169" s="27">
        <f t="shared" si="191"/>
        <v>126.44615199122507</v>
      </c>
      <c r="AL169" s="28">
        <f t="shared" si="192"/>
        <v>25</v>
      </c>
      <c r="AM169" s="27">
        <f t="shared" si="193"/>
        <v>250000</v>
      </c>
      <c r="AN169" s="56">
        <f t="shared" si="155"/>
        <v>5.3710000000000004</v>
      </c>
      <c r="AO169" s="52">
        <f t="shared" si="194"/>
        <v>1342.75</v>
      </c>
      <c r="AP169" s="28"/>
      <c r="AQ169" s="9">
        <f t="shared" si="169"/>
        <v>32.714737851048795</v>
      </c>
      <c r="AR169" s="9">
        <f t="shared" si="195"/>
        <v>0</v>
      </c>
      <c r="AS169" s="30">
        <f t="shared" si="196"/>
        <v>0.73838875890326894</v>
      </c>
      <c r="AT169" s="30">
        <f t="shared" si="197"/>
        <v>2.4156194679681716E-2</v>
      </c>
      <c r="AU169" s="30">
        <f t="shared" si="198"/>
        <v>0</v>
      </c>
      <c r="AV169" s="30">
        <f t="shared" si="199"/>
        <v>0.71423256422358727</v>
      </c>
      <c r="AW169" s="28"/>
      <c r="AX169" s="52">
        <f t="shared" si="200"/>
        <v>953.8136793132976</v>
      </c>
      <c r="AY169" s="52">
        <f t="shared" si="201"/>
        <v>959.03577561122177</v>
      </c>
      <c r="AZ169" s="19"/>
      <c r="BA169" s="19"/>
      <c r="BB169" s="53">
        <f t="shared" si="202"/>
        <v>1667.7495568199508</v>
      </c>
      <c r="BC169" s="53">
        <f t="shared" si="203"/>
        <v>-83.387477840997533</v>
      </c>
      <c r="BD169" s="53">
        <f t="shared" si="204"/>
        <v>-16.486756719726898</v>
      </c>
      <c r="BE169" s="53">
        <f t="shared" si="205"/>
        <v>-6039.0486699204293</v>
      </c>
      <c r="BF169" s="53">
        <f t="shared" si="206"/>
        <v>-4471.1733476612026</v>
      </c>
      <c r="BG169" s="53">
        <f t="shared" si="207"/>
        <v>-1.9124316667009644</v>
      </c>
      <c r="BH169" s="53">
        <f t="shared" si="171"/>
        <v>208.37441643628802</v>
      </c>
      <c r="BI169" s="53">
        <f t="shared" si="208"/>
        <v>-4264.7113628916159</v>
      </c>
    </row>
    <row r="170" spans="1:61" x14ac:dyDescent="0.2">
      <c r="A170" s="34"/>
      <c r="B170" s="89"/>
      <c r="C170" s="91"/>
      <c r="D170" s="19"/>
      <c r="E170" s="55">
        <f t="shared" si="176"/>
        <v>48</v>
      </c>
      <c r="F170" s="27">
        <f t="shared" si="172"/>
        <v>2528.9230398245013</v>
      </c>
      <c r="G170" s="27">
        <f t="shared" si="173"/>
        <v>126.44615199122507</v>
      </c>
      <c r="H170" s="28">
        <f t="shared" si="174"/>
        <v>25</v>
      </c>
      <c r="I170" s="27">
        <f t="shared" si="146"/>
        <v>250000</v>
      </c>
      <c r="J170" s="56">
        <f t="shared" si="147"/>
        <v>5.5789999999999997</v>
      </c>
      <c r="K170" s="52">
        <f t="shared" si="177"/>
        <v>1394.75</v>
      </c>
      <c r="L170" s="28"/>
      <c r="M170" s="96">
        <f t="shared" si="209"/>
        <v>45.350819239364668</v>
      </c>
      <c r="N170" s="9">
        <v>0</v>
      </c>
      <c r="O170" s="30">
        <f t="shared" si="163"/>
        <v>0.65947026878907589</v>
      </c>
      <c r="P170" s="30">
        <f t="shared" si="178"/>
        <v>2.9907516953588613E-2</v>
      </c>
      <c r="Q170" s="30">
        <f t="shared" si="179"/>
        <v>0</v>
      </c>
      <c r="R170" s="30">
        <f t="shared" si="180"/>
        <v>0.62956275183548727</v>
      </c>
      <c r="S170" s="28"/>
      <c r="T170" s="52">
        <f t="shared" si="181"/>
        <v>885.50370341653161</v>
      </c>
      <c r="U170" s="52">
        <f t="shared" si="175"/>
        <v>878.08264812254583</v>
      </c>
      <c r="V170" s="19"/>
      <c r="W170" s="19"/>
      <c r="X170" s="53">
        <f t="shared" si="182"/>
        <v>1592.1157481320786</v>
      </c>
      <c r="Y170" s="53">
        <f t="shared" si="183"/>
        <v>-79.605787406603923</v>
      </c>
      <c r="Z170" s="53">
        <f t="shared" si="184"/>
        <v>-15.739068795887182</v>
      </c>
      <c r="AA170" s="53">
        <f t="shared" si="185"/>
        <v>-7476.8792383971531</v>
      </c>
      <c r="AB170" s="53">
        <f t="shared" si="186"/>
        <v>-5980.1083464675658</v>
      </c>
      <c r="AC170" s="53">
        <f t="shared" si="187"/>
        <v>2.9770311580835651</v>
      </c>
      <c r="AD170" s="53">
        <f t="shared" si="165"/>
        <v>196.8676504136325</v>
      </c>
      <c r="AE170" s="53">
        <f t="shared" si="188"/>
        <v>-5780.2636648958496</v>
      </c>
      <c r="AF170" s="19"/>
      <c r="AG170" s="46"/>
      <c r="AH170" s="19"/>
      <c r="AI170" s="55">
        <f t="shared" si="189"/>
        <v>48</v>
      </c>
      <c r="AJ170" s="27">
        <f t="shared" si="190"/>
        <v>2528.9230398245013</v>
      </c>
      <c r="AK170" s="27">
        <f t="shared" si="191"/>
        <v>126.44615199122507</v>
      </c>
      <c r="AL170" s="28">
        <f t="shared" si="192"/>
        <v>25</v>
      </c>
      <c r="AM170" s="27">
        <f t="shared" si="193"/>
        <v>250000</v>
      </c>
      <c r="AN170" s="56">
        <f t="shared" si="155"/>
        <v>5.5789999999999997</v>
      </c>
      <c r="AO170" s="52">
        <f t="shared" si="194"/>
        <v>1394.75</v>
      </c>
      <c r="AP170" s="28"/>
      <c r="AQ170" s="9">
        <f t="shared" si="169"/>
        <v>36.734163583885383</v>
      </c>
      <c r="AR170" s="9">
        <f t="shared" si="195"/>
        <v>0</v>
      </c>
      <c r="AS170" s="30">
        <f t="shared" si="196"/>
        <v>0.71423256422358727</v>
      </c>
      <c r="AT170" s="30">
        <f t="shared" si="197"/>
        <v>2.623673585112718E-2</v>
      </c>
      <c r="AU170" s="30">
        <f t="shared" si="198"/>
        <v>0</v>
      </c>
      <c r="AV170" s="30">
        <f t="shared" si="199"/>
        <v>0.68799582837246009</v>
      </c>
      <c r="AW170" s="28"/>
      <c r="AX170" s="52">
        <f t="shared" si="200"/>
        <v>959.03577561122177</v>
      </c>
      <c r="AY170" s="52">
        <f t="shared" si="201"/>
        <v>959.58218162248875</v>
      </c>
      <c r="AZ170" s="19"/>
      <c r="BA170" s="19"/>
      <c r="BB170" s="53">
        <f t="shared" si="202"/>
        <v>1592.1157481320786</v>
      </c>
      <c r="BC170" s="53">
        <f t="shared" si="203"/>
        <v>-79.605787406603923</v>
      </c>
      <c r="BD170" s="53">
        <f t="shared" si="204"/>
        <v>-15.739068795887182</v>
      </c>
      <c r="BE170" s="53">
        <f t="shared" si="205"/>
        <v>-6559.1839627817953</v>
      </c>
      <c r="BF170" s="53">
        <f t="shared" si="206"/>
        <v>-5062.413070852208</v>
      </c>
      <c r="BG170" s="53">
        <f t="shared" si="207"/>
        <v>2.9770311580835651</v>
      </c>
      <c r="BH170" s="53">
        <f t="shared" si="171"/>
        <v>202.90434924461837</v>
      </c>
      <c r="BI170" s="53">
        <f t="shared" si="208"/>
        <v>-4856.5316904495066</v>
      </c>
    </row>
    <row r="171" spans="1:61" x14ac:dyDescent="0.2">
      <c r="A171" s="34"/>
      <c r="B171" s="89"/>
      <c r="C171" s="91"/>
      <c r="D171" s="19"/>
      <c r="E171" s="55">
        <f t="shared" si="176"/>
        <v>49</v>
      </c>
      <c r="F171" s="27">
        <f t="shared" si="172"/>
        <v>2528.9230398245013</v>
      </c>
      <c r="G171" s="27">
        <f t="shared" si="173"/>
        <v>126.44615199122507</v>
      </c>
      <c r="H171" s="28">
        <f t="shared" si="174"/>
        <v>25</v>
      </c>
      <c r="I171" s="27">
        <f t="shared" si="146"/>
        <v>250000</v>
      </c>
      <c r="J171" s="56">
        <f t="shared" si="147"/>
        <v>5.7889999999999997</v>
      </c>
      <c r="K171" s="52">
        <f t="shared" si="177"/>
        <v>1447.25</v>
      </c>
      <c r="L171" s="28"/>
      <c r="M171" s="96">
        <f t="shared" si="209"/>
        <v>50.932973429504443</v>
      </c>
      <c r="N171" s="9">
        <v>0</v>
      </c>
      <c r="O171" s="30">
        <f t="shared" si="163"/>
        <v>0.62956275183548727</v>
      </c>
      <c r="P171" s="30">
        <f t="shared" si="178"/>
        <v>3.206550291144257E-2</v>
      </c>
      <c r="Q171" s="30">
        <f t="shared" si="179"/>
        <v>0</v>
      </c>
      <c r="R171" s="30">
        <f t="shared" si="180"/>
        <v>0.59749724892404465</v>
      </c>
      <c r="S171" s="28"/>
      <c r="T171" s="52">
        <f t="shared" si="181"/>
        <v>878.08264812254583</v>
      </c>
      <c r="U171" s="52">
        <f t="shared" si="175"/>
        <v>864.72789350532366</v>
      </c>
      <c r="V171" s="19"/>
      <c r="W171" s="19"/>
      <c r="X171" s="53">
        <f t="shared" si="182"/>
        <v>1511.0245590357717</v>
      </c>
      <c r="Y171" s="53">
        <f t="shared" si="183"/>
        <v>-75.55122795178859</v>
      </c>
      <c r="Z171" s="53">
        <f t="shared" si="184"/>
        <v>-14.937431223101116</v>
      </c>
      <c r="AA171" s="53">
        <f t="shared" si="185"/>
        <v>-8016.3757278606427</v>
      </c>
      <c r="AB171" s="53">
        <f t="shared" si="186"/>
        <v>-6595.8398279997609</v>
      </c>
      <c r="AC171" s="53">
        <f t="shared" si="187"/>
        <v>8.6614647996546825</v>
      </c>
      <c r="AD171" s="53">
        <f t="shared" si="165"/>
        <v>189.93400101819785</v>
      </c>
      <c r="AE171" s="53">
        <f t="shared" si="188"/>
        <v>-6397.2443621819084</v>
      </c>
      <c r="AF171" s="19"/>
      <c r="AG171" s="46"/>
      <c r="AH171" s="19"/>
      <c r="AI171" s="55">
        <f t="shared" si="189"/>
        <v>49</v>
      </c>
      <c r="AJ171" s="27">
        <f t="shared" si="190"/>
        <v>2528.9230398245013</v>
      </c>
      <c r="AK171" s="27">
        <f t="shared" si="191"/>
        <v>126.44615199122507</v>
      </c>
      <c r="AL171" s="28">
        <f t="shared" si="192"/>
        <v>25</v>
      </c>
      <c r="AM171" s="27">
        <f t="shared" si="193"/>
        <v>250000</v>
      </c>
      <c r="AN171" s="56">
        <f t="shared" si="155"/>
        <v>5.7889999999999997</v>
      </c>
      <c r="AO171" s="52">
        <f t="shared" si="194"/>
        <v>1447.25</v>
      </c>
      <c r="AP171" s="28"/>
      <c r="AQ171" s="9">
        <f t="shared" si="169"/>
        <v>41.255708477898601</v>
      </c>
      <c r="AR171" s="9">
        <f t="shared" si="195"/>
        <v>0</v>
      </c>
      <c r="AS171" s="30">
        <f t="shared" si="196"/>
        <v>0.68799582837246009</v>
      </c>
      <c r="AT171" s="30">
        <f t="shared" si="197"/>
        <v>2.8383755329344573E-2</v>
      </c>
      <c r="AU171" s="30">
        <f t="shared" si="198"/>
        <v>0</v>
      </c>
      <c r="AV171" s="30">
        <f t="shared" si="199"/>
        <v>0.65961207304311553</v>
      </c>
      <c r="AW171" s="28"/>
      <c r="AX171" s="52">
        <f t="shared" si="200"/>
        <v>959.58218162248875</v>
      </c>
      <c r="AY171" s="52">
        <f t="shared" si="201"/>
        <v>954.62357271164899</v>
      </c>
      <c r="AZ171" s="19"/>
      <c r="BA171" s="19"/>
      <c r="BB171" s="53">
        <f t="shared" si="202"/>
        <v>1511.0245590357717</v>
      </c>
      <c r="BC171" s="53">
        <f t="shared" si="203"/>
        <v>-75.55122795178859</v>
      </c>
      <c r="BD171" s="53">
        <f t="shared" si="204"/>
        <v>-14.937431223101116</v>
      </c>
      <c r="BE171" s="53">
        <f t="shared" si="205"/>
        <v>-7095.9388323361427</v>
      </c>
      <c r="BF171" s="53">
        <f t="shared" si="206"/>
        <v>-5675.402932475261</v>
      </c>
      <c r="BG171" s="53">
        <f t="shared" si="207"/>
        <v>8.6614647996546825</v>
      </c>
      <c r="BH171" s="53">
        <f t="shared" si="171"/>
        <v>196.62479761784175</v>
      </c>
      <c r="BI171" s="53">
        <f t="shared" si="208"/>
        <v>-5470.1166700577642</v>
      </c>
    </row>
    <row r="172" spans="1:61" x14ac:dyDescent="0.2">
      <c r="A172" s="34"/>
      <c r="B172" s="89"/>
      <c r="C172" s="91"/>
      <c r="D172" s="19"/>
      <c r="E172" s="55">
        <f t="shared" si="176"/>
        <v>50</v>
      </c>
      <c r="F172" s="27">
        <f t="shared" si="172"/>
        <v>2528.9230398245013</v>
      </c>
      <c r="G172" s="27">
        <f t="shared" si="173"/>
        <v>126.44615199122507</v>
      </c>
      <c r="H172" s="28">
        <f t="shared" si="174"/>
        <v>25</v>
      </c>
      <c r="I172" s="27">
        <f t="shared" si="146"/>
        <v>250000</v>
      </c>
      <c r="J172" s="56">
        <f t="shared" si="147"/>
        <v>6.0010000000000003</v>
      </c>
      <c r="K172" s="52">
        <f t="shared" si="177"/>
        <v>1500.25</v>
      </c>
      <c r="L172" s="28"/>
      <c r="M172" s="96">
        <f t="shared" si="209"/>
        <v>57.198201384599741</v>
      </c>
      <c r="N172" s="9">
        <v>0</v>
      </c>
      <c r="O172" s="30">
        <f t="shared" si="163"/>
        <v>0.59749724892404465</v>
      </c>
      <c r="P172" s="30">
        <f t="shared" si="178"/>
        <v>3.4175767970701827E-2</v>
      </c>
      <c r="Q172" s="30">
        <f t="shared" si="179"/>
        <v>0</v>
      </c>
      <c r="R172" s="30">
        <f t="shared" si="180"/>
        <v>0.56332148095334278</v>
      </c>
      <c r="S172" s="28"/>
      <c r="T172" s="52">
        <f t="shared" si="181"/>
        <v>864.72789350532366</v>
      </c>
      <c r="U172" s="52">
        <f t="shared" si="175"/>
        <v>845.12305180025248</v>
      </c>
      <c r="V172" s="19"/>
      <c r="W172" s="19"/>
      <c r="X172" s="53">
        <f t="shared" si="182"/>
        <v>1424.5966720109675</v>
      </c>
      <c r="Y172" s="53">
        <f t="shared" si="183"/>
        <v>-71.229833600548375</v>
      </c>
      <c r="Z172" s="53">
        <f t="shared" si="184"/>
        <v>-14.083037023833569</v>
      </c>
      <c r="AA172" s="53">
        <f t="shared" si="185"/>
        <v>-8543.9419926754563</v>
      </c>
      <c r="AB172" s="53">
        <f t="shared" si="186"/>
        <v>-7204.6581912888705</v>
      </c>
      <c r="AC172" s="53">
        <f t="shared" si="187"/>
        <v>14.739444895610854</v>
      </c>
      <c r="AD172" s="53">
        <f t="shared" si="165"/>
        <v>182.09700169633788</v>
      </c>
      <c r="AE172" s="53">
        <f t="shared" si="188"/>
        <v>-7007.8217446969211</v>
      </c>
      <c r="AF172" s="19"/>
      <c r="AG172" s="46"/>
      <c r="AH172" s="19"/>
      <c r="AI172" s="55">
        <f t="shared" si="189"/>
        <v>50</v>
      </c>
      <c r="AJ172" s="27">
        <f t="shared" si="190"/>
        <v>2528.9230398245013</v>
      </c>
      <c r="AK172" s="27">
        <f t="shared" si="191"/>
        <v>126.44615199122507</v>
      </c>
      <c r="AL172" s="28">
        <f t="shared" si="192"/>
        <v>25</v>
      </c>
      <c r="AM172" s="27">
        <f t="shared" si="193"/>
        <v>250000</v>
      </c>
      <c r="AN172" s="56">
        <f t="shared" si="155"/>
        <v>6.0010000000000003</v>
      </c>
      <c r="AO172" s="52">
        <f t="shared" si="194"/>
        <v>1500.25</v>
      </c>
      <c r="AP172" s="28"/>
      <c r="AQ172" s="9">
        <f t="shared" si="169"/>
        <v>46.330543121525793</v>
      </c>
      <c r="AR172" s="9">
        <f t="shared" si="195"/>
        <v>0</v>
      </c>
      <c r="AS172" s="30">
        <f t="shared" si="196"/>
        <v>0.65961207304311553</v>
      </c>
      <c r="AT172" s="30">
        <f t="shared" si="197"/>
        <v>3.0560185593603083E-2</v>
      </c>
      <c r="AU172" s="30">
        <f t="shared" si="198"/>
        <v>0</v>
      </c>
      <c r="AV172" s="30">
        <f t="shared" si="199"/>
        <v>0.62905188744951246</v>
      </c>
      <c r="AW172" s="28"/>
      <c r="AX172" s="52">
        <f t="shared" si="200"/>
        <v>954.62357271164899</v>
      </c>
      <c r="AY172" s="52">
        <f t="shared" si="201"/>
        <v>943.73509414613102</v>
      </c>
      <c r="AZ172" s="19"/>
      <c r="BA172" s="19"/>
      <c r="BB172" s="53">
        <f t="shared" si="202"/>
        <v>1424.5966720109675</v>
      </c>
      <c r="BC172" s="53">
        <f t="shared" si="203"/>
        <v>-71.229833600548375</v>
      </c>
      <c r="BD172" s="53">
        <f t="shared" si="204"/>
        <v>-14.083037023833569</v>
      </c>
      <c r="BE172" s="53">
        <f t="shared" si="205"/>
        <v>-7640.0463984007711</v>
      </c>
      <c r="BF172" s="53">
        <f t="shared" si="206"/>
        <v>-6300.7625970141853</v>
      </c>
      <c r="BG172" s="53">
        <f t="shared" si="207"/>
        <v>14.739444895610854</v>
      </c>
      <c r="BH172" s="53">
        <f t="shared" si="171"/>
        <v>189.47708939655496</v>
      </c>
      <c r="BI172" s="53">
        <f t="shared" si="208"/>
        <v>-6096.5460627220191</v>
      </c>
    </row>
    <row r="173" spans="1:61" x14ac:dyDescent="0.2">
      <c r="A173" s="34"/>
      <c r="B173" s="89"/>
      <c r="C173" s="91"/>
      <c r="D173" s="19"/>
      <c r="E173" s="55">
        <f t="shared" si="176"/>
        <v>51</v>
      </c>
      <c r="F173" s="27">
        <f t="shared" si="172"/>
        <v>2528.9230398245013</v>
      </c>
      <c r="G173" s="27">
        <f t="shared" si="173"/>
        <v>126.44615199122507</v>
      </c>
      <c r="H173" s="28">
        <f t="shared" si="174"/>
        <v>25</v>
      </c>
      <c r="I173" s="27">
        <f t="shared" si="146"/>
        <v>250000</v>
      </c>
      <c r="J173" s="56">
        <f t="shared" si="147"/>
        <v>6.2149999999999999</v>
      </c>
      <c r="K173" s="52">
        <f t="shared" si="177"/>
        <v>1553.75</v>
      </c>
      <c r="L173" s="28"/>
      <c r="M173" s="96">
        <f t="shared" si="209"/>
        <v>64.179283812147389</v>
      </c>
      <c r="N173" s="9">
        <v>0</v>
      </c>
      <c r="O173" s="30">
        <f t="shared" si="163"/>
        <v>0.56332148095334278</v>
      </c>
      <c r="P173" s="30">
        <f t="shared" si="178"/>
        <v>3.6153569203583764E-2</v>
      </c>
      <c r="Q173" s="30">
        <f t="shared" si="179"/>
        <v>0</v>
      </c>
      <c r="R173" s="30">
        <f t="shared" si="180"/>
        <v>0.52716791174975897</v>
      </c>
      <c r="S173" s="28"/>
      <c r="T173" s="52">
        <f t="shared" si="181"/>
        <v>845.12305180025248</v>
      </c>
      <c r="U173" s="52">
        <f t="shared" si="175"/>
        <v>819.08714288118802</v>
      </c>
      <c r="V173" s="19"/>
      <c r="W173" s="19"/>
      <c r="X173" s="53">
        <f t="shared" si="182"/>
        <v>1333.1670778801349</v>
      </c>
      <c r="Y173" s="53">
        <f t="shared" si="183"/>
        <v>-66.658353894006737</v>
      </c>
      <c r="Z173" s="53">
        <f t="shared" si="184"/>
        <v>-13.179197793743974</v>
      </c>
      <c r="AA173" s="53">
        <f t="shared" si="185"/>
        <v>-9038.3923008959409</v>
      </c>
      <c r="AB173" s="53">
        <f t="shared" si="186"/>
        <v>-7785.0627747035569</v>
      </c>
      <c r="AC173" s="53">
        <f t="shared" si="187"/>
        <v>21.134496667041702</v>
      </c>
      <c r="AD173" s="53">
        <f t="shared" si="165"/>
        <v>173.35680461461018</v>
      </c>
      <c r="AE173" s="53">
        <f t="shared" si="188"/>
        <v>-7590.5714734219055</v>
      </c>
      <c r="AF173" s="19"/>
      <c r="AG173" s="46"/>
      <c r="AH173" s="19"/>
      <c r="AI173" s="55">
        <f t="shared" si="189"/>
        <v>51</v>
      </c>
      <c r="AJ173" s="27">
        <f t="shared" si="190"/>
        <v>2528.9230398245013</v>
      </c>
      <c r="AK173" s="27">
        <f t="shared" si="191"/>
        <v>126.44615199122507</v>
      </c>
      <c r="AL173" s="28">
        <f t="shared" si="192"/>
        <v>25</v>
      </c>
      <c r="AM173" s="27">
        <f t="shared" si="193"/>
        <v>250000</v>
      </c>
      <c r="AN173" s="56">
        <f t="shared" si="155"/>
        <v>6.2149999999999999</v>
      </c>
      <c r="AO173" s="52">
        <f t="shared" si="194"/>
        <v>1553.75</v>
      </c>
      <c r="AP173" s="28"/>
      <c r="AQ173" s="9">
        <f t="shared" si="169"/>
        <v>51.985219887839392</v>
      </c>
      <c r="AR173" s="9">
        <f t="shared" si="195"/>
        <v>0</v>
      </c>
      <c r="AS173" s="30">
        <f t="shared" si="196"/>
        <v>0.62905188744951246</v>
      </c>
      <c r="AT173" s="30">
        <f t="shared" si="197"/>
        <v>3.2701400689923305E-2</v>
      </c>
      <c r="AU173" s="30">
        <f t="shared" si="198"/>
        <v>0</v>
      </c>
      <c r="AV173" s="30">
        <f t="shared" si="199"/>
        <v>0.59635048675958913</v>
      </c>
      <c r="AW173" s="28"/>
      <c r="AX173" s="52">
        <f t="shared" si="200"/>
        <v>943.73509414613102</v>
      </c>
      <c r="AY173" s="52">
        <f t="shared" si="201"/>
        <v>926.57956880271161</v>
      </c>
      <c r="AZ173" s="19"/>
      <c r="BA173" s="19"/>
      <c r="BB173" s="53">
        <f t="shared" si="202"/>
        <v>1333.1670778801349</v>
      </c>
      <c r="BC173" s="53">
        <f t="shared" si="203"/>
        <v>-66.658353894006737</v>
      </c>
      <c r="BD173" s="53">
        <f t="shared" si="204"/>
        <v>-13.179197793743974</v>
      </c>
      <c r="BE173" s="53">
        <f t="shared" si="205"/>
        <v>-8175.3501724808257</v>
      </c>
      <c r="BF173" s="53">
        <f t="shared" si="206"/>
        <v>-6922.0206462884416</v>
      </c>
      <c r="BG173" s="53">
        <f t="shared" si="207"/>
        <v>21.134496667041702</v>
      </c>
      <c r="BH173" s="53">
        <f t="shared" si="171"/>
        <v>181.4524720286108</v>
      </c>
      <c r="BI173" s="53">
        <f t="shared" si="208"/>
        <v>-6719.4336775927895</v>
      </c>
    </row>
    <row r="174" spans="1:61" x14ac:dyDescent="0.2">
      <c r="A174" s="34"/>
      <c r="B174" s="89"/>
      <c r="C174" s="91"/>
      <c r="D174" s="19"/>
      <c r="E174" s="55">
        <f t="shared" si="176"/>
        <v>52</v>
      </c>
      <c r="F174" s="27">
        <f t="shared" si="172"/>
        <v>2528.9230398245013</v>
      </c>
      <c r="G174" s="27">
        <f t="shared" si="173"/>
        <v>126.44615199122507</v>
      </c>
      <c r="H174" s="28">
        <f t="shared" si="174"/>
        <v>25</v>
      </c>
      <c r="I174" s="27">
        <f t="shared" si="146"/>
        <v>250000</v>
      </c>
      <c r="J174" s="56">
        <f t="shared" si="147"/>
        <v>6.43</v>
      </c>
      <c r="K174" s="52">
        <f t="shared" si="177"/>
        <v>1607.5</v>
      </c>
      <c r="L174" s="28"/>
      <c r="M174" s="96">
        <f t="shared" si="209"/>
        <v>71.872235752757291</v>
      </c>
      <c r="N174" s="9">
        <v>0</v>
      </c>
      <c r="O174" s="30">
        <f t="shared" si="163"/>
        <v>0.52716791174975897</v>
      </c>
      <c r="P174" s="30">
        <f t="shared" si="178"/>
        <v>3.788873643456743E-2</v>
      </c>
      <c r="Q174" s="30">
        <f t="shared" si="179"/>
        <v>0</v>
      </c>
      <c r="R174" s="30">
        <f t="shared" si="180"/>
        <v>0.48927917531519155</v>
      </c>
      <c r="S174" s="28"/>
      <c r="T174" s="52">
        <f t="shared" si="181"/>
        <v>819.08714288118802</v>
      </c>
      <c r="U174" s="52">
        <f t="shared" si="175"/>
        <v>786.51627431917041</v>
      </c>
      <c r="V174" s="19"/>
      <c r="W174" s="19"/>
      <c r="X174" s="53">
        <f t="shared" si="182"/>
        <v>1237.3493793609193</v>
      </c>
      <c r="Y174" s="53">
        <f t="shared" si="183"/>
        <v>-61.867468968045969</v>
      </c>
      <c r="Z174" s="53">
        <f t="shared" si="184"/>
        <v>-12.231979382879789</v>
      </c>
      <c r="AA174" s="53">
        <f t="shared" si="185"/>
        <v>-9472.1841086418572</v>
      </c>
      <c r="AB174" s="53">
        <f t="shared" si="186"/>
        <v>-8308.9341776318633</v>
      </c>
      <c r="AC174" s="53">
        <f t="shared" si="187"/>
        <v>27.838332893518782</v>
      </c>
      <c r="AD174" s="53">
        <f t="shared" si="165"/>
        <v>163.74640769459555</v>
      </c>
      <c r="AE174" s="53">
        <f t="shared" si="188"/>
        <v>-8117.3494370437502</v>
      </c>
      <c r="AF174" s="19"/>
      <c r="AG174" s="46"/>
      <c r="AH174" s="19"/>
      <c r="AI174" s="55">
        <f t="shared" si="189"/>
        <v>52</v>
      </c>
      <c r="AJ174" s="27">
        <f t="shared" si="190"/>
        <v>2528.9230398245013</v>
      </c>
      <c r="AK174" s="27">
        <f t="shared" si="191"/>
        <v>126.44615199122507</v>
      </c>
      <c r="AL174" s="28">
        <f t="shared" si="192"/>
        <v>25</v>
      </c>
      <c r="AM174" s="27">
        <f t="shared" si="193"/>
        <v>250000</v>
      </c>
      <c r="AN174" s="56">
        <f t="shared" si="155"/>
        <v>6.43</v>
      </c>
      <c r="AO174" s="52">
        <f t="shared" si="194"/>
        <v>1607.5</v>
      </c>
      <c r="AP174" s="28"/>
      <c r="AQ174" s="9">
        <f t="shared" si="169"/>
        <v>58.216510959733412</v>
      </c>
      <c r="AR174" s="9">
        <f t="shared" si="195"/>
        <v>0</v>
      </c>
      <c r="AS174" s="30">
        <f t="shared" si="196"/>
        <v>0.59635048675958913</v>
      </c>
      <c r="AT174" s="30">
        <f t="shared" si="197"/>
        <v>3.4717444648281977E-2</v>
      </c>
      <c r="AU174" s="30">
        <f t="shared" si="198"/>
        <v>0</v>
      </c>
      <c r="AV174" s="30">
        <f t="shared" si="199"/>
        <v>0.56163304211130716</v>
      </c>
      <c r="AW174" s="28"/>
      <c r="AX174" s="52">
        <f t="shared" si="200"/>
        <v>926.57956880271161</v>
      </c>
      <c r="AY174" s="52">
        <f t="shared" si="201"/>
        <v>902.82511519392631</v>
      </c>
      <c r="AZ174" s="19"/>
      <c r="BA174" s="19"/>
      <c r="BB174" s="53">
        <f t="shared" si="202"/>
        <v>1237.3493793609193</v>
      </c>
      <c r="BC174" s="53">
        <f t="shared" si="203"/>
        <v>-61.867468968045969</v>
      </c>
      <c r="BD174" s="53">
        <f t="shared" si="204"/>
        <v>-12.231979382879789</v>
      </c>
      <c r="BE174" s="53">
        <f t="shared" si="205"/>
        <v>-8679.3611620704942</v>
      </c>
      <c r="BF174" s="53">
        <f t="shared" si="206"/>
        <v>-7516.1112310605004</v>
      </c>
      <c r="BG174" s="53">
        <f t="shared" si="207"/>
        <v>27.838332893518782</v>
      </c>
      <c r="BH174" s="53">
        <f t="shared" si="171"/>
        <v>172.57112026603258</v>
      </c>
      <c r="BI174" s="53">
        <f t="shared" si="208"/>
        <v>-7315.7017779009493</v>
      </c>
    </row>
    <row r="175" spans="1:61" x14ac:dyDescent="0.2">
      <c r="A175" s="34"/>
      <c r="B175" s="89"/>
      <c r="C175" s="91"/>
      <c r="D175" s="19"/>
      <c r="E175" s="55">
        <f t="shared" si="176"/>
        <v>53</v>
      </c>
      <c r="F175" s="27">
        <f t="shared" si="172"/>
        <v>2528.9230398245013</v>
      </c>
      <c r="G175" s="27">
        <f t="shared" si="173"/>
        <v>126.44615199122507</v>
      </c>
      <c r="H175" s="28">
        <f t="shared" si="174"/>
        <v>25</v>
      </c>
      <c r="I175" s="27">
        <f t="shared" si="146"/>
        <v>250000</v>
      </c>
      <c r="J175" s="56">
        <f t="shared" si="147"/>
        <v>6.6449999999999996</v>
      </c>
      <c r="K175" s="52">
        <f t="shared" si="177"/>
        <v>1661.25</v>
      </c>
      <c r="L175" s="28"/>
      <c r="M175" s="96">
        <f t="shared" si="209"/>
        <v>80.316702244142306</v>
      </c>
      <c r="N175" s="9">
        <v>0</v>
      </c>
      <c r="O175" s="30">
        <f t="shared" si="163"/>
        <v>0.48927917531519155</v>
      </c>
      <c r="P175" s="30">
        <f t="shared" si="178"/>
        <v>3.929728983804974E-2</v>
      </c>
      <c r="Q175" s="30">
        <f t="shared" si="179"/>
        <v>0</v>
      </c>
      <c r="R175" s="30">
        <f t="shared" si="180"/>
        <v>0.4499818854771418</v>
      </c>
      <c r="S175" s="28"/>
      <c r="T175" s="52">
        <f t="shared" si="181"/>
        <v>786.51627431917041</v>
      </c>
      <c r="U175" s="52">
        <f t="shared" si="175"/>
        <v>747.53240724890179</v>
      </c>
      <c r="V175" s="19"/>
      <c r="W175" s="19"/>
      <c r="X175" s="53">
        <f t="shared" si="182"/>
        <v>1137.9695576868141</v>
      </c>
      <c r="Y175" s="53">
        <f t="shared" si="183"/>
        <v>-56.8984778843407</v>
      </c>
      <c r="Z175" s="53">
        <f t="shared" si="184"/>
        <v>-11.249547136928545</v>
      </c>
      <c r="AA175" s="53">
        <f t="shared" si="185"/>
        <v>-9824.3224595124357</v>
      </c>
      <c r="AB175" s="53">
        <f t="shared" si="186"/>
        <v>-8754.5009268468912</v>
      </c>
      <c r="AC175" s="53">
        <f t="shared" si="187"/>
        <v>34.607388145375673</v>
      </c>
      <c r="AD175" s="53">
        <f t="shared" si="165"/>
        <v>153.3217011420532</v>
      </c>
      <c r="AE175" s="53">
        <f t="shared" si="188"/>
        <v>-8566.5718375594624</v>
      </c>
      <c r="AF175" s="19"/>
      <c r="AG175" s="46"/>
      <c r="AH175" s="19"/>
      <c r="AI175" s="55">
        <f t="shared" si="189"/>
        <v>53</v>
      </c>
      <c r="AJ175" s="27">
        <f t="shared" si="190"/>
        <v>2528.9230398245013</v>
      </c>
      <c r="AK175" s="27">
        <f t="shared" si="191"/>
        <v>126.44615199122507</v>
      </c>
      <c r="AL175" s="28">
        <f t="shared" si="192"/>
        <v>25</v>
      </c>
      <c r="AM175" s="27">
        <f t="shared" si="193"/>
        <v>250000</v>
      </c>
      <c r="AN175" s="56">
        <f t="shared" si="155"/>
        <v>6.6449999999999996</v>
      </c>
      <c r="AO175" s="52">
        <f t="shared" si="194"/>
        <v>1661.25</v>
      </c>
      <c r="AP175" s="28"/>
      <c r="AQ175" s="9">
        <f t="shared" si="169"/>
        <v>65.056528817755279</v>
      </c>
      <c r="AR175" s="9">
        <f t="shared" si="195"/>
        <v>0</v>
      </c>
      <c r="AS175" s="30">
        <f t="shared" si="196"/>
        <v>0.56163304211130716</v>
      </c>
      <c r="AT175" s="30">
        <f t="shared" si="197"/>
        <v>3.6537896189117819E-2</v>
      </c>
      <c r="AU175" s="30">
        <f t="shared" si="198"/>
        <v>0</v>
      </c>
      <c r="AV175" s="30">
        <f t="shared" si="199"/>
        <v>0.52509514592218931</v>
      </c>
      <c r="AW175" s="28"/>
      <c r="AX175" s="52">
        <f t="shared" si="200"/>
        <v>902.82511519392631</v>
      </c>
      <c r="AY175" s="52">
        <f t="shared" si="201"/>
        <v>872.31431116323699</v>
      </c>
      <c r="AZ175" s="19"/>
      <c r="BA175" s="19"/>
      <c r="BB175" s="53">
        <f t="shared" si="202"/>
        <v>1137.9695576868141</v>
      </c>
      <c r="BC175" s="53">
        <f t="shared" si="203"/>
        <v>-56.8984778843407</v>
      </c>
      <c r="BD175" s="53">
        <f t="shared" si="204"/>
        <v>-11.249547136928545</v>
      </c>
      <c r="BE175" s="53">
        <f t="shared" si="205"/>
        <v>-9134.4740472794547</v>
      </c>
      <c r="BF175" s="53">
        <f t="shared" si="206"/>
        <v>-8064.6525146139102</v>
      </c>
      <c r="BG175" s="53">
        <f t="shared" si="207"/>
        <v>34.607388145375673</v>
      </c>
      <c r="BH175" s="53">
        <f t="shared" si="171"/>
        <v>162.87020729434772</v>
      </c>
      <c r="BI175" s="53">
        <f t="shared" si="208"/>
        <v>-7867.1749191741865</v>
      </c>
    </row>
    <row r="176" spans="1:61" x14ac:dyDescent="0.2">
      <c r="A176" s="34"/>
      <c r="B176" s="89"/>
      <c r="C176" s="91"/>
      <c r="D176" s="19"/>
      <c r="E176" s="55">
        <f t="shared" si="176"/>
        <v>54</v>
      </c>
      <c r="F176" s="27">
        <f t="shared" si="172"/>
        <v>2528.9230398245013</v>
      </c>
      <c r="G176" s="27">
        <f t="shared" si="173"/>
        <v>126.44615199122507</v>
      </c>
      <c r="H176" s="28">
        <f t="shared" si="174"/>
        <v>25</v>
      </c>
      <c r="I176" s="27">
        <f t="shared" si="146"/>
        <v>250000</v>
      </c>
      <c r="J176" s="56">
        <f t="shared" si="147"/>
        <v>6.859</v>
      </c>
      <c r="K176" s="52">
        <f t="shared" si="177"/>
        <v>1714.75</v>
      </c>
      <c r="L176" s="28"/>
      <c r="M176" s="96">
        <f t="shared" si="209"/>
        <v>89.555495953799237</v>
      </c>
      <c r="N176" s="9">
        <v>0</v>
      </c>
      <c r="O176" s="30">
        <f t="shared" si="163"/>
        <v>0.4499818854771418</v>
      </c>
      <c r="P176" s="30">
        <f t="shared" si="178"/>
        <v>4.0298350924131122E-2</v>
      </c>
      <c r="Q176" s="30">
        <f t="shared" si="179"/>
        <v>0</v>
      </c>
      <c r="R176" s="30">
        <f t="shared" si="180"/>
        <v>0.40968353455301065</v>
      </c>
      <c r="S176" s="28"/>
      <c r="T176" s="52">
        <f t="shared" si="181"/>
        <v>747.53240724890179</v>
      </c>
      <c r="U176" s="52">
        <f t="shared" si="175"/>
        <v>702.50484087477503</v>
      </c>
      <c r="V176" s="19"/>
      <c r="W176" s="19"/>
      <c r="X176" s="53">
        <f t="shared" si="182"/>
        <v>1036.0581295678458</v>
      </c>
      <c r="Y176" s="53">
        <f t="shared" si="183"/>
        <v>-51.802906478392288</v>
      </c>
      <c r="Z176" s="53">
        <f t="shared" si="184"/>
        <v>-10.242088363825266</v>
      </c>
      <c r="AA176" s="53">
        <f t="shared" si="185"/>
        <v>-10074.587731032781</v>
      </c>
      <c r="AB176" s="53">
        <f t="shared" si="186"/>
        <v>-9100.5745963071531</v>
      </c>
      <c r="AC176" s="53">
        <f t="shared" si="187"/>
        <v>41.208591870433018</v>
      </c>
      <c r="AD176" s="53">
        <f t="shared" si="165"/>
        <v>142.17306886034277</v>
      </c>
      <c r="AE176" s="53">
        <f t="shared" si="188"/>
        <v>-8917.1929355763787</v>
      </c>
      <c r="AF176" s="19"/>
      <c r="AG176" s="46"/>
      <c r="AH176" s="19"/>
      <c r="AI176" s="55">
        <f t="shared" si="189"/>
        <v>54</v>
      </c>
      <c r="AJ176" s="27">
        <f t="shared" si="190"/>
        <v>2528.9230398245013</v>
      </c>
      <c r="AK176" s="27">
        <f t="shared" si="191"/>
        <v>126.44615199122507</v>
      </c>
      <c r="AL176" s="28">
        <f t="shared" si="192"/>
        <v>25</v>
      </c>
      <c r="AM176" s="27">
        <f t="shared" si="193"/>
        <v>250000</v>
      </c>
      <c r="AN176" s="56">
        <f t="shared" si="155"/>
        <v>6.859</v>
      </c>
      <c r="AO176" s="52">
        <f t="shared" si="194"/>
        <v>1714.75</v>
      </c>
      <c r="AP176" s="28"/>
      <c r="AQ176" s="9">
        <f t="shared" si="169"/>
        <v>72.539951722577385</v>
      </c>
      <c r="AR176" s="9">
        <f t="shared" si="195"/>
        <v>0</v>
      </c>
      <c r="AS176" s="30">
        <f t="shared" si="196"/>
        <v>0.52509514592218931</v>
      </c>
      <c r="AT176" s="30">
        <f t="shared" si="197"/>
        <v>3.8090376534955339E-2</v>
      </c>
      <c r="AU176" s="30">
        <f t="shared" si="198"/>
        <v>0</v>
      </c>
      <c r="AV176" s="30">
        <f t="shared" si="199"/>
        <v>0.48700476938723397</v>
      </c>
      <c r="AW176" s="28"/>
      <c r="AX176" s="52">
        <f t="shared" si="200"/>
        <v>872.31431116323699</v>
      </c>
      <c r="AY176" s="52">
        <f t="shared" si="201"/>
        <v>835.09142830675944</v>
      </c>
      <c r="AZ176" s="19"/>
      <c r="BA176" s="19"/>
      <c r="BB176" s="53">
        <f t="shared" si="202"/>
        <v>1036.0581295678458</v>
      </c>
      <c r="BC176" s="53">
        <f t="shared" si="203"/>
        <v>-51.802906478392288</v>
      </c>
      <c r="BD176" s="53">
        <f t="shared" si="204"/>
        <v>-10.242088363825266</v>
      </c>
      <c r="BE176" s="53">
        <f t="shared" si="205"/>
        <v>-9522.594133738834</v>
      </c>
      <c r="BF176" s="53">
        <f t="shared" si="206"/>
        <v>-8548.5809990132057</v>
      </c>
      <c r="BG176" s="53">
        <f t="shared" si="207"/>
        <v>41.208591870433018</v>
      </c>
      <c r="BH176" s="53">
        <f t="shared" si="171"/>
        <v>152.41718072888136</v>
      </c>
      <c r="BI176" s="53">
        <f t="shared" si="208"/>
        <v>-8354.9552264138911</v>
      </c>
    </row>
    <row r="177" spans="1:61" x14ac:dyDescent="0.2">
      <c r="A177" s="34"/>
      <c r="B177" s="89"/>
      <c r="C177" s="91"/>
      <c r="D177" s="19"/>
      <c r="E177" s="55">
        <f t="shared" si="176"/>
        <v>55</v>
      </c>
      <c r="F177" s="27">
        <f t="shared" si="172"/>
        <v>2528.9230398245013</v>
      </c>
      <c r="G177" s="27">
        <f t="shared" si="173"/>
        <v>126.44615199122507</v>
      </c>
      <c r="H177" s="28">
        <f t="shared" si="174"/>
        <v>25</v>
      </c>
      <c r="I177" s="27">
        <f t="shared" si="146"/>
        <v>250000</v>
      </c>
      <c r="J177" s="56">
        <f t="shared" si="147"/>
        <v>7.0720000000000001</v>
      </c>
      <c r="K177" s="52">
        <f t="shared" si="177"/>
        <v>1768</v>
      </c>
      <c r="L177" s="28"/>
      <c r="M177" s="96">
        <f t="shared" si="209"/>
        <v>99.663854874764937</v>
      </c>
      <c r="N177" s="9">
        <v>0</v>
      </c>
      <c r="O177" s="30">
        <f t="shared" si="163"/>
        <v>0.40968353455301065</v>
      </c>
      <c r="P177" s="30">
        <f t="shared" si="178"/>
        <v>4.0830640332271996E-2</v>
      </c>
      <c r="Q177" s="30">
        <f t="shared" si="179"/>
        <v>0</v>
      </c>
      <c r="R177" s="30">
        <f t="shared" si="180"/>
        <v>0.36885289422073864</v>
      </c>
      <c r="S177" s="28"/>
      <c r="T177" s="52">
        <f t="shared" si="181"/>
        <v>702.50484087477503</v>
      </c>
      <c r="U177" s="52">
        <f t="shared" si="175"/>
        <v>652.13191698226592</v>
      </c>
      <c r="V177" s="19"/>
      <c r="W177" s="19"/>
      <c r="X177" s="53">
        <f t="shared" si="182"/>
        <v>932.80058250077559</v>
      </c>
      <c r="Y177" s="53">
        <f t="shared" si="183"/>
        <v>-46.64002912503878</v>
      </c>
      <c r="Z177" s="53">
        <f t="shared" si="184"/>
        <v>-9.2213223555184651</v>
      </c>
      <c r="AA177" s="53">
        <f t="shared" si="185"/>
        <v>-10207.660083067998</v>
      </c>
      <c r="AB177" s="53">
        <f t="shared" si="186"/>
        <v>-9330.7208520477798</v>
      </c>
      <c r="AC177" s="53">
        <f t="shared" si="187"/>
        <v>47.285949032206069</v>
      </c>
      <c r="AD177" s="53">
        <f t="shared" si="165"/>
        <v>130.4232866293728</v>
      </c>
      <c r="AE177" s="53">
        <f t="shared" si="188"/>
        <v>-9153.0116163862003</v>
      </c>
      <c r="AF177" s="19"/>
      <c r="AG177" s="46"/>
      <c r="AH177" s="19"/>
      <c r="AI177" s="55">
        <f t="shared" si="189"/>
        <v>55</v>
      </c>
      <c r="AJ177" s="27">
        <f t="shared" si="190"/>
        <v>2528.9230398245013</v>
      </c>
      <c r="AK177" s="27">
        <f t="shared" si="191"/>
        <v>126.44615199122507</v>
      </c>
      <c r="AL177" s="28">
        <f t="shared" si="192"/>
        <v>25</v>
      </c>
      <c r="AM177" s="27">
        <f t="shared" si="193"/>
        <v>250000</v>
      </c>
      <c r="AN177" s="56">
        <f t="shared" si="155"/>
        <v>7.0720000000000001</v>
      </c>
      <c r="AO177" s="52">
        <f t="shared" si="194"/>
        <v>1768</v>
      </c>
      <c r="AP177" s="28"/>
      <c r="AQ177" s="9">
        <f t="shared" si="169"/>
        <v>80.727722448559604</v>
      </c>
      <c r="AR177" s="9">
        <f t="shared" si="195"/>
        <v>0</v>
      </c>
      <c r="AS177" s="30">
        <f t="shared" si="196"/>
        <v>0.48700476938723397</v>
      </c>
      <c r="AT177" s="30">
        <f t="shared" si="197"/>
        <v>3.9314785854217396E-2</v>
      </c>
      <c r="AU177" s="30">
        <f t="shared" si="198"/>
        <v>0</v>
      </c>
      <c r="AV177" s="30">
        <f t="shared" si="199"/>
        <v>0.44768998353301659</v>
      </c>
      <c r="AW177" s="28"/>
      <c r="AX177" s="52">
        <f t="shared" si="200"/>
        <v>835.09142830675944</v>
      </c>
      <c r="AY177" s="52">
        <f t="shared" si="201"/>
        <v>791.51589088637331</v>
      </c>
      <c r="AZ177" s="19"/>
      <c r="BA177" s="19"/>
      <c r="BB177" s="53">
        <f t="shared" si="202"/>
        <v>932.80058250077559</v>
      </c>
      <c r="BC177" s="53">
        <f t="shared" si="203"/>
        <v>-46.64002912503878</v>
      </c>
      <c r="BD177" s="53">
        <f t="shared" si="204"/>
        <v>-9.2213223555184651</v>
      </c>
      <c r="BE177" s="53">
        <f t="shared" si="205"/>
        <v>-9828.6964635543482</v>
      </c>
      <c r="BF177" s="53">
        <f t="shared" si="206"/>
        <v>-8951.7572325341298</v>
      </c>
      <c r="BG177" s="53">
        <f t="shared" si="207"/>
        <v>47.285949032206069</v>
      </c>
      <c r="BH177" s="53">
        <f t="shared" si="171"/>
        <v>141.30813283955297</v>
      </c>
      <c r="BI177" s="53">
        <f t="shared" si="208"/>
        <v>-8763.1631506623708</v>
      </c>
    </row>
    <row r="178" spans="1:61" x14ac:dyDescent="0.2">
      <c r="A178" s="34"/>
      <c r="B178" s="89"/>
      <c r="C178" s="91"/>
      <c r="D178" s="19"/>
      <c r="E178" s="55">
        <f t="shared" si="176"/>
        <v>56</v>
      </c>
      <c r="F178" s="27">
        <f t="shared" si="172"/>
        <v>2528.9230398245013</v>
      </c>
      <c r="G178" s="27">
        <f t="shared" si="173"/>
        <v>126.44615199122507</v>
      </c>
      <c r="H178" s="28">
        <f t="shared" si="174"/>
        <v>25</v>
      </c>
      <c r="I178" s="27">
        <f t="shared" si="146"/>
        <v>250000</v>
      </c>
      <c r="J178" s="56">
        <f t="shared" si="147"/>
        <v>7.2830000000000004</v>
      </c>
      <c r="K178" s="52">
        <f t="shared" si="177"/>
        <v>1820.75</v>
      </c>
      <c r="L178" s="28"/>
      <c r="M178" s="96">
        <f t="shared" si="209"/>
        <v>110.74206230495554</v>
      </c>
      <c r="N178" s="9">
        <v>0</v>
      </c>
      <c r="O178" s="30">
        <f t="shared" si="163"/>
        <v>0.36885289422073864</v>
      </c>
      <c r="P178" s="30">
        <f t="shared" si="178"/>
        <v>4.0847530193156213E-2</v>
      </c>
      <c r="Q178" s="30">
        <f t="shared" si="179"/>
        <v>0</v>
      </c>
      <c r="R178" s="30">
        <f t="shared" si="180"/>
        <v>0.3280053640275824</v>
      </c>
      <c r="S178" s="28"/>
      <c r="T178" s="52">
        <f t="shared" si="181"/>
        <v>652.13191698226592</v>
      </c>
      <c r="U178" s="52">
        <f t="shared" si="175"/>
        <v>597.21576655322065</v>
      </c>
      <c r="V178" s="19"/>
      <c r="W178" s="19"/>
      <c r="X178" s="53">
        <f t="shared" si="182"/>
        <v>829.50032227537577</v>
      </c>
      <c r="Y178" s="53">
        <f t="shared" si="183"/>
        <v>-41.475016113768788</v>
      </c>
      <c r="Z178" s="53">
        <f t="shared" si="184"/>
        <v>-8.2001341006895601</v>
      </c>
      <c r="AA178" s="53">
        <f t="shared" si="185"/>
        <v>-10211.882548289053</v>
      </c>
      <c r="AB178" s="53">
        <f t="shared" si="186"/>
        <v>-9432.0573762281365</v>
      </c>
      <c r="AC178" s="53">
        <f t="shared" si="187"/>
        <v>52.731581937312868</v>
      </c>
      <c r="AD178" s="53">
        <f t="shared" si="165"/>
        <v>118.23133995693783</v>
      </c>
      <c r="AE178" s="53">
        <f t="shared" si="188"/>
        <v>-9261.0944543338865</v>
      </c>
      <c r="AF178" s="19"/>
      <c r="AG178" s="46"/>
      <c r="AH178" s="19"/>
      <c r="AI178" s="55">
        <f t="shared" si="189"/>
        <v>56</v>
      </c>
      <c r="AJ178" s="27">
        <f t="shared" si="190"/>
        <v>2528.9230398245013</v>
      </c>
      <c r="AK178" s="27">
        <f t="shared" si="191"/>
        <v>126.44615199122507</v>
      </c>
      <c r="AL178" s="28">
        <f t="shared" si="192"/>
        <v>25</v>
      </c>
      <c r="AM178" s="27">
        <f t="shared" si="193"/>
        <v>250000</v>
      </c>
      <c r="AN178" s="56">
        <f t="shared" si="155"/>
        <v>7.2830000000000004</v>
      </c>
      <c r="AO178" s="52">
        <f t="shared" si="194"/>
        <v>1820.75</v>
      </c>
      <c r="AP178" s="28"/>
      <c r="AQ178" s="9">
        <f t="shared" si="169"/>
        <v>89.701070467013992</v>
      </c>
      <c r="AR178" s="9">
        <f t="shared" si="195"/>
        <v>0</v>
      </c>
      <c r="AS178" s="30">
        <f t="shared" si="196"/>
        <v>0.44768998353301659</v>
      </c>
      <c r="AT178" s="30">
        <f t="shared" si="197"/>
        <v>4.015827076027146E-2</v>
      </c>
      <c r="AU178" s="30">
        <f t="shared" si="198"/>
        <v>0</v>
      </c>
      <c r="AV178" s="30">
        <f t="shared" si="199"/>
        <v>0.40753171277274514</v>
      </c>
      <c r="AW178" s="28"/>
      <c r="AX178" s="52">
        <f t="shared" si="200"/>
        <v>791.51589088637331</v>
      </c>
      <c r="AY178" s="52">
        <f t="shared" si="201"/>
        <v>742.0133660309757</v>
      </c>
      <c r="AZ178" s="19"/>
      <c r="BA178" s="19"/>
      <c r="BB178" s="53">
        <f t="shared" si="202"/>
        <v>829.50032227537577</v>
      </c>
      <c r="BC178" s="53">
        <f t="shared" si="203"/>
        <v>-41.475016113768788</v>
      </c>
      <c r="BD178" s="53">
        <f t="shared" si="204"/>
        <v>-8.2001341006895601</v>
      </c>
      <c r="BE178" s="53">
        <f t="shared" si="205"/>
        <v>-10039.567690067865</v>
      </c>
      <c r="BF178" s="53">
        <f t="shared" si="206"/>
        <v>-9259.7425180069476</v>
      </c>
      <c r="BG178" s="53">
        <f t="shared" si="207"/>
        <v>52.731581937312868</v>
      </c>
      <c r="BH178" s="53">
        <f t="shared" si="171"/>
        <v>129.67422531582281</v>
      </c>
      <c r="BI178" s="53">
        <f t="shared" si="208"/>
        <v>-9077.3367107538124</v>
      </c>
    </row>
    <row r="179" spans="1:61" x14ac:dyDescent="0.2">
      <c r="A179" s="34"/>
      <c r="B179" s="89"/>
      <c r="C179" s="91"/>
      <c r="D179" s="19"/>
      <c r="E179" s="55">
        <f t="shared" si="176"/>
        <v>57</v>
      </c>
      <c r="F179" s="27">
        <f t="shared" si="172"/>
        <v>2528.9230398245013</v>
      </c>
      <c r="G179" s="27">
        <f t="shared" si="173"/>
        <v>126.44615199122507</v>
      </c>
      <c r="H179" s="28">
        <f t="shared" si="174"/>
        <v>25</v>
      </c>
      <c r="I179" s="27">
        <f t="shared" si="146"/>
        <v>250000</v>
      </c>
      <c r="J179" s="56">
        <f t="shared" si="147"/>
        <v>7.49</v>
      </c>
      <c r="K179" s="52">
        <f t="shared" si="177"/>
        <v>1872.5</v>
      </c>
      <c r="L179" s="28"/>
      <c r="M179" s="96">
        <f t="shared" si="209"/>
        <v>122.71687498876749</v>
      </c>
      <c r="N179" s="9">
        <v>0</v>
      </c>
      <c r="O179" s="30">
        <f t="shared" si="163"/>
        <v>0.3280053640275824</v>
      </c>
      <c r="P179" s="30">
        <f t="shared" si="178"/>
        <v>4.0251793253018003E-2</v>
      </c>
      <c r="Q179" s="30">
        <f t="shared" si="179"/>
        <v>0</v>
      </c>
      <c r="R179" s="30">
        <f t="shared" si="180"/>
        <v>0.28775357077456443</v>
      </c>
      <c r="S179" s="28"/>
      <c r="T179" s="52">
        <f t="shared" si="181"/>
        <v>597.21576655322065</v>
      </c>
      <c r="U179" s="52">
        <f t="shared" si="175"/>
        <v>538.81856127537185</v>
      </c>
      <c r="V179" s="19"/>
      <c r="W179" s="19"/>
      <c r="X179" s="53">
        <f t="shared" si="182"/>
        <v>727.7066349235663</v>
      </c>
      <c r="Y179" s="53">
        <f t="shared" si="183"/>
        <v>-36.385331746178309</v>
      </c>
      <c r="Z179" s="53">
        <f t="shared" si="184"/>
        <v>-7.1938392693641102</v>
      </c>
      <c r="AA179" s="53">
        <f t="shared" si="185"/>
        <v>-10062.948313254501</v>
      </c>
      <c r="AB179" s="53">
        <f t="shared" si="186"/>
        <v>-9378.8208493464772</v>
      </c>
      <c r="AC179" s="53">
        <f t="shared" si="187"/>
        <v>57.398863010761907</v>
      </c>
      <c r="AD179" s="53">
        <f t="shared" si="165"/>
        <v>105.78391156895005</v>
      </c>
      <c r="AE179" s="53">
        <f t="shared" si="188"/>
        <v>-9215.6380747667663</v>
      </c>
      <c r="AF179" s="19"/>
      <c r="AG179" s="46"/>
      <c r="AH179" s="19"/>
      <c r="AI179" s="55">
        <f t="shared" si="189"/>
        <v>57</v>
      </c>
      <c r="AJ179" s="27">
        <f t="shared" si="190"/>
        <v>2528.9230398245013</v>
      </c>
      <c r="AK179" s="27">
        <f t="shared" si="191"/>
        <v>126.44615199122507</v>
      </c>
      <c r="AL179" s="28">
        <f t="shared" si="192"/>
        <v>25</v>
      </c>
      <c r="AM179" s="27">
        <f t="shared" si="193"/>
        <v>250000</v>
      </c>
      <c r="AN179" s="56">
        <f t="shared" si="155"/>
        <v>7.49</v>
      </c>
      <c r="AO179" s="52">
        <f t="shared" si="194"/>
        <v>1872.5</v>
      </c>
      <c r="AP179" s="28"/>
      <c r="AQ179" s="9">
        <f t="shared" si="169"/>
        <v>99.400668740901665</v>
      </c>
      <c r="AR179" s="9">
        <f t="shared" si="195"/>
        <v>0</v>
      </c>
      <c r="AS179" s="30">
        <f t="shared" si="196"/>
        <v>0.40753171277274514</v>
      </c>
      <c r="AT179" s="30">
        <f t="shared" si="197"/>
        <v>4.0508924782735926E-2</v>
      </c>
      <c r="AU179" s="30">
        <f t="shared" si="198"/>
        <v>0</v>
      </c>
      <c r="AV179" s="30">
        <f t="shared" si="199"/>
        <v>0.3670227879900092</v>
      </c>
      <c r="AW179" s="28"/>
      <c r="AX179" s="52">
        <f t="shared" si="200"/>
        <v>742.0133660309757</v>
      </c>
      <c r="AY179" s="52">
        <f t="shared" si="201"/>
        <v>687.25017051129225</v>
      </c>
      <c r="AZ179" s="19"/>
      <c r="BA179" s="19"/>
      <c r="BB179" s="53">
        <f t="shared" si="202"/>
        <v>727.7066349235663</v>
      </c>
      <c r="BC179" s="53">
        <f t="shared" si="203"/>
        <v>-36.385331746178309</v>
      </c>
      <c r="BD179" s="53">
        <f t="shared" si="204"/>
        <v>-7.1938392693641102</v>
      </c>
      <c r="BE179" s="53">
        <f t="shared" si="205"/>
        <v>-10127.231195683982</v>
      </c>
      <c r="BF179" s="53">
        <f t="shared" si="206"/>
        <v>-9443.1037317759583</v>
      </c>
      <c r="BG179" s="53">
        <f t="shared" si="207"/>
        <v>57.398863010761907</v>
      </c>
      <c r="BH179" s="53">
        <f t="shared" si="171"/>
        <v>117.67123465679371</v>
      </c>
      <c r="BI179" s="53">
        <f t="shared" si="208"/>
        <v>-9268.0336341084039</v>
      </c>
    </row>
    <row r="180" spans="1:61" x14ac:dyDescent="0.2">
      <c r="A180" s="34"/>
      <c r="B180" s="89"/>
      <c r="C180" s="91"/>
      <c r="D180" s="19"/>
      <c r="E180" s="55">
        <f t="shared" si="176"/>
        <v>58</v>
      </c>
      <c r="F180" s="27">
        <f t="shared" si="172"/>
        <v>2528.9230398245013</v>
      </c>
      <c r="G180" s="27">
        <f t="shared" si="173"/>
        <v>126.44615199122507</v>
      </c>
      <c r="H180" s="28">
        <f t="shared" si="174"/>
        <v>25</v>
      </c>
      <c r="I180" s="27">
        <f t="shared" si="146"/>
        <v>250000</v>
      </c>
      <c r="J180" s="56">
        <f t="shared" si="147"/>
        <v>7.6920000000000002</v>
      </c>
      <c r="K180" s="52">
        <f t="shared" si="177"/>
        <v>1923</v>
      </c>
      <c r="L180" s="28"/>
      <c r="M180" s="96">
        <f t="shared" si="209"/>
        <v>135.62881213537486</v>
      </c>
      <c r="N180" s="9">
        <v>0</v>
      </c>
      <c r="O180" s="30">
        <f t="shared" si="163"/>
        <v>0.28775357077456443</v>
      </c>
      <c r="P180" s="30">
        <f t="shared" si="178"/>
        <v>3.9027674991866691E-2</v>
      </c>
      <c r="Q180" s="30">
        <f t="shared" si="179"/>
        <v>0</v>
      </c>
      <c r="R180" s="30">
        <f t="shared" si="180"/>
        <v>0.24872589578269774</v>
      </c>
      <c r="S180" s="28"/>
      <c r="T180" s="52">
        <f t="shared" si="181"/>
        <v>538.81856127537185</v>
      </c>
      <c r="U180" s="52">
        <f t="shared" si="175"/>
        <v>478.29989759012778</v>
      </c>
      <c r="V180" s="19"/>
      <c r="W180" s="19"/>
      <c r="X180" s="53">
        <f t="shared" si="182"/>
        <v>629.00864844585203</v>
      </c>
      <c r="Y180" s="53">
        <f t="shared" si="183"/>
        <v>-31.450432422292604</v>
      </c>
      <c r="Z180" s="53">
        <f t="shared" si="184"/>
        <v>-6.2181473945674437</v>
      </c>
      <c r="AA180" s="53">
        <f t="shared" si="185"/>
        <v>-9756.9187479666725</v>
      </c>
      <c r="AB180" s="53">
        <f t="shared" si="186"/>
        <v>-9165.578679337681</v>
      </c>
      <c r="AC180" s="53">
        <f t="shared" si="187"/>
        <v>60.839927542160609</v>
      </c>
      <c r="AD180" s="53">
        <f t="shared" si="165"/>
        <v>93.292139855883761</v>
      </c>
      <c r="AE180" s="53">
        <f t="shared" si="188"/>
        <v>-9011.4466119396384</v>
      </c>
      <c r="AF180" s="19"/>
      <c r="AG180" s="46"/>
      <c r="AH180" s="19"/>
      <c r="AI180" s="55">
        <f t="shared" si="189"/>
        <v>58</v>
      </c>
      <c r="AJ180" s="27">
        <f t="shared" si="190"/>
        <v>2528.9230398245013</v>
      </c>
      <c r="AK180" s="27">
        <f t="shared" si="191"/>
        <v>126.44615199122507</v>
      </c>
      <c r="AL180" s="28">
        <f t="shared" si="192"/>
        <v>25</v>
      </c>
      <c r="AM180" s="27">
        <f t="shared" si="193"/>
        <v>250000</v>
      </c>
      <c r="AN180" s="56">
        <f t="shared" si="155"/>
        <v>7.6920000000000002</v>
      </c>
      <c r="AO180" s="52">
        <f t="shared" si="194"/>
        <v>1923</v>
      </c>
      <c r="AP180" s="28"/>
      <c r="AQ180" s="9">
        <f t="shared" si="169"/>
        <v>109.85933782965364</v>
      </c>
      <c r="AR180" s="9">
        <f t="shared" si="195"/>
        <v>0</v>
      </c>
      <c r="AS180" s="30">
        <f t="shared" si="196"/>
        <v>0.3670227879900092</v>
      </c>
      <c r="AT180" s="30">
        <f t="shared" si="197"/>
        <v>4.0320880456975766E-2</v>
      </c>
      <c r="AU180" s="30">
        <f t="shared" si="198"/>
        <v>0</v>
      </c>
      <c r="AV180" s="30">
        <f t="shared" si="199"/>
        <v>0.32670190753303341</v>
      </c>
      <c r="AW180" s="28"/>
      <c r="AX180" s="52">
        <f t="shared" si="200"/>
        <v>687.25017051129225</v>
      </c>
      <c r="AY180" s="52">
        <f t="shared" si="201"/>
        <v>628.24776818602322</v>
      </c>
      <c r="AZ180" s="19"/>
      <c r="BA180" s="19"/>
      <c r="BB180" s="53">
        <f t="shared" si="202"/>
        <v>629.00864844585203</v>
      </c>
      <c r="BC180" s="53">
        <f t="shared" si="203"/>
        <v>-31.450432422292604</v>
      </c>
      <c r="BD180" s="53">
        <f t="shared" si="204"/>
        <v>-6.2181473945674437</v>
      </c>
      <c r="BE180" s="53">
        <f t="shared" si="205"/>
        <v>-10080.220114243941</v>
      </c>
      <c r="BF180" s="53">
        <f t="shared" si="206"/>
        <v>-9488.8800456149493</v>
      </c>
      <c r="BG180" s="53">
        <f t="shared" si="207"/>
        <v>60.839927542160609</v>
      </c>
      <c r="BH180" s="53">
        <f t="shared" si="171"/>
        <v>105.477801094743</v>
      </c>
      <c r="BI180" s="53">
        <f t="shared" si="208"/>
        <v>-9322.5623169780465</v>
      </c>
    </row>
    <row r="181" spans="1:61" x14ac:dyDescent="0.2">
      <c r="A181" s="34"/>
      <c r="B181" s="89"/>
      <c r="C181" s="91"/>
      <c r="D181" s="19"/>
      <c r="E181" s="55">
        <f t="shared" si="176"/>
        <v>59</v>
      </c>
      <c r="F181" s="27">
        <f t="shared" si="172"/>
        <v>2528.9230398245013</v>
      </c>
      <c r="G181" s="27">
        <f t="shared" si="173"/>
        <v>126.44615199122507</v>
      </c>
      <c r="H181" s="28">
        <f t="shared" si="174"/>
        <v>25</v>
      </c>
      <c r="I181" s="27">
        <f t="shared" si="146"/>
        <v>250000</v>
      </c>
      <c r="J181" s="56">
        <f t="shared" si="147"/>
        <v>7.8890000000000002</v>
      </c>
      <c r="K181" s="52">
        <f t="shared" si="177"/>
        <v>1972.25</v>
      </c>
      <c r="L181" s="28"/>
      <c r="M181" s="96">
        <f t="shared" si="209"/>
        <v>149.46374233110549</v>
      </c>
      <c r="N181" s="9">
        <v>0</v>
      </c>
      <c r="O181" s="30">
        <f t="shared" si="163"/>
        <v>0.24872589578269774</v>
      </c>
      <c r="P181" s="30">
        <f t="shared" si="178"/>
        <v>3.7175503198338532E-2</v>
      </c>
      <c r="Q181" s="30">
        <f t="shared" si="179"/>
        <v>0</v>
      </c>
      <c r="R181" s="30">
        <f t="shared" si="180"/>
        <v>0.2115503925843592</v>
      </c>
      <c r="S181" s="28"/>
      <c r="T181" s="52">
        <f t="shared" si="181"/>
        <v>478.29989759012778</v>
      </c>
      <c r="U181" s="52">
        <f t="shared" si="175"/>
        <v>417.23026177450242</v>
      </c>
      <c r="V181" s="19"/>
      <c r="W181" s="19"/>
      <c r="X181" s="53">
        <f t="shared" si="182"/>
        <v>534.99466189050429</v>
      </c>
      <c r="Y181" s="53">
        <f t="shared" si="183"/>
        <v>-26.749733094525215</v>
      </c>
      <c r="Z181" s="53">
        <f t="shared" si="184"/>
        <v>-5.28875981460898</v>
      </c>
      <c r="AA181" s="53">
        <f t="shared" si="185"/>
        <v>-9293.8757995846336</v>
      </c>
      <c r="AB181" s="53">
        <f t="shared" si="186"/>
        <v>-8790.9196306032627</v>
      </c>
      <c r="AC181" s="53">
        <f t="shared" si="187"/>
        <v>62.800468642061787</v>
      </c>
      <c r="AD181" s="53">
        <f t="shared" si="165"/>
        <v>80.99151597947548</v>
      </c>
      <c r="AE181" s="53">
        <f t="shared" si="188"/>
        <v>-8647.1276459817236</v>
      </c>
      <c r="AF181" s="19"/>
      <c r="AG181" s="46"/>
      <c r="AH181" s="19"/>
      <c r="AI181" s="55">
        <f t="shared" si="189"/>
        <v>59</v>
      </c>
      <c r="AJ181" s="27">
        <f t="shared" si="190"/>
        <v>2528.9230398245013</v>
      </c>
      <c r="AK181" s="27">
        <f t="shared" si="191"/>
        <v>126.44615199122507</v>
      </c>
      <c r="AL181" s="28">
        <f t="shared" si="192"/>
        <v>25</v>
      </c>
      <c r="AM181" s="27">
        <f t="shared" si="193"/>
        <v>250000</v>
      </c>
      <c r="AN181" s="56">
        <f t="shared" si="155"/>
        <v>7.8890000000000002</v>
      </c>
      <c r="AO181" s="52">
        <f t="shared" si="194"/>
        <v>1972.25</v>
      </c>
      <c r="AP181" s="28"/>
      <c r="AQ181" s="9">
        <f t="shared" si="169"/>
        <v>121.06563128819546</v>
      </c>
      <c r="AR181" s="9">
        <f t="shared" si="195"/>
        <v>0</v>
      </c>
      <c r="AS181" s="30">
        <f t="shared" si="196"/>
        <v>0.32670190753303341</v>
      </c>
      <c r="AT181" s="30">
        <f t="shared" si="197"/>
        <v>3.9552372678544348E-2</v>
      </c>
      <c r="AU181" s="30">
        <f t="shared" si="198"/>
        <v>0</v>
      </c>
      <c r="AV181" s="30">
        <f t="shared" si="199"/>
        <v>0.28714953485448907</v>
      </c>
      <c r="AW181" s="28"/>
      <c r="AX181" s="52">
        <f t="shared" si="200"/>
        <v>628.24776818602322</v>
      </c>
      <c r="AY181" s="52">
        <f t="shared" si="201"/>
        <v>566.3306701167661</v>
      </c>
      <c r="AZ181" s="19"/>
      <c r="BA181" s="19"/>
      <c r="BB181" s="53">
        <f t="shared" si="202"/>
        <v>534.99466189050429</v>
      </c>
      <c r="BC181" s="53">
        <f t="shared" si="203"/>
        <v>-26.749733094525215</v>
      </c>
      <c r="BD181" s="53">
        <f t="shared" si="204"/>
        <v>-5.28875981460898</v>
      </c>
      <c r="BE181" s="53">
        <f t="shared" si="205"/>
        <v>-9888.0931696360876</v>
      </c>
      <c r="BF181" s="53">
        <f t="shared" si="206"/>
        <v>-9385.1370006547168</v>
      </c>
      <c r="BG181" s="53">
        <f t="shared" si="207"/>
        <v>62.800468642061787</v>
      </c>
      <c r="BH181" s="53">
        <f t="shared" si="171"/>
        <v>93.301656413684952</v>
      </c>
      <c r="BI181" s="53">
        <f t="shared" si="208"/>
        <v>-9229.0348755989689</v>
      </c>
    </row>
    <row r="182" spans="1:61" x14ac:dyDescent="0.2">
      <c r="A182" s="34"/>
      <c r="B182" s="89"/>
      <c r="C182" s="91"/>
      <c r="D182" s="19"/>
      <c r="E182" s="55">
        <f t="shared" si="176"/>
        <v>60</v>
      </c>
      <c r="F182" s="27">
        <f t="shared" si="172"/>
        <v>2528.9230398245013</v>
      </c>
      <c r="G182" s="27">
        <f t="shared" si="173"/>
        <v>126.44615199122507</v>
      </c>
      <c r="H182" s="28">
        <f t="shared" si="174"/>
        <v>25</v>
      </c>
      <c r="I182" s="27">
        <f t="shared" si="146"/>
        <v>250000</v>
      </c>
      <c r="J182" s="56">
        <f t="shared" si="147"/>
        <v>8.08</v>
      </c>
      <c r="K182" s="52">
        <f t="shared" si="177"/>
        <v>2020</v>
      </c>
      <c r="L182" s="28"/>
      <c r="M182" s="96">
        <f t="shared" si="209"/>
        <v>164.16962817288439</v>
      </c>
      <c r="N182" s="9">
        <v>0</v>
      </c>
      <c r="O182" s="30">
        <f t="shared" si="163"/>
        <v>0.2115503925843592</v>
      </c>
      <c r="P182" s="30">
        <f t="shared" si="178"/>
        <v>3.4730149290401968E-2</v>
      </c>
      <c r="Q182" s="30">
        <f t="shared" si="179"/>
        <v>0</v>
      </c>
      <c r="R182" s="30">
        <f t="shared" si="180"/>
        <v>0.17682024329395724</v>
      </c>
      <c r="S182" s="28"/>
      <c r="T182" s="52">
        <f t="shared" si="181"/>
        <v>417.23026177450242</v>
      </c>
      <c r="U182" s="52">
        <f t="shared" si="175"/>
        <v>357.17689145379364</v>
      </c>
      <c r="V182" s="19"/>
      <c r="W182" s="19"/>
      <c r="X182" s="53">
        <f t="shared" si="182"/>
        <v>447.16478717346223</v>
      </c>
      <c r="Y182" s="53">
        <f t="shared" si="183"/>
        <v>-22.35823935867311</v>
      </c>
      <c r="Z182" s="53">
        <f t="shared" si="184"/>
        <v>-4.4205060823489308</v>
      </c>
      <c r="AA182" s="53">
        <f t="shared" si="185"/>
        <v>-8682.5373226004922</v>
      </c>
      <c r="AB182" s="53">
        <f t="shared" si="186"/>
        <v>-8262.1512808680527</v>
      </c>
      <c r="AC182" s="53">
        <f t="shared" si="187"/>
        <v>63.217854937020036</v>
      </c>
      <c r="AD182" s="53">
        <f t="shared" si="165"/>
        <v>69.127966510126797</v>
      </c>
      <c r="AE182" s="53">
        <f t="shared" si="188"/>
        <v>-8129.8054594209061</v>
      </c>
      <c r="AF182" s="19"/>
      <c r="AG182" s="46"/>
      <c r="AH182" s="19"/>
      <c r="AI182" s="55">
        <f t="shared" si="189"/>
        <v>60</v>
      </c>
      <c r="AJ182" s="27">
        <f t="shared" si="190"/>
        <v>2528.9230398245013</v>
      </c>
      <c r="AK182" s="27">
        <f t="shared" si="191"/>
        <v>126.44615199122507</v>
      </c>
      <c r="AL182" s="28">
        <f t="shared" si="192"/>
        <v>25</v>
      </c>
      <c r="AM182" s="27">
        <f t="shared" si="193"/>
        <v>250000</v>
      </c>
      <c r="AN182" s="56">
        <f t="shared" si="155"/>
        <v>8.08</v>
      </c>
      <c r="AO182" s="52">
        <f t="shared" si="194"/>
        <v>2020</v>
      </c>
      <c r="AP182" s="28"/>
      <c r="AQ182" s="9">
        <f t="shared" si="169"/>
        <v>132.97739882003637</v>
      </c>
      <c r="AR182" s="9">
        <f t="shared" si="195"/>
        <v>0</v>
      </c>
      <c r="AS182" s="30">
        <f t="shared" si="196"/>
        <v>0.28714953485448907</v>
      </c>
      <c r="AT182" s="30">
        <f t="shared" si="197"/>
        <v>3.8184398217333333E-2</v>
      </c>
      <c r="AU182" s="30">
        <f t="shared" si="198"/>
        <v>0</v>
      </c>
      <c r="AV182" s="30">
        <f t="shared" si="199"/>
        <v>0.24896513663715575</v>
      </c>
      <c r="AW182" s="28"/>
      <c r="AX182" s="52">
        <f t="shared" si="200"/>
        <v>566.3306701167661</v>
      </c>
      <c r="AY182" s="52">
        <f t="shared" si="201"/>
        <v>502.90957600705462</v>
      </c>
      <c r="AZ182" s="19"/>
      <c r="BA182" s="19"/>
      <c r="BB182" s="53">
        <f t="shared" si="202"/>
        <v>447.16478717346223</v>
      </c>
      <c r="BC182" s="53">
        <f t="shared" si="203"/>
        <v>-22.35823935867311</v>
      </c>
      <c r="BD182" s="53">
        <f t="shared" si="204"/>
        <v>-4.4205060823489308</v>
      </c>
      <c r="BE182" s="53">
        <f t="shared" si="205"/>
        <v>-9546.0995543333338</v>
      </c>
      <c r="BF182" s="53">
        <f t="shared" si="206"/>
        <v>-9125.7135126008943</v>
      </c>
      <c r="BG182" s="53">
        <f t="shared" si="207"/>
        <v>63.217854937020036</v>
      </c>
      <c r="BH182" s="53">
        <f t="shared" si="171"/>
        <v>81.368533569846605</v>
      </c>
      <c r="BI182" s="53">
        <f t="shared" si="208"/>
        <v>-8981.1271240940277</v>
      </c>
    </row>
    <row r="183" spans="1:61" x14ac:dyDescent="0.2">
      <c r="A183" s="34"/>
      <c r="B183" s="89"/>
      <c r="C183" s="91"/>
      <c r="D183" s="19"/>
      <c r="E183" s="55">
        <f t="shared" si="176"/>
        <v>61</v>
      </c>
      <c r="F183" s="27">
        <f t="shared" si="172"/>
        <v>2528.9230398245013</v>
      </c>
      <c r="G183" s="27">
        <f t="shared" si="173"/>
        <v>126.44615199122507</v>
      </c>
      <c r="H183" s="28">
        <f t="shared" si="174"/>
        <v>25</v>
      </c>
      <c r="I183" s="27">
        <f t="shared" si="146"/>
        <v>250000</v>
      </c>
      <c r="J183" s="56">
        <f t="shared" si="147"/>
        <v>8.2620000000000005</v>
      </c>
      <c r="K183" s="52">
        <f t="shared" si="177"/>
        <v>2065.5</v>
      </c>
      <c r="L183" s="28"/>
      <c r="M183" s="96">
        <f t="shared" si="209"/>
        <v>179.80271379435837</v>
      </c>
      <c r="N183" s="9">
        <v>0</v>
      </c>
      <c r="O183" s="30">
        <f t="shared" si="163"/>
        <v>0.17682024329395724</v>
      </c>
      <c r="P183" s="30">
        <f t="shared" si="178"/>
        <v>3.1792759598032211E-2</v>
      </c>
      <c r="Q183" s="30">
        <f t="shared" si="179"/>
        <v>0</v>
      </c>
      <c r="R183" s="30">
        <f t="shared" si="180"/>
        <v>0.14502748369592502</v>
      </c>
      <c r="S183" s="28"/>
      <c r="T183" s="52">
        <f t="shared" si="181"/>
        <v>357.17689145379364</v>
      </c>
      <c r="U183" s="52">
        <f t="shared" si="175"/>
        <v>299.55426757393315</v>
      </c>
      <c r="V183" s="19"/>
      <c r="W183" s="19"/>
      <c r="X183" s="53">
        <f t="shared" si="182"/>
        <v>366.763344926397</v>
      </c>
      <c r="Y183" s="53">
        <f t="shared" si="183"/>
        <v>-18.338167246319852</v>
      </c>
      <c r="Z183" s="53">
        <f t="shared" si="184"/>
        <v>-3.6256870923981257</v>
      </c>
      <c r="AA183" s="53">
        <f t="shared" si="185"/>
        <v>-7948.1898995080528</v>
      </c>
      <c r="AB183" s="53">
        <f t="shared" si="186"/>
        <v>-7603.3904089203734</v>
      </c>
      <c r="AC183" s="53">
        <f t="shared" si="187"/>
        <v>62.109580496736875</v>
      </c>
      <c r="AD183" s="53">
        <f t="shared" si="165"/>
        <v>57.927201814791914</v>
      </c>
      <c r="AE183" s="53">
        <f t="shared" si="188"/>
        <v>-7483.353626608844</v>
      </c>
      <c r="AF183" s="19"/>
      <c r="AG183" s="46"/>
      <c r="AH183" s="19"/>
      <c r="AI183" s="55">
        <f t="shared" si="189"/>
        <v>61</v>
      </c>
      <c r="AJ183" s="27">
        <f t="shared" si="190"/>
        <v>2528.9230398245013</v>
      </c>
      <c r="AK183" s="27">
        <f t="shared" si="191"/>
        <v>126.44615199122507</v>
      </c>
      <c r="AL183" s="28">
        <f t="shared" si="192"/>
        <v>25</v>
      </c>
      <c r="AM183" s="27">
        <f t="shared" si="193"/>
        <v>250000</v>
      </c>
      <c r="AN183" s="56">
        <f t="shared" si="155"/>
        <v>8.2620000000000005</v>
      </c>
      <c r="AO183" s="52">
        <f t="shared" si="194"/>
        <v>2065.5</v>
      </c>
      <c r="AP183" s="28"/>
      <c r="AQ183" s="9">
        <f t="shared" si="169"/>
        <v>145.64019817343029</v>
      </c>
      <c r="AR183" s="9">
        <f t="shared" si="195"/>
        <v>0</v>
      </c>
      <c r="AS183" s="30">
        <f t="shared" si="196"/>
        <v>0.24896513663715575</v>
      </c>
      <c r="AT183" s="30">
        <f t="shared" si="197"/>
        <v>3.625933183811051E-2</v>
      </c>
      <c r="AU183" s="30">
        <f t="shared" si="198"/>
        <v>0</v>
      </c>
      <c r="AV183" s="30">
        <f t="shared" si="199"/>
        <v>0.21270580479904524</v>
      </c>
      <c r="AW183" s="28"/>
      <c r="AX183" s="52">
        <f t="shared" si="200"/>
        <v>502.90957600705462</v>
      </c>
      <c r="AY183" s="52">
        <f t="shared" si="201"/>
        <v>439.34383981242797</v>
      </c>
      <c r="AZ183" s="19"/>
      <c r="BA183" s="19"/>
      <c r="BB183" s="53">
        <f t="shared" si="202"/>
        <v>366.763344926397</v>
      </c>
      <c r="BC183" s="53">
        <f t="shared" si="203"/>
        <v>-18.338167246319852</v>
      </c>
      <c r="BD183" s="53">
        <f t="shared" si="204"/>
        <v>-3.6256870923981257</v>
      </c>
      <c r="BE183" s="53">
        <f t="shared" si="205"/>
        <v>-9064.8329595276282</v>
      </c>
      <c r="BF183" s="53">
        <f t="shared" si="206"/>
        <v>-8720.0334689399497</v>
      </c>
      <c r="BG183" s="53">
        <f t="shared" si="207"/>
        <v>62.109580496736875</v>
      </c>
      <c r="BH183" s="53">
        <f t="shared" si="171"/>
        <v>69.891291772026037</v>
      </c>
      <c r="BI183" s="53">
        <f t="shared" si="208"/>
        <v>-8588.0325966711862</v>
      </c>
    </row>
    <row r="184" spans="1:61" x14ac:dyDescent="0.2">
      <c r="A184" s="34"/>
      <c r="B184" s="89"/>
      <c r="C184" s="91"/>
      <c r="D184" s="19"/>
      <c r="E184" s="55">
        <f t="shared" si="176"/>
        <v>62</v>
      </c>
      <c r="F184" s="27">
        <f t="shared" si="172"/>
        <v>2528.9230398245013</v>
      </c>
      <c r="G184" s="27">
        <f t="shared" si="173"/>
        <v>126.44615199122507</v>
      </c>
      <c r="H184" s="28">
        <f t="shared" si="174"/>
        <v>25</v>
      </c>
      <c r="I184" s="27">
        <f t="shared" si="146"/>
        <v>250000</v>
      </c>
      <c r="J184" s="56">
        <f t="shared" si="147"/>
        <v>8.4350000000000005</v>
      </c>
      <c r="K184" s="52">
        <f t="shared" si="177"/>
        <v>2108.75</v>
      </c>
      <c r="L184" s="28"/>
      <c r="M184" s="96">
        <f t="shared" si="209"/>
        <v>196.37191159883102</v>
      </c>
      <c r="N184" s="9">
        <v>0</v>
      </c>
      <c r="O184" s="30">
        <f t="shared" si="163"/>
        <v>0.14502748369592502</v>
      </c>
      <c r="P184" s="30">
        <f t="shared" si="178"/>
        <v>2.8479324207737099E-2</v>
      </c>
      <c r="Q184" s="30">
        <f t="shared" si="179"/>
        <v>0</v>
      </c>
      <c r="R184" s="30">
        <f t="shared" si="180"/>
        <v>0.11654815948818792</v>
      </c>
      <c r="S184" s="28"/>
      <c r="T184" s="52">
        <f t="shared" si="181"/>
        <v>299.55426757393315</v>
      </c>
      <c r="U184" s="52">
        <f t="shared" si="175"/>
        <v>245.77093132071627</v>
      </c>
      <c r="V184" s="19"/>
      <c r="W184" s="19"/>
      <c r="X184" s="53">
        <f t="shared" si="182"/>
        <v>294.74132577881898</v>
      </c>
      <c r="Y184" s="53">
        <f t="shared" si="183"/>
        <v>-14.73706628894095</v>
      </c>
      <c r="Z184" s="53">
        <f t="shared" si="184"/>
        <v>-2.9137039872046979</v>
      </c>
      <c r="AA184" s="53">
        <f t="shared" si="185"/>
        <v>-7119.8310519342749</v>
      </c>
      <c r="AB184" s="53">
        <f t="shared" si="186"/>
        <v>-6842.740496431602</v>
      </c>
      <c r="AC184" s="53">
        <f t="shared" si="187"/>
        <v>59.395506279886824</v>
      </c>
      <c r="AD184" s="53">
        <f t="shared" si="165"/>
        <v>47.579514331525324</v>
      </c>
      <c r="AE184" s="53">
        <f t="shared" si="188"/>
        <v>-6735.7654758201897</v>
      </c>
      <c r="AF184" s="19"/>
      <c r="AG184" s="46"/>
      <c r="AH184" s="19"/>
      <c r="AI184" s="55">
        <f t="shared" si="189"/>
        <v>62</v>
      </c>
      <c r="AJ184" s="27">
        <f t="shared" si="190"/>
        <v>2528.9230398245013</v>
      </c>
      <c r="AK184" s="27">
        <f t="shared" si="191"/>
        <v>126.44615199122507</v>
      </c>
      <c r="AL184" s="28">
        <f t="shared" si="192"/>
        <v>25</v>
      </c>
      <c r="AM184" s="27">
        <f t="shared" si="193"/>
        <v>250000</v>
      </c>
      <c r="AN184" s="56">
        <f t="shared" si="155"/>
        <v>8.4350000000000005</v>
      </c>
      <c r="AO184" s="52">
        <f t="shared" si="194"/>
        <v>2108.75</v>
      </c>
      <c r="AP184" s="28"/>
      <c r="AQ184" s="9">
        <f t="shared" si="169"/>
        <v>159.06124839505313</v>
      </c>
      <c r="AR184" s="9">
        <f t="shared" si="195"/>
        <v>0</v>
      </c>
      <c r="AS184" s="30">
        <f t="shared" si="196"/>
        <v>0.21270580479904524</v>
      </c>
      <c r="AT184" s="30">
        <f t="shared" si="197"/>
        <v>3.3833250852210617E-2</v>
      </c>
      <c r="AU184" s="30">
        <f t="shared" si="198"/>
        <v>0</v>
      </c>
      <c r="AV184" s="30">
        <f t="shared" si="199"/>
        <v>0.17887255394683463</v>
      </c>
      <c r="AW184" s="28"/>
      <c r="AX184" s="52">
        <f t="shared" si="200"/>
        <v>439.34383981242797</v>
      </c>
      <c r="AY184" s="52">
        <f t="shared" si="201"/>
        <v>377.19749813538755</v>
      </c>
      <c r="AZ184" s="19"/>
      <c r="BA184" s="19"/>
      <c r="BB184" s="53">
        <f t="shared" si="202"/>
        <v>294.74132577881898</v>
      </c>
      <c r="BC184" s="53">
        <f t="shared" si="203"/>
        <v>-14.73706628894095</v>
      </c>
      <c r="BD184" s="53">
        <f t="shared" si="204"/>
        <v>-2.9137039872046979</v>
      </c>
      <c r="BE184" s="53">
        <f t="shared" si="205"/>
        <v>-8458.3127130526536</v>
      </c>
      <c r="BF184" s="53">
        <f t="shared" si="206"/>
        <v>-8181.2221575499807</v>
      </c>
      <c r="BG184" s="53">
        <f t="shared" si="207"/>
        <v>59.395506279886824</v>
      </c>
      <c r="BH184" s="53">
        <f t="shared" si="171"/>
        <v>59.05569774550338</v>
      </c>
      <c r="BI184" s="53">
        <f t="shared" si="208"/>
        <v>-8062.7709535245904</v>
      </c>
    </row>
    <row r="185" spans="1:61" x14ac:dyDescent="0.2">
      <c r="A185" s="34"/>
      <c r="B185" s="89"/>
      <c r="C185" s="91"/>
      <c r="D185" s="19"/>
      <c r="E185" s="55">
        <f t="shared" si="176"/>
        <v>63</v>
      </c>
      <c r="F185" s="27">
        <f t="shared" si="172"/>
        <v>2528.9230398245013</v>
      </c>
      <c r="G185" s="27">
        <f t="shared" si="173"/>
        <v>126.44615199122507</v>
      </c>
      <c r="H185" s="28">
        <f t="shared" si="174"/>
        <v>25</v>
      </c>
      <c r="I185" s="27">
        <f t="shared" si="146"/>
        <v>250000</v>
      </c>
      <c r="J185" s="56">
        <f t="shared" si="147"/>
        <v>8.5980000000000008</v>
      </c>
      <c r="K185" s="52">
        <f t="shared" si="177"/>
        <v>2149.5</v>
      </c>
      <c r="L185" s="28"/>
      <c r="M185" s="96">
        <f t="shared" si="209"/>
        <v>213.89645519453623</v>
      </c>
      <c r="N185" s="9">
        <v>0</v>
      </c>
      <c r="O185" s="30">
        <f t="shared" si="163"/>
        <v>0.11654815948818792</v>
      </c>
      <c r="P185" s="30">
        <f t="shared" si="178"/>
        <v>2.4929238173970848E-2</v>
      </c>
      <c r="Q185" s="30">
        <f t="shared" si="179"/>
        <v>0</v>
      </c>
      <c r="R185" s="30">
        <f t="shared" si="180"/>
        <v>9.1618921314217075E-2</v>
      </c>
      <c r="S185" s="28"/>
      <c r="T185" s="52">
        <f t="shared" si="181"/>
        <v>245.77093132071627</v>
      </c>
      <c r="U185" s="52">
        <f t="shared" si="175"/>
        <v>196.93487136490961</v>
      </c>
      <c r="V185" s="19"/>
      <c r="W185" s="19"/>
      <c r="X185" s="53">
        <f t="shared" si="182"/>
        <v>231.69720099539163</v>
      </c>
      <c r="Y185" s="53">
        <f t="shared" si="183"/>
        <v>-11.584860049769581</v>
      </c>
      <c r="Z185" s="53">
        <f t="shared" si="184"/>
        <v>-2.2904730328554268</v>
      </c>
      <c r="AA185" s="53">
        <f t="shared" si="185"/>
        <v>-6232.3095434927118</v>
      </c>
      <c r="AB185" s="53">
        <f t="shared" si="186"/>
        <v>-6014.4876755799451</v>
      </c>
      <c r="AC185" s="53">
        <f t="shared" si="187"/>
        <v>55.306437423921942</v>
      </c>
      <c r="AD185" s="53">
        <f t="shared" si="165"/>
        <v>38.247215413972434</v>
      </c>
      <c r="AE185" s="53">
        <f t="shared" si="188"/>
        <v>-5920.9340227420507</v>
      </c>
      <c r="AF185" s="19"/>
      <c r="AG185" s="46"/>
      <c r="AH185" s="19"/>
      <c r="AI185" s="55">
        <f t="shared" si="189"/>
        <v>63</v>
      </c>
      <c r="AJ185" s="27">
        <f t="shared" si="190"/>
        <v>2528.9230398245013</v>
      </c>
      <c r="AK185" s="27">
        <f t="shared" si="191"/>
        <v>126.44615199122507</v>
      </c>
      <c r="AL185" s="28">
        <f t="shared" si="192"/>
        <v>25</v>
      </c>
      <c r="AM185" s="27">
        <f t="shared" si="193"/>
        <v>250000</v>
      </c>
      <c r="AN185" s="56">
        <f t="shared" si="155"/>
        <v>8.5980000000000008</v>
      </c>
      <c r="AO185" s="52">
        <f t="shared" si="194"/>
        <v>2149.5</v>
      </c>
      <c r="AP185" s="28"/>
      <c r="AQ185" s="9">
        <f t="shared" si="169"/>
        <v>173.25612870757436</v>
      </c>
      <c r="AR185" s="9">
        <f t="shared" si="195"/>
        <v>0</v>
      </c>
      <c r="AS185" s="30">
        <f t="shared" si="196"/>
        <v>0.17887255394683463</v>
      </c>
      <c r="AT185" s="30">
        <f t="shared" si="197"/>
        <v>3.0990766228865319E-2</v>
      </c>
      <c r="AU185" s="30">
        <f t="shared" si="198"/>
        <v>0</v>
      </c>
      <c r="AV185" s="30">
        <f t="shared" si="199"/>
        <v>0.14788178771796931</v>
      </c>
      <c r="AW185" s="28"/>
      <c r="AX185" s="52">
        <f t="shared" si="200"/>
        <v>377.19749813538755</v>
      </c>
      <c r="AY185" s="52">
        <f t="shared" si="201"/>
        <v>317.87190269977503</v>
      </c>
      <c r="AZ185" s="19"/>
      <c r="BA185" s="19"/>
      <c r="BB185" s="53">
        <f t="shared" si="202"/>
        <v>231.69720099539163</v>
      </c>
      <c r="BC185" s="53">
        <f t="shared" si="203"/>
        <v>-11.584860049769581</v>
      </c>
      <c r="BD185" s="53">
        <f t="shared" si="204"/>
        <v>-2.2904730328554268</v>
      </c>
      <c r="BE185" s="53">
        <f t="shared" si="205"/>
        <v>-7747.6915572163298</v>
      </c>
      <c r="BF185" s="53">
        <f t="shared" si="206"/>
        <v>-7529.8696893035631</v>
      </c>
      <c r="BG185" s="53">
        <f t="shared" si="207"/>
        <v>55.306437423921942</v>
      </c>
      <c r="BH185" s="53">
        <f t="shared" si="171"/>
        <v>49.036828416445481</v>
      </c>
      <c r="BI185" s="53">
        <f t="shared" si="208"/>
        <v>-7425.5264234631959</v>
      </c>
    </row>
    <row r="186" spans="1:61" x14ac:dyDescent="0.2">
      <c r="A186" s="34"/>
      <c r="B186" s="89"/>
      <c r="C186" s="91"/>
      <c r="D186" s="19"/>
      <c r="E186" s="55">
        <f t="shared" si="176"/>
        <v>64</v>
      </c>
      <c r="F186" s="27">
        <f t="shared" si="172"/>
        <v>2528.9230398245013</v>
      </c>
      <c r="G186" s="27">
        <f t="shared" si="173"/>
        <v>126.44615199122507</v>
      </c>
      <c r="H186" s="28">
        <f t="shared" si="174"/>
        <v>25</v>
      </c>
      <c r="I186" s="27">
        <f t="shared" si="146"/>
        <v>250000</v>
      </c>
      <c r="J186" s="56">
        <f t="shared" si="147"/>
        <v>8.7490000000000006</v>
      </c>
      <c r="K186" s="52">
        <f t="shared" si="177"/>
        <v>2187.25</v>
      </c>
      <c r="L186" s="28"/>
      <c r="M186" s="96">
        <f t="shared" si="209"/>
        <v>232.40600338714106</v>
      </c>
      <c r="N186" s="9">
        <v>0</v>
      </c>
      <c r="O186" s="30">
        <f t="shared" si="163"/>
        <v>9.1618921314217075E-2</v>
      </c>
      <c r="P186" s="30">
        <f t="shared" si="178"/>
        <v>2.1292787337278143E-2</v>
      </c>
      <c r="Q186" s="30">
        <f t="shared" si="179"/>
        <v>0</v>
      </c>
      <c r="R186" s="30">
        <f t="shared" si="180"/>
        <v>7.0326133976938932E-2</v>
      </c>
      <c r="S186" s="28"/>
      <c r="T186" s="52">
        <f t="shared" si="181"/>
        <v>196.93487136490961</v>
      </c>
      <c r="U186" s="52">
        <f t="shared" si="175"/>
        <v>153.82083654105969</v>
      </c>
      <c r="V186" s="19"/>
      <c r="W186" s="19"/>
      <c r="X186" s="53">
        <f t="shared" si="182"/>
        <v>177.84938051606554</v>
      </c>
      <c r="Y186" s="53">
        <f t="shared" si="183"/>
        <v>-8.8924690258032779</v>
      </c>
      <c r="Z186" s="53">
        <f t="shared" si="184"/>
        <v>-1.7581533494234733</v>
      </c>
      <c r="AA186" s="53">
        <f t="shared" si="185"/>
        <v>-5323.1968343195358</v>
      </c>
      <c r="AB186" s="53">
        <f t="shared" si="186"/>
        <v>-5155.9980761786974</v>
      </c>
      <c r="AC186" s="53">
        <f t="shared" si="187"/>
        <v>50.126783175338645</v>
      </c>
      <c r="AD186" s="53">
        <f t="shared" si="165"/>
        <v>30.038300729251841</v>
      </c>
      <c r="AE186" s="53">
        <f t="shared" si="188"/>
        <v>-5075.8329922741068</v>
      </c>
      <c r="AF186" s="19"/>
      <c r="AG186" s="46"/>
      <c r="AH186" s="19"/>
      <c r="AI186" s="55">
        <f t="shared" si="189"/>
        <v>64</v>
      </c>
      <c r="AJ186" s="27">
        <f t="shared" si="190"/>
        <v>2528.9230398245013</v>
      </c>
      <c r="AK186" s="27">
        <f t="shared" si="191"/>
        <v>126.44615199122507</v>
      </c>
      <c r="AL186" s="28">
        <f t="shared" si="192"/>
        <v>25</v>
      </c>
      <c r="AM186" s="27">
        <f t="shared" si="193"/>
        <v>250000</v>
      </c>
      <c r="AN186" s="56">
        <f t="shared" si="155"/>
        <v>8.7490000000000006</v>
      </c>
      <c r="AO186" s="52">
        <f t="shared" si="194"/>
        <v>2187.25</v>
      </c>
      <c r="AP186" s="28"/>
      <c r="AQ186" s="9">
        <f t="shared" si="169"/>
        <v>188.24886274358425</v>
      </c>
      <c r="AR186" s="9">
        <f t="shared" si="195"/>
        <v>0</v>
      </c>
      <c r="AS186" s="30">
        <f t="shared" si="196"/>
        <v>0.14788178771796931</v>
      </c>
      <c r="AT186" s="30">
        <f t="shared" si="197"/>
        <v>2.7838578358395868E-2</v>
      </c>
      <c r="AU186" s="30">
        <f t="shared" si="198"/>
        <v>0</v>
      </c>
      <c r="AV186" s="30">
        <f t="shared" si="199"/>
        <v>0.12004320935957344</v>
      </c>
      <c r="AW186" s="28"/>
      <c r="AX186" s="52">
        <f t="shared" si="200"/>
        <v>317.87190269977503</v>
      </c>
      <c r="AY186" s="52">
        <f t="shared" si="201"/>
        <v>262.56450967172702</v>
      </c>
      <c r="AZ186" s="19"/>
      <c r="BA186" s="19"/>
      <c r="BB186" s="53">
        <f t="shared" si="202"/>
        <v>177.84938051606554</v>
      </c>
      <c r="BC186" s="53">
        <f t="shared" si="203"/>
        <v>-8.8924690258032779</v>
      </c>
      <c r="BD186" s="53">
        <f t="shared" si="204"/>
        <v>-1.7581533494234733</v>
      </c>
      <c r="BE186" s="53">
        <f t="shared" si="205"/>
        <v>-6959.6445895989673</v>
      </c>
      <c r="BF186" s="53">
        <f t="shared" si="206"/>
        <v>-6792.4458314581289</v>
      </c>
      <c r="BG186" s="53">
        <f t="shared" si="207"/>
        <v>50.126783175338645</v>
      </c>
      <c r="BH186" s="53">
        <f t="shared" si="171"/>
        <v>39.966763424402231</v>
      </c>
      <c r="BI186" s="53">
        <f t="shared" si="208"/>
        <v>-6702.352284858388</v>
      </c>
    </row>
    <row r="187" spans="1:61" x14ac:dyDescent="0.2">
      <c r="A187" s="34"/>
      <c r="B187" s="89"/>
      <c r="C187" s="91"/>
      <c r="D187" s="19"/>
      <c r="E187" s="55">
        <f t="shared" si="176"/>
        <v>65</v>
      </c>
      <c r="F187" s="27">
        <f t="shared" si="172"/>
        <v>2528.9230398245013</v>
      </c>
      <c r="G187" s="27">
        <f t="shared" si="173"/>
        <v>126.44615199122507</v>
      </c>
      <c r="H187" s="28">
        <f t="shared" si="174"/>
        <v>25</v>
      </c>
      <c r="I187" s="27">
        <f t="shared" ref="I187:I217" si="210">$B$123</f>
        <v>250000</v>
      </c>
      <c r="J187" s="56">
        <f t="shared" ref="J187:J217" si="211">J82</f>
        <v>8.8870000000000005</v>
      </c>
      <c r="K187" s="52">
        <f t="shared" si="177"/>
        <v>2221.75</v>
      </c>
      <c r="L187" s="28"/>
      <c r="M187" s="96">
        <f t="shared" ref="M187:M217" si="212">M82</f>
        <v>251.80934606172806</v>
      </c>
      <c r="N187" s="9">
        <v>0</v>
      </c>
      <c r="O187" s="30">
        <f t="shared" si="163"/>
        <v>7.0326133976938932E-2</v>
      </c>
      <c r="P187" s="30">
        <f t="shared" si="178"/>
        <v>1.7708777807782468E-2</v>
      </c>
      <c r="Q187" s="30">
        <f t="shared" si="179"/>
        <v>0</v>
      </c>
      <c r="R187" s="30">
        <f t="shared" si="180"/>
        <v>5.2617356169156464E-2</v>
      </c>
      <c r="S187" s="28"/>
      <c r="T187" s="52">
        <f t="shared" si="181"/>
        <v>153.82083654105969</v>
      </c>
      <c r="U187" s="52">
        <f t="shared" si="175"/>
        <v>116.90261106882338</v>
      </c>
      <c r="V187" s="19"/>
      <c r="W187" s="19"/>
      <c r="X187" s="53">
        <f t="shared" si="182"/>
        <v>133.06524431083164</v>
      </c>
      <c r="Y187" s="53">
        <f t="shared" si="183"/>
        <v>-6.6532622155415817</v>
      </c>
      <c r="Z187" s="53">
        <f t="shared" si="184"/>
        <v>-1.3154339042289116</v>
      </c>
      <c r="AA187" s="53">
        <f t="shared" si="185"/>
        <v>-4427.1944519456174</v>
      </c>
      <c r="AB187" s="53">
        <f t="shared" si="186"/>
        <v>-4302.0979037545567</v>
      </c>
      <c r="AC187" s="53">
        <f t="shared" si="187"/>
        <v>44.146397481257232</v>
      </c>
      <c r="AD187" s="53">
        <f t="shared" si="165"/>
        <v>23.006030949146744</v>
      </c>
      <c r="AE187" s="53">
        <f t="shared" si="188"/>
        <v>-4234.9454753241534</v>
      </c>
      <c r="AF187" s="19"/>
      <c r="AG187" s="46"/>
      <c r="AH187" s="19"/>
      <c r="AI187" s="55">
        <f t="shared" si="189"/>
        <v>65</v>
      </c>
      <c r="AJ187" s="27">
        <f t="shared" si="190"/>
        <v>2528.9230398245013</v>
      </c>
      <c r="AK187" s="27">
        <f t="shared" si="191"/>
        <v>126.44615199122507</v>
      </c>
      <c r="AL187" s="28">
        <f t="shared" si="192"/>
        <v>25</v>
      </c>
      <c r="AM187" s="27">
        <f t="shared" si="193"/>
        <v>250000</v>
      </c>
      <c r="AN187" s="56">
        <f t="shared" ref="AN187:AN217" si="213">J187</f>
        <v>8.8870000000000005</v>
      </c>
      <c r="AO187" s="52">
        <f t="shared" si="194"/>
        <v>2221.75</v>
      </c>
      <c r="AP187" s="28"/>
      <c r="AQ187" s="9">
        <f t="shared" si="169"/>
        <v>203.96557030999975</v>
      </c>
      <c r="AR187" s="9">
        <f t="shared" si="195"/>
        <v>0</v>
      </c>
      <c r="AS187" s="30">
        <f t="shared" si="196"/>
        <v>0.12004320935957344</v>
      </c>
      <c r="AT187" s="30">
        <f t="shared" si="197"/>
        <v>2.4484681658868093E-2</v>
      </c>
      <c r="AU187" s="30">
        <f t="shared" si="198"/>
        <v>0</v>
      </c>
      <c r="AV187" s="30">
        <f t="shared" si="199"/>
        <v>9.5558527700705345E-2</v>
      </c>
      <c r="AW187" s="28"/>
      <c r="AX187" s="52">
        <f t="shared" si="200"/>
        <v>262.56450967172702</v>
      </c>
      <c r="AY187" s="52">
        <f t="shared" si="201"/>
        <v>212.30715891904211</v>
      </c>
      <c r="AZ187" s="19"/>
      <c r="BA187" s="19"/>
      <c r="BB187" s="53">
        <f t="shared" si="202"/>
        <v>133.06524431083164</v>
      </c>
      <c r="BC187" s="53">
        <f t="shared" si="203"/>
        <v>-6.6532622155415817</v>
      </c>
      <c r="BD187" s="53">
        <f t="shared" si="204"/>
        <v>-1.3154339042289116</v>
      </c>
      <c r="BE187" s="53">
        <f t="shared" si="205"/>
        <v>-6121.170414717023</v>
      </c>
      <c r="BF187" s="53">
        <f t="shared" si="206"/>
        <v>-5996.0738665259623</v>
      </c>
      <c r="BG187" s="53">
        <f t="shared" si="207"/>
        <v>44.146397481257232</v>
      </c>
      <c r="BH187" s="53">
        <f t="shared" si="171"/>
        <v>31.933466078771922</v>
      </c>
      <c r="BI187" s="53">
        <f t="shared" si="208"/>
        <v>-5919.9940029659338</v>
      </c>
    </row>
    <row r="188" spans="1:61" x14ac:dyDescent="0.2">
      <c r="A188" s="34"/>
      <c r="B188" s="89"/>
      <c r="C188" s="91"/>
      <c r="D188" s="19"/>
      <c r="E188" s="55">
        <f t="shared" si="176"/>
        <v>66</v>
      </c>
      <c r="F188" s="27">
        <f t="shared" si="172"/>
        <v>2528.9230398245013</v>
      </c>
      <c r="G188" s="27">
        <f t="shared" si="173"/>
        <v>126.44615199122507</v>
      </c>
      <c r="H188" s="28">
        <f t="shared" si="174"/>
        <v>25</v>
      </c>
      <c r="I188" s="27">
        <f t="shared" si="210"/>
        <v>250000</v>
      </c>
      <c r="J188" s="56">
        <f t="shared" si="211"/>
        <v>9.0109999999999992</v>
      </c>
      <c r="K188" s="52">
        <f t="shared" si="177"/>
        <v>2252.75</v>
      </c>
      <c r="L188" s="28"/>
      <c r="M188" s="96">
        <f t="shared" si="212"/>
        <v>272.05891244663275</v>
      </c>
      <c r="N188" s="9">
        <v>0</v>
      </c>
      <c r="O188" s="30">
        <f t="shared" ref="O188:O217" si="214">R187</f>
        <v>5.2617356169156464E-2</v>
      </c>
      <c r="P188" s="30">
        <f t="shared" si="178"/>
        <v>1.4315020695197831E-2</v>
      </c>
      <c r="Q188" s="30">
        <f t="shared" si="179"/>
        <v>0</v>
      </c>
      <c r="R188" s="30">
        <f t="shared" si="180"/>
        <v>3.8302335473958629E-2</v>
      </c>
      <c r="S188" s="28"/>
      <c r="T188" s="52">
        <f t="shared" si="181"/>
        <v>116.90261106882338</v>
      </c>
      <c r="U188" s="52">
        <f t="shared" si="175"/>
        <v>86.285586238960306</v>
      </c>
      <c r="V188" s="19"/>
      <c r="W188" s="19"/>
      <c r="X188" s="53">
        <f t="shared" si="182"/>
        <v>96.863658659181283</v>
      </c>
      <c r="Y188" s="53">
        <f t="shared" si="183"/>
        <v>-4.8431829329590643</v>
      </c>
      <c r="Z188" s="53">
        <f t="shared" si="184"/>
        <v>-0.95755838684896577</v>
      </c>
      <c r="AA188" s="53">
        <f t="shared" si="185"/>
        <v>-3578.7551737994577</v>
      </c>
      <c r="AB188" s="53">
        <f t="shared" si="186"/>
        <v>-3487.6922564600845</v>
      </c>
      <c r="AC188" s="53">
        <f t="shared" si="187"/>
        <v>37.713339053196862</v>
      </c>
      <c r="AD188" s="53">
        <f t="shared" ref="AD188:AD217" si="215">$B$19*SUM(T188,X188:Y188)</f>
        <v>17.151777668965099</v>
      </c>
      <c r="AE188" s="53">
        <f t="shared" si="188"/>
        <v>-3432.8271397379226</v>
      </c>
      <c r="AF188" s="19"/>
      <c r="AG188" s="46"/>
      <c r="AH188" s="19"/>
      <c r="AI188" s="55">
        <f t="shared" si="189"/>
        <v>66</v>
      </c>
      <c r="AJ188" s="27">
        <f t="shared" si="190"/>
        <v>2528.9230398245013</v>
      </c>
      <c r="AK188" s="27">
        <f t="shared" si="191"/>
        <v>126.44615199122507</v>
      </c>
      <c r="AL188" s="28">
        <f t="shared" si="192"/>
        <v>25</v>
      </c>
      <c r="AM188" s="27">
        <f t="shared" si="193"/>
        <v>250000</v>
      </c>
      <c r="AN188" s="56">
        <f t="shared" si="213"/>
        <v>9.0109999999999992</v>
      </c>
      <c r="AO188" s="52">
        <f t="shared" si="194"/>
        <v>2252.75</v>
      </c>
      <c r="AP188" s="28"/>
      <c r="AQ188" s="9">
        <f t="shared" ref="AQ188:AQ217" si="216">AQ83</f>
        <v>220.36771908177255</v>
      </c>
      <c r="AR188" s="9">
        <f t="shared" si="195"/>
        <v>0</v>
      </c>
      <c r="AS188" s="30">
        <f t="shared" si="196"/>
        <v>9.5558527700705345E-2</v>
      </c>
      <c r="AT188" s="30">
        <f t="shared" si="197"/>
        <v>2.1058014788216815E-2</v>
      </c>
      <c r="AU188" s="30">
        <f t="shared" si="198"/>
        <v>0</v>
      </c>
      <c r="AV188" s="30">
        <f t="shared" si="199"/>
        <v>7.4500512912488534E-2</v>
      </c>
      <c r="AW188" s="28"/>
      <c r="AX188" s="52">
        <f t="shared" si="200"/>
        <v>212.30715891904211</v>
      </c>
      <c r="AY188" s="52">
        <f t="shared" si="201"/>
        <v>167.83103046360856</v>
      </c>
      <c r="AZ188" s="19"/>
      <c r="BA188" s="19"/>
      <c r="BB188" s="53">
        <f t="shared" si="202"/>
        <v>96.863658659181283</v>
      </c>
      <c r="BC188" s="53">
        <f t="shared" si="203"/>
        <v>-4.8431829329590643</v>
      </c>
      <c r="BD188" s="53">
        <f t="shared" si="204"/>
        <v>-0.95755838684896577</v>
      </c>
      <c r="BE188" s="53">
        <f t="shared" si="205"/>
        <v>-5264.5036970542033</v>
      </c>
      <c r="BF188" s="53">
        <f t="shared" si="206"/>
        <v>-5173.4407797148297</v>
      </c>
      <c r="BG188" s="53">
        <f t="shared" si="207"/>
        <v>37.713339053196862</v>
      </c>
      <c r="BH188" s="53">
        <f t="shared" ref="BH188:BH217" si="217">$B$19*SUM(AX188,BB188:BC188)</f>
        <v>24.984122185970858</v>
      </c>
      <c r="BI188" s="53">
        <f t="shared" si="208"/>
        <v>-5110.7433184756619</v>
      </c>
    </row>
    <row r="189" spans="1:61" x14ac:dyDescent="0.2">
      <c r="A189" s="34"/>
      <c r="B189" s="89"/>
      <c r="C189" s="91"/>
      <c r="D189" s="19"/>
      <c r="E189" s="55">
        <f t="shared" si="176"/>
        <v>67</v>
      </c>
      <c r="F189" s="27">
        <f t="shared" ref="F189:F217" si="218">$B$126</f>
        <v>2528.9230398245013</v>
      </c>
      <c r="G189" s="27">
        <f t="shared" ref="G189:G217" si="219">F189*$B$132</f>
        <v>126.44615199122507</v>
      </c>
      <c r="H189" s="28">
        <f t="shared" si="174"/>
        <v>25</v>
      </c>
      <c r="I189" s="27">
        <f t="shared" si="210"/>
        <v>250000</v>
      </c>
      <c r="J189" s="56">
        <f t="shared" si="211"/>
        <v>9.1180000000000003</v>
      </c>
      <c r="K189" s="52">
        <f t="shared" si="177"/>
        <v>2279.5</v>
      </c>
      <c r="L189" s="28"/>
      <c r="M189" s="96">
        <f t="shared" si="212"/>
        <v>293.18193261069382</v>
      </c>
      <c r="N189" s="9">
        <v>0</v>
      </c>
      <c r="O189" s="30">
        <f t="shared" si="214"/>
        <v>3.8302335473958629E-2</v>
      </c>
      <c r="P189" s="30">
        <f t="shared" si="178"/>
        <v>1.1229552737758325E-2</v>
      </c>
      <c r="Q189" s="30">
        <f t="shared" si="179"/>
        <v>0</v>
      </c>
      <c r="R189" s="30">
        <f t="shared" si="180"/>
        <v>2.7072782736200306E-2</v>
      </c>
      <c r="S189" s="28"/>
      <c r="T189" s="52">
        <f t="shared" si="181"/>
        <v>86.285586238960306</v>
      </c>
      <c r="U189" s="52">
        <f t="shared" si="175"/>
        <v>61.712408247168597</v>
      </c>
      <c r="V189" s="19"/>
      <c r="W189" s="19"/>
      <c r="X189" s="53">
        <f t="shared" si="182"/>
        <v>68.464984013739951</v>
      </c>
      <c r="Y189" s="53">
        <f t="shared" si="183"/>
        <v>-3.4232492006869979</v>
      </c>
      <c r="Z189" s="53">
        <f t="shared" si="184"/>
        <v>-0.67681956840500768</v>
      </c>
      <c r="AA189" s="53">
        <f t="shared" si="185"/>
        <v>-2807.3881844395814</v>
      </c>
      <c r="AB189" s="53">
        <f t="shared" si="186"/>
        <v>-2743.0232691949336</v>
      </c>
      <c r="AC189" s="53">
        <f t="shared" si="187"/>
        <v>31.223575397178514</v>
      </c>
      <c r="AD189" s="53">
        <f t="shared" si="215"/>
        <v>12.423387983303449</v>
      </c>
      <c r="AE189" s="53">
        <f t="shared" si="188"/>
        <v>-2699.3763058144514</v>
      </c>
      <c r="AF189" s="19"/>
      <c r="AG189" s="46"/>
      <c r="AH189" s="19"/>
      <c r="AI189" s="55">
        <f t="shared" si="189"/>
        <v>67</v>
      </c>
      <c r="AJ189" s="27">
        <f t="shared" si="190"/>
        <v>2528.9230398245013</v>
      </c>
      <c r="AK189" s="27">
        <f t="shared" si="191"/>
        <v>126.44615199122507</v>
      </c>
      <c r="AL189" s="28">
        <f t="shared" si="192"/>
        <v>25</v>
      </c>
      <c r="AM189" s="27">
        <f t="shared" si="193"/>
        <v>250000</v>
      </c>
      <c r="AN189" s="56">
        <f t="shared" si="213"/>
        <v>9.1180000000000003</v>
      </c>
      <c r="AO189" s="52">
        <f t="shared" si="194"/>
        <v>2279.5</v>
      </c>
      <c r="AP189" s="28"/>
      <c r="AQ189" s="9">
        <f t="shared" si="216"/>
        <v>237.47736541466202</v>
      </c>
      <c r="AR189" s="9">
        <f t="shared" si="195"/>
        <v>0</v>
      </c>
      <c r="AS189" s="30">
        <f t="shared" si="196"/>
        <v>7.4500512912488534E-2</v>
      </c>
      <c r="AT189" s="30">
        <f t="shared" si="197"/>
        <v>1.7692185528498786E-2</v>
      </c>
      <c r="AU189" s="30">
        <f t="shared" si="198"/>
        <v>0</v>
      </c>
      <c r="AV189" s="30">
        <f t="shared" si="199"/>
        <v>5.6808327383989748E-2</v>
      </c>
      <c r="AW189" s="28"/>
      <c r="AX189" s="52">
        <f t="shared" si="200"/>
        <v>167.83103046360856</v>
      </c>
      <c r="AY189" s="52">
        <f t="shared" si="201"/>
        <v>129.49458227180463</v>
      </c>
      <c r="AZ189" s="19"/>
      <c r="BA189" s="19"/>
      <c r="BB189" s="53">
        <f t="shared" si="202"/>
        <v>68.464984013739951</v>
      </c>
      <c r="BC189" s="53">
        <f t="shared" si="203"/>
        <v>-3.4232492006869979</v>
      </c>
      <c r="BD189" s="53">
        <f t="shared" si="204"/>
        <v>-0.67681956840500768</v>
      </c>
      <c r="BE189" s="53">
        <f t="shared" si="205"/>
        <v>-4423.0463821246967</v>
      </c>
      <c r="BF189" s="53">
        <f t="shared" si="206"/>
        <v>-4358.6814668800489</v>
      </c>
      <c r="BG189" s="53">
        <f t="shared" si="207"/>
        <v>31.223575397178514</v>
      </c>
      <c r="BH189" s="53">
        <f t="shared" si="217"/>
        <v>19.117953675941532</v>
      </c>
      <c r="BI189" s="53">
        <f t="shared" si="208"/>
        <v>-4308.3399378069289</v>
      </c>
    </row>
    <row r="190" spans="1:61" x14ac:dyDescent="0.2">
      <c r="A190" s="34"/>
      <c r="B190" s="89"/>
      <c r="C190" s="91"/>
      <c r="D190" s="19"/>
      <c r="E190" s="55">
        <f t="shared" si="176"/>
        <v>68</v>
      </c>
      <c r="F190" s="27">
        <f t="shared" si="218"/>
        <v>2528.9230398245013</v>
      </c>
      <c r="G190" s="27">
        <f t="shared" si="219"/>
        <v>126.44615199122507</v>
      </c>
      <c r="H190" s="28">
        <f t="shared" si="174"/>
        <v>25</v>
      </c>
      <c r="I190" s="27">
        <f t="shared" si="210"/>
        <v>250000</v>
      </c>
      <c r="J190" s="56">
        <f t="shared" si="211"/>
        <v>9.2089999999999996</v>
      </c>
      <c r="K190" s="52">
        <f t="shared" si="177"/>
        <v>2302.25</v>
      </c>
      <c r="L190" s="28"/>
      <c r="M190" s="96">
        <f t="shared" si="212"/>
        <v>315.01121529154761</v>
      </c>
      <c r="N190" s="9">
        <v>0</v>
      </c>
      <c r="O190" s="30">
        <f t="shared" si="214"/>
        <v>2.7072782736200306E-2</v>
      </c>
      <c r="P190" s="30">
        <f t="shared" si="178"/>
        <v>8.5282301910544877E-3</v>
      </c>
      <c r="Q190" s="30">
        <f t="shared" si="179"/>
        <v>0</v>
      </c>
      <c r="R190" s="30">
        <f t="shared" si="180"/>
        <v>1.8544552545145816E-2</v>
      </c>
      <c r="S190" s="28"/>
      <c r="T190" s="52">
        <f t="shared" si="181"/>
        <v>61.712408247168597</v>
      </c>
      <c r="U190" s="52">
        <f t="shared" si="175"/>
        <v>42.694196097061955</v>
      </c>
      <c r="V190" s="19"/>
      <c r="W190" s="19"/>
      <c r="X190" s="53">
        <f t="shared" si="182"/>
        <v>46.897746194655348</v>
      </c>
      <c r="Y190" s="53">
        <f t="shared" si="183"/>
        <v>-2.3448873097327674</v>
      </c>
      <c r="Z190" s="53">
        <f t="shared" si="184"/>
        <v>-0.4636138136286454</v>
      </c>
      <c r="AA190" s="53">
        <f t="shared" si="185"/>
        <v>-2132.0575477636221</v>
      </c>
      <c r="AB190" s="53">
        <f t="shared" si="186"/>
        <v>-2087.9683026923281</v>
      </c>
      <c r="AC190" s="53">
        <f t="shared" si="187"/>
        <v>24.981859658471542</v>
      </c>
      <c r="AD190" s="53">
        <f t="shared" si="215"/>
        <v>8.7239675793744507</v>
      </c>
      <c r="AE190" s="53">
        <f t="shared" si="188"/>
        <v>-2054.2624754544822</v>
      </c>
      <c r="AF190" s="19"/>
      <c r="AG190" s="46"/>
      <c r="AH190" s="19"/>
      <c r="AI190" s="55">
        <f t="shared" si="189"/>
        <v>68</v>
      </c>
      <c r="AJ190" s="27">
        <f t="shared" si="190"/>
        <v>2528.9230398245013</v>
      </c>
      <c r="AK190" s="27">
        <f t="shared" si="191"/>
        <v>126.44615199122507</v>
      </c>
      <c r="AL190" s="28">
        <f t="shared" si="192"/>
        <v>25</v>
      </c>
      <c r="AM190" s="27">
        <f t="shared" si="193"/>
        <v>250000</v>
      </c>
      <c r="AN190" s="56">
        <f t="shared" si="213"/>
        <v>9.2089999999999996</v>
      </c>
      <c r="AO190" s="52">
        <f t="shared" si="194"/>
        <v>2302.25</v>
      </c>
      <c r="AP190" s="28"/>
      <c r="AQ190" s="9">
        <f t="shared" si="216"/>
        <v>255.15908438615358</v>
      </c>
      <c r="AR190" s="9">
        <f t="shared" si="195"/>
        <v>0</v>
      </c>
      <c r="AS190" s="30">
        <f t="shared" si="196"/>
        <v>5.6808327383989748E-2</v>
      </c>
      <c r="AT190" s="30">
        <f t="shared" si="197"/>
        <v>1.4495160800807681E-2</v>
      </c>
      <c r="AU190" s="30">
        <f t="shared" si="198"/>
        <v>0</v>
      </c>
      <c r="AV190" s="30">
        <f t="shared" si="199"/>
        <v>4.2313166583182071E-2</v>
      </c>
      <c r="AW190" s="28"/>
      <c r="AX190" s="52">
        <f t="shared" si="200"/>
        <v>129.49458227180463</v>
      </c>
      <c r="AY190" s="52">
        <f t="shared" si="201"/>
        <v>97.415487766130923</v>
      </c>
      <c r="AZ190" s="19"/>
      <c r="BA190" s="19"/>
      <c r="BB190" s="53">
        <f t="shared" si="202"/>
        <v>46.897746194655348</v>
      </c>
      <c r="BC190" s="53">
        <f t="shared" si="203"/>
        <v>-2.3448873097327674</v>
      </c>
      <c r="BD190" s="53">
        <f t="shared" si="204"/>
        <v>-0.4636138136286454</v>
      </c>
      <c r="BE190" s="53">
        <f t="shared" si="205"/>
        <v>-3623.79020020192</v>
      </c>
      <c r="BF190" s="53">
        <f t="shared" si="206"/>
        <v>-3579.700955130626</v>
      </c>
      <c r="BG190" s="53">
        <f t="shared" si="207"/>
        <v>24.981859658471542</v>
      </c>
      <c r="BH190" s="53">
        <f t="shared" si="217"/>
        <v>14.28862200136353</v>
      </c>
      <c r="BI190" s="53">
        <f t="shared" si="208"/>
        <v>-3540.4304734707912</v>
      </c>
    </row>
    <row r="191" spans="1:61" x14ac:dyDescent="0.2">
      <c r="A191" s="34"/>
      <c r="B191" s="89"/>
      <c r="C191" s="91"/>
      <c r="D191" s="19"/>
      <c r="E191" s="55">
        <f t="shared" si="176"/>
        <v>69</v>
      </c>
      <c r="F191" s="27">
        <f t="shared" si="218"/>
        <v>2528.9230398245013</v>
      </c>
      <c r="G191" s="27">
        <f t="shared" si="219"/>
        <v>126.44615199122507</v>
      </c>
      <c r="H191" s="28">
        <f t="shared" si="174"/>
        <v>25</v>
      </c>
      <c r="I191" s="27">
        <f t="shared" si="210"/>
        <v>250000</v>
      </c>
      <c r="J191" s="56">
        <f t="shared" si="211"/>
        <v>9.2799999999999994</v>
      </c>
      <c r="K191" s="52">
        <f t="shared" si="177"/>
        <v>2320</v>
      </c>
      <c r="L191" s="28"/>
      <c r="M191" s="96">
        <f t="shared" si="212"/>
        <v>337.52251871948664</v>
      </c>
      <c r="N191" s="9">
        <v>0</v>
      </c>
      <c r="O191" s="30">
        <f t="shared" si="214"/>
        <v>1.8544552545145816E-2</v>
      </c>
      <c r="P191" s="30">
        <f t="shared" si="178"/>
        <v>6.2592040835634825E-3</v>
      </c>
      <c r="Q191" s="30">
        <f t="shared" si="179"/>
        <v>0</v>
      </c>
      <c r="R191" s="30">
        <f t="shared" si="180"/>
        <v>1.2285348461582333E-2</v>
      </c>
      <c r="S191" s="28"/>
      <c r="T191" s="52">
        <f t="shared" si="181"/>
        <v>42.694196097061955</v>
      </c>
      <c r="U191" s="52">
        <f t="shared" si="175"/>
        <v>28.502008430871012</v>
      </c>
      <c r="V191" s="19"/>
      <c r="W191" s="19"/>
      <c r="X191" s="53">
        <f t="shared" si="182"/>
        <v>31.068700776768054</v>
      </c>
      <c r="Y191" s="53">
        <f t="shared" si="183"/>
        <v>-1.5534350388384026</v>
      </c>
      <c r="Z191" s="53">
        <f t="shared" si="184"/>
        <v>-0.30713371153955832</v>
      </c>
      <c r="AA191" s="53">
        <f t="shared" si="185"/>
        <v>-1564.8010208908706</v>
      </c>
      <c r="AB191" s="53">
        <f t="shared" si="186"/>
        <v>-1535.5928888644805</v>
      </c>
      <c r="AC191" s="53">
        <f t="shared" si="187"/>
        <v>19.304952149678865</v>
      </c>
      <c r="AD191" s="53">
        <f t="shared" si="215"/>
        <v>5.9281176340477417</v>
      </c>
      <c r="AE191" s="53">
        <f t="shared" si="188"/>
        <v>-1510.3598190807538</v>
      </c>
      <c r="AF191" s="19"/>
      <c r="AG191" s="46"/>
      <c r="AH191" s="19"/>
      <c r="AI191" s="55">
        <f t="shared" si="189"/>
        <v>69</v>
      </c>
      <c r="AJ191" s="27">
        <f t="shared" si="190"/>
        <v>2528.9230398245013</v>
      </c>
      <c r="AK191" s="27">
        <f t="shared" si="191"/>
        <v>126.44615199122507</v>
      </c>
      <c r="AL191" s="28">
        <f t="shared" si="192"/>
        <v>25</v>
      </c>
      <c r="AM191" s="27">
        <f t="shared" si="193"/>
        <v>250000</v>
      </c>
      <c r="AN191" s="56">
        <f t="shared" si="213"/>
        <v>9.2799999999999994</v>
      </c>
      <c r="AO191" s="52">
        <f t="shared" si="194"/>
        <v>2320</v>
      </c>
      <c r="AP191" s="28"/>
      <c r="AQ191" s="9">
        <f t="shared" si="216"/>
        <v>273.3932401627842</v>
      </c>
      <c r="AR191" s="9">
        <f t="shared" si="195"/>
        <v>0</v>
      </c>
      <c r="AS191" s="30">
        <f t="shared" si="196"/>
        <v>4.2313166583182071E-2</v>
      </c>
      <c r="AT191" s="30">
        <f t="shared" si="197"/>
        <v>1.1568133713723791E-2</v>
      </c>
      <c r="AU191" s="30">
        <f t="shared" si="198"/>
        <v>0</v>
      </c>
      <c r="AV191" s="30">
        <f t="shared" si="199"/>
        <v>3.0745032869458282E-2</v>
      </c>
      <c r="AW191" s="28"/>
      <c r="AX191" s="52">
        <f t="shared" si="200"/>
        <v>97.415487766130923</v>
      </c>
      <c r="AY191" s="52">
        <f t="shared" si="201"/>
        <v>71.328476257143208</v>
      </c>
      <c r="AZ191" s="19"/>
      <c r="BA191" s="19"/>
      <c r="BB191" s="53">
        <f t="shared" si="202"/>
        <v>31.068700776768054</v>
      </c>
      <c r="BC191" s="53">
        <f t="shared" si="203"/>
        <v>-1.5534350388384026</v>
      </c>
      <c r="BD191" s="53">
        <f t="shared" si="204"/>
        <v>-0.30713371153955832</v>
      </c>
      <c r="BE191" s="53">
        <f t="shared" si="205"/>
        <v>-2892.0334284309479</v>
      </c>
      <c r="BF191" s="53">
        <f t="shared" si="206"/>
        <v>-2862.8252964045578</v>
      </c>
      <c r="BG191" s="53">
        <f t="shared" si="207"/>
        <v>19.304952149678865</v>
      </c>
      <c r="BH191" s="53">
        <f t="shared" si="217"/>
        <v>10.420524111782782</v>
      </c>
      <c r="BI191" s="53">
        <f t="shared" si="208"/>
        <v>-2833.0998201430962</v>
      </c>
    </row>
    <row r="192" spans="1:61" x14ac:dyDescent="0.2">
      <c r="A192" s="34"/>
      <c r="B192" s="89"/>
      <c r="C192" s="91"/>
      <c r="D192" s="19"/>
      <c r="E192" s="55">
        <f t="shared" si="176"/>
        <v>70</v>
      </c>
      <c r="F192" s="27">
        <f t="shared" si="218"/>
        <v>2528.9230398245013</v>
      </c>
      <c r="G192" s="27">
        <f t="shared" si="219"/>
        <v>126.44615199122507</v>
      </c>
      <c r="H192" s="28">
        <f t="shared" si="174"/>
        <v>25</v>
      </c>
      <c r="I192" s="27">
        <f t="shared" si="210"/>
        <v>250000</v>
      </c>
      <c r="J192" s="56">
        <f t="shared" si="211"/>
        <v>9.3320000000000007</v>
      </c>
      <c r="K192" s="52">
        <f t="shared" si="177"/>
        <v>2333</v>
      </c>
      <c r="L192" s="28"/>
      <c r="M192" s="96">
        <f t="shared" si="212"/>
        <v>360.69956359931388</v>
      </c>
      <c r="N192" s="9">
        <v>0</v>
      </c>
      <c r="O192" s="30">
        <f t="shared" si="214"/>
        <v>1.2285348461582333E-2</v>
      </c>
      <c r="P192" s="30">
        <f t="shared" si="178"/>
        <v>4.4313198287582499E-3</v>
      </c>
      <c r="Q192" s="30">
        <f t="shared" si="179"/>
        <v>0</v>
      </c>
      <c r="R192" s="30">
        <f t="shared" si="180"/>
        <v>7.8540286328240838E-3</v>
      </c>
      <c r="S192" s="28"/>
      <c r="T192" s="52">
        <f t="shared" si="181"/>
        <v>28.502008430871012</v>
      </c>
      <c r="U192" s="52">
        <f t="shared" si="175"/>
        <v>18.323448800378589</v>
      </c>
      <c r="V192" s="19"/>
      <c r="W192" s="19"/>
      <c r="X192" s="53">
        <f t="shared" si="182"/>
        <v>19.862233964990153</v>
      </c>
      <c r="Y192" s="53">
        <f t="shared" si="183"/>
        <v>-0.99311169824950773</v>
      </c>
      <c r="Z192" s="53">
        <f t="shared" si="184"/>
        <v>-0.1963507158206021</v>
      </c>
      <c r="AA192" s="53">
        <f t="shared" si="185"/>
        <v>-1107.8299571895625</v>
      </c>
      <c r="AB192" s="53">
        <f t="shared" si="186"/>
        <v>-1089.1571856386424</v>
      </c>
      <c r="AC192" s="53">
        <f t="shared" si="187"/>
        <v>14.361643943866705</v>
      </c>
      <c r="AD192" s="53">
        <f t="shared" si="215"/>
        <v>3.8889866798205395</v>
      </c>
      <c r="AE192" s="53">
        <f t="shared" si="188"/>
        <v>-1070.9065550149551</v>
      </c>
      <c r="AF192" s="19"/>
      <c r="AG192" s="46"/>
      <c r="AH192" s="19"/>
      <c r="AI192" s="55">
        <f t="shared" si="189"/>
        <v>70</v>
      </c>
      <c r="AJ192" s="27">
        <f t="shared" si="190"/>
        <v>2528.9230398245013</v>
      </c>
      <c r="AK192" s="27">
        <f t="shared" si="191"/>
        <v>126.44615199122507</v>
      </c>
      <c r="AL192" s="28">
        <f t="shared" si="192"/>
        <v>25</v>
      </c>
      <c r="AM192" s="27">
        <f t="shared" si="193"/>
        <v>250000</v>
      </c>
      <c r="AN192" s="56">
        <f t="shared" si="213"/>
        <v>9.3320000000000007</v>
      </c>
      <c r="AO192" s="52">
        <f t="shared" si="194"/>
        <v>2333</v>
      </c>
      <c r="AP192" s="28"/>
      <c r="AQ192" s="9">
        <f t="shared" si="216"/>
        <v>292.16664651544426</v>
      </c>
      <c r="AR192" s="9">
        <f t="shared" si="195"/>
        <v>0</v>
      </c>
      <c r="AS192" s="30">
        <f t="shared" si="196"/>
        <v>3.0745032869458282E-2</v>
      </c>
      <c r="AT192" s="30">
        <f t="shared" si="197"/>
        <v>8.9826731504767336E-3</v>
      </c>
      <c r="AU192" s="30">
        <f t="shared" si="198"/>
        <v>0</v>
      </c>
      <c r="AV192" s="30">
        <f t="shared" si="199"/>
        <v>2.176235971898155E-2</v>
      </c>
      <c r="AW192" s="28"/>
      <c r="AX192" s="52">
        <f t="shared" si="200"/>
        <v>71.328476257143208</v>
      </c>
      <c r="AY192" s="52">
        <f t="shared" si="201"/>
        <v>50.771585224383955</v>
      </c>
      <c r="AZ192" s="19"/>
      <c r="BA192" s="19"/>
      <c r="BB192" s="53">
        <f t="shared" si="202"/>
        <v>19.862233964990153</v>
      </c>
      <c r="BC192" s="53">
        <f t="shared" si="203"/>
        <v>-0.99311169824950773</v>
      </c>
      <c r="BD192" s="53">
        <f t="shared" si="204"/>
        <v>-0.1963507158206021</v>
      </c>
      <c r="BE192" s="53">
        <f t="shared" si="205"/>
        <v>-2245.6682876191835</v>
      </c>
      <c r="BF192" s="53">
        <f t="shared" si="206"/>
        <v>-2226.9955160682634</v>
      </c>
      <c r="BG192" s="53">
        <f t="shared" si="207"/>
        <v>14.361643943866705</v>
      </c>
      <c r="BH192" s="53">
        <f t="shared" si="217"/>
        <v>7.4048741088814758</v>
      </c>
      <c r="BI192" s="53">
        <f t="shared" si="208"/>
        <v>-2205.2289980155156</v>
      </c>
    </row>
    <row r="193" spans="1:61" x14ac:dyDescent="0.2">
      <c r="A193" s="34"/>
      <c r="B193" s="89"/>
      <c r="C193" s="91"/>
      <c r="D193" s="19"/>
      <c r="E193" s="55">
        <f t="shared" si="176"/>
        <v>71</v>
      </c>
      <c r="F193" s="27">
        <f t="shared" si="218"/>
        <v>2528.9230398245013</v>
      </c>
      <c r="G193" s="27">
        <f t="shared" si="219"/>
        <v>126.44615199122507</v>
      </c>
      <c r="H193" s="28">
        <f t="shared" si="174"/>
        <v>25</v>
      </c>
      <c r="I193" s="27">
        <f t="shared" si="210"/>
        <v>250000</v>
      </c>
      <c r="J193" s="56">
        <f t="shared" si="211"/>
        <v>9.3620000000000001</v>
      </c>
      <c r="K193" s="52">
        <f t="shared" si="177"/>
        <v>2340.5</v>
      </c>
      <c r="L193" s="28"/>
      <c r="M193" s="96">
        <f t="shared" si="212"/>
        <v>384.43413245695046</v>
      </c>
      <c r="N193" s="9">
        <v>0</v>
      </c>
      <c r="O193" s="30">
        <f t="shared" si="214"/>
        <v>7.8540286328240838E-3</v>
      </c>
      <c r="P193" s="30">
        <f t="shared" si="178"/>
        <v>3.0193566837517752E-3</v>
      </c>
      <c r="Q193" s="30">
        <f t="shared" si="179"/>
        <v>0</v>
      </c>
      <c r="R193" s="30">
        <f t="shared" si="180"/>
        <v>4.834671949072309E-3</v>
      </c>
      <c r="S193" s="28"/>
      <c r="T193" s="52">
        <f t="shared" si="181"/>
        <v>18.323448800378589</v>
      </c>
      <c r="U193" s="52">
        <f t="shared" si="175"/>
        <v>11.315549696803739</v>
      </c>
      <c r="V193" s="19"/>
      <c r="W193" s="19"/>
      <c r="X193" s="53">
        <f t="shared" si="182"/>
        <v>12.226513282002191</v>
      </c>
      <c r="Y193" s="53">
        <f t="shared" si="183"/>
        <v>-0.61132566410010947</v>
      </c>
      <c r="Z193" s="53">
        <f t="shared" si="184"/>
        <v>-0.12086679872680772</v>
      </c>
      <c r="AA193" s="53">
        <f t="shared" si="185"/>
        <v>-754.83917093794378</v>
      </c>
      <c r="AB193" s="53">
        <f t="shared" si="186"/>
        <v>-743.34485011876848</v>
      </c>
      <c r="AC193" s="53">
        <f t="shared" si="187"/>
        <v>10.279363945746814</v>
      </c>
      <c r="AD193" s="53">
        <f t="shared" si="215"/>
        <v>2.4578462985379788</v>
      </c>
      <c r="AE193" s="53">
        <f t="shared" si="188"/>
        <v>-730.60763987448365</v>
      </c>
      <c r="AF193" s="19"/>
      <c r="AG193" s="46"/>
      <c r="AH193" s="19"/>
      <c r="AI193" s="55">
        <f t="shared" si="189"/>
        <v>71</v>
      </c>
      <c r="AJ193" s="27">
        <f t="shared" si="190"/>
        <v>2528.9230398245013</v>
      </c>
      <c r="AK193" s="27">
        <f t="shared" si="191"/>
        <v>126.44615199122507</v>
      </c>
      <c r="AL193" s="28">
        <f t="shared" si="192"/>
        <v>25</v>
      </c>
      <c r="AM193" s="27">
        <f t="shared" si="193"/>
        <v>250000</v>
      </c>
      <c r="AN193" s="56">
        <f t="shared" si="213"/>
        <v>9.3620000000000001</v>
      </c>
      <c r="AO193" s="52">
        <f t="shared" si="194"/>
        <v>2340.5</v>
      </c>
      <c r="AP193" s="28"/>
      <c r="AQ193" s="9">
        <f t="shared" si="216"/>
        <v>311.39164729012992</v>
      </c>
      <c r="AR193" s="9">
        <f t="shared" si="195"/>
        <v>0</v>
      </c>
      <c r="AS193" s="30">
        <f t="shared" si="196"/>
        <v>2.176235971898155E-2</v>
      </c>
      <c r="AT193" s="30">
        <f t="shared" si="197"/>
        <v>6.7766170418140335E-3</v>
      </c>
      <c r="AU193" s="30">
        <f t="shared" si="198"/>
        <v>0</v>
      </c>
      <c r="AV193" s="30">
        <f t="shared" si="199"/>
        <v>1.4985742677167516E-2</v>
      </c>
      <c r="AW193" s="28"/>
      <c r="AX193" s="52">
        <f t="shared" si="200"/>
        <v>50.771585224383955</v>
      </c>
      <c r="AY193" s="52">
        <f t="shared" si="201"/>
        <v>35.074130735910572</v>
      </c>
      <c r="AZ193" s="19"/>
      <c r="BA193" s="19"/>
      <c r="BB193" s="53">
        <f t="shared" si="202"/>
        <v>12.226513282002191</v>
      </c>
      <c r="BC193" s="53">
        <f t="shared" si="203"/>
        <v>-0.61132566410010947</v>
      </c>
      <c r="BD193" s="53">
        <f t="shared" si="204"/>
        <v>-0.12086679872680772</v>
      </c>
      <c r="BE193" s="53">
        <f t="shared" si="205"/>
        <v>-1694.1542604535084</v>
      </c>
      <c r="BF193" s="53">
        <f t="shared" si="206"/>
        <v>-1682.6599396343331</v>
      </c>
      <c r="BG193" s="53">
        <f t="shared" si="207"/>
        <v>10.279363945746814</v>
      </c>
      <c r="BH193" s="53">
        <f t="shared" si="217"/>
        <v>5.1217128450951783</v>
      </c>
      <c r="BI193" s="53">
        <f t="shared" si="208"/>
        <v>-1667.2588628434912</v>
      </c>
    </row>
    <row r="194" spans="1:61" x14ac:dyDescent="0.2">
      <c r="A194" s="34"/>
      <c r="B194" s="89"/>
      <c r="C194" s="91"/>
      <c r="D194" s="19"/>
      <c r="E194" s="55">
        <f t="shared" si="176"/>
        <v>72</v>
      </c>
      <c r="F194" s="27">
        <f t="shared" si="218"/>
        <v>2528.9230398245013</v>
      </c>
      <c r="G194" s="27">
        <f t="shared" si="219"/>
        <v>126.44615199122507</v>
      </c>
      <c r="H194" s="28">
        <f t="shared" si="174"/>
        <v>25</v>
      </c>
      <c r="I194" s="27">
        <f t="shared" si="210"/>
        <v>250000</v>
      </c>
      <c r="J194" s="56">
        <f t="shared" si="211"/>
        <v>9.3689999999999998</v>
      </c>
      <c r="K194" s="52">
        <f t="shared" si="177"/>
        <v>2342.25</v>
      </c>
      <c r="L194" s="28"/>
      <c r="M194" s="96">
        <f t="shared" si="212"/>
        <v>408.68041796632269</v>
      </c>
      <c r="N194" s="9">
        <v>0</v>
      </c>
      <c r="O194" s="30">
        <f t="shared" si="214"/>
        <v>4.834671949072309E-3</v>
      </c>
      <c r="P194" s="30">
        <f t="shared" si="178"/>
        <v>1.975835752876927E-3</v>
      </c>
      <c r="Q194" s="30">
        <f t="shared" si="179"/>
        <v>0</v>
      </c>
      <c r="R194" s="30">
        <f t="shared" si="180"/>
        <v>2.858836196195382E-3</v>
      </c>
      <c r="S194" s="28"/>
      <c r="T194" s="52">
        <f t="shared" si="181"/>
        <v>11.315549696803739</v>
      </c>
      <c r="U194" s="52">
        <f t="shared" si="175"/>
        <v>6.6961090805386334</v>
      </c>
      <c r="V194" s="19"/>
      <c r="W194" s="19"/>
      <c r="X194" s="53">
        <f t="shared" si="182"/>
        <v>7.2297767236427397</v>
      </c>
      <c r="Y194" s="53">
        <f t="shared" si="183"/>
        <v>-0.36148883618213701</v>
      </c>
      <c r="Z194" s="53">
        <f t="shared" si="184"/>
        <v>-7.1470904904884544E-2</v>
      </c>
      <c r="AA194" s="53">
        <f t="shared" si="185"/>
        <v>-493.95893821923175</v>
      </c>
      <c r="AB194" s="53">
        <f t="shared" si="186"/>
        <v>-487.16212123667606</v>
      </c>
      <c r="AC194" s="53">
        <f t="shared" si="187"/>
        <v>7.0583436424101542</v>
      </c>
      <c r="AD194" s="53">
        <f t="shared" si="215"/>
        <v>1.4928227617076806</v>
      </c>
      <c r="AE194" s="53">
        <f t="shared" si="188"/>
        <v>-478.61095483255826</v>
      </c>
      <c r="AF194" s="19"/>
      <c r="AG194" s="46"/>
      <c r="AH194" s="19"/>
      <c r="AI194" s="55">
        <f t="shared" si="189"/>
        <v>72</v>
      </c>
      <c r="AJ194" s="27">
        <f t="shared" si="190"/>
        <v>2528.9230398245013</v>
      </c>
      <c r="AK194" s="27">
        <f t="shared" si="191"/>
        <v>126.44615199122507</v>
      </c>
      <c r="AL194" s="28">
        <f t="shared" si="192"/>
        <v>25</v>
      </c>
      <c r="AM194" s="27">
        <f t="shared" si="193"/>
        <v>250000</v>
      </c>
      <c r="AN194" s="56">
        <f t="shared" si="213"/>
        <v>9.3689999999999998</v>
      </c>
      <c r="AO194" s="52">
        <f t="shared" si="194"/>
        <v>2342.25</v>
      </c>
      <c r="AP194" s="28"/>
      <c r="AQ194" s="9">
        <f t="shared" si="216"/>
        <v>331.03113855272142</v>
      </c>
      <c r="AR194" s="9">
        <f t="shared" si="195"/>
        <v>0</v>
      </c>
      <c r="AS194" s="30">
        <f t="shared" si="196"/>
        <v>1.4985742677167516E-2</v>
      </c>
      <c r="AT194" s="30">
        <f t="shared" si="197"/>
        <v>4.960747460480871E-3</v>
      </c>
      <c r="AU194" s="30">
        <f t="shared" si="198"/>
        <v>0</v>
      </c>
      <c r="AV194" s="30">
        <f t="shared" si="199"/>
        <v>1.0024995216686646E-2</v>
      </c>
      <c r="AW194" s="28"/>
      <c r="AX194" s="52">
        <f t="shared" si="200"/>
        <v>35.074130735910572</v>
      </c>
      <c r="AY194" s="52">
        <f t="shared" si="201"/>
        <v>23.481045046284297</v>
      </c>
      <c r="AZ194" s="19"/>
      <c r="BA194" s="19"/>
      <c r="BB194" s="53">
        <f t="shared" si="202"/>
        <v>7.2297767236427397</v>
      </c>
      <c r="BC194" s="53">
        <f t="shared" si="203"/>
        <v>-0.36148883618213701</v>
      </c>
      <c r="BD194" s="53">
        <f t="shared" si="204"/>
        <v>-7.1470904904884544E-2</v>
      </c>
      <c r="BE194" s="53">
        <f t="shared" si="205"/>
        <v>-1240.1868651202178</v>
      </c>
      <c r="BF194" s="53">
        <f t="shared" si="206"/>
        <v>-1233.390048137662</v>
      </c>
      <c r="BG194" s="53">
        <f t="shared" si="207"/>
        <v>7.0583436424101542</v>
      </c>
      <c r="BH194" s="53">
        <f t="shared" si="217"/>
        <v>3.4433104074919458</v>
      </c>
      <c r="BI194" s="53">
        <f t="shared" si="208"/>
        <v>-1222.8883940877599</v>
      </c>
    </row>
    <row r="195" spans="1:61" x14ac:dyDescent="0.2">
      <c r="A195" s="34"/>
      <c r="B195" s="89"/>
      <c r="C195" s="91"/>
      <c r="D195" s="19"/>
      <c r="E195" s="55">
        <f t="shared" si="176"/>
        <v>73</v>
      </c>
      <c r="F195" s="27">
        <f t="shared" si="218"/>
        <v>2528.9230398245013</v>
      </c>
      <c r="G195" s="27">
        <f t="shared" si="219"/>
        <v>126.44615199122507</v>
      </c>
      <c r="H195" s="28">
        <f t="shared" si="174"/>
        <v>25</v>
      </c>
      <c r="I195" s="27">
        <f t="shared" si="210"/>
        <v>250000</v>
      </c>
      <c r="J195" s="56">
        <f t="shared" si="211"/>
        <v>9.3520000000000003</v>
      </c>
      <c r="K195" s="52">
        <f t="shared" si="177"/>
        <v>2338</v>
      </c>
      <c r="L195" s="28"/>
      <c r="M195" s="96">
        <f t="shared" si="212"/>
        <v>433.33088999197975</v>
      </c>
      <c r="N195" s="9">
        <v>0</v>
      </c>
      <c r="O195" s="30">
        <f t="shared" si="214"/>
        <v>2.858836196195382E-3</v>
      </c>
      <c r="P195" s="30">
        <f t="shared" si="178"/>
        <v>1.2388220332386309E-3</v>
      </c>
      <c r="Q195" s="30">
        <f t="shared" si="179"/>
        <v>0</v>
      </c>
      <c r="R195" s="30">
        <f t="shared" si="180"/>
        <v>1.6200141629567511E-3</v>
      </c>
      <c r="S195" s="28"/>
      <c r="T195" s="52">
        <f t="shared" si="181"/>
        <v>6.6961090805386334</v>
      </c>
      <c r="U195" s="52">
        <f t="shared" si="175"/>
        <v>3.7875931129928841</v>
      </c>
      <c r="V195" s="19"/>
      <c r="W195" s="19"/>
      <c r="X195" s="53">
        <f t="shared" si="182"/>
        <v>4.096891141543332</v>
      </c>
      <c r="Y195" s="53">
        <f t="shared" si="183"/>
        <v>-0.20484455707716659</v>
      </c>
      <c r="Z195" s="53">
        <f t="shared" si="184"/>
        <v>-4.0500354073918776E-2</v>
      </c>
      <c r="AA195" s="53">
        <f t="shared" si="185"/>
        <v>-309.70550830965772</v>
      </c>
      <c r="AB195" s="53">
        <f t="shared" si="186"/>
        <v>-305.85396207926544</v>
      </c>
      <c r="AC195" s="53">
        <f t="shared" si="187"/>
        <v>4.6400513460098116</v>
      </c>
      <c r="AD195" s="53">
        <f t="shared" si="215"/>
        <v>0.86924664323340928</v>
      </c>
      <c r="AE195" s="53">
        <f t="shared" si="188"/>
        <v>-300.34466409002226</v>
      </c>
      <c r="AF195" s="19"/>
      <c r="AG195" s="46"/>
      <c r="AH195" s="19"/>
      <c r="AI195" s="55">
        <f t="shared" si="189"/>
        <v>73</v>
      </c>
      <c r="AJ195" s="27">
        <f t="shared" si="190"/>
        <v>2528.9230398245013</v>
      </c>
      <c r="AK195" s="27">
        <f t="shared" si="191"/>
        <v>126.44615199122507</v>
      </c>
      <c r="AL195" s="28">
        <f t="shared" si="192"/>
        <v>25</v>
      </c>
      <c r="AM195" s="27">
        <f t="shared" si="193"/>
        <v>250000</v>
      </c>
      <c r="AN195" s="56">
        <f t="shared" si="213"/>
        <v>9.3520000000000003</v>
      </c>
      <c r="AO195" s="52">
        <f t="shared" si="194"/>
        <v>2338</v>
      </c>
      <c r="AP195" s="28"/>
      <c r="AQ195" s="9">
        <f t="shared" si="216"/>
        <v>350.99802089350362</v>
      </c>
      <c r="AR195" s="9">
        <f t="shared" si="195"/>
        <v>0</v>
      </c>
      <c r="AS195" s="30">
        <f t="shared" si="196"/>
        <v>1.0024995216686646E-2</v>
      </c>
      <c r="AT195" s="30">
        <f t="shared" si="197"/>
        <v>3.5187534805238532E-3</v>
      </c>
      <c r="AU195" s="30">
        <f t="shared" si="198"/>
        <v>0</v>
      </c>
      <c r="AV195" s="30">
        <f t="shared" si="199"/>
        <v>6.5062417361627933E-3</v>
      </c>
      <c r="AW195" s="28"/>
      <c r="AX195" s="52">
        <f t="shared" si="200"/>
        <v>23.481045046284297</v>
      </c>
      <c r="AY195" s="52">
        <f t="shared" si="201"/>
        <v>15.211593179148611</v>
      </c>
      <c r="AZ195" s="19"/>
      <c r="BA195" s="19"/>
      <c r="BB195" s="53">
        <f t="shared" si="202"/>
        <v>4.096891141543332</v>
      </c>
      <c r="BC195" s="53">
        <f t="shared" si="203"/>
        <v>-0.20484455707716659</v>
      </c>
      <c r="BD195" s="53">
        <f t="shared" si="204"/>
        <v>-4.0500354073918776E-2</v>
      </c>
      <c r="BE195" s="53">
        <f t="shared" si="205"/>
        <v>-879.68837013096334</v>
      </c>
      <c r="BF195" s="53">
        <f t="shared" si="206"/>
        <v>-875.83682390057106</v>
      </c>
      <c r="BG195" s="53">
        <f t="shared" si="207"/>
        <v>4.6400513460098116</v>
      </c>
      <c r="BH195" s="53">
        <f t="shared" si="217"/>
        <v>2.2472249906178146</v>
      </c>
      <c r="BI195" s="53">
        <f t="shared" si="208"/>
        <v>-868.94954756394338</v>
      </c>
    </row>
    <row r="196" spans="1:61" x14ac:dyDescent="0.2">
      <c r="A196" s="34"/>
      <c r="B196" s="89"/>
      <c r="C196" s="91"/>
      <c r="D196" s="19"/>
      <c r="E196" s="55">
        <f t="shared" si="176"/>
        <v>74</v>
      </c>
      <c r="F196" s="27">
        <f t="shared" si="218"/>
        <v>2528.9230398245013</v>
      </c>
      <c r="G196" s="27">
        <f t="shared" si="219"/>
        <v>126.44615199122507</v>
      </c>
      <c r="H196" s="28">
        <f t="shared" ref="H196:H217" si="220">$B$32</f>
        <v>25</v>
      </c>
      <c r="I196" s="27">
        <f t="shared" si="210"/>
        <v>250000</v>
      </c>
      <c r="J196" s="56">
        <f t="shared" si="211"/>
        <v>9.31</v>
      </c>
      <c r="K196" s="52">
        <f t="shared" si="177"/>
        <v>2327.5</v>
      </c>
      <c r="L196" s="28"/>
      <c r="M196" s="96">
        <f t="shared" si="212"/>
        <v>458.27674614469652</v>
      </c>
      <c r="N196" s="9">
        <v>0</v>
      </c>
      <c r="O196" s="30">
        <f t="shared" si="214"/>
        <v>1.6200141629567511E-3</v>
      </c>
      <c r="P196" s="30">
        <f t="shared" si="178"/>
        <v>7.4241481930814406E-4</v>
      </c>
      <c r="Q196" s="30">
        <f t="shared" si="179"/>
        <v>0</v>
      </c>
      <c r="R196" s="30">
        <f t="shared" si="180"/>
        <v>8.7759934364860703E-4</v>
      </c>
      <c r="S196" s="28"/>
      <c r="T196" s="52">
        <f t="shared" si="181"/>
        <v>3.7875931129928841</v>
      </c>
      <c r="U196" s="52">
        <f t="shared" si="175"/>
        <v>2.0426124723421331</v>
      </c>
      <c r="V196" s="19"/>
      <c r="W196" s="19"/>
      <c r="X196" s="53">
        <f t="shared" si="182"/>
        <v>2.2193811998878226</v>
      </c>
      <c r="Y196" s="53">
        <f t="shared" si="183"/>
        <v>-0.11096905999439112</v>
      </c>
      <c r="Z196" s="53">
        <f t="shared" si="184"/>
        <v>-2.1939983591215177E-2</v>
      </c>
      <c r="AA196" s="53">
        <f t="shared" si="185"/>
        <v>-185.60370482703601</v>
      </c>
      <c r="AB196" s="53">
        <f t="shared" si="186"/>
        <v>-183.51723267073379</v>
      </c>
      <c r="AC196" s="53">
        <f t="shared" si="187"/>
        <v>2.913376062422965</v>
      </c>
      <c r="AD196" s="53">
        <f t="shared" si="215"/>
        <v>0.48403923560521772</v>
      </c>
      <c r="AE196" s="53">
        <f t="shared" si="188"/>
        <v>-180.1198173727056</v>
      </c>
      <c r="AF196" s="19"/>
      <c r="AG196" s="46"/>
      <c r="AH196" s="19"/>
      <c r="AI196" s="55">
        <f t="shared" si="189"/>
        <v>74</v>
      </c>
      <c r="AJ196" s="27">
        <f t="shared" si="190"/>
        <v>2528.9230398245013</v>
      </c>
      <c r="AK196" s="27">
        <f t="shared" si="191"/>
        <v>126.44615199122507</v>
      </c>
      <c r="AL196" s="28">
        <f t="shared" si="192"/>
        <v>25</v>
      </c>
      <c r="AM196" s="27">
        <f t="shared" si="193"/>
        <v>250000</v>
      </c>
      <c r="AN196" s="56">
        <f t="shared" si="213"/>
        <v>9.31</v>
      </c>
      <c r="AO196" s="52">
        <f t="shared" si="194"/>
        <v>2327.5</v>
      </c>
      <c r="AP196" s="28"/>
      <c r="AQ196" s="9">
        <f t="shared" si="216"/>
        <v>371.20416437720422</v>
      </c>
      <c r="AR196" s="9">
        <f t="shared" si="195"/>
        <v>0</v>
      </c>
      <c r="AS196" s="30">
        <f t="shared" si="196"/>
        <v>6.5062417361627933E-3</v>
      </c>
      <c r="AT196" s="30">
        <f t="shared" si="197"/>
        <v>2.4151440269084001E-3</v>
      </c>
      <c r="AU196" s="30">
        <f t="shared" si="198"/>
        <v>0</v>
      </c>
      <c r="AV196" s="30">
        <f t="shared" si="199"/>
        <v>4.0910977092543932E-3</v>
      </c>
      <c r="AW196" s="28"/>
      <c r="AX196" s="52">
        <f t="shared" si="200"/>
        <v>15.211593179148611</v>
      </c>
      <c r="AY196" s="52">
        <f t="shared" si="201"/>
        <v>9.5220299182896007</v>
      </c>
      <c r="AZ196" s="19"/>
      <c r="BA196" s="19"/>
      <c r="BB196" s="53">
        <f t="shared" si="202"/>
        <v>2.2193811998878226</v>
      </c>
      <c r="BC196" s="53">
        <f t="shared" si="203"/>
        <v>-0.11096905999439112</v>
      </c>
      <c r="BD196" s="53">
        <f t="shared" si="204"/>
        <v>-2.1939983591215177E-2</v>
      </c>
      <c r="BE196" s="53">
        <f t="shared" si="205"/>
        <v>-603.78600672710002</v>
      </c>
      <c r="BF196" s="53">
        <f t="shared" si="206"/>
        <v>-601.69953457079782</v>
      </c>
      <c r="BG196" s="53">
        <f t="shared" si="207"/>
        <v>2.913376062422965</v>
      </c>
      <c r="BH196" s="53">
        <f t="shared" si="217"/>
        <v>1.4219054725576012</v>
      </c>
      <c r="BI196" s="53">
        <f t="shared" si="208"/>
        <v>-597.36425303581734</v>
      </c>
    </row>
    <row r="197" spans="1:61" x14ac:dyDescent="0.2">
      <c r="A197" s="34"/>
      <c r="B197" s="89"/>
      <c r="C197" s="91"/>
      <c r="D197" s="19"/>
      <c r="E197" s="55">
        <f t="shared" si="176"/>
        <v>75</v>
      </c>
      <c r="F197" s="27">
        <f t="shared" si="218"/>
        <v>2528.9230398245013</v>
      </c>
      <c r="G197" s="27">
        <f t="shared" si="219"/>
        <v>126.44615199122507</v>
      </c>
      <c r="H197" s="28">
        <f t="shared" si="220"/>
        <v>25</v>
      </c>
      <c r="I197" s="27">
        <f t="shared" si="210"/>
        <v>250000</v>
      </c>
      <c r="J197" s="56">
        <f t="shared" si="211"/>
        <v>9.24</v>
      </c>
      <c r="K197" s="52">
        <f t="shared" si="177"/>
        <v>2310</v>
      </c>
      <c r="L197" s="28"/>
      <c r="M197" s="96">
        <f t="shared" si="212"/>
        <v>483.47902733288441</v>
      </c>
      <c r="N197" s="9">
        <v>0</v>
      </c>
      <c r="O197" s="30">
        <f t="shared" si="214"/>
        <v>8.7759934364860703E-4</v>
      </c>
      <c r="P197" s="30">
        <f t="shared" si="178"/>
        <v>4.2430087705520631E-4</v>
      </c>
      <c r="Q197" s="30">
        <f t="shared" si="179"/>
        <v>0</v>
      </c>
      <c r="R197" s="30">
        <f t="shared" si="180"/>
        <v>4.5329846659340073E-4</v>
      </c>
      <c r="S197" s="28"/>
      <c r="T197" s="52">
        <f t="shared" si="181"/>
        <v>2.0426124723421331</v>
      </c>
      <c r="U197" s="52">
        <f t="shared" si="175"/>
        <v>1.0471194578307557</v>
      </c>
      <c r="V197" s="19"/>
      <c r="W197" s="19"/>
      <c r="X197" s="53">
        <f t="shared" si="182"/>
        <v>1.1463569360851682</v>
      </c>
      <c r="Y197" s="53">
        <f t="shared" si="183"/>
        <v>-5.7317846804258409E-2</v>
      </c>
      <c r="Z197" s="53">
        <f t="shared" si="184"/>
        <v>-1.1332461664835019E-2</v>
      </c>
      <c r="AA197" s="53">
        <f t="shared" si="185"/>
        <v>-106.07521926380157</v>
      </c>
      <c r="AB197" s="53">
        <f t="shared" si="186"/>
        <v>-104.99751263618549</v>
      </c>
      <c r="AC197" s="53">
        <f t="shared" si="187"/>
        <v>1.743328480453556</v>
      </c>
      <c r="AD197" s="53">
        <f t="shared" si="215"/>
        <v>0.25709648534112861</v>
      </c>
      <c r="AE197" s="53">
        <f t="shared" si="188"/>
        <v>-102.99708767039081</v>
      </c>
      <c r="AF197" s="19"/>
      <c r="AG197" s="46"/>
      <c r="AH197" s="19"/>
      <c r="AI197" s="55">
        <f t="shared" si="189"/>
        <v>75</v>
      </c>
      <c r="AJ197" s="27">
        <f t="shared" si="190"/>
        <v>2528.9230398245013</v>
      </c>
      <c r="AK197" s="27">
        <f t="shared" si="191"/>
        <v>126.44615199122507</v>
      </c>
      <c r="AL197" s="28">
        <f t="shared" si="192"/>
        <v>25</v>
      </c>
      <c r="AM197" s="27">
        <f t="shared" si="193"/>
        <v>250000</v>
      </c>
      <c r="AN197" s="56">
        <f t="shared" si="213"/>
        <v>9.24</v>
      </c>
      <c r="AO197" s="52">
        <f t="shared" si="194"/>
        <v>2310</v>
      </c>
      <c r="AP197" s="28"/>
      <c r="AQ197" s="9">
        <f t="shared" si="216"/>
        <v>391.61801213963639</v>
      </c>
      <c r="AR197" s="9">
        <f t="shared" si="195"/>
        <v>0</v>
      </c>
      <c r="AS197" s="30">
        <f t="shared" si="196"/>
        <v>4.0910977092543932E-3</v>
      </c>
      <c r="AT197" s="30">
        <f t="shared" si="197"/>
        <v>1.6021475523672255E-3</v>
      </c>
      <c r="AU197" s="30">
        <f t="shared" si="198"/>
        <v>0</v>
      </c>
      <c r="AV197" s="30">
        <f t="shared" si="199"/>
        <v>2.4889501568871675E-3</v>
      </c>
      <c r="AW197" s="28"/>
      <c r="AX197" s="52">
        <f t="shared" si="200"/>
        <v>9.5220299182896007</v>
      </c>
      <c r="AY197" s="52">
        <f t="shared" si="201"/>
        <v>5.7494748624093566</v>
      </c>
      <c r="AZ197" s="19"/>
      <c r="BA197" s="19"/>
      <c r="BB197" s="53">
        <f t="shared" si="202"/>
        <v>1.1463569360851682</v>
      </c>
      <c r="BC197" s="53">
        <f t="shared" si="203"/>
        <v>-5.7317846804258409E-2</v>
      </c>
      <c r="BD197" s="53">
        <f t="shared" si="204"/>
        <v>-1.1332461664835019E-2</v>
      </c>
      <c r="BE197" s="53">
        <f t="shared" si="205"/>
        <v>-400.53688809180636</v>
      </c>
      <c r="BF197" s="53">
        <f t="shared" si="206"/>
        <v>-399.45918146419029</v>
      </c>
      <c r="BG197" s="53">
        <f t="shared" si="207"/>
        <v>1.743328480453556</v>
      </c>
      <c r="BH197" s="53">
        <f t="shared" si="217"/>
        <v>0.8711277400684635</v>
      </c>
      <c r="BI197" s="53">
        <f t="shared" si="208"/>
        <v>-396.84472524366828</v>
      </c>
    </row>
    <row r="198" spans="1:61" x14ac:dyDescent="0.2">
      <c r="A198" s="34"/>
      <c r="B198" s="89"/>
      <c r="C198" s="91"/>
      <c r="D198" s="19"/>
      <c r="E198" s="55">
        <f t="shared" si="176"/>
        <v>76</v>
      </c>
      <c r="F198" s="27">
        <f t="shared" si="218"/>
        <v>2528.9230398245013</v>
      </c>
      <c r="G198" s="27">
        <f t="shared" si="219"/>
        <v>126.44615199122507</v>
      </c>
      <c r="H198" s="28">
        <f t="shared" si="220"/>
        <v>25</v>
      </c>
      <c r="I198" s="27">
        <f t="shared" si="210"/>
        <v>250000</v>
      </c>
      <c r="J198" s="56">
        <f t="shared" si="211"/>
        <v>9.1430000000000007</v>
      </c>
      <c r="K198" s="52">
        <f t="shared" si="177"/>
        <v>2285.75</v>
      </c>
      <c r="L198" s="28"/>
      <c r="M198" s="96">
        <f t="shared" si="212"/>
        <v>508.82090161880569</v>
      </c>
      <c r="N198" s="9">
        <v>0</v>
      </c>
      <c r="O198" s="30">
        <f t="shared" si="214"/>
        <v>4.5329846659340073E-4</v>
      </c>
      <c r="P198" s="30">
        <f t="shared" si="178"/>
        <v>2.3064773447447622E-4</v>
      </c>
      <c r="Q198" s="30">
        <f t="shared" si="179"/>
        <v>0</v>
      </c>
      <c r="R198" s="30">
        <f t="shared" si="180"/>
        <v>2.226507321189245E-4</v>
      </c>
      <c r="S198" s="28"/>
      <c r="T198" s="52">
        <f t="shared" si="181"/>
        <v>1.0471194578307557</v>
      </c>
      <c r="U198" s="52">
        <f t="shared" si="175"/>
        <v>0.50892391094083167</v>
      </c>
      <c r="V198" s="19"/>
      <c r="W198" s="19"/>
      <c r="X198" s="53">
        <f t="shared" si="182"/>
        <v>0.56306656628934126</v>
      </c>
      <c r="Y198" s="53">
        <f t="shared" si="183"/>
        <v>-2.8153328314467065E-2</v>
      </c>
      <c r="Z198" s="53">
        <f t="shared" si="184"/>
        <v>-5.5662683029731128E-3</v>
      </c>
      <c r="AA198" s="53">
        <f t="shared" si="185"/>
        <v>-57.661933618619052</v>
      </c>
      <c r="AB198" s="53">
        <f t="shared" si="186"/>
        <v>-57.132586648947154</v>
      </c>
      <c r="AC198" s="53">
        <f t="shared" si="187"/>
        <v>0.99112751381241626</v>
      </c>
      <c r="AD198" s="53">
        <f t="shared" si="215"/>
        <v>0.12987876773097309</v>
      </c>
      <c r="AE198" s="53">
        <f t="shared" si="188"/>
        <v>-56.011580367403766</v>
      </c>
      <c r="AF198" s="19"/>
      <c r="AG198" s="46"/>
      <c r="AH198" s="19"/>
      <c r="AI198" s="55">
        <f t="shared" si="189"/>
        <v>76</v>
      </c>
      <c r="AJ198" s="27">
        <f t="shared" si="190"/>
        <v>2528.9230398245013</v>
      </c>
      <c r="AK198" s="27">
        <f t="shared" si="191"/>
        <v>126.44615199122507</v>
      </c>
      <c r="AL198" s="28">
        <f t="shared" si="192"/>
        <v>25</v>
      </c>
      <c r="AM198" s="27">
        <f t="shared" si="193"/>
        <v>250000</v>
      </c>
      <c r="AN198" s="56">
        <f t="shared" si="213"/>
        <v>9.1430000000000007</v>
      </c>
      <c r="AO198" s="52">
        <f t="shared" si="194"/>
        <v>2285.75</v>
      </c>
      <c r="AP198" s="28"/>
      <c r="AQ198" s="9">
        <f t="shared" si="216"/>
        <v>412.14493031123266</v>
      </c>
      <c r="AR198" s="9">
        <f t="shared" si="195"/>
        <v>0</v>
      </c>
      <c r="AS198" s="30">
        <f t="shared" si="196"/>
        <v>2.4889501568871675E-3</v>
      </c>
      <c r="AT198" s="30">
        <f t="shared" si="197"/>
        <v>1.0258081889583932E-3</v>
      </c>
      <c r="AU198" s="30">
        <f t="shared" si="198"/>
        <v>0</v>
      </c>
      <c r="AV198" s="30">
        <f t="shared" si="199"/>
        <v>1.4631419679287743E-3</v>
      </c>
      <c r="AW198" s="28"/>
      <c r="AX198" s="52">
        <f t="shared" si="200"/>
        <v>5.7494748624093566</v>
      </c>
      <c r="AY198" s="52">
        <f t="shared" si="201"/>
        <v>3.3443767531931958</v>
      </c>
      <c r="AZ198" s="19"/>
      <c r="BA198" s="19"/>
      <c r="BB198" s="53">
        <f t="shared" si="202"/>
        <v>0.56306656628934126</v>
      </c>
      <c r="BC198" s="53">
        <f t="shared" si="203"/>
        <v>-2.8153328314467065E-2</v>
      </c>
      <c r="BD198" s="53">
        <f t="shared" si="204"/>
        <v>-5.5662683029731128E-3</v>
      </c>
      <c r="BE198" s="53">
        <f t="shared" si="205"/>
        <v>-256.4520472395983</v>
      </c>
      <c r="BF198" s="53">
        <f t="shared" si="206"/>
        <v>-255.92270026992639</v>
      </c>
      <c r="BG198" s="53">
        <f t="shared" si="207"/>
        <v>0.99112751381241626</v>
      </c>
      <c r="BH198" s="53">
        <f t="shared" si="217"/>
        <v>0.51592396578469635</v>
      </c>
      <c r="BI198" s="53">
        <f t="shared" si="208"/>
        <v>-254.41564879032927</v>
      </c>
    </row>
    <row r="199" spans="1:61" x14ac:dyDescent="0.2">
      <c r="A199" s="34"/>
      <c r="B199" s="89"/>
      <c r="C199" s="91"/>
      <c r="D199" s="19"/>
      <c r="E199" s="55">
        <f t="shared" si="176"/>
        <v>77</v>
      </c>
      <c r="F199" s="27">
        <f t="shared" si="218"/>
        <v>2528.9230398245013</v>
      </c>
      <c r="G199" s="27">
        <f t="shared" si="219"/>
        <v>126.44615199122507</v>
      </c>
      <c r="H199" s="28">
        <f t="shared" si="220"/>
        <v>25</v>
      </c>
      <c r="I199" s="27">
        <f t="shared" si="210"/>
        <v>250000</v>
      </c>
      <c r="J199" s="56">
        <f t="shared" si="211"/>
        <v>9.0169999999999995</v>
      </c>
      <c r="K199" s="52">
        <f t="shared" si="177"/>
        <v>2254.25</v>
      </c>
      <c r="L199" s="28"/>
      <c r="M199" s="96">
        <f t="shared" si="212"/>
        <v>534.70201361296063</v>
      </c>
      <c r="N199" s="9">
        <v>0</v>
      </c>
      <c r="O199" s="30">
        <f t="shared" si="214"/>
        <v>2.226507321189245E-4</v>
      </c>
      <c r="P199" s="30">
        <f t="shared" si="178"/>
        <v>1.1905179479638881E-4</v>
      </c>
      <c r="Q199" s="30">
        <f t="shared" si="179"/>
        <v>0</v>
      </c>
      <c r="R199" s="30">
        <f t="shared" si="180"/>
        <v>1.0359893732253569E-4</v>
      </c>
      <c r="S199" s="28"/>
      <c r="T199" s="52">
        <f t="shared" si="181"/>
        <v>0.50892391094083167</v>
      </c>
      <c r="U199" s="52">
        <f t="shared" si="175"/>
        <v>0.23353790445932607</v>
      </c>
      <c r="V199" s="19"/>
      <c r="W199" s="19"/>
      <c r="X199" s="53">
        <f t="shared" si="182"/>
        <v>0.26199373949629495</v>
      </c>
      <c r="Y199" s="53">
        <f t="shared" si="183"/>
        <v>-1.3099686974814747E-2</v>
      </c>
      <c r="Z199" s="53">
        <f t="shared" si="184"/>
        <v>-2.5899734330633922E-3</v>
      </c>
      <c r="AA199" s="53">
        <f t="shared" si="185"/>
        <v>-29.762948699097205</v>
      </c>
      <c r="AB199" s="53">
        <f t="shared" si="186"/>
        <v>-29.516644620008787</v>
      </c>
      <c r="AC199" s="53">
        <f t="shared" si="187"/>
        <v>0.5342165571367804</v>
      </c>
      <c r="AD199" s="53">
        <f t="shared" si="215"/>
        <v>6.2213924857450094E-2</v>
      </c>
      <c r="AE199" s="53">
        <f t="shared" si="188"/>
        <v>-28.920214138014558</v>
      </c>
      <c r="AF199" s="19"/>
      <c r="AG199" s="46"/>
      <c r="AH199" s="19"/>
      <c r="AI199" s="55">
        <f t="shared" si="189"/>
        <v>77</v>
      </c>
      <c r="AJ199" s="27">
        <f t="shared" si="190"/>
        <v>2528.9230398245013</v>
      </c>
      <c r="AK199" s="27">
        <f t="shared" si="191"/>
        <v>126.44615199122507</v>
      </c>
      <c r="AL199" s="28">
        <f t="shared" si="192"/>
        <v>25</v>
      </c>
      <c r="AM199" s="27">
        <f t="shared" si="193"/>
        <v>250000</v>
      </c>
      <c r="AN199" s="56">
        <f t="shared" si="213"/>
        <v>9.0169999999999995</v>
      </c>
      <c r="AO199" s="52">
        <f t="shared" si="194"/>
        <v>2254.25</v>
      </c>
      <c r="AP199" s="28"/>
      <c r="AQ199" s="9">
        <f t="shared" si="216"/>
        <v>433.10863102649813</v>
      </c>
      <c r="AR199" s="9">
        <f t="shared" si="195"/>
        <v>0</v>
      </c>
      <c r="AS199" s="30">
        <f t="shared" si="196"/>
        <v>1.4631419679287743E-3</v>
      </c>
      <c r="AT199" s="30">
        <f t="shared" si="197"/>
        <v>6.3369941472704778E-4</v>
      </c>
      <c r="AU199" s="30">
        <f t="shared" si="198"/>
        <v>0</v>
      </c>
      <c r="AV199" s="30">
        <f t="shared" si="199"/>
        <v>8.2944255320172651E-4</v>
      </c>
      <c r="AW199" s="28"/>
      <c r="AX199" s="52">
        <f t="shared" si="200"/>
        <v>3.3443767531931958</v>
      </c>
      <c r="AY199" s="52">
        <f t="shared" si="201"/>
        <v>1.869770875554992</v>
      </c>
      <c r="AZ199" s="19"/>
      <c r="BA199" s="19"/>
      <c r="BB199" s="53">
        <f t="shared" si="202"/>
        <v>0.26199373949629495</v>
      </c>
      <c r="BC199" s="53">
        <f t="shared" si="203"/>
        <v>-1.3099686974814747E-2</v>
      </c>
      <c r="BD199" s="53">
        <f t="shared" si="204"/>
        <v>-2.5899734330633922E-3</v>
      </c>
      <c r="BE199" s="53">
        <f t="shared" si="205"/>
        <v>-158.42485368176193</v>
      </c>
      <c r="BF199" s="53">
        <f t="shared" si="206"/>
        <v>-158.17854960267351</v>
      </c>
      <c r="BG199" s="53">
        <f t="shared" si="207"/>
        <v>0.5342165571367804</v>
      </c>
      <c r="BH199" s="53">
        <f t="shared" si="217"/>
        <v>0.29499364052792043</v>
      </c>
      <c r="BI199" s="53">
        <f t="shared" si="208"/>
        <v>-157.34933940500881</v>
      </c>
    </row>
    <row r="200" spans="1:61" x14ac:dyDescent="0.2">
      <c r="A200" s="34"/>
      <c r="B200" s="89"/>
      <c r="C200" s="91"/>
      <c r="D200" s="19"/>
      <c r="E200" s="55">
        <f t="shared" si="176"/>
        <v>78</v>
      </c>
      <c r="F200" s="27">
        <f t="shared" si="218"/>
        <v>2528.9230398245013</v>
      </c>
      <c r="G200" s="27">
        <f t="shared" si="219"/>
        <v>126.44615199122507</v>
      </c>
      <c r="H200" s="28">
        <f t="shared" si="220"/>
        <v>25</v>
      </c>
      <c r="I200" s="27">
        <f t="shared" si="210"/>
        <v>250000</v>
      </c>
      <c r="J200" s="56">
        <f t="shared" si="211"/>
        <v>8.859</v>
      </c>
      <c r="K200" s="52">
        <f t="shared" si="177"/>
        <v>2214.75</v>
      </c>
      <c r="L200" s="28"/>
      <c r="M200" s="96">
        <f t="shared" si="212"/>
        <v>561.14625297214752</v>
      </c>
      <c r="N200" s="9">
        <v>0</v>
      </c>
      <c r="O200" s="30">
        <f t="shared" si="214"/>
        <v>1.0359893732253569E-4</v>
      </c>
      <c r="P200" s="30">
        <f t="shared" si="178"/>
        <v>5.8134155490437267E-5</v>
      </c>
      <c r="Q200" s="30">
        <f t="shared" si="179"/>
        <v>0</v>
      </c>
      <c r="R200" s="30">
        <f t="shared" si="180"/>
        <v>4.5464781832098422E-5</v>
      </c>
      <c r="S200" s="28"/>
      <c r="T200" s="52">
        <f t="shared" si="181"/>
        <v>0.23353790445932607</v>
      </c>
      <c r="U200" s="52">
        <f t="shared" si="175"/>
        <v>0.10069312556263998</v>
      </c>
      <c r="V200" s="19"/>
      <c r="W200" s="19"/>
      <c r="X200" s="53">
        <f t="shared" si="182"/>
        <v>0.1149769342757881</v>
      </c>
      <c r="Y200" s="53">
        <f t="shared" si="183"/>
        <v>-5.7488467137894054E-3</v>
      </c>
      <c r="Z200" s="53">
        <f t="shared" si="184"/>
        <v>-1.1366195458024605E-3</v>
      </c>
      <c r="AA200" s="53">
        <f t="shared" si="185"/>
        <v>-14.533538872609316</v>
      </c>
      <c r="AB200" s="53">
        <f t="shared" si="186"/>
        <v>-14.42544740459312</v>
      </c>
      <c r="AC200" s="53">
        <f t="shared" si="187"/>
        <v>0.27246466644399964</v>
      </c>
      <c r="AD200" s="53">
        <f t="shared" si="215"/>
        <v>2.813976271276997E-2</v>
      </c>
      <c r="AE200" s="53">
        <f t="shared" si="188"/>
        <v>-14.12484297543635</v>
      </c>
      <c r="AF200" s="19"/>
      <c r="AG200" s="46"/>
      <c r="AH200" s="19"/>
      <c r="AI200" s="55">
        <f t="shared" si="189"/>
        <v>78</v>
      </c>
      <c r="AJ200" s="27">
        <f t="shared" si="190"/>
        <v>2528.9230398245013</v>
      </c>
      <c r="AK200" s="27">
        <f t="shared" si="191"/>
        <v>126.44615199122507</v>
      </c>
      <c r="AL200" s="28">
        <f t="shared" si="192"/>
        <v>25</v>
      </c>
      <c r="AM200" s="27">
        <f t="shared" si="193"/>
        <v>250000</v>
      </c>
      <c r="AN200" s="56">
        <f t="shared" si="213"/>
        <v>8.859</v>
      </c>
      <c r="AO200" s="52">
        <f t="shared" si="194"/>
        <v>2214.75</v>
      </c>
      <c r="AP200" s="28"/>
      <c r="AQ200" s="9">
        <f t="shared" si="216"/>
        <v>454.52846490743951</v>
      </c>
      <c r="AR200" s="9">
        <f t="shared" si="195"/>
        <v>0</v>
      </c>
      <c r="AS200" s="30">
        <f t="shared" si="196"/>
        <v>8.2944255320172651E-4</v>
      </c>
      <c r="AT200" s="30">
        <f t="shared" si="197"/>
        <v>3.77005250435688E-4</v>
      </c>
      <c r="AU200" s="30">
        <f t="shared" si="198"/>
        <v>0</v>
      </c>
      <c r="AV200" s="30">
        <f t="shared" si="199"/>
        <v>4.5243730276603851E-4</v>
      </c>
      <c r="AW200" s="28"/>
      <c r="AX200" s="52">
        <f t="shared" si="200"/>
        <v>1.869770875554992</v>
      </c>
      <c r="AY200" s="52">
        <f t="shared" si="201"/>
        <v>1.0020355163010839</v>
      </c>
      <c r="AZ200" s="19"/>
      <c r="BA200" s="19"/>
      <c r="BB200" s="53">
        <f t="shared" si="202"/>
        <v>0.1149769342757881</v>
      </c>
      <c r="BC200" s="53">
        <f t="shared" si="203"/>
        <v>-5.7488467137894054E-3</v>
      </c>
      <c r="BD200" s="53">
        <f t="shared" si="204"/>
        <v>-1.1366195458024605E-3</v>
      </c>
      <c r="BE200" s="53">
        <f t="shared" si="205"/>
        <v>-94.251312608922007</v>
      </c>
      <c r="BF200" s="53">
        <f t="shared" si="206"/>
        <v>-94.143221140905808</v>
      </c>
      <c r="BG200" s="53">
        <f t="shared" si="207"/>
        <v>0.27246466644399964</v>
      </c>
      <c r="BH200" s="53">
        <f t="shared" si="217"/>
        <v>0.16246816349115908</v>
      </c>
      <c r="BI200" s="53">
        <f t="shared" si="208"/>
        <v>-93.708288310970659</v>
      </c>
    </row>
    <row r="201" spans="1:61" x14ac:dyDescent="0.2">
      <c r="A201" s="34"/>
      <c r="B201" s="89"/>
      <c r="C201" s="91"/>
      <c r="D201" s="19"/>
      <c r="E201" s="55">
        <f t="shared" si="176"/>
        <v>79</v>
      </c>
      <c r="F201" s="27">
        <f t="shared" si="218"/>
        <v>2528.9230398245013</v>
      </c>
      <c r="G201" s="27">
        <f t="shared" si="219"/>
        <v>126.44615199122507</v>
      </c>
      <c r="H201" s="28">
        <f t="shared" si="220"/>
        <v>25</v>
      </c>
      <c r="I201" s="27">
        <f t="shared" si="210"/>
        <v>250000</v>
      </c>
      <c r="J201" s="56">
        <f t="shared" si="211"/>
        <v>8.6679999999999993</v>
      </c>
      <c r="K201" s="52">
        <f t="shared" si="177"/>
        <v>2167</v>
      </c>
      <c r="L201" s="28"/>
      <c r="M201" s="96">
        <f t="shared" si="212"/>
        <v>588.07578968269388</v>
      </c>
      <c r="N201" s="9">
        <v>0</v>
      </c>
      <c r="O201" s="30">
        <f t="shared" si="214"/>
        <v>4.5464781832098422E-5</v>
      </c>
      <c r="P201" s="30">
        <f t="shared" si="178"/>
        <v>2.6736737478662671E-5</v>
      </c>
      <c r="Q201" s="30">
        <f t="shared" si="179"/>
        <v>0</v>
      </c>
      <c r="R201" s="30">
        <f t="shared" si="180"/>
        <v>1.8728044353435751E-5</v>
      </c>
      <c r="S201" s="28"/>
      <c r="T201" s="52">
        <f t="shared" si="181"/>
        <v>0.10069312556263998</v>
      </c>
      <c r="U201" s="52">
        <f t="shared" si="175"/>
        <v>4.0583672113895269E-2</v>
      </c>
      <c r="V201" s="19"/>
      <c r="W201" s="19"/>
      <c r="X201" s="53">
        <f t="shared" si="182"/>
        <v>4.7361782856258826E-2</v>
      </c>
      <c r="Y201" s="53">
        <f t="shared" si="183"/>
        <v>-2.3680891428129415E-3</v>
      </c>
      <c r="Z201" s="53">
        <f t="shared" si="184"/>
        <v>-4.6820110883589376E-4</v>
      </c>
      <c r="AA201" s="53">
        <f t="shared" si="185"/>
        <v>-6.684184369665668</v>
      </c>
      <c r="AB201" s="53">
        <f t="shared" si="186"/>
        <v>-6.6396588770610583</v>
      </c>
      <c r="AC201" s="53">
        <f t="shared" si="187"/>
        <v>0.13092356420492862</v>
      </c>
      <c r="AD201" s="53">
        <f t="shared" si="215"/>
        <v>1.1960324595306429E-2</v>
      </c>
      <c r="AE201" s="53">
        <f t="shared" si="188"/>
        <v>-6.4967749882608237</v>
      </c>
      <c r="AF201" s="19"/>
      <c r="AG201" s="46"/>
      <c r="AH201" s="19"/>
      <c r="AI201" s="55">
        <f t="shared" si="189"/>
        <v>79</v>
      </c>
      <c r="AJ201" s="27">
        <f t="shared" si="190"/>
        <v>2528.9230398245013</v>
      </c>
      <c r="AK201" s="27">
        <f t="shared" si="191"/>
        <v>126.44615199122507</v>
      </c>
      <c r="AL201" s="28">
        <f t="shared" si="192"/>
        <v>25</v>
      </c>
      <c r="AM201" s="27">
        <f t="shared" si="193"/>
        <v>250000</v>
      </c>
      <c r="AN201" s="56">
        <f t="shared" si="213"/>
        <v>8.6679999999999993</v>
      </c>
      <c r="AO201" s="52">
        <f t="shared" si="194"/>
        <v>2167</v>
      </c>
      <c r="AP201" s="28"/>
      <c r="AQ201" s="9">
        <f t="shared" si="216"/>
        <v>476.34138964298205</v>
      </c>
      <c r="AR201" s="9">
        <f t="shared" si="195"/>
        <v>0</v>
      </c>
      <c r="AS201" s="30">
        <f t="shared" si="196"/>
        <v>4.5243730276603851E-4</v>
      </c>
      <c r="AT201" s="30">
        <f t="shared" si="197"/>
        <v>2.1551461352589741E-4</v>
      </c>
      <c r="AU201" s="30">
        <f t="shared" si="198"/>
        <v>0</v>
      </c>
      <c r="AV201" s="30">
        <f t="shared" si="199"/>
        <v>2.369226892401411E-4</v>
      </c>
      <c r="AW201" s="28"/>
      <c r="AX201" s="52">
        <f t="shared" si="200"/>
        <v>1.0020355163010839</v>
      </c>
      <c r="AY201" s="52">
        <f t="shared" si="201"/>
        <v>0.51341146758338574</v>
      </c>
      <c r="AZ201" s="19"/>
      <c r="BA201" s="19"/>
      <c r="BB201" s="53">
        <f t="shared" si="202"/>
        <v>4.7361782856258826E-2</v>
      </c>
      <c r="BC201" s="53">
        <f t="shared" si="203"/>
        <v>-2.3680891428129415E-3</v>
      </c>
      <c r="BD201" s="53">
        <f t="shared" si="204"/>
        <v>-4.6820110883589376E-4</v>
      </c>
      <c r="BE201" s="53">
        <f t="shared" si="205"/>
        <v>-53.878653381474351</v>
      </c>
      <c r="BF201" s="53">
        <f t="shared" si="206"/>
        <v>-53.834127888869737</v>
      </c>
      <c r="BG201" s="53">
        <f t="shared" si="207"/>
        <v>0.13092356420492862</v>
      </c>
      <c r="BH201" s="53">
        <f t="shared" si="217"/>
        <v>8.5957050025297868E-2</v>
      </c>
      <c r="BI201" s="53">
        <f t="shared" si="208"/>
        <v>-53.61724727463951</v>
      </c>
    </row>
    <row r="202" spans="1:61" x14ac:dyDescent="0.2">
      <c r="A202" s="34"/>
      <c r="B202" s="89"/>
      <c r="C202" s="91"/>
      <c r="D202" s="19"/>
      <c r="E202" s="55">
        <f t="shared" si="176"/>
        <v>80</v>
      </c>
      <c r="F202" s="27">
        <f t="shared" si="218"/>
        <v>2528.9230398245013</v>
      </c>
      <c r="G202" s="27">
        <f t="shared" si="219"/>
        <v>126.44615199122507</v>
      </c>
      <c r="H202" s="28">
        <f t="shared" si="220"/>
        <v>25</v>
      </c>
      <c r="I202" s="27">
        <f t="shared" si="210"/>
        <v>250000</v>
      </c>
      <c r="J202" s="56">
        <f t="shared" si="211"/>
        <v>8.4420000000000002</v>
      </c>
      <c r="K202" s="52">
        <f t="shared" si="177"/>
        <v>2110.5</v>
      </c>
      <c r="L202" s="28"/>
      <c r="M202" s="96">
        <f t="shared" si="212"/>
        <v>615.42359159128341</v>
      </c>
      <c r="N202" s="9">
        <v>0</v>
      </c>
      <c r="O202" s="30">
        <f t="shared" si="214"/>
        <v>1.8728044353435751E-5</v>
      </c>
      <c r="P202" s="30">
        <f t="shared" si="178"/>
        <v>1.1525680319472285E-5</v>
      </c>
      <c r="Q202" s="30">
        <f t="shared" si="179"/>
        <v>0</v>
      </c>
      <c r="R202" s="30">
        <f t="shared" si="180"/>
        <v>7.2023640339634654E-6</v>
      </c>
      <c r="S202" s="28"/>
      <c r="T202" s="52">
        <f t="shared" si="181"/>
        <v>4.0583672113895269E-2</v>
      </c>
      <c r="U202" s="52">
        <f t="shared" si="175"/>
        <v>1.5200589293679893E-2</v>
      </c>
      <c r="V202" s="19"/>
      <c r="W202" s="19"/>
      <c r="X202" s="53">
        <f t="shared" si="182"/>
        <v>1.8214224346693543E-2</v>
      </c>
      <c r="Y202" s="53">
        <f t="shared" si="183"/>
        <v>-9.1071121733467719E-4</v>
      </c>
      <c r="Z202" s="53">
        <f t="shared" si="184"/>
        <v>-1.8005910084908664E-4</v>
      </c>
      <c r="AA202" s="53">
        <f t="shared" si="185"/>
        <v>-2.8814200798680711</v>
      </c>
      <c r="AB202" s="53">
        <f t="shared" si="186"/>
        <v>-2.8642966258395615</v>
      </c>
      <c r="AC202" s="53">
        <f t="shared" si="187"/>
        <v>5.8996644622231122E-2</v>
      </c>
      <c r="AD202" s="53">
        <f t="shared" si="215"/>
        <v>4.752314099918024E-3</v>
      </c>
      <c r="AE202" s="53">
        <f t="shared" si="188"/>
        <v>-2.8005476671174123</v>
      </c>
      <c r="AF202" s="19"/>
      <c r="AG202" s="46"/>
      <c r="AH202" s="19"/>
      <c r="AI202" s="55">
        <f t="shared" si="189"/>
        <v>80</v>
      </c>
      <c r="AJ202" s="27">
        <f t="shared" si="190"/>
        <v>2528.9230398245013</v>
      </c>
      <c r="AK202" s="27">
        <f t="shared" si="191"/>
        <v>126.44615199122507</v>
      </c>
      <c r="AL202" s="28">
        <f t="shared" si="192"/>
        <v>25</v>
      </c>
      <c r="AM202" s="27">
        <f t="shared" si="193"/>
        <v>250000</v>
      </c>
      <c r="AN202" s="56">
        <f t="shared" si="213"/>
        <v>8.4420000000000002</v>
      </c>
      <c r="AO202" s="52">
        <f t="shared" si="194"/>
        <v>2110.5</v>
      </c>
      <c r="AP202" s="28"/>
      <c r="AQ202" s="9">
        <f t="shared" si="216"/>
        <v>498.49310918893957</v>
      </c>
      <c r="AR202" s="9">
        <f t="shared" si="195"/>
        <v>0</v>
      </c>
      <c r="AS202" s="30">
        <f t="shared" si="196"/>
        <v>2.369226892401411E-4</v>
      </c>
      <c r="AT202" s="30">
        <f t="shared" si="197"/>
        <v>1.1810432799672285E-4</v>
      </c>
      <c r="AU202" s="30">
        <f t="shared" si="198"/>
        <v>0</v>
      </c>
      <c r="AV202" s="30">
        <f t="shared" si="199"/>
        <v>1.1881836124341825E-4</v>
      </c>
      <c r="AW202" s="28"/>
      <c r="AX202" s="52">
        <f t="shared" si="200"/>
        <v>0.51341146758338574</v>
      </c>
      <c r="AY202" s="52">
        <f t="shared" si="201"/>
        <v>0.25076615140423419</v>
      </c>
      <c r="AZ202" s="19"/>
      <c r="BA202" s="19"/>
      <c r="BB202" s="53">
        <f t="shared" si="202"/>
        <v>1.8214224346693543E-2</v>
      </c>
      <c r="BC202" s="53">
        <f t="shared" si="203"/>
        <v>-9.1071121733467719E-4</v>
      </c>
      <c r="BD202" s="53">
        <f t="shared" si="204"/>
        <v>-1.8005910084908664E-4</v>
      </c>
      <c r="BE202" s="53">
        <f t="shared" si="205"/>
        <v>-29.526081999180711</v>
      </c>
      <c r="BF202" s="53">
        <f t="shared" si="206"/>
        <v>-29.508958545152201</v>
      </c>
      <c r="BG202" s="53">
        <f t="shared" si="207"/>
        <v>5.8996644622231122E-2</v>
      </c>
      <c r="BH202" s="53">
        <f t="shared" si="217"/>
        <v>4.3569648019339706E-2</v>
      </c>
      <c r="BI202" s="53">
        <f t="shared" si="208"/>
        <v>-29.406392252510631</v>
      </c>
    </row>
    <row r="203" spans="1:61" x14ac:dyDescent="0.2">
      <c r="A203" s="34"/>
      <c r="B203" s="89"/>
      <c r="C203" s="91"/>
      <c r="D203" s="19"/>
      <c r="E203" s="55">
        <f t="shared" si="176"/>
        <v>81</v>
      </c>
      <c r="F203" s="27">
        <f t="shared" si="218"/>
        <v>2528.9230398245013</v>
      </c>
      <c r="G203" s="27">
        <f t="shared" si="219"/>
        <v>126.44615199122507</v>
      </c>
      <c r="H203" s="28">
        <f t="shared" si="220"/>
        <v>25</v>
      </c>
      <c r="I203" s="27">
        <f t="shared" si="210"/>
        <v>250000</v>
      </c>
      <c r="J203" s="56">
        <f t="shared" si="211"/>
        <v>8.1790000000000003</v>
      </c>
      <c r="K203" s="52">
        <f t="shared" si="177"/>
        <v>2044.75</v>
      </c>
      <c r="L203" s="28"/>
      <c r="M203" s="96">
        <f t="shared" si="212"/>
        <v>643.13518343898352</v>
      </c>
      <c r="N203" s="9">
        <v>0</v>
      </c>
      <c r="O203" s="30">
        <f t="shared" si="214"/>
        <v>7.2023640339634654E-6</v>
      </c>
      <c r="P203" s="30">
        <f t="shared" si="178"/>
        <v>4.6320937141774313E-6</v>
      </c>
      <c r="Q203" s="30">
        <f t="shared" si="179"/>
        <v>0</v>
      </c>
      <c r="R203" s="30">
        <f t="shared" si="180"/>
        <v>2.5702703197860341E-6</v>
      </c>
      <c r="S203" s="28"/>
      <c r="T203" s="52">
        <f t="shared" si="181"/>
        <v>1.5200589293679893E-2</v>
      </c>
      <c r="U203" s="52">
        <f t="shared" si="175"/>
        <v>5.2555602363824928E-3</v>
      </c>
      <c r="V203" s="19"/>
      <c r="W203" s="19"/>
      <c r="X203" s="53">
        <f t="shared" si="182"/>
        <v>6.5000158302839905E-3</v>
      </c>
      <c r="Y203" s="53">
        <f t="shared" si="183"/>
        <v>-3.2500079151419949E-4</v>
      </c>
      <c r="Z203" s="53">
        <f t="shared" si="184"/>
        <v>-6.4256757994650854E-5</v>
      </c>
      <c r="AA203" s="53">
        <f t="shared" si="185"/>
        <v>-1.1580234285443578</v>
      </c>
      <c r="AB203" s="53">
        <f t="shared" si="186"/>
        <v>-1.1519126702635827</v>
      </c>
      <c r="AC203" s="53">
        <f t="shared" si="187"/>
        <v>2.4798503749479357E-2</v>
      </c>
      <c r="AD203" s="53">
        <f t="shared" si="215"/>
        <v>1.7548544714429252E-3</v>
      </c>
      <c r="AE203" s="53">
        <f t="shared" si="188"/>
        <v>-1.1253593120426604</v>
      </c>
      <c r="AF203" s="19"/>
      <c r="AG203" s="46"/>
      <c r="AH203" s="19"/>
      <c r="AI203" s="55">
        <f t="shared" si="189"/>
        <v>81</v>
      </c>
      <c r="AJ203" s="27">
        <f t="shared" si="190"/>
        <v>2528.9230398245013</v>
      </c>
      <c r="AK203" s="27">
        <f t="shared" si="191"/>
        <v>126.44615199122507</v>
      </c>
      <c r="AL203" s="28">
        <f t="shared" si="192"/>
        <v>25</v>
      </c>
      <c r="AM203" s="27">
        <f t="shared" si="193"/>
        <v>250000</v>
      </c>
      <c r="AN203" s="56">
        <f t="shared" si="213"/>
        <v>8.1790000000000003</v>
      </c>
      <c r="AO203" s="52">
        <f t="shared" si="194"/>
        <v>2044.75</v>
      </c>
      <c r="AP203" s="28"/>
      <c r="AQ203" s="9">
        <f t="shared" si="216"/>
        <v>520.93949858557664</v>
      </c>
      <c r="AR203" s="9">
        <f t="shared" si="195"/>
        <v>0</v>
      </c>
      <c r="AS203" s="30">
        <f t="shared" si="196"/>
        <v>1.1881836124341825E-4</v>
      </c>
      <c r="AT203" s="30">
        <f t="shared" si="197"/>
        <v>6.1897177528906215E-5</v>
      </c>
      <c r="AU203" s="30">
        <f t="shared" si="198"/>
        <v>0</v>
      </c>
      <c r="AV203" s="30">
        <f t="shared" si="199"/>
        <v>5.6921183714512034E-5</v>
      </c>
      <c r="AW203" s="28"/>
      <c r="AX203" s="52">
        <f t="shared" si="200"/>
        <v>0.25076615140423419</v>
      </c>
      <c r="AY203" s="52">
        <f t="shared" si="201"/>
        <v>0.11638959040024847</v>
      </c>
      <c r="AZ203" s="19"/>
      <c r="BA203" s="19"/>
      <c r="BB203" s="53">
        <f t="shared" si="202"/>
        <v>6.5000158302839905E-3</v>
      </c>
      <c r="BC203" s="53">
        <f t="shared" si="203"/>
        <v>-3.2500079151419949E-4</v>
      </c>
      <c r="BD203" s="53">
        <f t="shared" si="204"/>
        <v>-6.4256757994650854E-5</v>
      </c>
      <c r="BE203" s="53">
        <f t="shared" si="205"/>
        <v>-15.474294382226553</v>
      </c>
      <c r="BF203" s="53">
        <f t="shared" si="206"/>
        <v>-15.468183623945778</v>
      </c>
      <c r="BG203" s="53">
        <f t="shared" si="207"/>
        <v>2.4798503749479357E-2</v>
      </c>
      <c r="BH203" s="53">
        <f t="shared" si="217"/>
        <v>2.1093876356317879E-2</v>
      </c>
      <c r="BI203" s="53">
        <f t="shared" si="208"/>
        <v>-15.422291243839981</v>
      </c>
    </row>
    <row r="204" spans="1:61" x14ac:dyDescent="0.2">
      <c r="A204" s="34"/>
      <c r="B204" s="89"/>
      <c r="C204" s="91"/>
      <c r="D204" s="19"/>
      <c r="E204" s="55">
        <f t="shared" si="176"/>
        <v>82</v>
      </c>
      <c r="F204" s="27">
        <f t="shared" si="218"/>
        <v>2528.9230398245013</v>
      </c>
      <c r="G204" s="27">
        <f t="shared" si="219"/>
        <v>126.44615199122507</v>
      </c>
      <c r="H204" s="28">
        <f t="shared" si="220"/>
        <v>25</v>
      </c>
      <c r="I204" s="27">
        <f t="shared" si="210"/>
        <v>250000</v>
      </c>
      <c r="J204" s="56">
        <f t="shared" si="211"/>
        <v>7.8780000000000001</v>
      </c>
      <c r="K204" s="52">
        <f t="shared" si="177"/>
        <v>1969.5</v>
      </c>
      <c r="L204" s="28"/>
      <c r="M204" s="96">
        <f t="shared" si="212"/>
        <v>671.18473729163918</v>
      </c>
      <c r="N204" s="9">
        <v>0</v>
      </c>
      <c r="O204" s="30">
        <f t="shared" si="214"/>
        <v>2.5702703197860341E-6</v>
      </c>
      <c r="P204" s="30">
        <f t="shared" si="178"/>
        <v>1.7251262093540868E-6</v>
      </c>
      <c r="Q204" s="30">
        <f t="shared" si="179"/>
        <v>0</v>
      </c>
      <c r="R204" s="30">
        <f t="shared" si="180"/>
        <v>8.451441104319473E-7</v>
      </c>
      <c r="S204" s="28"/>
      <c r="T204" s="52">
        <f t="shared" si="181"/>
        <v>5.2555602363824928E-3</v>
      </c>
      <c r="U204" s="52">
        <f t="shared" si="175"/>
        <v>1.6645113254957202E-3</v>
      </c>
      <c r="V204" s="19"/>
      <c r="W204" s="19"/>
      <c r="X204" s="53">
        <f t="shared" si="182"/>
        <v>2.1373044128433342E-3</v>
      </c>
      <c r="Y204" s="53">
        <f t="shared" si="183"/>
        <v>-1.0686522064216672E-4</v>
      </c>
      <c r="Z204" s="53">
        <f t="shared" si="184"/>
        <v>-2.1128602760798683E-5</v>
      </c>
      <c r="AA204" s="53">
        <f t="shared" si="185"/>
        <v>-0.43128155233852167</v>
      </c>
      <c r="AB204" s="53">
        <f t="shared" si="186"/>
        <v>-0.4292722417490813</v>
      </c>
      <c r="AC204" s="53">
        <f t="shared" si="187"/>
        <v>9.6648864636282011E-3</v>
      </c>
      <c r="AD204" s="53">
        <f t="shared" si="215"/>
        <v>5.9815238331160426E-4</v>
      </c>
      <c r="AE204" s="53">
        <f t="shared" si="188"/>
        <v>-0.4190092029021415</v>
      </c>
      <c r="AF204" s="19"/>
      <c r="AG204" s="46"/>
      <c r="AH204" s="19"/>
      <c r="AI204" s="55">
        <f t="shared" si="189"/>
        <v>82</v>
      </c>
      <c r="AJ204" s="27">
        <f t="shared" si="190"/>
        <v>2528.9230398245013</v>
      </c>
      <c r="AK204" s="27">
        <f t="shared" si="191"/>
        <v>126.44615199122507</v>
      </c>
      <c r="AL204" s="28">
        <f t="shared" si="192"/>
        <v>25</v>
      </c>
      <c r="AM204" s="27">
        <f t="shared" si="193"/>
        <v>250000</v>
      </c>
      <c r="AN204" s="56">
        <f t="shared" si="213"/>
        <v>7.8780000000000001</v>
      </c>
      <c r="AO204" s="52">
        <f t="shared" si="194"/>
        <v>1969.5</v>
      </c>
      <c r="AP204" s="28"/>
      <c r="AQ204" s="9">
        <f t="shared" si="216"/>
        <v>543.65963720622779</v>
      </c>
      <c r="AR204" s="9">
        <f t="shared" si="195"/>
        <v>0</v>
      </c>
      <c r="AS204" s="30">
        <f t="shared" si="196"/>
        <v>5.6921183714512034E-5</v>
      </c>
      <c r="AT204" s="30">
        <f t="shared" si="197"/>
        <v>3.0945750087580653E-5</v>
      </c>
      <c r="AU204" s="30">
        <f t="shared" si="198"/>
        <v>0</v>
      </c>
      <c r="AV204" s="30">
        <f t="shared" si="199"/>
        <v>2.5975433626931381E-5</v>
      </c>
      <c r="AW204" s="28"/>
      <c r="AX204" s="52">
        <f t="shared" si="200"/>
        <v>0.11638959040024847</v>
      </c>
      <c r="AY204" s="52">
        <f t="shared" si="201"/>
        <v>5.1158616528241357E-2</v>
      </c>
      <c r="AZ204" s="19"/>
      <c r="BA204" s="19"/>
      <c r="BB204" s="53">
        <f t="shared" si="202"/>
        <v>2.1373044128433342E-3</v>
      </c>
      <c r="BC204" s="53">
        <f t="shared" si="203"/>
        <v>-1.0686522064216672E-4</v>
      </c>
      <c r="BD204" s="53">
        <f t="shared" si="204"/>
        <v>-2.1128602760798683E-5</v>
      </c>
      <c r="BE204" s="53">
        <f t="shared" si="205"/>
        <v>-7.7364375218951631</v>
      </c>
      <c r="BF204" s="53">
        <f t="shared" si="206"/>
        <v>-7.7344282113057226</v>
      </c>
      <c r="BG204" s="53">
        <f t="shared" si="207"/>
        <v>9.6648864636282011E-3</v>
      </c>
      <c r="BH204" s="53">
        <f t="shared" si="217"/>
        <v>9.7218265835527073E-3</v>
      </c>
      <c r="BI204" s="53">
        <f t="shared" si="208"/>
        <v>-7.7150414982585414</v>
      </c>
    </row>
    <row r="205" spans="1:61" x14ac:dyDescent="0.2">
      <c r="A205" s="34"/>
      <c r="B205" s="89"/>
      <c r="C205" s="91"/>
      <c r="D205" s="19"/>
      <c r="E205" s="55">
        <f t="shared" si="176"/>
        <v>83</v>
      </c>
      <c r="F205" s="27">
        <f t="shared" si="218"/>
        <v>2528.9230398245013</v>
      </c>
      <c r="G205" s="27">
        <f t="shared" si="219"/>
        <v>126.44615199122507</v>
      </c>
      <c r="H205" s="28">
        <f t="shared" si="220"/>
        <v>25</v>
      </c>
      <c r="I205" s="27">
        <f t="shared" si="210"/>
        <v>250000</v>
      </c>
      <c r="J205" s="56">
        <f t="shared" si="211"/>
        <v>7.5369999999999999</v>
      </c>
      <c r="K205" s="52">
        <f t="shared" si="177"/>
        <v>1884.25</v>
      </c>
      <c r="L205" s="28"/>
      <c r="M205" s="96">
        <f t="shared" si="212"/>
        <v>699.55870349074962</v>
      </c>
      <c r="N205" s="9">
        <v>0</v>
      </c>
      <c r="O205" s="30">
        <f t="shared" si="214"/>
        <v>8.451441104319473E-7</v>
      </c>
      <c r="P205" s="30">
        <f t="shared" si="178"/>
        <v>5.9122791815661597E-7</v>
      </c>
      <c r="Q205" s="30">
        <f t="shared" si="179"/>
        <v>0</v>
      </c>
      <c r="R205" s="30">
        <f t="shared" si="180"/>
        <v>2.5391619227533133E-7</v>
      </c>
      <c r="S205" s="28"/>
      <c r="T205" s="52">
        <f t="shared" si="181"/>
        <v>1.6645113254957202E-3</v>
      </c>
      <c r="U205" s="52">
        <f t="shared" si="175"/>
        <v>4.7844158529479307E-4</v>
      </c>
      <c r="V205" s="19"/>
      <c r="W205" s="19"/>
      <c r="X205" s="53">
        <f t="shared" si="182"/>
        <v>6.4213450882959352E-4</v>
      </c>
      <c r="Y205" s="53">
        <f t="shared" si="183"/>
        <v>-3.2106725441479675E-5</v>
      </c>
      <c r="Z205" s="53">
        <f t="shared" si="184"/>
        <v>-6.3479048068832831E-6</v>
      </c>
      <c r="AA205" s="53">
        <f t="shared" si="185"/>
        <v>-0.147806979539154</v>
      </c>
      <c r="AB205" s="53">
        <f t="shared" si="186"/>
        <v>-0.14720329966057277</v>
      </c>
      <c r="AC205" s="53">
        <f t="shared" si="187"/>
        <v>3.4696846047371967E-3</v>
      </c>
      <c r="AD205" s="53">
        <f t="shared" si="215"/>
        <v>1.8673086681517795E-4</v>
      </c>
      <c r="AE205" s="53">
        <f t="shared" si="188"/>
        <v>-0.1435468841890204</v>
      </c>
      <c r="AF205" s="19"/>
      <c r="AG205" s="46"/>
      <c r="AH205" s="19"/>
      <c r="AI205" s="55">
        <f t="shared" si="189"/>
        <v>83</v>
      </c>
      <c r="AJ205" s="27">
        <f t="shared" si="190"/>
        <v>2528.9230398245013</v>
      </c>
      <c r="AK205" s="27">
        <f t="shared" si="191"/>
        <v>126.44615199122507</v>
      </c>
      <c r="AL205" s="28">
        <f t="shared" si="192"/>
        <v>25</v>
      </c>
      <c r="AM205" s="27">
        <f t="shared" si="193"/>
        <v>250000</v>
      </c>
      <c r="AN205" s="56">
        <f t="shared" si="213"/>
        <v>7.5369999999999999</v>
      </c>
      <c r="AO205" s="52">
        <f t="shared" si="194"/>
        <v>1884.25</v>
      </c>
      <c r="AP205" s="28"/>
      <c r="AQ205" s="9">
        <f t="shared" si="216"/>
        <v>566.6425498275072</v>
      </c>
      <c r="AR205" s="9">
        <f t="shared" si="195"/>
        <v>0</v>
      </c>
      <c r="AS205" s="30">
        <f t="shared" si="196"/>
        <v>2.5975433626931381E-5</v>
      </c>
      <c r="AT205" s="30">
        <f t="shared" si="197"/>
        <v>1.4718785943239572E-5</v>
      </c>
      <c r="AU205" s="30">
        <f t="shared" si="198"/>
        <v>0</v>
      </c>
      <c r="AV205" s="30">
        <f t="shared" si="199"/>
        <v>1.1256647683691808E-5</v>
      </c>
      <c r="AW205" s="28"/>
      <c r="AX205" s="52">
        <f t="shared" si="200"/>
        <v>5.1158616528241357E-2</v>
      </c>
      <c r="AY205" s="52">
        <f t="shared" si="201"/>
        <v>2.1210338397996291E-2</v>
      </c>
      <c r="AZ205" s="19"/>
      <c r="BA205" s="19"/>
      <c r="BB205" s="53">
        <f t="shared" si="202"/>
        <v>6.4213450882959352E-4</v>
      </c>
      <c r="BC205" s="53">
        <f t="shared" si="203"/>
        <v>-3.2106725441479675E-5</v>
      </c>
      <c r="BD205" s="53">
        <f t="shared" si="204"/>
        <v>-6.3479048068832831E-6</v>
      </c>
      <c r="BE205" s="53">
        <f t="shared" si="205"/>
        <v>-3.6796964858098931</v>
      </c>
      <c r="BF205" s="53">
        <f t="shared" si="206"/>
        <v>-3.6790928059313117</v>
      </c>
      <c r="BG205" s="53">
        <f t="shared" si="207"/>
        <v>3.4696846047371967E-3</v>
      </c>
      <c r="BH205" s="53">
        <f t="shared" si="217"/>
        <v>4.2500055454755018E-3</v>
      </c>
      <c r="BI205" s="53">
        <f t="shared" si="208"/>
        <v>-3.6713731157810989</v>
      </c>
    </row>
    <row r="206" spans="1:61" x14ac:dyDescent="0.2">
      <c r="A206" s="34"/>
      <c r="B206" s="89"/>
      <c r="C206" s="91"/>
      <c r="D206" s="19"/>
      <c r="E206" s="55">
        <f t="shared" si="176"/>
        <v>84</v>
      </c>
      <c r="F206" s="27">
        <f t="shared" si="218"/>
        <v>2528.9230398245013</v>
      </c>
      <c r="G206" s="27">
        <f t="shared" si="219"/>
        <v>126.44615199122507</v>
      </c>
      <c r="H206" s="28">
        <f t="shared" si="220"/>
        <v>25</v>
      </c>
      <c r="I206" s="27">
        <f t="shared" si="210"/>
        <v>250000</v>
      </c>
      <c r="J206" s="56">
        <f t="shared" si="211"/>
        <v>7.1529999999999996</v>
      </c>
      <c r="K206" s="52">
        <f t="shared" si="177"/>
        <v>1788.25</v>
      </c>
      <c r="L206" s="28"/>
      <c r="M206" s="96">
        <f t="shared" si="212"/>
        <v>728.23868626754756</v>
      </c>
      <c r="N206" s="9">
        <v>0</v>
      </c>
      <c r="O206" s="30">
        <f t="shared" si="214"/>
        <v>2.5391619227533133E-7</v>
      </c>
      <c r="P206" s="30">
        <f t="shared" si="178"/>
        <v>1.8491159428464528E-7</v>
      </c>
      <c r="Q206" s="30">
        <f t="shared" si="179"/>
        <v>0</v>
      </c>
      <c r="R206" s="30">
        <f t="shared" si="180"/>
        <v>6.9004597990686051E-8</v>
      </c>
      <c r="S206" s="28"/>
      <c r="T206" s="52">
        <f t="shared" si="181"/>
        <v>4.7844158529479307E-4</v>
      </c>
      <c r="U206" s="52">
        <f t="shared" ref="U206:U217" si="221">K206*R206</f>
        <v>1.2339747235684434E-4</v>
      </c>
      <c r="V206" s="19"/>
      <c r="W206" s="19"/>
      <c r="X206" s="53">
        <f t="shared" si="182"/>
        <v>1.7450731771247345E-4</v>
      </c>
      <c r="Y206" s="53">
        <f t="shared" si="183"/>
        <v>-8.7253658856236722E-6</v>
      </c>
      <c r="Z206" s="53">
        <f t="shared" si="184"/>
        <v>-1.7251149497671513E-6</v>
      </c>
      <c r="AA206" s="53">
        <f t="shared" si="185"/>
        <v>-4.6227898571161323E-2</v>
      </c>
      <c r="AB206" s="53">
        <f t="shared" si="186"/>
        <v>-4.6063841734284239E-2</v>
      </c>
      <c r="AC206" s="53">
        <f t="shared" si="187"/>
        <v>1.1383971592450353E-3</v>
      </c>
      <c r="AD206" s="53">
        <f t="shared" si="215"/>
        <v>5.2888261643694665E-5</v>
      </c>
      <c r="AE206" s="53">
        <f t="shared" si="188"/>
        <v>-4.4872556313395512E-2</v>
      </c>
      <c r="AF206" s="19"/>
      <c r="AG206" s="46"/>
      <c r="AH206" s="19"/>
      <c r="AI206" s="55">
        <f t="shared" si="189"/>
        <v>84</v>
      </c>
      <c r="AJ206" s="27">
        <f t="shared" si="190"/>
        <v>2528.9230398245013</v>
      </c>
      <c r="AK206" s="27">
        <f t="shared" si="191"/>
        <v>126.44615199122507</v>
      </c>
      <c r="AL206" s="28">
        <f t="shared" si="192"/>
        <v>25</v>
      </c>
      <c r="AM206" s="27">
        <f t="shared" si="193"/>
        <v>250000</v>
      </c>
      <c r="AN206" s="56">
        <f t="shared" si="213"/>
        <v>7.1529999999999996</v>
      </c>
      <c r="AO206" s="52">
        <f t="shared" si="194"/>
        <v>1788.25</v>
      </c>
      <c r="AP206" s="28"/>
      <c r="AQ206" s="9">
        <f t="shared" si="216"/>
        <v>589.87333587671355</v>
      </c>
      <c r="AR206" s="9">
        <f t="shared" si="195"/>
        <v>0</v>
      </c>
      <c r="AS206" s="30">
        <f t="shared" si="196"/>
        <v>1.1256647683691808E-5</v>
      </c>
      <c r="AT206" s="30">
        <f t="shared" si="197"/>
        <v>6.6399963199681678E-6</v>
      </c>
      <c r="AU206" s="30">
        <f t="shared" si="198"/>
        <v>0</v>
      </c>
      <c r="AV206" s="30">
        <f t="shared" si="199"/>
        <v>4.6166513637236406E-6</v>
      </c>
      <c r="AW206" s="28"/>
      <c r="AX206" s="52">
        <f t="shared" si="200"/>
        <v>2.1210338397996291E-2</v>
      </c>
      <c r="AY206" s="52">
        <f t="shared" si="201"/>
        <v>8.2557268011788001E-3</v>
      </c>
      <c r="AZ206" s="19"/>
      <c r="BA206" s="19"/>
      <c r="BB206" s="53">
        <f t="shared" si="202"/>
        <v>1.7450731771247345E-4</v>
      </c>
      <c r="BC206" s="53">
        <f t="shared" si="203"/>
        <v>-8.7253658856236722E-6</v>
      </c>
      <c r="BD206" s="53">
        <f t="shared" si="204"/>
        <v>-1.7251149497671513E-6</v>
      </c>
      <c r="BE206" s="53">
        <f t="shared" si="205"/>
        <v>-1.6599990799920419</v>
      </c>
      <c r="BF206" s="53">
        <f t="shared" si="206"/>
        <v>-1.6598350231551648</v>
      </c>
      <c r="BG206" s="53">
        <f t="shared" si="207"/>
        <v>1.1383971592450353E-3</v>
      </c>
      <c r="BH206" s="53">
        <f t="shared" si="217"/>
        <v>1.7548968344742136E-3</v>
      </c>
      <c r="BI206" s="53">
        <f t="shared" si="208"/>
        <v>-1.6569417291614454</v>
      </c>
    </row>
    <row r="207" spans="1:61" x14ac:dyDescent="0.2">
      <c r="A207" s="34"/>
      <c r="B207" s="89"/>
      <c r="C207" s="91"/>
      <c r="D207" s="19"/>
      <c r="E207" s="55">
        <f t="shared" ref="E207:E210" si="222">E206+1</f>
        <v>85</v>
      </c>
      <c r="F207" s="27">
        <f t="shared" si="218"/>
        <v>2528.9230398245013</v>
      </c>
      <c r="G207" s="27">
        <f t="shared" si="219"/>
        <v>126.44615199122507</v>
      </c>
      <c r="H207" s="28">
        <f t="shared" si="220"/>
        <v>25</v>
      </c>
      <c r="I207" s="27">
        <f t="shared" si="210"/>
        <v>250000</v>
      </c>
      <c r="J207" s="56">
        <f t="shared" si="211"/>
        <v>6.7240000000000002</v>
      </c>
      <c r="K207" s="52">
        <f t="shared" ref="K207:K217" si="223">I207*J207/1000</f>
        <v>1681</v>
      </c>
      <c r="L207" s="28"/>
      <c r="M207" s="96">
        <f t="shared" si="212"/>
        <v>757.22119537545109</v>
      </c>
      <c r="N207" s="9">
        <v>0</v>
      </c>
      <c r="O207" s="30">
        <f t="shared" si="214"/>
        <v>6.9004597990686051E-8</v>
      </c>
      <c r="P207" s="30">
        <f t="shared" ref="P207:P217" si="224">O207*M207/1000</f>
        <v>5.2251744176909741E-8</v>
      </c>
      <c r="Q207" s="30">
        <f t="shared" ref="Q207:Q217" si="225">MIN(N207*O207,O207-P207)</f>
        <v>0</v>
      </c>
      <c r="R207" s="30">
        <f t="shared" ref="R207:R217" si="226">O207-SUM(P207:Q207)</f>
        <v>1.675285381377631E-8</v>
      </c>
      <c r="S207" s="28"/>
      <c r="T207" s="52">
        <f t="shared" ref="T207:T217" si="227">U206</f>
        <v>1.2339747235684434E-4</v>
      </c>
      <c r="U207" s="52">
        <f t="shared" si="221"/>
        <v>2.8161547260957976E-5</v>
      </c>
      <c r="V207" s="19"/>
      <c r="W207" s="19"/>
      <c r="X207" s="53">
        <f t="shared" ref="X207:X217" si="228">$R207*F207</f>
        <v>4.2366677992470679E-5</v>
      </c>
      <c r="Y207" s="53">
        <f t="shared" ref="Y207:Y217" si="229">-$R207*G207</f>
        <v>-2.1183338996235339E-6</v>
      </c>
      <c r="Z207" s="53">
        <f t="shared" ref="Z207:Z217" si="230">-$R207*H207</f>
        <v>-4.1882134534440777E-7</v>
      </c>
      <c r="AA207" s="53">
        <f t="shared" ref="AA207:AA217" si="231">-P207*I207</f>
        <v>-1.3062936044227435E-2</v>
      </c>
      <c r="AB207" s="53">
        <f t="shared" ref="AB207:AB217" si="232">SUM(X207:AA207)</f>
        <v>-1.3023106521479932E-2</v>
      </c>
      <c r="AC207" s="53">
        <f t="shared" ref="AC207:AC217" si="233">-I207*($R206*J207-$R205*J206)/1000</f>
        <v>3.38068901614018E-4</v>
      </c>
      <c r="AD207" s="53">
        <f t="shared" si="215"/>
        <v>1.3434688828596902E-5</v>
      </c>
      <c r="AE207" s="53">
        <f t="shared" ref="AE207:AE217" si="234">SUM(AB207:AD207)</f>
        <v>-1.2671602931037317E-2</v>
      </c>
      <c r="AF207" s="19"/>
      <c r="AG207" s="46"/>
      <c r="AH207" s="19"/>
      <c r="AI207" s="55">
        <f t="shared" ref="AI207:AI217" si="235">AI206+1</f>
        <v>85</v>
      </c>
      <c r="AJ207" s="27">
        <f t="shared" ref="AJ207:AJ217" si="236">F207</f>
        <v>2528.9230398245013</v>
      </c>
      <c r="AK207" s="27">
        <f t="shared" ref="AK207:AK217" si="237">G207</f>
        <v>126.44615199122507</v>
      </c>
      <c r="AL207" s="28">
        <f t="shared" ref="AL207:AL217" si="238">$C$32</f>
        <v>25</v>
      </c>
      <c r="AM207" s="27">
        <f t="shared" ref="AM207:AM217" si="239">I207</f>
        <v>250000</v>
      </c>
      <c r="AN207" s="56">
        <f t="shared" si="213"/>
        <v>6.7240000000000002</v>
      </c>
      <c r="AO207" s="52">
        <f t="shared" ref="AO207:AO217" si="240">AM207*AN207/1000</f>
        <v>1681</v>
      </c>
      <c r="AP207" s="28"/>
      <c r="AQ207" s="9">
        <f t="shared" si="216"/>
        <v>613.3491682541154</v>
      </c>
      <c r="AR207" s="9">
        <f t="shared" ref="AR207:AR217" si="241">N207</f>
        <v>0</v>
      </c>
      <c r="AS207" s="30">
        <f t="shared" ref="AS207:AS217" si="242">AV206</f>
        <v>4.6166513637236406E-6</v>
      </c>
      <c r="AT207" s="30">
        <f t="shared" ref="AT207:AT217" si="243">AS207*AQ207/1000</f>
        <v>2.8316192740591229E-6</v>
      </c>
      <c r="AU207" s="30">
        <f t="shared" ref="AU207:AU217" si="244">MIN(AR207*AS207,AS207-AT207)</f>
        <v>0</v>
      </c>
      <c r="AV207" s="30">
        <f t="shared" ref="AV207:AV217" si="245">AS207-SUM(AT207:AU207)</f>
        <v>1.7850320896645178E-6</v>
      </c>
      <c r="AW207" s="28"/>
      <c r="AX207" s="52">
        <f t="shared" ref="AX207:AX217" si="246">AY206</f>
        <v>8.2557268011788001E-3</v>
      </c>
      <c r="AY207" s="52">
        <f t="shared" ref="AY207:AY217" si="247">AO207*AV207</f>
        <v>3.0006389427260543E-3</v>
      </c>
      <c r="AZ207" s="19"/>
      <c r="BA207" s="19"/>
      <c r="BB207" s="53">
        <f t="shared" ref="BB207:BB217" si="248">$R207*AJ207</f>
        <v>4.2366677992470679E-5</v>
      </c>
      <c r="BC207" s="53">
        <f t="shared" ref="BC207:BC217" si="249">-$R207*AK207</f>
        <v>-2.1183338996235339E-6</v>
      </c>
      <c r="BD207" s="53">
        <f t="shared" ref="BD207:BD217" si="250">-$R207*AL207</f>
        <v>-4.1882134534440777E-7</v>
      </c>
      <c r="BE207" s="53">
        <f t="shared" ref="BE207:BE217" si="251">-AT207*AM207</f>
        <v>-0.70790481851478071</v>
      </c>
      <c r="BF207" s="53">
        <f t="shared" ref="BF207:BF217" si="252">SUM(BB207:BE207)</f>
        <v>-0.70786498899203321</v>
      </c>
      <c r="BG207" s="53">
        <f t="shared" ref="BG207:BG217" si="253">-AM207*($R206*AN207-$R205*AN206)/1000</f>
        <v>3.38068901614018E-4</v>
      </c>
      <c r="BH207" s="53">
        <f t="shared" si="217"/>
        <v>6.8106748479428473E-4</v>
      </c>
      <c r="BI207" s="53">
        <f t="shared" ref="BI207:BI217" si="254">SUM(BF207:BH207)</f>
        <v>-0.70684585260562494</v>
      </c>
    </row>
    <row r="208" spans="1:61" x14ac:dyDescent="0.2">
      <c r="A208" s="34"/>
      <c r="B208" s="89"/>
      <c r="C208" s="91"/>
      <c r="D208" s="19"/>
      <c r="E208" s="55">
        <f t="shared" si="222"/>
        <v>86</v>
      </c>
      <c r="F208" s="27">
        <f t="shared" si="218"/>
        <v>2528.9230398245013</v>
      </c>
      <c r="G208" s="27">
        <f t="shared" si="219"/>
        <v>126.44615199122507</v>
      </c>
      <c r="H208" s="28">
        <f t="shared" si="220"/>
        <v>25</v>
      </c>
      <c r="I208" s="27">
        <f t="shared" si="210"/>
        <v>250000</v>
      </c>
      <c r="J208" s="56">
        <f t="shared" si="211"/>
        <v>6.2409999999999997</v>
      </c>
      <c r="K208" s="52">
        <f t="shared" si="223"/>
        <v>1560.25</v>
      </c>
      <c r="L208" s="28"/>
      <c r="M208" s="96">
        <f t="shared" si="212"/>
        <v>794.78197935153764</v>
      </c>
      <c r="N208" s="9">
        <v>0</v>
      </c>
      <c r="O208" s="30">
        <f t="shared" si="214"/>
        <v>1.675285381377631E-8</v>
      </c>
      <c r="P208" s="30">
        <f t="shared" si="224"/>
        <v>1.3314866313900093E-8</v>
      </c>
      <c r="Q208" s="30">
        <f t="shared" si="225"/>
        <v>0</v>
      </c>
      <c r="R208" s="30">
        <f t="shared" si="226"/>
        <v>3.4379874998762175E-9</v>
      </c>
      <c r="S208" s="28"/>
      <c r="T208" s="52">
        <f t="shared" si="227"/>
        <v>2.8161547260957976E-5</v>
      </c>
      <c r="U208" s="52">
        <f t="shared" si="221"/>
        <v>5.3641199966818684E-6</v>
      </c>
      <c r="V208" s="19"/>
      <c r="W208" s="19"/>
      <c r="X208" s="53">
        <f t="shared" si="228"/>
        <v>8.6944057990656015E-6</v>
      </c>
      <c r="Y208" s="53">
        <f t="shared" si="229"/>
        <v>-4.3472028995328006E-7</v>
      </c>
      <c r="Z208" s="53">
        <f t="shared" si="230"/>
        <v>-8.5949687496905435E-8</v>
      </c>
      <c r="AA208" s="53">
        <f t="shared" si="231"/>
        <v>-3.3287165784750233E-3</v>
      </c>
      <c r="AB208" s="53">
        <f t="shared" si="232"/>
        <v>-3.3205428426534081E-3</v>
      </c>
      <c r="AC208" s="53">
        <f t="shared" si="233"/>
        <v>8.9858089059398751E-5</v>
      </c>
      <c r="AD208" s="53">
        <f t="shared" si="215"/>
        <v>2.9900423954327935E-6</v>
      </c>
      <c r="AE208" s="53">
        <f t="shared" si="234"/>
        <v>-3.2276947111985767E-3</v>
      </c>
      <c r="AF208" s="19"/>
      <c r="AG208" s="46"/>
      <c r="AH208" s="19"/>
      <c r="AI208" s="55">
        <f t="shared" si="235"/>
        <v>86</v>
      </c>
      <c r="AJ208" s="27">
        <f t="shared" si="236"/>
        <v>2528.9230398245013</v>
      </c>
      <c r="AK208" s="27">
        <f t="shared" si="237"/>
        <v>126.44615199122507</v>
      </c>
      <c r="AL208" s="28">
        <f t="shared" si="238"/>
        <v>25</v>
      </c>
      <c r="AM208" s="27">
        <f t="shared" si="239"/>
        <v>250000</v>
      </c>
      <c r="AN208" s="56">
        <f t="shared" si="213"/>
        <v>6.2409999999999997</v>
      </c>
      <c r="AO208" s="52">
        <f t="shared" si="240"/>
        <v>1560.25</v>
      </c>
      <c r="AP208" s="28"/>
      <c r="AQ208" s="9">
        <f t="shared" si="216"/>
        <v>643.77340327474553</v>
      </c>
      <c r="AR208" s="9">
        <f t="shared" si="241"/>
        <v>0</v>
      </c>
      <c r="AS208" s="30">
        <f t="shared" si="242"/>
        <v>1.7850320896645178E-6</v>
      </c>
      <c r="AT208" s="30">
        <f t="shared" si="243"/>
        <v>1.1491561833179572E-6</v>
      </c>
      <c r="AU208" s="30">
        <f t="shared" si="244"/>
        <v>0</v>
      </c>
      <c r="AV208" s="30">
        <f t="shared" si="245"/>
        <v>6.3587590634656054E-7</v>
      </c>
      <c r="AW208" s="28"/>
      <c r="AX208" s="52">
        <f t="shared" si="246"/>
        <v>3.0006389427260543E-3</v>
      </c>
      <c r="AY208" s="52">
        <f t="shared" si="247"/>
        <v>9.9212538287722098E-4</v>
      </c>
      <c r="AZ208" s="19"/>
      <c r="BA208" s="19"/>
      <c r="BB208" s="53">
        <f t="shared" si="248"/>
        <v>8.6944057990656015E-6</v>
      </c>
      <c r="BC208" s="53">
        <f t="shared" si="249"/>
        <v>-4.3472028995328006E-7</v>
      </c>
      <c r="BD208" s="53">
        <f t="shared" si="250"/>
        <v>-8.5949687496905435E-8</v>
      </c>
      <c r="BE208" s="53">
        <f t="shared" si="251"/>
        <v>-0.28728904582948933</v>
      </c>
      <c r="BF208" s="53">
        <f t="shared" si="252"/>
        <v>-0.28728087209366771</v>
      </c>
      <c r="BG208" s="53">
        <f t="shared" si="253"/>
        <v>8.9858089059398751E-5</v>
      </c>
      <c r="BH208" s="53">
        <f t="shared" si="217"/>
        <v>2.4701894410822709E-4</v>
      </c>
      <c r="BI208" s="53">
        <f t="shared" si="254"/>
        <v>-0.28694399506050006</v>
      </c>
    </row>
    <row r="209" spans="1:61" x14ac:dyDescent="0.2">
      <c r="A209" s="34"/>
      <c r="B209" s="89"/>
      <c r="C209" s="91"/>
      <c r="D209" s="19"/>
      <c r="E209" s="55">
        <f t="shared" si="222"/>
        <v>87</v>
      </c>
      <c r="F209" s="27">
        <f t="shared" si="218"/>
        <v>2528.9230398245013</v>
      </c>
      <c r="G209" s="27">
        <f t="shared" si="219"/>
        <v>126.44615199122507</v>
      </c>
      <c r="H209" s="28">
        <f t="shared" si="220"/>
        <v>25</v>
      </c>
      <c r="I209" s="27">
        <f t="shared" si="210"/>
        <v>250000</v>
      </c>
      <c r="J209" s="56">
        <f t="shared" si="211"/>
        <v>5.7220000000000004</v>
      </c>
      <c r="K209" s="52">
        <f t="shared" si="223"/>
        <v>1430.5</v>
      </c>
      <c r="L209" s="28"/>
      <c r="M209" s="96">
        <f t="shared" si="212"/>
        <v>810.3800749027024</v>
      </c>
      <c r="N209" s="9">
        <v>0</v>
      </c>
      <c r="O209" s="30">
        <f t="shared" si="214"/>
        <v>3.4379874998762175E-9</v>
      </c>
      <c r="P209" s="30">
        <f t="shared" si="224"/>
        <v>2.786076567664244E-9</v>
      </c>
      <c r="Q209" s="30">
        <f t="shared" si="225"/>
        <v>0</v>
      </c>
      <c r="R209" s="30">
        <f t="shared" si="226"/>
        <v>6.5191093221197348E-10</v>
      </c>
      <c r="S209" s="28"/>
      <c r="T209" s="52">
        <f t="shared" si="227"/>
        <v>5.3641199966818684E-6</v>
      </c>
      <c r="U209" s="52">
        <f t="shared" si="221"/>
        <v>9.3255858852922809E-7</v>
      </c>
      <c r="V209" s="19"/>
      <c r="W209" s="19"/>
      <c r="X209" s="53">
        <f t="shared" si="228"/>
        <v>1.6486325763843285E-6</v>
      </c>
      <c r="Y209" s="53">
        <f t="shared" si="229"/>
        <v>-8.2431628819216419E-8</v>
      </c>
      <c r="Z209" s="53">
        <f t="shared" si="230"/>
        <v>-1.6297773305299336E-8</v>
      </c>
      <c r="AA209" s="53">
        <f t="shared" si="231"/>
        <v>-6.9651914191606098E-4</v>
      </c>
      <c r="AB209" s="53">
        <f t="shared" si="232"/>
        <v>-6.9496923874180121E-4</v>
      </c>
      <c r="AC209" s="53">
        <f t="shared" si="233"/>
        <v>2.1220599044371559E-5</v>
      </c>
      <c r="AD209" s="53">
        <f t="shared" si="215"/>
        <v>5.6895255490316309E-7</v>
      </c>
      <c r="AE209" s="53">
        <f t="shared" si="234"/>
        <v>-6.7317968714252646E-4</v>
      </c>
      <c r="AF209" s="19"/>
      <c r="AG209" s="46"/>
      <c r="AH209" s="19"/>
      <c r="AI209" s="55">
        <f t="shared" si="235"/>
        <v>87</v>
      </c>
      <c r="AJ209" s="27">
        <f t="shared" si="236"/>
        <v>2528.9230398245013</v>
      </c>
      <c r="AK209" s="27">
        <f t="shared" si="237"/>
        <v>126.44615199122507</v>
      </c>
      <c r="AL209" s="28">
        <f t="shared" si="238"/>
        <v>25</v>
      </c>
      <c r="AM209" s="27">
        <f t="shared" si="239"/>
        <v>250000</v>
      </c>
      <c r="AN209" s="56">
        <f t="shared" si="213"/>
        <v>5.7220000000000004</v>
      </c>
      <c r="AO209" s="52">
        <f t="shared" si="240"/>
        <v>1430.5</v>
      </c>
      <c r="AP209" s="28"/>
      <c r="AQ209" s="9">
        <f t="shared" si="216"/>
        <v>656.40786067118904</v>
      </c>
      <c r="AR209" s="9">
        <f t="shared" si="241"/>
        <v>0</v>
      </c>
      <c r="AS209" s="30">
        <f t="shared" si="242"/>
        <v>6.3587590634656054E-7</v>
      </c>
      <c r="AT209" s="30">
        <f t="shared" si="243"/>
        <v>4.1739394333729918E-7</v>
      </c>
      <c r="AU209" s="30">
        <f t="shared" si="244"/>
        <v>0</v>
      </c>
      <c r="AV209" s="30">
        <f t="shared" si="245"/>
        <v>2.1848196300926136E-7</v>
      </c>
      <c r="AW209" s="28"/>
      <c r="AX209" s="52">
        <f t="shared" si="246"/>
        <v>9.9212538287722098E-4</v>
      </c>
      <c r="AY209" s="52">
        <f t="shared" si="247"/>
        <v>3.1253844808474835E-4</v>
      </c>
      <c r="AZ209" s="19"/>
      <c r="BA209" s="19"/>
      <c r="BB209" s="53">
        <f t="shared" si="248"/>
        <v>1.6486325763843285E-6</v>
      </c>
      <c r="BC209" s="53">
        <f t="shared" si="249"/>
        <v>-8.2431628819216419E-8</v>
      </c>
      <c r="BD209" s="53">
        <f t="shared" si="250"/>
        <v>-1.6297773305299336E-8</v>
      </c>
      <c r="BE209" s="53">
        <f t="shared" si="251"/>
        <v>-0.10434848583432479</v>
      </c>
      <c r="BF209" s="53">
        <f t="shared" si="252"/>
        <v>-0.10434693593115053</v>
      </c>
      <c r="BG209" s="53">
        <f t="shared" si="253"/>
        <v>2.1220599044371559E-5</v>
      </c>
      <c r="BH209" s="53">
        <f t="shared" si="217"/>
        <v>8.1578237133765624E-5</v>
      </c>
      <c r="BI209" s="53">
        <f t="shared" si="254"/>
        <v>-0.10424413709497239</v>
      </c>
    </row>
    <row r="210" spans="1:61" x14ac:dyDescent="0.2">
      <c r="A210" s="34"/>
      <c r="B210" s="89"/>
      <c r="C210" s="91"/>
      <c r="D210" s="19"/>
      <c r="E210" s="55">
        <f t="shared" si="222"/>
        <v>88</v>
      </c>
      <c r="F210" s="27">
        <f t="shared" si="218"/>
        <v>2528.9230398245013</v>
      </c>
      <c r="G210" s="27">
        <f t="shared" si="219"/>
        <v>126.44615199122507</v>
      </c>
      <c r="H210" s="28">
        <f t="shared" si="220"/>
        <v>25</v>
      </c>
      <c r="I210" s="27">
        <f t="shared" si="210"/>
        <v>250000</v>
      </c>
      <c r="J210" s="56">
        <f t="shared" si="211"/>
        <v>5.1669999999999998</v>
      </c>
      <c r="K210" s="52">
        <f t="shared" si="223"/>
        <v>1291.75</v>
      </c>
      <c r="L210" s="28"/>
      <c r="M210" s="96">
        <f t="shared" si="212"/>
        <v>826.14722293270654</v>
      </c>
      <c r="N210" s="9">
        <v>0</v>
      </c>
      <c r="O210" s="30">
        <f t="shared" si="214"/>
        <v>6.5191093221197348E-10</v>
      </c>
      <c r="P210" s="30">
        <f t="shared" si="224"/>
        <v>5.3857440624639379E-10</v>
      </c>
      <c r="Q210" s="30">
        <f t="shared" si="225"/>
        <v>0</v>
      </c>
      <c r="R210" s="30">
        <f t="shared" si="226"/>
        <v>1.1333652596557969E-10</v>
      </c>
      <c r="S210" s="28"/>
      <c r="T210" s="52">
        <f t="shared" si="227"/>
        <v>9.3255858852922809E-7</v>
      </c>
      <c r="U210" s="52">
        <f t="shared" si="221"/>
        <v>1.4640245741603755E-7</v>
      </c>
      <c r="V210" s="19"/>
      <c r="W210" s="19"/>
      <c r="X210" s="53">
        <f t="shared" si="228"/>
        <v>2.8661935176802233E-7</v>
      </c>
      <c r="Y210" s="53">
        <f t="shared" si="229"/>
        <v>-1.4330967588401115E-8</v>
      </c>
      <c r="Z210" s="53">
        <f t="shared" si="230"/>
        <v>-2.8334131491394921E-9</v>
      </c>
      <c r="AA210" s="53">
        <f t="shared" si="231"/>
        <v>-1.3464360156159846E-4</v>
      </c>
      <c r="AB210" s="53">
        <f t="shared" si="232"/>
        <v>-1.3437414659056798E-4</v>
      </c>
      <c r="AC210" s="53">
        <f t="shared" si="233"/>
        <v>4.0759351718881124E-6</v>
      </c>
      <c r="AD210" s="53">
        <f t="shared" si="215"/>
        <v>9.8913278173515384E-8</v>
      </c>
      <c r="AE210" s="53">
        <f t="shared" si="234"/>
        <v>-1.3019929814050635E-4</v>
      </c>
      <c r="AF210" s="19"/>
      <c r="AG210" s="46"/>
      <c r="AH210" s="19"/>
      <c r="AI210" s="55">
        <f t="shared" si="235"/>
        <v>88</v>
      </c>
      <c r="AJ210" s="27">
        <f t="shared" si="236"/>
        <v>2528.9230398245013</v>
      </c>
      <c r="AK210" s="27">
        <f t="shared" si="237"/>
        <v>126.44615199122507</v>
      </c>
      <c r="AL210" s="28">
        <f t="shared" si="238"/>
        <v>25</v>
      </c>
      <c r="AM210" s="27">
        <f t="shared" si="239"/>
        <v>250000</v>
      </c>
      <c r="AN210" s="56">
        <f t="shared" si="213"/>
        <v>5.1669999999999998</v>
      </c>
      <c r="AO210" s="52">
        <f t="shared" si="240"/>
        <v>1291.75</v>
      </c>
      <c r="AP210" s="28"/>
      <c r="AQ210" s="9">
        <f t="shared" si="216"/>
        <v>669.17925057549235</v>
      </c>
      <c r="AR210" s="9">
        <f t="shared" si="241"/>
        <v>0</v>
      </c>
      <c r="AS210" s="30">
        <f t="shared" si="242"/>
        <v>2.1848196300926136E-7</v>
      </c>
      <c r="AT210" s="30">
        <f t="shared" si="243"/>
        <v>1.4620359627079995E-7</v>
      </c>
      <c r="AU210" s="30">
        <f t="shared" si="244"/>
        <v>0</v>
      </c>
      <c r="AV210" s="30">
        <f t="shared" si="245"/>
        <v>7.2278366738461413E-8</v>
      </c>
      <c r="AW210" s="28"/>
      <c r="AX210" s="52">
        <f t="shared" si="246"/>
        <v>3.1253844808474835E-4</v>
      </c>
      <c r="AY210" s="52">
        <f t="shared" si="247"/>
        <v>9.336558023440753E-5</v>
      </c>
      <c r="AZ210" s="19"/>
      <c r="BA210" s="19"/>
      <c r="BB210" s="53">
        <f t="shared" si="248"/>
        <v>2.8661935176802233E-7</v>
      </c>
      <c r="BC210" s="53">
        <f t="shared" si="249"/>
        <v>-1.4330967588401115E-8</v>
      </c>
      <c r="BD210" s="53">
        <f t="shared" si="250"/>
        <v>-2.8334131491394921E-9</v>
      </c>
      <c r="BE210" s="53">
        <f t="shared" si="251"/>
        <v>-3.6550899067699989E-2</v>
      </c>
      <c r="BF210" s="53">
        <f t="shared" si="252"/>
        <v>-3.6550629612728959E-2</v>
      </c>
      <c r="BG210" s="53">
        <f t="shared" si="253"/>
        <v>4.0759351718881124E-6</v>
      </c>
      <c r="BH210" s="53">
        <f t="shared" si="217"/>
        <v>2.568055204757542E-5</v>
      </c>
      <c r="BI210" s="53">
        <f t="shared" si="254"/>
        <v>-3.6520873125509494E-2</v>
      </c>
    </row>
    <row r="211" spans="1:61" x14ac:dyDescent="0.2">
      <c r="A211" s="34"/>
      <c r="B211" s="89"/>
      <c r="C211" s="91"/>
      <c r="D211" s="19"/>
      <c r="E211" s="55">
        <f>E210+1</f>
        <v>89</v>
      </c>
      <c r="F211" s="27">
        <f t="shared" si="218"/>
        <v>2528.9230398245013</v>
      </c>
      <c r="G211" s="27">
        <f t="shared" si="219"/>
        <v>126.44615199122507</v>
      </c>
      <c r="H211" s="28">
        <f t="shared" si="220"/>
        <v>25</v>
      </c>
      <c r="I211" s="27">
        <f t="shared" si="210"/>
        <v>250000</v>
      </c>
      <c r="J211" s="56">
        <f t="shared" si="211"/>
        <v>4.5730000000000004</v>
      </c>
      <c r="K211" s="52">
        <f t="shared" si="223"/>
        <v>1143.25</v>
      </c>
      <c r="L211" s="28"/>
      <c r="M211" s="96">
        <f t="shared" si="212"/>
        <v>842.18445684985284</v>
      </c>
      <c r="N211" s="9">
        <v>0</v>
      </c>
      <c r="O211" s="30">
        <f t="shared" si="214"/>
        <v>1.1333652596557969E-10</v>
      </c>
      <c r="P211" s="30">
        <f t="shared" si="224"/>
        <v>9.5450260561570978E-11</v>
      </c>
      <c r="Q211" s="30">
        <f t="shared" si="225"/>
        <v>0</v>
      </c>
      <c r="R211" s="30">
        <f t="shared" si="226"/>
        <v>1.788626540400871E-11</v>
      </c>
      <c r="S211" s="28"/>
      <c r="T211" s="52">
        <f t="shared" si="227"/>
        <v>1.4640245741603755E-7</v>
      </c>
      <c r="U211" s="52">
        <f t="shared" si="221"/>
        <v>2.0448472923132959E-8</v>
      </c>
      <c r="V211" s="19"/>
      <c r="W211" s="19"/>
      <c r="X211" s="53">
        <f t="shared" si="228"/>
        <v>4.523298867661352E-8</v>
      </c>
      <c r="Y211" s="53">
        <f t="shared" si="229"/>
        <v>-2.261649433830676E-9</v>
      </c>
      <c r="Z211" s="53">
        <f t="shared" si="230"/>
        <v>-4.4715663510021773E-10</v>
      </c>
      <c r="AA211" s="53">
        <f t="shared" si="231"/>
        <v>-2.3862565140392745E-5</v>
      </c>
      <c r="AB211" s="53">
        <f t="shared" si="232"/>
        <v>-2.3820040957785062E-5</v>
      </c>
      <c r="AC211" s="53">
        <f t="shared" si="233"/>
        <v>7.1253396337466778E-7</v>
      </c>
      <c r="AD211" s="53">
        <f t="shared" si="215"/>
        <v>1.5546856531974801E-8</v>
      </c>
      <c r="AE211" s="53">
        <f t="shared" si="234"/>
        <v>-2.309196013787842E-5</v>
      </c>
      <c r="AF211" s="19"/>
      <c r="AG211" s="46"/>
      <c r="AH211" s="19"/>
      <c r="AI211" s="55">
        <f t="shared" si="235"/>
        <v>89</v>
      </c>
      <c r="AJ211" s="27">
        <f t="shared" si="236"/>
        <v>2528.9230398245013</v>
      </c>
      <c r="AK211" s="27">
        <f t="shared" si="237"/>
        <v>126.44615199122507</v>
      </c>
      <c r="AL211" s="28">
        <f t="shared" si="238"/>
        <v>25</v>
      </c>
      <c r="AM211" s="27">
        <f t="shared" si="239"/>
        <v>250000</v>
      </c>
      <c r="AN211" s="56">
        <f t="shared" si="213"/>
        <v>4.5730000000000004</v>
      </c>
      <c r="AO211" s="52">
        <f t="shared" si="240"/>
        <v>1143.25</v>
      </c>
      <c r="AP211" s="28"/>
      <c r="AQ211" s="9">
        <f t="shared" si="216"/>
        <v>682.16941004838088</v>
      </c>
      <c r="AR211" s="9">
        <f t="shared" si="241"/>
        <v>0</v>
      </c>
      <c r="AS211" s="30">
        <f t="shared" si="242"/>
        <v>7.2278366738461413E-8</v>
      </c>
      <c r="AT211" s="30">
        <f t="shared" si="243"/>
        <v>4.9306090797236741E-8</v>
      </c>
      <c r="AU211" s="30">
        <f t="shared" si="244"/>
        <v>0</v>
      </c>
      <c r="AV211" s="30">
        <f t="shared" si="245"/>
        <v>2.2972275941224672E-8</v>
      </c>
      <c r="AW211" s="28"/>
      <c r="AX211" s="52">
        <f t="shared" si="246"/>
        <v>9.336558023440753E-5</v>
      </c>
      <c r="AY211" s="52">
        <f t="shared" si="247"/>
        <v>2.6263054469805107E-5</v>
      </c>
      <c r="AZ211" s="19"/>
      <c r="BA211" s="19"/>
      <c r="BB211" s="53">
        <f t="shared" si="248"/>
        <v>4.523298867661352E-8</v>
      </c>
      <c r="BC211" s="53">
        <f t="shared" si="249"/>
        <v>-2.261649433830676E-9</v>
      </c>
      <c r="BD211" s="53">
        <f t="shared" si="250"/>
        <v>-4.4715663510021773E-10</v>
      </c>
      <c r="BE211" s="53">
        <f t="shared" si="251"/>
        <v>-1.2326522699309185E-2</v>
      </c>
      <c r="BF211" s="53">
        <f t="shared" si="252"/>
        <v>-1.2326480175126577E-2</v>
      </c>
      <c r="BG211" s="53">
        <f t="shared" si="253"/>
        <v>7.1253396337466778E-7</v>
      </c>
      <c r="BH211" s="53">
        <f t="shared" si="217"/>
        <v>7.6684809397967547E-6</v>
      </c>
      <c r="BI211" s="53">
        <f t="shared" si="254"/>
        <v>-1.2318099160223405E-2</v>
      </c>
    </row>
    <row r="212" spans="1:61" x14ac:dyDescent="0.2">
      <c r="A212" s="34"/>
      <c r="B212" s="89"/>
      <c r="C212" s="91"/>
      <c r="D212" s="19"/>
      <c r="E212" s="55">
        <f>E211+1</f>
        <v>90</v>
      </c>
      <c r="F212" s="27">
        <f t="shared" si="218"/>
        <v>2528.9230398245013</v>
      </c>
      <c r="G212" s="27">
        <f t="shared" si="219"/>
        <v>126.44615199122507</v>
      </c>
      <c r="H212" s="28">
        <f t="shared" si="220"/>
        <v>25</v>
      </c>
      <c r="I212" s="27">
        <f t="shared" si="210"/>
        <v>250000</v>
      </c>
      <c r="J212" s="56">
        <f t="shared" si="211"/>
        <v>3.9380000000000002</v>
      </c>
      <c r="K212" s="52">
        <f t="shared" si="223"/>
        <v>984.5</v>
      </c>
      <c r="L212" s="28"/>
      <c r="M212" s="96">
        <f t="shared" si="212"/>
        <v>858.66622592833551</v>
      </c>
      <c r="N212" s="9">
        <v>0</v>
      </c>
      <c r="O212" s="30">
        <f t="shared" si="214"/>
        <v>1.788626540400871E-11</v>
      </c>
      <c r="P212" s="30">
        <f t="shared" si="224"/>
        <v>1.5358332010412714E-11</v>
      </c>
      <c r="Q212" s="30">
        <f t="shared" si="225"/>
        <v>0</v>
      </c>
      <c r="R212" s="30">
        <f t="shared" si="226"/>
        <v>2.527933393595996E-12</v>
      </c>
      <c r="S212" s="28"/>
      <c r="T212" s="52">
        <f t="shared" si="227"/>
        <v>2.0448472923132959E-8</v>
      </c>
      <c r="U212" s="52">
        <f t="shared" si="221"/>
        <v>2.4887504259952582E-9</v>
      </c>
      <c r="V212" s="19"/>
      <c r="W212" s="19"/>
      <c r="X212" s="53">
        <f t="shared" si="228"/>
        <v>6.392949002206654E-9</v>
      </c>
      <c r="Y212" s="53">
        <f t="shared" si="229"/>
        <v>-3.196474501103327E-10</v>
      </c>
      <c r="Z212" s="53">
        <f t="shared" si="230"/>
        <v>-6.3198334839899904E-11</v>
      </c>
      <c r="AA212" s="53">
        <f t="shared" si="231"/>
        <v>-3.8395830026031785E-6</v>
      </c>
      <c r="AB212" s="53">
        <f t="shared" si="232"/>
        <v>-3.8335728993859218E-6</v>
      </c>
      <c r="AC212" s="53">
        <f t="shared" si="233"/>
        <v>1.1196295501990241E-7</v>
      </c>
      <c r="AD212" s="53">
        <f t="shared" si="215"/>
        <v>2.1773351435871735E-9</v>
      </c>
      <c r="AE212" s="53">
        <f t="shared" si="234"/>
        <v>-3.7194326092224325E-6</v>
      </c>
      <c r="AF212" s="19"/>
      <c r="AG212" s="46"/>
      <c r="AH212" s="19"/>
      <c r="AI212" s="55">
        <f t="shared" si="235"/>
        <v>90</v>
      </c>
      <c r="AJ212" s="27">
        <f t="shared" si="236"/>
        <v>2528.9230398245013</v>
      </c>
      <c r="AK212" s="27">
        <f t="shared" si="237"/>
        <v>126.44615199122507</v>
      </c>
      <c r="AL212" s="28">
        <f t="shared" si="238"/>
        <v>25</v>
      </c>
      <c r="AM212" s="27">
        <f t="shared" si="239"/>
        <v>250000</v>
      </c>
      <c r="AN212" s="56">
        <f t="shared" si="213"/>
        <v>3.9380000000000002</v>
      </c>
      <c r="AO212" s="52">
        <f t="shared" si="240"/>
        <v>984.5</v>
      </c>
      <c r="AP212" s="28"/>
      <c r="AQ212" s="9">
        <f t="shared" si="216"/>
        <v>695.51964300195186</v>
      </c>
      <c r="AR212" s="9">
        <f t="shared" si="241"/>
        <v>0</v>
      </c>
      <c r="AS212" s="30">
        <f t="shared" si="242"/>
        <v>2.2972275941224672E-8</v>
      </c>
      <c r="AT212" s="30">
        <f t="shared" si="243"/>
        <v>1.5977669161582913E-8</v>
      </c>
      <c r="AU212" s="30">
        <f t="shared" si="244"/>
        <v>0</v>
      </c>
      <c r="AV212" s="30">
        <f t="shared" si="245"/>
        <v>6.9946067796417595E-9</v>
      </c>
      <c r="AW212" s="28"/>
      <c r="AX212" s="52">
        <f t="shared" si="246"/>
        <v>2.6263054469805107E-5</v>
      </c>
      <c r="AY212" s="52">
        <f t="shared" si="247"/>
        <v>6.8861903745573124E-6</v>
      </c>
      <c r="AZ212" s="19"/>
      <c r="BA212" s="19"/>
      <c r="BB212" s="53">
        <f t="shared" si="248"/>
        <v>6.392949002206654E-9</v>
      </c>
      <c r="BC212" s="53">
        <f t="shared" si="249"/>
        <v>-3.196474501103327E-10</v>
      </c>
      <c r="BD212" s="53">
        <f t="shared" si="250"/>
        <v>-6.3198334839899904E-11</v>
      </c>
      <c r="BE212" s="53">
        <f t="shared" si="251"/>
        <v>-3.9944172903957284E-3</v>
      </c>
      <c r="BF212" s="53">
        <f t="shared" si="252"/>
        <v>-3.9944112802925112E-3</v>
      </c>
      <c r="BG212" s="53">
        <f t="shared" si="253"/>
        <v>1.1196295501990241E-7</v>
      </c>
      <c r="BH212" s="53">
        <f t="shared" si="217"/>
        <v>2.1565938260042979E-6</v>
      </c>
      <c r="BI212" s="53">
        <f t="shared" si="254"/>
        <v>-3.9921427235114866E-3</v>
      </c>
    </row>
    <row r="213" spans="1:61" x14ac:dyDescent="0.2">
      <c r="A213" s="34"/>
      <c r="B213" s="89"/>
      <c r="C213" s="91"/>
      <c r="D213" s="19"/>
      <c r="E213" s="55">
        <f t="shared" ref="E213:E217" si="255">E212+1</f>
        <v>91</v>
      </c>
      <c r="F213" s="27">
        <f t="shared" si="218"/>
        <v>2528.9230398245013</v>
      </c>
      <c r="G213" s="27">
        <f t="shared" si="219"/>
        <v>126.44615199122507</v>
      </c>
      <c r="H213" s="28">
        <f t="shared" si="220"/>
        <v>25</v>
      </c>
      <c r="I213" s="27">
        <f t="shared" si="210"/>
        <v>250000</v>
      </c>
      <c r="J213" s="56">
        <f t="shared" si="211"/>
        <v>3.26</v>
      </c>
      <c r="K213" s="52">
        <f t="shared" si="223"/>
        <v>815</v>
      </c>
      <c r="L213" s="28"/>
      <c r="M213" s="96">
        <f t="shared" si="212"/>
        <v>875.91384630607388</v>
      </c>
      <c r="N213" s="9">
        <v>0</v>
      </c>
      <c r="O213" s="30">
        <f t="shared" si="214"/>
        <v>2.527933393595996E-12</v>
      </c>
      <c r="P213" s="30">
        <f t="shared" si="224"/>
        <v>2.214251861990235E-12</v>
      </c>
      <c r="Q213" s="30">
        <f t="shared" si="225"/>
        <v>0</v>
      </c>
      <c r="R213" s="30">
        <f t="shared" si="226"/>
        <v>3.1368153160576098E-13</v>
      </c>
      <c r="S213" s="28"/>
      <c r="T213" s="52">
        <f t="shared" si="227"/>
        <v>2.4887504259952582E-9</v>
      </c>
      <c r="U213" s="52">
        <f t="shared" si="221"/>
        <v>2.556504482586952E-10</v>
      </c>
      <c r="V213" s="19"/>
      <c r="W213" s="19"/>
      <c r="X213" s="53">
        <f t="shared" si="228"/>
        <v>7.9327645244524648E-10</v>
      </c>
      <c r="Y213" s="53">
        <f t="shared" si="229"/>
        <v>-3.9663822622262324E-11</v>
      </c>
      <c r="Z213" s="53">
        <f t="shared" si="230"/>
        <v>-7.8420382901440245E-12</v>
      </c>
      <c r="AA213" s="53">
        <f t="shared" si="231"/>
        <v>-5.535629654975588E-7</v>
      </c>
      <c r="AB213" s="53">
        <f t="shared" si="232"/>
        <v>-5.5281719490602597E-7</v>
      </c>
      <c r="AC213" s="53">
        <f t="shared" si="233"/>
        <v>1.5548762574465841E-8</v>
      </c>
      <c r="AD213" s="53">
        <f t="shared" si="215"/>
        <v>2.6618547097198811E-10</v>
      </c>
      <c r="AE213" s="53">
        <f t="shared" si="234"/>
        <v>-5.3700224686058812E-7</v>
      </c>
      <c r="AF213" s="19"/>
      <c r="AG213" s="46"/>
      <c r="AH213" s="19"/>
      <c r="AI213" s="55">
        <f t="shared" si="235"/>
        <v>91</v>
      </c>
      <c r="AJ213" s="27">
        <f t="shared" si="236"/>
        <v>2528.9230398245013</v>
      </c>
      <c r="AK213" s="27">
        <f t="shared" si="237"/>
        <v>126.44615199122507</v>
      </c>
      <c r="AL213" s="28">
        <f t="shared" si="238"/>
        <v>25</v>
      </c>
      <c r="AM213" s="27">
        <f t="shared" si="239"/>
        <v>250000</v>
      </c>
      <c r="AN213" s="56">
        <f t="shared" si="213"/>
        <v>3.26</v>
      </c>
      <c r="AO213" s="52">
        <f t="shared" si="240"/>
        <v>815</v>
      </c>
      <c r="AP213" s="28"/>
      <c r="AQ213" s="9">
        <f t="shared" si="216"/>
        <v>709.49021550791986</v>
      </c>
      <c r="AR213" s="9">
        <f t="shared" si="241"/>
        <v>0</v>
      </c>
      <c r="AS213" s="30">
        <f t="shared" si="242"/>
        <v>6.9946067796417595E-9</v>
      </c>
      <c r="AT213" s="30">
        <f t="shared" si="243"/>
        <v>4.9626050714811892E-9</v>
      </c>
      <c r="AU213" s="30">
        <f t="shared" si="244"/>
        <v>0</v>
      </c>
      <c r="AV213" s="30">
        <f t="shared" si="245"/>
        <v>2.0320017081605703E-9</v>
      </c>
      <c r="AW213" s="28"/>
      <c r="AX213" s="52">
        <f t="shared" si="246"/>
        <v>6.8861903745573124E-6</v>
      </c>
      <c r="AY213" s="52">
        <f t="shared" si="247"/>
        <v>1.6560813921508648E-6</v>
      </c>
      <c r="AZ213" s="19"/>
      <c r="BA213" s="19"/>
      <c r="BB213" s="53">
        <f t="shared" si="248"/>
        <v>7.9327645244524648E-10</v>
      </c>
      <c r="BC213" s="53">
        <f t="shared" si="249"/>
        <v>-3.9663822622262324E-11</v>
      </c>
      <c r="BD213" s="53">
        <f t="shared" si="250"/>
        <v>-7.8420382901440245E-12</v>
      </c>
      <c r="BE213" s="53">
        <f t="shared" si="251"/>
        <v>-1.2406512678702973E-3</v>
      </c>
      <c r="BF213" s="53">
        <f t="shared" si="252"/>
        <v>-1.2406505220997057E-3</v>
      </c>
      <c r="BG213" s="53">
        <f t="shared" si="253"/>
        <v>1.5548762574465841E-8</v>
      </c>
      <c r="BH213" s="53">
        <f t="shared" si="217"/>
        <v>5.6539147443637593E-7</v>
      </c>
      <c r="BI213" s="53">
        <f t="shared" si="254"/>
        <v>-1.2400695818626949E-3</v>
      </c>
    </row>
    <row r="214" spans="1:61" x14ac:dyDescent="0.2">
      <c r="A214" s="34"/>
      <c r="B214" s="89"/>
      <c r="C214" s="91"/>
      <c r="D214" s="19"/>
      <c r="E214" s="55">
        <f t="shared" si="255"/>
        <v>92</v>
      </c>
      <c r="F214" s="27">
        <f t="shared" si="218"/>
        <v>2528.9230398245013</v>
      </c>
      <c r="G214" s="27">
        <f t="shared" si="219"/>
        <v>126.44615199122507</v>
      </c>
      <c r="H214" s="28">
        <f t="shared" si="220"/>
        <v>25</v>
      </c>
      <c r="I214" s="27">
        <f t="shared" si="210"/>
        <v>250000</v>
      </c>
      <c r="J214" s="56">
        <f t="shared" si="211"/>
        <v>2.536</v>
      </c>
      <c r="K214" s="52">
        <f t="shared" si="223"/>
        <v>634</v>
      </c>
      <c r="L214" s="28"/>
      <c r="M214" s="96">
        <f t="shared" si="212"/>
        <v>894.53885848838627</v>
      </c>
      <c r="N214" s="9">
        <v>0</v>
      </c>
      <c r="O214" s="30">
        <f t="shared" si="214"/>
        <v>3.1368153160576098E-13</v>
      </c>
      <c r="P214" s="30">
        <f t="shared" si="224"/>
        <v>2.8060031921150606E-13</v>
      </c>
      <c r="Q214" s="30">
        <f t="shared" si="225"/>
        <v>0</v>
      </c>
      <c r="R214" s="30">
        <f t="shared" si="226"/>
        <v>3.3081212394254914E-14</v>
      </c>
      <c r="S214" s="28"/>
      <c r="T214" s="52">
        <f t="shared" si="227"/>
        <v>2.556504482586952E-10</v>
      </c>
      <c r="U214" s="52">
        <f t="shared" si="221"/>
        <v>2.0973488657957615E-11</v>
      </c>
      <c r="V214" s="19"/>
      <c r="W214" s="19"/>
      <c r="X214" s="53">
        <f t="shared" si="228"/>
        <v>8.3659840209159103E-11</v>
      </c>
      <c r="Y214" s="53">
        <f t="shared" si="229"/>
        <v>-4.1829920104579553E-12</v>
      </c>
      <c r="Z214" s="53">
        <f t="shared" si="230"/>
        <v>-8.2703030985637291E-13</v>
      </c>
      <c r="AA214" s="53">
        <f t="shared" si="231"/>
        <v>-7.0150079802876522E-8</v>
      </c>
      <c r="AB214" s="53">
        <f t="shared" si="232"/>
        <v>-7.0071429984987682E-8</v>
      </c>
      <c r="AC214" s="53">
        <f t="shared" si="233"/>
        <v>1.861391624742684E-9</v>
      </c>
      <c r="AD214" s="53">
        <f t="shared" si="215"/>
        <v>2.7512655340371537E-11</v>
      </c>
      <c r="AE214" s="53">
        <f t="shared" si="234"/>
        <v>-6.8182525704904624E-8</v>
      </c>
      <c r="AF214" s="19"/>
      <c r="AG214" s="46"/>
      <c r="AH214" s="19"/>
      <c r="AI214" s="55">
        <f t="shared" si="235"/>
        <v>92</v>
      </c>
      <c r="AJ214" s="27">
        <f t="shared" si="236"/>
        <v>2528.9230398245013</v>
      </c>
      <c r="AK214" s="27">
        <f t="shared" si="237"/>
        <v>126.44615199122507</v>
      </c>
      <c r="AL214" s="28">
        <f t="shared" si="238"/>
        <v>25</v>
      </c>
      <c r="AM214" s="27">
        <f t="shared" si="239"/>
        <v>250000</v>
      </c>
      <c r="AN214" s="56">
        <f t="shared" si="213"/>
        <v>2.536</v>
      </c>
      <c r="AO214" s="52">
        <f t="shared" si="240"/>
        <v>634</v>
      </c>
      <c r="AP214" s="28"/>
      <c r="AQ214" s="9">
        <f t="shared" si="216"/>
        <v>724.57647537559296</v>
      </c>
      <c r="AR214" s="9">
        <f t="shared" si="241"/>
        <v>0</v>
      </c>
      <c r="AS214" s="30">
        <f t="shared" si="242"/>
        <v>2.0320017081605703E-9</v>
      </c>
      <c r="AT214" s="30">
        <f t="shared" si="243"/>
        <v>1.4723406356561703E-9</v>
      </c>
      <c r="AU214" s="30">
        <f t="shared" si="244"/>
        <v>0</v>
      </c>
      <c r="AV214" s="30">
        <f t="shared" si="245"/>
        <v>5.5966107250440006E-10</v>
      </c>
      <c r="AW214" s="28"/>
      <c r="AX214" s="52">
        <f t="shared" si="246"/>
        <v>1.6560813921508648E-6</v>
      </c>
      <c r="AY214" s="52">
        <f t="shared" si="247"/>
        <v>3.5482511996778965E-7</v>
      </c>
      <c r="AZ214" s="19"/>
      <c r="BA214" s="19"/>
      <c r="BB214" s="53">
        <f t="shared" si="248"/>
        <v>8.3659840209159103E-11</v>
      </c>
      <c r="BC214" s="53">
        <f t="shared" si="249"/>
        <v>-4.1829920104579553E-12</v>
      </c>
      <c r="BD214" s="53">
        <f t="shared" si="250"/>
        <v>-8.2703030985637291E-13</v>
      </c>
      <c r="BE214" s="53">
        <f t="shared" si="251"/>
        <v>-3.6808515891404255E-4</v>
      </c>
      <c r="BF214" s="53">
        <f t="shared" si="252"/>
        <v>-3.6808508026422467E-4</v>
      </c>
      <c r="BG214" s="53">
        <f t="shared" si="253"/>
        <v>1.861391624742684E-9</v>
      </c>
      <c r="BH214" s="53">
        <f t="shared" si="217"/>
        <v>1.3596440414925744E-7</v>
      </c>
      <c r="BI214" s="53">
        <f t="shared" si="254"/>
        <v>-3.6794725446845063E-4</v>
      </c>
    </row>
    <row r="215" spans="1:61" x14ac:dyDescent="0.2">
      <c r="A215" s="34"/>
      <c r="B215" s="89"/>
      <c r="C215" s="91"/>
      <c r="D215" s="19"/>
      <c r="E215" s="55">
        <f t="shared" si="255"/>
        <v>93</v>
      </c>
      <c r="F215" s="27">
        <f t="shared" si="218"/>
        <v>2528.9230398245013</v>
      </c>
      <c r="G215" s="27">
        <f t="shared" si="219"/>
        <v>126.44615199122507</v>
      </c>
      <c r="H215" s="28">
        <f t="shared" si="220"/>
        <v>25</v>
      </c>
      <c r="I215" s="27">
        <f t="shared" si="210"/>
        <v>250000</v>
      </c>
      <c r="J215" s="56">
        <f t="shared" si="211"/>
        <v>1.7609999999999999</v>
      </c>
      <c r="K215" s="52">
        <f t="shared" si="223"/>
        <v>440.25</v>
      </c>
      <c r="L215" s="28"/>
      <c r="M215" s="96">
        <f t="shared" si="212"/>
        <v>915.9186542798476</v>
      </c>
      <c r="N215" s="9">
        <v>0</v>
      </c>
      <c r="O215" s="30">
        <f t="shared" si="214"/>
        <v>3.3081212394254914E-14</v>
      </c>
      <c r="P215" s="30">
        <f t="shared" si="224"/>
        <v>3.0299699538091778E-14</v>
      </c>
      <c r="Q215" s="30">
        <f t="shared" si="225"/>
        <v>0</v>
      </c>
      <c r="R215" s="30">
        <f t="shared" si="226"/>
        <v>2.781512856163136E-15</v>
      </c>
      <c r="S215" s="28"/>
      <c r="T215" s="52">
        <f t="shared" si="227"/>
        <v>2.0973488657957615E-11</v>
      </c>
      <c r="U215" s="52">
        <f t="shared" si="221"/>
        <v>1.2245610349258206E-12</v>
      </c>
      <c r="V215" s="19"/>
      <c r="W215" s="19"/>
      <c r="X215" s="53">
        <f t="shared" si="228"/>
        <v>7.034231947519009E-12</v>
      </c>
      <c r="Y215" s="53">
        <f t="shared" si="229"/>
        <v>-3.5171159737595044E-13</v>
      </c>
      <c r="Z215" s="53">
        <f t="shared" si="230"/>
        <v>-6.9537821404078392E-14</v>
      </c>
      <c r="AA215" s="53">
        <f t="shared" si="231"/>
        <v>-7.5749248845229454E-9</v>
      </c>
      <c r="AB215" s="53">
        <f t="shared" si="232"/>
        <v>-7.5683119019942072E-9</v>
      </c>
      <c r="AC215" s="53">
        <f t="shared" si="233"/>
        <v>1.8431008728148174E-10</v>
      </c>
      <c r="AD215" s="53">
        <f t="shared" si="215"/>
        <v>2.2704514134580915E-12</v>
      </c>
      <c r="AE215" s="53">
        <f t="shared" si="234"/>
        <v>-7.3817313632992675E-9</v>
      </c>
      <c r="AF215" s="19"/>
      <c r="AG215" s="46"/>
      <c r="AH215" s="19"/>
      <c r="AI215" s="55">
        <f t="shared" si="235"/>
        <v>93</v>
      </c>
      <c r="AJ215" s="27">
        <f t="shared" si="236"/>
        <v>2528.9230398245013</v>
      </c>
      <c r="AK215" s="27">
        <f t="shared" si="237"/>
        <v>126.44615199122507</v>
      </c>
      <c r="AL215" s="28">
        <f t="shared" si="238"/>
        <v>25</v>
      </c>
      <c r="AM215" s="27">
        <f t="shared" si="239"/>
        <v>250000</v>
      </c>
      <c r="AN215" s="56">
        <f t="shared" si="213"/>
        <v>1.7609999999999999</v>
      </c>
      <c r="AO215" s="52">
        <f t="shared" si="240"/>
        <v>440.25</v>
      </c>
      <c r="AP215" s="28"/>
      <c r="AQ215" s="9">
        <f t="shared" si="216"/>
        <v>741.89410996667664</v>
      </c>
      <c r="AR215" s="9">
        <f t="shared" si="241"/>
        <v>0</v>
      </c>
      <c r="AS215" s="30">
        <f t="shared" si="242"/>
        <v>5.5966107250440006E-10</v>
      </c>
      <c r="AT215" s="30">
        <f t="shared" si="243"/>
        <v>4.1520925326864759E-10</v>
      </c>
      <c r="AU215" s="30">
        <f t="shared" si="244"/>
        <v>0</v>
      </c>
      <c r="AV215" s="30">
        <f t="shared" si="245"/>
        <v>1.4445181923575247E-10</v>
      </c>
      <c r="AW215" s="28"/>
      <c r="AX215" s="52">
        <f t="shared" si="246"/>
        <v>3.5482511996778965E-7</v>
      </c>
      <c r="AY215" s="52">
        <f t="shared" si="247"/>
        <v>6.3594913418540019E-8</v>
      </c>
      <c r="AZ215" s="19"/>
      <c r="BA215" s="19"/>
      <c r="BB215" s="53">
        <f t="shared" si="248"/>
        <v>7.034231947519009E-12</v>
      </c>
      <c r="BC215" s="53">
        <f t="shared" si="249"/>
        <v>-3.5171159737595044E-13</v>
      </c>
      <c r="BD215" s="53">
        <f t="shared" si="250"/>
        <v>-6.9537821404078392E-14</v>
      </c>
      <c r="BE215" s="53">
        <f t="shared" si="251"/>
        <v>-1.0380231331716189E-4</v>
      </c>
      <c r="BF215" s="53">
        <f t="shared" si="252"/>
        <v>-1.0380230670417937E-4</v>
      </c>
      <c r="BG215" s="53">
        <f t="shared" si="253"/>
        <v>1.8431008728148174E-10</v>
      </c>
      <c r="BH215" s="53">
        <f t="shared" si="217"/>
        <v>2.913031910219237E-8</v>
      </c>
      <c r="BI215" s="53">
        <f t="shared" si="254"/>
        <v>-1.0377299207498989E-4</v>
      </c>
    </row>
    <row r="216" spans="1:61" x14ac:dyDescent="0.2">
      <c r="A216" s="34"/>
      <c r="B216" s="89"/>
      <c r="C216" s="91"/>
      <c r="D216" s="19"/>
      <c r="E216" s="55">
        <f t="shared" si="255"/>
        <v>94</v>
      </c>
      <c r="F216" s="27">
        <f t="shared" si="218"/>
        <v>2528.9230398245013</v>
      </c>
      <c r="G216" s="27">
        <f t="shared" si="219"/>
        <v>126.44615199122507</v>
      </c>
      <c r="H216" s="28">
        <f t="shared" si="220"/>
        <v>25</v>
      </c>
      <c r="I216" s="27">
        <f t="shared" si="210"/>
        <v>250000</v>
      </c>
      <c r="J216" s="56">
        <f t="shared" si="211"/>
        <v>0.89100000000000001</v>
      </c>
      <c r="K216" s="52">
        <f t="shared" si="223"/>
        <v>222.75</v>
      </c>
      <c r="L216" s="28"/>
      <c r="M216" s="96">
        <f t="shared" si="212"/>
        <v>944.1854090941805</v>
      </c>
      <c r="N216" s="9">
        <v>0</v>
      </c>
      <c r="O216" s="30">
        <f t="shared" si="214"/>
        <v>2.781512856163136E-15</v>
      </c>
      <c r="P216" s="30">
        <f t="shared" si="224"/>
        <v>2.6262638539971127E-15</v>
      </c>
      <c r="Q216" s="30">
        <f t="shared" si="225"/>
        <v>0</v>
      </c>
      <c r="R216" s="30">
        <f t="shared" si="226"/>
        <v>1.552490021660232E-16</v>
      </c>
      <c r="S216" s="28"/>
      <c r="T216" s="52">
        <f t="shared" si="227"/>
        <v>1.2245610349258206E-12</v>
      </c>
      <c r="U216" s="52">
        <f t="shared" si="221"/>
        <v>3.4581715232481666E-14</v>
      </c>
      <c r="V216" s="19"/>
      <c r="W216" s="19"/>
      <c r="X216" s="53">
        <f t="shared" si="228"/>
        <v>3.9261277848741999E-13</v>
      </c>
      <c r="Y216" s="53">
        <f t="shared" si="229"/>
        <v>-1.9630638924370999E-14</v>
      </c>
      <c r="Z216" s="53">
        <f t="shared" si="230"/>
        <v>-3.8812250541505801E-15</v>
      </c>
      <c r="AA216" s="53">
        <f t="shared" si="231"/>
        <v>-6.5656596349927822E-10</v>
      </c>
      <c r="AB216" s="53">
        <f t="shared" si="232"/>
        <v>-6.5619686258476937E-10</v>
      </c>
      <c r="AC216" s="53">
        <f t="shared" si="233"/>
        <v>1.3944421767860388E-11</v>
      </c>
      <c r="AD216" s="53">
        <f t="shared" si="215"/>
        <v>1.3115211806288316E-13</v>
      </c>
      <c r="AE216" s="53">
        <f t="shared" si="234"/>
        <v>-6.4212128869884604E-10</v>
      </c>
      <c r="AF216" s="19"/>
      <c r="AG216" s="46"/>
      <c r="AH216" s="19"/>
      <c r="AI216" s="55">
        <f t="shared" si="235"/>
        <v>94</v>
      </c>
      <c r="AJ216" s="27">
        <f t="shared" si="236"/>
        <v>2528.9230398245013</v>
      </c>
      <c r="AK216" s="27">
        <f t="shared" si="237"/>
        <v>126.44615199122507</v>
      </c>
      <c r="AL216" s="28">
        <f t="shared" si="238"/>
        <v>25</v>
      </c>
      <c r="AM216" s="27">
        <f t="shared" si="239"/>
        <v>250000</v>
      </c>
      <c r="AN216" s="56">
        <f t="shared" si="213"/>
        <v>0.89100000000000001</v>
      </c>
      <c r="AO216" s="52">
        <f t="shared" si="240"/>
        <v>222.75</v>
      </c>
      <c r="AP216" s="28"/>
      <c r="AQ216" s="9">
        <f t="shared" si="216"/>
        <v>764.79018136628622</v>
      </c>
      <c r="AR216" s="9">
        <f t="shared" si="241"/>
        <v>0</v>
      </c>
      <c r="AS216" s="30">
        <f t="shared" si="242"/>
        <v>1.4445181923575247E-10</v>
      </c>
      <c r="AT216" s="30">
        <f t="shared" si="243"/>
        <v>1.1047533303200113E-10</v>
      </c>
      <c r="AU216" s="30">
        <f t="shared" si="244"/>
        <v>0</v>
      </c>
      <c r="AV216" s="30">
        <f t="shared" si="245"/>
        <v>3.3976486203751344E-11</v>
      </c>
      <c r="AW216" s="28"/>
      <c r="AX216" s="52">
        <f t="shared" si="246"/>
        <v>6.3594913418540019E-8</v>
      </c>
      <c r="AY216" s="52">
        <f t="shared" si="247"/>
        <v>7.5682623018856124E-9</v>
      </c>
      <c r="AZ216" s="19"/>
      <c r="BA216" s="19"/>
      <c r="BB216" s="53">
        <f t="shared" si="248"/>
        <v>3.9261277848741999E-13</v>
      </c>
      <c r="BC216" s="53">
        <f t="shared" si="249"/>
        <v>-1.9630638924370999E-14</v>
      </c>
      <c r="BD216" s="53">
        <f t="shared" si="250"/>
        <v>-3.8812250541505801E-15</v>
      </c>
      <c r="BE216" s="53">
        <f t="shared" si="251"/>
        <v>-2.761883325800028E-5</v>
      </c>
      <c r="BF216" s="53">
        <f t="shared" si="252"/>
        <v>-2.7618832888899365E-5</v>
      </c>
      <c r="BG216" s="53">
        <f t="shared" si="253"/>
        <v>1.3944421767860388E-11</v>
      </c>
      <c r="BH216" s="53">
        <f t="shared" si="217"/>
        <v>5.22092713577733E-9</v>
      </c>
      <c r="BI216" s="53">
        <f t="shared" si="254"/>
        <v>-2.7613598017341818E-5</v>
      </c>
    </row>
    <row r="217" spans="1:61" x14ac:dyDescent="0.2">
      <c r="A217" s="34"/>
      <c r="B217" s="89"/>
      <c r="C217" s="91"/>
      <c r="D217" s="19"/>
      <c r="E217" s="55">
        <f t="shared" si="255"/>
        <v>95</v>
      </c>
      <c r="F217" s="27">
        <f t="shared" si="218"/>
        <v>2528.9230398245013</v>
      </c>
      <c r="G217" s="27">
        <f t="shared" si="219"/>
        <v>126.44615199122507</v>
      </c>
      <c r="H217" s="28">
        <f t="shared" si="220"/>
        <v>25</v>
      </c>
      <c r="I217" s="27">
        <f t="shared" si="210"/>
        <v>250000</v>
      </c>
      <c r="J217" s="56">
        <f t="shared" si="211"/>
        <v>0</v>
      </c>
      <c r="K217" s="52">
        <f t="shared" si="223"/>
        <v>0</v>
      </c>
      <c r="L217" s="28"/>
      <c r="M217" s="96">
        <f t="shared" si="212"/>
        <v>1000</v>
      </c>
      <c r="N217" s="9">
        <v>0</v>
      </c>
      <c r="O217" s="30">
        <f t="shared" si="214"/>
        <v>1.552490021660232E-16</v>
      </c>
      <c r="P217" s="30">
        <f t="shared" si="224"/>
        <v>1.552490021660232E-16</v>
      </c>
      <c r="Q217" s="30">
        <f t="shared" si="225"/>
        <v>0</v>
      </c>
      <c r="R217" s="30">
        <f t="shared" si="226"/>
        <v>0</v>
      </c>
      <c r="S217" s="28"/>
      <c r="T217" s="52">
        <f t="shared" si="227"/>
        <v>3.4581715232481666E-14</v>
      </c>
      <c r="U217" s="52">
        <f t="shared" si="221"/>
        <v>0</v>
      </c>
      <c r="V217" s="19"/>
      <c r="W217" s="19"/>
      <c r="X217" s="53">
        <f t="shared" si="228"/>
        <v>0</v>
      </c>
      <c r="Y217" s="53">
        <f t="shared" si="229"/>
        <v>0</v>
      </c>
      <c r="Z217" s="53">
        <f t="shared" si="230"/>
        <v>0</v>
      </c>
      <c r="AA217" s="53">
        <f t="shared" si="231"/>
        <v>-3.88122505415058E-11</v>
      </c>
      <c r="AB217" s="53">
        <f t="shared" si="232"/>
        <v>-3.88122505415058E-11</v>
      </c>
      <c r="AC217" s="53">
        <f t="shared" si="233"/>
        <v>6.1958198871033862E-13</v>
      </c>
      <c r="AD217" s="53">
        <f t="shared" si="215"/>
        <v>2.8390251177020947E-15</v>
      </c>
      <c r="AE217" s="53">
        <f t="shared" si="234"/>
        <v>-3.8189829527677755E-11</v>
      </c>
      <c r="AF217" s="19"/>
      <c r="AG217" s="46"/>
      <c r="AH217" s="19"/>
      <c r="AI217" s="55">
        <f t="shared" si="235"/>
        <v>95</v>
      </c>
      <c r="AJ217" s="27">
        <f t="shared" si="236"/>
        <v>2528.9230398245013</v>
      </c>
      <c r="AK217" s="27">
        <f t="shared" si="237"/>
        <v>126.44615199122507</v>
      </c>
      <c r="AL217" s="28">
        <f t="shared" si="238"/>
        <v>25</v>
      </c>
      <c r="AM217" s="27">
        <f t="shared" si="239"/>
        <v>250000</v>
      </c>
      <c r="AN217" s="56">
        <f t="shared" si="213"/>
        <v>0</v>
      </c>
      <c r="AO217" s="52">
        <f t="shared" si="240"/>
        <v>0</v>
      </c>
      <c r="AP217" s="28"/>
      <c r="AQ217" s="9">
        <f t="shared" si="216"/>
        <v>810</v>
      </c>
      <c r="AR217" s="9">
        <f t="shared" si="241"/>
        <v>0</v>
      </c>
      <c r="AS217" s="30">
        <f t="shared" si="242"/>
        <v>3.3976486203751344E-11</v>
      </c>
      <c r="AT217" s="30">
        <f t="shared" si="243"/>
        <v>2.7520953825038589E-11</v>
      </c>
      <c r="AU217" s="30">
        <f t="shared" si="244"/>
        <v>0</v>
      </c>
      <c r="AV217" s="30">
        <f t="shared" si="245"/>
        <v>6.4555323787127548E-12</v>
      </c>
      <c r="AW217" s="28"/>
      <c r="AX217" s="52">
        <f t="shared" si="246"/>
        <v>7.5682623018856124E-9</v>
      </c>
      <c r="AY217" s="52">
        <f t="shared" si="247"/>
        <v>0</v>
      </c>
      <c r="AZ217" s="19"/>
      <c r="BA217" s="19"/>
      <c r="BB217" s="53">
        <f t="shared" si="248"/>
        <v>0</v>
      </c>
      <c r="BC217" s="53">
        <f t="shared" si="249"/>
        <v>0</v>
      </c>
      <c r="BD217" s="53">
        <f t="shared" si="250"/>
        <v>0</v>
      </c>
      <c r="BE217" s="53">
        <f t="shared" si="251"/>
        <v>-6.8802384562596473E-6</v>
      </c>
      <c r="BF217" s="53">
        <f t="shared" si="252"/>
        <v>-6.8802384562596473E-6</v>
      </c>
      <c r="BG217" s="53">
        <f t="shared" si="253"/>
        <v>6.1958198871033862E-13</v>
      </c>
      <c r="BH217" s="53">
        <f t="shared" si="217"/>
        <v>6.2132507390002023E-10</v>
      </c>
      <c r="BI217" s="53">
        <f t="shared" si="254"/>
        <v>-6.8796165116037588E-6</v>
      </c>
    </row>
    <row r="218" spans="1:61" x14ac:dyDescent="0.2">
      <c r="A218" s="34"/>
      <c r="B218" s="89"/>
      <c r="C218" s="91"/>
      <c r="D218" s="19"/>
      <c r="E218" s="55"/>
      <c r="F218" s="27"/>
      <c r="G218" s="27"/>
      <c r="H218" s="28"/>
      <c r="I218" s="27"/>
      <c r="J218" s="51"/>
      <c r="K218" s="52"/>
      <c r="L218" s="28"/>
      <c r="M218" s="9"/>
      <c r="N218" s="9"/>
      <c r="O218" s="30"/>
      <c r="P218" s="30"/>
      <c r="Q218" s="30"/>
      <c r="R218" s="30"/>
      <c r="S218" s="28"/>
      <c r="T218" s="52"/>
      <c r="U218" s="52"/>
      <c r="V218" s="19"/>
      <c r="W218" s="19"/>
      <c r="X218" s="53"/>
      <c r="Y218" s="53"/>
      <c r="Z218" s="53"/>
      <c r="AA218" s="53"/>
      <c r="AB218" s="53"/>
      <c r="AC218" s="53"/>
      <c r="AD218" s="53"/>
      <c r="AE218" s="53"/>
      <c r="AF218" s="19"/>
      <c r="AG218" s="46"/>
      <c r="AH218" s="19"/>
      <c r="AI218" s="55"/>
      <c r="AJ218" s="27"/>
      <c r="AK218" s="27"/>
      <c r="AL218" s="28"/>
      <c r="AM218" s="27"/>
      <c r="AN218" s="51"/>
      <c r="AO218" s="52"/>
      <c r="AP218" s="28"/>
      <c r="AQ218" s="9"/>
      <c r="AR218" s="9"/>
      <c r="AS218" s="30"/>
      <c r="AT218" s="30"/>
      <c r="AU218" s="30"/>
      <c r="AV218" s="30"/>
      <c r="AW218" s="28"/>
      <c r="AX218" s="52"/>
      <c r="AY218" s="52"/>
      <c r="AZ218" s="19"/>
      <c r="BA218" s="19"/>
      <c r="BB218" s="53"/>
      <c r="BC218" s="53"/>
      <c r="BD218" s="53"/>
      <c r="BE218" s="53"/>
      <c r="BF218" s="53"/>
      <c r="BG218" s="53"/>
      <c r="BH218" s="53"/>
      <c r="BI218" s="53"/>
    </row>
    <row r="219" spans="1:61" x14ac:dyDescent="0.2">
      <c r="A219" s="19"/>
      <c r="B219" s="55"/>
      <c r="C219" s="14"/>
      <c r="D219" s="19"/>
      <c r="E219" s="55"/>
      <c r="F219" s="28"/>
      <c r="G219" s="28"/>
      <c r="H219" s="28"/>
      <c r="I219" s="28"/>
      <c r="J219" s="28"/>
      <c r="K219" s="28"/>
      <c r="L219" s="28"/>
      <c r="M219" s="15"/>
      <c r="N219" s="28"/>
      <c r="O219" s="30"/>
      <c r="P219" s="28"/>
      <c r="Q219" s="28"/>
      <c r="R219" s="28"/>
      <c r="S219" s="28"/>
      <c r="T219" s="53"/>
      <c r="U219" s="53"/>
      <c r="V219" s="53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46"/>
      <c r="AH219" s="19"/>
      <c r="AI219" s="55"/>
      <c r="AJ219" s="28"/>
      <c r="AK219" s="28"/>
      <c r="AL219" s="28"/>
      <c r="AM219" s="28"/>
      <c r="AN219" s="28"/>
      <c r="AO219" s="28"/>
      <c r="AP219" s="28"/>
      <c r="AQ219" s="15"/>
      <c r="AR219" s="28"/>
      <c r="AS219" s="30"/>
      <c r="AT219" s="28"/>
      <c r="AU219" s="28"/>
      <c r="AV219" s="28"/>
      <c r="AW219" s="28"/>
      <c r="AX219" s="53"/>
      <c r="AY219" s="53"/>
      <c r="AZ219" s="53"/>
      <c r="BA219" s="19"/>
      <c r="BB219" s="19"/>
      <c r="BC219" s="19"/>
      <c r="BD219" s="19"/>
      <c r="BE219" s="19"/>
      <c r="BF219" s="19"/>
      <c r="BG219" s="19"/>
      <c r="BH219" s="19"/>
      <c r="BI219" s="19"/>
    </row>
    <row r="220" spans="1:61" x14ac:dyDescent="0.2">
      <c r="A220" s="19"/>
      <c r="B220" s="41"/>
      <c r="C220" s="14"/>
      <c r="D220" s="19"/>
      <c r="E220" s="55"/>
      <c r="F220" s="28"/>
      <c r="G220" s="28"/>
      <c r="H220" s="28"/>
      <c r="I220" s="28"/>
      <c r="J220" s="28"/>
      <c r="K220" s="28"/>
      <c r="L220" s="28"/>
      <c r="M220" s="15"/>
      <c r="N220" s="28"/>
      <c r="O220" s="28"/>
      <c r="P220" s="28"/>
      <c r="Q220" s="28"/>
      <c r="R220" s="28"/>
      <c r="S220" s="28"/>
      <c r="T220" s="53"/>
      <c r="U220" s="53"/>
      <c r="V220" s="53"/>
      <c r="W220" s="22" t="s">
        <v>83</v>
      </c>
      <c r="X220" s="42">
        <f>SUM(X122:X217)</f>
        <v>123863.89768658316</v>
      </c>
      <c r="Y220" s="42">
        <f>SUM(Y122:Y142)</f>
        <v>-4397.1307280467536</v>
      </c>
      <c r="Z220" s="42">
        <f>SUM(Z122:Z142)</f>
        <v>-669.36823675581275</v>
      </c>
      <c r="AA220" s="42">
        <f>SUM(AA122:AA142)</f>
        <v>-7089.8435431995113</v>
      </c>
      <c r="AB220" s="42">
        <f>SUM(AB122:AB142)</f>
        <v>37852.426455565481</v>
      </c>
      <c r="AC220" s="42">
        <f>SUM(AC122:AC217)</f>
        <v>-2.0673366463880569E-14</v>
      </c>
      <c r="AD220" s="42">
        <f>SUM(AD122:AD142)</f>
        <v>3981.3987280663323</v>
      </c>
      <c r="AE220" s="42">
        <f>SUM(AE122:AE142)</f>
        <v>41484.250613476979</v>
      </c>
      <c r="AF220" s="19"/>
      <c r="AG220" s="46"/>
      <c r="AH220" s="19"/>
      <c r="AI220" s="55"/>
      <c r="AJ220" s="28"/>
      <c r="AK220" s="28"/>
      <c r="AL220" s="28"/>
      <c r="AM220" s="28"/>
      <c r="AN220" s="28"/>
      <c r="AO220" s="28"/>
      <c r="AP220" s="28"/>
      <c r="AQ220" s="15"/>
      <c r="AR220" s="28"/>
      <c r="AS220" s="28"/>
      <c r="AT220" s="28"/>
      <c r="AU220" s="28"/>
      <c r="AV220" s="28"/>
      <c r="AW220" s="28"/>
      <c r="AX220" s="53"/>
      <c r="AY220" s="53"/>
      <c r="AZ220" s="53"/>
      <c r="BA220" s="22" t="s">
        <v>83</v>
      </c>
      <c r="BB220" s="42">
        <f t="shared" ref="BB220:BI220" si="256">SUM(BB122:BB217)</f>
        <v>123863.89768658316</v>
      </c>
      <c r="BC220" s="42">
        <f t="shared" si="256"/>
        <v>-8089.8871641975347</v>
      </c>
      <c r="BD220" s="42">
        <f t="shared" si="256"/>
        <v>-1439.4727867952333</v>
      </c>
      <c r="BE220" s="42">
        <f t="shared" si="256"/>
        <v>-249999.99999838613</v>
      </c>
      <c r="BF220" s="42">
        <f t="shared" si="256"/>
        <v>-135665.46226279574</v>
      </c>
      <c r="BG220" s="42">
        <f t="shared" si="256"/>
        <v>-2.0673366463880569E-14</v>
      </c>
      <c r="BH220" s="42">
        <f t="shared" si="256"/>
        <v>12328.589160746944</v>
      </c>
      <c r="BI220" s="42">
        <f t="shared" si="256"/>
        <v>-123336.87310204875</v>
      </c>
    </row>
    <row r="221" spans="1:61" x14ac:dyDescent="0.2">
      <c r="A221" s="19"/>
      <c r="B221" s="55"/>
      <c r="C221" s="14"/>
      <c r="D221" s="19"/>
      <c r="E221" s="55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53"/>
      <c r="W221" s="34"/>
      <c r="X221" s="19"/>
      <c r="Y221" s="19"/>
      <c r="Z221" s="19"/>
      <c r="AA221" s="19"/>
      <c r="AB221" s="19"/>
      <c r="AC221" s="19"/>
      <c r="AD221" s="19"/>
      <c r="AE221" s="19"/>
      <c r="AF221" s="19"/>
      <c r="AG221" s="46"/>
      <c r="AH221" s="19"/>
      <c r="AI221" s="55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53"/>
      <c r="BA221" s="34"/>
      <c r="BB221" s="19"/>
      <c r="BC221" s="19"/>
      <c r="BD221" s="19"/>
      <c r="BE221" s="19"/>
      <c r="BF221" s="19"/>
      <c r="BG221" s="19"/>
      <c r="BH221" s="19"/>
      <c r="BI221" s="19"/>
    </row>
    <row r="222" spans="1:61" x14ac:dyDescent="0.2">
      <c r="A222" s="19"/>
      <c r="B222" s="19"/>
      <c r="C222" s="14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53"/>
      <c r="W222" s="22" t="str">
        <f>"Present Value at "&amp;TEXT(B124,"0.00%")&amp;" :"</f>
        <v>Present Value at 8.21% :</v>
      </c>
      <c r="X222" s="42">
        <f>X122+NPV($B$19,X123:X217)</f>
        <v>29773.528391587948</v>
      </c>
      <c r="Y222" s="42">
        <f t="shared" ref="Y222:AE222" si="257">Y122+NPV($B$19,Y123:Y217)</f>
        <v>-3385.3686994477739</v>
      </c>
      <c r="Z222" s="42">
        <f t="shared" si="257"/>
        <v>-469.33011525781882</v>
      </c>
      <c r="AA222" s="42">
        <f t="shared" si="257"/>
        <v>-9182.1144302916746</v>
      </c>
      <c r="AB222" s="42">
        <f t="shared" si="257"/>
        <v>16736.71514659069</v>
      </c>
      <c r="AC222" s="42">
        <f t="shared" si="257"/>
        <v>-219.0640614908971</v>
      </c>
      <c r="AD222" s="42">
        <f t="shared" si="257"/>
        <v>2341.6039695248987</v>
      </c>
      <c r="AE222" s="42">
        <f t="shared" si="257"/>
        <v>18859.255054624693</v>
      </c>
      <c r="AF222" s="19"/>
      <c r="AG222" s="46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53"/>
      <c r="BA222" s="22" t="str">
        <f>"Present Value at "&amp;TEXT(B124,"0.00%")&amp;" :"</f>
        <v>Present Value at 8.21% :</v>
      </c>
      <c r="BB222" s="42">
        <f>BB122+NPV($B$19,BB123:BB217)</f>
        <v>29773.528391587948</v>
      </c>
      <c r="BC222" s="42">
        <f t="shared" ref="BC222:BI222" si="258">BC122+NPV($B$19,BC123:BC217)</f>
        <v>-3385.3686994477739</v>
      </c>
      <c r="BD222" s="42">
        <f t="shared" si="258"/>
        <v>-509.33011525781882</v>
      </c>
      <c r="BE222" s="42">
        <f t="shared" si="258"/>
        <v>-7926.1608369022451</v>
      </c>
      <c r="BF222" s="42">
        <f t="shared" si="258"/>
        <v>17952.668739980127</v>
      </c>
      <c r="BG222" s="42">
        <f t="shared" si="258"/>
        <v>-219.0640614908971</v>
      </c>
      <c r="BH222" s="42">
        <f t="shared" si="258"/>
        <v>2346.2120074721438</v>
      </c>
      <c r="BI222" s="42">
        <f t="shared" si="258"/>
        <v>20079.81668596137</v>
      </c>
    </row>
    <row r="223" spans="1:61" x14ac:dyDescent="0.2">
      <c r="A223" s="19"/>
      <c r="B223" s="55"/>
      <c r="C223" s="14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53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46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53"/>
      <c r="BA223" s="19"/>
      <c r="BB223" s="19"/>
      <c r="BC223" s="19"/>
      <c r="BD223" s="19"/>
      <c r="BE223" s="19"/>
      <c r="BF223" s="19"/>
      <c r="BG223" s="19"/>
      <c r="BH223" s="19"/>
      <c r="BI223" s="19"/>
    </row>
    <row r="224" spans="1:61" x14ac:dyDescent="0.2">
      <c r="A224" s="19"/>
      <c r="B224" s="55"/>
      <c r="C224" s="14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53"/>
      <c r="W224" s="22" t="str">
        <f>"Present Value at "&amp;TEXT(B125,"0.00%")&amp;" :"</f>
        <v>Present Value at 3.21% :</v>
      </c>
      <c r="X224" s="42">
        <f>X122+NPV($B$20,X123:X217)</f>
        <v>60629.778667983082</v>
      </c>
      <c r="Y224" s="42">
        <f t="shared" ref="Y224:AE224" si="259">Y122+NPV($B$20,Y123:Y217)</f>
        <v>-4928.1812132675313</v>
      </c>
      <c r="Z224" s="42">
        <f t="shared" si="259"/>
        <v>-774.36361954484937</v>
      </c>
      <c r="AA224" s="42">
        <f t="shared" si="259"/>
        <v>-56082.074129628352</v>
      </c>
      <c r="AB224" s="42">
        <f t="shared" si="259"/>
        <v>-1154.8402944576642</v>
      </c>
      <c r="AC224" s="42">
        <f t="shared" si="259"/>
        <v>-327.73251322022537</v>
      </c>
      <c r="AD224" s="42">
        <f t="shared" si="259"/>
        <v>5346.563781827901</v>
      </c>
      <c r="AE224" s="42">
        <f t="shared" si="259"/>
        <v>3863.9909741499828</v>
      </c>
      <c r="AF224" s="19"/>
      <c r="AG224" s="46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53"/>
      <c r="BA224" s="22" t="str">
        <f>"Present Value at "&amp;TEXT(B125,"0.00%")&amp;" :"</f>
        <v>Present Value at 3.21% :</v>
      </c>
      <c r="BB224" s="42">
        <f>BB122+NPV($B$20,BB123:BB217)</f>
        <v>60629.778667983082</v>
      </c>
      <c r="BC224" s="42">
        <f t="shared" ref="BC224:BI224" si="260">BC122+NPV($B$20,BC123:BC217)</f>
        <v>-4928.1812132675313</v>
      </c>
      <c r="BD224" s="42">
        <f t="shared" si="260"/>
        <v>-814.36361954484937</v>
      </c>
      <c r="BE224" s="42">
        <f t="shared" si="260"/>
        <v>-52605.183097324334</v>
      </c>
      <c r="BF224" s="42">
        <f t="shared" si="260"/>
        <v>2282.0507378463531</v>
      </c>
      <c r="BG224" s="42">
        <f t="shared" si="260"/>
        <v>-327.73251322022537</v>
      </c>
      <c r="BH224" s="42">
        <f t="shared" si="260"/>
        <v>5394.0766352522041</v>
      </c>
      <c r="BI224" s="42">
        <f t="shared" si="260"/>
        <v>7348.39485987833</v>
      </c>
    </row>
    <row r="225" spans="1:61" x14ac:dyDescent="0.2">
      <c r="A225" s="19"/>
      <c r="B225" s="55"/>
      <c r="C225" s="14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46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</row>
    <row r="226" spans="1:61" ht="17" thickBot="1" x14ac:dyDescent="0.25">
      <c r="A226" s="20"/>
      <c r="B226" s="62"/>
      <c r="C226" s="44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47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</row>
    <row r="227" spans="1:61" ht="17" thickBot="1" x14ac:dyDescent="0.25">
      <c r="A227" s="221" t="s">
        <v>67</v>
      </c>
      <c r="B227" s="221"/>
      <c r="C227" s="19"/>
      <c r="D227" s="19"/>
      <c r="E227" s="21">
        <v>0</v>
      </c>
      <c r="F227" s="27">
        <f>B231</f>
        <v>5023.1213988527716</v>
      </c>
      <c r="G227" s="27">
        <f>F227*B236</f>
        <v>4018.4971190822175</v>
      </c>
      <c r="H227" s="28">
        <f>B241</f>
        <v>200</v>
      </c>
      <c r="I227" s="27">
        <f>$B$228</f>
        <v>500000</v>
      </c>
      <c r="J227" s="56">
        <f>J122</f>
        <v>0.16200000000000001</v>
      </c>
      <c r="K227" s="52">
        <f t="shared" ref="K227:K247" si="261">I227*J227/1000</f>
        <v>81</v>
      </c>
      <c r="L227" s="19"/>
      <c r="M227" s="9"/>
      <c r="N227" s="9"/>
      <c r="O227" s="30">
        <v>1</v>
      </c>
      <c r="P227" s="30"/>
      <c r="Q227" s="30"/>
      <c r="R227" s="30">
        <f t="shared" ref="R227:R247" si="262">O227-SUM(P227:Q227)</f>
        <v>1</v>
      </c>
      <c r="S227" s="30"/>
      <c r="T227" s="52"/>
      <c r="U227" s="52">
        <f t="shared" ref="U227:U246" si="263">K227*R227</f>
        <v>81</v>
      </c>
      <c r="V227" s="19"/>
      <c r="W227" s="30"/>
      <c r="X227" s="53">
        <f t="shared" ref="X227:X247" si="264">$R227*F227</f>
        <v>5023.1213988527716</v>
      </c>
      <c r="Y227" s="53">
        <f t="shared" ref="Y227:Y247" si="265">-$R227*G227</f>
        <v>-4018.4971190822175</v>
      </c>
      <c r="Z227" s="53">
        <f t="shared" ref="Z227:Z247" si="266">-$R227*H227</f>
        <v>-200</v>
      </c>
      <c r="AA227" s="53"/>
      <c r="AB227" s="53">
        <f t="shared" ref="AB227:AB247" si="267">SUM(X227:AA227)</f>
        <v>804.62427977055404</v>
      </c>
      <c r="AC227" s="53">
        <f>T227-U227</f>
        <v>-81</v>
      </c>
      <c r="AD227" s="53"/>
      <c r="AE227" s="53">
        <f t="shared" ref="AE227:AE247" si="268">SUM(AB227:AD227)</f>
        <v>723.62427977055404</v>
      </c>
      <c r="AF227" s="19"/>
      <c r="AG227" s="46"/>
      <c r="AH227" s="19"/>
      <c r="AI227" s="21">
        <v>0</v>
      </c>
      <c r="AJ227" s="27">
        <f>F227</f>
        <v>5023.1213988527716</v>
      </c>
      <c r="AK227" s="27">
        <f>G227</f>
        <v>4018.4971190822175</v>
      </c>
      <c r="AL227" s="28">
        <f>C241</f>
        <v>240</v>
      </c>
      <c r="AM227" s="27">
        <f>I227</f>
        <v>500000</v>
      </c>
      <c r="AN227" s="56">
        <f>J227</f>
        <v>0.16200000000000001</v>
      </c>
      <c r="AO227" s="52">
        <f t="shared" ref="AO227:AO247" si="269">AM227*AN227/1000</f>
        <v>81</v>
      </c>
      <c r="AP227" s="19"/>
      <c r="AQ227" s="9"/>
      <c r="AR227" s="9"/>
      <c r="AS227" s="30">
        <v>1</v>
      </c>
      <c r="AT227" s="30"/>
      <c r="AU227" s="30"/>
      <c r="AV227" s="30">
        <f t="shared" ref="AV227:AV247" si="270">AS227-SUM(AT227:AU227)</f>
        <v>1</v>
      </c>
      <c r="AW227" s="30"/>
      <c r="AX227" s="52"/>
      <c r="AY227" s="52">
        <f t="shared" ref="AY227:AY247" si="271">AO227*AV227</f>
        <v>81</v>
      </c>
      <c r="AZ227" s="19"/>
      <c r="BA227" s="30"/>
      <c r="BB227" s="53">
        <f t="shared" ref="BB227:BB247" si="272">$R227*AJ227</f>
        <v>5023.1213988527716</v>
      </c>
      <c r="BC227" s="53">
        <f t="shared" ref="BC227:BC247" si="273">-$R227*AK227</f>
        <v>-4018.4971190822175</v>
      </c>
      <c r="BD227" s="53">
        <f t="shared" ref="BD227:BD247" si="274">-$R227*AL227</f>
        <v>-240</v>
      </c>
      <c r="BE227" s="53"/>
      <c r="BF227" s="53">
        <f t="shared" ref="BF227:BF247" si="275">SUM(BB227:BE227)</f>
        <v>764.62427977055404</v>
      </c>
      <c r="BG227" s="53">
        <f>AX227-AY227</f>
        <v>-81</v>
      </c>
      <c r="BH227" s="53"/>
      <c r="BI227" s="53">
        <f t="shared" ref="BI227:BI247" si="276">SUM(BF227:BH227)</f>
        <v>683.62427977055404</v>
      </c>
    </row>
    <row r="228" spans="1:61" x14ac:dyDescent="0.2">
      <c r="A228" s="45" t="s">
        <v>68</v>
      </c>
      <c r="B228" s="54">
        <v>500000</v>
      </c>
      <c r="C228" s="19"/>
      <c r="D228" s="19"/>
      <c r="E228" s="55">
        <f t="shared" ref="E228:E247" si="277">E227+1</f>
        <v>1</v>
      </c>
      <c r="F228" s="27"/>
      <c r="G228" s="27"/>
      <c r="H228" s="28"/>
      <c r="I228" s="27">
        <f t="shared" ref="I228:I291" si="278">$B$228</f>
        <v>500000</v>
      </c>
      <c r="J228" s="56">
        <f t="shared" ref="J228:J291" si="279">J123</f>
        <v>0.20499999999999999</v>
      </c>
      <c r="K228" s="52">
        <f t="shared" si="261"/>
        <v>102.5</v>
      </c>
      <c r="L228" s="56"/>
      <c r="M228" s="96">
        <f>M123</f>
        <v>0.65717040569250318</v>
      </c>
      <c r="N228" s="9">
        <v>0</v>
      </c>
      <c r="O228" s="30">
        <f>R227</f>
        <v>1</v>
      </c>
      <c r="P228" s="30">
        <f t="shared" ref="P228:P247" si="280">O228*M228/1000</f>
        <v>6.5717040569250314E-4</v>
      </c>
      <c r="Q228" s="30">
        <f t="shared" ref="Q228:Q247" si="281">MIN(N228*O228,O228-P228)</f>
        <v>0</v>
      </c>
      <c r="R228" s="30">
        <f t="shared" si="262"/>
        <v>0.99934282959430754</v>
      </c>
      <c r="S228" s="30"/>
      <c r="T228" s="52">
        <f t="shared" ref="T228:T247" si="282">U227</f>
        <v>81</v>
      </c>
      <c r="U228" s="52">
        <f t="shared" si="263"/>
        <v>102.43264003341652</v>
      </c>
      <c r="V228" s="19"/>
      <c r="W228" s="30"/>
      <c r="X228" s="53">
        <f t="shared" si="264"/>
        <v>0</v>
      </c>
      <c r="Y228" s="53">
        <f t="shared" si="265"/>
        <v>0</v>
      </c>
      <c r="Z228" s="53">
        <f t="shared" si="266"/>
        <v>0</v>
      </c>
      <c r="AA228" s="53">
        <f t="shared" ref="AA228:AA247" si="283">-P228*I228</f>
        <v>-328.58520284625155</v>
      </c>
      <c r="AB228" s="53">
        <f t="shared" si="267"/>
        <v>-328.58520284625155</v>
      </c>
      <c r="AC228" s="53">
        <f>-I228*$R227*(J228-J227)/1000</f>
        <v>-21.499999999999993</v>
      </c>
      <c r="AD228" s="53">
        <f>$B$19*SUM(T228,X228:Y228)</f>
        <v>6.6497868306391439</v>
      </c>
      <c r="AE228" s="53">
        <f t="shared" si="268"/>
        <v>-343.43541601561242</v>
      </c>
      <c r="AF228" s="19"/>
      <c r="AG228" s="57"/>
      <c r="AH228" s="19"/>
      <c r="AI228" s="55">
        <f t="shared" ref="AI228:AI247" si="284">AI227+1</f>
        <v>1</v>
      </c>
      <c r="AJ228" s="27"/>
      <c r="AK228" s="27"/>
      <c r="AL228" s="28"/>
      <c r="AM228" s="27">
        <f t="shared" ref="AM228:AM247" si="285">I228</f>
        <v>500000</v>
      </c>
      <c r="AN228" s="56">
        <f t="shared" ref="AN228:AN291" si="286">J228</f>
        <v>0.20499999999999999</v>
      </c>
      <c r="AO228" s="52">
        <f t="shared" si="269"/>
        <v>102.5</v>
      </c>
      <c r="AP228" s="56"/>
      <c r="AQ228" s="9">
        <f>AQ18</f>
        <v>0.53230802861092763</v>
      </c>
      <c r="AR228" s="9">
        <f t="shared" ref="AR228:AR247" si="287">N228</f>
        <v>0</v>
      </c>
      <c r="AS228" s="30">
        <f t="shared" ref="AS228:AS247" si="288">AV227</f>
        <v>1</v>
      </c>
      <c r="AT228" s="30">
        <f t="shared" ref="AT228:AT247" si="289">AS228*AQ228/1000</f>
        <v>5.3230802861092765E-4</v>
      </c>
      <c r="AU228" s="30">
        <f t="shared" ref="AU228:AU247" si="290">MIN(AR228*AS228,AS228-AT228)</f>
        <v>0</v>
      </c>
      <c r="AV228" s="30">
        <f t="shared" si="270"/>
        <v>0.99946769197138907</v>
      </c>
      <c r="AW228" s="30"/>
      <c r="AX228" s="52">
        <f t="shared" ref="AX228:AX247" si="291">AY227</f>
        <v>81</v>
      </c>
      <c r="AY228" s="52">
        <f t="shared" si="271"/>
        <v>102.44543842706737</v>
      </c>
      <c r="AZ228" s="19"/>
      <c r="BA228" s="30"/>
      <c r="BB228" s="53">
        <f t="shared" si="272"/>
        <v>0</v>
      </c>
      <c r="BC228" s="53">
        <f t="shared" si="273"/>
        <v>0</v>
      </c>
      <c r="BD228" s="53">
        <f t="shared" si="274"/>
        <v>0</v>
      </c>
      <c r="BE228" s="53">
        <f t="shared" ref="BE228:BE247" si="292">-AT228*AM228</f>
        <v>-266.15401430546382</v>
      </c>
      <c r="BF228" s="53">
        <f t="shared" si="275"/>
        <v>-266.15401430546382</v>
      </c>
      <c r="BG228" s="53">
        <f>-AM228*$R227*(AN228-AN227)/1000</f>
        <v>-21.499999999999993</v>
      </c>
      <c r="BH228" s="53">
        <f>$B$19*SUM(AX228,BB228:BC228)</f>
        <v>6.6497868306391439</v>
      </c>
      <c r="BI228" s="53">
        <f t="shared" si="276"/>
        <v>-281.00422747482469</v>
      </c>
    </row>
    <row r="229" spans="1:61" x14ac:dyDescent="0.2">
      <c r="A229" s="34" t="s">
        <v>69</v>
      </c>
      <c r="B229" s="121">
        <f>B124</f>
        <v>8.2096133711594368E-2</v>
      </c>
      <c r="C229" s="19"/>
      <c r="D229" s="19"/>
      <c r="E229" s="55">
        <f t="shared" si="277"/>
        <v>2</v>
      </c>
      <c r="F229" s="27">
        <f>$B$231</f>
        <v>5023.1213988527716</v>
      </c>
      <c r="G229" s="27">
        <f>F229*$B$132</f>
        <v>251.1560699426386</v>
      </c>
      <c r="H229" s="28">
        <f t="shared" ref="H229:H236" si="293">$B$32</f>
        <v>25</v>
      </c>
      <c r="I229" s="27">
        <f t="shared" si="278"/>
        <v>500000</v>
      </c>
      <c r="J229" s="56">
        <f t="shared" si="279"/>
        <v>0.25</v>
      </c>
      <c r="K229" s="52">
        <f t="shared" si="261"/>
        <v>125</v>
      </c>
      <c r="L229" s="56"/>
      <c r="M229" s="96">
        <f t="shared" ref="M229:M292" si="294">M124</f>
        <v>0.68892309697585763</v>
      </c>
      <c r="N229" s="9">
        <v>0</v>
      </c>
      <c r="O229" s="30">
        <f t="shared" ref="O229:O292" si="295">R228</f>
        <v>0.99934282959430754</v>
      </c>
      <c r="P229" s="30">
        <f t="shared" si="280"/>
        <v>6.8847035710472714E-4</v>
      </c>
      <c r="Q229" s="30">
        <f t="shared" si="281"/>
        <v>0</v>
      </c>
      <c r="R229" s="30">
        <f t="shared" si="262"/>
        <v>0.9986543592372028</v>
      </c>
      <c r="S229" s="30"/>
      <c r="T229" s="52">
        <f t="shared" si="282"/>
        <v>102.43264003341652</v>
      </c>
      <c r="U229" s="52">
        <f t="shared" si="263"/>
        <v>124.83179490465035</v>
      </c>
      <c r="V229" s="19"/>
      <c r="W229" s="30"/>
      <c r="X229" s="53">
        <f t="shared" si="264"/>
        <v>5016.3620819419966</v>
      </c>
      <c r="Y229" s="53">
        <f t="shared" si="265"/>
        <v>-250.81810409709985</v>
      </c>
      <c r="Z229" s="53">
        <f t="shared" si="266"/>
        <v>-24.966358980930071</v>
      </c>
      <c r="AA229" s="53">
        <f t="shared" si="283"/>
        <v>-344.23517855236355</v>
      </c>
      <c r="AB229" s="53">
        <f t="shared" si="267"/>
        <v>4396.3424403116042</v>
      </c>
      <c r="AC229" s="53">
        <f t="shared" ref="AC229:AC247" si="296">-I229*($R228*J229-$R227*J228)/1000</f>
        <v>-22.417853699288447</v>
      </c>
      <c r="AD229" s="53">
        <f t="shared" ref="AD229:AD292" si="297">$B$19*SUM(T229,X229:Y229)</f>
        <v>399.64205932625299</v>
      </c>
      <c r="AE229" s="53">
        <f t="shared" si="268"/>
        <v>4773.5666459385684</v>
      </c>
      <c r="AF229" s="19"/>
      <c r="AG229" s="57"/>
      <c r="AH229" s="19"/>
      <c r="AI229" s="55">
        <f t="shared" si="284"/>
        <v>2</v>
      </c>
      <c r="AJ229" s="27">
        <f t="shared" ref="AJ229:AJ247" si="298">F229</f>
        <v>5023.1213988527716</v>
      </c>
      <c r="AK229" s="27">
        <f t="shared" ref="AK229:AK247" si="299">G229</f>
        <v>251.1560699426386</v>
      </c>
      <c r="AL229" s="28">
        <f t="shared" ref="AL229:AL247" si="300">$C$32</f>
        <v>25</v>
      </c>
      <c r="AM229" s="27">
        <f t="shared" si="285"/>
        <v>500000</v>
      </c>
      <c r="AN229" s="56">
        <f t="shared" si="286"/>
        <v>0.25</v>
      </c>
      <c r="AO229" s="52">
        <f t="shared" si="269"/>
        <v>125</v>
      </c>
      <c r="AP229" s="56"/>
      <c r="AQ229" s="9">
        <f t="shared" ref="AQ229:AQ292" si="301">AQ19</f>
        <v>0.5580277085504447</v>
      </c>
      <c r="AR229" s="9">
        <f t="shared" si="287"/>
        <v>0</v>
      </c>
      <c r="AS229" s="30">
        <f t="shared" si="288"/>
        <v>0.99946769197138907</v>
      </c>
      <c r="AT229" s="30">
        <f t="shared" si="289"/>
        <v>5.5773066592099596E-4</v>
      </c>
      <c r="AU229" s="30">
        <f t="shared" si="290"/>
        <v>0</v>
      </c>
      <c r="AV229" s="30">
        <f t="shared" si="270"/>
        <v>0.99890996130546805</v>
      </c>
      <c r="AW229" s="30"/>
      <c r="AX229" s="52">
        <f t="shared" si="291"/>
        <v>102.44543842706737</v>
      </c>
      <c r="AY229" s="52">
        <f t="shared" si="271"/>
        <v>124.86374516318351</v>
      </c>
      <c r="AZ229" s="19"/>
      <c r="BA229" s="30"/>
      <c r="BB229" s="53">
        <f t="shared" si="272"/>
        <v>5016.3620819419966</v>
      </c>
      <c r="BC229" s="53">
        <f t="shared" si="273"/>
        <v>-250.81810409709985</v>
      </c>
      <c r="BD229" s="53">
        <f t="shared" si="274"/>
        <v>-24.966358980930071</v>
      </c>
      <c r="BE229" s="53">
        <f t="shared" si="292"/>
        <v>-278.86533296049799</v>
      </c>
      <c r="BF229" s="53">
        <f t="shared" si="275"/>
        <v>4461.7122859034698</v>
      </c>
      <c r="BG229" s="53">
        <f t="shared" ref="BG229:BG247" si="302">-AM229*($R228*AN229-$R227*AN228)/1000</f>
        <v>-22.417853699288447</v>
      </c>
      <c r="BH229" s="53">
        <f t="shared" ref="BH229:BH292" si="303">$B$19*SUM(AX229,BB229:BC229)</f>
        <v>399.64311002488944</v>
      </c>
      <c r="BI229" s="53">
        <f t="shared" si="276"/>
        <v>4838.9375422290705</v>
      </c>
    </row>
    <row r="230" spans="1:61" x14ac:dyDescent="0.2">
      <c r="A230" s="34" t="s">
        <v>70</v>
      </c>
      <c r="B230" s="121">
        <f>B125</f>
        <v>3.2096133711594366E-2</v>
      </c>
      <c r="C230" s="19"/>
      <c r="D230" s="19"/>
      <c r="E230" s="55">
        <f t="shared" si="277"/>
        <v>3</v>
      </c>
      <c r="F230" s="27">
        <f t="shared" ref="F230:F293" si="304">$B$231</f>
        <v>5023.1213988527716</v>
      </c>
      <c r="G230" s="27">
        <f t="shared" ref="G230:G293" si="305">F230*$B$132</f>
        <v>251.1560699426386</v>
      </c>
      <c r="H230" s="28">
        <f t="shared" si="293"/>
        <v>25</v>
      </c>
      <c r="I230" s="27">
        <f t="shared" si="278"/>
        <v>500000</v>
      </c>
      <c r="J230" s="56">
        <f t="shared" si="279"/>
        <v>0.29699999999999999</v>
      </c>
      <c r="K230" s="52">
        <f t="shared" si="261"/>
        <v>148.5</v>
      </c>
      <c r="L230" s="56"/>
      <c r="M230" s="96">
        <f t="shared" si="294"/>
        <v>0.72708859771283341</v>
      </c>
      <c r="N230" s="9">
        <v>0</v>
      </c>
      <c r="O230" s="30">
        <f t="shared" si="295"/>
        <v>0.9986543592372028</v>
      </c>
      <c r="P230" s="30">
        <f t="shared" si="280"/>
        <v>7.2611019765758602E-4</v>
      </c>
      <c r="Q230" s="30">
        <f t="shared" si="281"/>
        <v>0</v>
      </c>
      <c r="R230" s="30">
        <f t="shared" si="262"/>
        <v>0.99792824903954525</v>
      </c>
      <c r="S230" s="30"/>
      <c r="T230" s="52">
        <f t="shared" si="282"/>
        <v>124.83179490465035</v>
      </c>
      <c r="U230" s="52">
        <f t="shared" si="263"/>
        <v>148.19234498237248</v>
      </c>
      <c r="V230" s="19"/>
      <c r="W230" s="30"/>
      <c r="X230" s="53">
        <f t="shared" si="264"/>
        <v>5012.7147422702174</v>
      </c>
      <c r="Y230" s="53">
        <f t="shared" si="265"/>
        <v>-250.63573711351088</v>
      </c>
      <c r="Z230" s="53">
        <f t="shared" si="266"/>
        <v>-24.948206225988631</v>
      </c>
      <c r="AA230" s="53">
        <f t="shared" si="283"/>
        <v>-363.05509882879301</v>
      </c>
      <c r="AB230" s="53">
        <f t="shared" si="267"/>
        <v>4374.0757001019247</v>
      </c>
      <c r="AC230" s="53">
        <f t="shared" si="296"/>
        <v>-23.382318647436161</v>
      </c>
      <c r="AD230" s="53">
        <f t="shared" si="297"/>
        <v>401.19648247847175</v>
      </c>
      <c r="AE230" s="53">
        <f t="shared" si="268"/>
        <v>4751.88986393296</v>
      </c>
      <c r="AF230" s="19"/>
      <c r="AG230" s="46"/>
      <c r="AH230" s="19"/>
      <c r="AI230" s="55">
        <f t="shared" si="284"/>
        <v>3</v>
      </c>
      <c r="AJ230" s="27">
        <f t="shared" si="298"/>
        <v>5023.1213988527716</v>
      </c>
      <c r="AK230" s="27">
        <f t="shared" si="299"/>
        <v>251.1560699426386</v>
      </c>
      <c r="AL230" s="28">
        <f t="shared" si="300"/>
        <v>25</v>
      </c>
      <c r="AM230" s="27">
        <f t="shared" si="285"/>
        <v>500000</v>
      </c>
      <c r="AN230" s="56">
        <f t="shared" si="286"/>
        <v>0.29699999999999999</v>
      </c>
      <c r="AO230" s="52">
        <f t="shared" si="269"/>
        <v>148.5</v>
      </c>
      <c r="AP230" s="56"/>
      <c r="AQ230" s="9">
        <f t="shared" si="301"/>
        <v>0.58894176414739507</v>
      </c>
      <c r="AR230" s="9">
        <f t="shared" si="287"/>
        <v>0</v>
      </c>
      <c r="AS230" s="30">
        <f t="shared" si="288"/>
        <v>0.99890996130546805</v>
      </c>
      <c r="AT230" s="30">
        <f t="shared" si="289"/>
        <v>5.882997948356485E-4</v>
      </c>
      <c r="AU230" s="30">
        <f t="shared" si="290"/>
        <v>0</v>
      </c>
      <c r="AV230" s="30">
        <f t="shared" si="270"/>
        <v>0.9983216615106324</v>
      </c>
      <c r="AW230" s="30"/>
      <c r="AX230" s="52">
        <f t="shared" si="291"/>
        <v>124.86374516318351</v>
      </c>
      <c r="AY230" s="52">
        <f t="shared" si="271"/>
        <v>148.25076673432892</v>
      </c>
      <c r="AZ230" s="19"/>
      <c r="BA230" s="30"/>
      <c r="BB230" s="53">
        <f t="shared" si="272"/>
        <v>5012.7147422702174</v>
      </c>
      <c r="BC230" s="53">
        <f t="shared" si="273"/>
        <v>-250.63573711351088</v>
      </c>
      <c r="BD230" s="53">
        <f t="shared" si="274"/>
        <v>-24.948206225988631</v>
      </c>
      <c r="BE230" s="53">
        <f t="shared" si="292"/>
        <v>-294.14989741782426</v>
      </c>
      <c r="BF230" s="53">
        <f t="shared" si="275"/>
        <v>4442.980901512894</v>
      </c>
      <c r="BG230" s="53">
        <f t="shared" si="302"/>
        <v>-23.382318647436161</v>
      </c>
      <c r="BH230" s="53">
        <f t="shared" si="303"/>
        <v>401.19910547116848</v>
      </c>
      <c r="BI230" s="53">
        <f t="shared" si="276"/>
        <v>4820.7976883366264</v>
      </c>
    </row>
    <row r="231" spans="1:61" x14ac:dyDescent="0.2">
      <c r="A231" s="45" t="s">
        <v>71</v>
      </c>
      <c r="B231" s="97">
        <v>5023.1213988527716</v>
      </c>
      <c r="C231" s="19"/>
      <c r="D231" s="36"/>
      <c r="E231" s="55">
        <f t="shared" si="277"/>
        <v>4</v>
      </c>
      <c r="F231" s="27">
        <f t="shared" si="304"/>
        <v>5023.1213988527716</v>
      </c>
      <c r="G231" s="27">
        <f t="shared" si="305"/>
        <v>251.1560699426386</v>
      </c>
      <c r="H231" s="28">
        <f t="shared" si="293"/>
        <v>25</v>
      </c>
      <c r="I231" s="27">
        <f t="shared" si="278"/>
        <v>500000</v>
      </c>
      <c r="J231" s="56">
        <f t="shared" si="279"/>
        <v>0.34599999999999997</v>
      </c>
      <c r="K231" s="52">
        <f t="shared" si="261"/>
        <v>173</v>
      </c>
      <c r="L231" s="56"/>
      <c r="M231" s="96">
        <f t="shared" si="294"/>
        <v>0.77268694429479035</v>
      </c>
      <c r="N231" s="9">
        <v>0</v>
      </c>
      <c r="O231" s="30">
        <f t="shared" si="295"/>
        <v>0.99792824903954525</v>
      </c>
      <c r="P231" s="30">
        <f t="shared" si="280"/>
        <v>7.7108612937581674E-4</v>
      </c>
      <c r="Q231" s="30">
        <f t="shared" si="281"/>
        <v>0</v>
      </c>
      <c r="R231" s="30">
        <f t="shared" si="262"/>
        <v>0.99715716291016943</v>
      </c>
      <c r="S231" s="30"/>
      <c r="T231" s="52">
        <f t="shared" si="282"/>
        <v>148.19234498237248</v>
      </c>
      <c r="U231" s="52">
        <f t="shared" si="263"/>
        <v>172.50818918345931</v>
      </c>
      <c r="V231" s="19"/>
      <c r="W231" s="30"/>
      <c r="X231" s="53">
        <f t="shared" si="264"/>
        <v>5008.8414830333913</v>
      </c>
      <c r="Y231" s="53">
        <f t="shared" si="265"/>
        <v>-250.44207415166957</v>
      </c>
      <c r="Z231" s="53">
        <f t="shared" si="266"/>
        <v>-24.928929072754237</v>
      </c>
      <c r="AA231" s="53">
        <f t="shared" si="283"/>
        <v>-385.54306468790838</v>
      </c>
      <c r="AB231" s="53">
        <f t="shared" si="267"/>
        <v>4347.9274151210593</v>
      </c>
      <c r="AC231" s="53">
        <f t="shared" si="296"/>
        <v>-24.341414737116704</v>
      </c>
      <c r="AD231" s="53">
        <f t="shared" si="297"/>
        <v>402.81221269343303</v>
      </c>
      <c r="AE231" s="53">
        <f t="shared" si="268"/>
        <v>4726.3982130773757</v>
      </c>
      <c r="AF231" s="19"/>
      <c r="AG231" s="46"/>
      <c r="AH231" s="19"/>
      <c r="AI231" s="55">
        <f t="shared" si="284"/>
        <v>4</v>
      </c>
      <c r="AJ231" s="27">
        <f t="shared" si="298"/>
        <v>5023.1213988527716</v>
      </c>
      <c r="AK231" s="27">
        <f t="shared" si="299"/>
        <v>251.1560699426386</v>
      </c>
      <c r="AL231" s="28">
        <f t="shared" si="300"/>
        <v>25</v>
      </c>
      <c r="AM231" s="27">
        <f t="shared" si="285"/>
        <v>500000</v>
      </c>
      <c r="AN231" s="56">
        <f t="shared" si="286"/>
        <v>0.34599999999999997</v>
      </c>
      <c r="AO231" s="52">
        <f t="shared" si="269"/>
        <v>173</v>
      </c>
      <c r="AP231" s="56"/>
      <c r="AQ231" s="9">
        <f t="shared" si="301"/>
        <v>0.62587642487878026</v>
      </c>
      <c r="AR231" s="9">
        <f t="shared" si="287"/>
        <v>0</v>
      </c>
      <c r="AS231" s="30">
        <f t="shared" si="288"/>
        <v>0.9983216615106324</v>
      </c>
      <c r="AT231" s="30">
        <f t="shared" si="289"/>
        <v>6.2482599238531842E-4</v>
      </c>
      <c r="AU231" s="30">
        <f t="shared" si="290"/>
        <v>0</v>
      </c>
      <c r="AV231" s="30">
        <f t="shared" si="270"/>
        <v>0.99769683551824706</v>
      </c>
      <c r="AW231" s="30"/>
      <c r="AX231" s="52">
        <f t="shared" si="291"/>
        <v>148.25076673432892</v>
      </c>
      <c r="AY231" s="52">
        <f t="shared" si="271"/>
        <v>172.60155254465676</v>
      </c>
      <c r="AZ231" s="19"/>
      <c r="BA231" s="30"/>
      <c r="BB231" s="53">
        <f t="shared" si="272"/>
        <v>5008.8414830333913</v>
      </c>
      <c r="BC231" s="53">
        <f t="shared" si="273"/>
        <v>-250.44207415166957</v>
      </c>
      <c r="BD231" s="53">
        <f t="shared" si="274"/>
        <v>-24.928929072754237</v>
      </c>
      <c r="BE231" s="53">
        <f t="shared" si="292"/>
        <v>-312.41299619265919</v>
      </c>
      <c r="BF231" s="53">
        <f t="shared" si="275"/>
        <v>4421.0574836163087</v>
      </c>
      <c r="BG231" s="53">
        <f t="shared" si="302"/>
        <v>-24.341414737116704</v>
      </c>
      <c r="BH231" s="53">
        <f t="shared" si="303"/>
        <v>402.81700889339328</v>
      </c>
      <c r="BI231" s="53">
        <f t="shared" si="276"/>
        <v>4799.5330777725849</v>
      </c>
    </row>
    <row r="232" spans="1:61" x14ac:dyDescent="0.2">
      <c r="A232" s="19"/>
      <c r="B232" s="19"/>
      <c r="C232" s="19"/>
      <c r="D232" s="21"/>
      <c r="E232" s="55">
        <f t="shared" si="277"/>
        <v>5</v>
      </c>
      <c r="F232" s="27">
        <f t="shared" si="304"/>
        <v>5023.1213988527716</v>
      </c>
      <c r="G232" s="27">
        <f t="shared" si="305"/>
        <v>251.1560699426386</v>
      </c>
      <c r="H232" s="28">
        <f t="shared" si="293"/>
        <v>25</v>
      </c>
      <c r="I232" s="27">
        <f t="shared" si="278"/>
        <v>500000</v>
      </c>
      <c r="J232" s="56">
        <f t="shared" si="279"/>
        <v>0.39600000000000002</v>
      </c>
      <c r="K232" s="52">
        <f t="shared" si="261"/>
        <v>198</v>
      </c>
      <c r="L232" s="56"/>
      <c r="M232" s="96">
        <f t="shared" si="294"/>
        <v>0.82584488116899601</v>
      </c>
      <c r="N232" s="9">
        <v>0</v>
      </c>
      <c r="O232" s="30">
        <f t="shared" si="295"/>
        <v>0.99715716291016943</v>
      </c>
      <c r="P232" s="30">
        <f t="shared" si="280"/>
        <v>8.2349713871036217E-4</v>
      </c>
      <c r="Q232" s="30">
        <f t="shared" si="281"/>
        <v>0</v>
      </c>
      <c r="R232" s="30">
        <f t="shared" si="262"/>
        <v>0.9963336657714591</v>
      </c>
      <c r="S232" s="30"/>
      <c r="T232" s="52">
        <f t="shared" si="282"/>
        <v>172.50818918345931</v>
      </c>
      <c r="U232" s="52">
        <f t="shared" si="263"/>
        <v>197.2740658227489</v>
      </c>
      <c r="V232" s="19"/>
      <c r="W232" s="30"/>
      <c r="X232" s="53">
        <f t="shared" si="264"/>
        <v>5004.7049569340415</v>
      </c>
      <c r="Y232" s="53">
        <f t="shared" si="265"/>
        <v>-250.23524784670209</v>
      </c>
      <c r="Z232" s="53">
        <f t="shared" si="266"/>
        <v>-24.908341644286477</v>
      </c>
      <c r="AA232" s="53">
        <f t="shared" si="283"/>
        <v>-411.74856935518108</v>
      </c>
      <c r="AB232" s="53">
        <f t="shared" si="267"/>
        <v>4317.8127980878726</v>
      </c>
      <c r="AC232" s="53">
        <f t="shared" si="296"/>
        <v>-24.795531172372236</v>
      </c>
      <c r="AD232" s="53">
        <f t="shared" si="297"/>
        <v>404.48583633050976</v>
      </c>
      <c r="AE232" s="53">
        <f t="shared" si="268"/>
        <v>4697.5031032460101</v>
      </c>
      <c r="AF232" s="19"/>
      <c r="AG232" s="46"/>
      <c r="AH232" s="19"/>
      <c r="AI232" s="55">
        <f t="shared" si="284"/>
        <v>5</v>
      </c>
      <c r="AJ232" s="27">
        <f t="shared" si="298"/>
        <v>5023.1213988527716</v>
      </c>
      <c r="AK232" s="27">
        <f t="shared" si="299"/>
        <v>251.1560699426386</v>
      </c>
      <c r="AL232" s="28">
        <f t="shared" si="300"/>
        <v>25</v>
      </c>
      <c r="AM232" s="27">
        <f t="shared" si="285"/>
        <v>500000</v>
      </c>
      <c r="AN232" s="56">
        <f t="shared" si="286"/>
        <v>0.39600000000000002</v>
      </c>
      <c r="AO232" s="52">
        <f t="shared" si="269"/>
        <v>198</v>
      </c>
      <c r="AP232" s="56"/>
      <c r="AQ232" s="9">
        <f t="shared" si="301"/>
        <v>0.66893435374688681</v>
      </c>
      <c r="AR232" s="9">
        <f t="shared" si="287"/>
        <v>0</v>
      </c>
      <c r="AS232" s="30">
        <f t="shared" si="288"/>
        <v>0.99769683551824706</v>
      </c>
      <c r="AT232" s="30">
        <f t="shared" si="289"/>
        <v>6.6739368790271261E-4</v>
      </c>
      <c r="AU232" s="30">
        <f t="shared" si="290"/>
        <v>0</v>
      </c>
      <c r="AV232" s="30">
        <f t="shared" si="270"/>
        <v>0.99702944183034437</v>
      </c>
      <c r="AW232" s="30"/>
      <c r="AX232" s="52">
        <f t="shared" si="291"/>
        <v>172.60155254465676</v>
      </c>
      <c r="AY232" s="52">
        <f t="shared" si="271"/>
        <v>197.41182948240819</v>
      </c>
      <c r="AZ232" s="19"/>
      <c r="BA232" s="30"/>
      <c r="BB232" s="53">
        <f t="shared" si="272"/>
        <v>5004.7049569340415</v>
      </c>
      <c r="BC232" s="53">
        <f t="shared" si="273"/>
        <v>-250.23524784670209</v>
      </c>
      <c r="BD232" s="53">
        <f t="shared" si="274"/>
        <v>-24.908341644286477</v>
      </c>
      <c r="BE232" s="53">
        <f t="shared" si="292"/>
        <v>-333.6968439513563</v>
      </c>
      <c r="BF232" s="53">
        <f t="shared" si="275"/>
        <v>4395.8645234916967</v>
      </c>
      <c r="BG232" s="53">
        <f t="shared" si="302"/>
        <v>-24.795531172372236</v>
      </c>
      <c r="BH232" s="53">
        <f t="shared" si="303"/>
        <v>404.4935011014943</v>
      </c>
      <c r="BI232" s="53">
        <f t="shared" si="276"/>
        <v>4775.5624934208181</v>
      </c>
    </row>
    <row r="233" spans="1:61" x14ac:dyDescent="0.2">
      <c r="A233" s="19"/>
      <c r="B233" s="19"/>
      <c r="C233" s="19"/>
      <c r="D233" s="21"/>
      <c r="E233" s="55">
        <f t="shared" si="277"/>
        <v>6</v>
      </c>
      <c r="F233" s="27">
        <f t="shared" si="304"/>
        <v>5023.1213988527716</v>
      </c>
      <c r="G233" s="27">
        <f t="shared" si="305"/>
        <v>251.1560699426386</v>
      </c>
      <c r="H233" s="28">
        <f t="shared" si="293"/>
        <v>25</v>
      </c>
      <c r="I233" s="27">
        <f t="shared" si="278"/>
        <v>500000</v>
      </c>
      <c r="J233" s="56">
        <f t="shared" si="279"/>
        <v>0.44900000000000001</v>
      </c>
      <c r="K233" s="52">
        <f t="shared" si="261"/>
        <v>224.5</v>
      </c>
      <c r="L233" s="56"/>
      <c r="M233" s="96">
        <f t="shared" si="294"/>
        <v>0.88649214444726809</v>
      </c>
      <c r="N233" s="9">
        <v>0</v>
      </c>
      <c r="O233" s="30">
        <f t="shared" si="295"/>
        <v>0.9963336657714591</v>
      </c>
      <c r="P233" s="30">
        <f t="shared" si="280"/>
        <v>8.8324196795474836E-4</v>
      </c>
      <c r="Q233" s="30">
        <f t="shared" si="281"/>
        <v>0</v>
      </c>
      <c r="R233" s="30">
        <f t="shared" si="262"/>
        <v>0.99545042380350435</v>
      </c>
      <c r="S233" s="30"/>
      <c r="T233" s="52">
        <f t="shared" si="282"/>
        <v>197.2740658227489</v>
      </c>
      <c r="U233" s="52">
        <f t="shared" si="263"/>
        <v>223.47862014388673</v>
      </c>
      <c r="V233" s="19"/>
      <c r="W233" s="30"/>
      <c r="X233" s="53">
        <f t="shared" si="264"/>
        <v>5000.2683253044434</v>
      </c>
      <c r="Y233" s="53">
        <f t="shared" si="265"/>
        <v>-250.01341626522216</v>
      </c>
      <c r="Z233" s="53">
        <f t="shared" si="266"/>
        <v>-24.886260595087609</v>
      </c>
      <c r="AA233" s="53">
        <f t="shared" si="283"/>
        <v>-441.62098397737418</v>
      </c>
      <c r="AB233" s="53">
        <f t="shared" si="267"/>
        <v>4283.7476644667586</v>
      </c>
      <c r="AC233" s="53">
        <f t="shared" si="296"/>
        <v>-26.239789709479016</v>
      </c>
      <c r="AD233" s="53">
        <f t="shared" si="297"/>
        <v>406.1730002622557</v>
      </c>
      <c r="AE233" s="53">
        <f t="shared" si="268"/>
        <v>4663.6808750195351</v>
      </c>
      <c r="AF233" s="19"/>
      <c r="AG233" s="46"/>
      <c r="AH233" s="19"/>
      <c r="AI233" s="55">
        <f t="shared" si="284"/>
        <v>6</v>
      </c>
      <c r="AJ233" s="27">
        <f t="shared" si="298"/>
        <v>5023.1213988527716</v>
      </c>
      <c r="AK233" s="27">
        <f t="shared" si="299"/>
        <v>251.1560699426386</v>
      </c>
      <c r="AL233" s="28">
        <f t="shared" si="300"/>
        <v>25</v>
      </c>
      <c r="AM233" s="27">
        <f t="shared" si="285"/>
        <v>500000</v>
      </c>
      <c r="AN233" s="56">
        <f t="shared" si="286"/>
        <v>0.44900000000000001</v>
      </c>
      <c r="AO233" s="52">
        <f t="shared" si="269"/>
        <v>224.5</v>
      </c>
      <c r="AP233" s="56"/>
      <c r="AQ233" s="9">
        <f t="shared" si="301"/>
        <v>0.71805863700228723</v>
      </c>
      <c r="AR233" s="9">
        <f t="shared" si="287"/>
        <v>0</v>
      </c>
      <c r="AS233" s="30">
        <f t="shared" si="288"/>
        <v>0.99702944183034437</v>
      </c>
      <c r="AT233" s="30">
        <f t="shared" si="289"/>
        <v>7.1592560205184833E-4</v>
      </c>
      <c r="AU233" s="30">
        <f t="shared" si="290"/>
        <v>0</v>
      </c>
      <c r="AV233" s="30">
        <f t="shared" si="270"/>
        <v>0.99631351622829256</v>
      </c>
      <c r="AW233" s="30"/>
      <c r="AX233" s="52">
        <f t="shared" si="291"/>
        <v>197.41182948240819</v>
      </c>
      <c r="AY233" s="52">
        <f t="shared" si="271"/>
        <v>223.67238439325169</v>
      </c>
      <c r="AZ233" s="19"/>
      <c r="BA233" s="30"/>
      <c r="BB233" s="53">
        <f t="shared" si="272"/>
        <v>5000.2683253044434</v>
      </c>
      <c r="BC233" s="53">
        <f t="shared" si="273"/>
        <v>-250.01341626522216</v>
      </c>
      <c r="BD233" s="53">
        <f t="shared" si="274"/>
        <v>-24.886260595087609</v>
      </c>
      <c r="BE233" s="53">
        <f t="shared" si="292"/>
        <v>-357.96280102592419</v>
      </c>
      <c r="BF233" s="53">
        <f t="shared" si="275"/>
        <v>4367.4058474182093</v>
      </c>
      <c r="BG233" s="53">
        <f t="shared" si="302"/>
        <v>-26.239789709479016</v>
      </c>
      <c r="BH233" s="53">
        <f t="shared" si="303"/>
        <v>406.18431012607971</v>
      </c>
      <c r="BI233" s="53">
        <f t="shared" si="276"/>
        <v>4747.3503678348097</v>
      </c>
    </row>
    <row r="234" spans="1:61" x14ac:dyDescent="0.2">
      <c r="A234" s="220" t="s">
        <v>72</v>
      </c>
      <c r="B234" s="220"/>
      <c r="C234" s="59"/>
      <c r="D234" s="21"/>
      <c r="E234" s="55">
        <f t="shared" si="277"/>
        <v>7</v>
      </c>
      <c r="F234" s="27">
        <f t="shared" si="304"/>
        <v>5023.1213988527716</v>
      </c>
      <c r="G234" s="27">
        <f t="shared" si="305"/>
        <v>251.1560699426386</v>
      </c>
      <c r="H234" s="28">
        <f t="shared" si="293"/>
        <v>25</v>
      </c>
      <c r="I234" s="27">
        <f t="shared" si="278"/>
        <v>500000</v>
      </c>
      <c r="J234" s="56">
        <f t="shared" si="279"/>
        <v>0.503</v>
      </c>
      <c r="K234" s="52">
        <f t="shared" si="261"/>
        <v>251.5</v>
      </c>
      <c r="L234" s="56"/>
      <c r="M234" s="96">
        <f t="shared" si="294"/>
        <v>0.95520088094027955</v>
      </c>
      <c r="N234" s="9">
        <v>0</v>
      </c>
      <c r="O234" s="30">
        <f t="shared" si="295"/>
        <v>0.99545042380350435</v>
      </c>
      <c r="P234" s="30">
        <f t="shared" si="280"/>
        <v>9.5085512174948193E-4</v>
      </c>
      <c r="Q234" s="30">
        <f t="shared" si="281"/>
        <v>0</v>
      </c>
      <c r="R234" s="30">
        <f t="shared" si="262"/>
        <v>0.99449956868175482</v>
      </c>
      <c r="S234" s="30"/>
      <c r="T234" s="52">
        <f t="shared" si="282"/>
        <v>223.47862014388673</v>
      </c>
      <c r="U234" s="52">
        <f t="shared" si="263"/>
        <v>250.11664152346134</v>
      </c>
      <c r="V234" s="19"/>
      <c r="W234" s="30"/>
      <c r="X234" s="53">
        <f t="shared" si="264"/>
        <v>4995.4920645951743</v>
      </c>
      <c r="Y234" s="53">
        <f t="shared" si="265"/>
        <v>-249.77460322975872</v>
      </c>
      <c r="Z234" s="53">
        <f t="shared" si="266"/>
        <v>-24.862489217043869</v>
      </c>
      <c r="AA234" s="53">
        <f t="shared" si="283"/>
        <v>-475.42756087474095</v>
      </c>
      <c r="AB234" s="53">
        <f t="shared" si="267"/>
        <v>4245.4274112736302</v>
      </c>
      <c r="AC234" s="53">
        <f t="shared" si="296"/>
        <v>-26.678873620888776</v>
      </c>
      <c r="AD234" s="53">
        <f t="shared" si="297"/>
        <v>407.95178594671842</v>
      </c>
      <c r="AE234" s="53">
        <f t="shared" si="268"/>
        <v>4626.7003235994598</v>
      </c>
      <c r="AF234" s="19"/>
      <c r="AG234" s="46"/>
      <c r="AH234" s="19"/>
      <c r="AI234" s="55">
        <f t="shared" si="284"/>
        <v>7</v>
      </c>
      <c r="AJ234" s="27">
        <f t="shared" si="298"/>
        <v>5023.1213988527716</v>
      </c>
      <c r="AK234" s="27">
        <f t="shared" si="299"/>
        <v>251.1560699426386</v>
      </c>
      <c r="AL234" s="28">
        <f t="shared" si="300"/>
        <v>25</v>
      </c>
      <c r="AM234" s="27">
        <f t="shared" si="285"/>
        <v>500000</v>
      </c>
      <c r="AN234" s="56">
        <f t="shared" si="286"/>
        <v>0.503</v>
      </c>
      <c r="AO234" s="52">
        <f t="shared" si="269"/>
        <v>251.5</v>
      </c>
      <c r="AP234" s="56"/>
      <c r="AQ234" s="9">
        <f t="shared" si="301"/>
        <v>0.77371271356162652</v>
      </c>
      <c r="AR234" s="9">
        <f t="shared" si="287"/>
        <v>0</v>
      </c>
      <c r="AS234" s="30">
        <f t="shared" si="288"/>
        <v>0.99631351622829256</v>
      </c>
      <c r="AT234" s="30">
        <f t="shared" si="289"/>
        <v>7.7086043419911791E-4</v>
      </c>
      <c r="AU234" s="30">
        <f t="shared" si="290"/>
        <v>0</v>
      </c>
      <c r="AV234" s="30">
        <f t="shared" si="270"/>
        <v>0.9955426557940934</v>
      </c>
      <c r="AW234" s="30"/>
      <c r="AX234" s="52">
        <f t="shared" si="291"/>
        <v>223.67238439325169</v>
      </c>
      <c r="AY234" s="52">
        <f t="shared" si="271"/>
        <v>250.3789779322145</v>
      </c>
      <c r="AZ234" s="19"/>
      <c r="BA234" s="30"/>
      <c r="BB234" s="53">
        <f t="shared" si="272"/>
        <v>4995.4920645951743</v>
      </c>
      <c r="BC234" s="53">
        <f t="shared" si="273"/>
        <v>-249.77460322975872</v>
      </c>
      <c r="BD234" s="53">
        <f t="shared" si="274"/>
        <v>-24.862489217043869</v>
      </c>
      <c r="BE234" s="53">
        <f t="shared" si="292"/>
        <v>-385.43021709955894</v>
      </c>
      <c r="BF234" s="53">
        <f t="shared" si="275"/>
        <v>4335.4247550488126</v>
      </c>
      <c r="BG234" s="53">
        <f t="shared" si="302"/>
        <v>-26.678873620888776</v>
      </c>
      <c r="BH234" s="53">
        <f t="shared" si="303"/>
        <v>407.96769324244281</v>
      </c>
      <c r="BI234" s="53">
        <f t="shared" si="276"/>
        <v>4716.7135746703661</v>
      </c>
    </row>
    <row r="235" spans="1:61" x14ac:dyDescent="0.2">
      <c r="A235" s="37" t="s">
        <v>8</v>
      </c>
      <c r="B235" s="37" t="s">
        <v>73</v>
      </c>
      <c r="C235" s="59"/>
      <c r="D235" s="21"/>
      <c r="E235" s="55">
        <f t="shared" si="277"/>
        <v>8</v>
      </c>
      <c r="F235" s="27">
        <f t="shared" si="304"/>
        <v>5023.1213988527716</v>
      </c>
      <c r="G235" s="27">
        <f t="shared" si="305"/>
        <v>251.1560699426386</v>
      </c>
      <c r="H235" s="28">
        <f t="shared" si="293"/>
        <v>25</v>
      </c>
      <c r="I235" s="27">
        <f t="shared" si="278"/>
        <v>500000</v>
      </c>
      <c r="J235" s="56">
        <f t="shared" si="279"/>
        <v>0.56000000000000005</v>
      </c>
      <c r="K235" s="52">
        <f t="shared" si="261"/>
        <v>280</v>
      </c>
      <c r="L235" s="56"/>
      <c r="M235" s="96">
        <f t="shared" si="294"/>
        <v>1.0312697121728083</v>
      </c>
      <c r="N235" s="9">
        <v>0</v>
      </c>
      <c r="O235" s="30">
        <f t="shared" si="295"/>
        <v>0.99449956868175482</v>
      </c>
      <c r="P235" s="30">
        <f t="shared" si="280"/>
        <v>1.0255972839504153E-3</v>
      </c>
      <c r="Q235" s="30">
        <f t="shared" si="281"/>
        <v>0</v>
      </c>
      <c r="R235" s="30">
        <f t="shared" si="262"/>
        <v>0.99347397139780436</v>
      </c>
      <c r="S235" s="30"/>
      <c r="T235" s="52">
        <f t="shared" si="282"/>
        <v>250.11664152346134</v>
      </c>
      <c r="U235" s="52">
        <f t="shared" si="263"/>
        <v>278.1727119913852</v>
      </c>
      <c r="V235" s="19"/>
      <c r="W235" s="30"/>
      <c r="X235" s="53">
        <f t="shared" si="264"/>
        <v>4990.3403649315578</v>
      </c>
      <c r="Y235" s="53">
        <f t="shared" si="265"/>
        <v>-249.51701824657789</v>
      </c>
      <c r="Z235" s="53">
        <f t="shared" si="266"/>
        <v>-24.83684928494511</v>
      </c>
      <c r="AA235" s="53">
        <f t="shared" si="283"/>
        <v>-512.79864197520772</v>
      </c>
      <c r="AB235" s="53">
        <f t="shared" si="267"/>
        <v>4203.1878554248269</v>
      </c>
      <c r="AC235" s="53">
        <f t="shared" si="296"/>
        <v>-28.104097644310045</v>
      </c>
      <c r="AD235" s="53">
        <f t="shared" si="297"/>
        <v>409.7368766185034</v>
      </c>
      <c r="AE235" s="53">
        <f t="shared" si="268"/>
        <v>4584.8206343990205</v>
      </c>
      <c r="AF235" s="19"/>
      <c r="AG235" s="46"/>
      <c r="AH235" s="19"/>
      <c r="AI235" s="55">
        <f t="shared" si="284"/>
        <v>8</v>
      </c>
      <c r="AJ235" s="27">
        <f t="shared" si="298"/>
        <v>5023.1213988527716</v>
      </c>
      <c r="AK235" s="27">
        <f t="shared" si="299"/>
        <v>251.1560699426386</v>
      </c>
      <c r="AL235" s="28">
        <f t="shared" si="300"/>
        <v>25</v>
      </c>
      <c r="AM235" s="27">
        <f t="shared" si="285"/>
        <v>500000</v>
      </c>
      <c r="AN235" s="56">
        <f t="shared" si="286"/>
        <v>0.56000000000000005</v>
      </c>
      <c r="AO235" s="52">
        <f t="shared" si="269"/>
        <v>280</v>
      </c>
      <c r="AP235" s="56"/>
      <c r="AQ235" s="9">
        <f t="shared" si="301"/>
        <v>0.83532846685997475</v>
      </c>
      <c r="AR235" s="9">
        <f t="shared" si="287"/>
        <v>0</v>
      </c>
      <c r="AS235" s="30">
        <f t="shared" si="288"/>
        <v>0.9955426557940934</v>
      </c>
      <c r="AT235" s="30">
        <f t="shared" si="289"/>
        <v>8.3160512035818752E-4</v>
      </c>
      <c r="AU235" s="30">
        <f t="shared" si="290"/>
        <v>0</v>
      </c>
      <c r="AV235" s="30">
        <f t="shared" si="270"/>
        <v>0.99471105067373522</v>
      </c>
      <c r="AW235" s="30"/>
      <c r="AX235" s="52">
        <f t="shared" si="291"/>
        <v>250.3789779322145</v>
      </c>
      <c r="AY235" s="52">
        <f t="shared" si="271"/>
        <v>278.51909418864585</v>
      </c>
      <c r="AZ235" s="19"/>
      <c r="BA235" s="30"/>
      <c r="BB235" s="53">
        <f t="shared" si="272"/>
        <v>4990.3403649315578</v>
      </c>
      <c r="BC235" s="53">
        <f t="shared" si="273"/>
        <v>-249.51701824657789</v>
      </c>
      <c r="BD235" s="53">
        <f t="shared" si="274"/>
        <v>-24.83684928494511</v>
      </c>
      <c r="BE235" s="53">
        <f t="shared" si="292"/>
        <v>-415.80256017909375</v>
      </c>
      <c r="BF235" s="53">
        <f t="shared" si="275"/>
        <v>4300.1839372209406</v>
      </c>
      <c r="BG235" s="53">
        <f t="shared" si="302"/>
        <v>-28.104097644310045</v>
      </c>
      <c r="BH235" s="53">
        <f t="shared" si="303"/>
        <v>409.75841342339379</v>
      </c>
      <c r="BI235" s="53">
        <f t="shared" si="276"/>
        <v>4681.8382530000245</v>
      </c>
    </row>
    <row r="236" spans="1:61" x14ac:dyDescent="0.2">
      <c r="A236" s="21">
        <v>1</v>
      </c>
      <c r="B236" s="59">
        <f>B131</f>
        <v>0.8</v>
      </c>
      <c r="C236" s="19"/>
      <c r="D236" s="21"/>
      <c r="E236" s="55">
        <f t="shared" si="277"/>
        <v>9</v>
      </c>
      <c r="F236" s="27">
        <f t="shared" si="304"/>
        <v>5023.1213988527716</v>
      </c>
      <c r="G236" s="27">
        <f t="shared" si="305"/>
        <v>251.1560699426386</v>
      </c>
      <c r="H236" s="28">
        <f t="shared" si="293"/>
        <v>25</v>
      </c>
      <c r="I236" s="27">
        <f t="shared" si="278"/>
        <v>500000</v>
      </c>
      <c r="J236" s="56">
        <f t="shared" si="279"/>
        <v>0.61899999999999999</v>
      </c>
      <c r="K236" s="52">
        <f t="shared" si="261"/>
        <v>309.5</v>
      </c>
      <c r="L236" s="56"/>
      <c r="M236" s="96">
        <f t="shared" si="294"/>
        <v>1.1162557062007623</v>
      </c>
      <c r="N236" s="9">
        <v>0</v>
      </c>
      <c r="O236" s="30">
        <f t="shared" si="295"/>
        <v>0.99347397139780436</v>
      </c>
      <c r="P236" s="30">
        <f t="shared" si="280"/>
        <v>1.1089709895347319E-3</v>
      </c>
      <c r="Q236" s="30">
        <f t="shared" si="281"/>
        <v>0</v>
      </c>
      <c r="R236" s="30">
        <f t="shared" si="262"/>
        <v>0.99236500040826958</v>
      </c>
      <c r="S236" s="30"/>
      <c r="T236" s="52">
        <f t="shared" si="282"/>
        <v>278.1727119913852</v>
      </c>
      <c r="U236" s="52">
        <f t="shared" si="263"/>
        <v>307.13696762635942</v>
      </c>
      <c r="V236" s="19"/>
      <c r="W236" s="30"/>
      <c r="X236" s="53">
        <f t="shared" si="264"/>
        <v>4984.7698690233183</v>
      </c>
      <c r="Y236" s="53">
        <f t="shared" si="265"/>
        <v>-249.23849345116594</v>
      </c>
      <c r="Z236" s="53">
        <f t="shared" si="266"/>
        <v>-24.809125010206738</v>
      </c>
      <c r="AA236" s="53">
        <f t="shared" si="283"/>
        <v>-554.48549476736594</v>
      </c>
      <c r="AB236" s="53">
        <f t="shared" si="267"/>
        <v>4156.2367557945799</v>
      </c>
      <c r="AC236" s="53">
        <f t="shared" si="296"/>
        <v>-29.02031491672907</v>
      </c>
      <c r="AD236" s="53">
        <f t="shared" si="297"/>
        <v>411.6057211629834</v>
      </c>
      <c r="AE236" s="53">
        <f t="shared" si="268"/>
        <v>4538.822162040834</v>
      </c>
      <c r="AF236" s="19"/>
      <c r="AG236" s="46"/>
      <c r="AH236" s="19"/>
      <c r="AI236" s="55">
        <f t="shared" si="284"/>
        <v>9</v>
      </c>
      <c r="AJ236" s="27">
        <f t="shared" si="298"/>
        <v>5023.1213988527716</v>
      </c>
      <c r="AK236" s="27">
        <f t="shared" si="299"/>
        <v>251.1560699426386</v>
      </c>
      <c r="AL236" s="28">
        <f t="shared" si="300"/>
        <v>25</v>
      </c>
      <c r="AM236" s="27">
        <f t="shared" si="285"/>
        <v>500000</v>
      </c>
      <c r="AN236" s="56">
        <f t="shared" si="286"/>
        <v>0.61899999999999999</v>
      </c>
      <c r="AO236" s="52">
        <f t="shared" si="269"/>
        <v>309.5</v>
      </c>
      <c r="AP236" s="56"/>
      <c r="AQ236" s="9">
        <f t="shared" si="301"/>
        <v>0.90416712202261751</v>
      </c>
      <c r="AR236" s="9">
        <f t="shared" si="287"/>
        <v>0</v>
      </c>
      <c r="AS236" s="30">
        <f t="shared" si="288"/>
        <v>0.99471105067373522</v>
      </c>
      <c r="AT236" s="30">
        <f t="shared" si="289"/>
        <v>8.9938502793176524E-4</v>
      </c>
      <c r="AU236" s="30">
        <f t="shared" si="290"/>
        <v>0</v>
      </c>
      <c r="AV236" s="30">
        <f t="shared" si="270"/>
        <v>0.99381166564580348</v>
      </c>
      <c r="AW236" s="30"/>
      <c r="AX236" s="52">
        <f t="shared" si="291"/>
        <v>278.51909418864585</v>
      </c>
      <c r="AY236" s="52">
        <f t="shared" si="271"/>
        <v>307.58471051737615</v>
      </c>
      <c r="AZ236" s="19"/>
      <c r="BA236" s="30"/>
      <c r="BB236" s="53">
        <f t="shared" si="272"/>
        <v>4984.7698690233183</v>
      </c>
      <c r="BC236" s="53">
        <f t="shared" si="273"/>
        <v>-249.23849345116594</v>
      </c>
      <c r="BD236" s="53">
        <f t="shared" si="274"/>
        <v>-24.809125010206738</v>
      </c>
      <c r="BE236" s="53">
        <f t="shared" si="292"/>
        <v>-449.6925139658826</v>
      </c>
      <c r="BF236" s="53">
        <f t="shared" si="275"/>
        <v>4261.0297365960632</v>
      </c>
      <c r="BG236" s="53">
        <f t="shared" si="302"/>
        <v>-29.02031491672907</v>
      </c>
      <c r="BH236" s="53">
        <f t="shared" si="303"/>
        <v>411.63415780216508</v>
      </c>
      <c r="BI236" s="53">
        <f t="shared" si="276"/>
        <v>4643.6435794814988</v>
      </c>
    </row>
    <row r="237" spans="1:61" x14ac:dyDescent="0.2">
      <c r="A237" s="39" t="s">
        <v>74</v>
      </c>
      <c r="B237" s="59">
        <f>B132</f>
        <v>0.05</v>
      </c>
      <c r="C237" s="19"/>
      <c r="D237" s="21"/>
      <c r="E237" s="55">
        <f t="shared" si="277"/>
        <v>10</v>
      </c>
      <c r="F237" s="27">
        <f t="shared" si="304"/>
        <v>5023.1213988527716</v>
      </c>
      <c r="G237" s="27">
        <f t="shared" si="305"/>
        <v>251.1560699426386</v>
      </c>
      <c r="H237" s="28">
        <f t="shared" ref="H237:H300" si="306">$B$32</f>
        <v>25</v>
      </c>
      <c r="I237" s="27">
        <f t="shared" si="278"/>
        <v>500000</v>
      </c>
      <c r="J237" s="56">
        <f t="shared" si="279"/>
        <v>0.68</v>
      </c>
      <c r="K237" s="52">
        <f t="shared" si="261"/>
        <v>340</v>
      </c>
      <c r="L237" s="56"/>
      <c r="M237" s="96">
        <f t="shared" si="294"/>
        <v>1.2102241006607368</v>
      </c>
      <c r="N237" s="9">
        <v>0</v>
      </c>
      <c r="O237" s="30">
        <f t="shared" si="295"/>
        <v>0.99236500040826958</v>
      </c>
      <c r="P237" s="30">
        <f t="shared" si="280"/>
        <v>1.2009840401462897E-3</v>
      </c>
      <c r="Q237" s="30">
        <f t="shared" si="281"/>
        <v>0</v>
      </c>
      <c r="R237" s="30">
        <f t="shared" si="262"/>
        <v>0.99116401636812335</v>
      </c>
      <c r="S237" s="30"/>
      <c r="T237" s="52">
        <f t="shared" si="282"/>
        <v>307.13696762635942</v>
      </c>
      <c r="U237" s="52">
        <f t="shared" si="263"/>
        <v>336.99576556516195</v>
      </c>
      <c r="V237" s="19"/>
      <c r="W237" s="30"/>
      <c r="X237" s="53">
        <f t="shared" si="264"/>
        <v>4978.7371803915794</v>
      </c>
      <c r="Y237" s="53">
        <f t="shared" si="265"/>
        <v>-248.93685901957897</v>
      </c>
      <c r="Z237" s="53">
        <f t="shared" si="266"/>
        <v>-24.779100409203085</v>
      </c>
      <c r="AA237" s="53">
        <f t="shared" si="283"/>
        <v>-600.49202007314489</v>
      </c>
      <c r="AB237" s="53">
        <f t="shared" si="267"/>
        <v>4104.5292008896522</v>
      </c>
      <c r="AC237" s="53">
        <f t="shared" si="296"/>
        <v>-29.923905991191212</v>
      </c>
      <c r="AD237" s="53">
        <f t="shared" si="297"/>
        <v>413.51307717452499</v>
      </c>
      <c r="AE237" s="53">
        <f t="shared" si="268"/>
        <v>4488.1183720729859</v>
      </c>
      <c r="AF237" s="19"/>
      <c r="AG237" s="46"/>
      <c r="AH237" s="19"/>
      <c r="AI237" s="55">
        <f t="shared" si="284"/>
        <v>10</v>
      </c>
      <c r="AJ237" s="27">
        <f t="shared" si="298"/>
        <v>5023.1213988527716</v>
      </c>
      <c r="AK237" s="27">
        <f t="shared" si="299"/>
        <v>251.1560699426386</v>
      </c>
      <c r="AL237" s="28">
        <f t="shared" si="300"/>
        <v>25</v>
      </c>
      <c r="AM237" s="27">
        <f t="shared" si="285"/>
        <v>500000</v>
      </c>
      <c r="AN237" s="56">
        <f t="shared" si="286"/>
        <v>0.68</v>
      </c>
      <c r="AO237" s="52">
        <f t="shared" si="269"/>
        <v>340</v>
      </c>
      <c r="AP237" s="56"/>
      <c r="AQ237" s="9">
        <f t="shared" si="301"/>
        <v>0.98028152153519688</v>
      </c>
      <c r="AR237" s="9">
        <f t="shared" si="287"/>
        <v>0</v>
      </c>
      <c r="AS237" s="30">
        <f t="shared" si="288"/>
        <v>0.99381166564580348</v>
      </c>
      <c r="AT237" s="30">
        <f t="shared" si="289"/>
        <v>9.7421521171869667E-4</v>
      </c>
      <c r="AU237" s="30">
        <f t="shared" si="290"/>
        <v>0</v>
      </c>
      <c r="AV237" s="30">
        <f t="shared" si="270"/>
        <v>0.99283745043408478</v>
      </c>
      <c r="AW237" s="30"/>
      <c r="AX237" s="52">
        <f t="shared" si="291"/>
        <v>307.58471051737615</v>
      </c>
      <c r="AY237" s="52">
        <f t="shared" si="271"/>
        <v>337.56473314758881</v>
      </c>
      <c r="AZ237" s="19"/>
      <c r="BA237" s="30"/>
      <c r="BB237" s="53">
        <f t="shared" si="272"/>
        <v>4978.7371803915794</v>
      </c>
      <c r="BC237" s="53">
        <f t="shared" si="273"/>
        <v>-248.93685901957897</v>
      </c>
      <c r="BD237" s="53">
        <f t="shared" si="274"/>
        <v>-24.779100409203085</v>
      </c>
      <c r="BE237" s="53">
        <f t="shared" si="292"/>
        <v>-487.10760585934833</v>
      </c>
      <c r="BF237" s="53">
        <f t="shared" si="275"/>
        <v>4217.913615103449</v>
      </c>
      <c r="BG237" s="53">
        <f t="shared" si="302"/>
        <v>-29.923905991191212</v>
      </c>
      <c r="BH237" s="53">
        <f t="shared" si="303"/>
        <v>413.5498351347743</v>
      </c>
      <c r="BI237" s="53">
        <f t="shared" si="276"/>
        <v>4601.5395442470317</v>
      </c>
    </row>
    <row r="238" spans="1:61" x14ac:dyDescent="0.2">
      <c r="A238" s="19"/>
      <c r="B238" s="19"/>
      <c r="C238" s="19"/>
      <c r="D238" s="21"/>
      <c r="E238" s="55">
        <f t="shared" si="277"/>
        <v>11</v>
      </c>
      <c r="F238" s="27">
        <f t="shared" si="304"/>
        <v>5023.1213988527716</v>
      </c>
      <c r="G238" s="27">
        <f t="shared" si="305"/>
        <v>251.1560699426386</v>
      </c>
      <c r="H238" s="28">
        <f t="shared" si="306"/>
        <v>25</v>
      </c>
      <c r="I238" s="27">
        <f t="shared" si="278"/>
        <v>500000</v>
      </c>
      <c r="J238" s="56">
        <f t="shared" si="279"/>
        <v>0.74399999999999999</v>
      </c>
      <c r="K238" s="52">
        <f t="shared" si="261"/>
        <v>372</v>
      </c>
      <c r="L238" s="28"/>
      <c r="M238" s="96">
        <f t="shared" si="294"/>
        <v>1.3141842576365947</v>
      </c>
      <c r="N238" s="9">
        <v>0</v>
      </c>
      <c r="O238" s="30">
        <f t="shared" si="295"/>
        <v>0.99116401636812335</v>
      </c>
      <c r="P238" s="30">
        <f t="shared" si="280"/>
        <v>1.3025721470468479E-3</v>
      </c>
      <c r="Q238" s="30">
        <f t="shared" si="281"/>
        <v>0</v>
      </c>
      <c r="R238" s="30">
        <f t="shared" si="262"/>
        <v>0.98986144422107647</v>
      </c>
      <c r="S238" s="28"/>
      <c r="T238" s="52">
        <f t="shared" si="282"/>
        <v>336.99576556516195</v>
      </c>
      <c r="U238" s="52">
        <f t="shared" si="263"/>
        <v>368.22845725024047</v>
      </c>
      <c r="V238" s="19"/>
      <c r="W238" s="28"/>
      <c r="X238" s="53">
        <f t="shared" si="264"/>
        <v>4972.1942023661986</v>
      </c>
      <c r="Y238" s="53">
        <f t="shared" si="265"/>
        <v>-248.60971011830995</v>
      </c>
      <c r="Z238" s="53">
        <f t="shared" si="266"/>
        <v>-24.746536105526911</v>
      </c>
      <c r="AA238" s="53">
        <f t="shared" si="283"/>
        <v>-651.28607352342397</v>
      </c>
      <c r="AB238" s="53">
        <f t="shared" si="267"/>
        <v>4047.5518826189386</v>
      </c>
      <c r="AC238" s="53">
        <f t="shared" si="296"/>
        <v>-31.30891395013019</v>
      </c>
      <c r="AD238" s="53">
        <f t="shared" si="297"/>
        <v>415.45407350367498</v>
      </c>
      <c r="AE238" s="53">
        <f t="shared" si="268"/>
        <v>4431.6970421724836</v>
      </c>
      <c r="AF238" s="19"/>
      <c r="AG238" s="46"/>
      <c r="AH238" s="19"/>
      <c r="AI238" s="55">
        <f t="shared" si="284"/>
        <v>11</v>
      </c>
      <c r="AJ238" s="27">
        <f t="shared" si="298"/>
        <v>5023.1213988527716</v>
      </c>
      <c r="AK238" s="27">
        <f t="shared" si="299"/>
        <v>251.1560699426386</v>
      </c>
      <c r="AL238" s="28">
        <f t="shared" si="300"/>
        <v>25</v>
      </c>
      <c r="AM238" s="27">
        <f t="shared" si="285"/>
        <v>500000</v>
      </c>
      <c r="AN238" s="56">
        <f t="shared" si="286"/>
        <v>0.74399999999999999</v>
      </c>
      <c r="AO238" s="52">
        <f t="shared" si="269"/>
        <v>372</v>
      </c>
      <c r="AP238" s="28"/>
      <c r="AQ238" s="9">
        <f t="shared" si="301"/>
        <v>1.0644892486856419</v>
      </c>
      <c r="AR238" s="9">
        <f t="shared" si="287"/>
        <v>0</v>
      </c>
      <c r="AS238" s="30">
        <f t="shared" si="288"/>
        <v>0.99283745043408478</v>
      </c>
      <c r="AT238" s="30">
        <f t="shared" si="289"/>
        <v>1.056864791679547E-3</v>
      </c>
      <c r="AU238" s="30">
        <f t="shared" si="290"/>
        <v>0</v>
      </c>
      <c r="AV238" s="30">
        <f t="shared" si="270"/>
        <v>0.99178058564240523</v>
      </c>
      <c r="AW238" s="28"/>
      <c r="AX238" s="52">
        <f t="shared" si="291"/>
        <v>337.56473314758881</v>
      </c>
      <c r="AY238" s="52">
        <f t="shared" si="271"/>
        <v>368.94237785897474</v>
      </c>
      <c r="AZ238" s="19"/>
      <c r="BA238" s="28"/>
      <c r="BB238" s="53">
        <f t="shared" si="272"/>
        <v>4972.1942023661986</v>
      </c>
      <c r="BC238" s="53">
        <f t="shared" si="273"/>
        <v>-248.60971011830995</v>
      </c>
      <c r="BD238" s="53">
        <f t="shared" si="274"/>
        <v>-24.746536105526911</v>
      </c>
      <c r="BE238" s="53">
        <f t="shared" si="292"/>
        <v>-528.43239583977356</v>
      </c>
      <c r="BF238" s="53">
        <f t="shared" si="275"/>
        <v>4170.405560302589</v>
      </c>
      <c r="BG238" s="53">
        <f t="shared" si="302"/>
        <v>-31.30891395013019</v>
      </c>
      <c r="BH238" s="53">
        <f t="shared" si="303"/>
        <v>415.5007835423994</v>
      </c>
      <c r="BI238" s="53">
        <f t="shared" si="276"/>
        <v>4554.5974298948586</v>
      </c>
    </row>
    <row r="239" spans="1:61" x14ac:dyDescent="0.2">
      <c r="A239" s="220" t="s">
        <v>75</v>
      </c>
      <c r="B239" s="220"/>
      <c r="C239" s="19"/>
      <c r="D239" s="21"/>
      <c r="E239" s="55">
        <f t="shared" si="277"/>
        <v>12</v>
      </c>
      <c r="F239" s="27">
        <f t="shared" si="304"/>
        <v>5023.1213988527716</v>
      </c>
      <c r="G239" s="27">
        <f t="shared" si="305"/>
        <v>251.1560699426386</v>
      </c>
      <c r="H239" s="28">
        <f t="shared" si="306"/>
        <v>25</v>
      </c>
      <c r="I239" s="27">
        <f t="shared" si="278"/>
        <v>500000</v>
      </c>
      <c r="J239" s="56">
        <f t="shared" si="279"/>
        <v>0.80900000000000005</v>
      </c>
      <c r="K239" s="52">
        <f t="shared" si="261"/>
        <v>404.5</v>
      </c>
      <c r="L239" s="28"/>
      <c r="M239" s="96">
        <f t="shared" si="294"/>
        <v>1.4282641651842443</v>
      </c>
      <c r="N239" s="9">
        <v>0</v>
      </c>
      <c r="O239" s="30">
        <f t="shared" si="295"/>
        <v>0.98986144422107647</v>
      </c>
      <c r="P239" s="30">
        <f t="shared" si="280"/>
        <v>1.4137836292784861E-3</v>
      </c>
      <c r="Q239" s="30">
        <f t="shared" si="281"/>
        <v>0</v>
      </c>
      <c r="R239" s="30">
        <f t="shared" si="262"/>
        <v>0.98844766059179801</v>
      </c>
      <c r="S239" s="28"/>
      <c r="T239" s="52">
        <f t="shared" si="282"/>
        <v>368.22845725024047</v>
      </c>
      <c r="U239" s="52">
        <f t="shared" si="263"/>
        <v>399.82707870938231</v>
      </c>
      <c r="V239" s="19"/>
      <c r="W239" s="19"/>
      <c r="X239" s="53">
        <f t="shared" si="264"/>
        <v>4965.0925955646217</v>
      </c>
      <c r="Y239" s="53">
        <f t="shared" si="265"/>
        <v>-248.25462977823111</v>
      </c>
      <c r="Z239" s="53">
        <f t="shared" si="266"/>
        <v>-24.711191514794951</v>
      </c>
      <c r="AA239" s="53">
        <f t="shared" si="283"/>
        <v>-706.89181463924308</v>
      </c>
      <c r="AB239" s="53">
        <f t="shared" si="267"/>
        <v>3985.2349596323525</v>
      </c>
      <c r="AC239" s="53">
        <f t="shared" si="296"/>
        <v>-31.685940098483577</v>
      </c>
      <c r="AD239" s="53">
        <f t="shared" si="297"/>
        <v>417.46429299795415</v>
      </c>
      <c r="AE239" s="53">
        <f t="shared" si="268"/>
        <v>4371.0133125318234</v>
      </c>
      <c r="AF239" s="19"/>
      <c r="AG239" s="46"/>
      <c r="AH239" s="19"/>
      <c r="AI239" s="55">
        <f t="shared" si="284"/>
        <v>12</v>
      </c>
      <c r="AJ239" s="27">
        <f t="shared" si="298"/>
        <v>5023.1213988527716</v>
      </c>
      <c r="AK239" s="27">
        <f t="shared" si="299"/>
        <v>251.1560699426386</v>
      </c>
      <c r="AL239" s="28">
        <f t="shared" si="300"/>
        <v>25</v>
      </c>
      <c r="AM239" s="27">
        <f t="shared" si="285"/>
        <v>500000</v>
      </c>
      <c r="AN239" s="56">
        <f t="shared" si="286"/>
        <v>0.80900000000000005</v>
      </c>
      <c r="AO239" s="52">
        <f t="shared" si="269"/>
        <v>404.5</v>
      </c>
      <c r="AP239" s="28"/>
      <c r="AQ239" s="9">
        <f t="shared" si="301"/>
        <v>1.1568939737992379</v>
      </c>
      <c r="AR239" s="9">
        <f t="shared" si="287"/>
        <v>0</v>
      </c>
      <c r="AS239" s="30">
        <f t="shared" si="288"/>
        <v>0.99178058564240523</v>
      </c>
      <c r="AT239" s="30">
        <f t="shared" si="289"/>
        <v>1.1473849828607776E-3</v>
      </c>
      <c r="AU239" s="30">
        <f t="shared" si="290"/>
        <v>0</v>
      </c>
      <c r="AV239" s="30">
        <f t="shared" si="270"/>
        <v>0.99063320065954441</v>
      </c>
      <c r="AW239" s="28"/>
      <c r="AX239" s="52">
        <f t="shared" si="291"/>
        <v>368.94237785897474</v>
      </c>
      <c r="AY239" s="52">
        <f t="shared" si="271"/>
        <v>400.71112966678572</v>
      </c>
      <c r="AZ239" s="19"/>
      <c r="BA239" s="19"/>
      <c r="BB239" s="53">
        <f t="shared" si="272"/>
        <v>4965.0925955646217</v>
      </c>
      <c r="BC239" s="53">
        <f t="shared" si="273"/>
        <v>-248.25462977823111</v>
      </c>
      <c r="BD239" s="53">
        <f t="shared" si="274"/>
        <v>-24.711191514794951</v>
      </c>
      <c r="BE239" s="53">
        <f t="shared" si="292"/>
        <v>-573.69249143038883</v>
      </c>
      <c r="BF239" s="53">
        <f t="shared" si="275"/>
        <v>4118.4342828412064</v>
      </c>
      <c r="BG239" s="53">
        <f t="shared" si="302"/>
        <v>-31.685940098483577</v>
      </c>
      <c r="BH239" s="53">
        <f t="shared" si="303"/>
        <v>417.52290311970825</v>
      </c>
      <c r="BI239" s="53">
        <f t="shared" si="276"/>
        <v>4504.271245862431</v>
      </c>
    </row>
    <row r="240" spans="1:61" x14ac:dyDescent="0.2">
      <c r="A240" s="37" t="s">
        <v>8</v>
      </c>
      <c r="B240" s="37" t="s">
        <v>76</v>
      </c>
      <c r="C240" s="37" t="s">
        <v>77</v>
      </c>
      <c r="D240" s="21"/>
      <c r="E240" s="55">
        <f t="shared" si="277"/>
        <v>13</v>
      </c>
      <c r="F240" s="27">
        <f t="shared" si="304"/>
        <v>5023.1213988527716</v>
      </c>
      <c r="G240" s="27">
        <f t="shared" si="305"/>
        <v>251.1560699426386</v>
      </c>
      <c r="H240" s="28">
        <f t="shared" si="306"/>
        <v>25</v>
      </c>
      <c r="I240" s="27">
        <f t="shared" si="278"/>
        <v>500000</v>
      </c>
      <c r="J240" s="56">
        <f t="shared" si="279"/>
        <v>0.878</v>
      </c>
      <c r="K240" s="52">
        <f t="shared" si="261"/>
        <v>439</v>
      </c>
      <c r="L240" s="28"/>
      <c r="M240" s="96">
        <f t="shared" si="294"/>
        <v>1.5531325570520966</v>
      </c>
      <c r="N240" s="9">
        <v>0</v>
      </c>
      <c r="O240" s="30">
        <f t="shared" si="295"/>
        <v>0.98844766059179801</v>
      </c>
      <c r="P240" s="30">
        <f t="shared" si="280"/>
        <v>1.5351902426071022E-3</v>
      </c>
      <c r="Q240" s="30">
        <f t="shared" si="281"/>
        <v>0</v>
      </c>
      <c r="R240" s="30">
        <f t="shared" si="262"/>
        <v>0.98691247034919094</v>
      </c>
      <c r="S240" s="28"/>
      <c r="T240" s="52">
        <f t="shared" si="282"/>
        <v>399.82707870938231</v>
      </c>
      <c r="U240" s="52">
        <f t="shared" si="263"/>
        <v>433.25457448329485</v>
      </c>
      <c r="V240" s="19"/>
      <c r="W240" s="19"/>
      <c r="X240" s="53">
        <f t="shared" si="264"/>
        <v>4957.381148605672</v>
      </c>
      <c r="Y240" s="53">
        <f t="shared" si="265"/>
        <v>-247.86905743028365</v>
      </c>
      <c r="Z240" s="53">
        <f t="shared" si="266"/>
        <v>-24.672811758729772</v>
      </c>
      <c r="AA240" s="53">
        <f t="shared" si="283"/>
        <v>-767.59512130355108</v>
      </c>
      <c r="AB240" s="53">
        <f t="shared" si="267"/>
        <v>3917.2441581131075</v>
      </c>
      <c r="AC240" s="53">
        <f t="shared" si="296"/>
        <v>-33.529568812373903</v>
      </c>
      <c r="AD240" s="53">
        <f t="shared" si="297"/>
        <v>419.4569916687467</v>
      </c>
      <c r="AE240" s="53">
        <f t="shared" si="268"/>
        <v>4303.1715809694806</v>
      </c>
      <c r="AF240" s="19"/>
      <c r="AG240" s="46"/>
      <c r="AH240" s="19"/>
      <c r="AI240" s="55">
        <f t="shared" si="284"/>
        <v>13</v>
      </c>
      <c r="AJ240" s="27">
        <f t="shared" si="298"/>
        <v>5023.1213988527716</v>
      </c>
      <c r="AK240" s="27">
        <f t="shared" si="299"/>
        <v>251.1560699426386</v>
      </c>
      <c r="AL240" s="28">
        <f t="shared" si="300"/>
        <v>25</v>
      </c>
      <c r="AM240" s="27">
        <f t="shared" si="285"/>
        <v>500000</v>
      </c>
      <c r="AN240" s="56">
        <f t="shared" si="286"/>
        <v>0.878</v>
      </c>
      <c r="AO240" s="52">
        <f t="shared" si="269"/>
        <v>439</v>
      </c>
      <c r="AP240" s="28"/>
      <c r="AQ240" s="9">
        <f t="shared" si="301"/>
        <v>1.2580373712121984</v>
      </c>
      <c r="AR240" s="9">
        <f t="shared" si="287"/>
        <v>0</v>
      </c>
      <c r="AS240" s="30">
        <f t="shared" si="288"/>
        <v>0.99063320065954441</v>
      </c>
      <c r="AT240" s="30">
        <f t="shared" si="289"/>
        <v>1.2462535875932595E-3</v>
      </c>
      <c r="AU240" s="30">
        <f t="shared" si="290"/>
        <v>0</v>
      </c>
      <c r="AV240" s="30">
        <f t="shared" si="270"/>
        <v>0.98938694707195118</v>
      </c>
      <c r="AW240" s="28"/>
      <c r="AX240" s="52">
        <f t="shared" si="291"/>
        <v>400.71112966678572</v>
      </c>
      <c r="AY240" s="52">
        <f t="shared" si="271"/>
        <v>434.34086976458656</v>
      </c>
      <c r="AZ240" s="19"/>
      <c r="BA240" s="19"/>
      <c r="BB240" s="53">
        <f t="shared" si="272"/>
        <v>4957.381148605672</v>
      </c>
      <c r="BC240" s="53">
        <f t="shared" si="273"/>
        <v>-247.86905743028365</v>
      </c>
      <c r="BD240" s="53">
        <f t="shared" si="274"/>
        <v>-24.672811758729772</v>
      </c>
      <c r="BE240" s="53">
        <f t="shared" si="292"/>
        <v>-623.12679379662973</v>
      </c>
      <c r="BF240" s="53">
        <f t="shared" si="275"/>
        <v>4061.7124856200289</v>
      </c>
      <c r="BG240" s="53">
        <f t="shared" si="302"/>
        <v>-33.529568812373903</v>
      </c>
      <c r="BH240" s="53">
        <f t="shared" si="303"/>
        <v>419.52956883435354</v>
      </c>
      <c r="BI240" s="53">
        <f t="shared" si="276"/>
        <v>4447.7124856420087</v>
      </c>
    </row>
    <row r="241" spans="1:61" x14ac:dyDescent="0.2">
      <c r="A241" s="21">
        <v>1</v>
      </c>
      <c r="B241" s="60">
        <f>B136</f>
        <v>200</v>
      </c>
      <c r="C241" s="60">
        <f>C136</f>
        <v>240</v>
      </c>
      <c r="D241" s="21"/>
      <c r="E241" s="55">
        <f t="shared" si="277"/>
        <v>14</v>
      </c>
      <c r="F241" s="27">
        <f t="shared" si="304"/>
        <v>5023.1213988527716</v>
      </c>
      <c r="G241" s="27">
        <f t="shared" si="305"/>
        <v>251.1560699426386</v>
      </c>
      <c r="H241" s="28">
        <f t="shared" si="306"/>
        <v>25</v>
      </c>
      <c r="I241" s="27">
        <f t="shared" si="278"/>
        <v>500000</v>
      </c>
      <c r="J241" s="56">
        <f t="shared" si="279"/>
        <v>0.94899999999999995</v>
      </c>
      <c r="K241" s="52">
        <f t="shared" si="261"/>
        <v>474.5</v>
      </c>
      <c r="L241" s="28"/>
      <c r="M241" s="96">
        <f t="shared" si="294"/>
        <v>1.6902913329606097</v>
      </c>
      <c r="N241" s="9">
        <v>0</v>
      </c>
      <c r="O241" s="30">
        <f t="shared" si="295"/>
        <v>0.98691247034919094</v>
      </c>
      <c r="P241" s="30">
        <f t="shared" si="280"/>
        <v>1.6681695950219822E-3</v>
      </c>
      <c r="Q241" s="30">
        <f t="shared" si="281"/>
        <v>0</v>
      </c>
      <c r="R241" s="30">
        <f t="shared" si="262"/>
        <v>0.98524430075416891</v>
      </c>
      <c r="S241" s="28"/>
      <c r="T241" s="52">
        <f t="shared" si="282"/>
        <v>433.25457448329485</v>
      </c>
      <c r="U241" s="52">
        <f t="shared" si="263"/>
        <v>467.49842070785314</v>
      </c>
      <c r="V241" s="19"/>
      <c r="W241" s="19"/>
      <c r="X241" s="53">
        <f t="shared" si="264"/>
        <v>4949.0017302160013</v>
      </c>
      <c r="Y241" s="53">
        <f t="shared" si="265"/>
        <v>-247.45008651080011</v>
      </c>
      <c r="Z241" s="53">
        <f t="shared" si="266"/>
        <v>-24.631107518854222</v>
      </c>
      <c r="AA241" s="53">
        <f t="shared" si="283"/>
        <v>-834.08479751099105</v>
      </c>
      <c r="AB241" s="53">
        <f t="shared" si="267"/>
        <v>3842.835738675356</v>
      </c>
      <c r="AC241" s="53">
        <f t="shared" si="296"/>
        <v>-34.361444180891759</v>
      </c>
      <c r="AD241" s="53">
        <f t="shared" si="297"/>
        <v>421.54773787152897</v>
      </c>
      <c r="AE241" s="53">
        <f t="shared" si="268"/>
        <v>4230.0220323659933</v>
      </c>
      <c r="AF241" s="19"/>
      <c r="AG241" s="46"/>
      <c r="AH241" s="19"/>
      <c r="AI241" s="55">
        <f t="shared" si="284"/>
        <v>14</v>
      </c>
      <c r="AJ241" s="27">
        <f t="shared" si="298"/>
        <v>5023.1213988527716</v>
      </c>
      <c r="AK241" s="27">
        <f t="shared" si="299"/>
        <v>251.1560699426386</v>
      </c>
      <c r="AL241" s="28">
        <f t="shared" si="300"/>
        <v>25</v>
      </c>
      <c r="AM241" s="27">
        <f t="shared" si="285"/>
        <v>500000</v>
      </c>
      <c r="AN241" s="56">
        <f t="shared" si="286"/>
        <v>0.94899999999999995</v>
      </c>
      <c r="AO241" s="52">
        <f t="shared" si="269"/>
        <v>474.5</v>
      </c>
      <c r="AP241" s="28"/>
      <c r="AQ241" s="9">
        <f t="shared" si="301"/>
        <v>1.369135979698094</v>
      </c>
      <c r="AR241" s="9">
        <f t="shared" si="287"/>
        <v>0</v>
      </c>
      <c r="AS241" s="30">
        <f t="shared" si="288"/>
        <v>0.98938694707195118</v>
      </c>
      <c r="AT241" s="30">
        <f t="shared" si="289"/>
        <v>1.354605267079862E-3</v>
      </c>
      <c r="AU241" s="30">
        <f t="shared" si="290"/>
        <v>0</v>
      </c>
      <c r="AV241" s="30">
        <f t="shared" si="270"/>
        <v>0.98803234180487132</v>
      </c>
      <c r="AW241" s="28"/>
      <c r="AX241" s="52">
        <f t="shared" si="291"/>
        <v>434.34086976458656</v>
      </c>
      <c r="AY241" s="52">
        <f t="shared" si="271"/>
        <v>468.82134618641146</v>
      </c>
      <c r="AZ241" s="19"/>
      <c r="BA241" s="19"/>
      <c r="BB241" s="53">
        <f t="shared" si="272"/>
        <v>4949.0017302160013</v>
      </c>
      <c r="BC241" s="53">
        <f t="shared" si="273"/>
        <v>-247.45008651080011</v>
      </c>
      <c r="BD241" s="53">
        <f t="shared" si="274"/>
        <v>-24.631107518854222</v>
      </c>
      <c r="BE241" s="53">
        <f t="shared" si="292"/>
        <v>-677.30263353993098</v>
      </c>
      <c r="BF241" s="53">
        <f t="shared" si="275"/>
        <v>3999.617902646416</v>
      </c>
      <c r="BG241" s="53">
        <f t="shared" si="302"/>
        <v>-34.361444180891759</v>
      </c>
      <c r="BH241" s="53">
        <f t="shared" si="303"/>
        <v>421.63691851419213</v>
      </c>
      <c r="BI241" s="53">
        <f t="shared" si="276"/>
        <v>4386.8933769797168</v>
      </c>
    </row>
    <row r="242" spans="1:61" x14ac:dyDescent="0.2">
      <c r="A242" s="39" t="s">
        <v>74</v>
      </c>
      <c r="B242" s="60">
        <f>B137</f>
        <v>25</v>
      </c>
      <c r="C242" s="60">
        <f>C137</f>
        <v>25</v>
      </c>
      <c r="D242" s="21"/>
      <c r="E242" s="55">
        <f t="shared" si="277"/>
        <v>15</v>
      </c>
      <c r="F242" s="27">
        <f t="shared" si="304"/>
        <v>5023.1213988527716</v>
      </c>
      <c r="G242" s="27">
        <f t="shared" si="305"/>
        <v>251.1560699426386</v>
      </c>
      <c r="H242" s="28">
        <f t="shared" si="306"/>
        <v>25</v>
      </c>
      <c r="I242" s="27">
        <f t="shared" si="278"/>
        <v>500000</v>
      </c>
      <c r="J242" s="56">
        <f t="shared" si="279"/>
        <v>1.0229999999999999</v>
      </c>
      <c r="K242" s="52">
        <f t="shared" si="261"/>
        <v>511.49999999999994</v>
      </c>
      <c r="L242" s="28"/>
      <c r="M242" s="96">
        <f t="shared" si="294"/>
        <v>1.8407637069377385</v>
      </c>
      <c r="N242" s="9">
        <v>0</v>
      </c>
      <c r="O242" s="30">
        <f t="shared" si="295"/>
        <v>0.98524430075416891</v>
      </c>
      <c r="P242" s="30">
        <f t="shared" si="280"/>
        <v>1.8136019512955241E-3</v>
      </c>
      <c r="Q242" s="30">
        <f t="shared" si="281"/>
        <v>0</v>
      </c>
      <c r="R242" s="30">
        <f t="shared" si="262"/>
        <v>0.98343069880287337</v>
      </c>
      <c r="S242" s="28"/>
      <c r="T242" s="52">
        <f t="shared" si="282"/>
        <v>467.49842070785314</v>
      </c>
      <c r="U242" s="52">
        <f t="shared" si="263"/>
        <v>503.02480243766968</v>
      </c>
      <c r="V242" s="19"/>
      <c r="W242" s="19"/>
      <c r="X242" s="53">
        <f t="shared" si="264"/>
        <v>4939.8917874454482</v>
      </c>
      <c r="Y242" s="53">
        <f t="shared" si="265"/>
        <v>-246.9945893722724</v>
      </c>
      <c r="Z242" s="53">
        <f t="shared" si="266"/>
        <v>-24.585767470071833</v>
      </c>
      <c r="AA242" s="53">
        <f t="shared" si="283"/>
        <v>-906.80097564776202</v>
      </c>
      <c r="AB242" s="53">
        <f t="shared" si="267"/>
        <v>3761.5104549553416</v>
      </c>
      <c r="AC242" s="53">
        <f t="shared" si="296"/>
        <v>-35.66249265506621</v>
      </c>
      <c r="AD242" s="53">
        <f t="shared" si="297"/>
        <v>423.6485287241731</v>
      </c>
      <c r="AE242" s="53">
        <f t="shared" si="268"/>
        <v>4149.4964910244489</v>
      </c>
      <c r="AF242" s="19"/>
      <c r="AG242" s="46"/>
      <c r="AH242" s="19"/>
      <c r="AI242" s="55">
        <f t="shared" si="284"/>
        <v>15</v>
      </c>
      <c r="AJ242" s="27">
        <f t="shared" si="298"/>
        <v>5023.1213988527716</v>
      </c>
      <c r="AK242" s="27">
        <f t="shared" si="299"/>
        <v>251.1560699426386</v>
      </c>
      <c r="AL242" s="28">
        <f t="shared" si="300"/>
        <v>25</v>
      </c>
      <c r="AM242" s="27">
        <f t="shared" si="285"/>
        <v>500000</v>
      </c>
      <c r="AN242" s="56">
        <f t="shared" si="286"/>
        <v>1.0229999999999999</v>
      </c>
      <c r="AO242" s="52">
        <f t="shared" si="269"/>
        <v>511.49999999999994</v>
      </c>
      <c r="AP242" s="28"/>
      <c r="AQ242" s="9">
        <f t="shared" si="301"/>
        <v>1.4910186026195682</v>
      </c>
      <c r="AR242" s="9">
        <f t="shared" si="287"/>
        <v>0</v>
      </c>
      <c r="AS242" s="30">
        <f t="shared" si="288"/>
        <v>0.98803234180487132</v>
      </c>
      <c r="AT242" s="30">
        <f t="shared" si="289"/>
        <v>1.4731746016208389E-3</v>
      </c>
      <c r="AU242" s="30">
        <f t="shared" si="290"/>
        <v>0</v>
      </c>
      <c r="AV242" s="30">
        <f t="shared" si="270"/>
        <v>0.98655916720325043</v>
      </c>
      <c r="AW242" s="28"/>
      <c r="AX242" s="52">
        <f t="shared" si="291"/>
        <v>468.82134618641146</v>
      </c>
      <c r="AY242" s="52">
        <f t="shared" si="271"/>
        <v>504.62501402446253</v>
      </c>
      <c r="AZ242" s="19"/>
      <c r="BA242" s="19"/>
      <c r="BB242" s="53">
        <f t="shared" si="272"/>
        <v>4939.8917874454482</v>
      </c>
      <c r="BC242" s="53">
        <f t="shared" si="273"/>
        <v>-246.9945893722724</v>
      </c>
      <c r="BD242" s="53">
        <f t="shared" si="274"/>
        <v>-24.585767470071833</v>
      </c>
      <c r="BE242" s="53">
        <f t="shared" si="292"/>
        <v>-736.58730081041949</v>
      </c>
      <c r="BF242" s="53">
        <f t="shared" si="275"/>
        <v>3931.7241297926844</v>
      </c>
      <c r="BG242" s="53">
        <f t="shared" si="302"/>
        <v>-35.66249265506621</v>
      </c>
      <c r="BH242" s="53">
        <f t="shared" si="303"/>
        <v>423.75713579115131</v>
      </c>
      <c r="BI242" s="53">
        <f t="shared" si="276"/>
        <v>4319.8187729287692</v>
      </c>
    </row>
    <row r="243" spans="1:61" x14ac:dyDescent="0.2">
      <c r="A243" s="19"/>
      <c r="B243" s="19"/>
      <c r="C243" s="19"/>
      <c r="D243" s="21"/>
      <c r="E243" s="55">
        <f t="shared" si="277"/>
        <v>16</v>
      </c>
      <c r="F243" s="27">
        <f t="shared" si="304"/>
        <v>5023.1213988527716</v>
      </c>
      <c r="G243" s="27">
        <f t="shared" si="305"/>
        <v>251.1560699426386</v>
      </c>
      <c r="H243" s="28">
        <f t="shared" si="306"/>
        <v>25</v>
      </c>
      <c r="I243" s="27">
        <f t="shared" si="278"/>
        <v>500000</v>
      </c>
      <c r="J243" s="56">
        <f t="shared" si="279"/>
        <v>1.099</v>
      </c>
      <c r="K243" s="52">
        <f t="shared" si="261"/>
        <v>549.5</v>
      </c>
      <c r="L243" s="28"/>
      <c r="M243" s="96">
        <f t="shared" si="294"/>
        <v>2.0063049989834814</v>
      </c>
      <c r="N243" s="9">
        <v>0</v>
      </c>
      <c r="O243" s="30">
        <f t="shared" si="295"/>
        <v>0.98343069880287337</v>
      </c>
      <c r="P243" s="30">
        <f t="shared" si="280"/>
        <v>1.9730619271620233E-3</v>
      </c>
      <c r="Q243" s="30">
        <f t="shared" si="281"/>
        <v>0</v>
      </c>
      <c r="R243" s="30">
        <f t="shared" si="262"/>
        <v>0.9814576368757113</v>
      </c>
      <c r="S243" s="28"/>
      <c r="T243" s="52">
        <f t="shared" si="282"/>
        <v>503.02480243766968</v>
      </c>
      <c r="U243" s="52">
        <f t="shared" si="263"/>
        <v>539.31097146320337</v>
      </c>
      <c r="V243" s="19"/>
      <c r="W243" s="19"/>
      <c r="X243" s="53">
        <f t="shared" si="264"/>
        <v>4929.9808578578586</v>
      </c>
      <c r="Y243" s="53">
        <f t="shared" si="265"/>
        <v>-246.49904289289293</v>
      </c>
      <c r="Z243" s="53">
        <f t="shared" si="266"/>
        <v>-24.536440921892783</v>
      </c>
      <c r="AA243" s="53">
        <f t="shared" si="283"/>
        <v>-986.53096358101163</v>
      </c>
      <c r="AB243" s="53">
        <f t="shared" si="267"/>
        <v>3672.4144104620609</v>
      </c>
      <c r="AC243" s="53">
        <f t="shared" si="296"/>
        <v>-36.442709156421557</v>
      </c>
      <c r="AD243" s="53">
        <f t="shared" si="297"/>
        <v>425.79214075835574</v>
      </c>
      <c r="AE243" s="53">
        <f t="shared" si="268"/>
        <v>4061.7638420639951</v>
      </c>
      <c r="AF243" s="19"/>
      <c r="AG243" s="46"/>
      <c r="AH243" s="19"/>
      <c r="AI243" s="55">
        <f t="shared" si="284"/>
        <v>16</v>
      </c>
      <c r="AJ243" s="27">
        <f t="shared" si="298"/>
        <v>5023.1213988527716</v>
      </c>
      <c r="AK243" s="27">
        <f t="shared" si="299"/>
        <v>251.1560699426386</v>
      </c>
      <c r="AL243" s="28">
        <f t="shared" si="300"/>
        <v>25</v>
      </c>
      <c r="AM243" s="27">
        <f t="shared" si="285"/>
        <v>500000</v>
      </c>
      <c r="AN243" s="56">
        <f t="shared" si="286"/>
        <v>1.099</v>
      </c>
      <c r="AO243" s="52">
        <f t="shared" si="269"/>
        <v>549.5</v>
      </c>
      <c r="AP243" s="28"/>
      <c r="AQ243" s="9">
        <f t="shared" si="301"/>
        <v>1.62510704917662</v>
      </c>
      <c r="AR243" s="9">
        <f t="shared" si="287"/>
        <v>0</v>
      </c>
      <c r="AS243" s="30">
        <f t="shared" si="288"/>
        <v>0.98655916720325043</v>
      </c>
      <c r="AT243" s="30">
        <f t="shared" si="289"/>
        <v>1.6032642570518178E-3</v>
      </c>
      <c r="AU243" s="30">
        <f t="shared" si="290"/>
        <v>0</v>
      </c>
      <c r="AV243" s="30">
        <f t="shared" si="270"/>
        <v>0.98495590294619861</v>
      </c>
      <c r="AW243" s="28"/>
      <c r="AX243" s="52">
        <f t="shared" si="291"/>
        <v>504.62501402446253</v>
      </c>
      <c r="AY243" s="52">
        <f t="shared" si="271"/>
        <v>541.23326866893615</v>
      </c>
      <c r="AZ243" s="19"/>
      <c r="BA243" s="19"/>
      <c r="BB243" s="53">
        <f t="shared" si="272"/>
        <v>4929.9808578578586</v>
      </c>
      <c r="BC243" s="53">
        <f t="shared" si="273"/>
        <v>-246.49904289289293</v>
      </c>
      <c r="BD243" s="53">
        <f t="shared" si="274"/>
        <v>-24.536440921892783</v>
      </c>
      <c r="BE243" s="53">
        <f t="shared" si="292"/>
        <v>-801.63212852590891</v>
      </c>
      <c r="BF243" s="53">
        <f t="shared" si="275"/>
        <v>3857.3132455171635</v>
      </c>
      <c r="BG243" s="53">
        <f t="shared" si="302"/>
        <v>-36.442709156421557</v>
      </c>
      <c r="BH243" s="53">
        <f t="shared" si="303"/>
        <v>425.92351194275199</v>
      </c>
      <c r="BI243" s="53">
        <f t="shared" si="276"/>
        <v>4246.7940483034936</v>
      </c>
    </row>
    <row r="244" spans="1:61" x14ac:dyDescent="0.2">
      <c r="A244" s="92"/>
      <c r="B244" s="93" t="s">
        <v>78</v>
      </c>
      <c r="C244" s="93" t="s">
        <v>79</v>
      </c>
      <c r="D244" s="21"/>
      <c r="E244" s="55">
        <f t="shared" si="277"/>
        <v>17</v>
      </c>
      <c r="F244" s="27">
        <f t="shared" si="304"/>
        <v>5023.1213988527716</v>
      </c>
      <c r="G244" s="27">
        <f t="shared" si="305"/>
        <v>251.1560699426386</v>
      </c>
      <c r="H244" s="28">
        <f t="shared" si="306"/>
        <v>25</v>
      </c>
      <c r="I244" s="27">
        <f t="shared" si="278"/>
        <v>500000</v>
      </c>
      <c r="J244" s="56">
        <f t="shared" si="279"/>
        <v>1.1779999999999999</v>
      </c>
      <c r="K244" s="52">
        <f t="shared" si="261"/>
        <v>589</v>
      </c>
      <c r="L244" s="28"/>
      <c r="M244" s="96">
        <f t="shared" si="294"/>
        <v>2.1871053257687421</v>
      </c>
      <c r="N244" s="9">
        <v>0</v>
      </c>
      <c r="O244" s="30">
        <f t="shared" si="295"/>
        <v>0.9814576368757113</v>
      </c>
      <c r="P244" s="30">
        <f t="shared" si="280"/>
        <v>2.1465512246272725E-3</v>
      </c>
      <c r="Q244" s="30">
        <f t="shared" si="281"/>
        <v>0</v>
      </c>
      <c r="R244" s="30">
        <f t="shared" si="262"/>
        <v>0.97931108565108405</v>
      </c>
      <c r="S244" s="28"/>
      <c r="T244" s="52">
        <f t="shared" si="282"/>
        <v>539.31097146320337</v>
      </c>
      <c r="U244" s="52">
        <f t="shared" si="263"/>
        <v>576.8142294484885</v>
      </c>
      <c r="V244" s="19"/>
      <c r="W244" s="28"/>
      <c r="X244" s="53">
        <f t="shared" si="264"/>
        <v>4919.1984704676997</v>
      </c>
      <c r="Y244" s="53">
        <f t="shared" si="265"/>
        <v>-245.95992352338499</v>
      </c>
      <c r="Z244" s="53">
        <f t="shared" si="266"/>
        <v>-24.482777141277101</v>
      </c>
      <c r="AA244" s="53">
        <f t="shared" si="283"/>
        <v>-1073.2756123136362</v>
      </c>
      <c r="AB244" s="53">
        <f t="shared" si="267"/>
        <v>3575.4801574894009</v>
      </c>
      <c r="AC244" s="53">
        <f t="shared" si="296"/>
        <v>-37.683379127615105</v>
      </c>
      <c r="AD244" s="53">
        <f t="shared" si="297"/>
        <v>427.93016224149051</v>
      </c>
      <c r="AE244" s="53">
        <f t="shared" si="268"/>
        <v>3965.7269406032765</v>
      </c>
      <c r="AF244" s="19"/>
      <c r="AG244" s="46"/>
      <c r="AH244" s="19"/>
      <c r="AI244" s="55">
        <f t="shared" si="284"/>
        <v>17</v>
      </c>
      <c r="AJ244" s="27">
        <f t="shared" si="298"/>
        <v>5023.1213988527716</v>
      </c>
      <c r="AK244" s="27">
        <f t="shared" si="299"/>
        <v>251.1560699426386</v>
      </c>
      <c r="AL244" s="28">
        <f t="shared" si="300"/>
        <v>25</v>
      </c>
      <c r="AM244" s="27">
        <f t="shared" si="285"/>
        <v>500000</v>
      </c>
      <c r="AN244" s="56">
        <f t="shared" si="286"/>
        <v>1.1779999999999999</v>
      </c>
      <c r="AO244" s="52">
        <f t="shared" si="269"/>
        <v>589</v>
      </c>
      <c r="AP244" s="28"/>
      <c r="AQ244" s="9">
        <f t="shared" si="301"/>
        <v>1.7715553138726812</v>
      </c>
      <c r="AR244" s="9">
        <f t="shared" si="287"/>
        <v>0</v>
      </c>
      <c r="AS244" s="30">
        <f t="shared" si="288"/>
        <v>0.98495590294619861</v>
      </c>
      <c r="AT244" s="30">
        <f t="shared" si="289"/>
        <v>1.744903863794603E-3</v>
      </c>
      <c r="AU244" s="30">
        <f t="shared" si="290"/>
        <v>0</v>
      </c>
      <c r="AV244" s="30">
        <f t="shared" si="270"/>
        <v>0.98321099908240406</v>
      </c>
      <c r="AW244" s="28"/>
      <c r="AX244" s="52">
        <f t="shared" si="291"/>
        <v>541.23326866893615</v>
      </c>
      <c r="AY244" s="52">
        <f t="shared" si="271"/>
        <v>579.11127845953604</v>
      </c>
      <c r="AZ244" s="19"/>
      <c r="BA244" s="28"/>
      <c r="BB244" s="53">
        <f t="shared" si="272"/>
        <v>4919.1984704676997</v>
      </c>
      <c r="BC244" s="53">
        <f t="shared" si="273"/>
        <v>-245.95992352338499</v>
      </c>
      <c r="BD244" s="53">
        <f t="shared" si="274"/>
        <v>-24.482777141277101</v>
      </c>
      <c r="BE244" s="53">
        <f t="shared" si="292"/>
        <v>-872.45193189730151</v>
      </c>
      <c r="BF244" s="53">
        <f t="shared" si="275"/>
        <v>3776.3038379057352</v>
      </c>
      <c r="BG244" s="53">
        <f t="shared" si="302"/>
        <v>-37.683379127615105</v>
      </c>
      <c r="BH244" s="53">
        <f t="shared" si="303"/>
        <v>428.08797540992572</v>
      </c>
      <c r="BI244" s="53">
        <f t="shared" si="276"/>
        <v>4166.7084341880463</v>
      </c>
    </row>
    <row r="245" spans="1:61" x14ac:dyDescent="0.2">
      <c r="A245" s="35" t="s">
        <v>80</v>
      </c>
      <c r="B245" s="90">
        <f>AE329</f>
        <v>7675.285872305034</v>
      </c>
      <c r="C245" s="90">
        <f>BI329</f>
        <v>14684.093643761718</v>
      </c>
      <c r="D245" s="21"/>
      <c r="E245" s="55">
        <f t="shared" si="277"/>
        <v>18</v>
      </c>
      <c r="F245" s="27">
        <f t="shared" si="304"/>
        <v>5023.1213988527716</v>
      </c>
      <c r="G245" s="27">
        <f t="shared" si="305"/>
        <v>251.1560699426386</v>
      </c>
      <c r="H245" s="28">
        <f t="shared" si="306"/>
        <v>25</v>
      </c>
      <c r="I245" s="27">
        <f t="shared" si="278"/>
        <v>500000</v>
      </c>
      <c r="J245" s="56">
        <f t="shared" si="279"/>
        <v>1.2609999999999999</v>
      </c>
      <c r="K245" s="52">
        <f t="shared" si="261"/>
        <v>630.5</v>
      </c>
      <c r="L245" s="28"/>
      <c r="M245" s="96">
        <f t="shared" si="294"/>
        <v>2.387234329377383</v>
      </c>
      <c r="N245" s="9">
        <v>0</v>
      </c>
      <c r="O245" s="30">
        <f t="shared" si="295"/>
        <v>0.97931108565108405</v>
      </c>
      <c r="P245" s="30">
        <f t="shared" si="280"/>
        <v>2.3378450428061023E-3</v>
      </c>
      <c r="Q245" s="30">
        <f t="shared" si="281"/>
        <v>0</v>
      </c>
      <c r="R245" s="30">
        <f t="shared" si="262"/>
        <v>0.97697324060827795</v>
      </c>
      <c r="S245" s="28"/>
      <c r="T245" s="52">
        <f t="shared" si="282"/>
        <v>576.8142294484885</v>
      </c>
      <c r="U245" s="52">
        <f t="shared" si="263"/>
        <v>615.98162820351922</v>
      </c>
      <c r="V245" s="19"/>
      <c r="W245" s="19"/>
      <c r="X245" s="53">
        <f t="shared" si="264"/>
        <v>4907.4551910059781</v>
      </c>
      <c r="Y245" s="53">
        <f t="shared" si="265"/>
        <v>-245.37275955029895</v>
      </c>
      <c r="Z245" s="53">
        <f t="shared" si="266"/>
        <v>-24.424331015206949</v>
      </c>
      <c r="AA245" s="53">
        <f t="shared" si="283"/>
        <v>-1168.9225214030512</v>
      </c>
      <c r="AB245" s="53">
        <f t="shared" si="267"/>
        <v>3468.7355790374213</v>
      </c>
      <c r="AC245" s="53">
        <f t="shared" si="296"/>
        <v>-39.377091383214434</v>
      </c>
      <c r="AD245" s="53">
        <f t="shared" si="297"/>
        <v>430.09316077481384</v>
      </c>
      <c r="AE245" s="53">
        <f t="shared" si="268"/>
        <v>3859.4516484290207</v>
      </c>
      <c r="AF245" s="19"/>
      <c r="AG245" s="46"/>
      <c r="AH245" s="19"/>
      <c r="AI245" s="55">
        <f t="shared" si="284"/>
        <v>18</v>
      </c>
      <c r="AJ245" s="27">
        <f t="shared" si="298"/>
        <v>5023.1213988527716</v>
      </c>
      <c r="AK245" s="27">
        <f t="shared" si="299"/>
        <v>251.1560699426386</v>
      </c>
      <c r="AL245" s="28">
        <f t="shared" si="300"/>
        <v>25</v>
      </c>
      <c r="AM245" s="27">
        <f t="shared" si="285"/>
        <v>500000</v>
      </c>
      <c r="AN245" s="56">
        <f t="shared" si="286"/>
        <v>1.2609999999999999</v>
      </c>
      <c r="AO245" s="52">
        <f t="shared" si="269"/>
        <v>630.5</v>
      </c>
      <c r="AP245" s="28"/>
      <c r="AQ245" s="9">
        <f t="shared" si="301"/>
        <v>1.9336598067956803</v>
      </c>
      <c r="AR245" s="9">
        <f t="shared" si="287"/>
        <v>0</v>
      </c>
      <c r="AS245" s="30">
        <f t="shared" si="288"/>
        <v>0.98321099908240406</v>
      </c>
      <c r="AT245" s="30">
        <f t="shared" si="289"/>
        <v>1.9011955905250692E-3</v>
      </c>
      <c r="AU245" s="30">
        <f t="shared" si="290"/>
        <v>0</v>
      </c>
      <c r="AV245" s="30">
        <f t="shared" si="270"/>
        <v>0.98130980349187902</v>
      </c>
      <c r="AW245" s="28"/>
      <c r="AX245" s="52">
        <f t="shared" si="291"/>
        <v>579.11127845953604</v>
      </c>
      <c r="AY245" s="52">
        <f t="shared" si="271"/>
        <v>618.71583110162976</v>
      </c>
      <c r="AZ245" s="19"/>
      <c r="BA245" s="19"/>
      <c r="BB245" s="53">
        <f t="shared" si="272"/>
        <v>4907.4551910059781</v>
      </c>
      <c r="BC245" s="53">
        <f t="shared" si="273"/>
        <v>-245.37275955029895</v>
      </c>
      <c r="BD245" s="53">
        <f t="shared" si="274"/>
        <v>-24.424331015206949</v>
      </c>
      <c r="BE245" s="53">
        <f t="shared" si="292"/>
        <v>-950.59779526253465</v>
      </c>
      <c r="BF245" s="53">
        <f t="shared" si="275"/>
        <v>3687.0603051779381</v>
      </c>
      <c r="BG245" s="53">
        <f t="shared" si="302"/>
        <v>-39.377091383214434</v>
      </c>
      <c r="BH245" s="53">
        <f t="shared" si="303"/>
        <v>430.28173961756687</v>
      </c>
      <c r="BI245" s="53">
        <f t="shared" si="276"/>
        <v>4077.9649534122905</v>
      </c>
    </row>
    <row r="246" spans="1:61" x14ac:dyDescent="0.2">
      <c r="A246" s="35" t="s">
        <v>81</v>
      </c>
      <c r="B246" s="222">
        <f>F227+NPV(B230,F228:F322)</f>
        <v>153493.44771438991</v>
      </c>
      <c r="C246" s="222"/>
      <c r="D246" s="19"/>
      <c r="E246" s="55">
        <f t="shared" si="277"/>
        <v>19</v>
      </c>
      <c r="F246" s="27">
        <f t="shared" si="304"/>
        <v>5023.1213988527716</v>
      </c>
      <c r="G246" s="27">
        <f t="shared" si="305"/>
        <v>251.1560699426386</v>
      </c>
      <c r="H246" s="28">
        <f t="shared" si="306"/>
        <v>25</v>
      </c>
      <c r="I246" s="27">
        <f t="shared" si="278"/>
        <v>500000</v>
      </c>
      <c r="J246" s="56">
        <f t="shared" si="279"/>
        <v>1.3460000000000001</v>
      </c>
      <c r="K246" s="52">
        <f t="shared" si="261"/>
        <v>673</v>
      </c>
      <c r="L246" s="28"/>
      <c r="M246" s="96">
        <f t="shared" si="294"/>
        <v>2.6094385895298609</v>
      </c>
      <c r="N246" s="9">
        <v>0</v>
      </c>
      <c r="O246" s="30">
        <f t="shared" si="295"/>
        <v>0.97697324060827795</v>
      </c>
      <c r="P246" s="30">
        <f t="shared" si="280"/>
        <v>2.5493516749812823E-3</v>
      </c>
      <c r="Q246" s="30">
        <f t="shared" si="281"/>
        <v>0</v>
      </c>
      <c r="R246" s="30">
        <f t="shared" si="262"/>
        <v>0.97442388893329668</v>
      </c>
      <c r="S246" s="28"/>
      <c r="T246" s="52">
        <f t="shared" si="282"/>
        <v>615.98162820351922</v>
      </c>
      <c r="U246" s="52">
        <f t="shared" si="263"/>
        <v>655.78727725210865</v>
      </c>
      <c r="V246" s="19"/>
      <c r="W246" s="19"/>
      <c r="X246" s="53">
        <f t="shared" si="264"/>
        <v>4894.6494880541786</v>
      </c>
      <c r="Y246" s="53">
        <f t="shared" si="265"/>
        <v>-244.73247440270896</v>
      </c>
      <c r="Z246" s="53">
        <f t="shared" si="266"/>
        <v>-24.360597223332416</v>
      </c>
      <c r="AA246" s="53">
        <f t="shared" si="283"/>
        <v>-1274.6758374906412</v>
      </c>
      <c r="AB246" s="53">
        <f t="shared" si="267"/>
        <v>3350.8805789374956</v>
      </c>
      <c r="AC246" s="53">
        <f t="shared" si="296"/>
        <v>-40.047351426362731</v>
      </c>
      <c r="AD246" s="53">
        <f t="shared" si="297"/>
        <v>432.30991901343032</v>
      </c>
      <c r="AE246" s="53">
        <f t="shared" si="268"/>
        <v>3743.1431465245632</v>
      </c>
      <c r="AF246" s="19"/>
      <c r="AG246" s="46"/>
      <c r="AH246" s="19"/>
      <c r="AI246" s="55">
        <f t="shared" si="284"/>
        <v>19</v>
      </c>
      <c r="AJ246" s="27">
        <f t="shared" si="298"/>
        <v>5023.1213988527716</v>
      </c>
      <c r="AK246" s="27">
        <f t="shared" si="299"/>
        <v>251.1560699426386</v>
      </c>
      <c r="AL246" s="28">
        <f t="shared" si="300"/>
        <v>25</v>
      </c>
      <c r="AM246" s="27">
        <f t="shared" si="285"/>
        <v>500000</v>
      </c>
      <c r="AN246" s="56">
        <f t="shared" si="286"/>
        <v>1.3460000000000001</v>
      </c>
      <c r="AO246" s="52">
        <f t="shared" si="269"/>
        <v>673</v>
      </c>
      <c r="AP246" s="28"/>
      <c r="AQ246" s="9">
        <f t="shared" si="301"/>
        <v>2.1136452575191873</v>
      </c>
      <c r="AR246" s="9">
        <f t="shared" si="287"/>
        <v>0</v>
      </c>
      <c r="AS246" s="30">
        <f t="shared" si="288"/>
        <v>0.98130980349187902</v>
      </c>
      <c r="AT246" s="30">
        <f t="shared" si="289"/>
        <v>2.0741408123076959E-3</v>
      </c>
      <c r="AU246" s="30">
        <f t="shared" si="290"/>
        <v>0</v>
      </c>
      <c r="AV246" s="30">
        <f t="shared" si="270"/>
        <v>0.97923566267957129</v>
      </c>
      <c r="AW246" s="28"/>
      <c r="AX246" s="52">
        <f t="shared" si="291"/>
        <v>618.71583110162976</v>
      </c>
      <c r="AY246" s="52">
        <f t="shared" si="271"/>
        <v>659.02560098335152</v>
      </c>
      <c r="AZ246" s="19"/>
      <c r="BA246" s="19"/>
      <c r="BB246" s="53">
        <f t="shared" si="272"/>
        <v>4894.6494880541786</v>
      </c>
      <c r="BC246" s="53">
        <f t="shared" si="273"/>
        <v>-244.73247440270896</v>
      </c>
      <c r="BD246" s="53">
        <f t="shared" si="274"/>
        <v>-24.360597223332416</v>
      </c>
      <c r="BE246" s="53">
        <f t="shared" si="292"/>
        <v>-1037.0704061538479</v>
      </c>
      <c r="BF246" s="53">
        <f t="shared" si="275"/>
        <v>3588.4860102742887</v>
      </c>
      <c r="BG246" s="53">
        <f t="shared" si="302"/>
        <v>-40.047351426362731</v>
      </c>
      <c r="BH246" s="53">
        <f t="shared" si="303"/>
        <v>432.53438650014829</v>
      </c>
      <c r="BI246" s="53">
        <f t="shared" si="276"/>
        <v>3980.9730453480743</v>
      </c>
    </row>
    <row r="247" spans="1:61" x14ac:dyDescent="0.2">
      <c r="A247" s="34" t="s">
        <v>82</v>
      </c>
      <c r="B247" s="129">
        <f>B245/B246</f>
        <v>5.0003996825888491E-2</v>
      </c>
      <c r="C247" s="130">
        <f>C245/B246</f>
        <v>9.5665931428453366E-2</v>
      </c>
      <c r="D247" s="19"/>
      <c r="E247" s="55">
        <f t="shared" si="277"/>
        <v>20</v>
      </c>
      <c r="F247" s="27">
        <f t="shared" si="304"/>
        <v>5023.1213988527716</v>
      </c>
      <c r="G247" s="27">
        <f t="shared" si="305"/>
        <v>251.1560699426386</v>
      </c>
      <c r="H247" s="28">
        <f t="shared" si="306"/>
        <v>25</v>
      </c>
      <c r="I247" s="27">
        <f t="shared" si="278"/>
        <v>500000</v>
      </c>
      <c r="J247" s="56">
        <f t="shared" si="279"/>
        <v>1.4350000000000001</v>
      </c>
      <c r="K247" s="52">
        <f t="shared" si="261"/>
        <v>717.5</v>
      </c>
      <c r="L247" s="28"/>
      <c r="M247" s="96">
        <f t="shared" si="294"/>
        <v>2.856316576086404</v>
      </c>
      <c r="N247" s="9">
        <v>0</v>
      </c>
      <c r="O247" s="30">
        <f t="shared" si="295"/>
        <v>0.97442388893329668</v>
      </c>
      <c r="P247" s="30">
        <f t="shared" si="280"/>
        <v>2.7832631060947526E-3</v>
      </c>
      <c r="Q247" s="30">
        <f t="shared" si="281"/>
        <v>0</v>
      </c>
      <c r="R247" s="30">
        <f t="shared" si="262"/>
        <v>0.9716406258272019</v>
      </c>
      <c r="S247" s="28"/>
      <c r="T247" s="52">
        <f t="shared" si="282"/>
        <v>655.78727725210865</v>
      </c>
      <c r="U247" s="52">
        <f t="shared" ref="U247:U310" si="307">K247*R247</f>
        <v>697.15214903101742</v>
      </c>
      <c r="V247" s="19"/>
      <c r="W247" s="19"/>
      <c r="X247" s="53">
        <f t="shared" si="264"/>
        <v>4880.6688195873166</v>
      </c>
      <c r="Y247" s="53">
        <f t="shared" si="265"/>
        <v>-244.03344097936585</v>
      </c>
      <c r="Z247" s="53">
        <f t="shared" si="266"/>
        <v>-24.291015645680048</v>
      </c>
      <c r="AA247" s="53">
        <f t="shared" si="283"/>
        <v>-1391.6315530473762</v>
      </c>
      <c r="AB247" s="53">
        <f t="shared" si="267"/>
        <v>3220.7128099148945</v>
      </c>
      <c r="AC247" s="53">
        <f t="shared" si="296"/>
        <v>-41.646149380269229</v>
      </c>
      <c r="AD247" s="53">
        <f t="shared" si="297"/>
        <v>434.48743801375883</v>
      </c>
      <c r="AE247" s="53">
        <f t="shared" si="268"/>
        <v>3613.554098548384</v>
      </c>
      <c r="AF247" s="19"/>
      <c r="AG247" s="46"/>
      <c r="AH247" s="19"/>
      <c r="AI247" s="55">
        <f t="shared" si="284"/>
        <v>20</v>
      </c>
      <c r="AJ247" s="27">
        <f t="shared" si="298"/>
        <v>5023.1213988527716</v>
      </c>
      <c r="AK247" s="27">
        <f t="shared" si="299"/>
        <v>251.1560699426386</v>
      </c>
      <c r="AL247" s="28">
        <f t="shared" si="300"/>
        <v>25</v>
      </c>
      <c r="AM247" s="27">
        <f t="shared" si="285"/>
        <v>500000</v>
      </c>
      <c r="AN247" s="56">
        <f t="shared" si="286"/>
        <v>1.4350000000000001</v>
      </c>
      <c r="AO247" s="52">
        <f t="shared" si="269"/>
        <v>717.5</v>
      </c>
      <c r="AP247" s="28"/>
      <c r="AQ247" s="9">
        <f t="shared" si="301"/>
        <v>2.3136164266299875</v>
      </c>
      <c r="AR247" s="9">
        <f t="shared" si="287"/>
        <v>0</v>
      </c>
      <c r="AS247" s="30">
        <f t="shared" si="288"/>
        <v>0.97923566267957129</v>
      </c>
      <c r="AT247" s="30">
        <f t="shared" si="289"/>
        <v>2.2655757147173575E-3</v>
      </c>
      <c r="AU247" s="30">
        <f t="shared" si="290"/>
        <v>0</v>
      </c>
      <c r="AV247" s="30">
        <f t="shared" si="270"/>
        <v>0.97697008696485399</v>
      </c>
      <c r="AW247" s="28"/>
      <c r="AX247" s="52">
        <f t="shared" si="291"/>
        <v>659.02560098335152</v>
      </c>
      <c r="AY247" s="52">
        <f t="shared" si="271"/>
        <v>700.97603739728277</v>
      </c>
      <c r="AZ247" s="19"/>
      <c r="BA247" s="19"/>
      <c r="BB247" s="53">
        <f t="shared" si="272"/>
        <v>4880.6688195873166</v>
      </c>
      <c r="BC247" s="53">
        <f t="shared" si="273"/>
        <v>-244.03344097936585</v>
      </c>
      <c r="BD247" s="53">
        <f t="shared" si="274"/>
        <v>-24.291015645680048</v>
      </c>
      <c r="BE247" s="53">
        <f t="shared" si="292"/>
        <v>-1132.7878573586788</v>
      </c>
      <c r="BF247" s="53">
        <f t="shared" si="275"/>
        <v>3479.5565056035921</v>
      </c>
      <c r="BG247" s="53">
        <f t="shared" si="302"/>
        <v>-41.646149380269229</v>
      </c>
      <c r="BH247" s="53">
        <f t="shared" si="303"/>
        <v>434.75329187180034</v>
      </c>
      <c r="BI247" s="53">
        <f t="shared" si="276"/>
        <v>3872.6636480951229</v>
      </c>
    </row>
    <row r="248" spans="1:61" x14ac:dyDescent="0.2">
      <c r="A248" s="34"/>
      <c r="B248" s="89"/>
      <c r="C248" s="91"/>
      <c r="D248" s="19"/>
      <c r="E248" s="55">
        <f t="shared" ref="E248:E311" si="308">E247+1</f>
        <v>21</v>
      </c>
      <c r="F248" s="27">
        <f t="shared" si="304"/>
        <v>5023.1213988527716</v>
      </c>
      <c r="G248" s="27">
        <f t="shared" si="305"/>
        <v>251.1560699426386</v>
      </c>
      <c r="H248" s="28">
        <f t="shared" si="306"/>
        <v>25</v>
      </c>
      <c r="I248" s="27">
        <f t="shared" si="278"/>
        <v>500000</v>
      </c>
      <c r="J248" s="56">
        <f t="shared" si="279"/>
        <v>1.5269999999999999</v>
      </c>
      <c r="K248" s="52">
        <f t="shared" ref="K248:K311" si="309">I248*J248/1000</f>
        <v>763.5</v>
      </c>
      <c r="L248" s="28"/>
      <c r="M248" s="96">
        <f t="shared" si="294"/>
        <v>3.1319523698602287</v>
      </c>
      <c r="N248" s="9">
        <v>0</v>
      </c>
      <c r="O248" s="30">
        <f t="shared" si="295"/>
        <v>0.9716406258272019</v>
      </c>
      <c r="P248" s="30">
        <f t="shared" ref="P248:P311" si="310">O248*M248/1000</f>
        <v>3.0431321607119807E-3</v>
      </c>
      <c r="Q248" s="30">
        <f t="shared" ref="Q248:Q311" si="311">MIN(N248*O248,O248-P248)</f>
        <v>0</v>
      </c>
      <c r="R248" s="30">
        <f t="shared" ref="R248:R311" si="312">O248-SUM(P248:Q248)</f>
        <v>0.96859749366648995</v>
      </c>
      <c r="S248" s="28"/>
      <c r="T248" s="52">
        <f t="shared" ref="T248:T311" si="313">U247</f>
        <v>697.15214903101742</v>
      </c>
      <c r="U248" s="52">
        <f t="shared" si="307"/>
        <v>739.52418641436509</v>
      </c>
      <c r="V248" s="19"/>
      <c r="W248" s="19"/>
      <c r="X248" s="53">
        <f t="shared" ref="X248:X311" si="314">$R248*F248</f>
        <v>4865.3827973113075</v>
      </c>
      <c r="Y248" s="53">
        <f t="shared" ref="Y248:Y311" si="315">-$R248*G248</f>
        <v>-243.26913986556539</v>
      </c>
      <c r="Z248" s="53">
        <f t="shared" ref="Z248:Z311" si="316">-$R248*H248</f>
        <v>-24.21493734166225</v>
      </c>
      <c r="AA248" s="53">
        <f t="shared" ref="AA248:AA311" si="317">-P248*I248</f>
        <v>-1521.5660803559904</v>
      </c>
      <c r="AB248" s="53">
        <f t="shared" ref="AB248:AB311" si="318">SUM(X248:AA248)</f>
        <v>3076.3326397480896</v>
      </c>
      <c r="AC248" s="53">
        <f t="shared" ref="AC248:AC311" si="319">-I248*($R247*J248-$R246*J247)/1000</f>
        <v>-42.698477509428237</v>
      </c>
      <c r="AD248" s="53">
        <f t="shared" si="297"/>
        <v>436.69115689602791</v>
      </c>
      <c r="AE248" s="53">
        <f t="shared" ref="AE248:AE311" si="320">SUM(AB248:AD248)</f>
        <v>3470.3253191346894</v>
      </c>
      <c r="AF248" s="19"/>
      <c r="AG248" s="46"/>
      <c r="AH248" s="19"/>
      <c r="AI248" s="55">
        <f t="shared" ref="AI248:AI311" si="321">AI247+1</f>
        <v>21</v>
      </c>
      <c r="AJ248" s="27">
        <f t="shared" ref="AJ248:AJ311" si="322">F248</f>
        <v>5023.1213988527716</v>
      </c>
      <c r="AK248" s="27">
        <f t="shared" ref="AK248:AK311" si="323">G248</f>
        <v>251.1560699426386</v>
      </c>
      <c r="AL248" s="28">
        <f t="shared" ref="AL248:AL311" si="324">$C$32</f>
        <v>25</v>
      </c>
      <c r="AM248" s="27">
        <f t="shared" ref="AM248:AM311" si="325">I248</f>
        <v>500000</v>
      </c>
      <c r="AN248" s="56">
        <f t="shared" si="286"/>
        <v>1.5269999999999999</v>
      </c>
      <c r="AO248" s="52">
        <f t="shared" ref="AO248:AO311" si="326">AM248*AN248/1000</f>
        <v>763.5</v>
      </c>
      <c r="AP248" s="28"/>
      <c r="AQ248" s="9">
        <f t="shared" si="301"/>
        <v>2.5368814195867855</v>
      </c>
      <c r="AR248" s="9">
        <f t="shared" ref="AR248:AR311" si="327">N248</f>
        <v>0</v>
      </c>
      <c r="AS248" s="30">
        <f t="shared" ref="AS248:AS311" si="328">AV247</f>
        <v>0.97697008696485399</v>
      </c>
      <c r="AT248" s="30">
        <f t="shared" ref="AT248:AT311" si="329">AS248*AQ248/1000</f>
        <v>2.4784572611132242E-3</v>
      </c>
      <c r="AU248" s="30">
        <f t="shared" ref="AU248:AU311" si="330">MIN(AR248*AS248,AS248-AT248)</f>
        <v>0</v>
      </c>
      <c r="AV248" s="30">
        <f t="shared" ref="AV248:AV311" si="331">AS248-SUM(AT248:AU248)</f>
        <v>0.97449162970374081</v>
      </c>
      <c r="AW248" s="28"/>
      <c r="AX248" s="52">
        <f t="shared" ref="AX248:AX311" si="332">AY247</f>
        <v>700.97603739728277</v>
      </c>
      <c r="AY248" s="52">
        <f t="shared" ref="AY248:AY311" si="333">AO248*AV248</f>
        <v>744.02435927880606</v>
      </c>
      <c r="AZ248" s="19"/>
      <c r="BA248" s="19"/>
      <c r="BB248" s="53">
        <f t="shared" ref="BB248:BB311" si="334">$R248*AJ248</f>
        <v>4865.3827973113075</v>
      </c>
      <c r="BC248" s="53">
        <f t="shared" ref="BC248:BC311" si="335">-$R248*AK248</f>
        <v>-243.26913986556539</v>
      </c>
      <c r="BD248" s="53">
        <f t="shared" ref="BD248:BD311" si="336">-$R248*AL248</f>
        <v>-24.21493734166225</v>
      </c>
      <c r="BE248" s="53">
        <f t="shared" ref="BE248:BE311" si="337">-AT248*AM248</f>
        <v>-1239.2286305566122</v>
      </c>
      <c r="BF248" s="53">
        <f t="shared" ref="BF248:BF311" si="338">SUM(BB248:BE248)</f>
        <v>3358.6700895474678</v>
      </c>
      <c r="BG248" s="53">
        <f t="shared" ref="BG248:BG311" si="339">-AM248*($R247*AN248-$R246*AN247)/1000</f>
        <v>-42.698477509428237</v>
      </c>
      <c r="BH248" s="53">
        <f t="shared" si="303"/>
        <v>437.00508334664306</v>
      </c>
      <c r="BI248" s="53">
        <f t="shared" ref="BI248:BI311" si="340">SUM(BF248:BH248)</f>
        <v>3752.9766953846824</v>
      </c>
    </row>
    <row r="249" spans="1:61" x14ac:dyDescent="0.2">
      <c r="A249" s="34"/>
      <c r="B249" s="89"/>
      <c r="C249" s="91"/>
      <c r="D249" s="19"/>
      <c r="E249" s="55">
        <f t="shared" si="308"/>
        <v>22</v>
      </c>
      <c r="F249" s="27">
        <f t="shared" si="304"/>
        <v>5023.1213988527716</v>
      </c>
      <c r="G249" s="27">
        <f t="shared" si="305"/>
        <v>251.1560699426386</v>
      </c>
      <c r="H249" s="28">
        <f t="shared" si="306"/>
        <v>25</v>
      </c>
      <c r="I249" s="27">
        <f t="shared" si="278"/>
        <v>500000</v>
      </c>
      <c r="J249" s="56">
        <f t="shared" si="279"/>
        <v>1.6220000000000001</v>
      </c>
      <c r="K249" s="52">
        <f t="shared" si="309"/>
        <v>811</v>
      </c>
      <c r="L249" s="28"/>
      <c r="M249" s="96">
        <f t="shared" si="294"/>
        <v>3.441094364167725</v>
      </c>
      <c r="N249" s="9">
        <v>0</v>
      </c>
      <c r="O249" s="30">
        <f t="shared" si="295"/>
        <v>0.96859749366648995</v>
      </c>
      <c r="P249" s="30">
        <f t="shared" si="310"/>
        <v>3.3330353766027419E-3</v>
      </c>
      <c r="Q249" s="30">
        <f t="shared" si="311"/>
        <v>0</v>
      </c>
      <c r="R249" s="30">
        <f t="shared" si="312"/>
        <v>0.96526445828988716</v>
      </c>
      <c r="S249" s="28"/>
      <c r="T249" s="52">
        <f t="shared" si="313"/>
        <v>739.52418641436509</v>
      </c>
      <c r="U249" s="52">
        <f t="shared" si="307"/>
        <v>782.8294756730985</v>
      </c>
      <c r="V249" s="19"/>
      <c r="W249" s="19"/>
      <c r="X249" s="53">
        <f t="shared" si="314"/>
        <v>4848.6405559879604</v>
      </c>
      <c r="Y249" s="53">
        <f t="shared" si="315"/>
        <v>-242.43202779939804</v>
      </c>
      <c r="Z249" s="53">
        <f t="shared" si="316"/>
        <v>-24.131611457247178</v>
      </c>
      <c r="AA249" s="53">
        <f t="shared" si="317"/>
        <v>-1666.517688301371</v>
      </c>
      <c r="AB249" s="53">
        <f t="shared" si="318"/>
        <v>2915.5592284299437</v>
      </c>
      <c r="AC249" s="53">
        <f t="shared" si="319"/>
        <v>-43.684949544454788</v>
      </c>
      <c r="AD249" s="53">
        <f t="shared" si="297"/>
        <v>438.86398772448626</v>
      </c>
      <c r="AE249" s="53">
        <f t="shared" si="320"/>
        <v>3310.7382666099752</v>
      </c>
      <c r="AF249" s="19"/>
      <c r="AG249" s="46"/>
      <c r="AH249" s="19"/>
      <c r="AI249" s="55">
        <f t="shared" si="321"/>
        <v>22</v>
      </c>
      <c r="AJ249" s="27">
        <f t="shared" si="322"/>
        <v>5023.1213988527716</v>
      </c>
      <c r="AK249" s="27">
        <f t="shared" si="323"/>
        <v>251.1560699426386</v>
      </c>
      <c r="AL249" s="28">
        <f t="shared" si="324"/>
        <v>25</v>
      </c>
      <c r="AM249" s="27">
        <f t="shared" si="325"/>
        <v>500000</v>
      </c>
      <c r="AN249" s="56">
        <f t="shared" si="286"/>
        <v>1.6220000000000001</v>
      </c>
      <c r="AO249" s="52">
        <f t="shared" si="326"/>
        <v>811</v>
      </c>
      <c r="AP249" s="28"/>
      <c r="AQ249" s="9">
        <f t="shared" si="301"/>
        <v>2.7872864349758575</v>
      </c>
      <c r="AR249" s="9">
        <f t="shared" si="327"/>
        <v>0</v>
      </c>
      <c r="AS249" s="30">
        <f t="shared" si="328"/>
        <v>0.97449162970374081</v>
      </c>
      <c r="AT249" s="30">
        <f t="shared" si="329"/>
        <v>2.7161873004707534E-3</v>
      </c>
      <c r="AU249" s="30">
        <f t="shared" si="330"/>
        <v>0</v>
      </c>
      <c r="AV249" s="30">
        <f t="shared" si="331"/>
        <v>0.97177544240327007</v>
      </c>
      <c r="AW249" s="28"/>
      <c r="AX249" s="52">
        <f t="shared" si="332"/>
        <v>744.02435927880606</v>
      </c>
      <c r="AY249" s="52">
        <f t="shared" si="333"/>
        <v>788.10988378905199</v>
      </c>
      <c r="AZ249" s="19"/>
      <c r="BA249" s="19"/>
      <c r="BB249" s="53">
        <f t="shared" si="334"/>
        <v>4848.6405559879604</v>
      </c>
      <c r="BC249" s="53">
        <f t="shared" si="335"/>
        <v>-242.43202779939804</v>
      </c>
      <c r="BD249" s="53">
        <f t="shared" si="336"/>
        <v>-24.131611457247178</v>
      </c>
      <c r="BE249" s="53">
        <f t="shared" si="337"/>
        <v>-1358.0936502353768</v>
      </c>
      <c r="BF249" s="53">
        <f t="shared" si="338"/>
        <v>3223.9832664959376</v>
      </c>
      <c r="BG249" s="53">
        <f t="shared" si="339"/>
        <v>-43.684949544454788</v>
      </c>
      <c r="BH249" s="53">
        <f t="shared" si="303"/>
        <v>439.23343451769074</v>
      </c>
      <c r="BI249" s="53">
        <f t="shared" si="340"/>
        <v>3619.5317514691733</v>
      </c>
    </row>
    <row r="250" spans="1:61" x14ac:dyDescent="0.2">
      <c r="A250" s="34"/>
      <c r="B250" s="89"/>
      <c r="C250" s="91"/>
      <c r="D250" s="19"/>
      <c r="E250" s="55">
        <f t="shared" si="308"/>
        <v>23</v>
      </c>
      <c r="F250" s="27">
        <f t="shared" si="304"/>
        <v>5023.1213988527716</v>
      </c>
      <c r="G250" s="27">
        <f t="shared" si="305"/>
        <v>251.1560699426386</v>
      </c>
      <c r="H250" s="28">
        <f t="shared" si="306"/>
        <v>25</v>
      </c>
      <c r="I250" s="27">
        <f t="shared" si="278"/>
        <v>500000</v>
      </c>
      <c r="J250" s="56">
        <f t="shared" si="279"/>
        <v>1.72</v>
      </c>
      <c r="K250" s="52">
        <f t="shared" si="309"/>
        <v>860</v>
      </c>
      <c r="L250" s="28"/>
      <c r="M250" s="96">
        <f t="shared" si="294"/>
        <v>3.783235753468869</v>
      </c>
      <c r="N250" s="9">
        <v>0</v>
      </c>
      <c r="O250" s="30">
        <f t="shared" si="295"/>
        <v>0.96526445828988716</v>
      </c>
      <c r="P250" s="30">
        <f t="shared" si="310"/>
        <v>3.651823010155061E-3</v>
      </c>
      <c r="Q250" s="30">
        <f t="shared" si="311"/>
        <v>0</v>
      </c>
      <c r="R250" s="30">
        <f t="shared" si="312"/>
        <v>0.96161263527973206</v>
      </c>
      <c r="S250" s="28"/>
      <c r="T250" s="52">
        <f t="shared" si="313"/>
        <v>782.8294756730985</v>
      </c>
      <c r="U250" s="52">
        <f t="shared" si="307"/>
        <v>826.98686634056958</v>
      </c>
      <c r="V250" s="19"/>
      <c r="W250" s="19"/>
      <c r="X250" s="53">
        <f t="shared" si="314"/>
        <v>4830.2970056808281</v>
      </c>
      <c r="Y250" s="53">
        <f t="shared" si="315"/>
        <v>-241.51485028404142</v>
      </c>
      <c r="Z250" s="53">
        <f t="shared" si="316"/>
        <v>-24.040315881993301</v>
      </c>
      <c r="AA250" s="53">
        <f t="shared" si="317"/>
        <v>-1825.9115050775306</v>
      </c>
      <c r="AB250" s="53">
        <f t="shared" si="318"/>
        <v>2738.8303344372625</v>
      </c>
      <c r="AC250" s="53">
        <f t="shared" si="319"/>
        <v>-44.594866765779507</v>
      </c>
      <c r="AD250" s="53">
        <f t="shared" si="297"/>
        <v>440.98854671106881</v>
      </c>
      <c r="AE250" s="53">
        <f t="shared" si="320"/>
        <v>3135.224014382552</v>
      </c>
      <c r="AF250" s="19"/>
      <c r="AG250" s="46"/>
      <c r="AH250" s="19"/>
      <c r="AI250" s="55">
        <f t="shared" si="321"/>
        <v>23</v>
      </c>
      <c r="AJ250" s="27">
        <f t="shared" si="322"/>
        <v>5023.1213988527716</v>
      </c>
      <c r="AK250" s="27">
        <f t="shared" si="323"/>
        <v>251.1560699426386</v>
      </c>
      <c r="AL250" s="28">
        <f t="shared" si="324"/>
        <v>25</v>
      </c>
      <c r="AM250" s="27">
        <f t="shared" si="325"/>
        <v>500000</v>
      </c>
      <c r="AN250" s="56">
        <f t="shared" si="286"/>
        <v>1.72</v>
      </c>
      <c r="AO250" s="52">
        <f t="shared" si="326"/>
        <v>860</v>
      </c>
      <c r="AP250" s="28"/>
      <c r="AQ250" s="9">
        <f t="shared" si="301"/>
        <v>3.0644209603097843</v>
      </c>
      <c r="AR250" s="9">
        <f t="shared" si="327"/>
        <v>0</v>
      </c>
      <c r="AS250" s="30">
        <f t="shared" si="328"/>
        <v>0.97177544240327007</v>
      </c>
      <c r="AT250" s="30">
        <f t="shared" si="329"/>
        <v>2.9779290344148944E-3</v>
      </c>
      <c r="AU250" s="30">
        <f t="shared" si="330"/>
        <v>0</v>
      </c>
      <c r="AV250" s="30">
        <f t="shared" si="331"/>
        <v>0.96879751336885522</v>
      </c>
      <c r="AW250" s="28"/>
      <c r="AX250" s="52">
        <f t="shared" si="332"/>
        <v>788.10988378905199</v>
      </c>
      <c r="AY250" s="52">
        <f t="shared" si="333"/>
        <v>833.16586149721547</v>
      </c>
      <c r="AZ250" s="19"/>
      <c r="BA250" s="19"/>
      <c r="BB250" s="53">
        <f t="shared" si="334"/>
        <v>4830.2970056808281</v>
      </c>
      <c r="BC250" s="53">
        <f t="shared" si="335"/>
        <v>-241.51485028404142</v>
      </c>
      <c r="BD250" s="53">
        <f t="shared" si="336"/>
        <v>-24.040315881993301</v>
      </c>
      <c r="BE250" s="53">
        <f t="shared" si="337"/>
        <v>-1488.9645172074472</v>
      </c>
      <c r="BF250" s="53">
        <f t="shared" si="338"/>
        <v>3075.7773223073464</v>
      </c>
      <c r="BG250" s="53">
        <f t="shared" si="339"/>
        <v>-44.594866765779507</v>
      </c>
      <c r="BH250" s="53">
        <f t="shared" si="303"/>
        <v>441.42204780180793</v>
      </c>
      <c r="BI250" s="53">
        <f t="shared" si="340"/>
        <v>3472.6045033433747</v>
      </c>
    </row>
    <row r="251" spans="1:61" x14ac:dyDescent="0.2">
      <c r="A251" s="34"/>
      <c r="B251" s="89"/>
      <c r="C251" s="91"/>
      <c r="D251" s="19"/>
      <c r="E251" s="55">
        <f t="shared" si="308"/>
        <v>24</v>
      </c>
      <c r="F251" s="27">
        <f t="shared" si="304"/>
        <v>5023.1213988527716</v>
      </c>
      <c r="G251" s="27">
        <f t="shared" si="305"/>
        <v>251.1560699426386</v>
      </c>
      <c r="H251" s="28">
        <f t="shared" si="306"/>
        <v>25</v>
      </c>
      <c r="I251" s="27">
        <f t="shared" si="278"/>
        <v>500000</v>
      </c>
      <c r="J251" s="56">
        <f t="shared" si="279"/>
        <v>1.823</v>
      </c>
      <c r="K251" s="52">
        <f t="shared" si="309"/>
        <v>911.5</v>
      </c>
      <c r="L251" s="28"/>
      <c r="M251" s="96">
        <f t="shared" si="294"/>
        <v>4.1592141081829732</v>
      </c>
      <c r="N251" s="9">
        <v>0</v>
      </c>
      <c r="O251" s="30">
        <f t="shared" si="295"/>
        <v>0.96161263527973206</v>
      </c>
      <c r="P251" s="30">
        <f t="shared" si="310"/>
        <v>3.9995528392624694E-3</v>
      </c>
      <c r="Q251" s="30">
        <f t="shared" si="311"/>
        <v>0</v>
      </c>
      <c r="R251" s="30">
        <f t="shared" si="312"/>
        <v>0.95761308244046961</v>
      </c>
      <c r="S251" s="28"/>
      <c r="T251" s="52">
        <f t="shared" si="313"/>
        <v>826.98686634056958</v>
      </c>
      <c r="U251" s="52">
        <f t="shared" si="307"/>
        <v>872.86432464448808</v>
      </c>
      <c r="V251" s="19"/>
      <c r="W251" s="19"/>
      <c r="X251" s="53">
        <f t="shared" si="314"/>
        <v>4810.2067662280861</v>
      </c>
      <c r="Y251" s="53">
        <f t="shared" si="315"/>
        <v>-240.51033831140433</v>
      </c>
      <c r="Z251" s="53">
        <f t="shared" si="316"/>
        <v>-23.94032706101174</v>
      </c>
      <c r="AA251" s="53">
        <f t="shared" si="317"/>
        <v>-1999.7764196312346</v>
      </c>
      <c r="AB251" s="53">
        <f t="shared" si="318"/>
        <v>2545.9796812244349</v>
      </c>
      <c r="AC251" s="53">
        <f t="shared" si="319"/>
        <v>-46.382482928172813</v>
      </c>
      <c r="AD251" s="53">
        <f t="shared" si="297"/>
        <v>443.04683332447087</v>
      </c>
      <c r="AE251" s="53">
        <f t="shared" si="320"/>
        <v>2942.6440316207327</v>
      </c>
      <c r="AF251" s="19"/>
      <c r="AG251" s="46"/>
      <c r="AH251" s="19"/>
      <c r="AI251" s="55">
        <f t="shared" si="321"/>
        <v>24</v>
      </c>
      <c r="AJ251" s="27">
        <f t="shared" si="322"/>
        <v>5023.1213988527716</v>
      </c>
      <c r="AK251" s="27">
        <f t="shared" si="323"/>
        <v>251.1560699426386</v>
      </c>
      <c r="AL251" s="28">
        <f t="shared" si="324"/>
        <v>25</v>
      </c>
      <c r="AM251" s="27">
        <f t="shared" si="325"/>
        <v>500000</v>
      </c>
      <c r="AN251" s="56">
        <f t="shared" si="286"/>
        <v>1.823</v>
      </c>
      <c r="AO251" s="52">
        <f t="shared" si="326"/>
        <v>911.5</v>
      </c>
      <c r="AP251" s="28"/>
      <c r="AQ251" s="9">
        <f t="shared" si="301"/>
        <v>3.3689634276282083</v>
      </c>
      <c r="AR251" s="9">
        <f t="shared" si="327"/>
        <v>0</v>
      </c>
      <c r="AS251" s="30">
        <f t="shared" si="328"/>
        <v>0.96879751336885522</v>
      </c>
      <c r="AT251" s="30">
        <f t="shared" si="329"/>
        <v>3.2638433913168233E-3</v>
      </c>
      <c r="AU251" s="30">
        <f t="shared" si="330"/>
        <v>0</v>
      </c>
      <c r="AV251" s="30">
        <f t="shared" si="331"/>
        <v>0.96553366997753842</v>
      </c>
      <c r="AW251" s="28"/>
      <c r="AX251" s="52">
        <f t="shared" si="332"/>
        <v>833.16586149721547</v>
      </c>
      <c r="AY251" s="52">
        <f t="shared" si="333"/>
        <v>880.08394018452623</v>
      </c>
      <c r="AZ251" s="19"/>
      <c r="BA251" s="19"/>
      <c r="BB251" s="53">
        <f t="shared" si="334"/>
        <v>4810.2067662280861</v>
      </c>
      <c r="BC251" s="53">
        <f t="shared" si="335"/>
        <v>-240.51033831140433</v>
      </c>
      <c r="BD251" s="53">
        <f t="shared" si="336"/>
        <v>-23.94032706101174</v>
      </c>
      <c r="BE251" s="53">
        <f t="shared" si="337"/>
        <v>-1631.9216956584116</v>
      </c>
      <c r="BF251" s="53">
        <f t="shared" si="338"/>
        <v>2913.8344051972581</v>
      </c>
      <c r="BG251" s="53">
        <f t="shared" si="339"/>
        <v>-46.382482928172813</v>
      </c>
      <c r="BH251" s="53">
        <f t="shared" si="303"/>
        <v>443.55410493705415</v>
      </c>
      <c r="BI251" s="53">
        <f t="shared" si="340"/>
        <v>3311.0060272061392</v>
      </c>
    </row>
    <row r="252" spans="1:61" x14ac:dyDescent="0.2">
      <c r="A252" s="34"/>
      <c r="B252" s="89"/>
      <c r="C252" s="91"/>
      <c r="D252" s="19"/>
      <c r="E252" s="55">
        <f t="shared" si="308"/>
        <v>25</v>
      </c>
      <c r="F252" s="27">
        <f t="shared" si="304"/>
        <v>5023.1213988527716</v>
      </c>
      <c r="G252" s="27">
        <f t="shared" si="305"/>
        <v>251.1560699426386</v>
      </c>
      <c r="H252" s="28">
        <f t="shared" si="306"/>
        <v>25</v>
      </c>
      <c r="I252" s="27">
        <f t="shared" si="278"/>
        <v>500000</v>
      </c>
      <c r="J252" s="56">
        <f t="shared" si="279"/>
        <v>1.929</v>
      </c>
      <c r="K252" s="52">
        <f t="shared" si="309"/>
        <v>964.5</v>
      </c>
      <c r="L252" s="28"/>
      <c r="M252" s="96">
        <f t="shared" si="294"/>
        <v>4.5732759569250323</v>
      </c>
      <c r="N252" s="9">
        <v>0</v>
      </c>
      <c r="O252" s="30">
        <f t="shared" si="295"/>
        <v>0.95761308244046961</v>
      </c>
      <c r="P252" s="30">
        <f t="shared" si="310"/>
        <v>4.3794288859618684E-3</v>
      </c>
      <c r="Q252" s="30">
        <f t="shared" si="311"/>
        <v>0</v>
      </c>
      <c r="R252" s="30">
        <f t="shared" si="312"/>
        <v>0.95323365355450773</v>
      </c>
      <c r="S252" s="28"/>
      <c r="T252" s="52">
        <f t="shared" si="313"/>
        <v>872.86432464448808</v>
      </c>
      <c r="U252" s="52">
        <f t="shared" si="307"/>
        <v>919.39385885332274</v>
      </c>
      <c r="V252" s="19"/>
      <c r="W252" s="19"/>
      <c r="X252" s="53">
        <f t="shared" si="314"/>
        <v>4788.2083632762569</v>
      </c>
      <c r="Y252" s="53">
        <f t="shared" si="315"/>
        <v>-239.41041816381286</v>
      </c>
      <c r="Z252" s="53">
        <f t="shared" si="316"/>
        <v>-23.830841338862694</v>
      </c>
      <c r="AA252" s="53">
        <f t="shared" si="317"/>
        <v>-2189.7144429809341</v>
      </c>
      <c r="AB252" s="53">
        <f t="shared" si="318"/>
        <v>2335.2526607926466</v>
      </c>
      <c r="AC252" s="53">
        <f t="shared" si="319"/>
        <v>-47.107900956357199</v>
      </c>
      <c r="AD252" s="53">
        <f t="shared" si="297"/>
        <v>445.09751063707131</v>
      </c>
      <c r="AE252" s="53">
        <f t="shared" si="320"/>
        <v>2733.2422704733608</v>
      </c>
      <c r="AF252" s="19"/>
      <c r="AG252" s="46"/>
      <c r="AH252" s="19"/>
      <c r="AI252" s="55">
        <f t="shared" si="321"/>
        <v>25</v>
      </c>
      <c r="AJ252" s="27">
        <f t="shared" si="322"/>
        <v>5023.1213988527716</v>
      </c>
      <c r="AK252" s="27">
        <f t="shared" si="323"/>
        <v>251.1560699426386</v>
      </c>
      <c r="AL252" s="28">
        <f t="shared" si="324"/>
        <v>25</v>
      </c>
      <c r="AM252" s="27">
        <f t="shared" si="325"/>
        <v>500000</v>
      </c>
      <c r="AN252" s="56">
        <f t="shared" si="286"/>
        <v>1.929</v>
      </c>
      <c r="AO252" s="52">
        <f t="shared" si="326"/>
        <v>964.5</v>
      </c>
      <c r="AP252" s="28"/>
      <c r="AQ252" s="9">
        <f t="shared" si="301"/>
        <v>3.7043535251092763</v>
      </c>
      <c r="AR252" s="9">
        <f t="shared" si="327"/>
        <v>0</v>
      </c>
      <c r="AS252" s="30">
        <f t="shared" si="328"/>
        <v>0.96553366997753842</v>
      </c>
      <c r="AT252" s="30">
        <f t="shared" si="329"/>
        <v>3.5766780539929913E-3</v>
      </c>
      <c r="AU252" s="30">
        <f t="shared" si="330"/>
        <v>0</v>
      </c>
      <c r="AV252" s="30">
        <f t="shared" si="331"/>
        <v>0.96195699192354545</v>
      </c>
      <c r="AW252" s="28"/>
      <c r="AX252" s="52">
        <f t="shared" si="332"/>
        <v>880.08394018452623</v>
      </c>
      <c r="AY252" s="52">
        <f t="shared" si="333"/>
        <v>927.80751871025961</v>
      </c>
      <c r="AZ252" s="19"/>
      <c r="BA252" s="19"/>
      <c r="BB252" s="53">
        <f t="shared" si="334"/>
        <v>4788.2083632762569</v>
      </c>
      <c r="BC252" s="53">
        <f t="shared" si="335"/>
        <v>-239.41041816381286</v>
      </c>
      <c r="BD252" s="53">
        <f t="shared" si="336"/>
        <v>-23.830841338862694</v>
      </c>
      <c r="BE252" s="53">
        <f t="shared" si="337"/>
        <v>-1788.3390269964957</v>
      </c>
      <c r="BF252" s="53">
        <f t="shared" si="338"/>
        <v>2736.628076777085</v>
      </c>
      <c r="BG252" s="53">
        <f t="shared" si="339"/>
        <v>-47.107900956357199</v>
      </c>
      <c r="BH252" s="53">
        <f t="shared" si="303"/>
        <v>445.69021315979256</v>
      </c>
      <c r="BI252" s="53">
        <f t="shared" si="340"/>
        <v>3135.2103889805203</v>
      </c>
    </row>
    <row r="253" spans="1:61" x14ac:dyDescent="0.2">
      <c r="A253" s="34"/>
      <c r="B253" s="89"/>
      <c r="C253" s="91"/>
      <c r="D253" s="19"/>
      <c r="E253" s="55">
        <f t="shared" si="308"/>
        <v>26</v>
      </c>
      <c r="F253" s="27">
        <f t="shared" si="304"/>
        <v>5023.1213988527716</v>
      </c>
      <c r="G253" s="27">
        <f t="shared" si="305"/>
        <v>251.1560699426386</v>
      </c>
      <c r="H253" s="28">
        <f t="shared" si="306"/>
        <v>25</v>
      </c>
      <c r="I253" s="27">
        <f t="shared" si="278"/>
        <v>500000</v>
      </c>
      <c r="J253" s="56">
        <f t="shared" si="279"/>
        <v>2.0379999999999998</v>
      </c>
      <c r="K253" s="52">
        <f t="shared" si="309"/>
        <v>1018.9999999999999</v>
      </c>
      <c r="L253" s="28"/>
      <c r="M253" s="96">
        <f t="shared" si="294"/>
        <v>5.0352548648284623</v>
      </c>
      <c r="N253" s="9">
        <v>0</v>
      </c>
      <c r="O253" s="30">
        <f t="shared" si="295"/>
        <v>0.95323365355450773</v>
      </c>
      <c r="P253" s="30">
        <f t="shared" si="310"/>
        <v>4.7997743913785439E-3</v>
      </c>
      <c r="Q253" s="30">
        <f t="shared" si="311"/>
        <v>0</v>
      </c>
      <c r="R253" s="30">
        <f t="shared" si="312"/>
        <v>0.94843387916312916</v>
      </c>
      <c r="S253" s="28"/>
      <c r="T253" s="52">
        <f t="shared" si="313"/>
        <v>919.39385885332274</v>
      </c>
      <c r="U253" s="52">
        <f t="shared" si="307"/>
        <v>966.45412286722853</v>
      </c>
      <c r="V253" s="19"/>
      <c r="W253" s="19"/>
      <c r="X253" s="53">
        <f t="shared" si="314"/>
        <v>4764.0985138212582</v>
      </c>
      <c r="Y253" s="53">
        <f t="shared" si="315"/>
        <v>-238.2049256910629</v>
      </c>
      <c r="Z253" s="53">
        <f t="shared" si="316"/>
        <v>-23.71084697907823</v>
      </c>
      <c r="AA253" s="53">
        <f t="shared" si="317"/>
        <v>-2399.8871956892717</v>
      </c>
      <c r="AB253" s="53">
        <f t="shared" si="318"/>
        <v>2102.295545461845</v>
      </c>
      <c r="AC253" s="53">
        <f t="shared" si="319"/>
        <v>-47.727274958210387</v>
      </c>
      <c r="AD253" s="53">
        <f t="shared" si="297"/>
        <v>447.03704634562519</v>
      </c>
      <c r="AE253" s="53">
        <f t="shared" si="320"/>
        <v>2501.6053168492599</v>
      </c>
      <c r="AF253" s="19"/>
      <c r="AG253" s="46"/>
      <c r="AH253" s="19"/>
      <c r="AI253" s="55">
        <f t="shared" si="321"/>
        <v>26</v>
      </c>
      <c r="AJ253" s="27">
        <f t="shared" si="322"/>
        <v>5023.1213988527716</v>
      </c>
      <c r="AK253" s="27">
        <f t="shared" si="323"/>
        <v>251.1560699426386</v>
      </c>
      <c r="AL253" s="28">
        <f t="shared" si="324"/>
        <v>25</v>
      </c>
      <c r="AM253" s="27">
        <f t="shared" si="325"/>
        <v>500000</v>
      </c>
      <c r="AN253" s="56">
        <f t="shared" si="286"/>
        <v>2.0379999999999998</v>
      </c>
      <c r="AO253" s="52">
        <f t="shared" si="326"/>
        <v>1018.9999999999999</v>
      </c>
      <c r="AP253" s="28"/>
      <c r="AQ253" s="9">
        <f t="shared" si="301"/>
        <v>4.078556440511055</v>
      </c>
      <c r="AR253" s="9">
        <f t="shared" si="327"/>
        <v>0</v>
      </c>
      <c r="AS253" s="30">
        <f t="shared" si="328"/>
        <v>0.96195699192354545</v>
      </c>
      <c r="AT253" s="30">
        <f t="shared" si="329"/>
        <v>3.9233958849044168E-3</v>
      </c>
      <c r="AU253" s="30">
        <f t="shared" si="330"/>
        <v>0</v>
      </c>
      <c r="AV253" s="30">
        <f t="shared" si="331"/>
        <v>0.95803359603864102</v>
      </c>
      <c r="AW253" s="28"/>
      <c r="AX253" s="52">
        <f t="shared" si="332"/>
        <v>927.80751871025961</v>
      </c>
      <c r="AY253" s="52">
        <f t="shared" si="333"/>
        <v>976.23623436337505</v>
      </c>
      <c r="AZ253" s="19"/>
      <c r="BA253" s="19"/>
      <c r="BB253" s="53">
        <f t="shared" si="334"/>
        <v>4764.0985138212582</v>
      </c>
      <c r="BC253" s="53">
        <f t="shared" si="335"/>
        <v>-238.2049256910629</v>
      </c>
      <c r="BD253" s="53">
        <f t="shared" si="336"/>
        <v>-23.71084697907823</v>
      </c>
      <c r="BE253" s="53">
        <f t="shared" si="337"/>
        <v>-1961.6979424522083</v>
      </c>
      <c r="BF253" s="53">
        <f t="shared" si="338"/>
        <v>2540.4847986989084</v>
      </c>
      <c r="BG253" s="53">
        <f t="shared" si="339"/>
        <v>-47.727274958210387</v>
      </c>
      <c r="BH253" s="53">
        <f t="shared" si="303"/>
        <v>447.72777529024415</v>
      </c>
      <c r="BI253" s="53">
        <f t="shared" si="340"/>
        <v>2940.4852990309423</v>
      </c>
    </row>
    <row r="254" spans="1:61" x14ac:dyDescent="0.2">
      <c r="A254" s="34"/>
      <c r="B254" s="89"/>
      <c r="C254" s="91"/>
      <c r="D254" s="19"/>
      <c r="E254" s="55">
        <f t="shared" si="308"/>
        <v>27</v>
      </c>
      <c r="F254" s="27">
        <f t="shared" si="304"/>
        <v>5023.1213988527716</v>
      </c>
      <c r="G254" s="27">
        <f t="shared" si="305"/>
        <v>251.1560699426386</v>
      </c>
      <c r="H254" s="28">
        <f t="shared" si="306"/>
        <v>25</v>
      </c>
      <c r="I254" s="27">
        <f t="shared" si="278"/>
        <v>500000</v>
      </c>
      <c r="J254" s="56">
        <f t="shared" si="279"/>
        <v>2.1520000000000001</v>
      </c>
      <c r="K254" s="52">
        <f t="shared" si="309"/>
        <v>1076</v>
      </c>
      <c r="L254" s="28"/>
      <c r="M254" s="96">
        <f t="shared" si="294"/>
        <v>5.5481792079796692</v>
      </c>
      <c r="N254" s="9">
        <v>0</v>
      </c>
      <c r="O254" s="30">
        <f t="shared" si="295"/>
        <v>0.94843387916312916</v>
      </c>
      <c r="P254" s="30">
        <f t="shared" si="310"/>
        <v>5.2620811285163755E-3</v>
      </c>
      <c r="Q254" s="30">
        <f t="shared" si="311"/>
        <v>0</v>
      </c>
      <c r="R254" s="30">
        <f t="shared" si="312"/>
        <v>0.94317179803461282</v>
      </c>
      <c r="S254" s="28"/>
      <c r="T254" s="52">
        <f t="shared" si="313"/>
        <v>966.45412286722853</v>
      </c>
      <c r="U254" s="52">
        <f t="shared" si="307"/>
        <v>1014.8528546852434</v>
      </c>
      <c r="V254" s="19"/>
      <c r="W254" s="19"/>
      <c r="X254" s="53">
        <f t="shared" si="314"/>
        <v>4737.6664415021078</v>
      </c>
      <c r="Y254" s="53">
        <f t="shared" si="315"/>
        <v>-236.88332207510541</v>
      </c>
      <c r="Z254" s="53">
        <f t="shared" si="316"/>
        <v>-23.579294950865322</v>
      </c>
      <c r="AA254" s="53">
        <f t="shared" si="317"/>
        <v>-2631.0405642581877</v>
      </c>
      <c r="AB254" s="53">
        <f t="shared" si="318"/>
        <v>1846.1632602179493</v>
      </c>
      <c r="AC254" s="53">
        <f t="shared" si="319"/>
        <v>-49.169761007483714</v>
      </c>
      <c r="AD254" s="53">
        <f t="shared" si="297"/>
        <v>448.8390396763956</v>
      </c>
      <c r="AE254" s="53">
        <f t="shared" si="320"/>
        <v>2245.8325388868611</v>
      </c>
      <c r="AF254" s="19"/>
      <c r="AG254" s="46"/>
      <c r="AH254" s="19"/>
      <c r="AI254" s="55">
        <f t="shared" si="321"/>
        <v>27</v>
      </c>
      <c r="AJ254" s="27">
        <f t="shared" si="322"/>
        <v>5023.1213988527716</v>
      </c>
      <c r="AK254" s="27">
        <f t="shared" si="323"/>
        <v>251.1560699426386</v>
      </c>
      <c r="AL254" s="28">
        <f t="shared" si="324"/>
        <v>25</v>
      </c>
      <c r="AM254" s="27">
        <f t="shared" si="325"/>
        <v>500000</v>
      </c>
      <c r="AN254" s="56">
        <f t="shared" si="286"/>
        <v>2.1520000000000001</v>
      </c>
      <c r="AO254" s="52">
        <f t="shared" si="326"/>
        <v>1076</v>
      </c>
      <c r="AP254" s="28"/>
      <c r="AQ254" s="9">
        <f t="shared" si="301"/>
        <v>4.4940251584635327</v>
      </c>
      <c r="AR254" s="9">
        <f t="shared" si="327"/>
        <v>0</v>
      </c>
      <c r="AS254" s="30">
        <f t="shared" si="328"/>
        <v>0.95803359603864102</v>
      </c>
      <c r="AT254" s="30">
        <f t="shared" si="329"/>
        <v>4.3054270832509423E-3</v>
      </c>
      <c r="AU254" s="30">
        <f t="shared" si="330"/>
        <v>0</v>
      </c>
      <c r="AV254" s="30">
        <f t="shared" si="331"/>
        <v>0.95372816895539003</v>
      </c>
      <c r="AW254" s="28"/>
      <c r="AX254" s="52">
        <f t="shared" si="332"/>
        <v>976.23623436337505</v>
      </c>
      <c r="AY254" s="52">
        <f t="shared" si="333"/>
        <v>1026.2115097959997</v>
      </c>
      <c r="AZ254" s="19"/>
      <c r="BA254" s="19"/>
      <c r="BB254" s="53">
        <f t="shared" si="334"/>
        <v>4737.6664415021078</v>
      </c>
      <c r="BC254" s="53">
        <f t="shared" si="335"/>
        <v>-236.88332207510541</v>
      </c>
      <c r="BD254" s="53">
        <f t="shared" si="336"/>
        <v>-23.579294950865322</v>
      </c>
      <c r="BE254" s="53">
        <f t="shared" si="337"/>
        <v>-2152.713541625471</v>
      </c>
      <c r="BF254" s="53">
        <f t="shared" si="338"/>
        <v>2324.4902828506661</v>
      </c>
      <c r="BG254" s="53">
        <f t="shared" si="339"/>
        <v>-49.169761007483714</v>
      </c>
      <c r="BH254" s="53">
        <f t="shared" si="303"/>
        <v>449.64211320976494</v>
      </c>
      <c r="BI254" s="53">
        <f t="shared" si="340"/>
        <v>2724.962635052947</v>
      </c>
    </row>
    <row r="255" spans="1:61" x14ac:dyDescent="0.2">
      <c r="A255" s="34"/>
      <c r="B255" s="89"/>
      <c r="C255" s="91"/>
      <c r="D255" s="19"/>
      <c r="E255" s="55">
        <f t="shared" si="308"/>
        <v>28</v>
      </c>
      <c r="F255" s="27">
        <f t="shared" si="304"/>
        <v>5023.1213988527716</v>
      </c>
      <c r="G255" s="27">
        <f t="shared" si="305"/>
        <v>251.1560699426386</v>
      </c>
      <c r="H255" s="28">
        <f t="shared" si="306"/>
        <v>25</v>
      </c>
      <c r="I255" s="27">
        <f t="shared" si="278"/>
        <v>500000</v>
      </c>
      <c r="J255" s="56">
        <f t="shared" si="279"/>
        <v>2.2690000000000001</v>
      </c>
      <c r="K255" s="52">
        <f t="shared" si="309"/>
        <v>1134.5</v>
      </c>
      <c r="L255" s="28"/>
      <c r="M255" s="96">
        <f t="shared" si="294"/>
        <v>6.1076584218043202</v>
      </c>
      <c r="N255" s="9">
        <v>0</v>
      </c>
      <c r="O255" s="30">
        <f t="shared" si="295"/>
        <v>0.94317179803461282</v>
      </c>
      <c r="P255" s="30">
        <f t="shared" si="310"/>
        <v>5.7605711754744266E-3</v>
      </c>
      <c r="Q255" s="30">
        <f t="shared" si="311"/>
        <v>0</v>
      </c>
      <c r="R255" s="30">
        <f t="shared" si="312"/>
        <v>0.93741122685913836</v>
      </c>
      <c r="S255" s="28"/>
      <c r="T255" s="52">
        <f t="shared" si="313"/>
        <v>1014.8528546852434</v>
      </c>
      <c r="U255" s="52">
        <f t="shared" si="307"/>
        <v>1063.4930368716925</v>
      </c>
      <c r="V255" s="19"/>
      <c r="W255" s="19"/>
      <c r="X255" s="53">
        <f t="shared" si="314"/>
        <v>4708.7303931609677</v>
      </c>
      <c r="Y255" s="53">
        <f t="shared" si="315"/>
        <v>-235.43651965804841</v>
      </c>
      <c r="Z255" s="53">
        <f t="shared" si="316"/>
        <v>-23.435280671478459</v>
      </c>
      <c r="AA255" s="53">
        <f t="shared" si="317"/>
        <v>-2880.2855877372131</v>
      </c>
      <c r="AB255" s="53">
        <f t="shared" si="318"/>
        <v>1569.5730050942275</v>
      </c>
      <c r="AC255" s="53">
        <f t="shared" si="319"/>
        <v>-49.513550890741392</v>
      </c>
      <c r="AD255" s="53">
        <f t="shared" si="297"/>
        <v>450.5556276261845</v>
      </c>
      <c r="AE255" s="53">
        <f t="shared" si="320"/>
        <v>1970.6150818296705</v>
      </c>
      <c r="AF255" s="19"/>
      <c r="AG255" s="46"/>
      <c r="AH255" s="19"/>
      <c r="AI255" s="55">
        <f t="shared" si="321"/>
        <v>28</v>
      </c>
      <c r="AJ255" s="27">
        <f t="shared" si="322"/>
        <v>5023.1213988527716</v>
      </c>
      <c r="AK255" s="27">
        <f t="shared" si="323"/>
        <v>251.1560699426386</v>
      </c>
      <c r="AL255" s="28">
        <f t="shared" si="324"/>
        <v>25</v>
      </c>
      <c r="AM255" s="27">
        <f t="shared" si="325"/>
        <v>500000</v>
      </c>
      <c r="AN255" s="56">
        <f t="shared" si="286"/>
        <v>2.2690000000000001</v>
      </c>
      <c r="AO255" s="52">
        <f t="shared" si="326"/>
        <v>1134.5</v>
      </c>
      <c r="AP255" s="28"/>
      <c r="AQ255" s="9">
        <f t="shared" si="301"/>
        <v>4.9472033216614992</v>
      </c>
      <c r="AR255" s="9">
        <f t="shared" si="327"/>
        <v>0</v>
      </c>
      <c r="AS255" s="30">
        <f t="shared" si="328"/>
        <v>0.95372816895539003</v>
      </c>
      <c r="AT255" s="30">
        <f t="shared" si="329"/>
        <v>4.7182871654182458E-3</v>
      </c>
      <c r="AU255" s="30">
        <f t="shared" si="330"/>
        <v>0</v>
      </c>
      <c r="AV255" s="30">
        <f t="shared" si="331"/>
        <v>0.94900988178997181</v>
      </c>
      <c r="AW255" s="28"/>
      <c r="AX255" s="52">
        <f t="shared" si="332"/>
        <v>1026.2115097959997</v>
      </c>
      <c r="AY255" s="52">
        <f t="shared" si="333"/>
        <v>1076.6517108907231</v>
      </c>
      <c r="AZ255" s="19"/>
      <c r="BA255" s="19"/>
      <c r="BB255" s="53">
        <f t="shared" si="334"/>
        <v>4708.7303931609677</v>
      </c>
      <c r="BC255" s="53">
        <f t="shared" si="335"/>
        <v>-235.43651965804841</v>
      </c>
      <c r="BD255" s="53">
        <f t="shared" si="336"/>
        <v>-23.435280671478459</v>
      </c>
      <c r="BE255" s="53">
        <f t="shared" si="337"/>
        <v>-2359.1435827091227</v>
      </c>
      <c r="BF255" s="53">
        <f t="shared" si="338"/>
        <v>2090.7150101223178</v>
      </c>
      <c r="BG255" s="53">
        <f t="shared" si="339"/>
        <v>-49.513550890741392</v>
      </c>
      <c r="BH255" s="53">
        <f t="shared" si="303"/>
        <v>451.48812929494107</v>
      </c>
      <c r="BI255" s="53">
        <f t="shared" si="340"/>
        <v>2492.6895885265176</v>
      </c>
    </row>
    <row r="256" spans="1:61" x14ac:dyDescent="0.2">
      <c r="A256" s="34"/>
      <c r="B256" s="89"/>
      <c r="C256" s="91"/>
      <c r="D256" s="19"/>
      <c r="E256" s="55">
        <f t="shared" si="308"/>
        <v>29</v>
      </c>
      <c r="F256" s="27">
        <f t="shared" si="304"/>
        <v>5023.1213988527716</v>
      </c>
      <c r="G256" s="27">
        <f t="shared" si="305"/>
        <v>251.1560699426386</v>
      </c>
      <c r="H256" s="28">
        <f t="shared" si="306"/>
        <v>25</v>
      </c>
      <c r="I256" s="27">
        <f t="shared" si="278"/>
        <v>500000</v>
      </c>
      <c r="J256" s="56">
        <f t="shared" si="279"/>
        <v>2.391</v>
      </c>
      <c r="K256" s="52">
        <f t="shared" si="309"/>
        <v>1195.5</v>
      </c>
      <c r="L256" s="28"/>
      <c r="M256" s="96">
        <f t="shared" si="294"/>
        <v>6.7171775808640408</v>
      </c>
      <c r="N256" s="9">
        <v>0</v>
      </c>
      <c r="O256" s="30">
        <f t="shared" si="295"/>
        <v>0.93741122685913836</v>
      </c>
      <c r="P256" s="30">
        <f t="shared" si="310"/>
        <v>6.2967576771084596E-3</v>
      </c>
      <c r="Q256" s="30">
        <f t="shared" si="311"/>
        <v>0</v>
      </c>
      <c r="R256" s="30">
        <f t="shared" si="312"/>
        <v>0.93111446918202989</v>
      </c>
      <c r="S256" s="28"/>
      <c r="T256" s="52">
        <f t="shared" si="313"/>
        <v>1063.4930368716925</v>
      </c>
      <c r="U256" s="52">
        <f t="shared" si="307"/>
        <v>1113.1473479071167</v>
      </c>
      <c r="V256" s="19"/>
      <c r="W256" s="19"/>
      <c r="X256" s="53">
        <f t="shared" si="314"/>
        <v>4677.1010149296935</v>
      </c>
      <c r="Y256" s="53">
        <f t="shared" si="315"/>
        <v>-233.85505074648472</v>
      </c>
      <c r="Z256" s="53">
        <f t="shared" si="316"/>
        <v>-23.277861729550747</v>
      </c>
      <c r="AA256" s="53">
        <f t="shared" si="317"/>
        <v>-3148.3788385542298</v>
      </c>
      <c r="AB256" s="53">
        <f t="shared" si="318"/>
        <v>1271.5892638994278</v>
      </c>
      <c r="AC256" s="53">
        <f t="shared" si="319"/>
        <v>-50.646716839831463</v>
      </c>
      <c r="AD256" s="53">
        <f t="shared" si="297"/>
        <v>452.08198134545472</v>
      </c>
      <c r="AE256" s="53">
        <f t="shared" si="320"/>
        <v>1673.0245284050511</v>
      </c>
      <c r="AF256" s="19"/>
      <c r="AG256" s="46"/>
      <c r="AH256" s="19"/>
      <c r="AI256" s="55">
        <f t="shared" si="321"/>
        <v>29</v>
      </c>
      <c r="AJ256" s="27">
        <f t="shared" si="322"/>
        <v>5023.1213988527716</v>
      </c>
      <c r="AK256" s="27">
        <f t="shared" si="323"/>
        <v>251.1560699426386</v>
      </c>
      <c r="AL256" s="28">
        <f t="shared" si="324"/>
        <v>25</v>
      </c>
      <c r="AM256" s="27">
        <f t="shared" si="325"/>
        <v>500000</v>
      </c>
      <c r="AN256" s="56">
        <f t="shared" si="286"/>
        <v>2.391</v>
      </c>
      <c r="AO256" s="52">
        <f t="shared" si="326"/>
        <v>1195.5</v>
      </c>
      <c r="AP256" s="28"/>
      <c r="AQ256" s="9">
        <f t="shared" si="301"/>
        <v>5.4409138404998734</v>
      </c>
      <c r="AR256" s="9">
        <f t="shared" si="327"/>
        <v>0</v>
      </c>
      <c r="AS256" s="30">
        <f t="shared" si="328"/>
        <v>0.94900988178997181</v>
      </c>
      <c r="AT256" s="30">
        <f t="shared" si="329"/>
        <v>5.1634810006022059E-3</v>
      </c>
      <c r="AU256" s="30">
        <f t="shared" si="330"/>
        <v>0</v>
      </c>
      <c r="AV256" s="30">
        <f t="shared" si="331"/>
        <v>0.94384640078936966</v>
      </c>
      <c r="AW256" s="28"/>
      <c r="AX256" s="52">
        <f t="shared" si="332"/>
        <v>1076.6517108907231</v>
      </c>
      <c r="AY256" s="52">
        <f t="shared" si="333"/>
        <v>1128.3683721436914</v>
      </c>
      <c r="AZ256" s="19"/>
      <c r="BA256" s="19"/>
      <c r="BB256" s="53">
        <f t="shared" si="334"/>
        <v>4677.1010149296935</v>
      </c>
      <c r="BC256" s="53">
        <f t="shared" si="335"/>
        <v>-233.85505074648472</v>
      </c>
      <c r="BD256" s="53">
        <f t="shared" si="336"/>
        <v>-23.277861729550747</v>
      </c>
      <c r="BE256" s="53">
        <f t="shared" si="337"/>
        <v>-2581.7405003011031</v>
      </c>
      <c r="BF256" s="53">
        <f t="shared" si="338"/>
        <v>1838.2276021525545</v>
      </c>
      <c r="BG256" s="53">
        <f t="shared" si="339"/>
        <v>-50.646716839831463</v>
      </c>
      <c r="BH256" s="53">
        <f t="shared" si="303"/>
        <v>453.16225760718834</v>
      </c>
      <c r="BI256" s="53">
        <f t="shared" si="340"/>
        <v>2240.7431429199114</v>
      </c>
    </row>
    <row r="257" spans="1:61" x14ac:dyDescent="0.2">
      <c r="A257" s="34"/>
      <c r="B257" s="89"/>
      <c r="C257" s="91"/>
      <c r="D257" s="19"/>
      <c r="E257" s="55">
        <f t="shared" si="308"/>
        <v>30</v>
      </c>
      <c r="F257" s="27">
        <f t="shared" si="304"/>
        <v>5023.1213988527716</v>
      </c>
      <c r="G257" s="27">
        <f t="shared" si="305"/>
        <v>251.1560699426386</v>
      </c>
      <c r="H257" s="28">
        <f t="shared" si="306"/>
        <v>25</v>
      </c>
      <c r="I257" s="27">
        <f t="shared" si="278"/>
        <v>500000</v>
      </c>
      <c r="J257" s="56">
        <f t="shared" si="279"/>
        <v>2.5169999999999999</v>
      </c>
      <c r="K257" s="52">
        <f t="shared" si="309"/>
        <v>1258.5</v>
      </c>
      <c r="L257" s="28"/>
      <c r="M257" s="96">
        <f t="shared" si="294"/>
        <v>7.3785880403303681</v>
      </c>
      <c r="N257" s="9">
        <v>0</v>
      </c>
      <c r="O257" s="30">
        <f t="shared" si="295"/>
        <v>0.93111446918202989</v>
      </c>
      <c r="P257" s="30">
        <f t="shared" si="310"/>
        <v>6.8703100864850849E-3</v>
      </c>
      <c r="Q257" s="30">
        <f t="shared" si="311"/>
        <v>0</v>
      </c>
      <c r="R257" s="30">
        <f t="shared" si="312"/>
        <v>0.9242441590955448</v>
      </c>
      <c r="S257" s="28"/>
      <c r="T257" s="52">
        <f t="shared" si="313"/>
        <v>1113.1473479071167</v>
      </c>
      <c r="U257" s="52">
        <f t="shared" si="307"/>
        <v>1163.161274221743</v>
      </c>
      <c r="V257" s="19"/>
      <c r="W257" s="19"/>
      <c r="X257" s="53">
        <f t="shared" si="314"/>
        <v>4642.5906133175167</v>
      </c>
      <c r="Y257" s="53">
        <f t="shared" si="315"/>
        <v>-232.12953066587585</v>
      </c>
      <c r="Z257" s="53">
        <f t="shared" si="316"/>
        <v>-23.106103977388621</v>
      </c>
      <c r="AA257" s="53">
        <f t="shared" si="317"/>
        <v>-3435.1550432425424</v>
      </c>
      <c r="AB257" s="53">
        <f t="shared" si="318"/>
        <v>952.19993543170995</v>
      </c>
      <c r="AC257" s="53">
        <f t="shared" si="319"/>
        <v>-51.132437755484709</v>
      </c>
      <c r="AD257" s="53">
        <f t="shared" si="297"/>
        <v>453.46689628564167</v>
      </c>
      <c r="AE257" s="53">
        <f t="shared" si="320"/>
        <v>1354.534393961867</v>
      </c>
      <c r="AF257" s="19"/>
      <c r="AG257" s="46"/>
      <c r="AH257" s="19"/>
      <c r="AI257" s="55">
        <f t="shared" si="321"/>
        <v>30</v>
      </c>
      <c r="AJ257" s="27">
        <f t="shared" si="322"/>
        <v>5023.1213988527716</v>
      </c>
      <c r="AK257" s="27">
        <f t="shared" si="323"/>
        <v>251.1560699426386</v>
      </c>
      <c r="AL257" s="28">
        <f t="shared" si="324"/>
        <v>25</v>
      </c>
      <c r="AM257" s="27">
        <f t="shared" si="325"/>
        <v>500000</v>
      </c>
      <c r="AN257" s="56">
        <f t="shared" si="286"/>
        <v>2.5169999999999999</v>
      </c>
      <c r="AO257" s="52">
        <f t="shared" si="326"/>
        <v>1258.5</v>
      </c>
      <c r="AP257" s="28"/>
      <c r="AQ257" s="9">
        <f t="shared" si="301"/>
        <v>5.9766563126675987</v>
      </c>
      <c r="AR257" s="9">
        <f t="shared" si="327"/>
        <v>0</v>
      </c>
      <c r="AS257" s="30">
        <f t="shared" si="328"/>
        <v>0.94384640078936966</v>
      </c>
      <c r="AT257" s="30">
        <f t="shared" si="329"/>
        <v>5.6410455494663786E-3</v>
      </c>
      <c r="AU257" s="30">
        <f t="shared" si="330"/>
        <v>0</v>
      </c>
      <c r="AV257" s="30">
        <f t="shared" si="331"/>
        <v>0.93820535523990323</v>
      </c>
      <c r="AW257" s="28"/>
      <c r="AX257" s="52">
        <f t="shared" si="332"/>
        <v>1128.3683721436914</v>
      </c>
      <c r="AY257" s="52">
        <f t="shared" si="333"/>
        <v>1180.7314395694182</v>
      </c>
      <c r="AZ257" s="19"/>
      <c r="BA257" s="19"/>
      <c r="BB257" s="53">
        <f t="shared" si="334"/>
        <v>4642.5906133175167</v>
      </c>
      <c r="BC257" s="53">
        <f t="shared" si="335"/>
        <v>-232.12953066587585</v>
      </c>
      <c r="BD257" s="53">
        <f t="shared" si="336"/>
        <v>-23.106103977388621</v>
      </c>
      <c r="BE257" s="53">
        <f t="shared" si="337"/>
        <v>-2820.5227747331892</v>
      </c>
      <c r="BF257" s="53">
        <f t="shared" si="338"/>
        <v>1566.8322039410632</v>
      </c>
      <c r="BG257" s="53">
        <f t="shared" si="339"/>
        <v>-51.132437755484709</v>
      </c>
      <c r="BH257" s="53">
        <f t="shared" si="303"/>
        <v>454.71648352659491</v>
      </c>
      <c r="BI257" s="53">
        <f t="shared" si="340"/>
        <v>1970.4162497121733</v>
      </c>
    </row>
    <row r="258" spans="1:61" x14ac:dyDescent="0.2">
      <c r="A258" s="34"/>
      <c r="B258" s="89"/>
      <c r="C258" s="91"/>
      <c r="D258" s="19"/>
      <c r="E258" s="55">
        <f t="shared" si="308"/>
        <v>31</v>
      </c>
      <c r="F258" s="27">
        <f t="shared" si="304"/>
        <v>5023.1213988527716</v>
      </c>
      <c r="G258" s="27">
        <f t="shared" si="305"/>
        <v>251.1560699426386</v>
      </c>
      <c r="H258" s="28">
        <f t="shared" si="306"/>
        <v>25</v>
      </c>
      <c r="I258" s="27">
        <f t="shared" si="278"/>
        <v>500000</v>
      </c>
      <c r="J258" s="56">
        <f t="shared" si="279"/>
        <v>2.6469999999999998</v>
      </c>
      <c r="K258" s="52">
        <f t="shared" si="309"/>
        <v>1323.5</v>
      </c>
      <c r="L258" s="28"/>
      <c r="M258" s="96">
        <f t="shared" si="294"/>
        <v>8.0967593767471424</v>
      </c>
      <c r="N258" s="9">
        <v>0</v>
      </c>
      <c r="O258" s="30">
        <f t="shared" si="295"/>
        <v>0.9242441590955448</v>
      </c>
      <c r="P258" s="30">
        <f t="shared" si="310"/>
        <v>7.4833825615606298E-3</v>
      </c>
      <c r="Q258" s="30">
        <f t="shared" si="311"/>
        <v>0</v>
      </c>
      <c r="R258" s="30">
        <f t="shared" si="312"/>
        <v>0.91676077653398413</v>
      </c>
      <c r="S258" s="28"/>
      <c r="T258" s="52">
        <f t="shared" si="313"/>
        <v>1163.161274221743</v>
      </c>
      <c r="U258" s="52">
        <f t="shared" si="307"/>
        <v>1213.332887742728</v>
      </c>
      <c r="V258" s="19"/>
      <c r="W258" s="19"/>
      <c r="X258" s="53">
        <f t="shared" si="314"/>
        <v>4605.0006742367395</v>
      </c>
      <c r="Y258" s="53">
        <f t="shared" si="315"/>
        <v>-230.25003371183698</v>
      </c>
      <c r="Z258" s="53">
        <f t="shared" si="316"/>
        <v>-22.919019413349602</v>
      </c>
      <c r="AA258" s="53">
        <f t="shared" si="317"/>
        <v>-3741.6912807803151</v>
      </c>
      <c r="AB258" s="53">
        <f t="shared" si="318"/>
        <v>610.14034033123744</v>
      </c>
      <c r="AC258" s="53">
        <f t="shared" si="319"/>
        <v>-51.429585097368943</v>
      </c>
      <c r="AD258" s="53">
        <f t="shared" si="297"/>
        <v>454.64115703607217</v>
      </c>
      <c r="AE258" s="53">
        <f t="shared" si="320"/>
        <v>1013.3519122699406</v>
      </c>
      <c r="AF258" s="19"/>
      <c r="AG258" s="46"/>
      <c r="AH258" s="19"/>
      <c r="AI258" s="55">
        <f t="shared" si="321"/>
        <v>31</v>
      </c>
      <c r="AJ258" s="27">
        <f t="shared" si="322"/>
        <v>5023.1213988527716</v>
      </c>
      <c r="AK258" s="27">
        <f t="shared" si="323"/>
        <v>251.1560699426386</v>
      </c>
      <c r="AL258" s="28">
        <f t="shared" si="324"/>
        <v>25</v>
      </c>
      <c r="AM258" s="27">
        <f t="shared" si="325"/>
        <v>500000</v>
      </c>
      <c r="AN258" s="56">
        <f t="shared" si="286"/>
        <v>2.6469999999999998</v>
      </c>
      <c r="AO258" s="52">
        <f t="shared" si="326"/>
        <v>1323.5</v>
      </c>
      <c r="AP258" s="28"/>
      <c r="AQ258" s="9">
        <f t="shared" si="301"/>
        <v>6.5583750951651858</v>
      </c>
      <c r="AR258" s="9">
        <f t="shared" si="327"/>
        <v>0</v>
      </c>
      <c r="AS258" s="30">
        <f t="shared" si="328"/>
        <v>0.93820535523990323</v>
      </c>
      <c r="AT258" s="30">
        <f t="shared" si="329"/>
        <v>6.1531026359559872E-3</v>
      </c>
      <c r="AU258" s="30">
        <f t="shared" si="330"/>
        <v>0</v>
      </c>
      <c r="AV258" s="30">
        <f t="shared" si="331"/>
        <v>0.9320522526039472</v>
      </c>
      <c r="AW258" s="28"/>
      <c r="AX258" s="52">
        <f t="shared" si="332"/>
        <v>1180.7314395694182</v>
      </c>
      <c r="AY258" s="52">
        <f t="shared" si="333"/>
        <v>1233.5711563213242</v>
      </c>
      <c r="AZ258" s="19"/>
      <c r="BA258" s="19"/>
      <c r="BB258" s="53">
        <f t="shared" si="334"/>
        <v>4605.0006742367395</v>
      </c>
      <c r="BC258" s="53">
        <f t="shared" si="335"/>
        <v>-230.25003371183698</v>
      </c>
      <c r="BD258" s="53">
        <f t="shared" si="336"/>
        <v>-22.919019413349602</v>
      </c>
      <c r="BE258" s="53">
        <f t="shared" si="337"/>
        <v>-3076.5513179779937</v>
      </c>
      <c r="BF258" s="53">
        <f t="shared" si="338"/>
        <v>1275.2803031335588</v>
      </c>
      <c r="BG258" s="53">
        <f t="shared" si="339"/>
        <v>-51.429585097368943</v>
      </c>
      <c r="BH258" s="53">
        <f t="shared" si="303"/>
        <v>456.08359967978976</v>
      </c>
      <c r="BI258" s="53">
        <f t="shared" si="340"/>
        <v>1679.9343177159797</v>
      </c>
    </row>
    <row r="259" spans="1:61" x14ac:dyDescent="0.2">
      <c r="A259" s="34"/>
      <c r="B259" s="89"/>
      <c r="C259" s="91"/>
      <c r="D259" s="19"/>
      <c r="E259" s="55">
        <f t="shared" si="308"/>
        <v>32</v>
      </c>
      <c r="F259" s="27">
        <f t="shared" si="304"/>
        <v>5023.1213988527716</v>
      </c>
      <c r="G259" s="27">
        <f t="shared" si="305"/>
        <v>251.1560699426386</v>
      </c>
      <c r="H259" s="28">
        <f t="shared" si="306"/>
        <v>25</v>
      </c>
      <c r="I259" s="27">
        <f t="shared" si="278"/>
        <v>500000</v>
      </c>
      <c r="J259" s="56">
        <f t="shared" si="279"/>
        <v>2.782</v>
      </c>
      <c r="K259" s="52">
        <f t="shared" si="309"/>
        <v>1391</v>
      </c>
      <c r="L259" s="28"/>
      <c r="M259" s="96">
        <f t="shared" si="294"/>
        <v>8.8814451469123252</v>
      </c>
      <c r="N259" s="9">
        <v>0</v>
      </c>
      <c r="O259" s="30">
        <f t="shared" si="295"/>
        <v>0.91676077653398413</v>
      </c>
      <c r="P259" s="30">
        <f t="shared" si="310"/>
        <v>8.142160549627327E-3</v>
      </c>
      <c r="Q259" s="30">
        <f t="shared" si="311"/>
        <v>0</v>
      </c>
      <c r="R259" s="30">
        <f t="shared" si="312"/>
        <v>0.90861861598435678</v>
      </c>
      <c r="S259" s="28"/>
      <c r="T259" s="52">
        <f t="shared" si="313"/>
        <v>1213.332887742728</v>
      </c>
      <c r="U259" s="52">
        <f t="shared" si="307"/>
        <v>1263.8884948342402</v>
      </c>
      <c r="V259" s="19"/>
      <c r="W259" s="19"/>
      <c r="X259" s="53">
        <f t="shared" si="314"/>
        <v>4564.1016133470112</v>
      </c>
      <c r="Y259" s="53">
        <f t="shared" si="315"/>
        <v>-228.20508066735059</v>
      </c>
      <c r="Z259" s="53">
        <f t="shared" si="316"/>
        <v>-22.71546539960892</v>
      </c>
      <c r="AA259" s="53">
        <f t="shared" si="317"/>
        <v>-4071.0802748136634</v>
      </c>
      <c r="AB259" s="53">
        <f t="shared" si="318"/>
        <v>242.10079246638861</v>
      </c>
      <c r="AC259" s="53">
        <f t="shared" si="319"/>
        <v>-51.97709559581854</v>
      </c>
      <c r="AD259" s="53">
        <f t="shared" si="297"/>
        <v>455.57028049530976</v>
      </c>
      <c r="AE259" s="53">
        <f t="shared" si="320"/>
        <v>645.69397736587985</v>
      </c>
      <c r="AF259" s="19"/>
      <c r="AG259" s="46"/>
      <c r="AH259" s="19"/>
      <c r="AI259" s="55">
        <f t="shared" si="321"/>
        <v>32</v>
      </c>
      <c r="AJ259" s="27">
        <f t="shared" si="322"/>
        <v>5023.1213988527716</v>
      </c>
      <c r="AK259" s="27">
        <f t="shared" si="323"/>
        <v>251.1560699426386</v>
      </c>
      <c r="AL259" s="28">
        <f t="shared" si="324"/>
        <v>25</v>
      </c>
      <c r="AM259" s="27">
        <f t="shared" si="325"/>
        <v>500000</v>
      </c>
      <c r="AN259" s="56">
        <f t="shared" si="286"/>
        <v>2.782</v>
      </c>
      <c r="AO259" s="52">
        <f t="shared" si="326"/>
        <v>1391</v>
      </c>
      <c r="AP259" s="28"/>
      <c r="AQ259" s="9">
        <f t="shared" si="301"/>
        <v>7.1939705689989841</v>
      </c>
      <c r="AR259" s="9">
        <f t="shared" si="327"/>
        <v>0</v>
      </c>
      <c r="AS259" s="30">
        <f t="shared" si="328"/>
        <v>0.9320522526039472</v>
      </c>
      <c r="AT259" s="30">
        <f t="shared" si="329"/>
        <v>6.7051564740020029E-3</v>
      </c>
      <c r="AU259" s="30">
        <f t="shared" si="330"/>
        <v>0</v>
      </c>
      <c r="AV259" s="30">
        <f t="shared" si="331"/>
        <v>0.92534709612994515</v>
      </c>
      <c r="AW259" s="28"/>
      <c r="AX259" s="52">
        <f t="shared" si="332"/>
        <v>1233.5711563213242</v>
      </c>
      <c r="AY259" s="52">
        <f t="shared" si="333"/>
        <v>1287.1578107167536</v>
      </c>
      <c r="AZ259" s="19"/>
      <c r="BA259" s="19"/>
      <c r="BB259" s="53">
        <f t="shared" si="334"/>
        <v>4564.1016133470112</v>
      </c>
      <c r="BC259" s="53">
        <f t="shared" si="335"/>
        <v>-228.20508066735059</v>
      </c>
      <c r="BD259" s="53">
        <f t="shared" si="336"/>
        <v>-22.71546539960892</v>
      </c>
      <c r="BE259" s="53">
        <f t="shared" si="337"/>
        <v>-3352.5782370010015</v>
      </c>
      <c r="BF259" s="53">
        <f t="shared" si="338"/>
        <v>960.60283027905052</v>
      </c>
      <c r="BG259" s="53">
        <f t="shared" si="339"/>
        <v>-51.97709559581854</v>
      </c>
      <c r="BH259" s="53">
        <f t="shared" si="303"/>
        <v>457.23176409862936</v>
      </c>
      <c r="BI259" s="53">
        <f t="shared" si="340"/>
        <v>1365.8574987818613</v>
      </c>
    </row>
    <row r="260" spans="1:61" x14ac:dyDescent="0.2">
      <c r="A260" s="34"/>
      <c r="B260" s="89"/>
      <c r="C260" s="91"/>
      <c r="D260" s="19"/>
      <c r="E260" s="55">
        <f t="shared" si="308"/>
        <v>33</v>
      </c>
      <c r="F260" s="27">
        <f t="shared" si="304"/>
        <v>5023.1213988527716</v>
      </c>
      <c r="G260" s="27">
        <f t="shared" si="305"/>
        <v>251.1560699426386</v>
      </c>
      <c r="H260" s="28">
        <f t="shared" si="306"/>
        <v>25</v>
      </c>
      <c r="I260" s="27">
        <f t="shared" si="278"/>
        <v>500000</v>
      </c>
      <c r="J260" s="56">
        <f t="shared" si="279"/>
        <v>2.9209999999999998</v>
      </c>
      <c r="K260" s="52">
        <f t="shared" si="309"/>
        <v>1460.5</v>
      </c>
      <c r="L260" s="28"/>
      <c r="M260" s="96">
        <f t="shared" si="294"/>
        <v>9.7383085751715388</v>
      </c>
      <c r="N260" s="9">
        <v>0</v>
      </c>
      <c r="O260" s="30">
        <f t="shared" si="295"/>
        <v>0.90861861598435678</v>
      </c>
      <c r="P260" s="30">
        <f t="shared" si="310"/>
        <v>8.8484084596009566E-3</v>
      </c>
      <c r="Q260" s="30">
        <f t="shared" si="311"/>
        <v>0</v>
      </c>
      <c r="R260" s="30">
        <f t="shared" si="312"/>
        <v>0.89977020752475578</v>
      </c>
      <c r="S260" s="28"/>
      <c r="T260" s="52">
        <f t="shared" si="313"/>
        <v>1263.8884948342402</v>
      </c>
      <c r="U260" s="52">
        <f t="shared" si="307"/>
        <v>1314.1143880899058</v>
      </c>
      <c r="V260" s="19"/>
      <c r="W260" s="19"/>
      <c r="X260" s="53">
        <f t="shared" si="314"/>
        <v>4519.6549834677999</v>
      </c>
      <c r="Y260" s="53">
        <f t="shared" si="315"/>
        <v>-225.98274917339</v>
      </c>
      <c r="Z260" s="53">
        <f t="shared" si="316"/>
        <v>-22.494255188118895</v>
      </c>
      <c r="AA260" s="53">
        <f t="shared" si="317"/>
        <v>-4424.2042298004781</v>
      </c>
      <c r="AB260" s="53">
        <f t="shared" si="318"/>
        <v>-153.02625069418718</v>
      </c>
      <c r="AC260" s="53">
        <f t="shared" si="319"/>
        <v>-51.823248486380983</v>
      </c>
      <c r="AD260" s="53">
        <f t="shared" si="297"/>
        <v>456.25424872885151</v>
      </c>
      <c r="AE260" s="53">
        <f t="shared" si="320"/>
        <v>251.40474954828335</v>
      </c>
      <c r="AF260" s="19"/>
      <c r="AG260" s="46"/>
      <c r="AH260" s="19"/>
      <c r="AI260" s="55">
        <f t="shared" si="321"/>
        <v>33</v>
      </c>
      <c r="AJ260" s="27">
        <f t="shared" si="322"/>
        <v>5023.1213988527716</v>
      </c>
      <c r="AK260" s="27">
        <f t="shared" si="323"/>
        <v>251.1560699426386</v>
      </c>
      <c r="AL260" s="28">
        <f t="shared" si="324"/>
        <v>25</v>
      </c>
      <c r="AM260" s="27">
        <f t="shared" si="325"/>
        <v>500000</v>
      </c>
      <c r="AN260" s="56">
        <f t="shared" si="286"/>
        <v>2.9209999999999998</v>
      </c>
      <c r="AO260" s="52">
        <f t="shared" si="326"/>
        <v>1460.5</v>
      </c>
      <c r="AP260" s="28"/>
      <c r="AQ260" s="9">
        <f t="shared" si="301"/>
        <v>7.8880299458889471</v>
      </c>
      <c r="AR260" s="9">
        <f t="shared" si="327"/>
        <v>0</v>
      </c>
      <c r="AS260" s="30">
        <f t="shared" si="328"/>
        <v>0.92534709612994515</v>
      </c>
      <c r="AT260" s="30">
        <f t="shared" si="329"/>
        <v>7.2991656046143853E-3</v>
      </c>
      <c r="AU260" s="30">
        <f t="shared" si="330"/>
        <v>0</v>
      </c>
      <c r="AV260" s="30">
        <f t="shared" si="331"/>
        <v>0.91804793052533074</v>
      </c>
      <c r="AW260" s="28"/>
      <c r="AX260" s="52">
        <f t="shared" si="332"/>
        <v>1287.1578107167536</v>
      </c>
      <c r="AY260" s="52">
        <f t="shared" si="333"/>
        <v>1340.8090025322456</v>
      </c>
      <c r="AZ260" s="19"/>
      <c r="BA260" s="19"/>
      <c r="BB260" s="53">
        <f t="shared" si="334"/>
        <v>4519.6549834677999</v>
      </c>
      <c r="BC260" s="53">
        <f t="shared" si="335"/>
        <v>-225.98274917339</v>
      </c>
      <c r="BD260" s="53">
        <f t="shared" si="336"/>
        <v>-22.494255188118895</v>
      </c>
      <c r="BE260" s="53">
        <f t="shared" si="337"/>
        <v>-3649.5828023071927</v>
      </c>
      <c r="BF260" s="53">
        <f t="shared" si="338"/>
        <v>621.59517679909823</v>
      </c>
      <c r="BG260" s="53">
        <f t="shared" si="339"/>
        <v>-51.823248486380983</v>
      </c>
      <c r="BH260" s="53">
        <f t="shared" si="303"/>
        <v>458.16456959691965</v>
      </c>
      <c r="BI260" s="53">
        <f t="shared" si="340"/>
        <v>1027.936497909637</v>
      </c>
    </row>
    <row r="261" spans="1:61" x14ac:dyDescent="0.2">
      <c r="A261" s="34"/>
      <c r="B261" s="89"/>
      <c r="C261" s="91"/>
      <c r="D261" s="19"/>
      <c r="E261" s="55">
        <f t="shared" si="308"/>
        <v>34</v>
      </c>
      <c r="F261" s="27">
        <f t="shared" si="304"/>
        <v>5023.1213988527716</v>
      </c>
      <c r="G261" s="27">
        <f t="shared" si="305"/>
        <v>251.1560699426386</v>
      </c>
      <c r="H261" s="28">
        <f t="shared" si="306"/>
        <v>25</v>
      </c>
      <c r="I261" s="27">
        <f t="shared" si="278"/>
        <v>500000</v>
      </c>
      <c r="J261" s="56">
        <f t="shared" si="279"/>
        <v>3.0649999999999999</v>
      </c>
      <c r="K261" s="52">
        <f t="shared" si="309"/>
        <v>1532.5</v>
      </c>
      <c r="L261" s="28"/>
      <c r="M261" s="96">
        <f t="shared" si="294"/>
        <v>10.671629264777636</v>
      </c>
      <c r="N261" s="9">
        <v>0</v>
      </c>
      <c r="O261" s="30">
        <f t="shared" si="295"/>
        <v>0.89977020752475578</v>
      </c>
      <c r="P261" s="30">
        <f t="shared" si="310"/>
        <v>9.6020140781962297E-3</v>
      </c>
      <c r="Q261" s="30">
        <f t="shared" si="311"/>
        <v>0</v>
      </c>
      <c r="R261" s="30">
        <f t="shared" si="312"/>
        <v>0.89016819344655951</v>
      </c>
      <c r="S261" s="28"/>
      <c r="T261" s="52">
        <f t="shared" si="313"/>
        <v>1314.1143880899058</v>
      </c>
      <c r="U261" s="52">
        <f t="shared" si="307"/>
        <v>1364.1827564568525</v>
      </c>
      <c r="V261" s="19"/>
      <c r="W261" s="19"/>
      <c r="X261" s="53">
        <f t="shared" si="314"/>
        <v>4471.4229010795261</v>
      </c>
      <c r="Y261" s="53">
        <f t="shared" si="315"/>
        <v>-223.57114505397635</v>
      </c>
      <c r="Z261" s="53">
        <f t="shared" si="316"/>
        <v>-22.254204836163989</v>
      </c>
      <c r="AA261" s="53">
        <f t="shared" si="317"/>
        <v>-4801.0070390981145</v>
      </c>
      <c r="AB261" s="53">
        <f t="shared" si="318"/>
        <v>-575.40948790872881</v>
      </c>
      <c r="AC261" s="53">
        <f t="shared" si="319"/>
        <v>-51.860354386535249</v>
      </c>
      <c r="AD261" s="53">
        <f t="shared" si="297"/>
        <v>456.61591626666336</v>
      </c>
      <c r="AE261" s="53">
        <f t="shared" si="320"/>
        <v>-170.65392602860072</v>
      </c>
      <c r="AF261" s="19"/>
      <c r="AG261" s="46"/>
      <c r="AH261" s="19"/>
      <c r="AI261" s="55">
        <f t="shared" si="321"/>
        <v>34</v>
      </c>
      <c r="AJ261" s="27">
        <f t="shared" si="322"/>
        <v>5023.1213988527716</v>
      </c>
      <c r="AK261" s="27">
        <f t="shared" si="323"/>
        <v>251.1560699426386</v>
      </c>
      <c r="AL261" s="28">
        <f t="shared" si="324"/>
        <v>25</v>
      </c>
      <c r="AM261" s="27">
        <f t="shared" si="325"/>
        <v>500000</v>
      </c>
      <c r="AN261" s="56">
        <f t="shared" si="286"/>
        <v>3.0649999999999999</v>
      </c>
      <c r="AO261" s="52">
        <f t="shared" si="326"/>
        <v>1532.5</v>
      </c>
      <c r="AP261" s="28"/>
      <c r="AQ261" s="9">
        <f t="shared" si="301"/>
        <v>8.6440197044698852</v>
      </c>
      <c r="AR261" s="9">
        <f t="shared" si="327"/>
        <v>0</v>
      </c>
      <c r="AS261" s="30">
        <f t="shared" si="328"/>
        <v>0.91804793052533074</v>
      </c>
      <c r="AT261" s="30">
        <f t="shared" si="329"/>
        <v>7.9356244011087596E-3</v>
      </c>
      <c r="AU261" s="30">
        <f t="shared" si="330"/>
        <v>0</v>
      </c>
      <c r="AV261" s="30">
        <f t="shared" si="331"/>
        <v>0.910112306124222</v>
      </c>
      <c r="AW261" s="28"/>
      <c r="AX261" s="52">
        <f t="shared" si="332"/>
        <v>1340.8090025322456</v>
      </c>
      <c r="AY261" s="52">
        <f t="shared" si="333"/>
        <v>1394.7471091353702</v>
      </c>
      <c r="AZ261" s="19"/>
      <c r="BA261" s="19"/>
      <c r="BB261" s="53">
        <f t="shared" si="334"/>
        <v>4471.4229010795261</v>
      </c>
      <c r="BC261" s="53">
        <f t="shared" si="335"/>
        <v>-223.57114505397635</v>
      </c>
      <c r="BD261" s="53">
        <f t="shared" si="336"/>
        <v>-22.254204836163989</v>
      </c>
      <c r="BE261" s="53">
        <f t="shared" si="337"/>
        <v>-3967.8122005543796</v>
      </c>
      <c r="BF261" s="53">
        <f t="shared" si="338"/>
        <v>257.78535063500613</v>
      </c>
      <c r="BG261" s="53">
        <f t="shared" si="339"/>
        <v>-51.860354386535249</v>
      </c>
      <c r="BH261" s="53">
        <f t="shared" si="303"/>
        <v>458.80744090330114</v>
      </c>
      <c r="BI261" s="53">
        <f t="shared" si="340"/>
        <v>664.73243715177205</v>
      </c>
    </row>
    <row r="262" spans="1:61" x14ac:dyDescent="0.2">
      <c r="A262" s="34"/>
      <c r="B262" s="89"/>
      <c r="C262" s="91"/>
      <c r="D262" s="19"/>
      <c r="E262" s="55">
        <f t="shared" si="308"/>
        <v>35</v>
      </c>
      <c r="F262" s="27">
        <f t="shared" si="304"/>
        <v>5023.1213988527716</v>
      </c>
      <c r="G262" s="27">
        <f t="shared" si="305"/>
        <v>251.1560699426386</v>
      </c>
      <c r="H262" s="28">
        <f t="shared" si="306"/>
        <v>25</v>
      </c>
      <c r="I262" s="27">
        <f t="shared" si="278"/>
        <v>500000</v>
      </c>
      <c r="J262" s="56">
        <f t="shared" si="279"/>
        <v>3.2130000000000001</v>
      </c>
      <c r="K262" s="52">
        <f t="shared" si="309"/>
        <v>1606.5</v>
      </c>
      <c r="L262" s="28"/>
      <c r="M262" s="96">
        <f t="shared" si="294"/>
        <v>11.692399199466328</v>
      </c>
      <c r="N262" s="9">
        <v>0</v>
      </c>
      <c r="O262" s="30">
        <f t="shared" si="295"/>
        <v>0.89016819344655951</v>
      </c>
      <c r="P262" s="30">
        <f t="shared" si="310"/>
        <v>1.040820187244494E-2</v>
      </c>
      <c r="Q262" s="30">
        <f t="shared" si="311"/>
        <v>0</v>
      </c>
      <c r="R262" s="30">
        <f t="shared" si="312"/>
        <v>0.87975999157411455</v>
      </c>
      <c r="S262" s="28"/>
      <c r="T262" s="52">
        <f t="shared" si="313"/>
        <v>1364.1827564568525</v>
      </c>
      <c r="U262" s="52">
        <f t="shared" si="307"/>
        <v>1413.3344264638151</v>
      </c>
      <c r="V262" s="19"/>
      <c r="W262" s="19"/>
      <c r="X262" s="53">
        <f t="shared" si="314"/>
        <v>4419.1412395304687</v>
      </c>
      <c r="Y262" s="53">
        <f t="shared" si="315"/>
        <v>-220.95706197652345</v>
      </c>
      <c r="Z262" s="53">
        <f t="shared" si="316"/>
        <v>-21.993999789352863</v>
      </c>
      <c r="AA262" s="53">
        <f t="shared" si="317"/>
        <v>-5204.1009362224695</v>
      </c>
      <c r="AB262" s="53">
        <f t="shared" si="318"/>
        <v>-1027.9107584578769</v>
      </c>
      <c r="AC262" s="53">
        <f t="shared" si="319"/>
        <v>-51.157359740209522</v>
      </c>
      <c r="AD262" s="53">
        <f t="shared" si="297"/>
        <v>456.64881956750162</v>
      </c>
      <c r="AE262" s="53">
        <f t="shared" si="320"/>
        <v>-622.41929863058488</v>
      </c>
      <c r="AF262" s="19"/>
      <c r="AG262" s="46"/>
      <c r="AH262" s="19"/>
      <c r="AI262" s="55">
        <f t="shared" si="321"/>
        <v>35</v>
      </c>
      <c r="AJ262" s="27">
        <f t="shared" si="322"/>
        <v>5023.1213988527716</v>
      </c>
      <c r="AK262" s="27">
        <f t="shared" si="323"/>
        <v>251.1560699426386</v>
      </c>
      <c r="AL262" s="28">
        <f t="shared" si="324"/>
        <v>25</v>
      </c>
      <c r="AM262" s="27">
        <f t="shared" si="325"/>
        <v>500000</v>
      </c>
      <c r="AN262" s="56">
        <f t="shared" si="286"/>
        <v>3.2130000000000001</v>
      </c>
      <c r="AO262" s="52">
        <f t="shared" si="326"/>
        <v>1606.5</v>
      </c>
      <c r="AP262" s="28"/>
      <c r="AQ262" s="9">
        <f t="shared" si="301"/>
        <v>9.4708433515677264</v>
      </c>
      <c r="AR262" s="9">
        <f t="shared" si="327"/>
        <v>0</v>
      </c>
      <c r="AS262" s="30">
        <f t="shared" si="328"/>
        <v>0.910112306124222</v>
      </c>
      <c r="AT262" s="30">
        <f t="shared" si="329"/>
        <v>8.6195310836365592E-3</v>
      </c>
      <c r="AU262" s="30">
        <f t="shared" si="330"/>
        <v>0</v>
      </c>
      <c r="AV262" s="30">
        <f t="shared" si="331"/>
        <v>0.90149277504058545</v>
      </c>
      <c r="AW262" s="28"/>
      <c r="AX262" s="52">
        <f t="shared" si="332"/>
        <v>1394.7471091353702</v>
      </c>
      <c r="AY262" s="52">
        <f t="shared" si="333"/>
        <v>1448.2481431027006</v>
      </c>
      <c r="AZ262" s="19"/>
      <c r="BA262" s="19"/>
      <c r="BB262" s="53">
        <f t="shared" si="334"/>
        <v>4419.1412395304687</v>
      </c>
      <c r="BC262" s="53">
        <f t="shared" si="335"/>
        <v>-220.95706197652345</v>
      </c>
      <c r="BD262" s="53">
        <f t="shared" si="336"/>
        <v>-21.993999789352863</v>
      </c>
      <c r="BE262" s="53">
        <f t="shared" si="337"/>
        <v>-4309.7655418182794</v>
      </c>
      <c r="BF262" s="53">
        <f t="shared" si="338"/>
        <v>-133.57536405368683</v>
      </c>
      <c r="BG262" s="53">
        <f t="shared" si="339"/>
        <v>-51.157359740209522</v>
      </c>
      <c r="BH262" s="53">
        <f t="shared" si="303"/>
        <v>459.15803475180553</v>
      </c>
      <c r="BI262" s="53">
        <f t="shared" si="340"/>
        <v>274.42531095790918</v>
      </c>
    </row>
    <row r="263" spans="1:61" x14ac:dyDescent="0.2">
      <c r="A263" s="34"/>
      <c r="B263" s="89"/>
      <c r="C263" s="91"/>
      <c r="D263" s="19"/>
      <c r="E263" s="55">
        <f t="shared" si="308"/>
        <v>36</v>
      </c>
      <c r="F263" s="27">
        <f t="shared" si="304"/>
        <v>5023.1213988527716</v>
      </c>
      <c r="G263" s="27">
        <f t="shared" si="305"/>
        <v>251.1560699426386</v>
      </c>
      <c r="H263" s="28">
        <f t="shared" si="306"/>
        <v>25</v>
      </c>
      <c r="I263" s="27">
        <f t="shared" si="278"/>
        <v>500000</v>
      </c>
      <c r="J263" s="56">
        <f t="shared" si="279"/>
        <v>3.3660000000000001</v>
      </c>
      <c r="K263" s="52">
        <f t="shared" si="309"/>
        <v>1683</v>
      </c>
      <c r="L263" s="28"/>
      <c r="M263" s="96">
        <f t="shared" si="294"/>
        <v>12.807475417484119</v>
      </c>
      <c r="N263" s="9">
        <v>0</v>
      </c>
      <c r="O263" s="30">
        <f t="shared" si="295"/>
        <v>0.87975999157411455</v>
      </c>
      <c r="P263" s="30">
        <f t="shared" si="310"/>
        <v>1.1267504465371508E-2</v>
      </c>
      <c r="Q263" s="30">
        <f t="shared" si="311"/>
        <v>0</v>
      </c>
      <c r="R263" s="30">
        <f t="shared" si="312"/>
        <v>0.86849248710874305</v>
      </c>
      <c r="S263" s="28"/>
      <c r="T263" s="52">
        <f t="shared" si="313"/>
        <v>1413.3344264638151</v>
      </c>
      <c r="U263" s="52">
        <f t="shared" si="307"/>
        <v>1461.6728558040145</v>
      </c>
      <c r="V263" s="19"/>
      <c r="W263" s="19"/>
      <c r="X263" s="53">
        <f t="shared" si="314"/>
        <v>4362.5431967387922</v>
      </c>
      <c r="Y263" s="53">
        <f t="shared" si="315"/>
        <v>-218.12715983693963</v>
      </c>
      <c r="Z263" s="53">
        <f t="shared" si="316"/>
        <v>-21.712312177718577</v>
      </c>
      <c r="AA263" s="53">
        <f t="shared" si="317"/>
        <v>-5633.7522326857543</v>
      </c>
      <c r="AB263" s="53">
        <f t="shared" si="318"/>
        <v>-1511.0485079616201</v>
      </c>
      <c r="AC263" s="53">
        <f t="shared" si="319"/>
        <v>-50.580863047336997</v>
      </c>
      <c r="AD263" s="53">
        <f t="shared" si="297"/>
        <v>456.26982517614346</v>
      </c>
      <c r="AE263" s="53">
        <f t="shared" si="320"/>
        <v>-1105.3595458328136</v>
      </c>
      <c r="AF263" s="19"/>
      <c r="AG263" s="46"/>
      <c r="AH263" s="19"/>
      <c r="AI263" s="55">
        <f t="shared" si="321"/>
        <v>36</v>
      </c>
      <c r="AJ263" s="27">
        <f t="shared" si="322"/>
        <v>5023.1213988527716</v>
      </c>
      <c r="AK263" s="27">
        <f t="shared" si="323"/>
        <v>251.1560699426386</v>
      </c>
      <c r="AL263" s="28">
        <f t="shared" si="324"/>
        <v>25</v>
      </c>
      <c r="AM263" s="27">
        <f t="shared" si="325"/>
        <v>500000</v>
      </c>
      <c r="AN263" s="56">
        <f t="shared" si="286"/>
        <v>3.3660000000000001</v>
      </c>
      <c r="AO263" s="52">
        <f t="shared" si="326"/>
        <v>1683</v>
      </c>
      <c r="AP263" s="28"/>
      <c r="AQ263" s="9">
        <f t="shared" si="301"/>
        <v>10.374055088162137</v>
      </c>
      <c r="AR263" s="9">
        <f t="shared" si="327"/>
        <v>0</v>
      </c>
      <c r="AS263" s="30">
        <f t="shared" si="328"/>
        <v>0.90149277504058545</v>
      </c>
      <c r="AT263" s="30">
        <f t="shared" si="329"/>
        <v>9.3521357098511892E-3</v>
      </c>
      <c r="AU263" s="30">
        <f t="shared" si="330"/>
        <v>0</v>
      </c>
      <c r="AV263" s="30">
        <f t="shared" si="331"/>
        <v>0.89214063933073429</v>
      </c>
      <c r="AW263" s="28"/>
      <c r="AX263" s="52">
        <f t="shared" si="332"/>
        <v>1448.2481431027006</v>
      </c>
      <c r="AY263" s="52">
        <f t="shared" si="333"/>
        <v>1501.4726959936258</v>
      </c>
      <c r="AZ263" s="19"/>
      <c r="BA263" s="19"/>
      <c r="BB263" s="53">
        <f t="shared" si="334"/>
        <v>4362.5431967387922</v>
      </c>
      <c r="BC263" s="53">
        <f t="shared" si="335"/>
        <v>-218.12715983693963</v>
      </c>
      <c r="BD263" s="53">
        <f t="shared" si="336"/>
        <v>-21.712312177718577</v>
      </c>
      <c r="BE263" s="53">
        <f t="shared" si="337"/>
        <v>-4676.0678549255945</v>
      </c>
      <c r="BF263" s="53">
        <f t="shared" si="338"/>
        <v>-553.36413020146028</v>
      </c>
      <c r="BG263" s="53">
        <f t="shared" si="339"/>
        <v>-50.580863047336997</v>
      </c>
      <c r="BH263" s="53">
        <f t="shared" si="303"/>
        <v>459.13610632569811</v>
      </c>
      <c r="BI263" s="53">
        <f t="shared" si="340"/>
        <v>-144.80888692309912</v>
      </c>
    </row>
    <row r="264" spans="1:61" x14ac:dyDescent="0.2">
      <c r="A264" s="34"/>
      <c r="B264" s="89"/>
      <c r="C264" s="91"/>
      <c r="D264" s="19"/>
      <c r="E264" s="55">
        <f t="shared" si="308"/>
        <v>37</v>
      </c>
      <c r="F264" s="27">
        <f t="shared" si="304"/>
        <v>5023.1213988527716</v>
      </c>
      <c r="G264" s="27">
        <f t="shared" si="305"/>
        <v>251.1560699426386</v>
      </c>
      <c r="H264" s="28">
        <f t="shared" si="306"/>
        <v>25</v>
      </c>
      <c r="I264" s="27">
        <f t="shared" si="278"/>
        <v>500000</v>
      </c>
      <c r="J264" s="56">
        <f t="shared" si="279"/>
        <v>3.5249999999999999</v>
      </c>
      <c r="K264" s="52">
        <f t="shared" si="309"/>
        <v>1762.5</v>
      </c>
      <c r="L264" s="28"/>
      <c r="M264" s="96">
        <f t="shared" si="294"/>
        <v>14.036297605946634</v>
      </c>
      <c r="N264" s="9">
        <v>0</v>
      </c>
      <c r="O264" s="30">
        <f t="shared" si="295"/>
        <v>0.86849248710874305</v>
      </c>
      <c r="P264" s="30">
        <f t="shared" si="310"/>
        <v>1.2190419017587087E-2</v>
      </c>
      <c r="Q264" s="30">
        <f t="shared" si="311"/>
        <v>0</v>
      </c>
      <c r="R264" s="30">
        <f t="shared" si="312"/>
        <v>0.85630206809115594</v>
      </c>
      <c r="S264" s="28"/>
      <c r="T264" s="52">
        <f t="shared" si="313"/>
        <v>1461.6728558040145</v>
      </c>
      <c r="U264" s="52">
        <f t="shared" si="307"/>
        <v>1509.2323950106625</v>
      </c>
      <c r="V264" s="19"/>
      <c r="W264" s="19"/>
      <c r="X264" s="53">
        <f t="shared" si="314"/>
        <v>4301.3092421105684</v>
      </c>
      <c r="Y264" s="53">
        <f t="shared" si="315"/>
        <v>-215.06546210552844</v>
      </c>
      <c r="Z264" s="53">
        <f t="shared" si="316"/>
        <v>-21.407551702278898</v>
      </c>
      <c r="AA264" s="53">
        <f t="shared" si="317"/>
        <v>-6095.209508793544</v>
      </c>
      <c r="AB264" s="53">
        <f t="shared" si="318"/>
        <v>-2030.3732804907827</v>
      </c>
      <c r="AC264" s="53">
        <f t="shared" si="319"/>
        <v>-50.081942709924832</v>
      </c>
      <c r="AD264" s="53">
        <f t="shared" si="297"/>
        <v>455.46250595415893</v>
      </c>
      <c r="AE264" s="53">
        <f t="shared" si="320"/>
        <v>-1624.9927172465486</v>
      </c>
      <c r="AF264" s="19"/>
      <c r="AG264" s="46"/>
      <c r="AH264" s="19"/>
      <c r="AI264" s="55">
        <f t="shared" si="321"/>
        <v>37</v>
      </c>
      <c r="AJ264" s="27">
        <f t="shared" si="322"/>
        <v>5023.1213988527716</v>
      </c>
      <c r="AK264" s="27">
        <f t="shared" si="323"/>
        <v>251.1560699426386</v>
      </c>
      <c r="AL264" s="28">
        <f t="shared" si="324"/>
        <v>25</v>
      </c>
      <c r="AM264" s="27">
        <f t="shared" si="325"/>
        <v>500000</v>
      </c>
      <c r="AN264" s="56">
        <f t="shared" si="286"/>
        <v>3.5249999999999999</v>
      </c>
      <c r="AO264" s="52">
        <f t="shared" si="326"/>
        <v>1762.5</v>
      </c>
      <c r="AP264" s="28"/>
      <c r="AQ264" s="9">
        <f t="shared" si="301"/>
        <v>11.369401060816775</v>
      </c>
      <c r="AR264" s="9">
        <f t="shared" si="327"/>
        <v>0</v>
      </c>
      <c r="AS264" s="30">
        <f t="shared" si="328"/>
        <v>0.89214063933073429</v>
      </c>
      <c r="AT264" s="30">
        <f t="shared" si="329"/>
        <v>1.0143104731204607E-2</v>
      </c>
      <c r="AU264" s="30">
        <f t="shared" si="330"/>
        <v>0</v>
      </c>
      <c r="AV264" s="30">
        <f t="shared" si="331"/>
        <v>0.88199753459952968</v>
      </c>
      <c r="AW264" s="28"/>
      <c r="AX264" s="52">
        <f t="shared" si="332"/>
        <v>1501.4726959936258</v>
      </c>
      <c r="AY264" s="52">
        <f t="shared" si="333"/>
        <v>1554.5206547316711</v>
      </c>
      <c r="AZ264" s="19"/>
      <c r="BA264" s="19"/>
      <c r="BB264" s="53">
        <f t="shared" si="334"/>
        <v>4301.3092421105684</v>
      </c>
      <c r="BC264" s="53">
        <f t="shared" si="335"/>
        <v>-215.06546210552844</v>
      </c>
      <c r="BD264" s="53">
        <f t="shared" si="336"/>
        <v>-21.407551702278898</v>
      </c>
      <c r="BE264" s="53">
        <f t="shared" si="337"/>
        <v>-5071.5523656023033</v>
      </c>
      <c r="BF264" s="53">
        <f t="shared" si="338"/>
        <v>-1006.716137299542</v>
      </c>
      <c r="BG264" s="53">
        <f t="shared" si="339"/>
        <v>-50.081942709924832</v>
      </c>
      <c r="BH264" s="53">
        <f t="shared" si="303"/>
        <v>458.72991895606538</v>
      </c>
      <c r="BI264" s="53">
        <f t="shared" si="340"/>
        <v>-598.06816105340135</v>
      </c>
    </row>
    <row r="265" spans="1:61" x14ac:dyDescent="0.2">
      <c r="A265" s="34"/>
      <c r="B265" s="89"/>
      <c r="C265" s="91"/>
      <c r="D265" s="19"/>
      <c r="E265" s="55">
        <f t="shared" si="308"/>
        <v>38</v>
      </c>
      <c r="F265" s="27">
        <f t="shared" si="304"/>
        <v>5023.1213988527716</v>
      </c>
      <c r="G265" s="27">
        <f t="shared" si="305"/>
        <v>251.1560699426386</v>
      </c>
      <c r="H265" s="28">
        <f t="shared" si="306"/>
        <v>25</v>
      </c>
      <c r="I265" s="27">
        <f t="shared" si="278"/>
        <v>500000</v>
      </c>
      <c r="J265" s="56">
        <f t="shared" si="279"/>
        <v>3.6880000000000002</v>
      </c>
      <c r="K265" s="52">
        <f t="shared" si="309"/>
        <v>1844</v>
      </c>
      <c r="L265" s="28"/>
      <c r="M265" s="96">
        <f t="shared" si="294"/>
        <v>15.408521992477764</v>
      </c>
      <c r="N265" s="9">
        <v>0</v>
      </c>
      <c r="O265" s="30">
        <f t="shared" si="295"/>
        <v>0.85630206809115594</v>
      </c>
      <c r="P265" s="30">
        <f t="shared" si="310"/>
        <v>1.3194349248386767E-2</v>
      </c>
      <c r="Q265" s="30">
        <f t="shared" si="311"/>
        <v>0</v>
      </c>
      <c r="R265" s="30">
        <f t="shared" si="312"/>
        <v>0.84310771884276914</v>
      </c>
      <c r="S265" s="28"/>
      <c r="T265" s="52">
        <f t="shared" si="313"/>
        <v>1509.2323950106625</v>
      </c>
      <c r="U265" s="52">
        <f t="shared" si="307"/>
        <v>1554.6906335460662</v>
      </c>
      <c r="V265" s="19"/>
      <c r="W265" s="19"/>
      <c r="X265" s="53">
        <f t="shared" si="314"/>
        <v>4235.0324240570599</v>
      </c>
      <c r="Y265" s="53">
        <f t="shared" si="315"/>
        <v>-211.75162120285299</v>
      </c>
      <c r="Z265" s="53">
        <f t="shared" si="316"/>
        <v>-21.077692971069229</v>
      </c>
      <c r="AA265" s="53">
        <f t="shared" si="317"/>
        <v>-6597.1746241933834</v>
      </c>
      <c r="AB265" s="53">
        <f t="shared" si="318"/>
        <v>-2594.9715143102458</v>
      </c>
      <c r="AC265" s="53">
        <f t="shared" si="319"/>
        <v>-48.303005030932098</v>
      </c>
      <c r="AD265" s="53">
        <f t="shared" si="297"/>
        <v>454.19794325307487</v>
      </c>
      <c r="AE265" s="53">
        <f t="shared" si="320"/>
        <v>-2189.0765760881031</v>
      </c>
      <c r="AF265" s="19"/>
      <c r="AG265" s="46"/>
      <c r="AH265" s="19"/>
      <c r="AI265" s="55">
        <f t="shared" si="321"/>
        <v>38</v>
      </c>
      <c r="AJ265" s="27">
        <f t="shared" si="322"/>
        <v>5023.1213988527716</v>
      </c>
      <c r="AK265" s="27">
        <f t="shared" si="323"/>
        <v>251.1560699426386</v>
      </c>
      <c r="AL265" s="28">
        <f t="shared" si="324"/>
        <v>25</v>
      </c>
      <c r="AM265" s="27">
        <f t="shared" si="325"/>
        <v>500000</v>
      </c>
      <c r="AN265" s="56">
        <f t="shared" si="286"/>
        <v>3.6880000000000002</v>
      </c>
      <c r="AO265" s="52">
        <f t="shared" si="326"/>
        <v>1844</v>
      </c>
      <c r="AP265" s="28"/>
      <c r="AQ265" s="9">
        <f t="shared" si="301"/>
        <v>12.48090281390699</v>
      </c>
      <c r="AR265" s="9">
        <f t="shared" si="327"/>
        <v>0</v>
      </c>
      <c r="AS265" s="30">
        <f t="shared" si="328"/>
        <v>0.88199753459952968</v>
      </c>
      <c r="AT265" s="30">
        <f t="shared" si="329"/>
        <v>1.1008125511442299E-2</v>
      </c>
      <c r="AU265" s="30">
        <f t="shared" si="330"/>
        <v>0</v>
      </c>
      <c r="AV265" s="30">
        <f t="shared" si="331"/>
        <v>0.87098940908808742</v>
      </c>
      <c r="AW265" s="28"/>
      <c r="AX265" s="52">
        <f t="shared" si="332"/>
        <v>1554.5206547316711</v>
      </c>
      <c r="AY265" s="52">
        <f t="shared" si="333"/>
        <v>1606.1044703584332</v>
      </c>
      <c r="AZ265" s="19"/>
      <c r="BA265" s="19"/>
      <c r="BB265" s="53">
        <f t="shared" si="334"/>
        <v>4235.0324240570599</v>
      </c>
      <c r="BC265" s="53">
        <f t="shared" si="335"/>
        <v>-211.75162120285299</v>
      </c>
      <c r="BD265" s="53">
        <f t="shared" si="336"/>
        <v>-21.077692971069229</v>
      </c>
      <c r="BE265" s="53">
        <f t="shared" si="337"/>
        <v>-5504.0627557211492</v>
      </c>
      <c r="BF265" s="53">
        <f t="shared" si="338"/>
        <v>-1501.8596458380116</v>
      </c>
      <c r="BG265" s="53">
        <f t="shared" si="339"/>
        <v>-48.303005030932098</v>
      </c>
      <c r="BH265" s="53">
        <f t="shared" si="303"/>
        <v>457.91593427869617</v>
      </c>
      <c r="BI265" s="53">
        <f t="shared" si="340"/>
        <v>-1092.2467165902476</v>
      </c>
    </row>
    <row r="266" spans="1:61" x14ac:dyDescent="0.2">
      <c r="A266" s="34"/>
      <c r="B266" s="89"/>
      <c r="C266" s="91"/>
      <c r="D266" s="19"/>
      <c r="E266" s="55">
        <f t="shared" si="308"/>
        <v>39</v>
      </c>
      <c r="F266" s="27">
        <f t="shared" si="304"/>
        <v>5023.1213988527716</v>
      </c>
      <c r="G266" s="27">
        <f t="shared" si="305"/>
        <v>251.1560699426386</v>
      </c>
      <c r="H266" s="28">
        <f t="shared" si="306"/>
        <v>25</v>
      </c>
      <c r="I266" s="27">
        <f t="shared" si="278"/>
        <v>500000</v>
      </c>
      <c r="J266" s="56">
        <f t="shared" si="279"/>
        <v>3.8559999999999999</v>
      </c>
      <c r="K266" s="52">
        <f t="shared" si="309"/>
        <v>1928</v>
      </c>
      <c r="L266" s="28"/>
      <c r="M266" s="96">
        <f t="shared" si="294"/>
        <v>16.950197080660736</v>
      </c>
      <c r="N266" s="9">
        <v>0</v>
      </c>
      <c r="O266" s="30">
        <f t="shared" si="295"/>
        <v>0.84310771884276914</v>
      </c>
      <c r="P266" s="30">
        <f t="shared" si="310"/>
        <v>1.4290841994611237E-2</v>
      </c>
      <c r="Q266" s="30">
        <f t="shared" si="311"/>
        <v>0</v>
      </c>
      <c r="R266" s="30">
        <f t="shared" si="312"/>
        <v>0.82881687684815786</v>
      </c>
      <c r="S266" s="28"/>
      <c r="T266" s="52">
        <f t="shared" si="313"/>
        <v>1554.6906335460662</v>
      </c>
      <c r="U266" s="52">
        <f t="shared" si="307"/>
        <v>1597.9589385632482</v>
      </c>
      <c r="V266" s="19"/>
      <c r="W266" s="19"/>
      <c r="X266" s="53">
        <f t="shared" si="314"/>
        <v>4163.2477898263041</v>
      </c>
      <c r="Y266" s="53">
        <f t="shared" si="315"/>
        <v>-208.16238949131522</v>
      </c>
      <c r="Z266" s="53">
        <f t="shared" si="316"/>
        <v>-20.720421921203947</v>
      </c>
      <c r="AA266" s="53">
        <f t="shared" si="317"/>
        <v>-7145.4209973056186</v>
      </c>
      <c r="AB266" s="53">
        <f t="shared" si="318"/>
        <v>-3211.0560188918334</v>
      </c>
      <c r="AC266" s="53">
        <f t="shared" si="319"/>
        <v>-46.490668368767139</v>
      </c>
      <c r="AD266" s="53">
        <f t="shared" si="297"/>
        <v>452.33130999843718</v>
      </c>
      <c r="AE266" s="53">
        <f t="shared" si="320"/>
        <v>-2805.2153772621637</v>
      </c>
      <c r="AF266" s="19"/>
      <c r="AG266" s="46"/>
      <c r="AH266" s="19"/>
      <c r="AI266" s="55">
        <f t="shared" si="321"/>
        <v>39</v>
      </c>
      <c r="AJ266" s="27">
        <f t="shared" si="322"/>
        <v>5023.1213988527716</v>
      </c>
      <c r="AK266" s="27">
        <f t="shared" si="323"/>
        <v>251.1560699426386</v>
      </c>
      <c r="AL266" s="28">
        <f t="shared" si="324"/>
        <v>25</v>
      </c>
      <c r="AM266" s="27">
        <f t="shared" si="325"/>
        <v>500000</v>
      </c>
      <c r="AN266" s="56">
        <f t="shared" si="286"/>
        <v>3.8559999999999999</v>
      </c>
      <c r="AO266" s="52">
        <f t="shared" si="326"/>
        <v>1928</v>
      </c>
      <c r="AP266" s="28"/>
      <c r="AQ266" s="9">
        <f t="shared" si="301"/>
        <v>13.729659635335198</v>
      </c>
      <c r="AR266" s="9">
        <f t="shared" si="327"/>
        <v>0</v>
      </c>
      <c r="AS266" s="30">
        <f t="shared" si="328"/>
        <v>0.87098940908808742</v>
      </c>
      <c r="AT266" s="30">
        <f t="shared" si="329"/>
        <v>1.195838813276117E-2</v>
      </c>
      <c r="AU266" s="30">
        <f t="shared" si="330"/>
        <v>0</v>
      </c>
      <c r="AV266" s="30">
        <f t="shared" si="331"/>
        <v>0.85903102095532624</v>
      </c>
      <c r="AW266" s="28"/>
      <c r="AX266" s="52">
        <f t="shared" si="332"/>
        <v>1606.1044703584332</v>
      </c>
      <c r="AY266" s="52">
        <f t="shared" si="333"/>
        <v>1656.2118084018689</v>
      </c>
      <c r="AZ266" s="19"/>
      <c r="BA266" s="19"/>
      <c r="BB266" s="53">
        <f t="shared" si="334"/>
        <v>4163.2477898263041</v>
      </c>
      <c r="BC266" s="53">
        <f t="shared" si="335"/>
        <v>-208.16238949131522</v>
      </c>
      <c r="BD266" s="53">
        <f t="shared" si="336"/>
        <v>-20.720421921203947</v>
      </c>
      <c r="BE266" s="53">
        <f t="shared" si="337"/>
        <v>-5979.1940663805854</v>
      </c>
      <c r="BF266" s="53">
        <f t="shared" si="338"/>
        <v>-2044.8290879668002</v>
      </c>
      <c r="BG266" s="53">
        <f t="shared" si="339"/>
        <v>-46.490668368767139</v>
      </c>
      <c r="BH266" s="53">
        <f t="shared" si="303"/>
        <v>456.55218722001132</v>
      </c>
      <c r="BI266" s="53">
        <f t="shared" si="340"/>
        <v>-1634.7675691155562</v>
      </c>
    </row>
    <row r="267" spans="1:61" x14ac:dyDescent="0.2">
      <c r="A267" s="34"/>
      <c r="B267" s="89"/>
      <c r="C267" s="91"/>
      <c r="D267" s="19"/>
      <c r="E267" s="55">
        <f t="shared" si="308"/>
        <v>40</v>
      </c>
      <c r="F267" s="27">
        <f t="shared" si="304"/>
        <v>5023.1213988527716</v>
      </c>
      <c r="G267" s="27">
        <f t="shared" si="305"/>
        <v>251.1560699426386</v>
      </c>
      <c r="H267" s="28">
        <f t="shared" si="306"/>
        <v>25</v>
      </c>
      <c r="I267" s="27">
        <f t="shared" si="278"/>
        <v>500000</v>
      </c>
      <c r="J267" s="56">
        <f t="shared" si="279"/>
        <v>4.0289999999999999</v>
      </c>
      <c r="K267" s="52">
        <f t="shared" si="309"/>
        <v>2014.5</v>
      </c>
      <c r="L267" s="28"/>
      <c r="M267" s="96">
        <f t="shared" si="294"/>
        <v>18.704439664650572</v>
      </c>
      <c r="N267" s="9">
        <v>0</v>
      </c>
      <c r="O267" s="30">
        <f t="shared" si="295"/>
        <v>0.82881687684815786</v>
      </c>
      <c r="P267" s="30">
        <f t="shared" si="310"/>
        <v>1.5502555266050494E-2</v>
      </c>
      <c r="Q267" s="30">
        <f t="shared" si="311"/>
        <v>0</v>
      </c>
      <c r="R267" s="30">
        <f t="shared" si="312"/>
        <v>0.81331432158210737</v>
      </c>
      <c r="S267" s="28"/>
      <c r="T267" s="52">
        <f t="shared" si="313"/>
        <v>1597.9589385632482</v>
      </c>
      <c r="U267" s="52">
        <f t="shared" si="307"/>
        <v>1638.4217008271553</v>
      </c>
      <c r="V267" s="19"/>
      <c r="W267" s="19"/>
      <c r="X267" s="53">
        <f t="shared" si="314"/>
        <v>4085.3765727325081</v>
      </c>
      <c r="Y267" s="53">
        <f t="shared" si="315"/>
        <v>-204.26882863662541</v>
      </c>
      <c r="Z267" s="53">
        <f t="shared" si="316"/>
        <v>-20.332858039552683</v>
      </c>
      <c r="AA267" s="53">
        <f t="shared" si="317"/>
        <v>-7751.2776330252464</v>
      </c>
      <c r="AB267" s="53">
        <f t="shared" si="318"/>
        <v>-3890.5027469689167</v>
      </c>
      <c r="AC267" s="53">
        <f t="shared" si="319"/>
        <v>-44.139916481755087</v>
      </c>
      <c r="AD267" s="53">
        <f t="shared" si="297"/>
        <v>449.81019099432575</v>
      </c>
      <c r="AE267" s="53">
        <f t="shared" si="320"/>
        <v>-3484.8324724563458</v>
      </c>
      <c r="AF267" s="19"/>
      <c r="AG267" s="46"/>
      <c r="AH267" s="19"/>
      <c r="AI267" s="55">
        <f t="shared" si="321"/>
        <v>40</v>
      </c>
      <c r="AJ267" s="27">
        <f t="shared" si="322"/>
        <v>5023.1213988527716</v>
      </c>
      <c r="AK267" s="27">
        <f t="shared" si="323"/>
        <v>251.1560699426386</v>
      </c>
      <c r="AL267" s="28">
        <f t="shared" si="324"/>
        <v>25</v>
      </c>
      <c r="AM267" s="27">
        <f t="shared" si="325"/>
        <v>500000</v>
      </c>
      <c r="AN267" s="56">
        <f t="shared" si="286"/>
        <v>4.0289999999999999</v>
      </c>
      <c r="AO267" s="52">
        <f t="shared" si="326"/>
        <v>2014.5</v>
      </c>
      <c r="AP267" s="28"/>
      <c r="AQ267" s="9">
        <f t="shared" si="301"/>
        <v>15.150596128366963</v>
      </c>
      <c r="AR267" s="9">
        <f t="shared" si="327"/>
        <v>0</v>
      </c>
      <c r="AS267" s="30">
        <f t="shared" si="328"/>
        <v>0.85903102095532624</v>
      </c>
      <c r="AT267" s="30">
        <f t="shared" si="329"/>
        <v>1.3014832060232885E-2</v>
      </c>
      <c r="AU267" s="30">
        <f t="shared" si="330"/>
        <v>0</v>
      </c>
      <c r="AV267" s="30">
        <f t="shared" si="331"/>
        <v>0.84601618889509334</v>
      </c>
      <c r="AW267" s="28"/>
      <c r="AX267" s="52">
        <f t="shared" si="332"/>
        <v>1656.2118084018689</v>
      </c>
      <c r="AY267" s="52">
        <f t="shared" si="333"/>
        <v>1704.2996125291654</v>
      </c>
      <c r="AZ267" s="19"/>
      <c r="BA267" s="19"/>
      <c r="BB267" s="53">
        <f t="shared" si="334"/>
        <v>4085.3765727325081</v>
      </c>
      <c r="BC267" s="53">
        <f t="shared" si="335"/>
        <v>-204.26882863662541</v>
      </c>
      <c r="BD267" s="53">
        <f t="shared" si="336"/>
        <v>-20.332858039552683</v>
      </c>
      <c r="BE267" s="53">
        <f t="shared" si="337"/>
        <v>-6507.4160301164429</v>
      </c>
      <c r="BF267" s="53">
        <f t="shared" si="338"/>
        <v>-2646.6411440601132</v>
      </c>
      <c r="BG267" s="53">
        <f t="shared" si="339"/>
        <v>-44.139916481755087</v>
      </c>
      <c r="BH267" s="53">
        <f t="shared" si="303"/>
        <v>454.59252638568131</v>
      </c>
      <c r="BI267" s="53">
        <f t="shared" si="340"/>
        <v>-2236.188534156187</v>
      </c>
    </row>
    <row r="268" spans="1:61" x14ac:dyDescent="0.2">
      <c r="A268" s="34"/>
      <c r="B268" s="89"/>
      <c r="C268" s="91"/>
      <c r="D268" s="19"/>
      <c r="E268" s="55">
        <f t="shared" si="308"/>
        <v>41</v>
      </c>
      <c r="F268" s="27">
        <f t="shared" si="304"/>
        <v>5023.1213988527716</v>
      </c>
      <c r="G268" s="27">
        <f t="shared" si="305"/>
        <v>251.1560699426386</v>
      </c>
      <c r="H268" s="28">
        <f t="shared" si="306"/>
        <v>25</v>
      </c>
      <c r="I268" s="27">
        <f t="shared" si="278"/>
        <v>500000</v>
      </c>
      <c r="J268" s="56">
        <f t="shared" si="279"/>
        <v>4.2080000000000002</v>
      </c>
      <c r="K268" s="52">
        <f t="shared" si="309"/>
        <v>2104</v>
      </c>
      <c r="L268" s="28"/>
      <c r="M268" s="96">
        <f t="shared" si="294"/>
        <v>20.707442522007625</v>
      </c>
      <c r="N268" s="9">
        <v>0</v>
      </c>
      <c r="O268" s="30">
        <f t="shared" si="295"/>
        <v>0.81331432158210737</v>
      </c>
      <c r="P268" s="30">
        <f t="shared" si="310"/>
        <v>1.6841659566487113E-2</v>
      </c>
      <c r="Q268" s="30">
        <f t="shared" si="311"/>
        <v>0</v>
      </c>
      <c r="R268" s="30">
        <f t="shared" si="312"/>
        <v>0.79647266201562028</v>
      </c>
      <c r="S268" s="28"/>
      <c r="T268" s="52">
        <f t="shared" si="313"/>
        <v>1638.4217008271553</v>
      </c>
      <c r="U268" s="52">
        <f t="shared" si="307"/>
        <v>1675.7784808808651</v>
      </c>
      <c r="V268" s="19"/>
      <c r="W268" s="19"/>
      <c r="X268" s="53">
        <f t="shared" si="314"/>
        <v>4000.7788721718935</v>
      </c>
      <c r="Y268" s="53">
        <f t="shared" si="315"/>
        <v>-200.03894360859468</v>
      </c>
      <c r="Z268" s="53">
        <f t="shared" si="316"/>
        <v>-19.911816550390508</v>
      </c>
      <c r="AA268" s="53">
        <f t="shared" si="317"/>
        <v>-8420.8297832435564</v>
      </c>
      <c r="AB268" s="53">
        <f t="shared" si="318"/>
        <v>-4640.0016712306478</v>
      </c>
      <c r="AC268" s="53">
        <f t="shared" si="319"/>
        <v>-41.561734198140023</v>
      </c>
      <c r="AD268" s="53">
        <f t="shared" si="297"/>
        <v>446.53414040541224</v>
      </c>
      <c r="AE268" s="53">
        <f t="shared" si="320"/>
        <v>-4235.029265023375</v>
      </c>
      <c r="AF268" s="19"/>
      <c r="AG268" s="46"/>
      <c r="AH268" s="19"/>
      <c r="AI268" s="55">
        <f t="shared" si="321"/>
        <v>41</v>
      </c>
      <c r="AJ268" s="27">
        <f t="shared" si="322"/>
        <v>5023.1213988527716</v>
      </c>
      <c r="AK268" s="27">
        <f t="shared" si="323"/>
        <v>251.1560699426386</v>
      </c>
      <c r="AL268" s="28">
        <f t="shared" si="324"/>
        <v>25</v>
      </c>
      <c r="AM268" s="27">
        <f t="shared" si="325"/>
        <v>500000</v>
      </c>
      <c r="AN268" s="56">
        <f t="shared" si="286"/>
        <v>4.2080000000000002</v>
      </c>
      <c r="AO268" s="52">
        <f t="shared" si="326"/>
        <v>2104</v>
      </c>
      <c r="AP268" s="28"/>
      <c r="AQ268" s="9">
        <f t="shared" si="301"/>
        <v>16.773028442826178</v>
      </c>
      <c r="AR268" s="9">
        <f t="shared" si="327"/>
        <v>0</v>
      </c>
      <c r="AS268" s="30">
        <f t="shared" si="328"/>
        <v>0.84601618889509334</v>
      </c>
      <c r="AT268" s="30">
        <f t="shared" si="329"/>
        <v>1.4190253599428805E-2</v>
      </c>
      <c r="AU268" s="30">
        <f t="shared" si="330"/>
        <v>0</v>
      </c>
      <c r="AV268" s="30">
        <f t="shared" si="331"/>
        <v>0.83182593529566451</v>
      </c>
      <c r="AW268" s="28"/>
      <c r="AX268" s="52">
        <f t="shared" si="332"/>
        <v>1704.2996125291654</v>
      </c>
      <c r="AY268" s="52">
        <f t="shared" si="333"/>
        <v>1750.161767862078</v>
      </c>
      <c r="AZ268" s="19"/>
      <c r="BA268" s="19"/>
      <c r="BB268" s="53">
        <f t="shared" si="334"/>
        <v>4000.7788721718935</v>
      </c>
      <c r="BC268" s="53">
        <f t="shared" si="335"/>
        <v>-200.03894360859468</v>
      </c>
      <c r="BD268" s="53">
        <f t="shared" si="336"/>
        <v>-19.911816550390508</v>
      </c>
      <c r="BE268" s="53">
        <f t="shared" si="337"/>
        <v>-7095.1267997144023</v>
      </c>
      <c r="BF268" s="53">
        <f t="shared" si="338"/>
        <v>-3314.2986877014941</v>
      </c>
      <c r="BG268" s="53">
        <f t="shared" si="339"/>
        <v>-41.561734198140023</v>
      </c>
      <c r="BH268" s="53">
        <f t="shared" si="303"/>
        <v>451.94246225314112</v>
      </c>
      <c r="BI268" s="53">
        <f t="shared" si="340"/>
        <v>-2903.9179596464933</v>
      </c>
    </row>
    <row r="269" spans="1:61" x14ac:dyDescent="0.2">
      <c r="A269" s="34"/>
      <c r="B269" s="89"/>
      <c r="C269" s="91"/>
      <c r="D269" s="19"/>
      <c r="E269" s="55">
        <f t="shared" si="308"/>
        <v>42</v>
      </c>
      <c r="F269" s="27">
        <f t="shared" si="304"/>
        <v>5023.1213988527716</v>
      </c>
      <c r="G269" s="27">
        <f t="shared" si="305"/>
        <v>251.1560699426386</v>
      </c>
      <c r="H269" s="28">
        <f t="shared" si="306"/>
        <v>25</v>
      </c>
      <c r="I269" s="27">
        <f t="shared" si="278"/>
        <v>500000</v>
      </c>
      <c r="J269" s="56">
        <f t="shared" si="279"/>
        <v>4.3899999999999997</v>
      </c>
      <c r="K269" s="52">
        <f t="shared" si="309"/>
        <v>2195</v>
      </c>
      <c r="L269" s="28"/>
      <c r="M269" s="96">
        <f t="shared" si="294"/>
        <v>22.995587082134691</v>
      </c>
      <c r="N269" s="9">
        <v>0</v>
      </c>
      <c r="O269" s="30">
        <f t="shared" si="295"/>
        <v>0.79647266201562028</v>
      </c>
      <c r="P269" s="30">
        <f t="shared" si="310"/>
        <v>1.8315356457919825E-2</v>
      </c>
      <c r="Q269" s="30">
        <f t="shared" si="311"/>
        <v>0</v>
      </c>
      <c r="R269" s="30">
        <f t="shared" si="312"/>
        <v>0.77815730555770046</v>
      </c>
      <c r="S269" s="28"/>
      <c r="T269" s="52">
        <f t="shared" si="313"/>
        <v>1675.7784808808651</v>
      </c>
      <c r="U269" s="52">
        <f t="shared" si="307"/>
        <v>1708.0552856991526</v>
      </c>
      <c r="V269" s="19"/>
      <c r="W269" s="19"/>
      <c r="X269" s="53">
        <f t="shared" si="314"/>
        <v>3908.7786132205001</v>
      </c>
      <c r="Y269" s="53">
        <f t="shared" si="315"/>
        <v>-195.43893066102501</v>
      </c>
      <c r="Z269" s="53">
        <f t="shared" si="316"/>
        <v>-19.453932638942511</v>
      </c>
      <c r="AA269" s="53">
        <f t="shared" si="317"/>
        <v>-9157.6782289599123</v>
      </c>
      <c r="AB269" s="53">
        <f t="shared" si="318"/>
        <v>-5463.7924790393799</v>
      </c>
      <c r="AC269" s="53">
        <f t="shared" si="319"/>
        <v>-37.044160515532504</v>
      </c>
      <c r="AD269" s="53">
        <f t="shared" si="297"/>
        <v>442.42576533338001</v>
      </c>
      <c r="AE269" s="53">
        <f t="shared" si="320"/>
        <v>-5058.410874221533</v>
      </c>
      <c r="AF269" s="19"/>
      <c r="AG269" s="46"/>
      <c r="AH269" s="19"/>
      <c r="AI269" s="55">
        <f t="shared" si="321"/>
        <v>42</v>
      </c>
      <c r="AJ269" s="27">
        <f t="shared" si="322"/>
        <v>5023.1213988527716</v>
      </c>
      <c r="AK269" s="27">
        <f t="shared" si="323"/>
        <v>251.1560699426386</v>
      </c>
      <c r="AL269" s="28">
        <f t="shared" si="324"/>
        <v>25</v>
      </c>
      <c r="AM269" s="27">
        <f t="shared" si="325"/>
        <v>500000</v>
      </c>
      <c r="AN269" s="56">
        <f t="shared" si="286"/>
        <v>4.3899999999999997</v>
      </c>
      <c r="AO269" s="52">
        <f t="shared" si="326"/>
        <v>2195</v>
      </c>
      <c r="AP269" s="28"/>
      <c r="AQ269" s="9">
        <f t="shared" si="301"/>
        <v>18.626425536529101</v>
      </c>
      <c r="AR269" s="9">
        <f t="shared" si="327"/>
        <v>0</v>
      </c>
      <c r="AS269" s="30">
        <f t="shared" si="328"/>
        <v>0.83182593529566451</v>
      </c>
      <c r="AT269" s="30">
        <f t="shared" si="329"/>
        <v>1.5493943843138369E-2</v>
      </c>
      <c r="AU269" s="30">
        <f t="shared" si="330"/>
        <v>0</v>
      </c>
      <c r="AV269" s="30">
        <f t="shared" si="331"/>
        <v>0.81633199145252611</v>
      </c>
      <c r="AW269" s="28"/>
      <c r="AX269" s="52">
        <f t="shared" si="332"/>
        <v>1750.161767862078</v>
      </c>
      <c r="AY269" s="52">
        <f t="shared" si="333"/>
        <v>1791.8487212382947</v>
      </c>
      <c r="AZ269" s="19"/>
      <c r="BA269" s="19"/>
      <c r="BB269" s="53">
        <f t="shared" si="334"/>
        <v>3908.7786132205001</v>
      </c>
      <c r="BC269" s="53">
        <f t="shared" si="335"/>
        <v>-195.43893066102501</v>
      </c>
      <c r="BD269" s="53">
        <f t="shared" si="336"/>
        <v>-19.453932638942511</v>
      </c>
      <c r="BE269" s="53">
        <f t="shared" si="337"/>
        <v>-7746.9719215691848</v>
      </c>
      <c r="BF269" s="53">
        <f t="shared" si="338"/>
        <v>-4053.0861716486525</v>
      </c>
      <c r="BG269" s="53">
        <f t="shared" si="339"/>
        <v>-37.044160515532504</v>
      </c>
      <c r="BH269" s="53">
        <f t="shared" si="303"/>
        <v>448.5323456072976</v>
      </c>
      <c r="BI269" s="53">
        <f t="shared" si="340"/>
        <v>-3641.5979865568875</v>
      </c>
    </row>
    <row r="270" spans="1:61" x14ac:dyDescent="0.2">
      <c r="A270" s="34"/>
      <c r="B270" s="89"/>
      <c r="C270" s="91"/>
      <c r="D270" s="19"/>
      <c r="E270" s="55">
        <f t="shared" si="308"/>
        <v>43</v>
      </c>
      <c r="F270" s="27">
        <f t="shared" si="304"/>
        <v>5023.1213988527716</v>
      </c>
      <c r="G270" s="27">
        <f t="shared" si="305"/>
        <v>251.1560699426386</v>
      </c>
      <c r="H270" s="28">
        <f t="shared" si="306"/>
        <v>25</v>
      </c>
      <c r="I270" s="27">
        <f t="shared" si="278"/>
        <v>500000</v>
      </c>
      <c r="J270" s="56">
        <f t="shared" si="279"/>
        <v>4.5780000000000003</v>
      </c>
      <c r="K270" s="52">
        <f t="shared" si="309"/>
        <v>2289</v>
      </c>
      <c r="L270" s="28"/>
      <c r="M270" s="96">
        <f t="shared" si="294"/>
        <v>25.623223656035577</v>
      </c>
      <c r="N270" s="9">
        <v>0</v>
      </c>
      <c r="O270" s="30">
        <f t="shared" si="295"/>
        <v>0.77815730555770046</v>
      </c>
      <c r="P270" s="30">
        <f t="shared" si="310"/>
        <v>1.9938898679882976E-2</v>
      </c>
      <c r="Q270" s="30">
        <f t="shared" si="311"/>
        <v>0</v>
      </c>
      <c r="R270" s="30">
        <f t="shared" si="312"/>
        <v>0.7582184068778175</v>
      </c>
      <c r="S270" s="28"/>
      <c r="T270" s="52">
        <f t="shared" si="313"/>
        <v>1708.0552856991526</v>
      </c>
      <c r="U270" s="52">
        <f t="shared" si="307"/>
        <v>1735.5619333433242</v>
      </c>
      <c r="V270" s="19"/>
      <c r="W270" s="19"/>
      <c r="X270" s="53">
        <f t="shared" si="314"/>
        <v>3808.6231045920226</v>
      </c>
      <c r="Y270" s="53">
        <f t="shared" si="315"/>
        <v>-190.43115522960113</v>
      </c>
      <c r="Z270" s="53">
        <f t="shared" si="316"/>
        <v>-18.955460171945436</v>
      </c>
      <c r="AA270" s="53">
        <f t="shared" si="317"/>
        <v>-9969.4493399414878</v>
      </c>
      <c r="AB270" s="53">
        <f t="shared" si="318"/>
        <v>-6370.2128507510115</v>
      </c>
      <c r="AC270" s="53">
        <f t="shared" si="319"/>
        <v>-32.944579297290005</v>
      </c>
      <c r="AD270" s="53">
        <f t="shared" si="297"/>
        <v>437.26430519062484</v>
      </c>
      <c r="AE270" s="53">
        <f t="shared" si="320"/>
        <v>-5965.8931248576764</v>
      </c>
      <c r="AF270" s="19"/>
      <c r="AG270" s="46"/>
      <c r="AH270" s="19"/>
      <c r="AI270" s="55">
        <f t="shared" si="321"/>
        <v>43</v>
      </c>
      <c r="AJ270" s="27">
        <f t="shared" si="322"/>
        <v>5023.1213988527716</v>
      </c>
      <c r="AK270" s="27">
        <f t="shared" si="323"/>
        <v>251.1560699426386</v>
      </c>
      <c r="AL270" s="28">
        <f t="shared" si="324"/>
        <v>25</v>
      </c>
      <c r="AM270" s="27">
        <f t="shared" si="325"/>
        <v>500000</v>
      </c>
      <c r="AN270" s="56">
        <f t="shared" si="286"/>
        <v>4.5780000000000003</v>
      </c>
      <c r="AO270" s="52">
        <f t="shared" si="326"/>
        <v>2289</v>
      </c>
      <c r="AP270" s="28"/>
      <c r="AQ270" s="9">
        <f t="shared" si="301"/>
        <v>20.754811161388819</v>
      </c>
      <c r="AR270" s="9">
        <f t="shared" si="327"/>
        <v>0</v>
      </c>
      <c r="AS270" s="30">
        <f t="shared" si="328"/>
        <v>0.81633199145252611</v>
      </c>
      <c r="AT270" s="30">
        <f t="shared" si="329"/>
        <v>1.694281632759765E-2</v>
      </c>
      <c r="AU270" s="30">
        <f t="shared" si="330"/>
        <v>0</v>
      </c>
      <c r="AV270" s="30">
        <f t="shared" si="331"/>
        <v>0.79938917512492846</v>
      </c>
      <c r="AW270" s="28"/>
      <c r="AX270" s="52">
        <f t="shared" si="332"/>
        <v>1791.8487212382947</v>
      </c>
      <c r="AY270" s="52">
        <f t="shared" si="333"/>
        <v>1829.8018218609614</v>
      </c>
      <c r="AZ270" s="19"/>
      <c r="BA270" s="19"/>
      <c r="BB270" s="53">
        <f t="shared" si="334"/>
        <v>3808.6231045920226</v>
      </c>
      <c r="BC270" s="53">
        <f t="shared" si="335"/>
        <v>-190.43115522960113</v>
      </c>
      <c r="BD270" s="53">
        <f t="shared" si="336"/>
        <v>-18.955460171945436</v>
      </c>
      <c r="BE270" s="53">
        <f t="shared" si="337"/>
        <v>-8471.4081637988256</v>
      </c>
      <c r="BF270" s="53">
        <f t="shared" si="338"/>
        <v>-4872.1716746083493</v>
      </c>
      <c r="BG270" s="53">
        <f t="shared" si="339"/>
        <v>-32.944579297290005</v>
      </c>
      <c r="BH270" s="53">
        <f t="shared" si="303"/>
        <v>444.14342227880007</v>
      </c>
      <c r="BI270" s="53">
        <f t="shared" si="340"/>
        <v>-4460.9728316268393</v>
      </c>
    </row>
    <row r="271" spans="1:61" x14ac:dyDescent="0.2">
      <c r="A271" s="34"/>
      <c r="B271" s="89"/>
      <c r="C271" s="91"/>
      <c r="D271" s="19"/>
      <c r="E271" s="55">
        <f t="shared" si="308"/>
        <v>44</v>
      </c>
      <c r="F271" s="27">
        <f t="shared" si="304"/>
        <v>5023.1213988527716</v>
      </c>
      <c r="G271" s="27">
        <f t="shared" si="305"/>
        <v>251.1560699426386</v>
      </c>
      <c r="H271" s="28">
        <f t="shared" si="306"/>
        <v>25</v>
      </c>
      <c r="I271" s="27">
        <f t="shared" si="278"/>
        <v>500000</v>
      </c>
      <c r="J271" s="56">
        <f t="shared" si="279"/>
        <v>4.7699999999999996</v>
      </c>
      <c r="K271" s="52">
        <f t="shared" si="309"/>
        <v>2385</v>
      </c>
      <c r="L271" s="28"/>
      <c r="M271" s="96">
        <f t="shared" si="294"/>
        <v>28.637207678475217</v>
      </c>
      <c r="N271" s="9">
        <v>0</v>
      </c>
      <c r="O271" s="30">
        <f t="shared" si="295"/>
        <v>0.7582184068778175</v>
      </c>
      <c r="P271" s="30">
        <f t="shared" si="310"/>
        <v>2.1713257983402682E-2</v>
      </c>
      <c r="Q271" s="30">
        <f t="shared" si="311"/>
        <v>0</v>
      </c>
      <c r="R271" s="30">
        <f t="shared" si="312"/>
        <v>0.73650514889441476</v>
      </c>
      <c r="S271" s="28"/>
      <c r="T271" s="52">
        <f t="shared" si="313"/>
        <v>1735.5619333433242</v>
      </c>
      <c r="U271" s="52">
        <f t="shared" si="307"/>
        <v>1756.5647801131793</v>
      </c>
      <c r="V271" s="19"/>
      <c r="W271" s="19"/>
      <c r="X271" s="53">
        <f t="shared" si="314"/>
        <v>3699.5547737767815</v>
      </c>
      <c r="Y271" s="53">
        <f t="shared" si="315"/>
        <v>-184.97773868883908</v>
      </c>
      <c r="Z271" s="53">
        <f t="shared" si="316"/>
        <v>-18.41262872236037</v>
      </c>
      <c r="AA271" s="53">
        <f t="shared" si="317"/>
        <v>-10856.62899170134</v>
      </c>
      <c r="AB271" s="53">
        <f t="shared" si="318"/>
        <v>-7360.4645853357579</v>
      </c>
      <c r="AC271" s="53">
        <f t="shared" si="319"/>
        <v>-27.148827982018009</v>
      </c>
      <c r="AD271" s="53">
        <f t="shared" si="297"/>
        <v>431.01611075678534</v>
      </c>
      <c r="AE271" s="53">
        <f t="shared" si="320"/>
        <v>-6956.5973025609901</v>
      </c>
      <c r="AF271" s="19"/>
      <c r="AG271" s="46"/>
      <c r="AH271" s="19"/>
      <c r="AI271" s="55">
        <f t="shared" si="321"/>
        <v>44</v>
      </c>
      <c r="AJ271" s="27">
        <f t="shared" si="322"/>
        <v>5023.1213988527716</v>
      </c>
      <c r="AK271" s="27">
        <f t="shared" si="323"/>
        <v>251.1560699426386</v>
      </c>
      <c r="AL271" s="28">
        <f t="shared" si="324"/>
        <v>25</v>
      </c>
      <c r="AM271" s="27">
        <f t="shared" si="325"/>
        <v>500000</v>
      </c>
      <c r="AN271" s="56">
        <f t="shared" si="286"/>
        <v>4.7699999999999996</v>
      </c>
      <c r="AO271" s="52">
        <f t="shared" si="326"/>
        <v>2385</v>
      </c>
      <c r="AP271" s="28"/>
      <c r="AQ271" s="9">
        <f t="shared" si="301"/>
        <v>23.196138219564929</v>
      </c>
      <c r="AR271" s="9">
        <f t="shared" si="327"/>
        <v>0</v>
      </c>
      <c r="AS271" s="30">
        <f t="shared" si="328"/>
        <v>0.79938917512492846</v>
      </c>
      <c r="AT271" s="30">
        <f t="shared" si="329"/>
        <v>1.8542741797421835E-2</v>
      </c>
      <c r="AU271" s="30">
        <f t="shared" si="330"/>
        <v>0</v>
      </c>
      <c r="AV271" s="30">
        <f t="shared" si="331"/>
        <v>0.78084643332750658</v>
      </c>
      <c r="AW271" s="28"/>
      <c r="AX271" s="52">
        <f t="shared" si="332"/>
        <v>1829.8018218609614</v>
      </c>
      <c r="AY271" s="52">
        <f t="shared" si="333"/>
        <v>1862.3187434861031</v>
      </c>
      <c r="AZ271" s="19"/>
      <c r="BA271" s="19"/>
      <c r="BB271" s="53">
        <f t="shared" si="334"/>
        <v>3699.5547737767815</v>
      </c>
      <c r="BC271" s="53">
        <f t="shared" si="335"/>
        <v>-184.97773868883908</v>
      </c>
      <c r="BD271" s="53">
        <f t="shared" si="336"/>
        <v>-18.41262872236037</v>
      </c>
      <c r="BE271" s="53">
        <f t="shared" si="337"/>
        <v>-9271.3708987109167</v>
      </c>
      <c r="BF271" s="53">
        <f t="shared" si="338"/>
        <v>-5775.2064923453345</v>
      </c>
      <c r="BG271" s="53">
        <f t="shared" si="339"/>
        <v>-27.148827982018009</v>
      </c>
      <c r="BH271" s="53">
        <f t="shared" si="303"/>
        <v>438.75284124549506</v>
      </c>
      <c r="BI271" s="53">
        <f t="shared" si="340"/>
        <v>-5363.6024790818574</v>
      </c>
    </row>
    <row r="272" spans="1:61" x14ac:dyDescent="0.2">
      <c r="A272" s="34"/>
      <c r="B272" s="89"/>
      <c r="C272" s="91"/>
      <c r="D272" s="19"/>
      <c r="E272" s="55">
        <f t="shared" si="308"/>
        <v>45</v>
      </c>
      <c r="F272" s="27">
        <f t="shared" si="304"/>
        <v>5023.1213988527716</v>
      </c>
      <c r="G272" s="27">
        <f t="shared" si="305"/>
        <v>251.1560699426386</v>
      </c>
      <c r="H272" s="28">
        <f t="shared" si="306"/>
        <v>25</v>
      </c>
      <c r="I272" s="27">
        <f t="shared" si="278"/>
        <v>500000</v>
      </c>
      <c r="J272" s="56">
        <f t="shared" si="279"/>
        <v>4.9669999999999996</v>
      </c>
      <c r="K272" s="52">
        <f t="shared" si="309"/>
        <v>2483.5</v>
      </c>
      <c r="L272" s="28"/>
      <c r="M272" s="96">
        <f t="shared" si="294"/>
        <v>32.079455446734435</v>
      </c>
      <c r="N272" s="9">
        <v>0</v>
      </c>
      <c r="O272" s="30">
        <f t="shared" si="295"/>
        <v>0.73650514889441476</v>
      </c>
      <c r="P272" s="30">
        <f t="shared" si="310"/>
        <v>2.3626684110248892E-2</v>
      </c>
      <c r="Q272" s="30">
        <f t="shared" si="311"/>
        <v>0</v>
      </c>
      <c r="R272" s="30">
        <f t="shared" si="312"/>
        <v>0.71287846478416583</v>
      </c>
      <c r="S272" s="28"/>
      <c r="T272" s="52">
        <f t="shared" si="313"/>
        <v>1756.5647801131793</v>
      </c>
      <c r="U272" s="52">
        <f t="shared" si="307"/>
        <v>1770.4336672914758</v>
      </c>
      <c r="V272" s="19"/>
      <c r="W272" s="19"/>
      <c r="X272" s="53">
        <f t="shared" si="314"/>
        <v>3580.8750712386554</v>
      </c>
      <c r="Y272" s="53">
        <f t="shared" si="315"/>
        <v>-179.04375356193279</v>
      </c>
      <c r="Z272" s="53">
        <f t="shared" si="316"/>
        <v>-17.821961619604146</v>
      </c>
      <c r="AA272" s="53">
        <f t="shared" si="317"/>
        <v>-11813.342055124445</v>
      </c>
      <c r="AB272" s="53">
        <f t="shared" si="318"/>
        <v>-8429.3326990673268</v>
      </c>
      <c r="AC272" s="53">
        <f t="shared" si="319"/>
        <v>-20.759636875684382</v>
      </c>
      <c r="AD272" s="53">
        <f t="shared" si="297"/>
        <v>423.48437578152635</v>
      </c>
      <c r="AE272" s="53">
        <f t="shared" si="320"/>
        <v>-8026.6079601614847</v>
      </c>
      <c r="AF272" s="19"/>
      <c r="AG272" s="46"/>
      <c r="AH272" s="19"/>
      <c r="AI272" s="55">
        <f t="shared" si="321"/>
        <v>45</v>
      </c>
      <c r="AJ272" s="27">
        <f t="shared" si="322"/>
        <v>5023.1213988527716</v>
      </c>
      <c r="AK272" s="27">
        <f t="shared" si="323"/>
        <v>251.1560699426386</v>
      </c>
      <c r="AL272" s="28">
        <f t="shared" si="324"/>
        <v>25</v>
      </c>
      <c r="AM272" s="27">
        <f t="shared" si="325"/>
        <v>500000</v>
      </c>
      <c r="AN272" s="56">
        <f t="shared" si="286"/>
        <v>4.9669999999999996</v>
      </c>
      <c r="AO272" s="52">
        <f t="shared" si="326"/>
        <v>2483.5</v>
      </c>
      <c r="AP272" s="28"/>
      <c r="AQ272" s="9">
        <f t="shared" si="301"/>
        <v>25.984358911854894</v>
      </c>
      <c r="AR272" s="9">
        <f t="shared" si="327"/>
        <v>0</v>
      </c>
      <c r="AS272" s="30">
        <f t="shared" si="328"/>
        <v>0.78084643332750658</v>
      </c>
      <c r="AT272" s="30">
        <f t="shared" si="329"/>
        <v>2.0289793978623703E-2</v>
      </c>
      <c r="AU272" s="30">
        <f t="shared" si="330"/>
        <v>0</v>
      </c>
      <c r="AV272" s="30">
        <f t="shared" si="331"/>
        <v>0.76055663934888285</v>
      </c>
      <c r="AW272" s="28"/>
      <c r="AX272" s="52">
        <f t="shared" si="332"/>
        <v>1862.3187434861031</v>
      </c>
      <c r="AY272" s="52">
        <f t="shared" si="333"/>
        <v>1888.8424138229504</v>
      </c>
      <c r="AZ272" s="19"/>
      <c r="BA272" s="19"/>
      <c r="BB272" s="53">
        <f t="shared" si="334"/>
        <v>3580.8750712386554</v>
      </c>
      <c r="BC272" s="53">
        <f t="shared" si="335"/>
        <v>-179.04375356193279</v>
      </c>
      <c r="BD272" s="53">
        <f t="shared" si="336"/>
        <v>-17.821961619604146</v>
      </c>
      <c r="BE272" s="53">
        <f t="shared" si="337"/>
        <v>-10144.896989311852</v>
      </c>
      <c r="BF272" s="53">
        <f t="shared" si="338"/>
        <v>-6760.8876332547334</v>
      </c>
      <c r="BG272" s="53">
        <f t="shared" si="339"/>
        <v>-20.759636875684382</v>
      </c>
      <c r="BH272" s="53">
        <f t="shared" si="303"/>
        <v>432.16636729912096</v>
      </c>
      <c r="BI272" s="53">
        <f t="shared" si="340"/>
        <v>-6349.4809028312966</v>
      </c>
    </row>
    <row r="273" spans="1:61" x14ac:dyDescent="0.2">
      <c r="A273" s="34"/>
      <c r="B273" s="89"/>
      <c r="C273" s="91"/>
      <c r="D273" s="19"/>
      <c r="E273" s="55">
        <f t="shared" si="308"/>
        <v>46</v>
      </c>
      <c r="F273" s="27">
        <f t="shared" si="304"/>
        <v>5023.1213988527716</v>
      </c>
      <c r="G273" s="27">
        <f t="shared" si="305"/>
        <v>251.1560699426386</v>
      </c>
      <c r="H273" s="28">
        <f t="shared" si="306"/>
        <v>25</v>
      </c>
      <c r="I273" s="27">
        <f t="shared" si="278"/>
        <v>500000</v>
      </c>
      <c r="J273" s="56">
        <f t="shared" si="279"/>
        <v>5.1669999999999998</v>
      </c>
      <c r="K273" s="52">
        <f t="shared" si="309"/>
        <v>2583.5</v>
      </c>
      <c r="L273" s="28"/>
      <c r="M273" s="96">
        <f t="shared" si="294"/>
        <v>35.983846857204576</v>
      </c>
      <c r="N273" s="9">
        <v>0</v>
      </c>
      <c r="O273" s="30">
        <f t="shared" si="295"/>
        <v>0.71287846478416583</v>
      </c>
      <c r="P273" s="30">
        <f t="shared" si="310"/>
        <v>2.5652109504592527E-2</v>
      </c>
      <c r="Q273" s="30">
        <f t="shared" si="311"/>
        <v>0</v>
      </c>
      <c r="R273" s="30">
        <f t="shared" si="312"/>
        <v>0.68722635527957332</v>
      </c>
      <c r="S273" s="28"/>
      <c r="T273" s="52">
        <f t="shared" si="313"/>
        <v>1770.4336672914758</v>
      </c>
      <c r="U273" s="52">
        <f t="shared" si="307"/>
        <v>1775.4492888647776</v>
      </c>
      <c r="V273" s="19"/>
      <c r="W273" s="19"/>
      <c r="X273" s="53">
        <f t="shared" si="314"/>
        <v>3452.021411060422</v>
      </c>
      <c r="Y273" s="53">
        <f t="shared" si="315"/>
        <v>-172.60107055302112</v>
      </c>
      <c r="Z273" s="53">
        <f t="shared" si="316"/>
        <v>-17.180658881989334</v>
      </c>
      <c r="AA273" s="53">
        <f t="shared" si="317"/>
        <v>-12826.054752296264</v>
      </c>
      <c r="AB273" s="53">
        <f t="shared" si="318"/>
        <v>-9563.8150706708529</v>
      </c>
      <c r="AC273" s="53">
        <f t="shared" si="319"/>
        <v>-12.61097649061349</v>
      </c>
      <c r="AD273" s="53">
        <f t="shared" si="297"/>
        <v>414.57348984828735</v>
      </c>
      <c r="AE273" s="53">
        <f t="shared" si="320"/>
        <v>-9161.8525573131792</v>
      </c>
      <c r="AF273" s="19"/>
      <c r="AG273" s="46"/>
      <c r="AH273" s="19"/>
      <c r="AI273" s="55">
        <f t="shared" si="321"/>
        <v>46</v>
      </c>
      <c r="AJ273" s="27">
        <f t="shared" si="322"/>
        <v>5023.1213988527716</v>
      </c>
      <c r="AK273" s="27">
        <f t="shared" si="323"/>
        <v>251.1560699426386</v>
      </c>
      <c r="AL273" s="28">
        <f t="shared" si="324"/>
        <v>25</v>
      </c>
      <c r="AM273" s="27">
        <f t="shared" si="325"/>
        <v>500000</v>
      </c>
      <c r="AN273" s="56">
        <f t="shared" si="286"/>
        <v>5.1669999999999998</v>
      </c>
      <c r="AO273" s="52">
        <f t="shared" si="326"/>
        <v>2583.5</v>
      </c>
      <c r="AP273" s="28"/>
      <c r="AQ273" s="9">
        <f t="shared" si="301"/>
        <v>29.146915954335707</v>
      </c>
      <c r="AR273" s="9">
        <f t="shared" si="327"/>
        <v>0</v>
      </c>
      <c r="AS273" s="30">
        <f t="shared" si="328"/>
        <v>0.76055663934888285</v>
      </c>
      <c r="AT273" s="30">
        <f t="shared" si="329"/>
        <v>2.2167880445613904E-2</v>
      </c>
      <c r="AU273" s="30">
        <f t="shared" si="330"/>
        <v>0</v>
      </c>
      <c r="AV273" s="30">
        <f t="shared" si="331"/>
        <v>0.73838875890326894</v>
      </c>
      <c r="AW273" s="28"/>
      <c r="AX273" s="52">
        <f t="shared" si="332"/>
        <v>1888.8424138229504</v>
      </c>
      <c r="AY273" s="52">
        <f t="shared" si="333"/>
        <v>1907.6273586265952</v>
      </c>
      <c r="AZ273" s="19"/>
      <c r="BA273" s="19"/>
      <c r="BB273" s="53">
        <f t="shared" si="334"/>
        <v>3452.021411060422</v>
      </c>
      <c r="BC273" s="53">
        <f t="shared" si="335"/>
        <v>-172.60107055302112</v>
      </c>
      <c r="BD273" s="53">
        <f t="shared" si="336"/>
        <v>-17.180658881989334</v>
      </c>
      <c r="BE273" s="53">
        <f t="shared" si="337"/>
        <v>-11083.940222806952</v>
      </c>
      <c r="BF273" s="53">
        <f t="shared" si="338"/>
        <v>-7821.7005411815408</v>
      </c>
      <c r="BG273" s="53">
        <f t="shared" si="339"/>
        <v>-12.61097649061349</v>
      </c>
      <c r="BH273" s="53">
        <f t="shared" si="303"/>
        <v>424.29439013615752</v>
      </c>
      <c r="BI273" s="53">
        <f t="shared" si="340"/>
        <v>-7410.0171275359962</v>
      </c>
    </row>
    <row r="274" spans="1:61" x14ac:dyDescent="0.2">
      <c r="A274" s="34"/>
      <c r="B274" s="89"/>
      <c r="C274" s="91"/>
      <c r="D274" s="19"/>
      <c r="E274" s="55">
        <f t="shared" si="308"/>
        <v>47</v>
      </c>
      <c r="F274" s="27">
        <f t="shared" si="304"/>
        <v>5023.1213988527716</v>
      </c>
      <c r="G274" s="27">
        <f t="shared" si="305"/>
        <v>251.1560699426386</v>
      </c>
      <c r="H274" s="28">
        <f t="shared" si="306"/>
        <v>25</v>
      </c>
      <c r="I274" s="27">
        <f t="shared" si="278"/>
        <v>500000</v>
      </c>
      <c r="J274" s="56">
        <f t="shared" si="279"/>
        <v>5.3710000000000004</v>
      </c>
      <c r="K274" s="52">
        <f t="shared" si="309"/>
        <v>2685.5</v>
      </c>
      <c r="L274" s="28"/>
      <c r="M274" s="96">
        <f t="shared" si="294"/>
        <v>40.388565248208387</v>
      </c>
      <c r="N274" s="9">
        <v>0</v>
      </c>
      <c r="O274" s="30">
        <f t="shared" si="295"/>
        <v>0.68722635527957332</v>
      </c>
      <c r="P274" s="30">
        <f t="shared" si="310"/>
        <v>2.7756086490497486E-2</v>
      </c>
      <c r="Q274" s="30">
        <f t="shared" si="311"/>
        <v>0</v>
      </c>
      <c r="R274" s="30">
        <f t="shared" si="312"/>
        <v>0.65947026878907589</v>
      </c>
      <c r="S274" s="28"/>
      <c r="T274" s="52">
        <f t="shared" si="313"/>
        <v>1775.4492888647776</v>
      </c>
      <c r="U274" s="52">
        <f t="shared" si="307"/>
        <v>1771.0074068330632</v>
      </c>
      <c r="V274" s="19"/>
      <c r="W274" s="19"/>
      <c r="X274" s="53">
        <f t="shared" si="314"/>
        <v>3312.5992190615962</v>
      </c>
      <c r="Y274" s="53">
        <f t="shared" si="315"/>
        <v>-165.62996095307983</v>
      </c>
      <c r="Z274" s="53">
        <f t="shared" si="316"/>
        <v>-16.486756719726898</v>
      </c>
      <c r="AA274" s="53">
        <f t="shared" si="317"/>
        <v>-13878.043245248742</v>
      </c>
      <c r="AB274" s="53">
        <f t="shared" si="318"/>
        <v>-10747.560743859953</v>
      </c>
      <c r="AC274" s="53">
        <f t="shared" si="319"/>
        <v>-3.8248633334019289</v>
      </c>
      <c r="AD274" s="53">
        <f t="shared" si="297"/>
        <v>404.11153121675159</v>
      </c>
      <c r="AE274" s="53">
        <f t="shared" si="320"/>
        <v>-10347.274075976604</v>
      </c>
      <c r="AF274" s="19"/>
      <c r="AG274" s="46"/>
      <c r="AH274" s="19"/>
      <c r="AI274" s="55">
        <f t="shared" si="321"/>
        <v>47</v>
      </c>
      <c r="AJ274" s="27">
        <f t="shared" si="322"/>
        <v>5023.1213988527716</v>
      </c>
      <c r="AK274" s="27">
        <f t="shared" si="323"/>
        <v>251.1560699426386</v>
      </c>
      <c r="AL274" s="28">
        <f t="shared" si="324"/>
        <v>25</v>
      </c>
      <c r="AM274" s="27">
        <f t="shared" si="325"/>
        <v>500000</v>
      </c>
      <c r="AN274" s="56">
        <f t="shared" si="286"/>
        <v>5.3710000000000004</v>
      </c>
      <c r="AO274" s="52">
        <f t="shared" si="326"/>
        <v>2685.5</v>
      </c>
      <c r="AP274" s="28"/>
      <c r="AQ274" s="9">
        <f t="shared" si="301"/>
        <v>32.714737851048795</v>
      </c>
      <c r="AR274" s="9">
        <f t="shared" si="327"/>
        <v>0</v>
      </c>
      <c r="AS274" s="30">
        <f t="shared" si="328"/>
        <v>0.73838875890326894</v>
      </c>
      <c r="AT274" s="30">
        <f t="shared" si="329"/>
        <v>2.4156194679681716E-2</v>
      </c>
      <c r="AU274" s="30">
        <f t="shared" si="330"/>
        <v>0</v>
      </c>
      <c r="AV274" s="30">
        <f t="shared" si="331"/>
        <v>0.71423256422358727</v>
      </c>
      <c r="AW274" s="28"/>
      <c r="AX274" s="52">
        <f t="shared" si="332"/>
        <v>1907.6273586265952</v>
      </c>
      <c r="AY274" s="52">
        <f t="shared" si="333"/>
        <v>1918.0715512224435</v>
      </c>
      <c r="AZ274" s="19"/>
      <c r="BA274" s="19"/>
      <c r="BB274" s="53">
        <f t="shared" si="334"/>
        <v>3312.5992190615962</v>
      </c>
      <c r="BC274" s="53">
        <f t="shared" si="335"/>
        <v>-165.62996095307983</v>
      </c>
      <c r="BD274" s="53">
        <f t="shared" si="336"/>
        <v>-16.486756719726898</v>
      </c>
      <c r="BE274" s="53">
        <f t="shared" si="337"/>
        <v>-12078.097339840859</v>
      </c>
      <c r="BF274" s="53">
        <f t="shared" si="338"/>
        <v>-8947.6148384520693</v>
      </c>
      <c r="BG274" s="53">
        <f t="shared" si="339"/>
        <v>-3.8248633334019289</v>
      </c>
      <c r="BH274" s="53">
        <f t="shared" si="303"/>
        <v>414.96283970565821</v>
      </c>
      <c r="BI274" s="53">
        <f t="shared" si="340"/>
        <v>-8536.4768620798131</v>
      </c>
    </row>
    <row r="275" spans="1:61" x14ac:dyDescent="0.2">
      <c r="A275" s="34"/>
      <c r="B275" s="89"/>
      <c r="C275" s="91"/>
      <c r="D275" s="19"/>
      <c r="E275" s="55">
        <f t="shared" si="308"/>
        <v>48</v>
      </c>
      <c r="F275" s="27">
        <f t="shared" si="304"/>
        <v>5023.1213988527716</v>
      </c>
      <c r="G275" s="27">
        <f t="shared" si="305"/>
        <v>251.1560699426386</v>
      </c>
      <c r="H275" s="28">
        <f t="shared" si="306"/>
        <v>25</v>
      </c>
      <c r="I275" s="27">
        <f t="shared" si="278"/>
        <v>500000</v>
      </c>
      <c r="J275" s="56">
        <f t="shared" si="279"/>
        <v>5.5789999999999997</v>
      </c>
      <c r="K275" s="52">
        <f t="shared" si="309"/>
        <v>2789.5</v>
      </c>
      <c r="L275" s="28"/>
      <c r="M275" s="96">
        <f t="shared" si="294"/>
        <v>45.350819239364668</v>
      </c>
      <c r="N275" s="9">
        <v>0</v>
      </c>
      <c r="O275" s="30">
        <f t="shared" si="295"/>
        <v>0.65947026878907589</v>
      </c>
      <c r="P275" s="30">
        <f t="shared" si="310"/>
        <v>2.9907516953588613E-2</v>
      </c>
      <c r="Q275" s="30">
        <f t="shared" si="311"/>
        <v>0</v>
      </c>
      <c r="R275" s="30">
        <f t="shared" si="312"/>
        <v>0.62956275183548727</v>
      </c>
      <c r="S275" s="28"/>
      <c r="T275" s="52">
        <f t="shared" si="313"/>
        <v>1771.0074068330632</v>
      </c>
      <c r="U275" s="52">
        <f t="shared" si="307"/>
        <v>1756.1652962450917</v>
      </c>
      <c r="V275" s="19"/>
      <c r="W275" s="19"/>
      <c r="X275" s="53">
        <f t="shared" si="314"/>
        <v>3162.370130665473</v>
      </c>
      <c r="Y275" s="53">
        <f t="shared" si="315"/>
        <v>-158.11850653327366</v>
      </c>
      <c r="Z275" s="53">
        <f t="shared" si="316"/>
        <v>-15.739068795887182</v>
      </c>
      <c r="AA275" s="53">
        <f t="shared" si="317"/>
        <v>-14953.758476794306</v>
      </c>
      <c r="AB275" s="53">
        <f t="shared" si="318"/>
        <v>-11965.245921457994</v>
      </c>
      <c r="AC275" s="53">
        <f t="shared" si="319"/>
        <v>5.9540623161671302</v>
      </c>
      <c r="AD275" s="53">
        <f t="shared" si="297"/>
        <v>392.03030391362273</v>
      </c>
      <c r="AE275" s="53">
        <f t="shared" si="320"/>
        <v>-11567.261555228204</v>
      </c>
      <c r="AF275" s="19"/>
      <c r="AG275" s="46"/>
      <c r="AH275" s="19"/>
      <c r="AI275" s="55">
        <f t="shared" si="321"/>
        <v>48</v>
      </c>
      <c r="AJ275" s="27">
        <f t="shared" si="322"/>
        <v>5023.1213988527716</v>
      </c>
      <c r="AK275" s="27">
        <f t="shared" si="323"/>
        <v>251.1560699426386</v>
      </c>
      <c r="AL275" s="28">
        <f t="shared" si="324"/>
        <v>25</v>
      </c>
      <c r="AM275" s="27">
        <f t="shared" si="325"/>
        <v>500000</v>
      </c>
      <c r="AN275" s="56">
        <f t="shared" si="286"/>
        <v>5.5789999999999997</v>
      </c>
      <c r="AO275" s="52">
        <f t="shared" si="326"/>
        <v>2789.5</v>
      </c>
      <c r="AP275" s="28"/>
      <c r="AQ275" s="9">
        <f t="shared" si="301"/>
        <v>36.734163583885383</v>
      </c>
      <c r="AR275" s="9">
        <f t="shared" si="327"/>
        <v>0</v>
      </c>
      <c r="AS275" s="30">
        <f t="shared" si="328"/>
        <v>0.71423256422358727</v>
      </c>
      <c r="AT275" s="30">
        <f t="shared" si="329"/>
        <v>2.623673585112718E-2</v>
      </c>
      <c r="AU275" s="30">
        <f t="shared" si="330"/>
        <v>0</v>
      </c>
      <c r="AV275" s="30">
        <f t="shared" si="331"/>
        <v>0.68799582837246009</v>
      </c>
      <c r="AW275" s="28"/>
      <c r="AX275" s="52">
        <f t="shared" si="332"/>
        <v>1918.0715512224435</v>
      </c>
      <c r="AY275" s="52">
        <f t="shared" si="333"/>
        <v>1919.1643632449775</v>
      </c>
      <c r="AZ275" s="19"/>
      <c r="BA275" s="19"/>
      <c r="BB275" s="53">
        <f t="shared" si="334"/>
        <v>3162.370130665473</v>
      </c>
      <c r="BC275" s="53">
        <f t="shared" si="335"/>
        <v>-158.11850653327366</v>
      </c>
      <c r="BD275" s="53">
        <f t="shared" si="336"/>
        <v>-15.739068795887182</v>
      </c>
      <c r="BE275" s="53">
        <f t="shared" si="337"/>
        <v>-13118.367925563591</v>
      </c>
      <c r="BF275" s="53">
        <f t="shared" si="338"/>
        <v>-10129.855370227278</v>
      </c>
      <c r="BG275" s="53">
        <f t="shared" si="339"/>
        <v>5.9540623161671302</v>
      </c>
      <c r="BH275" s="53">
        <f t="shared" si="303"/>
        <v>404.10370157559453</v>
      </c>
      <c r="BI275" s="53">
        <f t="shared" si="340"/>
        <v>-9719.7976063355181</v>
      </c>
    </row>
    <row r="276" spans="1:61" x14ac:dyDescent="0.2">
      <c r="A276" s="34"/>
      <c r="B276" s="89"/>
      <c r="C276" s="91"/>
      <c r="D276" s="19"/>
      <c r="E276" s="55">
        <f t="shared" si="308"/>
        <v>49</v>
      </c>
      <c r="F276" s="27">
        <f t="shared" si="304"/>
        <v>5023.1213988527716</v>
      </c>
      <c r="G276" s="27">
        <f t="shared" si="305"/>
        <v>251.1560699426386</v>
      </c>
      <c r="H276" s="28">
        <f t="shared" si="306"/>
        <v>25</v>
      </c>
      <c r="I276" s="27">
        <f t="shared" si="278"/>
        <v>500000</v>
      </c>
      <c r="J276" s="56">
        <f t="shared" si="279"/>
        <v>5.7889999999999997</v>
      </c>
      <c r="K276" s="52">
        <f t="shared" si="309"/>
        <v>2894.5</v>
      </c>
      <c r="L276" s="28"/>
      <c r="M276" s="96">
        <f t="shared" si="294"/>
        <v>50.932973429504443</v>
      </c>
      <c r="N276" s="9">
        <v>0</v>
      </c>
      <c r="O276" s="30">
        <f t="shared" si="295"/>
        <v>0.62956275183548727</v>
      </c>
      <c r="P276" s="30">
        <f t="shared" si="310"/>
        <v>3.206550291144257E-2</v>
      </c>
      <c r="Q276" s="30">
        <f t="shared" si="311"/>
        <v>0</v>
      </c>
      <c r="R276" s="30">
        <f t="shared" si="312"/>
        <v>0.59749724892404465</v>
      </c>
      <c r="S276" s="28"/>
      <c r="T276" s="52">
        <f t="shared" si="313"/>
        <v>1756.1652962450917</v>
      </c>
      <c r="U276" s="52">
        <f t="shared" si="307"/>
        <v>1729.4557870106473</v>
      </c>
      <c r="V276" s="19"/>
      <c r="W276" s="19"/>
      <c r="X276" s="53">
        <f t="shared" si="314"/>
        <v>3001.3012168260298</v>
      </c>
      <c r="Y276" s="53">
        <f t="shared" si="315"/>
        <v>-150.06506084130152</v>
      </c>
      <c r="Z276" s="53">
        <f t="shared" si="316"/>
        <v>-14.937431223101116</v>
      </c>
      <c r="AA276" s="53">
        <f t="shared" si="317"/>
        <v>-16032.751455721285</v>
      </c>
      <c r="AB276" s="53">
        <f t="shared" si="318"/>
        <v>-13196.452730959658</v>
      </c>
      <c r="AC276" s="53">
        <f t="shared" si="319"/>
        <v>17.322929599309365</v>
      </c>
      <c r="AD276" s="53">
        <f t="shared" si="297"/>
        <v>378.24984568525338</v>
      </c>
      <c r="AE276" s="53">
        <f t="shared" si="320"/>
        <v>-12800.879955675095</v>
      </c>
      <c r="AF276" s="19"/>
      <c r="AG276" s="46"/>
      <c r="AH276" s="19"/>
      <c r="AI276" s="55">
        <f t="shared" si="321"/>
        <v>49</v>
      </c>
      <c r="AJ276" s="27">
        <f t="shared" si="322"/>
        <v>5023.1213988527716</v>
      </c>
      <c r="AK276" s="27">
        <f t="shared" si="323"/>
        <v>251.1560699426386</v>
      </c>
      <c r="AL276" s="28">
        <f t="shared" si="324"/>
        <v>25</v>
      </c>
      <c r="AM276" s="27">
        <f t="shared" si="325"/>
        <v>500000</v>
      </c>
      <c r="AN276" s="56">
        <f t="shared" si="286"/>
        <v>5.7889999999999997</v>
      </c>
      <c r="AO276" s="52">
        <f t="shared" si="326"/>
        <v>2894.5</v>
      </c>
      <c r="AP276" s="28"/>
      <c r="AQ276" s="9">
        <f t="shared" si="301"/>
        <v>41.255708477898601</v>
      </c>
      <c r="AR276" s="9">
        <f t="shared" si="327"/>
        <v>0</v>
      </c>
      <c r="AS276" s="30">
        <f t="shared" si="328"/>
        <v>0.68799582837246009</v>
      </c>
      <c r="AT276" s="30">
        <f t="shared" si="329"/>
        <v>2.8383755329344573E-2</v>
      </c>
      <c r="AU276" s="30">
        <f t="shared" si="330"/>
        <v>0</v>
      </c>
      <c r="AV276" s="30">
        <f t="shared" si="331"/>
        <v>0.65961207304311553</v>
      </c>
      <c r="AW276" s="28"/>
      <c r="AX276" s="52">
        <f t="shared" si="332"/>
        <v>1919.1643632449775</v>
      </c>
      <c r="AY276" s="52">
        <f t="shared" si="333"/>
        <v>1909.247145423298</v>
      </c>
      <c r="AZ276" s="19"/>
      <c r="BA276" s="19"/>
      <c r="BB276" s="53">
        <f t="shared" si="334"/>
        <v>3001.3012168260298</v>
      </c>
      <c r="BC276" s="53">
        <f t="shared" si="335"/>
        <v>-150.06506084130152</v>
      </c>
      <c r="BD276" s="53">
        <f t="shared" si="336"/>
        <v>-14.937431223101116</v>
      </c>
      <c r="BE276" s="53">
        <f t="shared" si="337"/>
        <v>-14191.877664672285</v>
      </c>
      <c r="BF276" s="53">
        <f t="shared" si="338"/>
        <v>-11355.578939910658</v>
      </c>
      <c r="BG276" s="53">
        <f t="shared" si="339"/>
        <v>17.322929599309365</v>
      </c>
      <c r="BH276" s="53">
        <f t="shared" si="303"/>
        <v>391.63143888454113</v>
      </c>
      <c r="BI276" s="53">
        <f t="shared" si="340"/>
        <v>-10946.624571426808</v>
      </c>
    </row>
    <row r="277" spans="1:61" x14ac:dyDescent="0.2">
      <c r="A277" s="34"/>
      <c r="B277" s="89"/>
      <c r="C277" s="91"/>
      <c r="D277" s="19"/>
      <c r="E277" s="55">
        <f t="shared" si="308"/>
        <v>50</v>
      </c>
      <c r="F277" s="27">
        <f t="shared" si="304"/>
        <v>5023.1213988527716</v>
      </c>
      <c r="G277" s="27">
        <f t="shared" si="305"/>
        <v>251.1560699426386</v>
      </c>
      <c r="H277" s="28">
        <f t="shared" si="306"/>
        <v>25</v>
      </c>
      <c r="I277" s="27">
        <f t="shared" si="278"/>
        <v>500000</v>
      </c>
      <c r="J277" s="56">
        <f t="shared" si="279"/>
        <v>6.0010000000000003</v>
      </c>
      <c r="K277" s="52">
        <f t="shared" si="309"/>
        <v>3000.5</v>
      </c>
      <c r="L277" s="28"/>
      <c r="M277" s="96">
        <f t="shared" si="294"/>
        <v>57.198201384599741</v>
      </c>
      <c r="N277" s="9">
        <v>0</v>
      </c>
      <c r="O277" s="30">
        <f t="shared" si="295"/>
        <v>0.59749724892404465</v>
      </c>
      <c r="P277" s="30">
        <f t="shared" si="310"/>
        <v>3.4175767970701827E-2</v>
      </c>
      <c r="Q277" s="30">
        <f t="shared" si="311"/>
        <v>0</v>
      </c>
      <c r="R277" s="30">
        <f t="shared" si="312"/>
        <v>0.56332148095334278</v>
      </c>
      <c r="S277" s="28"/>
      <c r="T277" s="52">
        <f t="shared" si="313"/>
        <v>1729.4557870106473</v>
      </c>
      <c r="U277" s="52">
        <f t="shared" si="307"/>
        <v>1690.246103600505</v>
      </c>
      <c r="V277" s="19"/>
      <c r="W277" s="19"/>
      <c r="X277" s="53">
        <f t="shared" si="314"/>
        <v>2829.6321854101702</v>
      </c>
      <c r="Y277" s="53">
        <f t="shared" si="315"/>
        <v>-141.48160927050853</v>
      </c>
      <c r="Z277" s="53">
        <f t="shared" si="316"/>
        <v>-14.083037023833569</v>
      </c>
      <c r="AA277" s="53">
        <f t="shared" si="317"/>
        <v>-17087.883985350913</v>
      </c>
      <c r="AB277" s="53">
        <f t="shared" si="318"/>
        <v>-14413.816446235085</v>
      </c>
      <c r="AC277" s="53">
        <f t="shared" si="319"/>
        <v>29.478889791221707</v>
      </c>
      <c r="AD277" s="53">
        <f t="shared" si="297"/>
        <v>362.66840267437783</v>
      </c>
      <c r="AE277" s="53">
        <f t="shared" si="320"/>
        <v>-14021.669153769486</v>
      </c>
      <c r="AF277" s="19"/>
      <c r="AG277" s="46"/>
      <c r="AH277" s="19"/>
      <c r="AI277" s="55">
        <f t="shared" si="321"/>
        <v>50</v>
      </c>
      <c r="AJ277" s="27">
        <f t="shared" si="322"/>
        <v>5023.1213988527716</v>
      </c>
      <c r="AK277" s="27">
        <f t="shared" si="323"/>
        <v>251.1560699426386</v>
      </c>
      <c r="AL277" s="28">
        <f t="shared" si="324"/>
        <v>25</v>
      </c>
      <c r="AM277" s="27">
        <f t="shared" si="325"/>
        <v>500000</v>
      </c>
      <c r="AN277" s="56">
        <f t="shared" si="286"/>
        <v>6.0010000000000003</v>
      </c>
      <c r="AO277" s="52">
        <f t="shared" si="326"/>
        <v>3000.5</v>
      </c>
      <c r="AP277" s="28"/>
      <c r="AQ277" s="9">
        <f t="shared" si="301"/>
        <v>46.330543121525793</v>
      </c>
      <c r="AR277" s="9">
        <f t="shared" si="327"/>
        <v>0</v>
      </c>
      <c r="AS277" s="30">
        <f t="shared" si="328"/>
        <v>0.65961207304311553</v>
      </c>
      <c r="AT277" s="30">
        <f t="shared" si="329"/>
        <v>3.0560185593603083E-2</v>
      </c>
      <c r="AU277" s="30">
        <f t="shared" si="330"/>
        <v>0</v>
      </c>
      <c r="AV277" s="30">
        <f t="shared" si="331"/>
        <v>0.62905188744951246</v>
      </c>
      <c r="AW277" s="28"/>
      <c r="AX277" s="52">
        <f t="shared" si="332"/>
        <v>1909.247145423298</v>
      </c>
      <c r="AY277" s="52">
        <f t="shared" si="333"/>
        <v>1887.470188292262</v>
      </c>
      <c r="AZ277" s="19"/>
      <c r="BA277" s="19"/>
      <c r="BB277" s="53">
        <f t="shared" si="334"/>
        <v>2829.6321854101702</v>
      </c>
      <c r="BC277" s="53">
        <f t="shared" si="335"/>
        <v>-141.48160927050853</v>
      </c>
      <c r="BD277" s="53">
        <f t="shared" si="336"/>
        <v>-14.083037023833569</v>
      </c>
      <c r="BE277" s="53">
        <f t="shared" si="337"/>
        <v>-15280.092796801542</v>
      </c>
      <c r="BF277" s="53">
        <f t="shared" si="338"/>
        <v>-12606.025257685715</v>
      </c>
      <c r="BG277" s="53">
        <f t="shared" si="339"/>
        <v>29.478889791221707</v>
      </c>
      <c r="BH277" s="53">
        <f t="shared" si="303"/>
        <v>377.42857807481198</v>
      </c>
      <c r="BI277" s="53">
        <f t="shared" si="340"/>
        <v>-12199.11778981968</v>
      </c>
    </row>
    <row r="278" spans="1:61" x14ac:dyDescent="0.2">
      <c r="A278" s="34"/>
      <c r="B278" s="89"/>
      <c r="C278" s="91"/>
      <c r="D278" s="19"/>
      <c r="E278" s="55">
        <f t="shared" si="308"/>
        <v>51</v>
      </c>
      <c r="F278" s="27">
        <f t="shared" si="304"/>
        <v>5023.1213988527716</v>
      </c>
      <c r="G278" s="27">
        <f t="shared" si="305"/>
        <v>251.1560699426386</v>
      </c>
      <c r="H278" s="28">
        <f t="shared" si="306"/>
        <v>25</v>
      </c>
      <c r="I278" s="27">
        <f t="shared" si="278"/>
        <v>500000</v>
      </c>
      <c r="J278" s="56">
        <f t="shared" si="279"/>
        <v>6.2149999999999999</v>
      </c>
      <c r="K278" s="52">
        <f t="shared" si="309"/>
        <v>3107.5</v>
      </c>
      <c r="L278" s="28"/>
      <c r="M278" s="96">
        <f t="shared" si="294"/>
        <v>64.179283812147389</v>
      </c>
      <c r="N278" s="9">
        <v>0</v>
      </c>
      <c r="O278" s="30">
        <f t="shared" si="295"/>
        <v>0.56332148095334278</v>
      </c>
      <c r="P278" s="30">
        <f t="shared" si="310"/>
        <v>3.6153569203583764E-2</v>
      </c>
      <c r="Q278" s="30">
        <f t="shared" si="311"/>
        <v>0</v>
      </c>
      <c r="R278" s="30">
        <f t="shared" si="312"/>
        <v>0.52716791174975897</v>
      </c>
      <c r="S278" s="28"/>
      <c r="T278" s="52">
        <f t="shared" si="313"/>
        <v>1690.246103600505</v>
      </c>
      <c r="U278" s="52">
        <f t="shared" si="307"/>
        <v>1638.174285762376</v>
      </c>
      <c r="V278" s="19"/>
      <c r="W278" s="19"/>
      <c r="X278" s="53">
        <f t="shared" si="314"/>
        <v>2648.0284182987439</v>
      </c>
      <c r="Y278" s="53">
        <f t="shared" si="315"/>
        <v>-132.4014209149372</v>
      </c>
      <c r="Z278" s="53">
        <f t="shared" si="316"/>
        <v>-13.179197793743974</v>
      </c>
      <c r="AA278" s="53">
        <f t="shared" si="317"/>
        <v>-18076.784601791882</v>
      </c>
      <c r="AB278" s="53">
        <f t="shared" si="318"/>
        <v>-15574.336802201819</v>
      </c>
      <c r="AC278" s="53">
        <f t="shared" si="319"/>
        <v>42.268993334083405</v>
      </c>
      <c r="AD278" s="53">
        <f t="shared" si="297"/>
        <v>345.28592047240608</v>
      </c>
      <c r="AE278" s="53">
        <f t="shared" si="320"/>
        <v>-15186.78188839533</v>
      </c>
      <c r="AF278" s="19"/>
      <c r="AG278" s="46"/>
      <c r="AH278" s="19"/>
      <c r="AI278" s="55">
        <f t="shared" si="321"/>
        <v>51</v>
      </c>
      <c r="AJ278" s="27">
        <f t="shared" si="322"/>
        <v>5023.1213988527716</v>
      </c>
      <c r="AK278" s="27">
        <f t="shared" si="323"/>
        <v>251.1560699426386</v>
      </c>
      <c r="AL278" s="28">
        <f t="shared" si="324"/>
        <v>25</v>
      </c>
      <c r="AM278" s="27">
        <f t="shared" si="325"/>
        <v>500000</v>
      </c>
      <c r="AN278" s="56">
        <f t="shared" si="286"/>
        <v>6.2149999999999999</v>
      </c>
      <c r="AO278" s="52">
        <f t="shared" si="326"/>
        <v>3107.5</v>
      </c>
      <c r="AP278" s="28"/>
      <c r="AQ278" s="9">
        <f t="shared" si="301"/>
        <v>51.985219887839392</v>
      </c>
      <c r="AR278" s="9">
        <f t="shared" si="327"/>
        <v>0</v>
      </c>
      <c r="AS278" s="30">
        <f t="shared" si="328"/>
        <v>0.62905188744951246</v>
      </c>
      <c r="AT278" s="30">
        <f t="shared" si="329"/>
        <v>3.2701400689923305E-2</v>
      </c>
      <c r="AU278" s="30">
        <f t="shared" si="330"/>
        <v>0</v>
      </c>
      <c r="AV278" s="30">
        <f t="shared" si="331"/>
        <v>0.59635048675958913</v>
      </c>
      <c r="AW278" s="28"/>
      <c r="AX278" s="52">
        <f t="shared" si="332"/>
        <v>1887.470188292262</v>
      </c>
      <c r="AY278" s="52">
        <f t="shared" si="333"/>
        <v>1853.1591376054232</v>
      </c>
      <c r="AZ278" s="19"/>
      <c r="BA278" s="19"/>
      <c r="BB278" s="53">
        <f t="shared" si="334"/>
        <v>2648.0284182987439</v>
      </c>
      <c r="BC278" s="53">
        <f t="shared" si="335"/>
        <v>-132.4014209149372</v>
      </c>
      <c r="BD278" s="53">
        <f t="shared" si="336"/>
        <v>-13.179197793743974</v>
      </c>
      <c r="BE278" s="53">
        <f t="shared" si="337"/>
        <v>-16350.700344961651</v>
      </c>
      <c r="BF278" s="53">
        <f t="shared" si="338"/>
        <v>-13848.25254537159</v>
      </c>
      <c r="BG278" s="53">
        <f t="shared" si="339"/>
        <v>42.268993334083405</v>
      </c>
      <c r="BH278" s="53">
        <f t="shared" si="303"/>
        <v>361.47725530040742</v>
      </c>
      <c r="BI278" s="53">
        <f t="shared" si="340"/>
        <v>-13444.5062967371</v>
      </c>
    </row>
    <row r="279" spans="1:61" x14ac:dyDescent="0.2">
      <c r="A279" s="34"/>
      <c r="B279" s="89"/>
      <c r="C279" s="91"/>
      <c r="D279" s="19"/>
      <c r="E279" s="55">
        <f t="shared" si="308"/>
        <v>52</v>
      </c>
      <c r="F279" s="27">
        <f t="shared" si="304"/>
        <v>5023.1213988527716</v>
      </c>
      <c r="G279" s="27">
        <f t="shared" si="305"/>
        <v>251.1560699426386</v>
      </c>
      <c r="H279" s="28">
        <f t="shared" si="306"/>
        <v>25</v>
      </c>
      <c r="I279" s="27">
        <f t="shared" si="278"/>
        <v>500000</v>
      </c>
      <c r="J279" s="56">
        <f t="shared" si="279"/>
        <v>6.43</v>
      </c>
      <c r="K279" s="52">
        <f t="shared" si="309"/>
        <v>3215</v>
      </c>
      <c r="L279" s="28"/>
      <c r="M279" s="96">
        <f t="shared" si="294"/>
        <v>71.872235752757291</v>
      </c>
      <c r="N279" s="9">
        <v>0</v>
      </c>
      <c r="O279" s="30">
        <f t="shared" si="295"/>
        <v>0.52716791174975897</v>
      </c>
      <c r="P279" s="30">
        <f t="shared" si="310"/>
        <v>3.788873643456743E-2</v>
      </c>
      <c r="Q279" s="30">
        <f t="shared" si="311"/>
        <v>0</v>
      </c>
      <c r="R279" s="30">
        <f t="shared" si="312"/>
        <v>0.48927917531519155</v>
      </c>
      <c r="S279" s="28"/>
      <c r="T279" s="52">
        <f t="shared" si="313"/>
        <v>1638.174285762376</v>
      </c>
      <c r="U279" s="52">
        <f t="shared" si="307"/>
        <v>1573.0325486383408</v>
      </c>
      <c r="V279" s="19"/>
      <c r="W279" s="19"/>
      <c r="X279" s="53">
        <f t="shared" si="314"/>
        <v>2457.7086955387754</v>
      </c>
      <c r="Y279" s="53">
        <f t="shared" si="315"/>
        <v>-122.88543477693878</v>
      </c>
      <c r="Z279" s="53">
        <f t="shared" si="316"/>
        <v>-12.231979382879789</v>
      </c>
      <c r="AA279" s="53">
        <f t="shared" si="317"/>
        <v>-18944.368217283714</v>
      </c>
      <c r="AB279" s="53">
        <f t="shared" si="318"/>
        <v>-16621.776935904756</v>
      </c>
      <c r="AC279" s="53">
        <f t="shared" si="319"/>
        <v>55.676665787037564</v>
      </c>
      <c r="AD279" s="53">
        <f t="shared" si="297"/>
        <v>326.16773781528815</v>
      </c>
      <c r="AE279" s="53">
        <f t="shared" si="320"/>
        <v>-16239.932532302431</v>
      </c>
      <c r="AF279" s="19"/>
      <c r="AG279" s="46"/>
      <c r="AH279" s="19"/>
      <c r="AI279" s="55">
        <f t="shared" si="321"/>
        <v>52</v>
      </c>
      <c r="AJ279" s="27">
        <f t="shared" si="322"/>
        <v>5023.1213988527716</v>
      </c>
      <c r="AK279" s="27">
        <f t="shared" si="323"/>
        <v>251.1560699426386</v>
      </c>
      <c r="AL279" s="28">
        <f t="shared" si="324"/>
        <v>25</v>
      </c>
      <c r="AM279" s="27">
        <f t="shared" si="325"/>
        <v>500000</v>
      </c>
      <c r="AN279" s="56">
        <f t="shared" si="286"/>
        <v>6.43</v>
      </c>
      <c r="AO279" s="52">
        <f t="shared" si="326"/>
        <v>3215</v>
      </c>
      <c r="AP279" s="28"/>
      <c r="AQ279" s="9">
        <f t="shared" si="301"/>
        <v>58.216510959733412</v>
      </c>
      <c r="AR279" s="9">
        <f t="shared" si="327"/>
        <v>0</v>
      </c>
      <c r="AS279" s="30">
        <f t="shared" si="328"/>
        <v>0.59635048675958913</v>
      </c>
      <c r="AT279" s="30">
        <f t="shared" si="329"/>
        <v>3.4717444648281977E-2</v>
      </c>
      <c r="AU279" s="30">
        <f t="shared" si="330"/>
        <v>0</v>
      </c>
      <c r="AV279" s="30">
        <f t="shared" si="331"/>
        <v>0.56163304211130716</v>
      </c>
      <c r="AW279" s="28"/>
      <c r="AX279" s="52">
        <f t="shared" si="332"/>
        <v>1853.1591376054232</v>
      </c>
      <c r="AY279" s="52">
        <f t="shared" si="333"/>
        <v>1805.6502303878526</v>
      </c>
      <c r="AZ279" s="19"/>
      <c r="BA279" s="19"/>
      <c r="BB279" s="53">
        <f t="shared" si="334"/>
        <v>2457.7086955387754</v>
      </c>
      <c r="BC279" s="53">
        <f t="shared" si="335"/>
        <v>-122.88543477693878</v>
      </c>
      <c r="BD279" s="53">
        <f t="shared" si="336"/>
        <v>-12.231979382879789</v>
      </c>
      <c r="BE279" s="53">
        <f t="shared" si="337"/>
        <v>-17358.722324140988</v>
      </c>
      <c r="BF279" s="53">
        <f t="shared" si="338"/>
        <v>-15036.131042762032</v>
      </c>
      <c r="BG279" s="53">
        <f t="shared" si="339"/>
        <v>55.676665787037564</v>
      </c>
      <c r="BH279" s="53">
        <f t="shared" si="303"/>
        <v>343.81716295816227</v>
      </c>
      <c r="BI279" s="53">
        <f t="shared" si="340"/>
        <v>-14636.637214016831</v>
      </c>
    </row>
    <row r="280" spans="1:61" x14ac:dyDescent="0.2">
      <c r="A280" s="34"/>
      <c r="B280" s="89"/>
      <c r="C280" s="91"/>
      <c r="D280" s="19"/>
      <c r="E280" s="55">
        <f t="shared" si="308"/>
        <v>53</v>
      </c>
      <c r="F280" s="27">
        <f t="shared" si="304"/>
        <v>5023.1213988527716</v>
      </c>
      <c r="G280" s="27">
        <f t="shared" si="305"/>
        <v>251.1560699426386</v>
      </c>
      <c r="H280" s="28">
        <f t="shared" si="306"/>
        <v>25</v>
      </c>
      <c r="I280" s="27">
        <f t="shared" si="278"/>
        <v>500000</v>
      </c>
      <c r="J280" s="56">
        <f t="shared" si="279"/>
        <v>6.6449999999999996</v>
      </c>
      <c r="K280" s="52">
        <f t="shared" si="309"/>
        <v>3322.5</v>
      </c>
      <c r="L280" s="28"/>
      <c r="M280" s="96">
        <f t="shared" si="294"/>
        <v>80.316702244142306</v>
      </c>
      <c r="N280" s="9">
        <v>0</v>
      </c>
      <c r="O280" s="30">
        <f t="shared" si="295"/>
        <v>0.48927917531519155</v>
      </c>
      <c r="P280" s="30">
        <f t="shared" si="310"/>
        <v>3.929728983804974E-2</v>
      </c>
      <c r="Q280" s="30">
        <f t="shared" si="311"/>
        <v>0</v>
      </c>
      <c r="R280" s="30">
        <f t="shared" si="312"/>
        <v>0.4499818854771418</v>
      </c>
      <c r="S280" s="28"/>
      <c r="T280" s="52">
        <f t="shared" si="313"/>
        <v>1573.0325486383408</v>
      </c>
      <c r="U280" s="52">
        <f t="shared" si="307"/>
        <v>1495.0648144978036</v>
      </c>
      <c r="V280" s="19"/>
      <c r="W280" s="19"/>
      <c r="X280" s="53">
        <f t="shared" si="314"/>
        <v>2260.313638036348</v>
      </c>
      <c r="Y280" s="53">
        <f t="shared" si="315"/>
        <v>-113.01568190181742</v>
      </c>
      <c r="Z280" s="53">
        <f t="shared" si="316"/>
        <v>-11.249547136928545</v>
      </c>
      <c r="AA280" s="53">
        <f t="shared" si="317"/>
        <v>-19648.644919024871</v>
      </c>
      <c r="AB280" s="53">
        <f t="shared" si="318"/>
        <v>-17512.59651002727</v>
      </c>
      <c r="AC280" s="53">
        <f t="shared" si="319"/>
        <v>69.214776290751345</v>
      </c>
      <c r="AD280" s="53">
        <f t="shared" si="297"/>
        <v>305.42475057115701</v>
      </c>
      <c r="AE280" s="53">
        <f t="shared" si="320"/>
        <v>-17137.956983165361</v>
      </c>
      <c r="AF280" s="19"/>
      <c r="AG280" s="46"/>
      <c r="AH280" s="19"/>
      <c r="AI280" s="55">
        <f t="shared" si="321"/>
        <v>53</v>
      </c>
      <c r="AJ280" s="27">
        <f t="shared" si="322"/>
        <v>5023.1213988527716</v>
      </c>
      <c r="AK280" s="27">
        <f t="shared" si="323"/>
        <v>251.1560699426386</v>
      </c>
      <c r="AL280" s="28">
        <f t="shared" si="324"/>
        <v>25</v>
      </c>
      <c r="AM280" s="27">
        <f t="shared" si="325"/>
        <v>500000</v>
      </c>
      <c r="AN280" s="56">
        <f t="shared" si="286"/>
        <v>6.6449999999999996</v>
      </c>
      <c r="AO280" s="52">
        <f t="shared" si="326"/>
        <v>3322.5</v>
      </c>
      <c r="AP280" s="28"/>
      <c r="AQ280" s="9">
        <f t="shared" si="301"/>
        <v>65.056528817755279</v>
      </c>
      <c r="AR280" s="9">
        <f t="shared" si="327"/>
        <v>0</v>
      </c>
      <c r="AS280" s="30">
        <f t="shared" si="328"/>
        <v>0.56163304211130716</v>
      </c>
      <c r="AT280" s="30">
        <f t="shared" si="329"/>
        <v>3.6537896189117819E-2</v>
      </c>
      <c r="AU280" s="30">
        <f t="shared" si="330"/>
        <v>0</v>
      </c>
      <c r="AV280" s="30">
        <f t="shared" si="331"/>
        <v>0.52509514592218931</v>
      </c>
      <c r="AW280" s="28"/>
      <c r="AX280" s="52">
        <f t="shared" si="332"/>
        <v>1805.6502303878526</v>
      </c>
      <c r="AY280" s="52">
        <f t="shared" si="333"/>
        <v>1744.628622326474</v>
      </c>
      <c r="AZ280" s="19"/>
      <c r="BA280" s="19"/>
      <c r="BB280" s="53">
        <f t="shared" si="334"/>
        <v>2260.313638036348</v>
      </c>
      <c r="BC280" s="53">
        <f t="shared" si="335"/>
        <v>-113.01568190181742</v>
      </c>
      <c r="BD280" s="53">
        <f t="shared" si="336"/>
        <v>-11.249547136928545</v>
      </c>
      <c r="BE280" s="53">
        <f t="shared" si="337"/>
        <v>-18268.948094558909</v>
      </c>
      <c r="BF280" s="53">
        <f t="shared" si="338"/>
        <v>-16132.899685561308</v>
      </c>
      <c r="BG280" s="53">
        <f t="shared" si="339"/>
        <v>69.214776290751345</v>
      </c>
      <c r="BH280" s="53">
        <f t="shared" si="303"/>
        <v>324.52176287574605</v>
      </c>
      <c r="BI280" s="53">
        <f t="shared" si="340"/>
        <v>-15739.163146394811</v>
      </c>
    </row>
    <row r="281" spans="1:61" x14ac:dyDescent="0.2">
      <c r="A281" s="34"/>
      <c r="B281" s="89"/>
      <c r="C281" s="91"/>
      <c r="D281" s="19"/>
      <c r="E281" s="55">
        <f t="shared" si="308"/>
        <v>54</v>
      </c>
      <c r="F281" s="27">
        <f t="shared" si="304"/>
        <v>5023.1213988527716</v>
      </c>
      <c r="G281" s="27">
        <f t="shared" si="305"/>
        <v>251.1560699426386</v>
      </c>
      <c r="H281" s="28">
        <f t="shared" si="306"/>
        <v>25</v>
      </c>
      <c r="I281" s="27">
        <f t="shared" si="278"/>
        <v>500000</v>
      </c>
      <c r="J281" s="56">
        <f t="shared" si="279"/>
        <v>6.859</v>
      </c>
      <c r="K281" s="52">
        <f t="shared" si="309"/>
        <v>3429.5</v>
      </c>
      <c r="L281" s="28"/>
      <c r="M281" s="96">
        <f t="shared" si="294"/>
        <v>89.555495953799237</v>
      </c>
      <c r="N281" s="9">
        <v>0</v>
      </c>
      <c r="O281" s="30">
        <f t="shared" si="295"/>
        <v>0.4499818854771418</v>
      </c>
      <c r="P281" s="30">
        <f t="shared" si="310"/>
        <v>4.0298350924131122E-2</v>
      </c>
      <c r="Q281" s="30">
        <f t="shared" si="311"/>
        <v>0</v>
      </c>
      <c r="R281" s="30">
        <f t="shared" si="312"/>
        <v>0.40968353455301065</v>
      </c>
      <c r="S281" s="28"/>
      <c r="T281" s="52">
        <f t="shared" si="313"/>
        <v>1495.0648144978036</v>
      </c>
      <c r="U281" s="52">
        <f t="shared" si="307"/>
        <v>1405.0096817495501</v>
      </c>
      <c r="V281" s="19"/>
      <c r="W281" s="19"/>
      <c r="X281" s="53">
        <f t="shared" si="314"/>
        <v>2057.8901291708667</v>
      </c>
      <c r="Y281" s="53">
        <f t="shared" si="315"/>
        <v>-102.89450645854333</v>
      </c>
      <c r="Z281" s="53">
        <f t="shared" si="316"/>
        <v>-10.242088363825266</v>
      </c>
      <c r="AA281" s="53">
        <f t="shared" si="317"/>
        <v>-20149.175462065563</v>
      </c>
      <c r="AB281" s="53">
        <f t="shared" si="318"/>
        <v>-18204.421927717063</v>
      </c>
      <c r="AC281" s="53">
        <f t="shared" si="319"/>
        <v>82.417183740866037</v>
      </c>
      <c r="AD281" s="53">
        <f t="shared" si="297"/>
        <v>283.2366229662843</v>
      </c>
      <c r="AE281" s="53">
        <f t="shared" si="320"/>
        <v>-17838.768121009914</v>
      </c>
      <c r="AF281" s="19"/>
      <c r="AG281" s="46"/>
      <c r="AH281" s="19"/>
      <c r="AI281" s="55">
        <f t="shared" si="321"/>
        <v>54</v>
      </c>
      <c r="AJ281" s="27">
        <f t="shared" si="322"/>
        <v>5023.1213988527716</v>
      </c>
      <c r="AK281" s="27">
        <f t="shared" si="323"/>
        <v>251.1560699426386</v>
      </c>
      <c r="AL281" s="28">
        <f t="shared" si="324"/>
        <v>25</v>
      </c>
      <c r="AM281" s="27">
        <f t="shared" si="325"/>
        <v>500000</v>
      </c>
      <c r="AN281" s="56">
        <f t="shared" si="286"/>
        <v>6.859</v>
      </c>
      <c r="AO281" s="52">
        <f t="shared" si="326"/>
        <v>3429.5</v>
      </c>
      <c r="AP281" s="28"/>
      <c r="AQ281" s="9">
        <f t="shared" si="301"/>
        <v>72.539951722577385</v>
      </c>
      <c r="AR281" s="9">
        <f t="shared" si="327"/>
        <v>0</v>
      </c>
      <c r="AS281" s="30">
        <f t="shared" si="328"/>
        <v>0.52509514592218931</v>
      </c>
      <c r="AT281" s="30">
        <f t="shared" si="329"/>
        <v>3.8090376534955339E-2</v>
      </c>
      <c r="AU281" s="30">
        <f t="shared" si="330"/>
        <v>0</v>
      </c>
      <c r="AV281" s="30">
        <f t="shared" si="331"/>
        <v>0.48700476938723397</v>
      </c>
      <c r="AW281" s="28"/>
      <c r="AX281" s="52">
        <f t="shared" si="332"/>
        <v>1744.628622326474</v>
      </c>
      <c r="AY281" s="52">
        <f t="shared" si="333"/>
        <v>1670.1828566135189</v>
      </c>
      <c r="AZ281" s="19"/>
      <c r="BA281" s="19"/>
      <c r="BB281" s="53">
        <f t="shared" si="334"/>
        <v>2057.8901291708667</v>
      </c>
      <c r="BC281" s="53">
        <f t="shared" si="335"/>
        <v>-102.89450645854333</v>
      </c>
      <c r="BD281" s="53">
        <f t="shared" si="336"/>
        <v>-10.242088363825266</v>
      </c>
      <c r="BE281" s="53">
        <f t="shared" si="337"/>
        <v>-19045.188267477668</v>
      </c>
      <c r="BF281" s="53">
        <f t="shared" si="338"/>
        <v>-17100.434733129168</v>
      </c>
      <c r="BG281" s="53">
        <f t="shared" si="339"/>
        <v>82.417183740866037</v>
      </c>
      <c r="BH281" s="53">
        <f t="shared" si="303"/>
        <v>303.72484670336144</v>
      </c>
      <c r="BI281" s="53">
        <f t="shared" si="340"/>
        <v>-16714.292702684943</v>
      </c>
    </row>
    <row r="282" spans="1:61" x14ac:dyDescent="0.2">
      <c r="A282" s="34"/>
      <c r="B282" s="89"/>
      <c r="C282" s="91"/>
      <c r="D282" s="19"/>
      <c r="E282" s="55">
        <f t="shared" si="308"/>
        <v>55</v>
      </c>
      <c r="F282" s="27">
        <f t="shared" si="304"/>
        <v>5023.1213988527716</v>
      </c>
      <c r="G282" s="27">
        <f t="shared" si="305"/>
        <v>251.1560699426386</v>
      </c>
      <c r="H282" s="28">
        <f t="shared" si="306"/>
        <v>25</v>
      </c>
      <c r="I282" s="27">
        <f t="shared" si="278"/>
        <v>500000</v>
      </c>
      <c r="J282" s="56">
        <f t="shared" si="279"/>
        <v>7.0720000000000001</v>
      </c>
      <c r="K282" s="52">
        <f t="shared" si="309"/>
        <v>3536</v>
      </c>
      <c r="L282" s="28"/>
      <c r="M282" s="96">
        <f t="shared" si="294"/>
        <v>99.663854874764937</v>
      </c>
      <c r="N282" s="9">
        <v>0</v>
      </c>
      <c r="O282" s="30">
        <f t="shared" si="295"/>
        <v>0.40968353455301065</v>
      </c>
      <c r="P282" s="30">
        <f t="shared" si="310"/>
        <v>4.0830640332271996E-2</v>
      </c>
      <c r="Q282" s="30">
        <f t="shared" si="311"/>
        <v>0</v>
      </c>
      <c r="R282" s="30">
        <f t="shared" si="312"/>
        <v>0.36885289422073864</v>
      </c>
      <c r="S282" s="28"/>
      <c r="T282" s="52">
        <f t="shared" si="313"/>
        <v>1405.0096817495501</v>
      </c>
      <c r="U282" s="52">
        <f t="shared" si="307"/>
        <v>1304.2638339645318</v>
      </c>
      <c r="V282" s="19"/>
      <c r="W282" s="19"/>
      <c r="X282" s="53">
        <f t="shared" si="314"/>
        <v>1852.7928659889701</v>
      </c>
      <c r="Y282" s="53">
        <f t="shared" si="315"/>
        <v>-92.639643299448508</v>
      </c>
      <c r="Z282" s="53">
        <f t="shared" si="316"/>
        <v>-9.2213223555184651</v>
      </c>
      <c r="AA282" s="53">
        <f t="shared" si="317"/>
        <v>-20415.320166135996</v>
      </c>
      <c r="AB282" s="53">
        <f t="shared" si="318"/>
        <v>-18664.388265801994</v>
      </c>
      <c r="AC282" s="53">
        <f t="shared" si="319"/>
        <v>94.571898064412139</v>
      </c>
      <c r="AD282" s="53">
        <f t="shared" si="297"/>
        <v>259.8476370218084</v>
      </c>
      <c r="AE282" s="53">
        <f t="shared" si="320"/>
        <v>-18309.968730715773</v>
      </c>
      <c r="AF282" s="19"/>
      <c r="AG282" s="46"/>
      <c r="AH282" s="19"/>
      <c r="AI282" s="55">
        <f t="shared" si="321"/>
        <v>55</v>
      </c>
      <c r="AJ282" s="27">
        <f t="shared" si="322"/>
        <v>5023.1213988527716</v>
      </c>
      <c r="AK282" s="27">
        <f t="shared" si="323"/>
        <v>251.1560699426386</v>
      </c>
      <c r="AL282" s="28">
        <f t="shared" si="324"/>
        <v>25</v>
      </c>
      <c r="AM282" s="27">
        <f t="shared" si="325"/>
        <v>500000</v>
      </c>
      <c r="AN282" s="56">
        <f t="shared" si="286"/>
        <v>7.0720000000000001</v>
      </c>
      <c r="AO282" s="52">
        <f t="shared" si="326"/>
        <v>3536</v>
      </c>
      <c r="AP282" s="28"/>
      <c r="AQ282" s="9">
        <f t="shared" si="301"/>
        <v>80.727722448559604</v>
      </c>
      <c r="AR282" s="9">
        <f t="shared" si="327"/>
        <v>0</v>
      </c>
      <c r="AS282" s="30">
        <f t="shared" si="328"/>
        <v>0.48700476938723397</v>
      </c>
      <c r="AT282" s="30">
        <f t="shared" si="329"/>
        <v>3.9314785854217396E-2</v>
      </c>
      <c r="AU282" s="30">
        <f t="shared" si="330"/>
        <v>0</v>
      </c>
      <c r="AV282" s="30">
        <f t="shared" si="331"/>
        <v>0.44768998353301659</v>
      </c>
      <c r="AW282" s="28"/>
      <c r="AX282" s="52">
        <f t="shared" si="332"/>
        <v>1670.1828566135189</v>
      </c>
      <c r="AY282" s="52">
        <f t="shared" si="333"/>
        <v>1583.0317817727466</v>
      </c>
      <c r="AZ282" s="19"/>
      <c r="BA282" s="19"/>
      <c r="BB282" s="53">
        <f t="shared" si="334"/>
        <v>1852.7928659889701</v>
      </c>
      <c r="BC282" s="53">
        <f t="shared" si="335"/>
        <v>-92.639643299448508</v>
      </c>
      <c r="BD282" s="53">
        <f t="shared" si="336"/>
        <v>-9.2213223555184651</v>
      </c>
      <c r="BE282" s="53">
        <f t="shared" si="337"/>
        <v>-19657.392927108696</v>
      </c>
      <c r="BF282" s="53">
        <f t="shared" si="338"/>
        <v>-17906.461026774694</v>
      </c>
      <c r="BG282" s="53">
        <f t="shared" si="339"/>
        <v>94.571898064412139</v>
      </c>
      <c r="BH282" s="53">
        <f t="shared" si="303"/>
        <v>281.6173294421688</v>
      </c>
      <c r="BI282" s="53">
        <f t="shared" si="340"/>
        <v>-17530.271799268114</v>
      </c>
    </row>
    <row r="283" spans="1:61" x14ac:dyDescent="0.2">
      <c r="A283" s="34"/>
      <c r="B283" s="89"/>
      <c r="C283" s="91"/>
      <c r="D283" s="19"/>
      <c r="E283" s="55">
        <f t="shared" si="308"/>
        <v>56</v>
      </c>
      <c r="F283" s="27">
        <f t="shared" si="304"/>
        <v>5023.1213988527716</v>
      </c>
      <c r="G283" s="27">
        <f t="shared" si="305"/>
        <v>251.1560699426386</v>
      </c>
      <c r="H283" s="28">
        <f t="shared" si="306"/>
        <v>25</v>
      </c>
      <c r="I283" s="27">
        <f t="shared" si="278"/>
        <v>500000</v>
      </c>
      <c r="J283" s="56">
        <f t="shared" si="279"/>
        <v>7.2830000000000004</v>
      </c>
      <c r="K283" s="52">
        <f t="shared" si="309"/>
        <v>3641.5</v>
      </c>
      <c r="L283" s="28"/>
      <c r="M283" s="96">
        <f t="shared" si="294"/>
        <v>110.74206230495554</v>
      </c>
      <c r="N283" s="9">
        <v>0</v>
      </c>
      <c r="O283" s="30">
        <f t="shared" si="295"/>
        <v>0.36885289422073864</v>
      </c>
      <c r="P283" s="30">
        <f t="shared" si="310"/>
        <v>4.0847530193156213E-2</v>
      </c>
      <c r="Q283" s="30">
        <f t="shared" si="311"/>
        <v>0</v>
      </c>
      <c r="R283" s="30">
        <f t="shared" si="312"/>
        <v>0.3280053640275824</v>
      </c>
      <c r="S283" s="28"/>
      <c r="T283" s="52">
        <f t="shared" si="313"/>
        <v>1304.2638339645318</v>
      </c>
      <c r="U283" s="52">
        <f t="shared" si="307"/>
        <v>1194.4315331064413</v>
      </c>
      <c r="V283" s="19"/>
      <c r="W283" s="19"/>
      <c r="X283" s="53">
        <f t="shared" si="314"/>
        <v>1647.6107629854423</v>
      </c>
      <c r="Y283" s="53">
        <f t="shared" si="315"/>
        <v>-82.380538149272112</v>
      </c>
      <c r="Z283" s="53">
        <f t="shared" si="316"/>
        <v>-8.2001341006895601</v>
      </c>
      <c r="AA283" s="53">
        <f t="shared" si="317"/>
        <v>-20423.765096578107</v>
      </c>
      <c r="AB283" s="53">
        <f t="shared" si="318"/>
        <v>-18866.735005842627</v>
      </c>
      <c r="AC283" s="53">
        <f t="shared" si="319"/>
        <v>105.46316387462574</v>
      </c>
      <c r="AD283" s="53">
        <f t="shared" si="297"/>
        <v>235.57436793592808</v>
      </c>
      <c r="AE283" s="53">
        <f t="shared" si="320"/>
        <v>-18525.697474032073</v>
      </c>
      <c r="AF283" s="19"/>
      <c r="AG283" s="46"/>
      <c r="AH283" s="19"/>
      <c r="AI283" s="55">
        <f t="shared" si="321"/>
        <v>56</v>
      </c>
      <c r="AJ283" s="27">
        <f t="shared" si="322"/>
        <v>5023.1213988527716</v>
      </c>
      <c r="AK283" s="27">
        <f t="shared" si="323"/>
        <v>251.1560699426386</v>
      </c>
      <c r="AL283" s="28">
        <f t="shared" si="324"/>
        <v>25</v>
      </c>
      <c r="AM283" s="27">
        <f t="shared" si="325"/>
        <v>500000</v>
      </c>
      <c r="AN283" s="56">
        <f t="shared" si="286"/>
        <v>7.2830000000000004</v>
      </c>
      <c r="AO283" s="52">
        <f t="shared" si="326"/>
        <v>3641.5</v>
      </c>
      <c r="AP283" s="28"/>
      <c r="AQ283" s="9">
        <f t="shared" si="301"/>
        <v>89.701070467013992</v>
      </c>
      <c r="AR283" s="9">
        <f t="shared" si="327"/>
        <v>0</v>
      </c>
      <c r="AS283" s="30">
        <f t="shared" si="328"/>
        <v>0.44768998353301659</v>
      </c>
      <c r="AT283" s="30">
        <f t="shared" si="329"/>
        <v>4.015827076027146E-2</v>
      </c>
      <c r="AU283" s="30">
        <f t="shared" si="330"/>
        <v>0</v>
      </c>
      <c r="AV283" s="30">
        <f t="shared" si="331"/>
        <v>0.40753171277274514</v>
      </c>
      <c r="AW283" s="28"/>
      <c r="AX283" s="52">
        <f t="shared" si="332"/>
        <v>1583.0317817727466</v>
      </c>
      <c r="AY283" s="52">
        <f t="shared" si="333"/>
        <v>1484.0267320619514</v>
      </c>
      <c r="AZ283" s="19"/>
      <c r="BA283" s="19"/>
      <c r="BB283" s="53">
        <f t="shared" si="334"/>
        <v>1647.6107629854423</v>
      </c>
      <c r="BC283" s="53">
        <f t="shared" si="335"/>
        <v>-82.380538149272112</v>
      </c>
      <c r="BD283" s="53">
        <f t="shared" si="336"/>
        <v>-8.2001341006895601</v>
      </c>
      <c r="BE283" s="53">
        <f t="shared" si="337"/>
        <v>-20079.135380135729</v>
      </c>
      <c r="BF283" s="53">
        <f t="shared" si="338"/>
        <v>-18522.10528940025</v>
      </c>
      <c r="BG283" s="53">
        <f t="shared" si="339"/>
        <v>105.46316387462574</v>
      </c>
      <c r="BH283" s="53">
        <f t="shared" si="303"/>
        <v>258.46013865369804</v>
      </c>
      <c r="BI283" s="53">
        <f t="shared" si="340"/>
        <v>-18158.181986871925</v>
      </c>
    </row>
    <row r="284" spans="1:61" x14ac:dyDescent="0.2">
      <c r="A284" s="34"/>
      <c r="B284" s="89"/>
      <c r="C284" s="91"/>
      <c r="D284" s="19"/>
      <c r="E284" s="55">
        <f t="shared" si="308"/>
        <v>57</v>
      </c>
      <c r="F284" s="27">
        <f t="shared" si="304"/>
        <v>5023.1213988527716</v>
      </c>
      <c r="G284" s="27">
        <f t="shared" si="305"/>
        <v>251.1560699426386</v>
      </c>
      <c r="H284" s="28">
        <f t="shared" si="306"/>
        <v>25</v>
      </c>
      <c r="I284" s="27">
        <f t="shared" si="278"/>
        <v>500000</v>
      </c>
      <c r="J284" s="56">
        <f t="shared" si="279"/>
        <v>7.49</v>
      </c>
      <c r="K284" s="52">
        <f t="shared" si="309"/>
        <v>3745</v>
      </c>
      <c r="L284" s="28"/>
      <c r="M284" s="96">
        <f t="shared" si="294"/>
        <v>122.71687498876749</v>
      </c>
      <c r="N284" s="9">
        <v>0</v>
      </c>
      <c r="O284" s="30">
        <f t="shared" si="295"/>
        <v>0.3280053640275824</v>
      </c>
      <c r="P284" s="30">
        <f t="shared" si="310"/>
        <v>4.0251793253018003E-2</v>
      </c>
      <c r="Q284" s="30">
        <f t="shared" si="311"/>
        <v>0</v>
      </c>
      <c r="R284" s="30">
        <f t="shared" si="312"/>
        <v>0.28775357077456443</v>
      </c>
      <c r="S284" s="28"/>
      <c r="T284" s="52">
        <f t="shared" si="313"/>
        <v>1194.4315331064413</v>
      </c>
      <c r="U284" s="52">
        <f t="shared" si="307"/>
        <v>1077.6371225507437</v>
      </c>
      <c r="V284" s="19"/>
      <c r="W284" s="19"/>
      <c r="X284" s="53">
        <f t="shared" si="314"/>
        <v>1445.4211189540101</v>
      </c>
      <c r="Y284" s="53">
        <f t="shared" si="315"/>
        <v>-72.271055947700503</v>
      </c>
      <c r="Z284" s="53">
        <f t="shared" si="316"/>
        <v>-7.1938392693641102</v>
      </c>
      <c r="AA284" s="53">
        <f t="shared" si="317"/>
        <v>-20125.896626509002</v>
      </c>
      <c r="AB284" s="53">
        <f t="shared" si="318"/>
        <v>-18759.940402772056</v>
      </c>
      <c r="AC284" s="53">
        <f t="shared" si="319"/>
        <v>114.79772602152381</v>
      </c>
      <c r="AD284" s="53">
        <f t="shared" si="297"/>
        <v>210.78852202990129</v>
      </c>
      <c r="AE284" s="53">
        <f t="shared" si="320"/>
        <v>-18434.354154720633</v>
      </c>
      <c r="AF284" s="19"/>
      <c r="AG284" s="46"/>
      <c r="AH284" s="19"/>
      <c r="AI284" s="55">
        <f t="shared" si="321"/>
        <v>57</v>
      </c>
      <c r="AJ284" s="27">
        <f t="shared" si="322"/>
        <v>5023.1213988527716</v>
      </c>
      <c r="AK284" s="27">
        <f t="shared" si="323"/>
        <v>251.1560699426386</v>
      </c>
      <c r="AL284" s="28">
        <f t="shared" si="324"/>
        <v>25</v>
      </c>
      <c r="AM284" s="27">
        <f t="shared" si="325"/>
        <v>500000</v>
      </c>
      <c r="AN284" s="56">
        <f t="shared" si="286"/>
        <v>7.49</v>
      </c>
      <c r="AO284" s="52">
        <f t="shared" si="326"/>
        <v>3745</v>
      </c>
      <c r="AP284" s="28"/>
      <c r="AQ284" s="9">
        <f t="shared" si="301"/>
        <v>99.400668740901665</v>
      </c>
      <c r="AR284" s="9">
        <f t="shared" si="327"/>
        <v>0</v>
      </c>
      <c r="AS284" s="30">
        <f t="shared" si="328"/>
        <v>0.40753171277274514</v>
      </c>
      <c r="AT284" s="30">
        <f t="shared" si="329"/>
        <v>4.0508924782735926E-2</v>
      </c>
      <c r="AU284" s="30">
        <f t="shared" si="330"/>
        <v>0</v>
      </c>
      <c r="AV284" s="30">
        <f t="shared" si="331"/>
        <v>0.3670227879900092</v>
      </c>
      <c r="AW284" s="28"/>
      <c r="AX284" s="52">
        <f t="shared" si="332"/>
        <v>1484.0267320619514</v>
      </c>
      <c r="AY284" s="52">
        <f t="shared" si="333"/>
        <v>1374.5003410225845</v>
      </c>
      <c r="AZ284" s="19"/>
      <c r="BA284" s="19"/>
      <c r="BB284" s="53">
        <f t="shared" si="334"/>
        <v>1445.4211189540101</v>
      </c>
      <c r="BC284" s="53">
        <f t="shared" si="335"/>
        <v>-72.271055947700503</v>
      </c>
      <c r="BD284" s="53">
        <f t="shared" si="336"/>
        <v>-7.1938392693641102</v>
      </c>
      <c r="BE284" s="53">
        <f t="shared" si="337"/>
        <v>-20254.462391367964</v>
      </c>
      <c r="BF284" s="53">
        <f t="shared" si="338"/>
        <v>-18888.506167631018</v>
      </c>
      <c r="BG284" s="53">
        <f t="shared" si="339"/>
        <v>114.79772602152381</v>
      </c>
      <c r="BH284" s="53">
        <f t="shared" si="303"/>
        <v>234.56316820558862</v>
      </c>
      <c r="BI284" s="53">
        <f t="shared" si="340"/>
        <v>-18539.145273403905</v>
      </c>
    </row>
    <row r="285" spans="1:61" x14ac:dyDescent="0.2">
      <c r="A285" s="34"/>
      <c r="B285" s="89"/>
      <c r="C285" s="91"/>
      <c r="D285" s="19"/>
      <c r="E285" s="55">
        <f t="shared" si="308"/>
        <v>58</v>
      </c>
      <c r="F285" s="27">
        <f t="shared" si="304"/>
        <v>5023.1213988527716</v>
      </c>
      <c r="G285" s="27">
        <f t="shared" si="305"/>
        <v>251.1560699426386</v>
      </c>
      <c r="H285" s="28">
        <f t="shared" si="306"/>
        <v>25</v>
      </c>
      <c r="I285" s="27">
        <f t="shared" si="278"/>
        <v>500000</v>
      </c>
      <c r="J285" s="56">
        <f t="shared" si="279"/>
        <v>7.6920000000000002</v>
      </c>
      <c r="K285" s="52">
        <f t="shared" si="309"/>
        <v>3846</v>
      </c>
      <c r="L285" s="28"/>
      <c r="M285" s="96">
        <f t="shared" si="294"/>
        <v>135.62881213537486</v>
      </c>
      <c r="N285" s="9">
        <v>0</v>
      </c>
      <c r="O285" s="30">
        <f t="shared" si="295"/>
        <v>0.28775357077456443</v>
      </c>
      <c r="P285" s="30">
        <f t="shared" si="310"/>
        <v>3.9027674991866691E-2</v>
      </c>
      <c r="Q285" s="30">
        <f t="shared" si="311"/>
        <v>0</v>
      </c>
      <c r="R285" s="30">
        <f t="shared" si="312"/>
        <v>0.24872589578269774</v>
      </c>
      <c r="S285" s="28"/>
      <c r="T285" s="52">
        <f t="shared" si="313"/>
        <v>1077.6371225507437</v>
      </c>
      <c r="U285" s="52">
        <f t="shared" si="307"/>
        <v>956.59979518025557</v>
      </c>
      <c r="V285" s="19"/>
      <c r="W285" s="19"/>
      <c r="X285" s="53">
        <f t="shared" si="314"/>
        <v>1249.3803695548934</v>
      </c>
      <c r="Y285" s="53">
        <f t="shared" si="315"/>
        <v>-62.469018477744669</v>
      </c>
      <c r="Z285" s="53">
        <f t="shared" si="316"/>
        <v>-6.2181473945674437</v>
      </c>
      <c r="AA285" s="53">
        <f t="shared" si="317"/>
        <v>-19513.837495933345</v>
      </c>
      <c r="AB285" s="53">
        <f t="shared" si="318"/>
        <v>-18333.144292250763</v>
      </c>
      <c r="AC285" s="53">
        <f t="shared" si="319"/>
        <v>121.67985508432122</v>
      </c>
      <c r="AD285" s="53">
        <f t="shared" si="297"/>
        <v>185.91067428734237</v>
      </c>
      <c r="AE285" s="53">
        <f t="shared" si="320"/>
        <v>-18025.553762879103</v>
      </c>
      <c r="AF285" s="19"/>
      <c r="AG285" s="46"/>
      <c r="AH285" s="19"/>
      <c r="AI285" s="55">
        <f t="shared" si="321"/>
        <v>58</v>
      </c>
      <c r="AJ285" s="27">
        <f t="shared" si="322"/>
        <v>5023.1213988527716</v>
      </c>
      <c r="AK285" s="27">
        <f t="shared" si="323"/>
        <v>251.1560699426386</v>
      </c>
      <c r="AL285" s="28">
        <f t="shared" si="324"/>
        <v>25</v>
      </c>
      <c r="AM285" s="27">
        <f t="shared" si="325"/>
        <v>500000</v>
      </c>
      <c r="AN285" s="56">
        <f t="shared" si="286"/>
        <v>7.6920000000000002</v>
      </c>
      <c r="AO285" s="52">
        <f t="shared" si="326"/>
        <v>3846</v>
      </c>
      <c r="AP285" s="28"/>
      <c r="AQ285" s="9">
        <f t="shared" si="301"/>
        <v>109.85933782965364</v>
      </c>
      <c r="AR285" s="9">
        <f t="shared" si="327"/>
        <v>0</v>
      </c>
      <c r="AS285" s="30">
        <f t="shared" si="328"/>
        <v>0.3670227879900092</v>
      </c>
      <c r="AT285" s="30">
        <f t="shared" si="329"/>
        <v>4.0320880456975766E-2</v>
      </c>
      <c r="AU285" s="30">
        <f t="shared" si="330"/>
        <v>0</v>
      </c>
      <c r="AV285" s="30">
        <f t="shared" si="331"/>
        <v>0.32670190753303341</v>
      </c>
      <c r="AW285" s="28"/>
      <c r="AX285" s="52">
        <f t="shared" si="332"/>
        <v>1374.5003410225845</v>
      </c>
      <c r="AY285" s="52">
        <f t="shared" si="333"/>
        <v>1256.4955363720464</v>
      </c>
      <c r="AZ285" s="19"/>
      <c r="BA285" s="19"/>
      <c r="BB285" s="53">
        <f t="shared" si="334"/>
        <v>1249.3803695548934</v>
      </c>
      <c r="BC285" s="53">
        <f t="shared" si="335"/>
        <v>-62.469018477744669</v>
      </c>
      <c r="BD285" s="53">
        <f t="shared" si="336"/>
        <v>-6.2181473945674437</v>
      </c>
      <c r="BE285" s="53">
        <f t="shared" si="337"/>
        <v>-20160.440228487882</v>
      </c>
      <c r="BF285" s="53">
        <f t="shared" si="338"/>
        <v>-18979.7470248053</v>
      </c>
      <c r="BG285" s="53">
        <f t="shared" si="339"/>
        <v>121.67985508432122</v>
      </c>
      <c r="BH285" s="53">
        <f t="shared" si="303"/>
        <v>210.28199676506088</v>
      </c>
      <c r="BI285" s="53">
        <f t="shared" si="340"/>
        <v>-18647.785172955919</v>
      </c>
    </row>
    <row r="286" spans="1:61" x14ac:dyDescent="0.2">
      <c r="A286" s="34"/>
      <c r="B286" s="89"/>
      <c r="C286" s="91"/>
      <c r="D286" s="19"/>
      <c r="E286" s="55">
        <f t="shared" si="308"/>
        <v>59</v>
      </c>
      <c r="F286" s="27">
        <f t="shared" si="304"/>
        <v>5023.1213988527716</v>
      </c>
      <c r="G286" s="27">
        <f t="shared" si="305"/>
        <v>251.1560699426386</v>
      </c>
      <c r="H286" s="28">
        <f t="shared" si="306"/>
        <v>25</v>
      </c>
      <c r="I286" s="27">
        <f t="shared" si="278"/>
        <v>500000</v>
      </c>
      <c r="J286" s="56">
        <f t="shared" si="279"/>
        <v>7.8890000000000002</v>
      </c>
      <c r="K286" s="52">
        <f t="shared" si="309"/>
        <v>3944.5</v>
      </c>
      <c r="L286" s="28"/>
      <c r="M286" s="96">
        <f t="shared" si="294"/>
        <v>149.46374233110549</v>
      </c>
      <c r="N286" s="9">
        <v>0</v>
      </c>
      <c r="O286" s="30">
        <f t="shared" si="295"/>
        <v>0.24872589578269774</v>
      </c>
      <c r="P286" s="30">
        <f t="shared" si="310"/>
        <v>3.7175503198338532E-2</v>
      </c>
      <c r="Q286" s="30">
        <f t="shared" si="311"/>
        <v>0</v>
      </c>
      <c r="R286" s="30">
        <f t="shared" si="312"/>
        <v>0.2115503925843592</v>
      </c>
      <c r="S286" s="28"/>
      <c r="T286" s="52">
        <f t="shared" si="313"/>
        <v>956.59979518025557</v>
      </c>
      <c r="U286" s="52">
        <f t="shared" si="307"/>
        <v>834.46052354900485</v>
      </c>
      <c r="V286" s="19"/>
      <c r="W286" s="19"/>
      <c r="X286" s="53">
        <f t="shared" si="314"/>
        <v>1062.6433039261995</v>
      </c>
      <c r="Y286" s="53">
        <f t="shared" si="315"/>
        <v>-53.132165196309977</v>
      </c>
      <c r="Z286" s="53">
        <f t="shared" si="316"/>
        <v>-5.28875981460898</v>
      </c>
      <c r="AA286" s="53">
        <f t="shared" si="317"/>
        <v>-18587.751599169267</v>
      </c>
      <c r="AB286" s="53">
        <f t="shared" si="318"/>
        <v>-17583.529220253986</v>
      </c>
      <c r="AC286" s="53">
        <f t="shared" si="319"/>
        <v>125.60093728412357</v>
      </c>
      <c r="AD286" s="53">
        <f t="shared" si="297"/>
        <v>161.41010612211497</v>
      </c>
      <c r="AE286" s="53">
        <f t="shared" si="320"/>
        <v>-17296.518176847749</v>
      </c>
      <c r="AF286" s="19"/>
      <c r="AG286" s="46"/>
      <c r="AH286" s="19"/>
      <c r="AI286" s="55">
        <f t="shared" si="321"/>
        <v>59</v>
      </c>
      <c r="AJ286" s="27">
        <f t="shared" si="322"/>
        <v>5023.1213988527716</v>
      </c>
      <c r="AK286" s="27">
        <f t="shared" si="323"/>
        <v>251.1560699426386</v>
      </c>
      <c r="AL286" s="28">
        <f t="shared" si="324"/>
        <v>25</v>
      </c>
      <c r="AM286" s="27">
        <f t="shared" si="325"/>
        <v>500000</v>
      </c>
      <c r="AN286" s="56">
        <f t="shared" si="286"/>
        <v>7.8890000000000002</v>
      </c>
      <c r="AO286" s="52">
        <f t="shared" si="326"/>
        <v>3944.5</v>
      </c>
      <c r="AP286" s="28"/>
      <c r="AQ286" s="9">
        <f t="shared" si="301"/>
        <v>121.06563128819546</v>
      </c>
      <c r="AR286" s="9">
        <f t="shared" si="327"/>
        <v>0</v>
      </c>
      <c r="AS286" s="30">
        <f t="shared" si="328"/>
        <v>0.32670190753303341</v>
      </c>
      <c r="AT286" s="30">
        <f t="shared" si="329"/>
        <v>3.9552372678544348E-2</v>
      </c>
      <c r="AU286" s="30">
        <f t="shared" si="330"/>
        <v>0</v>
      </c>
      <c r="AV286" s="30">
        <f t="shared" si="331"/>
        <v>0.28714953485448907</v>
      </c>
      <c r="AW286" s="28"/>
      <c r="AX286" s="52">
        <f t="shared" si="332"/>
        <v>1256.4955363720464</v>
      </c>
      <c r="AY286" s="52">
        <f t="shared" si="333"/>
        <v>1132.6613402335322</v>
      </c>
      <c r="AZ286" s="19"/>
      <c r="BA286" s="19"/>
      <c r="BB286" s="53">
        <f t="shared" si="334"/>
        <v>1062.6433039261995</v>
      </c>
      <c r="BC286" s="53">
        <f t="shared" si="335"/>
        <v>-53.132165196309977</v>
      </c>
      <c r="BD286" s="53">
        <f t="shared" si="336"/>
        <v>-5.28875981460898</v>
      </c>
      <c r="BE286" s="53">
        <f t="shared" si="337"/>
        <v>-19776.186339272175</v>
      </c>
      <c r="BF286" s="53">
        <f t="shared" si="338"/>
        <v>-18771.963960356894</v>
      </c>
      <c r="BG286" s="53">
        <f t="shared" si="339"/>
        <v>125.60093728412357</v>
      </c>
      <c r="BH286" s="53">
        <f t="shared" si="303"/>
        <v>186.03038699053391</v>
      </c>
      <c r="BI286" s="53">
        <f t="shared" si="340"/>
        <v>-18460.332636082239</v>
      </c>
    </row>
    <row r="287" spans="1:61" x14ac:dyDescent="0.2">
      <c r="A287" s="34"/>
      <c r="B287" s="89"/>
      <c r="C287" s="91"/>
      <c r="D287" s="19"/>
      <c r="E287" s="55">
        <f t="shared" si="308"/>
        <v>60</v>
      </c>
      <c r="F287" s="27">
        <f t="shared" si="304"/>
        <v>5023.1213988527716</v>
      </c>
      <c r="G287" s="27">
        <f t="shared" si="305"/>
        <v>251.1560699426386</v>
      </c>
      <c r="H287" s="28">
        <f t="shared" si="306"/>
        <v>25</v>
      </c>
      <c r="I287" s="27">
        <f t="shared" si="278"/>
        <v>500000</v>
      </c>
      <c r="J287" s="56">
        <f t="shared" si="279"/>
        <v>8.08</v>
      </c>
      <c r="K287" s="52">
        <f t="shared" si="309"/>
        <v>4040</v>
      </c>
      <c r="L287" s="28"/>
      <c r="M287" s="96">
        <f t="shared" si="294"/>
        <v>164.16962817288439</v>
      </c>
      <c r="N287" s="9">
        <v>0</v>
      </c>
      <c r="O287" s="30">
        <f t="shared" si="295"/>
        <v>0.2115503925843592</v>
      </c>
      <c r="P287" s="30">
        <f t="shared" si="310"/>
        <v>3.4730149290401968E-2</v>
      </c>
      <c r="Q287" s="30">
        <f t="shared" si="311"/>
        <v>0</v>
      </c>
      <c r="R287" s="30">
        <f t="shared" si="312"/>
        <v>0.17682024329395724</v>
      </c>
      <c r="S287" s="28"/>
      <c r="T287" s="52">
        <f t="shared" si="313"/>
        <v>834.46052354900485</v>
      </c>
      <c r="U287" s="52">
        <f t="shared" si="307"/>
        <v>714.35378290758729</v>
      </c>
      <c r="V287" s="19"/>
      <c r="W287" s="19"/>
      <c r="X287" s="53">
        <f t="shared" si="314"/>
        <v>888.18954784022992</v>
      </c>
      <c r="Y287" s="53">
        <f t="shared" si="315"/>
        <v>-44.409477392011496</v>
      </c>
      <c r="Z287" s="53">
        <f t="shared" si="316"/>
        <v>-4.4205060823489308</v>
      </c>
      <c r="AA287" s="53">
        <f t="shared" si="317"/>
        <v>-17365.074645200984</v>
      </c>
      <c r="AB287" s="53">
        <f t="shared" si="318"/>
        <v>-16525.715080835114</v>
      </c>
      <c r="AC287" s="53">
        <f t="shared" si="319"/>
        <v>126.43570987404007</v>
      </c>
      <c r="AD287" s="53">
        <f t="shared" si="297"/>
        <v>137.77706420502159</v>
      </c>
      <c r="AE287" s="53">
        <f t="shared" si="320"/>
        <v>-16261.502306756052</v>
      </c>
      <c r="AF287" s="19"/>
      <c r="AG287" s="46"/>
      <c r="AH287" s="19"/>
      <c r="AI287" s="55">
        <f t="shared" si="321"/>
        <v>60</v>
      </c>
      <c r="AJ287" s="27">
        <f t="shared" si="322"/>
        <v>5023.1213988527716</v>
      </c>
      <c r="AK287" s="27">
        <f t="shared" si="323"/>
        <v>251.1560699426386</v>
      </c>
      <c r="AL287" s="28">
        <f t="shared" si="324"/>
        <v>25</v>
      </c>
      <c r="AM287" s="27">
        <f t="shared" si="325"/>
        <v>500000</v>
      </c>
      <c r="AN287" s="56">
        <f t="shared" si="286"/>
        <v>8.08</v>
      </c>
      <c r="AO287" s="52">
        <f t="shared" si="326"/>
        <v>4040</v>
      </c>
      <c r="AP287" s="28"/>
      <c r="AQ287" s="9">
        <f t="shared" si="301"/>
        <v>132.97739882003637</v>
      </c>
      <c r="AR287" s="9">
        <f t="shared" si="327"/>
        <v>0</v>
      </c>
      <c r="AS287" s="30">
        <f t="shared" si="328"/>
        <v>0.28714953485448907</v>
      </c>
      <c r="AT287" s="30">
        <f t="shared" si="329"/>
        <v>3.8184398217333333E-2</v>
      </c>
      <c r="AU287" s="30">
        <f t="shared" si="330"/>
        <v>0</v>
      </c>
      <c r="AV287" s="30">
        <f t="shared" si="331"/>
        <v>0.24896513663715575</v>
      </c>
      <c r="AW287" s="28"/>
      <c r="AX287" s="52">
        <f t="shared" si="332"/>
        <v>1132.6613402335322</v>
      </c>
      <c r="AY287" s="52">
        <f t="shared" si="333"/>
        <v>1005.8191520141092</v>
      </c>
      <c r="AZ287" s="19"/>
      <c r="BA287" s="19"/>
      <c r="BB287" s="53">
        <f t="shared" si="334"/>
        <v>888.18954784022992</v>
      </c>
      <c r="BC287" s="53">
        <f t="shared" si="335"/>
        <v>-44.409477392011496</v>
      </c>
      <c r="BD287" s="53">
        <f t="shared" si="336"/>
        <v>-4.4205060823489308</v>
      </c>
      <c r="BE287" s="53">
        <f t="shared" si="337"/>
        <v>-19092.199108666668</v>
      </c>
      <c r="BF287" s="53">
        <f t="shared" si="338"/>
        <v>-18252.839544300798</v>
      </c>
      <c r="BG287" s="53">
        <f t="shared" si="339"/>
        <v>126.43570987404007</v>
      </c>
      <c r="BH287" s="53">
        <f t="shared" si="303"/>
        <v>162.2581983244612</v>
      </c>
      <c r="BI287" s="53">
        <f t="shared" si="340"/>
        <v>-17964.145636102297</v>
      </c>
    </row>
    <row r="288" spans="1:61" x14ac:dyDescent="0.2">
      <c r="A288" s="34"/>
      <c r="B288" s="89"/>
      <c r="C288" s="91"/>
      <c r="D288" s="19"/>
      <c r="E288" s="55">
        <f t="shared" si="308"/>
        <v>61</v>
      </c>
      <c r="F288" s="27">
        <f t="shared" si="304"/>
        <v>5023.1213988527716</v>
      </c>
      <c r="G288" s="27">
        <f t="shared" si="305"/>
        <v>251.1560699426386</v>
      </c>
      <c r="H288" s="28">
        <f t="shared" si="306"/>
        <v>25</v>
      </c>
      <c r="I288" s="27">
        <f t="shared" si="278"/>
        <v>500000</v>
      </c>
      <c r="J288" s="56">
        <f t="shared" si="279"/>
        <v>8.2620000000000005</v>
      </c>
      <c r="K288" s="52">
        <f t="shared" si="309"/>
        <v>4131</v>
      </c>
      <c r="L288" s="28"/>
      <c r="M288" s="96">
        <f t="shared" si="294"/>
        <v>179.80271379435837</v>
      </c>
      <c r="N288" s="9">
        <v>0</v>
      </c>
      <c r="O288" s="30">
        <f t="shared" si="295"/>
        <v>0.17682024329395724</v>
      </c>
      <c r="P288" s="30">
        <f t="shared" si="310"/>
        <v>3.1792759598032211E-2</v>
      </c>
      <c r="Q288" s="30">
        <f t="shared" si="311"/>
        <v>0</v>
      </c>
      <c r="R288" s="30">
        <f t="shared" si="312"/>
        <v>0.14502748369592502</v>
      </c>
      <c r="S288" s="28"/>
      <c r="T288" s="52">
        <f t="shared" si="313"/>
        <v>714.35378290758729</v>
      </c>
      <c r="U288" s="52">
        <f t="shared" si="307"/>
        <v>599.10853514786629</v>
      </c>
      <c r="V288" s="19"/>
      <c r="W288" s="19"/>
      <c r="X288" s="53">
        <f t="shared" si="314"/>
        <v>728.49065677477245</v>
      </c>
      <c r="Y288" s="53">
        <f t="shared" si="315"/>
        <v>-36.424532838738621</v>
      </c>
      <c r="Z288" s="53">
        <f t="shared" si="316"/>
        <v>-3.6256870923981257</v>
      </c>
      <c r="AA288" s="53">
        <f t="shared" si="317"/>
        <v>-15896.379799016106</v>
      </c>
      <c r="AB288" s="53">
        <f t="shared" si="318"/>
        <v>-15207.93936217247</v>
      </c>
      <c r="AC288" s="53">
        <f t="shared" si="319"/>
        <v>124.21916099347375</v>
      </c>
      <c r="AD288" s="53">
        <f t="shared" si="297"/>
        <v>115.46163672688202</v>
      </c>
      <c r="AE288" s="53">
        <f t="shared" si="320"/>
        <v>-14968.258564452113</v>
      </c>
      <c r="AF288" s="19"/>
      <c r="AG288" s="46"/>
      <c r="AH288" s="19"/>
      <c r="AI288" s="55">
        <f t="shared" si="321"/>
        <v>61</v>
      </c>
      <c r="AJ288" s="27">
        <f t="shared" si="322"/>
        <v>5023.1213988527716</v>
      </c>
      <c r="AK288" s="27">
        <f t="shared" si="323"/>
        <v>251.1560699426386</v>
      </c>
      <c r="AL288" s="28">
        <f t="shared" si="324"/>
        <v>25</v>
      </c>
      <c r="AM288" s="27">
        <f t="shared" si="325"/>
        <v>500000</v>
      </c>
      <c r="AN288" s="56">
        <f t="shared" si="286"/>
        <v>8.2620000000000005</v>
      </c>
      <c r="AO288" s="52">
        <f t="shared" si="326"/>
        <v>4131</v>
      </c>
      <c r="AP288" s="28"/>
      <c r="AQ288" s="9">
        <f t="shared" si="301"/>
        <v>145.64019817343029</v>
      </c>
      <c r="AR288" s="9">
        <f t="shared" si="327"/>
        <v>0</v>
      </c>
      <c r="AS288" s="30">
        <f t="shared" si="328"/>
        <v>0.24896513663715575</v>
      </c>
      <c r="AT288" s="30">
        <f t="shared" si="329"/>
        <v>3.625933183811051E-2</v>
      </c>
      <c r="AU288" s="30">
        <f t="shared" si="330"/>
        <v>0</v>
      </c>
      <c r="AV288" s="30">
        <f t="shared" si="331"/>
        <v>0.21270580479904524</v>
      </c>
      <c r="AW288" s="28"/>
      <c r="AX288" s="52">
        <f t="shared" si="332"/>
        <v>1005.8191520141092</v>
      </c>
      <c r="AY288" s="52">
        <f t="shared" si="333"/>
        <v>878.68767962485595</v>
      </c>
      <c r="AZ288" s="19"/>
      <c r="BA288" s="19"/>
      <c r="BB288" s="53">
        <f t="shared" si="334"/>
        <v>728.49065677477245</v>
      </c>
      <c r="BC288" s="53">
        <f t="shared" si="335"/>
        <v>-36.424532838738621</v>
      </c>
      <c r="BD288" s="53">
        <f t="shared" si="336"/>
        <v>-3.6256870923981257</v>
      </c>
      <c r="BE288" s="53">
        <f t="shared" si="337"/>
        <v>-18129.665919055256</v>
      </c>
      <c r="BF288" s="53">
        <f t="shared" si="338"/>
        <v>-17441.225482211619</v>
      </c>
      <c r="BG288" s="53">
        <f t="shared" si="339"/>
        <v>124.21916099347375</v>
      </c>
      <c r="BH288" s="53">
        <f t="shared" si="303"/>
        <v>139.38981664135025</v>
      </c>
      <c r="BI288" s="53">
        <f t="shared" si="340"/>
        <v>-17177.616504576796</v>
      </c>
    </row>
    <row r="289" spans="1:61" x14ac:dyDescent="0.2">
      <c r="A289" s="34"/>
      <c r="B289" s="89"/>
      <c r="C289" s="91"/>
      <c r="D289" s="19"/>
      <c r="E289" s="55">
        <f t="shared" si="308"/>
        <v>62</v>
      </c>
      <c r="F289" s="27">
        <f t="shared" si="304"/>
        <v>5023.1213988527716</v>
      </c>
      <c r="G289" s="27">
        <f t="shared" si="305"/>
        <v>251.1560699426386</v>
      </c>
      <c r="H289" s="28">
        <f t="shared" si="306"/>
        <v>25</v>
      </c>
      <c r="I289" s="27">
        <f t="shared" si="278"/>
        <v>500000</v>
      </c>
      <c r="J289" s="56">
        <f t="shared" si="279"/>
        <v>8.4350000000000005</v>
      </c>
      <c r="K289" s="52">
        <f t="shared" si="309"/>
        <v>4217.5</v>
      </c>
      <c r="L289" s="28"/>
      <c r="M289" s="96">
        <f t="shared" si="294"/>
        <v>196.37191159883102</v>
      </c>
      <c r="N289" s="9">
        <v>0</v>
      </c>
      <c r="O289" s="30">
        <f t="shared" si="295"/>
        <v>0.14502748369592502</v>
      </c>
      <c r="P289" s="30">
        <f t="shared" si="310"/>
        <v>2.8479324207737099E-2</v>
      </c>
      <c r="Q289" s="30">
        <f t="shared" si="311"/>
        <v>0</v>
      </c>
      <c r="R289" s="30">
        <f t="shared" si="312"/>
        <v>0.11654815948818792</v>
      </c>
      <c r="S289" s="28"/>
      <c r="T289" s="52">
        <f t="shared" si="313"/>
        <v>599.10853514786629</v>
      </c>
      <c r="U289" s="52">
        <f t="shared" si="307"/>
        <v>491.54186264143254</v>
      </c>
      <c r="V289" s="19"/>
      <c r="W289" s="19"/>
      <c r="X289" s="53">
        <f t="shared" si="314"/>
        <v>585.43555392202245</v>
      </c>
      <c r="Y289" s="53">
        <f t="shared" si="315"/>
        <v>-29.271777696101122</v>
      </c>
      <c r="Z289" s="53">
        <f t="shared" si="316"/>
        <v>-2.9137039872046979</v>
      </c>
      <c r="AA289" s="53">
        <f t="shared" si="317"/>
        <v>-14239.66210386855</v>
      </c>
      <c r="AB289" s="53">
        <f t="shared" si="318"/>
        <v>-13686.412031629834</v>
      </c>
      <c r="AC289" s="53">
        <f t="shared" si="319"/>
        <v>118.79101255977365</v>
      </c>
      <c r="AD289" s="53">
        <f t="shared" si="297"/>
        <v>94.843390147845156</v>
      </c>
      <c r="AE289" s="53">
        <f t="shared" si="320"/>
        <v>-13472.777628922215</v>
      </c>
      <c r="AF289" s="19"/>
      <c r="AG289" s="46"/>
      <c r="AH289" s="19"/>
      <c r="AI289" s="55">
        <f t="shared" si="321"/>
        <v>62</v>
      </c>
      <c r="AJ289" s="27">
        <f t="shared" si="322"/>
        <v>5023.1213988527716</v>
      </c>
      <c r="AK289" s="27">
        <f t="shared" si="323"/>
        <v>251.1560699426386</v>
      </c>
      <c r="AL289" s="28">
        <f t="shared" si="324"/>
        <v>25</v>
      </c>
      <c r="AM289" s="27">
        <f t="shared" si="325"/>
        <v>500000</v>
      </c>
      <c r="AN289" s="56">
        <f t="shared" si="286"/>
        <v>8.4350000000000005</v>
      </c>
      <c r="AO289" s="52">
        <f t="shared" si="326"/>
        <v>4217.5</v>
      </c>
      <c r="AP289" s="28"/>
      <c r="AQ289" s="9">
        <f t="shared" si="301"/>
        <v>159.06124839505313</v>
      </c>
      <c r="AR289" s="9">
        <f t="shared" si="327"/>
        <v>0</v>
      </c>
      <c r="AS289" s="30">
        <f t="shared" si="328"/>
        <v>0.21270580479904524</v>
      </c>
      <c r="AT289" s="30">
        <f t="shared" si="329"/>
        <v>3.3833250852210617E-2</v>
      </c>
      <c r="AU289" s="30">
        <f t="shared" si="330"/>
        <v>0</v>
      </c>
      <c r="AV289" s="30">
        <f t="shared" si="331"/>
        <v>0.17887255394683463</v>
      </c>
      <c r="AW289" s="28"/>
      <c r="AX289" s="52">
        <f t="shared" si="332"/>
        <v>878.68767962485595</v>
      </c>
      <c r="AY289" s="52">
        <f t="shared" si="333"/>
        <v>754.3949962707751</v>
      </c>
      <c r="AZ289" s="19"/>
      <c r="BA289" s="19"/>
      <c r="BB289" s="53">
        <f t="shared" si="334"/>
        <v>585.43555392202245</v>
      </c>
      <c r="BC289" s="53">
        <f t="shared" si="335"/>
        <v>-29.271777696101122</v>
      </c>
      <c r="BD289" s="53">
        <f t="shared" si="336"/>
        <v>-2.9137039872046979</v>
      </c>
      <c r="BE289" s="53">
        <f t="shared" si="337"/>
        <v>-16916.625426105307</v>
      </c>
      <c r="BF289" s="53">
        <f t="shared" si="338"/>
        <v>-16363.375353866591</v>
      </c>
      <c r="BG289" s="53">
        <f t="shared" si="339"/>
        <v>118.79101255977365</v>
      </c>
      <c r="BH289" s="53">
        <f t="shared" si="303"/>
        <v>117.79575697580127</v>
      </c>
      <c r="BI289" s="53">
        <f t="shared" si="340"/>
        <v>-16126.788584331016</v>
      </c>
    </row>
    <row r="290" spans="1:61" x14ac:dyDescent="0.2">
      <c r="A290" s="34"/>
      <c r="B290" s="89"/>
      <c r="C290" s="91"/>
      <c r="D290" s="19"/>
      <c r="E290" s="55">
        <f t="shared" si="308"/>
        <v>63</v>
      </c>
      <c r="F290" s="27">
        <f t="shared" si="304"/>
        <v>5023.1213988527716</v>
      </c>
      <c r="G290" s="27">
        <f t="shared" si="305"/>
        <v>251.1560699426386</v>
      </c>
      <c r="H290" s="28">
        <f t="shared" si="306"/>
        <v>25</v>
      </c>
      <c r="I290" s="27">
        <f t="shared" si="278"/>
        <v>500000</v>
      </c>
      <c r="J290" s="56">
        <f t="shared" si="279"/>
        <v>8.5980000000000008</v>
      </c>
      <c r="K290" s="52">
        <f t="shared" si="309"/>
        <v>4299</v>
      </c>
      <c r="L290" s="28"/>
      <c r="M290" s="96">
        <f t="shared" si="294"/>
        <v>213.89645519453623</v>
      </c>
      <c r="N290" s="9">
        <v>0</v>
      </c>
      <c r="O290" s="30">
        <f t="shared" si="295"/>
        <v>0.11654815948818792</v>
      </c>
      <c r="P290" s="30">
        <f t="shared" si="310"/>
        <v>2.4929238173970848E-2</v>
      </c>
      <c r="Q290" s="30">
        <f t="shared" si="311"/>
        <v>0</v>
      </c>
      <c r="R290" s="30">
        <f t="shared" si="312"/>
        <v>9.1618921314217075E-2</v>
      </c>
      <c r="S290" s="28"/>
      <c r="T290" s="52">
        <f t="shared" si="313"/>
        <v>491.54186264143254</v>
      </c>
      <c r="U290" s="52">
        <f t="shared" si="307"/>
        <v>393.86974272981922</v>
      </c>
      <c r="V290" s="19"/>
      <c r="W290" s="19"/>
      <c r="X290" s="53">
        <f t="shared" si="314"/>
        <v>460.21296419325211</v>
      </c>
      <c r="Y290" s="53">
        <f t="shared" si="315"/>
        <v>-23.010648209662605</v>
      </c>
      <c r="Z290" s="53">
        <f t="shared" si="316"/>
        <v>-2.2904730328554268</v>
      </c>
      <c r="AA290" s="53">
        <f t="shared" si="317"/>
        <v>-12464.619086985424</v>
      </c>
      <c r="AB290" s="53">
        <f t="shared" si="318"/>
        <v>-12029.707244034689</v>
      </c>
      <c r="AC290" s="53">
        <f t="shared" si="319"/>
        <v>110.61287484784388</v>
      </c>
      <c r="AD290" s="53">
        <f t="shared" si="297"/>
        <v>76.24630627226469</v>
      </c>
      <c r="AE290" s="53">
        <f t="shared" si="320"/>
        <v>-11842.84806291458</v>
      </c>
      <c r="AF290" s="19"/>
      <c r="AG290" s="46"/>
      <c r="AH290" s="19"/>
      <c r="AI290" s="55">
        <f t="shared" si="321"/>
        <v>63</v>
      </c>
      <c r="AJ290" s="27">
        <f t="shared" si="322"/>
        <v>5023.1213988527716</v>
      </c>
      <c r="AK290" s="27">
        <f t="shared" si="323"/>
        <v>251.1560699426386</v>
      </c>
      <c r="AL290" s="28">
        <f t="shared" si="324"/>
        <v>25</v>
      </c>
      <c r="AM290" s="27">
        <f t="shared" si="325"/>
        <v>500000</v>
      </c>
      <c r="AN290" s="56">
        <f t="shared" si="286"/>
        <v>8.5980000000000008</v>
      </c>
      <c r="AO290" s="52">
        <f t="shared" si="326"/>
        <v>4299</v>
      </c>
      <c r="AP290" s="28"/>
      <c r="AQ290" s="9">
        <f t="shared" si="301"/>
        <v>173.25612870757436</v>
      </c>
      <c r="AR290" s="9">
        <f t="shared" si="327"/>
        <v>0</v>
      </c>
      <c r="AS290" s="30">
        <f t="shared" si="328"/>
        <v>0.17887255394683463</v>
      </c>
      <c r="AT290" s="30">
        <f t="shared" si="329"/>
        <v>3.0990766228865319E-2</v>
      </c>
      <c r="AU290" s="30">
        <f t="shared" si="330"/>
        <v>0</v>
      </c>
      <c r="AV290" s="30">
        <f t="shared" si="331"/>
        <v>0.14788178771796931</v>
      </c>
      <c r="AW290" s="28"/>
      <c r="AX290" s="52">
        <f t="shared" si="332"/>
        <v>754.3949962707751</v>
      </c>
      <c r="AY290" s="52">
        <f t="shared" si="333"/>
        <v>635.74380539955007</v>
      </c>
      <c r="AZ290" s="19"/>
      <c r="BA290" s="19"/>
      <c r="BB290" s="53">
        <f t="shared" si="334"/>
        <v>460.21296419325211</v>
      </c>
      <c r="BC290" s="53">
        <f t="shared" si="335"/>
        <v>-23.010648209662605</v>
      </c>
      <c r="BD290" s="53">
        <f t="shared" si="336"/>
        <v>-2.2904730328554268</v>
      </c>
      <c r="BE290" s="53">
        <f t="shared" si="337"/>
        <v>-15495.38311443266</v>
      </c>
      <c r="BF290" s="53">
        <f t="shared" si="338"/>
        <v>-15060.471271481925</v>
      </c>
      <c r="BG290" s="53">
        <f t="shared" si="339"/>
        <v>110.61287484784388</v>
      </c>
      <c r="BH290" s="53">
        <f t="shared" si="303"/>
        <v>97.825532277210783</v>
      </c>
      <c r="BI290" s="53">
        <f t="shared" si="340"/>
        <v>-14852.03286435687</v>
      </c>
    </row>
    <row r="291" spans="1:61" x14ac:dyDescent="0.2">
      <c r="A291" s="34"/>
      <c r="B291" s="89"/>
      <c r="C291" s="91"/>
      <c r="D291" s="19"/>
      <c r="E291" s="55">
        <f t="shared" si="308"/>
        <v>64</v>
      </c>
      <c r="F291" s="27">
        <f t="shared" si="304"/>
        <v>5023.1213988527716</v>
      </c>
      <c r="G291" s="27">
        <f t="shared" si="305"/>
        <v>251.1560699426386</v>
      </c>
      <c r="H291" s="28">
        <f t="shared" si="306"/>
        <v>25</v>
      </c>
      <c r="I291" s="27">
        <f t="shared" si="278"/>
        <v>500000</v>
      </c>
      <c r="J291" s="56">
        <f t="shared" si="279"/>
        <v>8.7490000000000006</v>
      </c>
      <c r="K291" s="52">
        <f t="shared" si="309"/>
        <v>4374.5</v>
      </c>
      <c r="L291" s="28"/>
      <c r="M291" s="96">
        <f t="shared" si="294"/>
        <v>232.40600338714106</v>
      </c>
      <c r="N291" s="9">
        <v>0</v>
      </c>
      <c r="O291" s="30">
        <f t="shared" si="295"/>
        <v>9.1618921314217075E-2</v>
      </c>
      <c r="P291" s="30">
        <f t="shared" si="310"/>
        <v>2.1292787337278143E-2</v>
      </c>
      <c r="Q291" s="30">
        <f t="shared" si="311"/>
        <v>0</v>
      </c>
      <c r="R291" s="30">
        <f t="shared" si="312"/>
        <v>7.0326133976938932E-2</v>
      </c>
      <c r="S291" s="28"/>
      <c r="T291" s="52">
        <f t="shared" si="313"/>
        <v>393.86974272981922</v>
      </c>
      <c r="U291" s="52">
        <f t="shared" si="307"/>
        <v>307.64167308211938</v>
      </c>
      <c r="V291" s="19"/>
      <c r="W291" s="19"/>
      <c r="X291" s="53">
        <f t="shared" si="314"/>
        <v>353.25670847814894</v>
      </c>
      <c r="Y291" s="53">
        <f t="shared" si="315"/>
        <v>-17.662835423907445</v>
      </c>
      <c r="Z291" s="53">
        <f t="shared" si="316"/>
        <v>-1.7581533494234733</v>
      </c>
      <c r="AA291" s="53">
        <f t="shared" si="317"/>
        <v>-10646.393668639072</v>
      </c>
      <c r="AB291" s="53">
        <f t="shared" si="318"/>
        <v>-10312.557948934254</v>
      </c>
      <c r="AC291" s="53">
        <f t="shared" si="319"/>
        <v>100.25356635067729</v>
      </c>
      <c r="AD291" s="53">
        <f t="shared" si="297"/>
        <v>59.886142539151336</v>
      </c>
      <c r="AE291" s="53">
        <f t="shared" si="320"/>
        <v>-10152.418240044426</v>
      </c>
      <c r="AF291" s="19"/>
      <c r="AG291" s="46"/>
      <c r="AH291" s="19"/>
      <c r="AI291" s="55">
        <f t="shared" si="321"/>
        <v>64</v>
      </c>
      <c r="AJ291" s="27">
        <f t="shared" si="322"/>
        <v>5023.1213988527716</v>
      </c>
      <c r="AK291" s="27">
        <f t="shared" si="323"/>
        <v>251.1560699426386</v>
      </c>
      <c r="AL291" s="28">
        <f t="shared" si="324"/>
        <v>25</v>
      </c>
      <c r="AM291" s="27">
        <f t="shared" si="325"/>
        <v>500000</v>
      </c>
      <c r="AN291" s="56">
        <f t="shared" si="286"/>
        <v>8.7490000000000006</v>
      </c>
      <c r="AO291" s="52">
        <f t="shared" si="326"/>
        <v>4374.5</v>
      </c>
      <c r="AP291" s="28"/>
      <c r="AQ291" s="9">
        <f t="shared" si="301"/>
        <v>188.24886274358425</v>
      </c>
      <c r="AR291" s="9">
        <f t="shared" si="327"/>
        <v>0</v>
      </c>
      <c r="AS291" s="30">
        <f t="shared" si="328"/>
        <v>0.14788178771796931</v>
      </c>
      <c r="AT291" s="30">
        <f t="shared" si="329"/>
        <v>2.7838578358395868E-2</v>
      </c>
      <c r="AU291" s="30">
        <f t="shared" si="330"/>
        <v>0</v>
      </c>
      <c r="AV291" s="30">
        <f t="shared" si="331"/>
        <v>0.12004320935957344</v>
      </c>
      <c r="AW291" s="28"/>
      <c r="AX291" s="52">
        <f t="shared" si="332"/>
        <v>635.74380539955007</v>
      </c>
      <c r="AY291" s="52">
        <f t="shared" si="333"/>
        <v>525.12901934345405</v>
      </c>
      <c r="AZ291" s="19"/>
      <c r="BA291" s="19"/>
      <c r="BB291" s="53">
        <f t="shared" si="334"/>
        <v>353.25670847814894</v>
      </c>
      <c r="BC291" s="53">
        <f t="shared" si="335"/>
        <v>-17.662835423907445</v>
      </c>
      <c r="BD291" s="53">
        <f t="shared" si="336"/>
        <v>-1.7581533494234733</v>
      </c>
      <c r="BE291" s="53">
        <f t="shared" si="337"/>
        <v>-13919.289179197935</v>
      </c>
      <c r="BF291" s="53">
        <f t="shared" si="338"/>
        <v>-13585.453459493117</v>
      </c>
      <c r="BG291" s="53">
        <f t="shared" si="339"/>
        <v>100.25356635067729</v>
      </c>
      <c r="BH291" s="53">
        <f t="shared" si="303"/>
        <v>79.743067929452124</v>
      </c>
      <c r="BI291" s="53">
        <f t="shared" si="340"/>
        <v>-13405.456825212988</v>
      </c>
    </row>
    <row r="292" spans="1:61" x14ac:dyDescent="0.2">
      <c r="A292" s="34"/>
      <c r="B292" s="89"/>
      <c r="C292" s="91"/>
      <c r="D292" s="19"/>
      <c r="E292" s="55">
        <f t="shared" si="308"/>
        <v>65</v>
      </c>
      <c r="F292" s="27">
        <f t="shared" si="304"/>
        <v>5023.1213988527716</v>
      </c>
      <c r="G292" s="27">
        <f t="shared" si="305"/>
        <v>251.1560699426386</v>
      </c>
      <c r="H292" s="28">
        <f t="shared" si="306"/>
        <v>25</v>
      </c>
      <c r="I292" s="27">
        <f t="shared" ref="I292:I322" si="341">$B$228</f>
        <v>500000</v>
      </c>
      <c r="J292" s="56">
        <f t="shared" ref="J292:J322" si="342">J187</f>
        <v>8.8870000000000005</v>
      </c>
      <c r="K292" s="52">
        <f t="shared" si="309"/>
        <v>4443.5</v>
      </c>
      <c r="L292" s="28"/>
      <c r="M292" s="96">
        <f t="shared" si="294"/>
        <v>251.80934606172806</v>
      </c>
      <c r="N292" s="9">
        <v>0</v>
      </c>
      <c r="O292" s="30">
        <f t="shared" si="295"/>
        <v>7.0326133976938932E-2</v>
      </c>
      <c r="P292" s="30">
        <f t="shared" si="310"/>
        <v>1.7708777807782468E-2</v>
      </c>
      <c r="Q292" s="30">
        <f t="shared" si="311"/>
        <v>0</v>
      </c>
      <c r="R292" s="30">
        <f t="shared" si="312"/>
        <v>5.2617356169156464E-2</v>
      </c>
      <c r="S292" s="28"/>
      <c r="T292" s="52">
        <f t="shared" si="313"/>
        <v>307.64167308211938</v>
      </c>
      <c r="U292" s="52">
        <f t="shared" si="307"/>
        <v>233.80522213764675</v>
      </c>
      <c r="V292" s="19"/>
      <c r="W292" s="19"/>
      <c r="X292" s="53">
        <f t="shared" si="314"/>
        <v>264.30336772434771</v>
      </c>
      <c r="Y292" s="53">
        <f t="shared" si="315"/>
        <v>-13.215168386217387</v>
      </c>
      <c r="Z292" s="53">
        <f t="shared" si="316"/>
        <v>-1.3154339042289116</v>
      </c>
      <c r="AA292" s="53">
        <f t="shared" si="317"/>
        <v>-8854.3889038912348</v>
      </c>
      <c r="AB292" s="53">
        <f t="shared" si="318"/>
        <v>-8604.6161384573334</v>
      </c>
      <c r="AC292" s="53">
        <f t="shared" si="319"/>
        <v>88.292794962514463</v>
      </c>
      <c r="AD292" s="53">
        <f t="shared" si="297"/>
        <v>45.869562314874877</v>
      </c>
      <c r="AE292" s="53">
        <f t="shared" si="320"/>
        <v>-8470.4537811799455</v>
      </c>
      <c r="AF292" s="19"/>
      <c r="AG292" s="46"/>
      <c r="AH292" s="19"/>
      <c r="AI292" s="55">
        <f t="shared" si="321"/>
        <v>65</v>
      </c>
      <c r="AJ292" s="27">
        <f t="shared" si="322"/>
        <v>5023.1213988527716</v>
      </c>
      <c r="AK292" s="27">
        <f t="shared" si="323"/>
        <v>251.1560699426386</v>
      </c>
      <c r="AL292" s="28">
        <f t="shared" si="324"/>
        <v>25</v>
      </c>
      <c r="AM292" s="27">
        <f t="shared" si="325"/>
        <v>500000</v>
      </c>
      <c r="AN292" s="56">
        <f t="shared" ref="AN292:AN322" si="343">J292</f>
        <v>8.8870000000000005</v>
      </c>
      <c r="AO292" s="52">
        <f t="shared" si="326"/>
        <v>4443.5</v>
      </c>
      <c r="AP292" s="28"/>
      <c r="AQ292" s="9">
        <f t="shared" si="301"/>
        <v>203.96557030999975</v>
      </c>
      <c r="AR292" s="9">
        <f t="shared" si="327"/>
        <v>0</v>
      </c>
      <c r="AS292" s="30">
        <f t="shared" si="328"/>
        <v>0.12004320935957344</v>
      </c>
      <c r="AT292" s="30">
        <f t="shared" si="329"/>
        <v>2.4484681658868093E-2</v>
      </c>
      <c r="AU292" s="30">
        <f t="shared" si="330"/>
        <v>0</v>
      </c>
      <c r="AV292" s="30">
        <f t="shared" si="331"/>
        <v>9.5558527700705345E-2</v>
      </c>
      <c r="AW292" s="28"/>
      <c r="AX292" s="52">
        <f t="shared" si="332"/>
        <v>525.12901934345405</v>
      </c>
      <c r="AY292" s="52">
        <f t="shared" si="333"/>
        <v>424.61431783808422</v>
      </c>
      <c r="AZ292" s="19"/>
      <c r="BA292" s="19"/>
      <c r="BB292" s="53">
        <f t="shared" si="334"/>
        <v>264.30336772434771</v>
      </c>
      <c r="BC292" s="53">
        <f t="shared" si="335"/>
        <v>-13.215168386217387</v>
      </c>
      <c r="BD292" s="53">
        <f t="shared" si="336"/>
        <v>-1.3154339042289116</v>
      </c>
      <c r="BE292" s="53">
        <f t="shared" si="337"/>
        <v>-12242.340829434046</v>
      </c>
      <c r="BF292" s="53">
        <f t="shared" si="338"/>
        <v>-11992.568064000145</v>
      </c>
      <c r="BG292" s="53">
        <f t="shared" si="339"/>
        <v>88.292794962514463</v>
      </c>
      <c r="BH292" s="53">
        <f t="shared" si="303"/>
        <v>63.724432574125231</v>
      </c>
      <c r="BI292" s="53">
        <f t="shared" si="340"/>
        <v>-11840.550836463506</v>
      </c>
    </row>
    <row r="293" spans="1:61" x14ac:dyDescent="0.2">
      <c r="A293" s="34"/>
      <c r="B293" s="89"/>
      <c r="C293" s="91"/>
      <c r="D293" s="19"/>
      <c r="E293" s="55">
        <f t="shared" si="308"/>
        <v>66</v>
      </c>
      <c r="F293" s="27">
        <f t="shared" si="304"/>
        <v>5023.1213988527716</v>
      </c>
      <c r="G293" s="27">
        <f t="shared" si="305"/>
        <v>251.1560699426386</v>
      </c>
      <c r="H293" s="28">
        <f t="shared" si="306"/>
        <v>25</v>
      </c>
      <c r="I293" s="27">
        <f t="shared" si="341"/>
        <v>500000</v>
      </c>
      <c r="J293" s="56">
        <f t="shared" si="342"/>
        <v>9.0109999999999992</v>
      </c>
      <c r="K293" s="52">
        <f t="shared" si="309"/>
        <v>4505.5</v>
      </c>
      <c r="L293" s="28"/>
      <c r="M293" s="96">
        <f t="shared" ref="M293:M322" si="344">M188</f>
        <v>272.05891244663275</v>
      </c>
      <c r="N293" s="9">
        <v>0</v>
      </c>
      <c r="O293" s="30">
        <f t="shared" ref="O293:O322" si="345">R292</f>
        <v>5.2617356169156464E-2</v>
      </c>
      <c r="P293" s="30">
        <f t="shared" si="310"/>
        <v>1.4315020695197831E-2</v>
      </c>
      <c r="Q293" s="30">
        <f t="shared" si="311"/>
        <v>0</v>
      </c>
      <c r="R293" s="30">
        <f t="shared" si="312"/>
        <v>3.8302335473958629E-2</v>
      </c>
      <c r="S293" s="28"/>
      <c r="T293" s="52">
        <f t="shared" si="313"/>
        <v>233.80522213764675</v>
      </c>
      <c r="U293" s="52">
        <f t="shared" si="307"/>
        <v>172.57117247792061</v>
      </c>
      <c r="V293" s="19"/>
      <c r="W293" s="19"/>
      <c r="X293" s="53">
        <f t="shared" si="314"/>
        <v>192.39728094527919</v>
      </c>
      <c r="Y293" s="53">
        <f t="shared" si="315"/>
        <v>-9.6198640472639614</v>
      </c>
      <c r="Z293" s="53">
        <f t="shared" si="316"/>
        <v>-0.95755838684896577</v>
      </c>
      <c r="AA293" s="53">
        <f t="shared" si="317"/>
        <v>-7157.5103475989154</v>
      </c>
      <c r="AB293" s="53">
        <f t="shared" si="318"/>
        <v>-6975.6904890877495</v>
      </c>
      <c r="AC293" s="53">
        <f t="shared" si="319"/>
        <v>75.426678106393723</v>
      </c>
      <c r="AD293" s="53">
        <f t="shared" ref="AD293:AD322" si="346">$B$19*SUM(T293,X293:Y293)</f>
        <v>34.19982403620056</v>
      </c>
      <c r="AE293" s="53">
        <f t="shared" si="320"/>
        <v>-6866.0639869451552</v>
      </c>
      <c r="AF293" s="19"/>
      <c r="AG293" s="46"/>
      <c r="AH293" s="19"/>
      <c r="AI293" s="55">
        <f t="shared" si="321"/>
        <v>66</v>
      </c>
      <c r="AJ293" s="27">
        <f t="shared" si="322"/>
        <v>5023.1213988527716</v>
      </c>
      <c r="AK293" s="27">
        <f t="shared" si="323"/>
        <v>251.1560699426386</v>
      </c>
      <c r="AL293" s="28">
        <f t="shared" si="324"/>
        <v>25</v>
      </c>
      <c r="AM293" s="27">
        <f t="shared" si="325"/>
        <v>500000</v>
      </c>
      <c r="AN293" s="56">
        <f t="shared" si="343"/>
        <v>9.0109999999999992</v>
      </c>
      <c r="AO293" s="52">
        <f t="shared" si="326"/>
        <v>4505.5</v>
      </c>
      <c r="AP293" s="28"/>
      <c r="AQ293" s="9">
        <f t="shared" ref="AQ293:AQ322" si="347">AQ83</f>
        <v>220.36771908177255</v>
      </c>
      <c r="AR293" s="9">
        <f t="shared" si="327"/>
        <v>0</v>
      </c>
      <c r="AS293" s="30">
        <f t="shared" si="328"/>
        <v>9.5558527700705345E-2</v>
      </c>
      <c r="AT293" s="30">
        <f t="shared" si="329"/>
        <v>2.1058014788216815E-2</v>
      </c>
      <c r="AU293" s="30">
        <f t="shared" si="330"/>
        <v>0</v>
      </c>
      <c r="AV293" s="30">
        <f t="shared" si="331"/>
        <v>7.4500512912488534E-2</v>
      </c>
      <c r="AW293" s="28"/>
      <c r="AX293" s="52">
        <f t="shared" si="332"/>
        <v>424.61431783808422</v>
      </c>
      <c r="AY293" s="52">
        <f t="shared" si="333"/>
        <v>335.66206092721711</v>
      </c>
      <c r="AZ293" s="19"/>
      <c r="BA293" s="19"/>
      <c r="BB293" s="53">
        <f t="shared" si="334"/>
        <v>192.39728094527919</v>
      </c>
      <c r="BC293" s="53">
        <f t="shared" si="335"/>
        <v>-9.6198640472639614</v>
      </c>
      <c r="BD293" s="53">
        <f t="shared" si="336"/>
        <v>-0.95755838684896577</v>
      </c>
      <c r="BE293" s="53">
        <f t="shared" si="337"/>
        <v>-10529.007394108407</v>
      </c>
      <c r="BF293" s="53">
        <f t="shared" si="338"/>
        <v>-10347.187535597241</v>
      </c>
      <c r="BG293" s="53">
        <f t="shared" si="339"/>
        <v>75.426678106393723</v>
      </c>
      <c r="BH293" s="53">
        <f t="shared" ref="BH293:BH322" si="348">$B$19*SUM(AX293,BB293:BC293)</f>
        <v>49.864513070212077</v>
      </c>
      <c r="BI293" s="53">
        <f t="shared" si="340"/>
        <v>-10221.896344420635</v>
      </c>
    </row>
    <row r="294" spans="1:61" x14ac:dyDescent="0.2">
      <c r="A294" s="34"/>
      <c r="B294" s="89"/>
      <c r="C294" s="91"/>
      <c r="D294" s="19"/>
      <c r="E294" s="55">
        <f t="shared" si="308"/>
        <v>67</v>
      </c>
      <c r="F294" s="27">
        <f t="shared" ref="F294:F322" si="349">$B$231</f>
        <v>5023.1213988527716</v>
      </c>
      <c r="G294" s="27">
        <f t="shared" ref="G294:G322" si="350">F294*$B$132</f>
        <v>251.1560699426386</v>
      </c>
      <c r="H294" s="28">
        <f t="shared" si="306"/>
        <v>25</v>
      </c>
      <c r="I294" s="27">
        <f t="shared" si="341"/>
        <v>500000</v>
      </c>
      <c r="J294" s="56">
        <f t="shared" si="342"/>
        <v>9.1180000000000003</v>
      </c>
      <c r="K294" s="52">
        <f t="shared" si="309"/>
        <v>4559</v>
      </c>
      <c r="L294" s="28"/>
      <c r="M294" s="96">
        <f t="shared" si="344"/>
        <v>293.18193261069382</v>
      </c>
      <c r="N294" s="9">
        <v>0</v>
      </c>
      <c r="O294" s="30">
        <f t="shared" si="345"/>
        <v>3.8302335473958629E-2</v>
      </c>
      <c r="P294" s="30">
        <f t="shared" si="310"/>
        <v>1.1229552737758325E-2</v>
      </c>
      <c r="Q294" s="30">
        <f t="shared" si="311"/>
        <v>0</v>
      </c>
      <c r="R294" s="30">
        <f t="shared" si="312"/>
        <v>2.7072782736200306E-2</v>
      </c>
      <c r="S294" s="28"/>
      <c r="T294" s="52">
        <f t="shared" si="313"/>
        <v>172.57117247792061</v>
      </c>
      <c r="U294" s="52">
        <f t="shared" si="307"/>
        <v>123.42481649433719</v>
      </c>
      <c r="V294" s="19"/>
      <c r="W294" s="19"/>
      <c r="X294" s="53">
        <f t="shared" si="314"/>
        <v>135.98987428869964</v>
      </c>
      <c r="Y294" s="53">
        <f t="shared" si="315"/>
        <v>-6.7994937144349823</v>
      </c>
      <c r="Z294" s="53">
        <f t="shared" si="316"/>
        <v>-0.67681956840500768</v>
      </c>
      <c r="AA294" s="53">
        <f t="shared" si="317"/>
        <v>-5614.7763688791629</v>
      </c>
      <c r="AB294" s="53">
        <f t="shared" si="318"/>
        <v>-5486.2628078733032</v>
      </c>
      <c r="AC294" s="53">
        <f t="shared" si="319"/>
        <v>62.447150794357029</v>
      </c>
      <c r="AD294" s="53">
        <f t="shared" si="346"/>
        <v>24.773456808390584</v>
      </c>
      <c r="AE294" s="53">
        <f t="shared" si="320"/>
        <v>-5399.0422002705554</v>
      </c>
      <c r="AF294" s="19"/>
      <c r="AG294" s="46"/>
      <c r="AH294" s="19"/>
      <c r="AI294" s="55">
        <f t="shared" si="321"/>
        <v>67</v>
      </c>
      <c r="AJ294" s="27">
        <f t="shared" si="322"/>
        <v>5023.1213988527716</v>
      </c>
      <c r="AK294" s="27">
        <f t="shared" si="323"/>
        <v>251.1560699426386</v>
      </c>
      <c r="AL294" s="28">
        <f t="shared" si="324"/>
        <v>25</v>
      </c>
      <c r="AM294" s="27">
        <f t="shared" si="325"/>
        <v>500000</v>
      </c>
      <c r="AN294" s="56">
        <f t="shared" si="343"/>
        <v>9.1180000000000003</v>
      </c>
      <c r="AO294" s="52">
        <f t="shared" si="326"/>
        <v>4559</v>
      </c>
      <c r="AP294" s="28"/>
      <c r="AQ294" s="9">
        <f t="shared" si="347"/>
        <v>237.47736541466202</v>
      </c>
      <c r="AR294" s="9">
        <f t="shared" si="327"/>
        <v>0</v>
      </c>
      <c r="AS294" s="30">
        <f t="shared" si="328"/>
        <v>7.4500512912488534E-2</v>
      </c>
      <c r="AT294" s="30">
        <f t="shared" si="329"/>
        <v>1.7692185528498786E-2</v>
      </c>
      <c r="AU294" s="30">
        <f t="shared" si="330"/>
        <v>0</v>
      </c>
      <c r="AV294" s="30">
        <f t="shared" si="331"/>
        <v>5.6808327383989748E-2</v>
      </c>
      <c r="AW294" s="28"/>
      <c r="AX294" s="52">
        <f t="shared" si="332"/>
        <v>335.66206092721711</v>
      </c>
      <c r="AY294" s="52">
        <f t="shared" si="333"/>
        <v>258.98916454360926</v>
      </c>
      <c r="AZ294" s="19"/>
      <c r="BA294" s="19"/>
      <c r="BB294" s="53">
        <f t="shared" si="334"/>
        <v>135.98987428869964</v>
      </c>
      <c r="BC294" s="53">
        <f t="shared" si="335"/>
        <v>-6.7994937144349823</v>
      </c>
      <c r="BD294" s="53">
        <f t="shared" si="336"/>
        <v>-0.67681956840500768</v>
      </c>
      <c r="BE294" s="53">
        <f t="shared" si="337"/>
        <v>-8846.0927642493934</v>
      </c>
      <c r="BF294" s="53">
        <f t="shared" si="338"/>
        <v>-8717.5792032435329</v>
      </c>
      <c r="BG294" s="53">
        <f t="shared" si="339"/>
        <v>62.447150794357029</v>
      </c>
      <c r="BH294" s="53">
        <f t="shared" si="348"/>
        <v>38.16258819366675</v>
      </c>
      <c r="BI294" s="53">
        <f t="shared" si="340"/>
        <v>-8616.9694642555096</v>
      </c>
    </row>
    <row r="295" spans="1:61" x14ac:dyDescent="0.2">
      <c r="A295" s="34"/>
      <c r="B295" s="89"/>
      <c r="C295" s="91"/>
      <c r="D295" s="19"/>
      <c r="E295" s="55">
        <f t="shared" si="308"/>
        <v>68</v>
      </c>
      <c r="F295" s="27">
        <f t="shared" si="349"/>
        <v>5023.1213988527716</v>
      </c>
      <c r="G295" s="27">
        <f t="shared" si="350"/>
        <v>251.1560699426386</v>
      </c>
      <c r="H295" s="28">
        <f t="shared" si="306"/>
        <v>25</v>
      </c>
      <c r="I295" s="27">
        <f t="shared" si="341"/>
        <v>500000</v>
      </c>
      <c r="J295" s="56">
        <f t="shared" si="342"/>
        <v>9.2089999999999996</v>
      </c>
      <c r="K295" s="52">
        <f t="shared" si="309"/>
        <v>4604.5</v>
      </c>
      <c r="L295" s="28"/>
      <c r="M295" s="96">
        <f t="shared" si="344"/>
        <v>315.01121529154761</v>
      </c>
      <c r="N295" s="9">
        <v>0</v>
      </c>
      <c r="O295" s="30">
        <f t="shared" si="345"/>
        <v>2.7072782736200306E-2</v>
      </c>
      <c r="P295" s="30">
        <f t="shared" si="310"/>
        <v>8.5282301910544877E-3</v>
      </c>
      <c r="Q295" s="30">
        <f t="shared" si="311"/>
        <v>0</v>
      </c>
      <c r="R295" s="30">
        <f t="shared" si="312"/>
        <v>1.8544552545145816E-2</v>
      </c>
      <c r="S295" s="28"/>
      <c r="T295" s="52">
        <f t="shared" si="313"/>
        <v>123.42481649433719</v>
      </c>
      <c r="U295" s="52">
        <f t="shared" si="307"/>
        <v>85.388392194123909</v>
      </c>
      <c r="V295" s="19"/>
      <c r="W295" s="19"/>
      <c r="X295" s="53">
        <f t="shared" si="314"/>
        <v>93.151538721671571</v>
      </c>
      <c r="Y295" s="53">
        <f t="shared" si="315"/>
        <v>-4.6575769360835793</v>
      </c>
      <c r="Z295" s="53">
        <f t="shared" si="316"/>
        <v>-0.4636138136286454</v>
      </c>
      <c r="AA295" s="53">
        <f t="shared" si="317"/>
        <v>-4264.1150955272442</v>
      </c>
      <c r="AB295" s="53">
        <f t="shared" si="318"/>
        <v>-4176.0847475552846</v>
      </c>
      <c r="AC295" s="53">
        <f t="shared" si="319"/>
        <v>49.963719316943084</v>
      </c>
      <c r="AD295" s="53">
        <f t="shared" si="346"/>
        <v>17.39771235766646</v>
      </c>
      <c r="AE295" s="53">
        <f t="shared" si="320"/>
        <v>-4108.7233158806757</v>
      </c>
      <c r="AF295" s="19"/>
      <c r="AG295" s="46"/>
      <c r="AH295" s="19"/>
      <c r="AI295" s="55">
        <f t="shared" si="321"/>
        <v>68</v>
      </c>
      <c r="AJ295" s="27">
        <f t="shared" si="322"/>
        <v>5023.1213988527716</v>
      </c>
      <c r="AK295" s="27">
        <f t="shared" si="323"/>
        <v>251.1560699426386</v>
      </c>
      <c r="AL295" s="28">
        <f t="shared" si="324"/>
        <v>25</v>
      </c>
      <c r="AM295" s="27">
        <f t="shared" si="325"/>
        <v>500000</v>
      </c>
      <c r="AN295" s="56">
        <f t="shared" si="343"/>
        <v>9.2089999999999996</v>
      </c>
      <c r="AO295" s="52">
        <f t="shared" si="326"/>
        <v>4604.5</v>
      </c>
      <c r="AP295" s="28"/>
      <c r="AQ295" s="9">
        <f t="shared" si="347"/>
        <v>255.15908438615358</v>
      </c>
      <c r="AR295" s="9">
        <f t="shared" si="327"/>
        <v>0</v>
      </c>
      <c r="AS295" s="30">
        <f t="shared" si="328"/>
        <v>5.6808327383989748E-2</v>
      </c>
      <c r="AT295" s="30">
        <f t="shared" si="329"/>
        <v>1.4495160800807681E-2</v>
      </c>
      <c r="AU295" s="30">
        <f t="shared" si="330"/>
        <v>0</v>
      </c>
      <c r="AV295" s="30">
        <f t="shared" si="331"/>
        <v>4.2313166583182071E-2</v>
      </c>
      <c r="AW295" s="28"/>
      <c r="AX295" s="52">
        <f t="shared" si="332"/>
        <v>258.98916454360926</v>
      </c>
      <c r="AY295" s="52">
        <f t="shared" si="333"/>
        <v>194.83097553226185</v>
      </c>
      <c r="AZ295" s="19"/>
      <c r="BA295" s="19"/>
      <c r="BB295" s="53">
        <f t="shared" si="334"/>
        <v>93.151538721671571</v>
      </c>
      <c r="BC295" s="53">
        <f t="shared" si="335"/>
        <v>-4.6575769360835793</v>
      </c>
      <c r="BD295" s="53">
        <f t="shared" si="336"/>
        <v>-0.4636138136286454</v>
      </c>
      <c r="BE295" s="53">
        <f t="shared" si="337"/>
        <v>-7247.58040040384</v>
      </c>
      <c r="BF295" s="53">
        <f t="shared" si="338"/>
        <v>-7159.5500524318804</v>
      </c>
      <c r="BG295" s="53">
        <f t="shared" si="339"/>
        <v>49.963719316943084</v>
      </c>
      <c r="BH295" s="53">
        <f t="shared" si="348"/>
        <v>28.527021201644615</v>
      </c>
      <c r="BI295" s="53">
        <f t="shared" si="340"/>
        <v>-7081.0593119132927</v>
      </c>
    </row>
    <row r="296" spans="1:61" x14ac:dyDescent="0.2">
      <c r="A296" s="34"/>
      <c r="B296" s="89"/>
      <c r="C296" s="91"/>
      <c r="D296" s="19"/>
      <c r="E296" s="55">
        <f t="shared" si="308"/>
        <v>69</v>
      </c>
      <c r="F296" s="27">
        <f t="shared" si="349"/>
        <v>5023.1213988527716</v>
      </c>
      <c r="G296" s="27">
        <f t="shared" si="350"/>
        <v>251.1560699426386</v>
      </c>
      <c r="H296" s="28">
        <f t="shared" si="306"/>
        <v>25</v>
      </c>
      <c r="I296" s="27">
        <f t="shared" si="341"/>
        <v>500000</v>
      </c>
      <c r="J296" s="56">
        <f t="shared" si="342"/>
        <v>9.2799999999999994</v>
      </c>
      <c r="K296" s="52">
        <f t="shared" si="309"/>
        <v>4640</v>
      </c>
      <c r="L296" s="28"/>
      <c r="M296" s="96">
        <f t="shared" si="344"/>
        <v>337.52251871948664</v>
      </c>
      <c r="N296" s="9">
        <v>0</v>
      </c>
      <c r="O296" s="30">
        <f t="shared" si="345"/>
        <v>1.8544552545145816E-2</v>
      </c>
      <c r="P296" s="30">
        <f t="shared" si="310"/>
        <v>6.2592040835634825E-3</v>
      </c>
      <c r="Q296" s="30">
        <f t="shared" si="311"/>
        <v>0</v>
      </c>
      <c r="R296" s="30">
        <f t="shared" si="312"/>
        <v>1.2285348461582333E-2</v>
      </c>
      <c r="S296" s="28"/>
      <c r="T296" s="52">
        <f t="shared" si="313"/>
        <v>85.388392194123909</v>
      </c>
      <c r="U296" s="52">
        <f t="shared" si="307"/>
        <v>57.004016861742024</v>
      </c>
      <c r="V296" s="19"/>
      <c r="W296" s="19"/>
      <c r="X296" s="53">
        <f t="shared" si="314"/>
        <v>61.710796749737192</v>
      </c>
      <c r="Y296" s="53">
        <f t="shared" si="315"/>
        <v>-3.0855398374868597</v>
      </c>
      <c r="Z296" s="53">
        <f t="shared" si="316"/>
        <v>-0.30713371153955832</v>
      </c>
      <c r="AA296" s="53">
        <f t="shared" si="317"/>
        <v>-3129.6020417817413</v>
      </c>
      <c r="AB296" s="53">
        <f t="shared" si="318"/>
        <v>-3071.2839185810303</v>
      </c>
      <c r="AC296" s="53">
        <f t="shared" si="319"/>
        <v>38.60990429935773</v>
      </c>
      <c r="AD296" s="53">
        <f t="shared" si="346"/>
        <v>11.822963793331532</v>
      </c>
      <c r="AE296" s="53">
        <f t="shared" si="320"/>
        <v>-3020.8510504883411</v>
      </c>
      <c r="AF296" s="19"/>
      <c r="AG296" s="46"/>
      <c r="AH296" s="19"/>
      <c r="AI296" s="55">
        <f t="shared" si="321"/>
        <v>69</v>
      </c>
      <c r="AJ296" s="27">
        <f t="shared" si="322"/>
        <v>5023.1213988527716</v>
      </c>
      <c r="AK296" s="27">
        <f t="shared" si="323"/>
        <v>251.1560699426386</v>
      </c>
      <c r="AL296" s="28">
        <f t="shared" si="324"/>
        <v>25</v>
      </c>
      <c r="AM296" s="27">
        <f t="shared" si="325"/>
        <v>500000</v>
      </c>
      <c r="AN296" s="56">
        <f t="shared" si="343"/>
        <v>9.2799999999999994</v>
      </c>
      <c r="AO296" s="52">
        <f t="shared" si="326"/>
        <v>4640</v>
      </c>
      <c r="AP296" s="28"/>
      <c r="AQ296" s="9">
        <f t="shared" si="347"/>
        <v>273.3932401627842</v>
      </c>
      <c r="AR296" s="9">
        <f t="shared" si="327"/>
        <v>0</v>
      </c>
      <c r="AS296" s="30">
        <f t="shared" si="328"/>
        <v>4.2313166583182071E-2</v>
      </c>
      <c r="AT296" s="30">
        <f t="shared" si="329"/>
        <v>1.1568133713723791E-2</v>
      </c>
      <c r="AU296" s="30">
        <f t="shared" si="330"/>
        <v>0</v>
      </c>
      <c r="AV296" s="30">
        <f t="shared" si="331"/>
        <v>3.0745032869458282E-2</v>
      </c>
      <c r="AW296" s="28"/>
      <c r="AX296" s="52">
        <f t="shared" si="332"/>
        <v>194.83097553226185</v>
      </c>
      <c r="AY296" s="52">
        <f t="shared" si="333"/>
        <v>142.65695251428642</v>
      </c>
      <c r="AZ296" s="19"/>
      <c r="BA296" s="19"/>
      <c r="BB296" s="53">
        <f t="shared" si="334"/>
        <v>61.710796749737192</v>
      </c>
      <c r="BC296" s="53">
        <f t="shared" si="335"/>
        <v>-3.0855398374868597</v>
      </c>
      <c r="BD296" s="53">
        <f t="shared" si="336"/>
        <v>-0.30713371153955832</v>
      </c>
      <c r="BE296" s="53">
        <f t="shared" si="337"/>
        <v>-5784.0668568618958</v>
      </c>
      <c r="BF296" s="53">
        <f t="shared" si="338"/>
        <v>-5725.7487336611848</v>
      </c>
      <c r="BG296" s="53">
        <f t="shared" si="339"/>
        <v>38.60990429935773</v>
      </c>
      <c r="BH296" s="53">
        <f t="shared" si="348"/>
        <v>20.807776748801615</v>
      </c>
      <c r="BI296" s="53">
        <f t="shared" si="340"/>
        <v>-5666.3310526130263</v>
      </c>
    </row>
    <row r="297" spans="1:61" x14ac:dyDescent="0.2">
      <c r="A297" s="34"/>
      <c r="B297" s="89"/>
      <c r="C297" s="91"/>
      <c r="D297" s="19"/>
      <c r="E297" s="55">
        <f t="shared" si="308"/>
        <v>70</v>
      </c>
      <c r="F297" s="27">
        <f t="shared" si="349"/>
        <v>5023.1213988527716</v>
      </c>
      <c r="G297" s="27">
        <f t="shared" si="350"/>
        <v>251.1560699426386</v>
      </c>
      <c r="H297" s="28">
        <f t="shared" si="306"/>
        <v>25</v>
      </c>
      <c r="I297" s="27">
        <f t="shared" si="341"/>
        <v>500000</v>
      </c>
      <c r="J297" s="56">
        <f t="shared" si="342"/>
        <v>9.3320000000000007</v>
      </c>
      <c r="K297" s="52">
        <f t="shared" si="309"/>
        <v>4666</v>
      </c>
      <c r="L297" s="28"/>
      <c r="M297" s="96">
        <f t="shared" si="344"/>
        <v>360.69956359931388</v>
      </c>
      <c r="N297" s="9">
        <v>0</v>
      </c>
      <c r="O297" s="30">
        <f t="shared" si="345"/>
        <v>1.2285348461582333E-2</v>
      </c>
      <c r="P297" s="30">
        <f t="shared" si="310"/>
        <v>4.4313198287582499E-3</v>
      </c>
      <c r="Q297" s="30">
        <f t="shared" si="311"/>
        <v>0</v>
      </c>
      <c r="R297" s="30">
        <f t="shared" si="312"/>
        <v>7.8540286328240838E-3</v>
      </c>
      <c r="S297" s="28"/>
      <c r="T297" s="52">
        <f t="shared" si="313"/>
        <v>57.004016861742024</v>
      </c>
      <c r="U297" s="52">
        <f t="shared" si="307"/>
        <v>36.646897600757178</v>
      </c>
      <c r="V297" s="19"/>
      <c r="W297" s="19"/>
      <c r="X297" s="53">
        <f t="shared" si="314"/>
        <v>39.451739292741031</v>
      </c>
      <c r="Y297" s="53">
        <f t="shared" si="315"/>
        <v>-1.9725869646370517</v>
      </c>
      <c r="Z297" s="53">
        <f t="shared" si="316"/>
        <v>-0.1963507158206021</v>
      </c>
      <c r="AA297" s="53">
        <f t="shared" si="317"/>
        <v>-2215.659914379125</v>
      </c>
      <c r="AB297" s="53">
        <f t="shared" si="318"/>
        <v>-2178.3771127668415</v>
      </c>
      <c r="AC297" s="53">
        <f t="shared" si="319"/>
        <v>28.723287887733409</v>
      </c>
      <c r="AD297" s="53">
        <f t="shared" si="346"/>
        <v>7.7567028913047915</v>
      </c>
      <c r="AE297" s="53">
        <f t="shared" si="320"/>
        <v>-2141.8971219878031</v>
      </c>
      <c r="AF297" s="19"/>
      <c r="AG297" s="46"/>
      <c r="AH297" s="19"/>
      <c r="AI297" s="55">
        <f t="shared" si="321"/>
        <v>70</v>
      </c>
      <c r="AJ297" s="27">
        <f t="shared" si="322"/>
        <v>5023.1213988527716</v>
      </c>
      <c r="AK297" s="27">
        <f t="shared" si="323"/>
        <v>251.1560699426386</v>
      </c>
      <c r="AL297" s="28">
        <f t="shared" si="324"/>
        <v>25</v>
      </c>
      <c r="AM297" s="27">
        <f t="shared" si="325"/>
        <v>500000</v>
      </c>
      <c r="AN297" s="56">
        <f t="shared" si="343"/>
        <v>9.3320000000000007</v>
      </c>
      <c r="AO297" s="52">
        <f t="shared" si="326"/>
        <v>4666</v>
      </c>
      <c r="AP297" s="28"/>
      <c r="AQ297" s="9">
        <f t="shared" si="347"/>
        <v>292.16664651544426</v>
      </c>
      <c r="AR297" s="9">
        <f t="shared" si="327"/>
        <v>0</v>
      </c>
      <c r="AS297" s="30">
        <f t="shared" si="328"/>
        <v>3.0745032869458282E-2</v>
      </c>
      <c r="AT297" s="30">
        <f t="shared" si="329"/>
        <v>8.9826731504767336E-3</v>
      </c>
      <c r="AU297" s="30">
        <f t="shared" si="330"/>
        <v>0</v>
      </c>
      <c r="AV297" s="30">
        <f t="shared" si="331"/>
        <v>2.176235971898155E-2</v>
      </c>
      <c r="AW297" s="28"/>
      <c r="AX297" s="52">
        <f t="shared" si="332"/>
        <v>142.65695251428642</v>
      </c>
      <c r="AY297" s="52">
        <f t="shared" si="333"/>
        <v>101.54317044876791</v>
      </c>
      <c r="AZ297" s="19"/>
      <c r="BA297" s="19"/>
      <c r="BB297" s="53">
        <f t="shared" si="334"/>
        <v>39.451739292741031</v>
      </c>
      <c r="BC297" s="53">
        <f t="shared" si="335"/>
        <v>-1.9725869646370517</v>
      </c>
      <c r="BD297" s="53">
        <f t="shared" si="336"/>
        <v>-0.1963507158206021</v>
      </c>
      <c r="BE297" s="53">
        <f t="shared" si="337"/>
        <v>-4491.336575238367</v>
      </c>
      <c r="BF297" s="53">
        <f t="shared" si="338"/>
        <v>-4454.053773626084</v>
      </c>
      <c r="BG297" s="53">
        <f t="shared" si="339"/>
        <v>28.723287887733409</v>
      </c>
      <c r="BH297" s="53">
        <f t="shared" si="348"/>
        <v>14.788477749426663</v>
      </c>
      <c r="BI297" s="53">
        <f t="shared" si="340"/>
        <v>-4410.5420079889245</v>
      </c>
    </row>
    <row r="298" spans="1:61" x14ac:dyDescent="0.2">
      <c r="A298" s="34"/>
      <c r="B298" s="89"/>
      <c r="C298" s="91"/>
      <c r="D298" s="19"/>
      <c r="E298" s="55">
        <f t="shared" si="308"/>
        <v>71</v>
      </c>
      <c r="F298" s="27">
        <f t="shared" si="349"/>
        <v>5023.1213988527716</v>
      </c>
      <c r="G298" s="27">
        <f t="shared" si="350"/>
        <v>251.1560699426386</v>
      </c>
      <c r="H298" s="28">
        <f t="shared" si="306"/>
        <v>25</v>
      </c>
      <c r="I298" s="27">
        <f t="shared" si="341"/>
        <v>500000</v>
      </c>
      <c r="J298" s="56">
        <f t="shared" si="342"/>
        <v>9.3620000000000001</v>
      </c>
      <c r="K298" s="52">
        <f t="shared" si="309"/>
        <v>4681</v>
      </c>
      <c r="L298" s="28"/>
      <c r="M298" s="96">
        <f t="shared" si="344"/>
        <v>384.43413245695046</v>
      </c>
      <c r="N298" s="9">
        <v>0</v>
      </c>
      <c r="O298" s="30">
        <f t="shared" si="345"/>
        <v>7.8540286328240838E-3</v>
      </c>
      <c r="P298" s="30">
        <f t="shared" si="310"/>
        <v>3.0193566837517752E-3</v>
      </c>
      <c r="Q298" s="30">
        <f t="shared" si="311"/>
        <v>0</v>
      </c>
      <c r="R298" s="30">
        <f t="shared" si="312"/>
        <v>4.834671949072309E-3</v>
      </c>
      <c r="S298" s="28"/>
      <c r="T298" s="52">
        <f t="shared" si="313"/>
        <v>36.646897600757178</v>
      </c>
      <c r="U298" s="52">
        <f t="shared" si="307"/>
        <v>22.631099393607478</v>
      </c>
      <c r="V298" s="19"/>
      <c r="W298" s="19"/>
      <c r="X298" s="53">
        <f t="shared" si="314"/>
        <v>24.285144123818352</v>
      </c>
      <c r="Y298" s="53">
        <f t="shared" si="315"/>
        <v>-1.2142572061909178</v>
      </c>
      <c r="Z298" s="53">
        <f t="shared" si="316"/>
        <v>-0.12086679872680772</v>
      </c>
      <c r="AA298" s="53">
        <f t="shared" si="317"/>
        <v>-1509.6783418758876</v>
      </c>
      <c r="AB298" s="53">
        <f t="shared" si="318"/>
        <v>-1486.728321756987</v>
      </c>
      <c r="AC298" s="53">
        <f t="shared" si="319"/>
        <v>20.558727891493628</v>
      </c>
      <c r="AD298" s="53">
        <f t="shared" si="346"/>
        <v>4.9025992227814834</v>
      </c>
      <c r="AE298" s="53">
        <f t="shared" si="320"/>
        <v>-1461.266994642712</v>
      </c>
      <c r="AF298" s="19"/>
      <c r="AG298" s="46"/>
      <c r="AH298" s="19"/>
      <c r="AI298" s="55">
        <f t="shared" si="321"/>
        <v>71</v>
      </c>
      <c r="AJ298" s="27">
        <f t="shared" si="322"/>
        <v>5023.1213988527716</v>
      </c>
      <c r="AK298" s="27">
        <f t="shared" si="323"/>
        <v>251.1560699426386</v>
      </c>
      <c r="AL298" s="28">
        <f t="shared" si="324"/>
        <v>25</v>
      </c>
      <c r="AM298" s="27">
        <f t="shared" si="325"/>
        <v>500000</v>
      </c>
      <c r="AN298" s="56">
        <f t="shared" si="343"/>
        <v>9.3620000000000001</v>
      </c>
      <c r="AO298" s="52">
        <f t="shared" si="326"/>
        <v>4681</v>
      </c>
      <c r="AP298" s="28"/>
      <c r="AQ298" s="9">
        <f t="shared" si="347"/>
        <v>311.39164729012992</v>
      </c>
      <c r="AR298" s="9">
        <f t="shared" si="327"/>
        <v>0</v>
      </c>
      <c r="AS298" s="30">
        <f t="shared" si="328"/>
        <v>2.176235971898155E-2</v>
      </c>
      <c r="AT298" s="30">
        <f t="shared" si="329"/>
        <v>6.7766170418140335E-3</v>
      </c>
      <c r="AU298" s="30">
        <f t="shared" si="330"/>
        <v>0</v>
      </c>
      <c r="AV298" s="30">
        <f t="shared" si="331"/>
        <v>1.4985742677167516E-2</v>
      </c>
      <c r="AW298" s="28"/>
      <c r="AX298" s="52">
        <f t="shared" si="332"/>
        <v>101.54317044876791</v>
      </c>
      <c r="AY298" s="52">
        <f t="shared" si="333"/>
        <v>70.148261471821144</v>
      </c>
      <c r="AZ298" s="19"/>
      <c r="BA298" s="19"/>
      <c r="BB298" s="53">
        <f t="shared" si="334"/>
        <v>24.285144123818352</v>
      </c>
      <c r="BC298" s="53">
        <f t="shared" si="335"/>
        <v>-1.2142572061909178</v>
      </c>
      <c r="BD298" s="53">
        <f t="shared" si="336"/>
        <v>-0.12086679872680772</v>
      </c>
      <c r="BE298" s="53">
        <f t="shared" si="337"/>
        <v>-3388.3085209070168</v>
      </c>
      <c r="BF298" s="53">
        <f t="shared" si="338"/>
        <v>-3365.3585007881161</v>
      </c>
      <c r="BG298" s="53">
        <f t="shared" si="339"/>
        <v>20.558727891493628</v>
      </c>
      <c r="BH298" s="53">
        <f t="shared" si="348"/>
        <v>10.230332315895883</v>
      </c>
      <c r="BI298" s="53">
        <f t="shared" si="340"/>
        <v>-3334.5694405807267</v>
      </c>
    </row>
    <row r="299" spans="1:61" x14ac:dyDescent="0.2">
      <c r="A299" s="34"/>
      <c r="B299" s="89"/>
      <c r="C299" s="91"/>
      <c r="D299" s="19"/>
      <c r="E299" s="55">
        <f t="shared" si="308"/>
        <v>72</v>
      </c>
      <c r="F299" s="27">
        <f t="shared" si="349"/>
        <v>5023.1213988527716</v>
      </c>
      <c r="G299" s="27">
        <f t="shared" si="350"/>
        <v>251.1560699426386</v>
      </c>
      <c r="H299" s="28">
        <f t="shared" si="306"/>
        <v>25</v>
      </c>
      <c r="I299" s="27">
        <f t="shared" si="341"/>
        <v>500000</v>
      </c>
      <c r="J299" s="56">
        <f t="shared" si="342"/>
        <v>9.3689999999999998</v>
      </c>
      <c r="K299" s="52">
        <f t="shared" si="309"/>
        <v>4684.5</v>
      </c>
      <c r="L299" s="28"/>
      <c r="M299" s="96">
        <f t="shared" si="344"/>
        <v>408.68041796632269</v>
      </c>
      <c r="N299" s="9">
        <v>0</v>
      </c>
      <c r="O299" s="30">
        <f t="shared" si="345"/>
        <v>4.834671949072309E-3</v>
      </c>
      <c r="P299" s="30">
        <f t="shared" si="310"/>
        <v>1.975835752876927E-3</v>
      </c>
      <c r="Q299" s="30">
        <f t="shared" si="311"/>
        <v>0</v>
      </c>
      <c r="R299" s="30">
        <f t="shared" si="312"/>
        <v>2.858836196195382E-3</v>
      </c>
      <c r="S299" s="28"/>
      <c r="T299" s="52">
        <f t="shared" si="313"/>
        <v>22.631099393607478</v>
      </c>
      <c r="U299" s="52">
        <f t="shared" si="307"/>
        <v>13.392218161077267</v>
      </c>
      <c r="V299" s="19"/>
      <c r="W299" s="19"/>
      <c r="X299" s="53">
        <f t="shared" si="314"/>
        <v>14.360281272923883</v>
      </c>
      <c r="Y299" s="53">
        <f t="shared" si="315"/>
        <v>-0.71801406364619424</v>
      </c>
      <c r="Z299" s="53">
        <f t="shared" si="316"/>
        <v>-7.1470904904884544E-2</v>
      </c>
      <c r="AA299" s="53">
        <f t="shared" si="317"/>
        <v>-987.91787643846351</v>
      </c>
      <c r="AB299" s="53">
        <f t="shared" si="318"/>
        <v>-974.34708013409067</v>
      </c>
      <c r="AC299" s="53">
        <f t="shared" si="319"/>
        <v>14.116687284820308</v>
      </c>
      <c r="AD299" s="53">
        <f t="shared" si="346"/>
        <v>2.9779031548001424</v>
      </c>
      <c r="AE299" s="53">
        <f t="shared" si="320"/>
        <v>-957.25248969447023</v>
      </c>
      <c r="AF299" s="19"/>
      <c r="AG299" s="46"/>
      <c r="AH299" s="19"/>
      <c r="AI299" s="55">
        <f t="shared" si="321"/>
        <v>72</v>
      </c>
      <c r="AJ299" s="27">
        <f t="shared" si="322"/>
        <v>5023.1213988527716</v>
      </c>
      <c r="AK299" s="27">
        <f t="shared" si="323"/>
        <v>251.1560699426386</v>
      </c>
      <c r="AL299" s="28">
        <f t="shared" si="324"/>
        <v>25</v>
      </c>
      <c r="AM299" s="27">
        <f t="shared" si="325"/>
        <v>500000</v>
      </c>
      <c r="AN299" s="56">
        <f t="shared" si="343"/>
        <v>9.3689999999999998</v>
      </c>
      <c r="AO299" s="52">
        <f t="shared" si="326"/>
        <v>4684.5</v>
      </c>
      <c r="AP299" s="28"/>
      <c r="AQ299" s="9">
        <f t="shared" si="347"/>
        <v>331.03113855272142</v>
      </c>
      <c r="AR299" s="9">
        <f t="shared" si="327"/>
        <v>0</v>
      </c>
      <c r="AS299" s="30">
        <f t="shared" si="328"/>
        <v>1.4985742677167516E-2</v>
      </c>
      <c r="AT299" s="30">
        <f t="shared" si="329"/>
        <v>4.960747460480871E-3</v>
      </c>
      <c r="AU299" s="30">
        <f t="shared" si="330"/>
        <v>0</v>
      </c>
      <c r="AV299" s="30">
        <f t="shared" si="331"/>
        <v>1.0024995216686646E-2</v>
      </c>
      <c r="AW299" s="28"/>
      <c r="AX299" s="52">
        <f t="shared" si="332"/>
        <v>70.148261471821144</v>
      </c>
      <c r="AY299" s="52">
        <f t="shared" si="333"/>
        <v>46.962090092568594</v>
      </c>
      <c r="AZ299" s="19"/>
      <c r="BA299" s="19"/>
      <c r="BB299" s="53">
        <f t="shared" si="334"/>
        <v>14.360281272923883</v>
      </c>
      <c r="BC299" s="53">
        <f t="shared" si="335"/>
        <v>-0.71801406364619424</v>
      </c>
      <c r="BD299" s="53">
        <f t="shared" si="336"/>
        <v>-7.1470904904884544E-2</v>
      </c>
      <c r="BE299" s="53">
        <f t="shared" si="337"/>
        <v>-2480.3737302404356</v>
      </c>
      <c r="BF299" s="53">
        <f t="shared" si="338"/>
        <v>-2466.8029339360628</v>
      </c>
      <c r="BG299" s="53">
        <f t="shared" si="339"/>
        <v>14.116687284820308</v>
      </c>
      <c r="BH299" s="53">
        <f t="shared" si="348"/>
        <v>6.878878446368673</v>
      </c>
      <c r="BI299" s="53">
        <f t="shared" si="340"/>
        <v>-2445.8073682048739</v>
      </c>
    </row>
    <row r="300" spans="1:61" x14ac:dyDescent="0.2">
      <c r="A300" s="34"/>
      <c r="B300" s="89"/>
      <c r="C300" s="91"/>
      <c r="D300" s="19"/>
      <c r="E300" s="55">
        <f t="shared" si="308"/>
        <v>73</v>
      </c>
      <c r="F300" s="27">
        <f t="shared" si="349"/>
        <v>5023.1213988527716</v>
      </c>
      <c r="G300" s="27">
        <f t="shared" si="350"/>
        <v>251.1560699426386</v>
      </c>
      <c r="H300" s="28">
        <f t="shared" si="306"/>
        <v>25</v>
      </c>
      <c r="I300" s="27">
        <f t="shared" si="341"/>
        <v>500000</v>
      </c>
      <c r="J300" s="56">
        <f t="shared" si="342"/>
        <v>9.3520000000000003</v>
      </c>
      <c r="K300" s="52">
        <f t="shared" si="309"/>
        <v>4676</v>
      </c>
      <c r="L300" s="28"/>
      <c r="M300" s="96">
        <f t="shared" si="344"/>
        <v>433.33088999197975</v>
      </c>
      <c r="N300" s="9">
        <v>0</v>
      </c>
      <c r="O300" s="30">
        <f t="shared" si="345"/>
        <v>2.858836196195382E-3</v>
      </c>
      <c r="P300" s="30">
        <f t="shared" si="310"/>
        <v>1.2388220332386309E-3</v>
      </c>
      <c r="Q300" s="30">
        <f t="shared" si="311"/>
        <v>0</v>
      </c>
      <c r="R300" s="30">
        <f t="shared" si="312"/>
        <v>1.6200141629567511E-3</v>
      </c>
      <c r="S300" s="28"/>
      <c r="T300" s="52">
        <f t="shared" si="313"/>
        <v>13.392218161077267</v>
      </c>
      <c r="U300" s="52">
        <f t="shared" si="307"/>
        <v>7.5751862259857683</v>
      </c>
      <c r="V300" s="19"/>
      <c r="W300" s="19"/>
      <c r="X300" s="53">
        <f t="shared" si="314"/>
        <v>8.1375278083926172</v>
      </c>
      <c r="Y300" s="53">
        <f t="shared" si="315"/>
        <v>-0.40687639041963092</v>
      </c>
      <c r="Z300" s="53">
        <f t="shared" si="316"/>
        <v>-4.0500354073918776E-2</v>
      </c>
      <c r="AA300" s="53">
        <f t="shared" si="317"/>
        <v>-619.41101661931543</v>
      </c>
      <c r="AB300" s="53">
        <f t="shared" si="318"/>
        <v>-611.72086555541637</v>
      </c>
      <c r="AC300" s="53">
        <f t="shared" si="319"/>
        <v>9.2801026920196232</v>
      </c>
      <c r="AD300" s="53">
        <f t="shared" si="346"/>
        <v>1.734105925334279</v>
      </c>
      <c r="AE300" s="53">
        <f t="shared" si="320"/>
        <v>-600.70665693806257</v>
      </c>
      <c r="AF300" s="19"/>
      <c r="AG300" s="46"/>
      <c r="AH300" s="19"/>
      <c r="AI300" s="55">
        <f t="shared" si="321"/>
        <v>73</v>
      </c>
      <c r="AJ300" s="27">
        <f t="shared" si="322"/>
        <v>5023.1213988527716</v>
      </c>
      <c r="AK300" s="27">
        <f t="shared" si="323"/>
        <v>251.1560699426386</v>
      </c>
      <c r="AL300" s="28">
        <f t="shared" si="324"/>
        <v>25</v>
      </c>
      <c r="AM300" s="27">
        <f t="shared" si="325"/>
        <v>500000</v>
      </c>
      <c r="AN300" s="56">
        <f t="shared" si="343"/>
        <v>9.3520000000000003</v>
      </c>
      <c r="AO300" s="52">
        <f t="shared" si="326"/>
        <v>4676</v>
      </c>
      <c r="AP300" s="28"/>
      <c r="AQ300" s="9">
        <f t="shared" si="347"/>
        <v>350.99802089350362</v>
      </c>
      <c r="AR300" s="9">
        <f t="shared" si="327"/>
        <v>0</v>
      </c>
      <c r="AS300" s="30">
        <f t="shared" si="328"/>
        <v>1.0024995216686646E-2</v>
      </c>
      <c r="AT300" s="30">
        <f t="shared" si="329"/>
        <v>3.5187534805238532E-3</v>
      </c>
      <c r="AU300" s="30">
        <f t="shared" si="330"/>
        <v>0</v>
      </c>
      <c r="AV300" s="30">
        <f t="shared" si="331"/>
        <v>6.5062417361627933E-3</v>
      </c>
      <c r="AW300" s="28"/>
      <c r="AX300" s="52">
        <f t="shared" si="332"/>
        <v>46.962090092568594</v>
      </c>
      <c r="AY300" s="52">
        <f t="shared" si="333"/>
        <v>30.423186358297222</v>
      </c>
      <c r="AZ300" s="19"/>
      <c r="BA300" s="19"/>
      <c r="BB300" s="53">
        <f t="shared" si="334"/>
        <v>8.1375278083926172</v>
      </c>
      <c r="BC300" s="53">
        <f t="shared" si="335"/>
        <v>-0.40687639041963092</v>
      </c>
      <c r="BD300" s="53">
        <f t="shared" si="336"/>
        <v>-4.0500354073918776E-2</v>
      </c>
      <c r="BE300" s="53">
        <f t="shared" si="337"/>
        <v>-1759.3767402619267</v>
      </c>
      <c r="BF300" s="53">
        <f t="shared" si="338"/>
        <v>-1751.6865891980276</v>
      </c>
      <c r="BG300" s="53">
        <f t="shared" si="339"/>
        <v>9.2801026920196232</v>
      </c>
      <c r="BH300" s="53">
        <f t="shared" si="348"/>
        <v>4.4900626201030898</v>
      </c>
      <c r="BI300" s="53">
        <f t="shared" si="340"/>
        <v>-1737.9164238859048</v>
      </c>
    </row>
    <row r="301" spans="1:61" x14ac:dyDescent="0.2">
      <c r="A301" s="34"/>
      <c r="B301" s="89"/>
      <c r="C301" s="91"/>
      <c r="D301" s="19"/>
      <c r="E301" s="55">
        <f t="shared" si="308"/>
        <v>74</v>
      </c>
      <c r="F301" s="27">
        <f t="shared" si="349"/>
        <v>5023.1213988527716</v>
      </c>
      <c r="G301" s="27">
        <f t="shared" si="350"/>
        <v>251.1560699426386</v>
      </c>
      <c r="H301" s="28">
        <f t="shared" ref="H301:H322" si="351">$B$32</f>
        <v>25</v>
      </c>
      <c r="I301" s="27">
        <f t="shared" si="341"/>
        <v>500000</v>
      </c>
      <c r="J301" s="56">
        <f t="shared" si="342"/>
        <v>9.31</v>
      </c>
      <c r="K301" s="52">
        <f t="shared" si="309"/>
        <v>4655</v>
      </c>
      <c r="L301" s="28"/>
      <c r="M301" s="96">
        <f t="shared" si="344"/>
        <v>458.27674614469652</v>
      </c>
      <c r="N301" s="9">
        <v>0</v>
      </c>
      <c r="O301" s="30">
        <f t="shared" si="345"/>
        <v>1.6200141629567511E-3</v>
      </c>
      <c r="P301" s="30">
        <f t="shared" si="310"/>
        <v>7.4241481930814406E-4</v>
      </c>
      <c r="Q301" s="30">
        <f t="shared" si="311"/>
        <v>0</v>
      </c>
      <c r="R301" s="30">
        <f t="shared" si="312"/>
        <v>8.7759934364860703E-4</v>
      </c>
      <c r="S301" s="28"/>
      <c r="T301" s="52">
        <f t="shared" si="313"/>
        <v>7.5751862259857683</v>
      </c>
      <c r="U301" s="52">
        <f t="shared" si="307"/>
        <v>4.0852249446842661</v>
      </c>
      <c r="V301" s="19"/>
      <c r="W301" s="19"/>
      <c r="X301" s="53">
        <f t="shared" si="314"/>
        <v>4.4082880427004651</v>
      </c>
      <c r="Y301" s="53">
        <f t="shared" si="315"/>
        <v>-0.22041440213502328</v>
      </c>
      <c r="Z301" s="53">
        <f t="shared" si="316"/>
        <v>-2.1939983591215177E-2</v>
      </c>
      <c r="AA301" s="53">
        <f t="shared" si="317"/>
        <v>-371.20740965407202</v>
      </c>
      <c r="AB301" s="53">
        <f t="shared" si="318"/>
        <v>-367.04147599709779</v>
      </c>
      <c r="AC301" s="53">
        <f t="shared" si="319"/>
        <v>5.82675212484593</v>
      </c>
      <c r="AD301" s="53">
        <f t="shared" si="346"/>
        <v>0.96570173566187756</v>
      </c>
      <c r="AE301" s="53">
        <f t="shared" si="320"/>
        <v>-360.24902213658999</v>
      </c>
      <c r="AF301" s="19"/>
      <c r="AG301" s="46"/>
      <c r="AH301" s="19"/>
      <c r="AI301" s="55">
        <f t="shared" si="321"/>
        <v>74</v>
      </c>
      <c r="AJ301" s="27">
        <f t="shared" si="322"/>
        <v>5023.1213988527716</v>
      </c>
      <c r="AK301" s="27">
        <f t="shared" si="323"/>
        <v>251.1560699426386</v>
      </c>
      <c r="AL301" s="28">
        <f t="shared" si="324"/>
        <v>25</v>
      </c>
      <c r="AM301" s="27">
        <f t="shared" si="325"/>
        <v>500000</v>
      </c>
      <c r="AN301" s="56">
        <f t="shared" si="343"/>
        <v>9.31</v>
      </c>
      <c r="AO301" s="52">
        <f t="shared" si="326"/>
        <v>4655</v>
      </c>
      <c r="AP301" s="28"/>
      <c r="AQ301" s="9">
        <f t="shared" si="347"/>
        <v>371.20416437720422</v>
      </c>
      <c r="AR301" s="9">
        <f t="shared" si="327"/>
        <v>0</v>
      </c>
      <c r="AS301" s="30">
        <f t="shared" si="328"/>
        <v>6.5062417361627933E-3</v>
      </c>
      <c r="AT301" s="30">
        <f t="shared" si="329"/>
        <v>2.4151440269084001E-3</v>
      </c>
      <c r="AU301" s="30">
        <f t="shared" si="330"/>
        <v>0</v>
      </c>
      <c r="AV301" s="30">
        <f t="shared" si="331"/>
        <v>4.0910977092543932E-3</v>
      </c>
      <c r="AW301" s="28"/>
      <c r="AX301" s="52">
        <f t="shared" si="332"/>
        <v>30.423186358297222</v>
      </c>
      <c r="AY301" s="52">
        <f t="shared" si="333"/>
        <v>19.044059836579201</v>
      </c>
      <c r="AZ301" s="19"/>
      <c r="BA301" s="19"/>
      <c r="BB301" s="53">
        <f t="shared" si="334"/>
        <v>4.4082880427004651</v>
      </c>
      <c r="BC301" s="53">
        <f t="shared" si="335"/>
        <v>-0.22041440213502328</v>
      </c>
      <c r="BD301" s="53">
        <f t="shared" si="336"/>
        <v>-2.1939983591215177E-2</v>
      </c>
      <c r="BE301" s="53">
        <f t="shared" si="337"/>
        <v>-1207.5720134542</v>
      </c>
      <c r="BF301" s="53">
        <f t="shared" si="338"/>
        <v>-1203.4060797972259</v>
      </c>
      <c r="BG301" s="53">
        <f t="shared" si="339"/>
        <v>5.82675212484593</v>
      </c>
      <c r="BH301" s="53">
        <f t="shared" si="348"/>
        <v>2.8414342095666445</v>
      </c>
      <c r="BI301" s="53">
        <f t="shared" si="340"/>
        <v>-1194.7378934628134</v>
      </c>
    </row>
    <row r="302" spans="1:61" x14ac:dyDescent="0.2">
      <c r="A302" s="34"/>
      <c r="B302" s="89"/>
      <c r="C302" s="91"/>
      <c r="D302" s="19"/>
      <c r="E302" s="55">
        <f t="shared" si="308"/>
        <v>75</v>
      </c>
      <c r="F302" s="27">
        <f t="shared" si="349"/>
        <v>5023.1213988527716</v>
      </c>
      <c r="G302" s="27">
        <f t="shared" si="350"/>
        <v>251.1560699426386</v>
      </c>
      <c r="H302" s="28">
        <f t="shared" si="351"/>
        <v>25</v>
      </c>
      <c r="I302" s="27">
        <f t="shared" si="341"/>
        <v>500000</v>
      </c>
      <c r="J302" s="56">
        <f t="shared" si="342"/>
        <v>9.24</v>
      </c>
      <c r="K302" s="52">
        <f t="shared" si="309"/>
        <v>4620</v>
      </c>
      <c r="L302" s="28"/>
      <c r="M302" s="96">
        <f t="shared" si="344"/>
        <v>483.47902733288441</v>
      </c>
      <c r="N302" s="9">
        <v>0</v>
      </c>
      <c r="O302" s="30">
        <f t="shared" si="345"/>
        <v>8.7759934364860703E-4</v>
      </c>
      <c r="P302" s="30">
        <f t="shared" si="310"/>
        <v>4.2430087705520631E-4</v>
      </c>
      <c r="Q302" s="30">
        <f t="shared" si="311"/>
        <v>0</v>
      </c>
      <c r="R302" s="30">
        <f t="shared" si="312"/>
        <v>4.5329846659340073E-4</v>
      </c>
      <c r="S302" s="28"/>
      <c r="T302" s="52">
        <f t="shared" si="313"/>
        <v>4.0852249446842661</v>
      </c>
      <c r="U302" s="52">
        <f t="shared" si="307"/>
        <v>2.0942389156615113</v>
      </c>
      <c r="V302" s="19"/>
      <c r="W302" s="19"/>
      <c r="X302" s="53">
        <f t="shared" si="314"/>
        <v>2.2769732276124595</v>
      </c>
      <c r="Y302" s="53">
        <f t="shared" si="315"/>
        <v>-0.11384866138062298</v>
      </c>
      <c r="Z302" s="53">
        <f t="shared" si="316"/>
        <v>-1.1332461664835019E-2</v>
      </c>
      <c r="AA302" s="53">
        <f t="shared" si="317"/>
        <v>-212.15043852760314</v>
      </c>
      <c r="AB302" s="53">
        <f t="shared" si="318"/>
        <v>-209.99864642303615</v>
      </c>
      <c r="AC302" s="53">
        <f t="shared" si="319"/>
        <v>3.4866569609071121</v>
      </c>
      <c r="AD302" s="53">
        <f t="shared" si="346"/>
        <v>0.51296533692494362</v>
      </c>
      <c r="AE302" s="53">
        <f t="shared" si="320"/>
        <v>-205.9990241252041</v>
      </c>
      <c r="AF302" s="19"/>
      <c r="AG302" s="46"/>
      <c r="AH302" s="19"/>
      <c r="AI302" s="55">
        <f t="shared" si="321"/>
        <v>75</v>
      </c>
      <c r="AJ302" s="27">
        <f t="shared" si="322"/>
        <v>5023.1213988527716</v>
      </c>
      <c r="AK302" s="27">
        <f t="shared" si="323"/>
        <v>251.1560699426386</v>
      </c>
      <c r="AL302" s="28">
        <f t="shared" si="324"/>
        <v>25</v>
      </c>
      <c r="AM302" s="27">
        <f t="shared" si="325"/>
        <v>500000</v>
      </c>
      <c r="AN302" s="56">
        <f t="shared" si="343"/>
        <v>9.24</v>
      </c>
      <c r="AO302" s="52">
        <f t="shared" si="326"/>
        <v>4620</v>
      </c>
      <c r="AP302" s="28"/>
      <c r="AQ302" s="9">
        <f t="shared" si="347"/>
        <v>391.61801213963639</v>
      </c>
      <c r="AR302" s="9">
        <f t="shared" si="327"/>
        <v>0</v>
      </c>
      <c r="AS302" s="30">
        <f t="shared" si="328"/>
        <v>4.0910977092543932E-3</v>
      </c>
      <c r="AT302" s="30">
        <f t="shared" si="329"/>
        <v>1.6021475523672255E-3</v>
      </c>
      <c r="AU302" s="30">
        <f t="shared" si="330"/>
        <v>0</v>
      </c>
      <c r="AV302" s="30">
        <f t="shared" si="331"/>
        <v>2.4889501568871675E-3</v>
      </c>
      <c r="AW302" s="28"/>
      <c r="AX302" s="52">
        <f t="shared" si="332"/>
        <v>19.044059836579201</v>
      </c>
      <c r="AY302" s="52">
        <f t="shared" si="333"/>
        <v>11.498949724818713</v>
      </c>
      <c r="AZ302" s="19"/>
      <c r="BA302" s="19"/>
      <c r="BB302" s="53">
        <f t="shared" si="334"/>
        <v>2.2769732276124595</v>
      </c>
      <c r="BC302" s="53">
        <f t="shared" si="335"/>
        <v>-0.11384866138062298</v>
      </c>
      <c r="BD302" s="53">
        <f t="shared" si="336"/>
        <v>-1.1332461664835019E-2</v>
      </c>
      <c r="BE302" s="53">
        <f t="shared" si="337"/>
        <v>-801.07377618361272</v>
      </c>
      <c r="BF302" s="53">
        <f t="shared" si="338"/>
        <v>-798.92198407904573</v>
      </c>
      <c r="BG302" s="53">
        <f t="shared" si="339"/>
        <v>3.4866569609071121</v>
      </c>
      <c r="BH302" s="53">
        <f t="shared" si="348"/>
        <v>1.7410278463796136</v>
      </c>
      <c r="BI302" s="53">
        <f t="shared" si="340"/>
        <v>-793.69429927175895</v>
      </c>
    </row>
    <row r="303" spans="1:61" x14ac:dyDescent="0.2">
      <c r="A303" s="34"/>
      <c r="B303" s="89"/>
      <c r="C303" s="91"/>
      <c r="D303" s="19"/>
      <c r="E303" s="55">
        <f t="shared" si="308"/>
        <v>76</v>
      </c>
      <c r="F303" s="27">
        <f t="shared" si="349"/>
        <v>5023.1213988527716</v>
      </c>
      <c r="G303" s="27">
        <f t="shared" si="350"/>
        <v>251.1560699426386</v>
      </c>
      <c r="H303" s="28">
        <f t="shared" si="351"/>
        <v>25</v>
      </c>
      <c r="I303" s="27">
        <f t="shared" si="341"/>
        <v>500000</v>
      </c>
      <c r="J303" s="56">
        <f t="shared" si="342"/>
        <v>9.1430000000000007</v>
      </c>
      <c r="K303" s="52">
        <f t="shared" si="309"/>
        <v>4571.5</v>
      </c>
      <c r="L303" s="28"/>
      <c r="M303" s="96">
        <f t="shared" si="344"/>
        <v>508.82090161880569</v>
      </c>
      <c r="N303" s="9">
        <v>0</v>
      </c>
      <c r="O303" s="30">
        <f t="shared" si="345"/>
        <v>4.5329846659340073E-4</v>
      </c>
      <c r="P303" s="30">
        <f t="shared" si="310"/>
        <v>2.3064773447447622E-4</v>
      </c>
      <c r="Q303" s="30">
        <f t="shared" si="311"/>
        <v>0</v>
      </c>
      <c r="R303" s="30">
        <f t="shared" si="312"/>
        <v>2.226507321189245E-4</v>
      </c>
      <c r="S303" s="28"/>
      <c r="T303" s="52">
        <f t="shared" si="313"/>
        <v>2.0942389156615113</v>
      </c>
      <c r="U303" s="52">
        <f t="shared" si="307"/>
        <v>1.0178478218816633</v>
      </c>
      <c r="V303" s="19"/>
      <c r="W303" s="19"/>
      <c r="X303" s="53">
        <f t="shared" si="314"/>
        <v>1.1184016569768058</v>
      </c>
      <c r="Y303" s="53">
        <f t="shared" si="315"/>
        <v>-5.5920082848840293E-2</v>
      </c>
      <c r="Z303" s="53">
        <f t="shared" si="316"/>
        <v>-5.5662683029731128E-3</v>
      </c>
      <c r="AA303" s="53">
        <f t="shared" si="317"/>
        <v>-115.3238672372381</v>
      </c>
      <c r="AB303" s="53">
        <f t="shared" si="318"/>
        <v>-114.26695193141312</v>
      </c>
      <c r="AC303" s="53">
        <f t="shared" si="319"/>
        <v>1.9822550276248325</v>
      </c>
      <c r="AD303" s="53">
        <f t="shared" si="346"/>
        <v>0.25915454741988658</v>
      </c>
      <c r="AE303" s="53">
        <f t="shared" si="320"/>
        <v>-112.0255423563684</v>
      </c>
      <c r="AF303" s="19"/>
      <c r="AG303" s="46"/>
      <c r="AH303" s="19"/>
      <c r="AI303" s="55">
        <f t="shared" si="321"/>
        <v>76</v>
      </c>
      <c r="AJ303" s="27">
        <f t="shared" si="322"/>
        <v>5023.1213988527716</v>
      </c>
      <c r="AK303" s="27">
        <f t="shared" si="323"/>
        <v>251.1560699426386</v>
      </c>
      <c r="AL303" s="28">
        <f t="shared" si="324"/>
        <v>25</v>
      </c>
      <c r="AM303" s="27">
        <f t="shared" si="325"/>
        <v>500000</v>
      </c>
      <c r="AN303" s="56">
        <f t="shared" si="343"/>
        <v>9.1430000000000007</v>
      </c>
      <c r="AO303" s="52">
        <f t="shared" si="326"/>
        <v>4571.5</v>
      </c>
      <c r="AP303" s="28"/>
      <c r="AQ303" s="9">
        <f t="shared" si="347"/>
        <v>412.14493031123266</v>
      </c>
      <c r="AR303" s="9">
        <f t="shared" si="327"/>
        <v>0</v>
      </c>
      <c r="AS303" s="30">
        <f t="shared" si="328"/>
        <v>2.4889501568871675E-3</v>
      </c>
      <c r="AT303" s="30">
        <f t="shared" si="329"/>
        <v>1.0258081889583932E-3</v>
      </c>
      <c r="AU303" s="30">
        <f t="shared" si="330"/>
        <v>0</v>
      </c>
      <c r="AV303" s="30">
        <f t="shared" si="331"/>
        <v>1.4631419679287743E-3</v>
      </c>
      <c r="AW303" s="28"/>
      <c r="AX303" s="52">
        <f t="shared" si="332"/>
        <v>11.498949724818713</v>
      </c>
      <c r="AY303" s="52">
        <f t="shared" si="333"/>
        <v>6.6887535063863917</v>
      </c>
      <c r="AZ303" s="19"/>
      <c r="BA303" s="19"/>
      <c r="BB303" s="53">
        <f t="shared" si="334"/>
        <v>1.1184016569768058</v>
      </c>
      <c r="BC303" s="53">
        <f t="shared" si="335"/>
        <v>-5.5920082848840293E-2</v>
      </c>
      <c r="BD303" s="53">
        <f t="shared" si="336"/>
        <v>-5.5662683029731128E-3</v>
      </c>
      <c r="BE303" s="53">
        <f t="shared" si="337"/>
        <v>-512.9040944791966</v>
      </c>
      <c r="BF303" s="53">
        <f t="shared" si="338"/>
        <v>-511.84717917337161</v>
      </c>
      <c r="BG303" s="53">
        <f t="shared" si="339"/>
        <v>1.9822550276248325</v>
      </c>
      <c r="BH303" s="53">
        <f t="shared" si="348"/>
        <v>1.031244943527333</v>
      </c>
      <c r="BI303" s="53">
        <f t="shared" si="340"/>
        <v>-508.83367920221946</v>
      </c>
    </row>
    <row r="304" spans="1:61" x14ac:dyDescent="0.2">
      <c r="A304" s="34"/>
      <c r="B304" s="89"/>
      <c r="C304" s="91"/>
      <c r="D304" s="19"/>
      <c r="E304" s="55">
        <f t="shared" si="308"/>
        <v>77</v>
      </c>
      <c r="F304" s="27">
        <f t="shared" si="349"/>
        <v>5023.1213988527716</v>
      </c>
      <c r="G304" s="27">
        <f t="shared" si="350"/>
        <v>251.1560699426386</v>
      </c>
      <c r="H304" s="28">
        <f t="shared" si="351"/>
        <v>25</v>
      </c>
      <c r="I304" s="27">
        <f t="shared" si="341"/>
        <v>500000</v>
      </c>
      <c r="J304" s="56">
        <f t="shared" si="342"/>
        <v>9.0169999999999995</v>
      </c>
      <c r="K304" s="52">
        <f t="shared" si="309"/>
        <v>4508.5</v>
      </c>
      <c r="L304" s="28"/>
      <c r="M304" s="96">
        <f t="shared" si="344"/>
        <v>534.70201361296063</v>
      </c>
      <c r="N304" s="9">
        <v>0</v>
      </c>
      <c r="O304" s="30">
        <f t="shared" si="345"/>
        <v>2.226507321189245E-4</v>
      </c>
      <c r="P304" s="30">
        <f t="shared" si="310"/>
        <v>1.1905179479638881E-4</v>
      </c>
      <c r="Q304" s="30">
        <f t="shared" si="311"/>
        <v>0</v>
      </c>
      <c r="R304" s="30">
        <f t="shared" si="312"/>
        <v>1.0359893732253569E-4</v>
      </c>
      <c r="S304" s="28"/>
      <c r="T304" s="52">
        <f t="shared" si="313"/>
        <v>1.0178478218816633</v>
      </c>
      <c r="U304" s="52">
        <f t="shared" si="307"/>
        <v>0.46707580891865214</v>
      </c>
      <c r="V304" s="19"/>
      <c r="W304" s="19"/>
      <c r="X304" s="53">
        <f t="shared" si="314"/>
        <v>0.5203900389632361</v>
      </c>
      <c r="Y304" s="53">
        <f t="shared" si="315"/>
        <v>-2.6019501948161806E-2</v>
      </c>
      <c r="Z304" s="53">
        <f t="shared" si="316"/>
        <v>-2.5899734330633922E-3</v>
      </c>
      <c r="AA304" s="53">
        <f t="shared" si="317"/>
        <v>-59.52589739819441</v>
      </c>
      <c r="AB304" s="53">
        <f t="shared" si="318"/>
        <v>-59.034116834612398</v>
      </c>
      <c r="AC304" s="53">
        <f t="shared" si="319"/>
        <v>1.0684331142735608</v>
      </c>
      <c r="AD304" s="53">
        <f t="shared" si="346"/>
        <v>0.12414728059311438</v>
      </c>
      <c r="AE304" s="53">
        <f t="shared" si="320"/>
        <v>-57.841536439745724</v>
      </c>
      <c r="AF304" s="19"/>
      <c r="AG304" s="46"/>
      <c r="AH304" s="19"/>
      <c r="AI304" s="55">
        <f t="shared" si="321"/>
        <v>77</v>
      </c>
      <c r="AJ304" s="27">
        <f t="shared" si="322"/>
        <v>5023.1213988527716</v>
      </c>
      <c r="AK304" s="27">
        <f t="shared" si="323"/>
        <v>251.1560699426386</v>
      </c>
      <c r="AL304" s="28">
        <f t="shared" si="324"/>
        <v>25</v>
      </c>
      <c r="AM304" s="27">
        <f t="shared" si="325"/>
        <v>500000</v>
      </c>
      <c r="AN304" s="56">
        <f t="shared" si="343"/>
        <v>9.0169999999999995</v>
      </c>
      <c r="AO304" s="52">
        <f t="shared" si="326"/>
        <v>4508.5</v>
      </c>
      <c r="AP304" s="28"/>
      <c r="AQ304" s="9">
        <f t="shared" si="347"/>
        <v>433.10863102649813</v>
      </c>
      <c r="AR304" s="9">
        <f t="shared" si="327"/>
        <v>0</v>
      </c>
      <c r="AS304" s="30">
        <f t="shared" si="328"/>
        <v>1.4631419679287743E-3</v>
      </c>
      <c r="AT304" s="30">
        <f t="shared" si="329"/>
        <v>6.3369941472704778E-4</v>
      </c>
      <c r="AU304" s="30">
        <f t="shared" si="330"/>
        <v>0</v>
      </c>
      <c r="AV304" s="30">
        <f t="shared" si="331"/>
        <v>8.2944255320172651E-4</v>
      </c>
      <c r="AW304" s="28"/>
      <c r="AX304" s="52">
        <f t="shared" si="332"/>
        <v>6.6887535063863917</v>
      </c>
      <c r="AY304" s="52">
        <f t="shared" si="333"/>
        <v>3.739541751109984</v>
      </c>
      <c r="AZ304" s="19"/>
      <c r="BA304" s="19"/>
      <c r="BB304" s="53">
        <f t="shared" si="334"/>
        <v>0.5203900389632361</v>
      </c>
      <c r="BC304" s="53">
        <f t="shared" si="335"/>
        <v>-2.6019501948161806E-2</v>
      </c>
      <c r="BD304" s="53">
        <f t="shared" si="336"/>
        <v>-2.5899734330633922E-3</v>
      </c>
      <c r="BE304" s="53">
        <f t="shared" si="337"/>
        <v>-316.84970736352386</v>
      </c>
      <c r="BF304" s="53">
        <f t="shared" si="338"/>
        <v>-316.35792679994188</v>
      </c>
      <c r="BG304" s="53">
        <f t="shared" si="339"/>
        <v>1.0684331142735608</v>
      </c>
      <c r="BH304" s="53">
        <f t="shared" si="348"/>
        <v>0.58970671193405511</v>
      </c>
      <c r="BI304" s="53">
        <f t="shared" si="340"/>
        <v>-314.69978697373426</v>
      </c>
    </row>
    <row r="305" spans="1:61" x14ac:dyDescent="0.2">
      <c r="A305" s="34"/>
      <c r="B305" s="89"/>
      <c r="C305" s="91"/>
      <c r="D305" s="19"/>
      <c r="E305" s="55">
        <f t="shared" si="308"/>
        <v>78</v>
      </c>
      <c r="F305" s="27">
        <f t="shared" si="349"/>
        <v>5023.1213988527716</v>
      </c>
      <c r="G305" s="27">
        <f t="shared" si="350"/>
        <v>251.1560699426386</v>
      </c>
      <c r="H305" s="28">
        <f t="shared" si="351"/>
        <v>25</v>
      </c>
      <c r="I305" s="27">
        <f t="shared" si="341"/>
        <v>500000</v>
      </c>
      <c r="J305" s="56">
        <f t="shared" si="342"/>
        <v>8.859</v>
      </c>
      <c r="K305" s="52">
        <f t="shared" si="309"/>
        <v>4429.5</v>
      </c>
      <c r="L305" s="28"/>
      <c r="M305" s="96">
        <f t="shared" si="344"/>
        <v>561.14625297214752</v>
      </c>
      <c r="N305" s="9">
        <v>0</v>
      </c>
      <c r="O305" s="30">
        <f t="shared" si="345"/>
        <v>1.0359893732253569E-4</v>
      </c>
      <c r="P305" s="30">
        <f t="shared" si="310"/>
        <v>5.8134155490437267E-5</v>
      </c>
      <c r="Q305" s="30">
        <f t="shared" si="311"/>
        <v>0</v>
      </c>
      <c r="R305" s="30">
        <f t="shared" si="312"/>
        <v>4.5464781832098422E-5</v>
      </c>
      <c r="S305" s="28"/>
      <c r="T305" s="52">
        <f t="shared" si="313"/>
        <v>0.46707580891865214</v>
      </c>
      <c r="U305" s="52">
        <f t="shared" si="307"/>
        <v>0.20138625112527997</v>
      </c>
      <c r="V305" s="19"/>
      <c r="W305" s="19"/>
      <c r="X305" s="53">
        <f t="shared" si="314"/>
        <v>0.22837511851498629</v>
      </c>
      <c r="Y305" s="53">
        <f t="shared" si="315"/>
        <v>-1.1418755925749315E-2</v>
      </c>
      <c r="Z305" s="53">
        <f t="shared" si="316"/>
        <v>-1.1366195458024605E-3</v>
      </c>
      <c r="AA305" s="53">
        <f t="shared" si="317"/>
        <v>-29.067077745218633</v>
      </c>
      <c r="AB305" s="53">
        <f t="shared" si="318"/>
        <v>-28.8512580021752</v>
      </c>
      <c r="AC305" s="53">
        <f t="shared" si="319"/>
        <v>0.54492933288799927</v>
      </c>
      <c r="AD305" s="53">
        <f t="shared" si="346"/>
        <v>5.6156396615143912E-2</v>
      </c>
      <c r="AE305" s="53">
        <f t="shared" si="320"/>
        <v>-28.250172272672057</v>
      </c>
      <c r="AF305" s="19"/>
      <c r="AG305" s="46"/>
      <c r="AH305" s="19"/>
      <c r="AI305" s="55">
        <f t="shared" si="321"/>
        <v>78</v>
      </c>
      <c r="AJ305" s="27">
        <f t="shared" si="322"/>
        <v>5023.1213988527716</v>
      </c>
      <c r="AK305" s="27">
        <f t="shared" si="323"/>
        <v>251.1560699426386</v>
      </c>
      <c r="AL305" s="28">
        <f t="shared" si="324"/>
        <v>25</v>
      </c>
      <c r="AM305" s="27">
        <f t="shared" si="325"/>
        <v>500000</v>
      </c>
      <c r="AN305" s="56">
        <f t="shared" si="343"/>
        <v>8.859</v>
      </c>
      <c r="AO305" s="52">
        <f t="shared" si="326"/>
        <v>4429.5</v>
      </c>
      <c r="AP305" s="28"/>
      <c r="AQ305" s="9">
        <f t="shared" si="347"/>
        <v>454.52846490743951</v>
      </c>
      <c r="AR305" s="9">
        <f t="shared" si="327"/>
        <v>0</v>
      </c>
      <c r="AS305" s="30">
        <f t="shared" si="328"/>
        <v>8.2944255320172651E-4</v>
      </c>
      <c r="AT305" s="30">
        <f t="shared" si="329"/>
        <v>3.77005250435688E-4</v>
      </c>
      <c r="AU305" s="30">
        <f t="shared" si="330"/>
        <v>0</v>
      </c>
      <c r="AV305" s="30">
        <f t="shared" si="331"/>
        <v>4.5243730276603851E-4</v>
      </c>
      <c r="AW305" s="28"/>
      <c r="AX305" s="52">
        <f t="shared" si="332"/>
        <v>3.739541751109984</v>
      </c>
      <c r="AY305" s="52">
        <f t="shared" si="333"/>
        <v>2.0040710326021678</v>
      </c>
      <c r="AZ305" s="19"/>
      <c r="BA305" s="19"/>
      <c r="BB305" s="53">
        <f t="shared" si="334"/>
        <v>0.22837511851498629</v>
      </c>
      <c r="BC305" s="53">
        <f t="shared" si="335"/>
        <v>-1.1418755925749315E-2</v>
      </c>
      <c r="BD305" s="53">
        <f t="shared" si="336"/>
        <v>-1.1366195458024605E-3</v>
      </c>
      <c r="BE305" s="53">
        <f t="shared" si="337"/>
        <v>-188.50262521784401</v>
      </c>
      <c r="BF305" s="53">
        <f t="shared" si="338"/>
        <v>-188.28680547480059</v>
      </c>
      <c r="BG305" s="53">
        <f t="shared" si="339"/>
        <v>0.54492933288799927</v>
      </c>
      <c r="BH305" s="53">
        <f t="shared" si="348"/>
        <v>0.32481319817192217</v>
      </c>
      <c r="BI305" s="53">
        <f t="shared" si="340"/>
        <v>-187.41706294374069</v>
      </c>
    </row>
    <row r="306" spans="1:61" x14ac:dyDescent="0.2">
      <c r="A306" s="34"/>
      <c r="B306" s="89"/>
      <c r="C306" s="91"/>
      <c r="D306" s="19"/>
      <c r="E306" s="55">
        <f t="shared" si="308"/>
        <v>79</v>
      </c>
      <c r="F306" s="27">
        <f t="shared" si="349"/>
        <v>5023.1213988527716</v>
      </c>
      <c r="G306" s="27">
        <f t="shared" si="350"/>
        <v>251.1560699426386</v>
      </c>
      <c r="H306" s="28">
        <f t="shared" si="351"/>
        <v>25</v>
      </c>
      <c r="I306" s="27">
        <f t="shared" si="341"/>
        <v>500000</v>
      </c>
      <c r="J306" s="56">
        <f t="shared" si="342"/>
        <v>8.6679999999999993</v>
      </c>
      <c r="K306" s="52">
        <f t="shared" si="309"/>
        <v>4334</v>
      </c>
      <c r="L306" s="28"/>
      <c r="M306" s="96">
        <f t="shared" si="344"/>
        <v>588.07578968269388</v>
      </c>
      <c r="N306" s="9">
        <v>0</v>
      </c>
      <c r="O306" s="30">
        <f t="shared" si="345"/>
        <v>4.5464781832098422E-5</v>
      </c>
      <c r="P306" s="30">
        <f t="shared" si="310"/>
        <v>2.6736737478662671E-5</v>
      </c>
      <c r="Q306" s="30">
        <f t="shared" si="311"/>
        <v>0</v>
      </c>
      <c r="R306" s="30">
        <f t="shared" si="312"/>
        <v>1.8728044353435751E-5</v>
      </c>
      <c r="S306" s="28"/>
      <c r="T306" s="52">
        <f t="shared" si="313"/>
        <v>0.20138625112527997</v>
      </c>
      <c r="U306" s="52">
        <f t="shared" si="307"/>
        <v>8.1167344227790539E-2</v>
      </c>
      <c r="V306" s="19"/>
      <c r="W306" s="19"/>
      <c r="X306" s="53">
        <f t="shared" si="314"/>
        <v>9.4073240350406942E-2</v>
      </c>
      <c r="Y306" s="53">
        <f t="shared" si="315"/>
        <v>-4.7036620175203471E-3</v>
      </c>
      <c r="Z306" s="53">
        <f t="shared" si="316"/>
        <v>-4.6820110883589376E-4</v>
      </c>
      <c r="AA306" s="53">
        <f t="shared" si="317"/>
        <v>-13.368368739331336</v>
      </c>
      <c r="AB306" s="53">
        <f t="shared" si="318"/>
        <v>-13.279467362107285</v>
      </c>
      <c r="AC306" s="53">
        <f t="shared" si="319"/>
        <v>0.26184712840985724</v>
      </c>
      <c r="AD306" s="53">
        <f t="shared" si="346"/>
        <v>2.3869929452623166E-2</v>
      </c>
      <c r="AE306" s="53">
        <f t="shared" si="320"/>
        <v>-12.993750304244806</v>
      </c>
      <c r="AF306" s="19"/>
      <c r="AG306" s="46"/>
      <c r="AH306" s="19"/>
      <c r="AI306" s="55">
        <f t="shared" si="321"/>
        <v>79</v>
      </c>
      <c r="AJ306" s="27">
        <f t="shared" si="322"/>
        <v>5023.1213988527716</v>
      </c>
      <c r="AK306" s="27">
        <f t="shared" si="323"/>
        <v>251.1560699426386</v>
      </c>
      <c r="AL306" s="28">
        <f t="shared" si="324"/>
        <v>25</v>
      </c>
      <c r="AM306" s="27">
        <f t="shared" si="325"/>
        <v>500000</v>
      </c>
      <c r="AN306" s="56">
        <f t="shared" si="343"/>
        <v>8.6679999999999993</v>
      </c>
      <c r="AO306" s="52">
        <f t="shared" si="326"/>
        <v>4334</v>
      </c>
      <c r="AP306" s="28"/>
      <c r="AQ306" s="9">
        <f t="shared" si="347"/>
        <v>476.34138964298205</v>
      </c>
      <c r="AR306" s="9">
        <f t="shared" si="327"/>
        <v>0</v>
      </c>
      <c r="AS306" s="30">
        <f t="shared" si="328"/>
        <v>4.5243730276603851E-4</v>
      </c>
      <c r="AT306" s="30">
        <f t="shared" si="329"/>
        <v>2.1551461352589741E-4</v>
      </c>
      <c r="AU306" s="30">
        <f t="shared" si="330"/>
        <v>0</v>
      </c>
      <c r="AV306" s="30">
        <f t="shared" si="331"/>
        <v>2.369226892401411E-4</v>
      </c>
      <c r="AW306" s="28"/>
      <c r="AX306" s="52">
        <f t="shared" si="332"/>
        <v>2.0040710326021678</v>
      </c>
      <c r="AY306" s="52">
        <f t="shared" si="333"/>
        <v>1.0268229351667715</v>
      </c>
      <c r="AZ306" s="19"/>
      <c r="BA306" s="19"/>
      <c r="BB306" s="53">
        <f t="shared" si="334"/>
        <v>9.4073240350406942E-2</v>
      </c>
      <c r="BC306" s="53">
        <f t="shared" si="335"/>
        <v>-4.7036620175203471E-3</v>
      </c>
      <c r="BD306" s="53">
        <f t="shared" si="336"/>
        <v>-4.6820110883589376E-4</v>
      </c>
      <c r="BE306" s="53">
        <f t="shared" si="337"/>
        <v>-107.7573067629487</v>
      </c>
      <c r="BF306" s="53">
        <f t="shared" si="338"/>
        <v>-107.66840538572465</v>
      </c>
      <c r="BG306" s="53">
        <f t="shared" si="339"/>
        <v>0.26184712840985724</v>
      </c>
      <c r="BH306" s="53">
        <f t="shared" si="348"/>
        <v>0.17186338031260603</v>
      </c>
      <c r="BI306" s="53">
        <f t="shared" si="340"/>
        <v>-107.2346948770022</v>
      </c>
    </row>
    <row r="307" spans="1:61" x14ac:dyDescent="0.2">
      <c r="A307" s="34"/>
      <c r="B307" s="89"/>
      <c r="C307" s="91"/>
      <c r="D307" s="19"/>
      <c r="E307" s="55">
        <f t="shared" si="308"/>
        <v>80</v>
      </c>
      <c r="F307" s="27">
        <f t="shared" si="349"/>
        <v>5023.1213988527716</v>
      </c>
      <c r="G307" s="27">
        <f t="shared" si="350"/>
        <v>251.1560699426386</v>
      </c>
      <c r="H307" s="28">
        <f t="shared" si="351"/>
        <v>25</v>
      </c>
      <c r="I307" s="27">
        <f t="shared" si="341"/>
        <v>500000</v>
      </c>
      <c r="J307" s="56">
        <f t="shared" si="342"/>
        <v>8.4420000000000002</v>
      </c>
      <c r="K307" s="52">
        <f t="shared" si="309"/>
        <v>4221</v>
      </c>
      <c r="L307" s="28"/>
      <c r="M307" s="96">
        <f t="shared" si="344"/>
        <v>615.42359159128341</v>
      </c>
      <c r="N307" s="9">
        <v>0</v>
      </c>
      <c r="O307" s="30">
        <f t="shared" si="345"/>
        <v>1.8728044353435751E-5</v>
      </c>
      <c r="P307" s="30">
        <f t="shared" si="310"/>
        <v>1.1525680319472285E-5</v>
      </c>
      <c r="Q307" s="30">
        <f t="shared" si="311"/>
        <v>0</v>
      </c>
      <c r="R307" s="30">
        <f t="shared" si="312"/>
        <v>7.2023640339634654E-6</v>
      </c>
      <c r="S307" s="28"/>
      <c r="T307" s="52">
        <f t="shared" si="313"/>
        <v>8.1167344227790539E-2</v>
      </c>
      <c r="U307" s="52">
        <f t="shared" si="307"/>
        <v>3.0401178587359787E-2</v>
      </c>
      <c r="V307" s="19"/>
      <c r="W307" s="19"/>
      <c r="X307" s="53">
        <f t="shared" si="314"/>
        <v>3.6178348901329455E-2</v>
      </c>
      <c r="Y307" s="53">
        <f t="shared" si="315"/>
        <v>-1.8089174450664728E-3</v>
      </c>
      <c r="Z307" s="53">
        <f t="shared" si="316"/>
        <v>-1.8005910084908664E-4</v>
      </c>
      <c r="AA307" s="53">
        <f t="shared" si="317"/>
        <v>-5.7628401597361423</v>
      </c>
      <c r="AB307" s="53">
        <f t="shared" si="318"/>
        <v>-5.7286507873807286</v>
      </c>
      <c r="AC307" s="53">
        <f t="shared" si="319"/>
        <v>0.11799328924446224</v>
      </c>
      <c r="AD307" s="53">
        <f t="shared" si="346"/>
        <v>9.4851225851645422E-3</v>
      </c>
      <c r="AE307" s="53">
        <f t="shared" si="320"/>
        <v>-5.6011723755511014</v>
      </c>
      <c r="AF307" s="19"/>
      <c r="AG307" s="46"/>
      <c r="AH307" s="19"/>
      <c r="AI307" s="55">
        <f t="shared" si="321"/>
        <v>80</v>
      </c>
      <c r="AJ307" s="27">
        <f t="shared" si="322"/>
        <v>5023.1213988527716</v>
      </c>
      <c r="AK307" s="27">
        <f t="shared" si="323"/>
        <v>251.1560699426386</v>
      </c>
      <c r="AL307" s="28">
        <f t="shared" si="324"/>
        <v>25</v>
      </c>
      <c r="AM307" s="27">
        <f t="shared" si="325"/>
        <v>500000</v>
      </c>
      <c r="AN307" s="56">
        <f t="shared" si="343"/>
        <v>8.4420000000000002</v>
      </c>
      <c r="AO307" s="52">
        <f t="shared" si="326"/>
        <v>4221</v>
      </c>
      <c r="AP307" s="28"/>
      <c r="AQ307" s="9">
        <f t="shared" si="347"/>
        <v>498.49310918893957</v>
      </c>
      <c r="AR307" s="9">
        <f t="shared" si="327"/>
        <v>0</v>
      </c>
      <c r="AS307" s="30">
        <f t="shared" si="328"/>
        <v>2.369226892401411E-4</v>
      </c>
      <c r="AT307" s="30">
        <f t="shared" si="329"/>
        <v>1.1810432799672285E-4</v>
      </c>
      <c r="AU307" s="30">
        <f t="shared" si="330"/>
        <v>0</v>
      </c>
      <c r="AV307" s="30">
        <f t="shared" si="331"/>
        <v>1.1881836124341825E-4</v>
      </c>
      <c r="AW307" s="28"/>
      <c r="AX307" s="52">
        <f t="shared" si="332"/>
        <v>1.0268229351667715</v>
      </c>
      <c r="AY307" s="52">
        <f t="shared" si="333"/>
        <v>0.50153230280846839</v>
      </c>
      <c r="AZ307" s="19"/>
      <c r="BA307" s="19"/>
      <c r="BB307" s="53">
        <f t="shared" si="334"/>
        <v>3.6178348901329455E-2</v>
      </c>
      <c r="BC307" s="53">
        <f t="shared" si="335"/>
        <v>-1.8089174450664728E-3</v>
      </c>
      <c r="BD307" s="53">
        <f t="shared" si="336"/>
        <v>-1.8005910084908664E-4</v>
      </c>
      <c r="BE307" s="53">
        <f t="shared" si="337"/>
        <v>-59.052163998361422</v>
      </c>
      <c r="BF307" s="53">
        <f t="shared" si="338"/>
        <v>-59.017974626006009</v>
      </c>
      <c r="BG307" s="53">
        <f t="shared" si="339"/>
        <v>0.11799328924446224</v>
      </c>
      <c r="BH307" s="53">
        <f t="shared" si="348"/>
        <v>8.7119790424007915E-2</v>
      </c>
      <c r="BI307" s="53">
        <f t="shared" si="340"/>
        <v>-58.812861546337544</v>
      </c>
    </row>
    <row r="308" spans="1:61" x14ac:dyDescent="0.2">
      <c r="A308" s="34"/>
      <c r="B308" s="89"/>
      <c r="C308" s="91"/>
      <c r="D308" s="19"/>
      <c r="E308" s="55">
        <f t="shared" si="308"/>
        <v>81</v>
      </c>
      <c r="F308" s="27">
        <f t="shared" si="349"/>
        <v>5023.1213988527716</v>
      </c>
      <c r="G308" s="27">
        <f t="shared" si="350"/>
        <v>251.1560699426386</v>
      </c>
      <c r="H308" s="28">
        <f t="shared" si="351"/>
        <v>25</v>
      </c>
      <c r="I308" s="27">
        <f t="shared" si="341"/>
        <v>500000</v>
      </c>
      <c r="J308" s="56">
        <f t="shared" si="342"/>
        <v>8.1790000000000003</v>
      </c>
      <c r="K308" s="52">
        <f t="shared" si="309"/>
        <v>4089.5</v>
      </c>
      <c r="L308" s="28"/>
      <c r="M308" s="96">
        <f t="shared" si="344"/>
        <v>643.13518343898352</v>
      </c>
      <c r="N308" s="9">
        <v>0</v>
      </c>
      <c r="O308" s="30">
        <f t="shared" si="345"/>
        <v>7.2023640339634654E-6</v>
      </c>
      <c r="P308" s="30">
        <f t="shared" si="310"/>
        <v>4.6320937141774313E-6</v>
      </c>
      <c r="Q308" s="30">
        <f t="shared" si="311"/>
        <v>0</v>
      </c>
      <c r="R308" s="30">
        <f t="shared" si="312"/>
        <v>2.5702703197860341E-6</v>
      </c>
      <c r="S308" s="28"/>
      <c r="T308" s="52">
        <f t="shared" si="313"/>
        <v>3.0401178587359787E-2</v>
      </c>
      <c r="U308" s="52">
        <f t="shared" si="307"/>
        <v>1.0511120472764986E-2</v>
      </c>
      <c r="V308" s="19"/>
      <c r="W308" s="19"/>
      <c r="X308" s="53">
        <f t="shared" si="314"/>
        <v>1.2910779844153383E-2</v>
      </c>
      <c r="Y308" s="53">
        <f t="shared" si="315"/>
        <v>-6.455389922076693E-4</v>
      </c>
      <c r="Z308" s="53">
        <f t="shared" si="316"/>
        <v>-6.4256757994650854E-5</v>
      </c>
      <c r="AA308" s="53">
        <f t="shared" si="317"/>
        <v>-2.3160468570887156</v>
      </c>
      <c r="AB308" s="53">
        <f t="shared" si="318"/>
        <v>-2.3038458729947644</v>
      </c>
      <c r="AC308" s="53">
        <f t="shared" si="319"/>
        <v>4.9597007498958713E-2</v>
      </c>
      <c r="AD308" s="53">
        <f t="shared" si="346"/>
        <v>3.5027480752841933E-3</v>
      </c>
      <c r="AE308" s="53">
        <f t="shared" si="320"/>
        <v>-2.2507461174205217</v>
      </c>
      <c r="AF308" s="19"/>
      <c r="AG308" s="46"/>
      <c r="AH308" s="19"/>
      <c r="AI308" s="55">
        <f t="shared" si="321"/>
        <v>81</v>
      </c>
      <c r="AJ308" s="27">
        <f t="shared" si="322"/>
        <v>5023.1213988527716</v>
      </c>
      <c r="AK308" s="27">
        <f t="shared" si="323"/>
        <v>251.1560699426386</v>
      </c>
      <c r="AL308" s="28">
        <f t="shared" si="324"/>
        <v>25</v>
      </c>
      <c r="AM308" s="27">
        <f t="shared" si="325"/>
        <v>500000</v>
      </c>
      <c r="AN308" s="56">
        <f t="shared" si="343"/>
        <v>8.1790000000000003</v>
      </c>
      <c r="AO308" s="52">
        <f t="shared" si="326"/>
        <v>4089.5</v>
      </c>
      <c r="AP308" s="28"/>
      <c r="AQ308" s="9">
        <f t="shared" si="347"/>
        <v>520.93949858557664</v>
      </c>
      <c r="AR308" s="9">
        <f t="shared" si="327"/>
        <v>0</v>
      </c>
      <c r="AS308" s="30">
        <f t="shared" si="328"/>
        <v>1.1881836124341825E-4</v>
      </c>
      <c r="AT308" s="30">
        <f t="shared" si="329"/>
        <v>6.1897177528906215E-5</v>
      </c>
      <c r="AU308" s="30">
        <f t="shared" si="330"/>
        <v>0</v>
      </c>
      <c r="AV308" s="30">
        <f t="shared" si="331"/>
        <v>5.6921183714512034E-5</v>
      </c>
      <c r="AW308" s="28"/>
      <c r="AX308" s="52">
        <f t="shared" si="332"/>
        <v>0.50153230280846839</v>
      </c>
      <c r="AY308" s="52">
        <f t="shared" si="333"/>
        <v>0.23277918080049695</v>
      </c>
      <c r="AZ308" s="19"/>
      <c r="BA308" s="19"/>
      <c r="BB308" s="53">
        <f t="shared" si="334"/>
        <v>1.2910779844153383E-2</v>
      </c>
      <c r="BC308" s="53">
        <f t="shared" si="335"/>
        <v>-6.455389922076693E-4</v>
      </c>
      <c r="BD308" s="53">
        <f t="shared" si="336"/>
        <v>-6.4256757994650854E-5</v>
      </c>
      <c r="BE308" s="53">
        <f t="shared" si="337"/>
        <v>-30.948588764453106</v>
      </c>
      <c r="BF308" s="53">
        <f t="shared" si="338"/>
        <v>-30.936387780359155</v>
      </c>
      <c r="BG308" s="53">
        <f t="shared" si="339"/>
        <v>4.9597007498958713E-2</v>
      </c>
      <c r="BH308" s="53">
        <f t="shared" si="348"/>
        <v>4.21807918450341E-2</v>
      </c>
      <c r="BI308" s="53">
        <f t="shared" si="340"/>
        <v>-30.844609981015161</v>
      </c>
    </row>
    <row r="309" spans="1:61" x14ac:dyDescent="0.2">
      <c r="A309" s="34"/>
      <c r="B309" s="89"/>
      <c r="C309" s="91"/>
      <c r="D309" s="19"/>
      <c r="E309" s="55">
        <f t="shared" si="308"/>
        <v>82</v>
      </c>
      <c r="F309" s="27">
        <f t="shared" si="349"/>
        <v>5023.1213988527716</v>
      </c>
      <c r="G309" s="27">
        <f t="shared" si="350"/>
        <v>251.1560699426386</v>
      </c>
      <c r="H309" s="28">
        <f t="shared" si="351"/>
        <v>25</v>
      </c>
      <c r="I309" s="27">
        <f t="shared" si="341"/>
        <v>500000</v>
      </c>
      <c r="J309" s="56">
        <f t="shared" si="342"/>
        <v>7.8780000000000001</v>
      </c>
      <c r="K309" s="52">
        <f t="shared" si="309"/>
        <v>3939</v>
      </c>
      <c r="L309" s="28"/>
      <c r="M309" s="96">
        <f t="shared" si="344"/>
        <v>671.18473729163918</v>
      </c>
      <c r="N309" s="9">
        <v>0</v>
      </c>
      <c r="O309" s="30">
        <f t="shared" si="345"/>
        <v>2.5702703197860341E-6</v>
      </c>
      <c r="P309" s="30">
        <f t="shared" si="310"/>
        <v>1.7251262093540868E-6</v>
      </c>
      <c r="Q309" s="30">
        <f t="shared" si="311"/>
        <v>0</v>
      </c>
      <c r="R309" s="30">
        <f t="shared" si="312"/>
        <v>8.451441104319473E-7</v>
      </c>
      <c r="S309" s="28"/>
      <c r="T309" s="52">
        <f t="shared" si="313"/>
        <v>1.0511120472764986E-2</v>
      </c>
      <c r="U309" s="52">
        <f t="shared" si="307"/>
        <v>3.3290226509914405E-3</v>
      </c>
      <c r="V309" s="19"/>
      <c r="W309" s="19"/>
      <c r="X309" s="53">
        <f t="shared" si="314"/>
        <v>4.2452614662251047E-3</v>
      </c>
      <c r="Y309" s="53">
        <f t="shared" si="315"/>
        <v>-2.1226307331125523E-4</v>
      </c>
      <c r="Z309" s="53">
        <f t="shared" si="316"/>
        <v>-2.1128602760798683E-5</v>
      </c>
      <c r="AA309" s="53">
        <f t="shared" si="317"/>
        <v>-0.86256310467704334</v>
      </c>
      <c r="AB309" s="53">
        <f t="shared" si="318"/>
        <v>-0.85855123488689034</v>
      </c>
      <c r="AC309" s="53">
        <f t="shared" si="319"/>
        <v>1.9329772927256402E-2</v>
      </c>
      <c r="AD309" s="53">
        <f t="shared" si="346"/>
        <v>1.1940159271140918E-3</v>
      </c>
      <c r="AE309" s="53">
        <f t="shared" si="320"/>
        <v>-0.83802744603251988</v>
      </c>
      <c r="AF309" s="19"/>
      <c r="AG309" s="46"/>
      <c r="AH309" s="19"/>
      <c r="AI309" s="55">
        <f t="shared" si="321"/>
        <v>82</v>
      </c>
      <c r="AJ309" s="27">
        <f t="shared" si="322"/>
        <v>5023.1213988527716</v>
      </c>
      <c r="AK309" s="27">
        <f t="shared" si="323"/>
        <v>251.1560699426386</v>
      </c>
      <c r="AL309" s="28">
        <f t="shared" si="324"/>
        <v>25</v>
      </c>
      <c r="AM309" s="27">
        <f t="shared" si="325"/>
        <v>500000</v>
      </c>
      <c r="AN309" s="56">
        <f t="shared" si="343"/>
        <v>7.8780000000000001</v>
      </c>
      <c r="AO309" s="52">
        <f t="shared" si="326"/>
        <v>3939</v>
      </c>
      <c r="AP309" s="28"/>
      <c r="AQ309" s="9">
        <f t="shared" si="347"/>
        <v>543.65963720622779</v>
      </c>
      <c r="AR309" s="9">
        <f t="shared" si="327"/>
        <v>0</v>
      </c>
      <c r="AS309" s="30">
        <f t="shared" si="328"/>
        <v>5.6921183714512034E-5</v>
      </c>
      <c r="AT309" s="30">
        <f t="shared" si="329"/>
        <v>3.0945750087580653E-5</v>
      </c>
      <c r="AU309" s="30">
        <f t="shared" si="330"/>
        <v>0</v>
      </c>
      <c r="AV309" s="30">
        <f t="shared" si="331"/>
        <v>2.5975433626931381E-5</v>
      </c>
      <c r="AW309" s="28"/>
      <c r="AX309" s="52">
        <f t="shared" si="332"/>
        <v>0.23277918080049695</v>
      </c>
      <c r="AY309" s="52">
        <f t="shared" si="333"/>
        <v>0.10231723305648271</v>
      </c>
      <c r="AZ309" s="19"/>
      <c r="BA309" s="19"/>
      <c r="BB309" s="53">
        <f t="shared" si="334"/>
        <v>4.2452614662251047E-3</v>
      </c>
      <c r="BC309" s="53">
        <f t="shared" si="335"/>
        <v>-2.1226307331125523E-4</v>
      </c>
      <c r="BD309" s="53">
        <f t="shared" si="336"/>
        <v>-2.1128602760798683E-5</v>
      </c>
      <c r="BE309" s="53">
        <f t="shared" si="337"/>
        <v>-15.472875043790326</v>
      </c>
      <c r="BF309" s="53">
        <f t="shared" si="338"/>
        <v>-15.468863174000173</v>
      </c>
      <c r="BG309" s="53">
        <f t="shared" si="339"/>
        <v>1.9329772927256402E-2</v>
      </c>
      <c r="BH309" s="53">
        <f t="shared" si="348"/>
        <v>1.94413643275963E-2</v>
      </c>
      <c r="BI309" s="53">
        <f t="shared" si="340"/>
        <v>-15.43009203674532</v>
      </c>
    </row>
    <row r="310" spans="1:61" x14ac:dyDescent="0.2">
      <c r="A310" s="34"/>
      <c r="B310" s="89"/>
      <c r="C310" s="91"/>
      <c r="D310" s="19"/>
      <c r="E310" s="55">
        <f t="shared" si="308"/>
        <v>83</v>
      </c>
      <c r="F310" s="27">
        <f t="shared" si="349"/>
        <v>5023.1213988527716</v>
      </c>
      <c r="G310" s="27">
        <f t="shared" si="350"/>
        <v>251.1560699426386</v>
      </c>
      <c r="H310" s="28">
        <f t="shared" si="351"/>
        <v>25</v>
      </c>
      <c r="I310" s="27">
        <f t="shared" si="341"/>
        <v>500000</v>
      </c>
      <c r="J310" s="56">
        <f t="shared" si="342"/>
        <v>7.5369999999999999</v>
      </c>
      <c r="K310" s="52">
        <f t="shared" si="309"/>
        <v>3768.5</v>
      </c>
      <c r="L310" s="28"/>
      <c r="M310" s="96">
        <f t="shared" si="344"/>
        <v>699.55870349074962</v>
      </c>
      <c r="N310" s="9">
        <v>0</v>
      </c>
      <c r="O310" s="30">
        <f t="shared" si="345"/>
        <v>8.451441104319473E-7</v>
      </c>
      <c r="P310" s="30">
        <f t="shared" si="310"/>
        <v>5.9122791815661597E-7</v>
      </c>
      <c r="Q310" s="30">
        <f t="shared" si="311"/>
        <v>0</v>
      </c>
      <c r="R310" s="30">
        <f t="shared" si="312"/>
        <v>2.5391619227533133E-7</v>
      </c>
      <c r="S310" s="28"/>
      <c r="T310" s="52">
        <f t="shared" si="313"/>
        <v>3.3290226509914405E-3</v>
      </c>
      <c r="U310" s="52">
        <f t="shared" si="307"/>
        <v>9.5688317058958614E-4</v>
      </c>
      <c r="V310" s="19"/>
      <c r="W310" s="19"/>
      <c r="X310" s="53">
        <f t="shared" si="314"/>
        <v>1.2754518589334317E-3</v>
      </c>
      <c r="Y310" s="53">
        <f t="shared" si="315"/>
        <v>-6.3772592946671592E-5</v>
      </c>
      <c r="Z310" s="53">
        <f t="shared" si="316"/>
        <v>-6.3479048068832831E-6</v>
      </c>
      <c r="AA310" s="53">
        <f t="shared" si="317"/>
        <v>-0.29561395907830801</v>
      </c>
      <c r="AB310" s="53">
        <f t="shared" si="318"/>
        <v>-0.29440862771712811</v>
      </c>
      <c r="AC310" s="53">
        <f t="shared" si="319"/>
        <v>6.9393692094743935E-3</v>
      </c>
      <c r="AD310" s="53">
        <f t="shared" si="346"/>
        <v>3.7277407172073518E-4</v>
      </c>
      <c r="AE310" s="53">
        <f t="shared" si="320"/>
        <v>-0.28709648443593294</v>
      </c>
      <c r="AF310" s="19"/>
      <c r="AG310" s="46"/>
      <c r="AH310" s="19"/>
      <c r="AI310" s="55">
        <f t="shared" si="321"/>
        <v>83</v>
      </c>
      <c r="AJ310" s="27">
        <f t="shared" si="322"/>
        <v>5023.1213988527716</v>
      </c>
      <c r="AK310" s="27">
        <f t="shared" si="323"/>
        <v>251.1560699426386</v>
      </c>
      <c r="AL310" s="28">
        <f t="shared" si="324"/>
        <v>25</v>
      </c>
      <c r="AM310" s="27">
        <f t="shared" si="325"/>
        <v>500000</v>
      </c>
      <c r="AN310" s="56">
        <f t="shared" si="343"/>
        <v>7.5369999999999999</v>
      </c>
      <c r="AO310" s="52">
        <f t="shared" si="326"/>
        <v>3768.5</v>
      </c>
      <c r="AP310" s="28"/>
      <c r="AQ310" s="9">
        <f t="shared" si="347"/>
        <v>566.6425498275072</v>
      </c>
      <c r="AR310" s="9">
        <f t="shared" si="327"/>
        <v>0</v>
      </c>
      <c r="AS310" s="30">
        <f t="shared" si="328"/>
        <v>2.5975433626931381E-5</v>
      </c>
      <c r="AT310" s="30">
        <f t="shared" si="329"/>
        <v>1.4718785943239572E-5</v>
      </c>
      <c r="AU310" s="30">
        <f t="shared" si="330"/>
        <v>0</v>
      </c>
      <c r="AV310" s="30">
        <f t="shared" si="331"/>
        <v>1.1256647683691808E-5</v>
      </c>
      <c r="AW310" s="28"/>
      <c r="AX310" s="52">
        <f t="shared" si="332"/>
        <v>0.10231723305648271</v>
      </c>
      <c r="AY310" s="52">
        <f t="shared" si="333"/>
        <v>4.2420676795992582E-2</v>
      </c>
      <c r="AZ310" s="19"/>
      <c r="BA310" s="19"/>
      <c r="BB310" s="53">
        <f t="shared" si="334"/>
        <v>1.2754518589334317E-3</v>
      </c>
      <c r="BC310" s="53">
        <f t="shared" si="335"/>
        <v>-6.3772592946671592E-5</v>
      </c>
      <c r="BD310" s="53">
        <f t="shared" si="336"/>
        <v>-6.3479048068832831E-6</v>
      </c>
      <c r="BE310" s="53">
        <f t="shared" si="337"/>
        <v>-7.3593929716197861</v>
      </c>
      <c r="BF310" s="53">
        <f t="shared" si="338"/>
        <v>-7.3581876402586062</v>
      </c>
      <c r="BG310" s="53">
        <f t="shared" si="339"/>
        <v>6.9393692094743935E-3</v>
      </c>
      <c r="BH310" s="53">
        <f t="shared" si="348"/>
        <v>8.4993234290413854E-3</v>
      </c>
      <c r="BI310" s="53">
        <f t="shared" si="340"/>
        <v>-7.3427489476200902</v>
      </c>
    </row>
    <row r="311" spans="1:61" x14ac:dyDescent="0.2">
      <c r="A311" s="34"/>
      <c r="B311" s="89"/>
      <c r="C311" s="91"/>
      <c r="D311" s="19"/>
      <c r="E311" s="55">
        <f t="shared" si="308"/>
        <v>84</v>
      </c>
      <c r="F311" s="27">
        <f t="shared" si="349"/>
        <v>5023.1213988527716</v>
      </c>
      <c r="G311" s="27">
        <f t="shared" si="350"/>
        <v>251.1560699426386</v>
      </c>
      <c r="H311" s="28">
        <f t="shared" si="351"/>
        <v>25</v>
      </c>
      <c r="I311" s="27">
        <f t="shared" si="341"/>
        <v>500000</v>
      </c>
      <c r="J311" s="56">
        <f t="shared" si="342"/>
        <v>7.1529999999999996</v>
      </c>
      <c r="K311" s="52">
        <f t="shared" si="309"/>
        <v>3576.5</v>
      </c>
      <c r="L311" s="28"/>
      <c r="M311" s="96">
        <f t="shared" si="344"/>
        <v>728.23868626754756</v>
      </c>
      <c r="N311" s="9">
        <v>0</v>
      </c>
      <c r="O311" s="30">
        <f t="shared" si="345"/>
        <v>2.5391619227533133E-7</v>
      </c>
      <c r="P311" s="30">
        <f t="shared" si="310"/>
        <v>1.8491159428464528E-7</v>
      </c>
      <c r="Q311" s="30">
        <f t="shared" si="311"/>
        <v>0</v>
      </c>
      <c r="R311" s="30">
        <f t="shared" si="312"/>
        <v>6.9004597990686051E-8</v>
      </c>
      <c r="S311" s="28"/>
      <c r="T311" s="52">
        <f t="shared" si="313"/>
        <v>9.5688317058958614E-4</v>
      </c>
      <c r="U311" s="52">
        <f t="shared" ref="U311:U322" si="352">K311*R311</f>
        <v>2.4679494471368868E-4</v>
      </c>
      <c r="V311" s="19"/>
      <c r="W311" s="19"/>
      <c r="X311" s="53">
        <f t="shared" si="314"/>
        <v>3.4661847278624807E-4</v>
      </c>
      <c r="Y311" s="53">
        <f t="shared" si="315"/>
        <v>-1.7330923639312405E-5</v>
      </c>
      <c r="Z311" s="53">
        <f t="shared" si="316"/>
        <v>-1.7251149497671513E-6</v>
      </c>
      <c r="AA311" s="53">
        <f t="shared" si="317"/>
        <v>-9.2455797142322646E-2</v>
      </c>
      <c r="AB311" s="53">
        <f t="shared" si="318"/>
        <v>-9.2128234708125478E-2</v>
      </c>
      <c r="AC311" s="53">
        <f t="shared" si="319"/>
        <v>2.2767943184900706E-3</v>
      </c>
      <c r="AD311" s="53">
        <f t="shared" si="346"/>
        <v>1.0558964338342706E-4</v>
      </c>
      <c r="AE311" s="53">
        <f t="shared" si="320"/>
        <v>-8.9745850746251979E-2</v>
      </c>
      <c r="AF311" s="19"/>
      <c r="AG311" s="46"/>
      <c r="AH311" s="19"/>
      <c r="AI311" s="55">
        <f t="shared" si="321"/>
        <v>84</v>
      </c>
      <c r="AJ311" s="27">
        <f t="shared" si="322"/>
        <v>5023.1213988527716</v>
      </c>
      <c r="AK311" s="27">
        <f t="shared" si="323"/>
        <v>251.1560699426386</v>
      </c>
      <c r="AL311" s="28">
        <f t="shared" si="324"/>
        <v>25</v>
      </c>
      <c r="AM311" s="27">
        <f t="shared" si="325"/>
        <v>500000</v>
      </c>
      <c r="AN311" s="56">
        <f t="shared" si="343"/>
        <v>7.1529999999999996</v>
      </c>
      <c r="AO311" s="52">
        <f t="shared" si="326"/>
        <v>3576.5</v>
      </c>
      <c r="AP311" s="28"/>
      <c r="AQ311" s="9">
        <f t="shared" si="347"/>
        <v>589.87333587671355</v>
      </c>
      <c r="AR311" s="9">
        <f t="shared" si="327"/>
        <v>0</v>
      </c>
      <c r="AS311" s="30">
        <f t="shared" si="328"/>
        <v>1.1256647683691808E-5</v>
      </c>
      <c r="AT311" s="30">
        <f t="shared" si="329"/>
        <v>6.6399963199681678E-6</v>
      </c>
      <c r="AU311" s="30">
        <f t="shared" si="330"/>
        <v>0</v>
      </c>
      <c r="AV311" s="30">
        <f t="shared" si="331"/>
        <v>4.6166513637236406E-6</v>
      </c>
      <c r="AW311" s="28"/>
      <c r="AX311" s="52">
        <f t="shared" si="332"/>
        <v>4.2420676795992582E-2</v>
      </c>
      <c r="AY311" s="52">
        <f t="shared" si="333"/>
        <v>1.65114536023576E-2</v>
      </c>
      <c r="AZ311" s="19"/>
      <c r="BA311" s="19"/>
      <c r="BB311" s="53">
        <f t="shared" si="334"/>
        <v>3.4661847278624807E-4</v>
      </c>
      <c r="BC311" s="53">
        <f t="shared" si="335"/>
        <v>-1.7330923639312405E-5</v>
      </c>
      <c r="BD311" s="53">
        <f t="shared" si="336"/>
        <v>-1.7251149497671513E-6</v>
      </c>
      <c r="BE311" s="53">
        <f t="shared" si="337"/>
        <v>-3.3199981599840838</v>
      </c>
      <c r="BF311" s="53">
        <f t="shared" si="338"/>
        <v>-3.3196705975498868</v>
      </c>
      <c r="BG311" s="53">
        <f t="shared" si="339"/>
        <v>2.2767943184900706E-3</v>
      </c>
      <c r="BH311" s="53">
        <f t="shared" si="348"/>
        <v>3.5096067890444654E-3</v>
      </c>
      <c r="BI311" s="53">
        <f t="shared" si="340"/>
        <v>-3.313884196442352</v>
      </c>
    </row>
    <row r="312" spans="1:61" x14ac:dyDescent="0.2">
      <c r="A312" s="34"/>
      <c r="B312" s="89"/>
      <c r="C312" s="91"/>
      <c r="D312" s="19"/>
      <c r="E312" s="55">
        <f t="shared" ref="E312:E315" si="353">E311+1</f>
        <v>85</v>
      </c>
      <c r="F312" s="27">
        <f t="shared" si="349"/>
        <v>5023.1213988527716</v>
      </c>
      <c r="G312" s="27">
        <f t="shared" si="350"/>
        <v>251.1560699426386</v>
      </c>
      <c r="H312" s="28">
        <f t="shared" si="351"/>
        <v>25</v>
      </c>
      <c r="I312" s="27">
        <f t="shared" si="341"/>
        <v>500000</v>
      </c>
      <c r="J312" s="56">
        <f t="shared" si="342"/>
        <v>6.7240000000000002</v>
      </c>
      <c r="K312" s="52">
        <f t="shared" ref="K312:K322" si="354">I312*J312/1000</f>
        <v>3362</v>
      </c>
      <c r="L312" s="28"/>
      <c r="M312" s="96">
        <f t="shared" si="344"/>
        <v>757.22119537545109</v>
      </c>
      <c r="N312" s="9">
        <v>0</v>
      </c>
      <c r="O312" s="30">
        <f t="shared" si="345"/>
        <v>6.9004597990686051E-8</v>
      </c>
      <c r="P312" s="30">
        <f t="shared" ref="P312:P322" si="355">O312*M312/1000</f>
        <v>5.2251744176909741E-8</v>
      </c>
      <c r="Q312" s="30">
        <f t="shared" ref="Q312:Q322" si="356">MIN(N312*O312,O312-P312)</f>
        <v>0</v>
      </c>
      <c r="R312" s="30">
        <f t="shared" ref="R312:R322" si="357">O312-SUM(P312:Q312)</f>
        <v>1.675285381377631E-8</v>
      </c>
      <c r="S312" s="28"/>
      <c r="T312" s="52">
        <f t="shared" ref="T312:T322" si="358">U311</f>
        <v>2.4679494471368868E-4</v>
      </c>
      <c r="U312" s="52">
        <f t="shared" si="352"/>
        <v>5.6323094521915952E-5</v>
      </c>
      <c r="V312" s="19"/>
      <c r="W312" s="19"/>
      <c r="X312" s="53">
        <f t="shared" ref="X312:X322" si="359">$R312*F312</f>
        <v>8.4151618483832048E-5</v>
      </c>
      <c r="Y312" s="53">
        <f t="shared" ref="Y312:Y322" si="360">-$R312*G312</f>
        <v>-4.2075809241916031E-6</v>
      </c>
      <c r="Z312" s="53">
        <f t="shared" ref="Z312:Z322" si="361">-$R312*H312</f>
        <v>-4.1882134534440777E-7</v>
      </c>
      <c r="AA312" s="53">
        <f t="shared" ref="AA312:AA322" si="362">-P312*I312</f>
        <v>-2.612587208845487E-2</v>
      </c>
      <c r="AB312" s="53">
        <f t="shared" ref="AB312:AB322" si="363">SUM(X312:AA312)</f>
        <v>-2.6046346872240573E-2</v>
      </c>
      <c r="AC312" s="53">
        <f t="shared" ref="AC312:AC322" si="364">-I312*($R311*J312-$R310*J311)/1000</f>
        <v>6.76137803228036E-4</v>
      </c>
      <c r="AD312" s="53">
        <f t="shared" si="346"/>
        <v>2.6824007177501489E-5</v>
      </c>
      <c r="AE312" s="53">
        <f t="shared" ref="AE312:AE322" si="365">SUM(AB312:AD312)</f>
        <v>-2.5343385061835037E-2</v>
      </c>
      <c r="AF312" s="19"/>
      <c r="AG312" s="46"/>
      <c r="AH312" s="19"/>
      <c r="AI312" s="55">
        <f t="shared" ref="AI312:AI322" si="366">AI311+1</f>
        <v>85</v>
      </c>
      <c r="AJ312" s="27">
        <f t="shared" ref="AJ312:AJ322" si="367">F312</f>
        <v>5023.1213988527716</v>
      </c>
      <c r="AK312" s="27">
        <f t="shared" ref="AK312:AK322" si="368">G312</f>
        <v>251.1560699426386</v>
      </c>
      <c r="AL312" s="28">
        <f t="shared" ref="AL312:AL322" si="369">$C$32</f>
        <v>25</v>
      </c>
      <c r="AM312" s="27">
        <f t="shared" ref="AM312:AM322" si="370">I312</f>
        <v>500000</v>
      </c>
      <c r="AN312" s="56">
        <f t="shared" si="343"/>
        <v>6.7240000000000002</v>
      </c>
      <c r="AO312" s="52">
        <f t="shared" ref="AO312:AO322" si="371">AM312*AN312/1000</f>
        <v>3362</v>
      </c>
      <c r="AP312" s="28"/>
      <c r="AQ312" s="9">
        <f t="shared" si="347"/>
        <v>613.3491682541154</v>
      </c>
      <c r="AR312" s="9">
        <f t="shared" ref="AR312:AR322" si="372">N312</f>
        <v>0</v>
      </c>
      <c r="AS312" s="30">
        <f t="shared" ref="AS312:AS322" si="373">AV311</f>
        <v>4.6166513637236406E-6</v>
      </c>
      <c r="AT312" s="30">
        <f t="shared" ref="AT312:AT322" si="374">AS312*AQ312/1000</f>
        <v>2.8316192740591229E-6</v>
      </c>
      <c r="AU312" s="30">
        <f t="shared" ref="AU312:AU322" si="375">MIN(AR312*AS312,AS312-AT312)</f>
        <v>0</v>
      </c>
      <c r="AV312" s="30">
        <f t="shared" ref="AV312:AV322" si="376">AS312-SUM(AT312:AU312)</f>
        <v>1.7850320896645178E-6</v>
      </c>
      <c r="AW312" s="28"/>
      <c r="AX312" s="52">
        <f t="shared" ref="AX312:AX322" si="377">AY311</f>
        <v>1.65114536023576E-2</v>
      </c>
      <c r="AY312" s="52">
        <f t="shared" ref="AY312:AY322" si="378">AO312*AV312</f>
        <v>6.0012778854521085E-3</v>
      </c>
      <c r="AZ312" s="19"/>
      <c r="BA312" s="19"/>
      <c r="BB312" s="53">
        <f t="shared" ref="BB312:BB322" si="379">$R312*AJ312</f>
        <v>8.4151618483832048E-5</v>
      </c>
      <c r="BC312" s="53">
        <f t="shared" ref="BC312:BC322" si="380">-$R312*AK312</f>
        <v>-4.2075809241916031E-6</v>
      </c>
      <c r="BD312" s="53">
        <f t="shared" ref="BD312:BD322" si="381">-$R312*AL312</f>
        <v>-4.1882134534440777E-7</v>
      </c>
      <c r="BE312" s="53">
        <f t="shared" ref="BE312:BE322" si="382">-AT312*AM312</f>
        <v>-1.4158096370295614</v>
      </c>
      <c r="BF312" s="53">
        <f t="shared" ref="BF312:BF322" si="383">SUM(BB312:BE312)</f>
        <v>-1.4157301118133472</v>
      </c>
      <c r="BG312" s="53">
        <f t="shared" ref="BG312:BG322" si="384">-AM312*($R311*AN312-$R310*AN311)/1000</f>
        <v>6.76137803228036E-4</v>
      </c>
      <c r="BH312" s="53">
        <f t="shared" si="348"/>
        <v>1.3620895991088768E-3</v>
      </c>
      <c r="BI312" s="53">
        <f t="shared" ref="BI312:BI322" si="385">SUM(BF312:BH312)</f>
        <v>-1.4136918844110102</v>
      </c>
    </row>
    <row r="313" spans="1:61" x14ac:dyDescent="0.2">
      <c r="A313" s="34"/>
      <c r="B313" s="89"/>
      <c r="C313" s="91"/>
      <c r="D313" s="19"/>
      <c r="E313" s="55">
        <f t="shared" si="353"/>
        <v>86</v>
      </c>
      <c r="F313" s="27">
        <f t="shared" si="349"/>
        <v>5023.1213988527716</v>
      </c>
      <c r="G313" s="27">
        <f t="shared" si="350"/>
        <v>251.1560699426386</v>
      </c>
      <c r="H313" s="28">
        <f t="shared" si="351"/>
        <v>25</v>
      </c>
      <c r="I313" s="27">
        <f t="shared" si="341"/>
        <v>500000</v>
      </c>
      <c r="J313" s="56">
        <f t="shared" si="342"/>
        <v>6.2409999999999997</v>
      </c>
      <c r="K313" s="52">
        <f t="shared" si="354"/>
        <v>3120.5</v>
      </c>
      <c r="L313" s="28"/>
      <c r="M313" s="96">
        <f t="shared" si="344"/>
        <v>794.78197935153764</v>
      </c>
      <c r="N313" s="9">
        <v>0</v>
      </c>
      <c r="O313" s="30">
        <f t="shared" si="345"/>
        <v>1.675285381377631E-8</v>
      </c>
      <c r="P313" s="30">
        <f t="shared" si="355"/>
        <v>1.3314866313900093E-8</v>
      </c>
      <c r="Q313" s="30">
        <f t="shared" si="356"/>
        <v>0</v>
      </c>
      <c r="R313" s="30">
        <f t="shared" si="357"/>
        <v>3.4379874998762175E-9</v>
      </c>
      <c r="S313" s="28"/>
      <c r="T313" s="52">
        <f t="shared" si="358"/>
        <v>5.6323094521915952E-5</v>
      </c>
      <c r="U313" s="52">
        <f t="shared" si="352"/>
        <v>1.0728239993363737E-5</v>
      </c>
      <c r="V313" s="19"/>
      <c r="W313" s="19"/>
      <c r="X313" s="53">
        <f t="shared" si="359"/>
        <v>1.7269428579616569E-5</v>
      </c>
      <c r="Y313" s="53">
        <f t="shared" si="360"/>
        <v>-8.6347142898082845E-7</v>
      </c>
      <c r="Z313" s="53">
        <f t="shared" si="361"/>
        <v>-8.5949687496905435E-8</v>
      </c>
      <c r="AA313" s="53">
        <f t="shared" si="362"/>
        <v>-6.6574331569500466E-3</v>
      </c>
      <c r="AB313" s="53">
        <f t="shared" si="363"/>
        <v>-6.6411131494869078E-3</v>
      </c>
      <c r="AC313" s="53">
        <f t="shared" si="364"/>
        <v>1.797161781187975E-4</v>
      </c>
      <c r="AD313" s="53">
        <f t="shared" si="346"/>
        <v>5.97077395082726E-6</v>
      </c>
      <c r="AE313" s="53">
        <f t="shared" si="365"/>
        <v>-6.4554261974172833E-3</v>
      </c>
      <c r="AF313" s="19"/>
      <c r="AG313" s="46"/>
      <c r="AH313" s="19"/>
      <c r="AI313" s="55">
        <f t="shared" si="366"/>
        <v>86</v>
      </c>
      <c r="AJ313" s="27">
        <f t="shared" si="367"/>
        <v>5023.1213988527716</v>
      </c>
      <c r="AK313" s="27">
        <f t="shared" si="368"/>
        <v>251.1560699426386</v>
      </c>
      <c r="AL313" s="28">
        <f t="shared" si="369"/>
        <v>25</v>
      </c>
      <c r="AM313" s="27">
        <f t="shared" si="370"/>
        <v>500000</v>
      </c>
      <c r="AN313" s="56">
        <f t="shared" si="343"/>
        <v>6.2409999999999997</v>
      </c>
      <c r="AO313" s="52">
        <f t="shared" si="371"/>
        <v>3120.5</v>
      </c>
      <c r="AP313" s="28"/>
      <c r="AQ313" s="9">
        <f t="shared" si="347"/>
        <v>643.77340327474553</v>
      </c>
      <c r="AR313" s="9">
        <f t="shared" si="372"/>
        <v>0</v>
      </c>
      <c r="AS313" s="30">
        <f t="shared" si="373"/>
        <v>1.7850320896645178E-6</v>
      </c>
      <c r="AT313" s="30">
        <f t="shared" si="374"/>
        <v>1.1491561833179572E-6</v>
      </c>
      <c r="AU313" s="30">
        <f t="shared" si="375"/>
        <v>0</v>
      </c>
      <c r="AV313" s="30">
        <f t="shared" si="376"/>
        <v>6.3587590634656054E-7</v>
      </c>
      <c r="AW313" s="28"/>
      <c r="AX313" s="52">
        <f t="shared" si="377"/>
        <v>6.0012778854521085E-3</v>
      </c>
      <c r="AY313" s="52">
        <f t="shared" si="378"/>
        <v>1.984250765754442E-3</v>
      </c>
      <c r="AZ313" s="19"/>
      <c r="BA313" s="19"/>
      <c r="BB313" s="53">
        <f t="shared" si="379"/>
        <v>1.7269428579616569E-5</v>
      </c>
      <c r="BC313" s="53">
        <f t="shared" si="380"/>
        <v>-8.6347142898082845E-7</v>
      </c>
      <c r="BD313" s="53">
        <f t="shared" si="381"/>
        <v>-8.5949687496905435E-8</v>
      </c>
      <c r="BE313" s="53">
        <f t="shared" si="382"/>
        <v>-0.57457809165897866</v>
      </c>
      <c r="BF313" s="53">
        <f t="shared" si="383"/>
        <v>-0.57456177165151556</v>
      </c>
      <c r="BG313" s="53">
        <f t="shared" si="384"/>
        <v>1.797161781187975E-4</v>
      </c>
      <c r="BH313" s="53">
        <f t="shared" si="348"/>
        <v>4.9402857737641586E-4</v>
      </c>
      <c r="BI313" s="53">
        <f t="shared" si="385"/>
        <v>-0.57388802689602025</v>
      </c>
    </row>
    <row r="314" spans="1:61" x14ac:dyDescent="0.2">
      <c r="A314" s="34"/>
      <c r="B314" s="89"/>
      <c r="C314" s="91"/>
      <c r="D314" s="19"/>
      <c r="E314" s="55">
        <f t="shared" si="353"/>
        <v>87</v>
      </c>
      <c r="F314" s="27">
        <f t="shared" si="349"/>
        <v>5023.1213988527716</v>
      </c>
      <c r="G314" s="27">
        <f t="shared" si="350"/>
        <v>251.1560699426386</v>
      </c>
      <c r="H314" s="28">
        <f t="shared" si="351"/>
        <v>25</v>
      </c>
      <c r="I314" s="27">
        <f t="shared" si="341"/>
        <v>500000</v>
      </c>
      <c r="J314" s="56">
        <f t="shared" si="342"/>
        <v>5.7220000000000004</v>
      </c>
      <c r="K314" s="52">
        <f t="shared" si="354"/>
        <v>2861</v>
      </c>
      <c r="L314" s="28"/>
      <c r="M314" s="96">
        <f t="shared" si="344"/>
        <v>810.3800749027024</v>
      </c>
      <c r="N314" s="9">
        <v>0</v>
      </c>
      <c r="O314" s="30">
        <f t="shared" si="345"/>
        <v>3.4379874998762175E-9</v>
      </c>
      <c r="P314" s="30">
        <f t="shared" si="355"/>
        <v>2.786076567664244E-9</v>
      </c>
      <c r="Q314" s="30">
        <f t="shared" si="356"/>
        <v>0</v>
      </c>
      <c r="R314" s="30">
        <f t="shared" si="357"/>
        <v>6.5191093221197348E-10</v>
      </c>
      <c r="S314" s="28"/>
      <c r="T314" s="52">
        <f t="shared" si="358"/>
        <v>1.0728239993363737E-5</v>
      </c>
      <c r="U314" s="52">
        <f t="shared" si="352"/>
        <v>1.8651171770584562E-6</v>
      </c>
      <c r="V314" s="19"/>
      <c r="W314" s="19"/>
      <c r="X314" s="53">
        <f t="shared" si="359"/>
        <v>3.2746277537400228E-6</v>
      </c>
      <c r="Y314" s="53">
        <f t="shared" si="360"/>
        <v>-1.6373138768700113E-7</v>
      </c>
      <c r="Z314" s="53">
        <f t="shared" si="361"/>
        <v>-1.6297773305299336E-8</v>
      </c>
      <c r="AA314" s="53">
        <f t="shared" si="362"/>
        <v>-1.393038283832122E-3</v>
      </c>
      <c r="AB314" s="53">
        <f t="shared" si="363"/>
        <v>-1.3899436852393742E-3</v>
      </c>
      <c r="AC314" s="53">
        <f t="shared" si="364"/>
        <v>4.2441198088743117E-5</v>
      </c>
      <c r="AD314" s="53">
        <f t="shared" si="346"/>
        <v>1.1361395890156656E-6</v>
      </c>
      <c r="AE314" s="53">
        <f t="shared" si="365"/>
        <v>-1.3463663475616154E-3</v>
      </c>
      <c r="AF314" s="19"/>
      <c r="AG314" s="46"/>
      <c r="AH314" s="19"/>
      <c r="AI314" s="55">
        <f t="shared" si="366"/>
        <v>87</v>
      </c>
      <c r="AJ314" s="27">
        <f t="shared" si="367"/>
        <v>5023.1213988527716</v>
      </c>
      <c r="AK314" s="27">
        <f t="shared" si="368"/>
        <v>251.1560699426386</v>
      </c>
      <c r="AL314" s="28">
        <f t="shared" si="369"/>
        <v>25</v>
      </c>
      <c r="AM314" s="27">
        <f t="shared" si="370"/>
        <v>500000</v>
      </c>
      <c r="AN314" s="56">
        <f t="shared" si="343"/>
        <v>5.7220000000000004</v>
      </c>
      <c r="AO314" s="52">
        <f t="shared" si="371"/>
        <v>2861</v>
      </c>
      <c r="AP314" s="28"/>
      <c r="AQ314" s="9">
        <f t="shared" si="347"/>
        <v>656.40786067118904</v>
      </c>
      <c r="AR314" s="9">
        <f t="shared" si="372"/>
        <v>0</v>
      </c>
      <c r="AS314" s="30">
        <f t="shared" si="373"/>
        <v>6.3587590634656054E-7</v>
      </c>
      <c r="AT314" s="30">
        <f t="shared" si="374"/>
        <v>4.1739394333729918E-7</v>
      </c>
      <c r="AU314" s="30">
        <f t="shared" si="375"/>
        <v>0</v>
      </c>
      <c r="AV314" s="30">
        <f t="shared" si="376"/>
        <v>2.1848196300926136E-7</v>
      </c>
      <c r="AW314" s="28"/>
      <c r="AX314" s="52">
        <f t="shared" si="377"/>
        <v>1.984250765754442E-3</v>
      </c>
      <c r="AY314" s="52">
        <f t="shared" si="378"/>
        <v>6.250768961694967E-4</v>
      </c>
      <c r="AZ314" s="19"/>
      <c r="BA314" s="19"/>
      <c r="BB314" s="53">
        <f t="shared" si="379"/>
        <v>3.2746277537400228E-6</v>
      </c>
      <c r="BC314" s="53">
        <f t="shared" si="380"/>
        <v>-1.6373138768700113E-7</v>
      </c>
      <c r="BD314" s="53">
        <f t="shared" si="381"/>
        <v>-1.6297773305299336E-8</v>
      </c>
      <c r="BE314" s="53">
        <f t="shared" si="382"/>
        <v>-0.20869697166864959</v>
      </c>
      <c r="BF314" s="53">
        <f t="shared" si="383"/>
        <v>-0.20869387707005685</v>
      </c>
      <c r="BG314" s="53">
        <f t="shared" si="384"/>
        <v>4.2441198088743117E-5</v>
      </c>
      <c r="BH314" s="53">
        <f t="shared" si="348"/>
        <v>1.6315470874674059E-4</v>
      </c>
      <c r="BI314" s="53">
        <f t="shared" si="385"/>
        <v>-0.20848828116322135</v>
      </c>
    </row>
    <row r="315" spans="1:61" x14ac:dyDescent="0.2">
      <c r="A315" s="34"/>
      <c r="B315" s="89"/>
      <c r="C315" s="91"/>
      <c r="D315" s="19"/>
      <c r="E315" s="55">
        <f t="shared" si="353"/>
        <v>88</v>
      </c>
      <c r="F315" s="27">
        <f t="shared" si="349"/>
        <v>5023.1213988527716</v>
      </c>
      <c r="G315" s="27">
        <f t="shared" si="350"/>
        <v>251.1560699426386</v>
      </c>
      <c r="H315" s="28">
        <f t="shared" si="351"/>
        <v>25</v>
      </c>
      <c r="I315" s="27">
        <f t="shared" si="341"/>
        <v>500000</v>
      </c>
      <c r="J315" s="56">
        <f t="shared" si="342"/>
        <v>5.1669999999999998</v>
      </c>
      <c r="K315" s="52">
        <f t="shared" si="354"/>
        <v>2583.5</v>
      </c>
      <c r="L315" s="28"/>
      <c r="M315" s="96">
        <f t="shared" si="344"/>
        <v>826.14722293270654</v>
      </c>
      <c r="N315" s="9">
        <v>0</v>
      </c>
      <c r="O315" s="30">
        <f t="shared" si="345"/>
        <v>6.5191093221197348E-10</v>
      </c>
      <c r="P315" s="30">
        <f t="shared" si="355"/>
        <v>5.3857440624639379E-10</v>
      </c>
      <c r="Q315" s="30">
        <f t="shared" si="356"/>
        <v>0</v>
      </c>
      <c r="R315" s="30">
        <f t="shared" si="357"/>
        <v>1.1333652596557969E-10</v>
      </c>
      <c r="S315" s="28"/>
      <c r="T315" s="52">
        <f t="shared" si="358"/>
        <v>1.8651171770584562E-6</v>
      </c>
      <c r="U315" s="52">
        <f t="shared" si="352"/>
        <v>2.928049148320751E-7</v>
      </c>
      <c r="V315" s="19"/>
      <c r="W315" s="19"/>
      <c r="X315" s="53">
        <f t="shared" si="359"/>
        <v>5.6930312884933615E-7</v>
      </c>
      <c r="Y315" s="53">
        <f t="shared" si="360"/>
        <v>-2.8465156442466808E-8</v>
      </c>
      <c r="Z315" s="53">
        <f t="shared" si="361"/>
        <v>-2.8334131491394921E-9</v>
      </c>
      <c r="AA315" s="53">
        <f t="shared" si="362"/>
        <v>-2.6928720312319692E-4</v>
      </c>
      <c r="AB315" s="53">
        <f t="shared" si="363"/>
        <v>-2.687491985639392E-4</v>
      </c>
      <c r="AC315" s="53">
        <f t="shared" si="364"/>
        <v>8.1518703437762247E-6</v>
      </c>
      <c r="AD315" s="53">
        <f t="shared" si="346"/>
        <v>1.9751961565460439E-7</v>
      </c>
      <c r="AE315" s="53">
        <f t="shared" si="365"/>
        <v>-2.6039980860450835E-4</v>
      </c>
      <c r="AF315" s="19"/>
      <c r="AG315" s="46"/>
      <c r="AH315" s="19"/>
      <c r="AI315" s="55">
        <f t="shared" si="366"/>
        <v>88</v>
      </c>
      <c r="AJ315" s="27">
        <f t="shared" si="367"/>
        <v>5023.1213988527716</v>
      </c>
      <c r="AK315" s="27">
        <f t="shared" si="368"/>
        <v>251.1560699426386</v>
      </c>
      <c r="AL315" s="28">
        <f t="shared" si="369"/>
        <v>25</v>
      </c>
      <c r="AM315" s="27">
        <f t="shared" si="370"/>
        <v>500000</v>
      </c>
      <c r="AN315" s="56">
        <f t="shared" si="343"/>
        <v>5.1669999999999998</v>
      </c>
      <c r="AO315" s="52">
        <f t="shared" si="371"/>
        <v>2583.5</v>
      </c>
      <c r="AP315" s="28"/>
      <c r="AQ315" s="9">
        <f t="shared" si="347"/>
        <v>669.17925057549235</v>
      </c>
      <c r="AR315" s="9">
        <f t="shared" si="372"/>
        <v>0</v>
      </c>
      <c r="AS315" s="30">
        <f t="shared" si="373"/>
        <v>2.1848196300926136E-7</v>
      </c>
      <c r="AT315" s="30">
        <f t="shared" si="374"/>
        <v>1.4620359627079995E-7</v>
      </c>
      <c r="AU315" s="30">
        <f t="shared" si="375"/>
        <v>0</v>
      </c>
      <c r="AV315" s="30">
        <f t="shared" si="376"/>
        <v>7.2278366738461413E-8</v>
      </c>
      <c r="AW315" s="28"/>
      <c r="AX315" s="52">
        <f t="shared" si="377"/>
        <v>6.250768961694967E-4</v>
      </c>
      <c r="AY315" s="52">
        <f t="shared" si="378"/>
        <v>1.8673116046881506E-4</v>
      </c>
      <c r="AZ315" s="19"/>
      <c r="BA315" s="19"/>
      <c r="BB315" s="53">
        <f t="shared" si="379"/>
        <v>5.6930312884933615E-7</v>
      </c>
      <c r="BC315" s="53">
        <f t="shared" si="380"/>
        <v>-2.8465156442466808E-8</v>
      </c>
      <c r="BD315" s="53">
        <f t="shared" si="381"/>
        <v>-2.8334131491394921E-9</v>
      </c>
      <c r="BE315" s="53">
        <f t="shared" si="382"/>
        <v>-7.3101798135399979E-2</v>
      </c>
      <c r="BF315" s="53">
        <f t="shared" si="383"/>
        <v>-7.3101260130840715E-2</v>
      </c>
      <c r="BG315" s="53">
        <f t="shared" si="384"/>
        <v>8.1518703437762247E-6</v>
      </c>
      <c r="BH315" s="53">
        <f t="shared" si="348"/>
        <v>5.1360797154458413E-5</v>
      </c>
      <c r="BI315" s="53">
        <f t="shared" si="385"/>
        <v>-7.304174746334248E-2</v>
      </c>
    </row>
    <row r="316" spans="1:61" x14ac:dyDescent="0.2">
      <c r="A316" s="34"/>
      <c r="B316" s="89"/>
      <c r="C316" s="91"/>
      <c r="D316" s="19"/>
      <c r="E316" s="55">
        <f>E315+1</f>
        <v>89</v>
      </c>
      <c r="F316" s="27">
        <f t="shared" si="349"/>
        <v>5023.1213988527716</v>
      </c>
      <c r="G316" s="27">
        <f t="shared" si="350"/>
        <v>251.1560699426386</v>
      </c>
      <c r="H316" s="28">
        <f t="shared" si="351"/>
        <v>25</v>
      </c>
      <c r="I316" s="27">
        <f t="shared" si="341"/>
        <v>500000</v>
      </c>
      <c r="J316" s="56">
        <f t="shared" si="342"/>
        <v>4.5730000000000004</v>
      </c>
      <c r="K316" s="52">
        <f t="shared" si="354"/>
        <v>2286.5</v>
      </c>
      <c r="L316" s="28"/>
      <c r="M316" s="96">
        <f t="shared" si="344"/>
        <v>842.18445684985284</v>
      </c>
      <c r="N316" s="9">
        <v>0</v>
      </c>
      <c r="O316" s="30">
        <f t="shared" si="345"/>
        <v>1.1333652596557969E-10</v>
      </c>
      <c r="P316" s="30">
        <f t="shared" si="355"/>
        <v>9.5450260561570978E-11</v>
      </c>
      <c r="Q316" s="30">
        <f t="shared" si="356"/>
        <v>0</v>
      </c>
      <c r="R316" s="30">
        <f t="shared" si="357"/>
        <v>1.788626540400871E-11</v>
      </c>
      <c r="S316" s="28"/>
      <c r="T316" s="52">
        <f t="shared" si="358"/>
        <v>2.928049148320751E-7</v>
      </c>
      <c r="U316" s="52">
        <f t="shared" si="352"/>
        <v>4.0896945846265917E-8</v>
      </c>
      <c r="V316" s="19"/>
      <c r="W316" s="19"/>
      <c r="X316" s="53">
        <f t="shared" si="359"/>
        <v>8.9844882496436167E-8</v>
      </c>
      <c r="Y316" s="53">
        <f t="shared" si="360"/>
        <v>-4.4922441248218082E-9</v>
      </c>
      <c r="Z316" s="53">
        <f t="shared" si="361"/>
        <v>-4.4715663510021773E-10</v>
      </c>
      <c r="AA316" s="53">
        <f t="shared" si="362"/>
        <v>-4.772513028078549E-5</v>
      </c>
      <c r="AB316" s="53">
        <f t="shared" si="363"/>
        <v>-4.7640224799048975E-5</v>
      </c>
      <c r="AC316" s="53">
        <f t="shared" si="364"/>
        <v>1.4250679267493356E-6</v>
      </c>
      <c r="AD316" s="53">
        <f t="shared" si="346"/>
        <v>3.1045273051859449E-8</v>
      </c>
      <c r="AE316" s="53">
        <f t="shared" si="365"/>
        <v>-4.6184111599247777E-5</v>
      </c>
      <c r="AF316" s="19"/>
      <c r="AG316" s="46"/>
      <c r="AH316" s="19"/>
      <c r="AI316" s="55">
        <f t="shared" si="366"/>
        <v>89</v>
      </c>
      <c r="AJ316" s="27">
        <f t="shared" si="367"/>
        <v>5023.1213988527716</v>
      </c>
      <c r="AK316" s="27">
        <f t="shared" si="368"/>
        <v>251.1560699426386</v>
      </c>
      <c r="AL316" s="28">
        <f t="shared" si="369"/>
        <v>25</v>
      </c>
      <c r="AM316" s="27">
        <f t="shared" si="370"/>
        <v>500000</v>
      </c>
      <c r="AN316" s="56">
        <f t="shared" si="343"/>
        <v>4.5730000000000004</v>
      </c>
      <c r="AO316" s="52">
        <f t="shared" si="371"/>
        <v>2286.5</v>
      </c>
      <c r="AP316" s="28"/>
      <c r="AQ316" s="9">
        <f t="shared" si="347"/>
        <v>682.16941004838088</v>
      </c>
      <c r="AR316" s="9">
        <f t="shared" si="372"/>
        <v>0</v>
      </c>
      <c r="AS316" s="30">
        <f t="shared" si="373"/>
        <v>7.2278366738461413E-8</v>
      </c>
      <c r="AT316" s="30">
        <f t="shared" si="374"/>
        <v>4.9306090797236741E-8</v>
      </c>
      <c r="AU316" s="30">
        <f t="shared" si="375"/>
        <v>0</v>
      </c>
      <c r="AV316" s="30">
        <f t="shared" si="376"/>
        <v>2.2972275941224672E-8</v>
      </c>
      <c r="AW316" s="28"/>
      <c r="AX316" s="52">
        <f t="shared" si="377"/>
        <v>1.8673116046881506E-4</v>
      </c>
      <c r="AY316" s="52">
        <f t="shared" si="378"/>
        <v>5.2526108939610213E-5</v>
      </c>
      <c r="AZ316" s="19"/>
      <c r="BA316" s="19"/>
      <c r="BB316" s="53">
        <f t="shared" si="379"/>
        <v>8.9844882496436167E-8</v>
      </c>
      <c r="BC316" s="53">
        <f t="shared" si="380"/>
        <v>-4.4922441248218082E-9</v>
      </c>
      <c r="BD316" s="53">
        <f t="shared" si="381"/>
        <v>-4.4715663510021773E-10</v>
      </c>
      <c r="BE316" s="53">
        <f t="shared" si="382"/>
        <v>-2.4653045398618369E-2</v>
      </c>
      <c r="BF316" s="53">
        <f t="shared" si="383"/>
        <v>-2.4652960493136634E-2</v>
      </c>
      <c r="BG316" s="53">
        <f t="shared" si="384"/>
        <v>1.4250679267493356E-6</v>
      </c>
      <c r="BH316" s="53">
        <f t="shared" si="348"/>
        <v>1.533691343958142E-5</v>
      </c>
      <c r="BI316" s="53">
        <f t="shared" si="385"/>
        <v>-2.4636198511770301E-2</v>
      </c>
    </row>
    <row r="317" spans="1:61" x14ac:dyDescent="0.2">
      <c r="A317" s="34"/>
      <c r="B317" s="89"/>
      <c r="C317" s="91"/>
      <c r="D317" s="19"/>
      <c r="E317" s="55">
        <f>E316+1</f>
        <v>90</v>
      </c>
      <c r="F317" s="27">
        <f t="shared" si="349"/>
        <v>5023.1213988527716</v>
      </c>
      <c r="G317" s="27">
        <f t="shared" si="350"/>
        <v>251.1560699426386</v>
      </c>
      <c r="H317" s="28">
        <f t="shared" si="351"/>
        <v>25</v>
      </c>
      <c r="I317" s="27">
        <f t="shared" si="341"/>
        <v>500000</v>
      </c>
      <c r="J317" s="56">
        <f t="shared" si="342"/>
        <v>3.9380000000000002</v>
      </c>
      <c r="K317" s="52">
        <f t="shared" si="354"/>
        <v>1969</v>
      </c>
      <c r="L317" s="28"/>
      <c r="M317" s="96">
        <f t="shared" si="344"/>
        <v>858.66622592833551</v>
      </c>
      <c r="N317" s="9">
        <v>0</v>
      </c>
      <c r="O317" s="30">
        <f t="shared" si="345"/>
        <v>1.788626540400871E-11</v>
      </c>
      <c r="P317" s="30">
        <f t="shared" si="355"/>
        <v>1.5358332010412714E-11</v>
      </c>
      <c r="Q317" s="30">
        <f t="shared" si="356"/>
        <v>0</v>
      </c>
      <c r="R317" s="30">
        <f t="shared" si="357"/>
        <v>2.527933393595996E-12</v>
      </c>
      <c r="S317" s="28"/>
      <c r="T317" s="52">
        <f t="shared" si="358"/>
        <v>4.0896945846265917E-8</v>
      </c>
      <c r="U317" s="52">
        <f t="shared" si="352"/>
        <v>4.9775008519905164E-9</v>
      </c>
      <c r="V317" s="19"/>
      <c r="W317" s="19"/>
      <c r="X317" s="53">
        <f t="shared" si="359"/>
        <v>1.2698116324246554E-8</v>
      </c>
      <c r="Y317" s="53">
        <f t="shared" si="360"/>
        <v>-6.349058162123277E-10</v>
      </c>
      <c r="Z317" s="53">
        <f t="shared" si="361"/>
        <v>-6.3198334839899904E-11</v>
      </c>
      <c r="AA317" s="53">
        <f t="shared" si="362"/>
        <v>-7.6791660052063571E-6</v>
      </c>
      <c r="AB317" s="53">
        <f t="shared" si="363"/>
        <v>-7.6671659930331629E-6</v>
      </c>
      <c r="AC317" s="53">
        <f t="shared" si="364"/>
        <v>2.2392591003980481E-7</v>
      </c>
      <c r="AD317" s="53">
        <f t="shared" si="346"/>
        <v>4.347824077449568E-9</v>
      </c>
      <c r="AE317" s="53">
        <f t="shared" si="365"/>
        <v>-7.4388922589159091E-6</v>
      </c>
      <c r="AF317" s="19"/>
      <c r="AG317" s="46"/>
      <c r="AH317" s="19"/>
      <c r="AI317" s="55">
        <f t="shared" si="366"/>
        <v>90</v>
      </c>
      <c r="AJ317" s="27">
        <f t="shared" si="367"/>
        <v>5023.1213988527716</v>
      </c>
      <c r="AK317" s="27">
        <f t="shared" si="368"/>
        <v>251.1560699426386</v>
      </c>
      <c r="AL317" s="28">
        <f t="shared" si="369"/>
        <v>25</v>
      </c>
      <c r="AM317" s="27">
        <f t="shared" si="370"/>
        <v>500000</v>
      </c>
      <c r="AN317" s="56">
        <f t="shared" si="343"/>
        <v>3.9380000000000002</v>
      </c>
      <c r="AO317" s="52">
        <f t="shared" si="371"/>
        <v>1969</v>
      </c>
      <c r="AP317" s="28"/>
      <c r="AQ317" s="9">
        <f t="shared" si="347"/>
        <v>695.51964300195186</v>
      </c>
      <c r="AR317" s="9">
        <f t="shared" si="372"/>
        <v>0</v>
      </c>
      <c r="AS317" s="30">
        <f t="shared" si="373"/>
        <v>2.2972275941224672E-8</v>
      </c>
      <c r="AT317" s="30">
        <f t="shared" si="374"/>
        <v>1.5977669161582913E-8</v>
      </c>
      <c r="AU317" s="30">
        <f t="shared" si="375"/>
        <v>0</v>
      </c>
      <c r="AV317" s="30">
        <f t="shared" si="376"/>
        <v>6.9946067796417595E-9</v>
      </c>
      <c r="AW317" s="28"/>
      <c r="AX317" s="52">
        <f t="shared" si="377"/>
        <v>5.2526108939610213E-5</v>
      </c>
      <c r="AY317" s="52">
        <f t="shared" si="378"/>
        <v>1.3772380749114625E-5</v>
      </c>
      <c r="AZ317" s="19"/>
      <c r="BA317" s="19"/>
      <c r="BB317" s="53">
        <f t="shared" si="379"/>
        <v>1.2698116324246554E-8</v>
      </c>
      <c r="BC317" s="53">
        <f t="shared" si="380"/>
        <v>-6.349058162123277E-10</v>
      </c>
      <c r="BD317" s="53">
        <f t="shared" si="381"/>
        <v>-6.3198334839899904E-11</v>
      </c>
      <c r="BE317" s="53">
        <f t="shared" si="382"/>
        <v>-7.9888345807914568E-3</v>
      </c>
      <c r="BF317" s="53">
        <f t="shared" si="383"/>
        <v>-7.9888225807792836E-3</v>
      </c>
      <c r="BG317" s="53">
        <f t="shared" si="384"/>
        <v>2.2392591003980481E-7</v>
      </c>
      <c r="BH317" s="53">
        <f t="shared" si="348"/>
        <v>4.3131808057988709E-6</v>
      </c>
      <c r="BI317" s="53">
        <f t="shared" si="385"/>
        <v>-7.9842854740634437E-3</v>
      </c>
    </row>
    <row r="318" spans="1:61" x14ac:dyDescent="0.2">
      <c r="A318" s="34"/>
      <c r="B318" s="89"/>
      <c r="C318" s="91"/>
      <c r="D318" s="19"/>
      <c r="E318" s="55">
        <f t="shared" ref="E318:E322" si="386">E317+1</f>
        <v>91</v>
      </c>
      <c r="F318" s="27">
        <f t="shared" si="349"/>
        <v>5023.1213988527716</v>
      </c>
      <c r="G318" s="27">
        <f t="shared" si="350"/>
        <v>251.1560699426386</v>
      </c>
      <c r="H318" s="28">
        <f t="shared" si="351"/>
        <v>25</v>
      </c>
      <c r="I318" s="27">
        <f t="shared" si="341"/>
        <v>500000</v>
      </c>
      <c r="J318" s="56">
        <f t="shared" si="342"/>
        <v>3.26</v>
      </c>
      <c r="K318" s="52">
        <f t="shared" si="354"/>
        <v>1630</v>
      </c>
      <c r="L318" s="28"/>
      <c r="M318" s="96">
        <f t="shared" si="344"/>
        <v>875.91384630607388</v>
      </c>
      <c r="N318" s="9">
        <v>0</v>
      </c>
      <c r="O318" s="30">
        <f t="shared" si="345"/>
        <v>2.527933393595996E-12</v>
      </c>
      <c r="P318" s="30">
        <f t="shared" si="355"/>
        <v>2.214251861990235E-12</v>
      </c>
      <c r="Q318" s="30">
        <f t="shared" si="356"/>
        <v>0</v>
      </c>
      <c r="R318" s="30">
        <f t="shared" si="357"/>
        <v>3.1368153160576098E-13</v>
      </c>
      <c r="S318" s="28"/>
      <c r="T318" s="52">
        <f t="shared" si="358"/>
        <v>4.9775008519905164E-9</v>
      </c>
      <c r="U318" s="52">
        <f t="shared" si="352"/>
        <v>5.1130089651739039E-10</v>
      </c>
      <c r="V318" s="19"/>
      <c r="W318" s="19"/>
      <c r="X318" s="53">
        <f t="shared" si="359"/>
        <v>1.57566041383381E-9</v>
      </c>
      <c r="Y318" s="53">
        <f t="shared" si="360"/>
        <v>-7.8783020691690506E-11</v>
      </c>
      <c r="Z318" s="53">
        <f t="shared" si="361"/>
        <v>-7.8420382901440245E-12</v>
      </c>
      <c r="AA318" s="53">
        <f t="shared" si="362"/>
        <v>-1.1071259309951176E-6</v>
      </c>
      <c r="AB318" s="53">
        <f t="shared" si="363"/>
        <v>-1.1056368956402656E-6</v>
      </c>
      <c r="AC318" s="53">
        <f t="shared" si="364"/>
        <v>3.1097525148931681E-8</v>
      </c>
      <c r="AD318" s="53">
        <f t="shared" si="346"/>
        <v>5.3152142211184655E-10</v>
      </c>
      <c r="AE318" s="53">
        <f t="shared" si="365"/>
        <v>-1.0740078490692221E-6</v>
      </c>
      <c r="AF318" s="19"/>
      <c r="AG318" s="46"/>
      <c r="AH318" s="19"/>
      <c r="AI318" s="55">
        <f t="shared" si="366"/>
        <v>91</v>
      </c>
      <c r="AJ318" s="27">
        <f t="shared" si="367"/>
        <v>5023.1213988527716</v>
      </c>
      <c r="AK318" s="27">
        <f t="shared" si="368"/>
        <v>251.1560699426386</v>
      </c>
      <c r="AL318" s="28">
        <f t="shared" si="369"/>
        <v>25</v>
      </c>
      <c r="AM318" s="27">
        <f t="shared" si="370"/>
        <v>500000</v>
      </c>
      <c r="AN318" s="56">
        <f t="shared" si="343"/>
        <v>3.26</v>
      </c>
      <c r="AO318" s="52">
        <f t="shared" si="371"/>
        <v>1630</v>
      </c>
      <c r="AP318" s="28"/>
      <c r="AQ318" s="9">
        <f t="shared" si="347"/>
        <v>709.49021550791986</v>
      </c>
      <c r="AR318" s="9">
        <f t="shared" si="372"/>
        <v>0</v>
      </c>
      <c r="AS318" s="30">
        <f t="shared" si="373"/>
        <v>6.9946067796417595E-9</v>
      </c>
      <c r="AT318" s="30">
        <f t="shared" si="374"/>
        <v>4.9626050714811892E-9</v>
      </c>
      <c r="AU318" s="30">
        <f t="shared" si="375"/>
        <v>0</v>
      </c>
      <c r="AV318" s="30">
        <f t="shared" si="376"/>
        <v>2.0320017081605703E-9</v>
      </c>
      <c r="AW318" s="28"/>
      <c r="AX318" s="52">
        <f t="shared" si="377"/>
        <v>1.3772380749114625E-5</v>
      </c>
      <c r="AY318" s="52">
        <f t="shared" si="378"/>
        <v>3.3121627843017296E-6</v>
      </c>
      <c r="AZ318" s="19"/>
      <c r="BA318" s="19"/>
      <c r="BB318" s="53">
        <f t="shared" si="379"/>
        <v>1.57566041383381E-9</v>
      </c>
      <c r="BC318" s="53">
        <f t="shared" si="380"/>
        <v>-7.8783020691690506E-11</v>
      </c>
      <c r="BD318" s="53">
        <f t="shared" si="381"/>
        <v>-7.8420382901440245E-12</v>
      </c>
      <c r="BE318" s="53">
        <f t="shared" si="382"/>
        <v>-2.4813025357405946E-3</v>
      </c>
      <c r="BF318" s="53">
        <f t="shared" si="383"/>
        <v>-2.4813010467052399E-3</v>
      </c>
      <c r="BG318" s="53">
        <f t="shared" si="384"/>
        <v>3.1097525148931681E-8</v>
      </c>
      <c r="BH318" s="53">
        <f t="shared" si="348"/>
        <v>1.1307820993529197E-6</v>
      </c>
      <c r="BI318" s="53">
        <f t="shared" si="385"/>
        <v>-2.4801391670807378E-3</v>
      </c>
    </row>
    <row r="319" spans="1:61" x14ac:dyDescent="0.2">
      <c r="A319" s="34"/>
      <c r="B319" s="89"/>
      <c r="C319" s="91"/>
      <c r="D319" s="19"/>
      <c r="E319" s="55">
        <f t="shared" si="386"/>
        <v>92</v>
      </c>
      <c r="F319" s="27">
        <f t="shared" si="349"/>
        <v>5023.1213988527716</v>
      </c>
      <c r="G319" s="27">
        <f t="shared" si="350"/>
        <v>251.1560699426386</v>
      </c>
      <c r="H319" s="28">
        <f t="shared" si="351"/>
        <v>25</v>
      </c>
      <c r="I319" s="27">
        <f t="shared" si="341"/>
        <v>500000</v>
      </c>
      <c r="J319" s="56">
        <f t="shared" si="342"/>
        <v>2.536</v>
      </c>
      <c r="K319" s="52">
        <f t="shared" si="354"/>
        <v>1268</v>
      </c>
      <c r="L319" s="28"/>
      <c r="M319" s="96">
        <f t="shared" si="344"/>
        <v>894.53885848838627</v>
      </c>
      <c r="N319" s="9">
        <v>0</v>
      </c>
      <c r="O319" s="30">
        <f t="shared" si="345"/>
        <v>3.1368153160576098E-13</v>
      </c>
      <c r="P319" s="30">
        <f t="shared" si="355"/>
        <v>2.8060031921150606E-13</v>
      </c>
      <c r="Q319" s="30">
        <f t="shared" si="356"/>
        <v>0</v>
      </c>
      <c r="R319" s="30">
        <f t="shared" si="357"/>
        <v>3.3081212394254914E-14</v>
      </c>
      <c r="S319" s="28"/>
      <c r="T319" s="52">
        <f t="shared" si="358"/>
        <v>5.1130089651739039E-10</v>
      </c>
      <c r="U319" s="52">
        <f t="shared" si="352"/>
        <v>4.1946977315915231E-11</v>
      </c>
      <c r="V319" s="19"/>
      <c r="W319" s="19"/>
      <c r="X319" s="53">
        <f t="shared" si="359"/>
        <v>1.6617094587757538E-10</v>
      </c>
      <c r="Y319" s="53">
        <f t="shared" si="360"/>
        <v>-8.3085472938787696E-12</v>
      </c>
      <c r="Z319" s="53">
        <f t="shared" si="361"/>
        <v>-8.2703030985637291E-13</v>
      </c>
      <c r="AA319" s="53">
        <f t="shared" si="362"/>
        <v>-1.4030015960575304E-7</v>
      </c>
      <c r="AB319" s="53">
        <f t="shared" si="363"/>
        <v>-1.401431242374792E-7</v>
      </c>
      <c r="AC319" s="53">
        <f t="shared" si="364"/>
        <v>3.722783249485368E-9</v>
      </c>
      <c r="AD319" s="53">
        <f t="shared" si="346"/>
        <v>5.493571934950992E-11</v>
      </c>
      <c r="AE319" s="53">
        <f t="shared" si="365"/>
        <v>-1.3636540526864431E-7</v>
      </c>
      <c r="AF319" s="19"/>
      <c r="AG319" s="46"/>
      <c r="AH319" s="19"/>
      <c r="AI319" s="55">
        <f t="shared" si="366"/>
        <v>92</v>
      </c>
      <c r="AJ319" s="27">
        <f t="shared" si="367"/>
        <v>5023.1213988527716</v>
      </c>
      <c r="AK319" s="27">
        <f t="shared" si="368"/>
        <v>251.1560699426386</v>
      </c>
      <c r="AL319" s="28">
        <f t="shared" si="369"/>
        <v>25</v>
      </c>
      <c r="AM319" s="27">
        <f t="shared" si="370"/>
        <v>500000</v>
      </c>
      <c r="AN319" s="56">
        <f t="shared" si="343"/>
        <v>2.536</v>
      </c>
      <c r="AO319" s="52">
        <f t="shared" si="371"/>
        <v>1268</v>
      </c>
      <c r="AP319" s="28"/>
      <c r="AQ319" s="9">
        <f t="shared" si="347"/>
        <v>724.57647537559296</v>
      </c>
      <c r="AR319" s="9">
        <f t="shared" si="372"/>
        <v>0</v>
      </c>
      <c r="AS319" s="30">
        <f t="shared" si="373"/>
        <v>2.0320017081605703E-9</v>
      </c>
      <c r="AT319" s="30">
        <f t="shared" si="374"/>
        <v>1.4723406356561703E-9</v>
      </c>
      <c r="AU319" s="30">
        <f t="shared" si="375"/>
        <v>0</v>
      </c>
      <c r="AV319" s="30">
        <f t="shared" si="376"/>
        <v>5.5966107250440006E-10</v>
      </c>
      <c r="AW319" s="28"/>
      <c r="AX319" s="52">
        <f t="shared" si="377"/>
        <v>3.3121627843017296E-6</v>
      </c>
      <c r="AY319" s="52">
        <f t="shared" si="378"/>
        <v>7.0965023993557931E-7</v>
      </c>
      <c r="AZ319" s="19"/>
      <c r="BA319" s="19"/>
      <c r="BB319" s="53">
        <f t="shared" si="379"/>
        <v>1.6617094587757538E-10</v>
      </c>
      <c r="BC319" s="53">
        <f t="shared" si="380"/>
        <v>-8.3085472938787696E-12</v>
      </c>
      <c r="BD319" s="53">
        <f t="shared" si="381"/>
        <v>-8.2703030985637291E-13</v>
      </c>
      <c r="BE319" s="53">
        <f t="shared" si="382"/>
        <v>-7.3617031782808511E-4</v>
      </c>
      <c r="BF319" s="53">
        <f t="shared" si="383"/>
        <v>-7.3617016079271678E-4</v>
      </c>
      <c r="BG319" s="53">
        <f t="shared" si="384"/>
        <v>3.722783249485368E-9</v>
      </c>
      <c r="BH319" s="53">
        <f t="shared" si="348"/>
        <v>2.7192871870718366E-7</v>
      </c>
      <c r="BI319" s="53">
        <f t="shared" si="385"/>
        <v>-7.3589450929076002E-4</v>
      </c>
    </row>
    <row r="320" spans="1:61" x14ac:dyDescent="0.2">
      <c r="A320" s="34"/>
      <c r="B320" s="89"/>
      <c r="C320" s="91"/>
      <c r="D320" s="19"/>
      <c r="E320" s="55">
        <f t="shared" si="386"/>
        <v>93</v>
      </c>
      <c r="F320" s="27">
        <f t="shared" si="349"/>
        <v>5023.1213988527716</v>
      </c>
      <c r="G320" s="27">
        <f t="shared" si="350"/>
        <v>251.1560699426386</v>
      </c>
      <c r="H320" s="28">
        <f t="shared" si="351"/>
        <v>25</v>
      </c>
      <c r="I320" s="27">
        <f t="shared" si="341"/>
        <v>500000</v>
      </c>
      <c r="J320" s="56">
        <f t="shared" si="342"/>
        <v>1.7609999999999999</v>
      </c>
      <c r="K320" s="52">
        <f t="shared" si="354"/>
        <v>880.5</v>
      </c>
      <c r="L320" s="28"/>
      <c r="M320" s="96">
        <f t="shared" si="344"/>
        <v>915.9186542798476</v>
      </c>
      <c r="N320" s="9">
        <v>0</v>
      </c>
      <c r="O320" s="30">
        <f t="shared" si="345"/>
        <v>3.3081212394254914E-14</v>
      </c>
      <c r="P320" s="30">
        <f t="shared" si="355"/>
        <v>3.0299699538091778E-14</v>
      </c>
      <c r="Q320" s="30">
        <f t="shared" si="356"/>
        <v>0</v>
      </c>
      <c r="R320" s="30">
        <f t="shared" si="357"/>
        <v>2.781512856163136E-15</v>
      </c>
      <c r="S320" s="28"/>
      <c r="T320" s="52">
        <f t="shared" si="358"/>
        <v>4.1946977315915231E-11</v>
      </c>
      <c r="U320" s="52">
        <f t="shared" si="352"/>
        <v>2.4491220698516412E-12</v>
      </c>
      <c r="V320" s="19"/>
      <c r="W320" s="19"/>
      <c r="X320" s="53">
        <f t="shared" si="359"/>
        <v>1.397187674897714E-11</v>
      </c>
      <c r="Y320" s="53">
        <f t="shared" si="360"/>
        <v>-6.9859383744885702E-13</v>
      </c>
      <c r="Z320" s="53">
        <f t="shared" si="361"/>
        <v>-6.9537821404078392E-14</v>
      </c>
      <c r="AA320" s="53">
        <f t="shared" si="362"/>
        <v>-1.5149849769045891E-8</v>
      </c>
      <c r="AB320" s="53">
        <f t="shared" si="363"/>
        <v>-1.5136646023955767E-8</v>
      </c>
      <c r="AC320" s="53">
        <f t="shared" si="364"/>
        <v>3.6862017456296349E-10</v>
      </c>
      <c r="AD320" s="53">
        <f t="shared" si="346"/>
        <v>4.5333698672212392E-12</v>
      </c>
      <c r="AE320" s="53">
        <f t="shared" si="365"/>
        <v>-1.4763492479525584E-8</v>
      </c>
      <c r="AF320" s="19"/>
      <c r="AG320" s="46"/>
      <c r="AH320" s="19"/>
      <c r="AI320" s="55">
        <f t="shared" si="366"/>
        <v>93</v>
      </c>
      <c r="AJ320" s="27">
        <f t="shared" si="367"/>
        <v>5023.1213988527716</v>
      </c>
      <c r="AK320" s="27">
        <f t="shared" si="368"/>
        <v>251.1560699426386</v>
      </c>
      <c r="AL320" s="28">
        <f t="shared" si="369"/>
        <v>25</v>
      </c>
      <c r="AM320" s="27">
        <f t="shared" si="370"/>
        <v>500000</v>
      </c>
      <c r="AN320" s="56">
        <f t="shared" si="343"/>
        <v>1.7609999999999999</v>
      </c>
      <c r="AO320" s="52">
        <f t="shared" si="371"/>
        <v>880.5</v>
      </c>
      <c r="AP320" s="28"/>
      <c r="AQ320" s="9">
        <f t="shared" si="347"/>
        <v>741.89410996667664</v>
      </c>
      <c r="AR320" s="9">
        <f t="shared" si="372"/>
        <v>0</v>
      </c>
      <c r="AS320" s="30">
        <f t="shared" si="373"/>
        <v>5.5966107250440006E-10</v>
      </c>
      <c r="AT320" s="30">
        <f t="shared" si="374"/>
        <v>4.1520925326864759E-10</v>
      </c>
      <c r="AU320" s="30">
        <f t="shared" si="375"/>
        <v>0</v>
      </c>
      <c r="AV320" s="30">
        <f t="shared" si="376"/>
        <v>1.4445181923575247E-10</v>
      </c>
      <c r="AW320" s="28"/>
      <c r="AX320" s="52">
        <f t="shared" si="377"/>
        <v>7.0965023993557931E-7</v>
      </c>
      <c r="AY320" s="52">
        <f t="shared" si="378"/>
        <v>1.2718982683708004E-7</v>
      </c>
      <c r="AZ320" s="19"/>
      <c r="BA320" s="19"/>
      <c r="BB320" s="53">
        <f t="shared" si="379"/>
        <v>1.397187674897714E-11</v>
      </c>
      <c r="BC320" s="53">
        <f t="shared" si="380"/>
        <v>-6.9859383744885702E-13</v>
      </c>
      <c r="BD320" s="53">
        <f t="shared" si="381"/>
        <v>-6.9537821404078392E-14</v>
      </c>
      <c r="BE320" s="53">
        <f t="shared" si="382"/>
        <v>-2.0760462663432379E-4</v>
      </c>
      <c r="BF320" s="53">
        <f t="shared" si="383"/>
        <v>-2.076046134305787E-4</v>
      </c>
      <c r="BG320" s="53">
        <f t="shared" si="384"/>
        <v>3.6862017456296349E-10</v>
      </c>
      <c r="BH320" s="53">
        <f t="shared" si="348"/>
        <v>5.826063067142504E-8</v>
      </c>
      <c r="BI320" s="53">
        <f t="shared" si="385"/>
        <v>-2.0754598417973272E-4</v>
      </c>
    </row>
    <row r="321" spans="1:61" x14ac:dyDescent="0.2">
      <c r="A321" s="34"/>
      <c r="B321" s="89"/>
      <c r="C321" s="91"/>
      <c r="D321" s="19"/>
      <c r="E321" s="55">
        <f t="shared" si="386"/>
        <v>94</v>
      </c>
      <c r="F321" s="27">
        <f t="shared" si="349"/>
        <v>5023.1213988527716</v>
      </c>
      <c r="G321" s="27">
        <f t="shared" si="350"/>
        <v>251.1560699426386</v>
      </c>
      <c r="H321" s="28">
        <f t="shared" si="351"/>
        <v>25</v>
      </c>
      <c r="I321" s="27">
        <f t="shared" si="341"/>
        <v>500000</v>
      </c>
      <c r="J321" s="56">
        <f t="shared" si="342"/>
        <v>0.89100000000000001</v>
      </c>
      <c r="K321" s="52">
        <f t="shared" si="354"/>
        <v>445.5</v>
      </c>
      <c r="L321" s="28"/>
      <c r="M321" s="96">
        <f t="shared" si="344"/>
        <v>944.1854090941805</v>
      </c>
      <c r="N321" s="9">
        <v>0</v>
      </c>
      <c r="O321" s="30">
        <f t="shared" si="345"/>
        <v>2.781512856163136E-15</v>
      </c>
      <c r="P321" s="30">
        <f t="shared" si="355"/>
        <v>2.6262638539971127E-15</v>
      </c>
      <c r="Q321" s="30">
        <f t="shared" si="356"/>
        <v>0</v>
      </c>
      <c r="R321" s="30">
        <f t="shared" si="357"/>
        <v>1.552490021660232E-16</v>
      </c>
      <c r="S321" s="28"/>
      <c r="T321" s="52">
        <f t="shared" si="358"/>
        <v>2.4491220698516412E-12</v>
      </c>
      <c r="U321" s="52">
        <f t="shared" si="352"/>
        <v>6.9163430464963333E-14</v>
      </c>
      <c r="V321" s="19"/>
      <c r="W321" s="19"/>
      <c r="X321" s="53">
        <f t="shared" si="359"/>
        <v>7.7983458493069143E-13</v>
      </c>
      <c r="Y321" s="53">
        <f t="shared" si="360"/>
        <v>-3.8991729246534574E-14</v>
      </c>
      <c r="Z321" s="53">
        <f t="shared" si="361"/>
        <v>-3.8812250541505801E-15</v>
      </c>
      <c r="AA321" s="53">
        <f t="shared" si="362"/>
        <v>-1.3131319269985564E-9</v>
      </c>
      <c r="AB321" s="53">
        <f t="shared" si="363"/>
        <v>-1.3123949653679264E-9</v>
      </c>
      <c r="AC321" s="53">
        <f t="shared" si="364"/>
        <v>2.7888843535720775E-11</v>
      </c>
      <c r="AD321" s="53">
        <f t="shared" si="346"/>
        <v>2.6188378706208305E-13</v>
      </c>
      <c r="AE321" s="53">
        <f t="shared" si="365"/>
        <v>-1.2842442380451435E-9</v>
      </c>
      <c r="AF321" s="19"/>
      <c r="AG321" s="46"/>
      <c r="AH321" s="19"/>
      <c r="AI321" s="55">
        <f t="shared" si="366"/>
        <v>94</v>
      </c>
      <c r="AJ321" s="27">
        <f t="shared" si="367"/>
        <v>5023.1213988527716</v>
      </c>
      <c r="AK321" s="27">
        <f t="shared" si="368"/>
        <v>251.1560699426386</v>
      </c>
      <c r="AL321" s="28">
        <f t="shared" si="369"/>
        <v>25</v>
      </c>
      <c r="AM321" s="27">
        <f t="shared" si="370"/>
        <v>500000</v>
      </c>
      <c r="AN321" s="56">
        <f t="shared" si="343"/>
        <v>0.89100000000000001</v>
      </c>
      <c r="AO321" s="52">
        <f t="shared" si="371"/>
        <v>445.5</v>
      </c>
      <c r="AP321" s="28"/>
      <c r="AQ321" s="9">
        <f t="shared" si="347"/>
        <v>764.79018136628622</v>
      </c>
      <c r="AR321" s="9">
        <f t="shared" si="372"/>
        <v>0</v>
      </c>
      <c r="AS321" s="30">
        <f t="shared" si="373"/>
        <v>1.4445181923575247E-10</v>
      </c>
      <c r="AT321" s="30">
        <f t="shared" si="374"/>
        <v>1.1047533303200113E-10</v>
      </c>
      <c r="AU321" s="30">
        <f t="shared" si="375"/>
        <v>0</v>
      </c>
      <c r="AV321" s="30">
        <f t="shared" si="376"/>
        <v>3.3976486203751344E-11</v>
      </c>
      <c r="AW321" s="28"/>
      <c r="AX321" s="52">
        <f t="shared" si="377"/>
        <v>1.2718982683708004E-7</v>
      </c>
      <c r="AY321" s="52">
        <f t="shared" si="378"/>
        <v>1.5136524603771225E-8</v>
      </c>
      <c r="AZ321" s="19"/>
      <c r="BA321" s="19"/>
      <c r="BB321" s="53">
        <f t="shared" si="379"/>
        <v>7.7983458493069143E-13</v>
      </c>
      <c r="BC321" s="53">
        <f t="shared" si="380"/>
        <v>-3.8991729246534574E-14</v>
      </c>
      <c r="BD321" s="53">
        <f t="shared" si="381"/>
        <v>-3.8812250541505801E-15</v>
      </c>
      <c r="BE321" s="53">
        <f t="shared" si="382"/>
        <v>-5.5237666516000561E-5</v>
      </c>
      <c r="BF321" s="53">
        <f t="shared" si="383"/>
        <v>-5.5237665779038928E-5</v>
      </c>
      <c r="BG321" s="53">
        <f t="shared" si="384"/>
        <v>2.7888843535720775E-11</v>
      </c>
      <c r="BH321" s="53">
        <f t="shared" si="348"/>
        <v>1.0441853851105595E-8</v>
      </c>
      <c r="BI321" s="53">
        <f t="shared" si="385"/>
        <v>-5.5227196036344288E-5</v>
      </c>
    </row>
    <row r="322" spans="1:61" x14ac:dyDescent="0.2">
      <c r="A322" s="34"/>
      <c r="B322" s="89"/>
      <c r="C322" s="91"/>
      <c r="D322" s="19"/>
      <c r="E322" s="55">
        <f t="shared" si="386"/>
        <v>95</v>
      </c>
      <c r="F322" s="27">
        <f t="shared" si="349"/>
        <v>5023.1213988527716</v>
      </c>
      <c r="G322" s="27">
        <f t="shared" si="350"/>
        <v>251.1560699426386</v>
      </c>
      <c r="H322" s="28">
        <f t="shared" si="351"/>
        <v>25</v>
      </c>
      <c r="I322" s="27">
        <f t="shared" si="341"/>
        <v>500000</v>
      </c>
      <c r="J322" s="56">
        <f t="shared" si="342"/>
        <v>0</v>
      </c>
      <c r="K322" s="52">
        <f t="shared" si="354"/>
        <v>0</v>
      </c>
      <c r="L322" s="28"/>
      <c r="M322" s="96">
        <f t="shared" si="344"/>
        <v>1000</v>
      </c>
      <c r="N322" s="9">
        <v>0</v>
      </c>
      <c r="O322" s="30">
        <f t="shared" si="345"/>
        <v>1.552490021660232E-16</v>
      </c>
      <c r="P322" s="30">
        <f t="shared" si="355"/>
        <v>1.552490021660232E-16</v>
      </c>
      <c r="Q322" s="30">
        <f t="shared" si="356"/>
        <v>0</v>
      </c>
      <c r="R322" s="30">
        <f t="shared" si="357"/>
        <v>0</v>
      </c>
      <c r="S322" s="28"/>
      <c r="T322" s="52">
        <f t="shared" si="358"/>
        <v>6.9163430464963333E-14</v>
      </c>
      <c r="U322" s="52">
        <f t="shared" si="352"/>
        <v>0</v>
      </c>
      <c r="V322" s="19"/>
      <c r="W322" s="19"/>
      <c r="X322" s="53">
        <f t="shared" si="359"/>
        <v>0</v>
      </c>
      <c r="Y322" s="53">
        <f t="shared" si="360"/>
        <v>0</v>
      </c>
      <c r="Z322" s="53">
        <f t="shared" si="361"/>
        <v>0</v>
      </c>
      <c r="AA322" s="53">
        <f t="shared" si="362"/>
        <v>-7.76245010830116E-11</v>
      </c>
      <c r="AB322" s="53">
        <f t="shared" si="363"/>
        <v>-7.76245010830116E-11</v>
      </c>
      <c r="AC322" s="53">
        <f t="shared" si="364"/>
        <v>1.2391639774206772E-12</v>
      </c>
      <c r="AD322" s="53">
        <f t="shared" si="346"/>
        <v>5.6780502354041894E-15</v>
      </c>
      <c r="AE322" s="53">
        <f t="shared" si="365"/>
        <v>-7.6379659055355511E-11</v>
      </c>
      <c r="AF322" s="19"/>
      <c r="AG322" s="46"/>
      <c r="AH322" s="19"/>
      <c r="AI322" s="55">
        <f t="shared" si="366"/>
        <v>95</v>
      </c>
      <c r="AJ322" s="27">
        <f t="shared" si="367"/>
        <v>5023.1213988527716</v>
      </c>
      <c r="AK322" s="27">
        <f t="shared" si="368"/>
        <v>251.1560699426386</v>
      </c>
      <c r="AL322" s="28">
        <f t="shared" si="369"/>
        <v>25</v>
      </c>
      <c r="AM322" s="27">
        <f t="shared" si="370"/>
        <v>500000</v>
      </c>
      <c r="AN322" s="56">
        <f t="shared" si="343"/>
        <v>0</v>
      </c>
      <c r="AO322" s="52">
        <f t="shared" si="371"/>
        <v>0</v>
      </c>
      <c r="AP322" s="28"/>
      <c r="AQ322" s="9">
        <f t="shared" si="347"/>
        <v>810</v>
      </c>
      <c r="AR322" s="9">
        <f t="shared" si="372"/>
        <v>0</v>
      </c>
      <c r="AS322" s="30">
        <f t="shared" si="373"/>
        <v>3.3976486203751344E-11</v>
      </c>
      <c r="AT322" s="30">
        <f t="shared" si="374"/>
        <v>2.7520953825038589E-11</v>
      </c>
      <c r="AU322" s="30">
        <f t="shared" si="375"/>
        <v>0</v>
      </c>
      <c r="AV322" s="30">
        <f t="shared" si="376"/>
        <v>6.4555323787127548E-12</v>
      </c>
      <c r="AW322" s="28"/>
      <c r="AX322" s="52">
        <f t="shared" si="377"/>
        <v>1.5136524603771225E-8</v>
      </c>
      <c r="AY322" s="52">
        <f t="shared" si="378"/>
        <v>0</v>
      </c>
      <c r="AZ322" s="19"/>
      <c r="BA322" s="19"/>
      <c r="BB322" s="53">
        <f t="shared" si="379"/>
        <v>0</v>
      </c>
      <c r="BC322" s="53">
        <f t="shared" si="380"/>
        <v>0</v>
      </c>
      <c r="BD322" s="53">
        <f t="shared" si="381"/>
        <v>0</v>
      </c>
      <c r="BE322" s="53">
        <f t="shared" si="382"/>
        <v>-1.3760476912519295E-5</v>
      </c>
      <c r="BF322" s="53">
        <f t="shared" si="383"/>
        <v>-1.3760476912519295E-5</v>
      </c>
      <c r="BG322" s="53">
        <f t="shared" si="384"/>
        <v>1.2391639774206772E-12</v>
      </c>
      <c r="BH322" s="53">
        <f t="shared" si="348"/>
        <v>1.2426501478000405E-9</v>
      </c>
      <c r="BI322" s="53">
        <f t="shared" si="385"/>
        <v>-1.3759233023207518E-5</v>
      </c>
    </row>
    <row r="323" spans="1:61" x14ac:dyDescent="0.2">
      <c r="A323" s="34"/>
      <c r="B323" s="89"/>
      <c r="C323" s="91"/>
      <c r="D323" s="19"/>
      <c r="E323" s="55"/>
      <c r="F323" s="27"/>
      <c r="G323" s="27"/>
      <c r="H323" s="28"/>
      <c r="I323" s="27"/>
      <c r="J323" s="51"/>
      <c r="K323" s="52"/>
      <c r="L323" s="28"/>
      <c r="M323" s="9"/>
      <c r="N323" s="9"/>
      <c r="O323" s="30"/>
      <c r="P323" s="30"/>
      <c r="Q323" s="30"/>
      <c r="R323" s="30"/>
      <c r="S323" s="28"/>
      <c r="T323" s="52"/>
      <c r="U323" s="52"/>
      <c r="V323" s="19"/>
      <c r="W323" s="19"/>
      <c r="X323" s="53"/>
      <c r="Y323" s="53"/>
      <c r="Z323" s="53"/>
      <c r="AA323" s="53"/>
      <c r="AB323" s="53"/>
      <c r="AC323" s="53"/>
      <c r="AD323" s="53"/>
      <c r="AE323" s="53"/>
      <c r="AF323" s="19"/>
      <c r="AG323" s="46"/>
      <c r="AH323" s="19"/>
      <c r="AI323" s="55"/>
      <c r="AJ323" s="27"/>
      <c r="AK323" s="27"/>
      <c r="AL323" s="28"/>
      <c r="AM323" s="27"/>
      <c r="AN323" s="51"/>
      <c r="AO323" s="52"/>
      <c r="AP323" s="28"/>
      <c r="AQ323" s="9"/>
      <c r="AR323" s="9"/>
      <c r="AS323" s="30"/>
      <c r="AT323" s="30"/>
      <c r="AU323" s="30"/>
      <c r="AV323" s="30"/>
      <c r="AW323" s="28"/>
      <c r="AX323" s="52"/>
      <c r="AY323" s="52"/>
      <c r="AZ323" s="19"/>
      <c r="BA323" s="19"/>
      <c r="BB323" s="53"/>
      <c r="BC323" s="53"/>
      <c r="BD323" s="53"/>
      <c r="BE323" s="53"/>
      <c r="BF323" s="53"/>
      <c r="BG323" s="53"/>
      <c r="BH323" s="53"/>
      <c r="BI323" s="53"/>
    </row>
    <row r="324" spans="1:61" x14ac:dyDescent="0.2">
      <c r="A324" s="19"/>
      <c r="B324" s="55"/>
      <c r="C324" s="14"/>
      <c r="D324" s="19"/>
      <c r="E324" s="55"/>
      <c r="F324" s="28"/>
      <c r="G324" s="28"/>
      <c r="H324" s="28"/>
      <c r="I324" s="28"/>
      <c r="J324" s="28"/>
      <c r="K324" s="28"/>
      <c r="L324" s="28"/>
      <c r="M324" s="15"/>
      <c r="N324" s="28"/>
      <c r="O324" s="30"/>
      <c r="P324" s="28"/>
      <c r="Q324" s="28"/>
      <c r="R324" s="28"/>
      <c r="S324" s="28"/>
      <c r="T324" s="53"/>
      <c r="U324" s="53"/>
      <c r="V324" s="53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46"/>
      <c r="AH324" s="19"/>
      <c r="AI324" s="55"/>
      <c r="AJ324" s="28"/>
      <c r="AK324" s="28"/>
      <c r="AL324" s="28"/>
      <c r="AM324" s="28"/>
      <c r="AN324" s="28"/>
      <c r="AO324" s="28"/>
      <c r="AP324" s="28"/>
      <c r="AQ324" s="15"/>
      <c r="AR324" s="28"/>
      <c r="AS324" s="30"/>
      <c r="AT324" s="28"/>
      <c r="AU324" s="28"/>
      <c r="AV324" s="28"/>
      <c r="AW324" s="28"/>
      <c r="AX324" s="53"/>
      <c r="AY324" s="53"/>
      <c r="AZ324" s="53"/>
      <c r="BA324" s="19"/>
      <c r="BB324" s="19"/>
      <c r="BC324" s="19"/>
      <c r="BD324" s="19"/>
      <c r="BE324" s="19"/>
      <c r="BF324" s="19"/>
      <c r="BG324" s="19"/>
      <c r="BH324" s="19"/>
      <c r="BI324" s="19"/>
    </row>
    <row r="325" spans="1:61" x14ac:dyDescent="0.2">
      <c r="A325" s="19"/>
      <c r="B325" s="41"/>
      <c r="C325" s="14"/>
      <c r="D325" s="19"/>
      <c r="E325" s="55"/>
      <c r="F325" s="28"/>
      <c r="G325" s="28"/>
      <c r="H325" s="28"/>
      <c r="I325" s="28"/>
      <c r="J325" s="28"/>
      <c r="K325" s="28"/>
      <c r="L325" s="28"/>
      <c r="M325" s="15"/>
      <c r="N325" s="28"/>
      <c r="O325" s="28"/>
      <c r="P325" s="28"/>
      <c r="Q325" s="28"/>
      <c r="R325" s="28"/>
      <c r="S325" s="28"/>
      <c r="T325" s="53"/>
      <c r="U325" s="53"/>
      <c r="V325" s="53"/>
      <c r="W325" s="22" t="s">
        <v>83</v>
      </c>
      <c r="X325" s="42">
        <f>SUM(X227:X322)</f>
        <v>246027.01830656111</v>
      </c>
      <c r="Y325" s="42">
        <f>SUM(Y227:Y247)</f>
        <v>-8733.8843870620512</v>
      </c>
      <c r="Z325" s="42">
        <f>SUM(Z227:Z247)</f>
        <v>-669.36823675581275</v>
      </c>
      <c r="AA325" s="42">
        <f>SUM(AA227:AA247)</f>
        <v>-14179.687086399023</v>
      </c>
      <c r="AB325" s="42">
        <f>SUM(AB227:AB247)</f>
        <v>75747.927048232596</v>
      </c>
      <c r="AC325" s="42">
        <f>SUM(AC227:AC322)</f>
        <v>-4.1346732927761139E-14</v>
      </c>
      <c r="AD325" s="42">
        <f>SUM(AD227:AD247)</f>
        <v>7911.9512843922184</v>
      </c>
      <c r="AE325" s="42">
        <f>SUM(AE227:AE247)</f>
        <v>82960.729192315164</v>
      </c>
      <c r="AF325" s="19"/>
      <c r="AG325" s="46"/>
      <c r="AH325" s="19"/>
      <c r="AI325" s="55"/>
      <c r="AJ325" s="28"/>
      <c r="AK325" s="28"/>
      <c r="AL325" s="28"/>
      <c r="AM325" s="28"/>
      <c r="AN325" s="28"/>
      <c r="AO325" s="28"/>
      <c r="AP325" s="28"/>
      <c r="AQ325" s="15"/>
      <c r="AR325" s="28"/>
      <c r="AS325" s="28"/>
      <c r="AT325" s="28"/>
      <c r="AU325" s="28"/>
      <c r="AV325" s="28"/>
      <c r="AW325" s="28"/>
      <c r="AX325" s="53"/>
      <c r="AY325" s="53"/>
      <c r="AZ325" s="53"/>
      <c r="BA325" s="22" t="s">
        <v>83</v>
      </c>
      <c r="BB325" s="42">
        <f t="shared" ref="BB325:BI325" si="387">SUM(BB227:BB322)</f>
        <v>246027.01830656111</v>
      </c>
      <c r="BC325" s="42">
        <f t="shared" si="387"/>
        <v>-16068.691964467633</v>
      </c>
      <c r="BD325" s="42">
        <f t="shared" si="387"/>
        <v>-1439.4727867952333</v>
      </c>
      <c r="BE325" s="42">
        <f t="shared" si="387"/>
        <v>-499999.99999677227</v>
      </c>
      <c r="BF325" s="42">
        <f t="shared" si="387"/>
        <v>-271481.14644147415</v>
      </c>
      <c r="BG325" s="42">
        <f t="shared" si="387"/>
        <v>-4.1346732927761139E-14</v>
      </c>
      <c r="BH325" s="42">
        <f t="shared" si="387"/>
        <v>24527.240685029767</v>
      </c>
      <c r="BI325" s="42">
        <f t="shared" si="387"/>
        <v>-246953.90575644455</v>
      </c>
    </row>
    <row r="326" spans="1:61" x14ac:dyDescent="0.2">
      <c r="A326" s="19"/>
      <c r="B326" s="55"/>
      <c r="C326" s="14"/>
      <c r="D326" s="19"/>
      <c r="E326" s="55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53"/>
      <c r="W326" s="34"/>
      <c r="X326" s="19"/>
      <c r="Y326" s="19"/>
      <c r="Z326" s="19"/>
      <c r="AA326" s="19"/>
      <c r="AB326" s="19"/>
      <c r="AC326" s="19"/>
      <c r="AD326" s="19"/>
      <c r="AE326" s="19"/>
      <c r="AF326" s="19"/>
      <c r="AG326" s="46"/>
      <c r="AH326" s="19"/>
      <c r="AI326" s="55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53"/>
      <c r="BA326" s="34"/>
      <c r="BB326" s="19"/>
      <c r="BC326" s="19"/>
      <c r="BD326" s="19"/>
      <c r="BE326" s="19"/>
      <c r="BF326" s="19"/>
      <c r="BG326" s="19"/>
      <c r="BH326" s="19"/>
      <c r="BI326" s="19"/>
    </row>
    <row r="327" spans="1:61" x14ac:dyDescent="0.2">
      <c r="A327" s="19"/>
      <c r="B327" s="19"/>
      <c r="C327" s="14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53"/>
      <c r="W327" s="22" t="str">
        <f>"Present Value at "&amp;TEXT(B229,"0.00%")&amp;" :"</f>
        <v>Present Value at 8.21% :</v>
      </c>
      <c r="X327" s="42">
        <f>X227+NPV($B$19,X228:X322)</f>
        <v>59138.236011134111</v>
      </c>
      <c r="Y327" s="42">
        <f t="shared" ref="Y327:AE327" si="388">Y227+NPV($B$19,Y228:Y322)</f>
        <v>-6724.2528496962841</v>
      </c>
      <c r="Z327" s="42">
        <f t="shared" si="388"/>
        <v>-469.33011525781882</v>
      </c>
      <c r="AA327" s="42">
        <f t="shared" si="388"/>
        <v>-18364.228860583349</v>
      </c>
      <c r="AB327" s="42">
        <f t="shared" si="388"/>
        <v>33580.424185596632</v>
      </c>
      <c r="AC327" s="42">
        <f t="shared" si="388"/>
        <v>-438.12812298179421</v>
      </c>
      <c r="AD327" s="42">
        <f t="shared" si="388"/>
        <v>4654.0316884583108</v>
      </c>
      <c r="AE327" s="42">
        <f t="shared" si="388"/>
        <v>37796.32775107315</v>
      </c>
      <c r="AF327" s="19"/>
      <c r="AG327" s="46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53"/>
      <c r="BA327" s="22" t="str">
        <f>"Present Value at "&amp;TEXT(B229,"0.00%")&amp;" :"</f>
        <v>Present Value at 8.21% :</v>
      </c>
      <c r="BB327" s="42">
        <f>BB227+NPV($B$19,BB228:BB322)</f>
        <v>59138.236011134111</v>
      </c>
      <c r="BC327" s="42">
        <f t="shared" ref="BC327:BI327" si="389">BC227+NPV($B$19,BC228:BC322)</f>
        <v>-6724.2528496962841</v>
      </c>
      <c r="BD327" s="42">
        <f t="shared" si="389"/>
        <v>-509.33011525781882</v>
      </c>
      <c r="BE327" s="42">
        <f t="shared" si="389"/>
        <v>-15852.32167380449</v>
      </c>
      <c r="BF327" s="42">
        <f t="shared" si="389"/>
        <v>36052.331372375469</v>
      </c>
      <c r="BG327" s="42">
        <f t="shared" si="389"/>
        <v>-438.12812298179421</v>
      </c>
      <c r="BH327" s="42">
        <f t="shared" si="389"/>
        <v>4663.2477643528064</v>
      </c>
      <c r="BI327" s="42">
        <f t="shared" si="389"/>
        <v>40277.451013746489</v>
      </c>
    </row>
    <row r="328" spans="1:61" x14ac:dyDescent="0.2">
      <c r="A328" s="19"/>
      <c r="B328" s="55"/>
      <c r="C328" s="14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53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46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53"/>
      <c r="BA328" s="19"/>
      <c r="BB328" s="19"/>
      <c r="BC328" s="19"/>
      <c r="BD328" s="19"/>
      <c r="BE328" s="19"/>
      <c r="BF328" s="19"/>
      <c r="BG328" s="19"/>
      <c r="BH328" s="19"/>
      <c r="BI328" s="19"/>
    </row>
    <row r="329" spans="1:61" x14ac:dyDescent="0.2">
      <c r="A329" s="19"/>
      <c r="B329" s="55"/>
      <c r="C329" s="14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53"/>
      <c r="W329" s="22" t="str">
        <f>"Present Value at "&amp;TEXT(B230,"0.00%")&amp;" :"</f>
        <v>Present Value at 3.21% :</v>
      </c>
      <c r="X329" s="42">
        <f>X227+NPV($B$20,X228:X322)</f>
        <v>120427.04892118338</v>
      </c>
      <c r="Y329" s="42">
        <f t="shared" ref="Y329:AE329" si="390">Y227+NPV($B$20,Y228:Y322)</f>
        <v>-9788.6934951987478</v>
      </c>
      <c r="Z329" s="42">
        <f t="shared" si="390"/>
        <v>-774.36361954484937</v>
      </c>
      <c r="AA329" s="42">
        <f t="shared" si="390"/>
        <v>-112164.1482592567</v>
      </c>
      <c r="AB329" s="42">
        <f t="shared" si="390"/>
        <v>-2300.1564528169524</v>
      </c>
      <c r="AC329" s="42">
        <f t="shared" si="390"/>
        <v>-655.46502644045074</v>
      </c>
      <c r="AD329" s="42">
        <f t="shared" si="390"/>
        <v>10630.907351562419</v>
      </c>
      <c r="AE329" s="42">
        <f t="shared" si="390"/>
        <v>7675.285872305034</v>
      </c>
      <c r="AF329" s="19"/>
      <c r="AG329" s="46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53"/>
      <c r="BA329" s="22" t="str">
        <f>"Present Value at "&amp;TEXT(B230,"0.00%")&amp;" :"</f>
        <v>Present Value at 3.21% :</v>
      </c>
      <c r="BB329" s="42">
        <f>BB227+NPV($B$20,BB228:BB322)</f>
        <v>120427.04892118338</v>
      </c>
      <c r="BC329" s="42">
        <f t="shared" ref="BC329:BI329" si="391">BC227+NPV($B$20,BC228:BC322)</f>
        <v>-9788.6934951987478</v>
      </c>
      <c r="BD329" s="42">
        <f t="shared" si="391"/>
        <v>-814.36361954484937</v>
      </c>
      <c r="BE329" s="42">
        <f t="shared" si="391"/>
        <v>-105210.36619464867</v>
      </c>
      <c r="BF329" s="42">
        <f t="shared" si="391"/>
        <v>4613.6256117911325</v>
      </c>
      <c r="BG329" s="42">
        <f t="shared" si="391"/>
        <v>-655.46502644045074</v>
      </c>
      <c r="BH329" s="42">
        <f t="shared" si="391"/>
        <v>10725.933058411032</v>
      </c>
      <c r="BI329" s="42">
        <f t="shared" si="391"/>
        <v>14684.093643761718</v>
      </c>
    </row>
    <row r="330" spans="1:61" x14ac:dyDescent="0.2">
      <c r="A330" s="19"/>
      <c r="B330" s="55"/>
      <c r="C330" s="14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46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</row>
    <row r="331" spans="1:61" ht="17" thickBot="1" x14ac:dyDescent="0.25">
      <c r="A331" s="20"/>
      <c r="B331" s="62"/>
      <c r="C331" s="44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47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</row>
    <row r="332" spans="1:61" ht="17" thickBot="1" x14ac:dyDescent="0.25">
      <c r="A332" s="221" t="s">
        <v>67</v>
      </c>
      <c r="B332" s="221"/>
      <c r="C332" s="19"/>
      <c r="D332" s="19"/>
      <c r="E332" s="21">
        <v>0</v>
      </c>
      <c r="F332" s="27">
        <f>B336</f>
        <v>10011.461890455706</v>
      </c>
      <c r="G332" s="27">
        <f>F332*B341</f>
        <v>8009.1695123645659</v>
      </c>
      <c r="H332" s="28">
        <f>B346</f>
        <v>200</v>
      </c>
      <c r="I332" s="27">
        <f>$B$333</f>
        <v>1000000</v>
      </c>
      <c r="J332" s="56">
        <f>J227</f>
        <v>0.16200000000000001</v>
      </c>
      <c r="K332" s="52">
        <f t="shared" ref="K332:K352" si="392">I332*J332/1000</f>
        <v>162</v>
      </c>
      <c r="L332" s="19"/>
      <c r="M332" s="9"/>
      <c r="N332" s="9"/>
      <c r="O332" s="30">
        <v>1</v>
      </c>
      <c r="P332" s="30"/>
      <c r="Q332" s="30"/>
      <c r="R332" s="30">
        <f t="shared" ref="R332:R352" si="393">O332-SUM(P332:Q332)</f>
        <v>1</v>
      </c>
      <c r="S332" s="30"/>
      <c r="T332" s="52"/>
      <c r="U332" s="52">
        <f t="shared" ref="U332:U351" si="394">K332*R332</f>
        <v>162</v>
      </c>
      <c r="V332" s="19"/>
      <c r="W332" s="30"/>
      <c r="X332" s="53">
        <f t="shared" ref="X332:X352" si="395">$R332*F332</f>
        <v>10011.461890455706</v>
      </c>
      <c r="Y332" s="53">
        <f t="shared" ref="Y332:Y352" si="396">-$R332*G332</f>
        <v>-8009.1695123645659</v>
      </c>
      <c r="Z332" s="53">
        <f t="shared" ref="Z332:Z352" si="397">-$R332*H332</f>
        <v>-200</v>
      </c>
      <c r="AA332" s="53"/>
      <c r="AB332" s="53">
        <f t="shared" ref="AB332:AB352" si="398">SUM(X332:AA332)</f>
        <v>1802.2923780911406</v>
      </c>
      <c r="AC332" s="53">
        <f>T332-U332</f>
        <v>-162</v>
      </c>
      <c r="AD332" s="53"/>
      <c r="AE332" s="53">
        <f t="shared" ref="AE332:AE352" si="399">SUM(AB332:AD332)</f>
        <v>1640.2923780911406</v>
      </c>
      <c r="AF332" s="19"/>
      <c r="AG332" s="46"/>
      <c r="AH332" s="19"/>
      <c r="AI332" s="21">
        <v>0</v>
      </c>
      <c r="AJ332" s="27">
        <f>F332</f>
        <v>10011.461890455706</v>
      </c>
      <c r="AK332" s="27">
        <f>G332</f>
        <v>8009.1695123645659</v>
      </c>
      <c r="AL332" s="28">
        <f>C346</f>
        <v>240</v>
      </c>
      <c r="AM332" s="27">
        <f>I332</f>
        <v>1000000</v>
      </c>
      <c r="AN332" s="56">
        <f>J332</f>
        <v>0.16200000000000001</v>
      </c>
      <c r="AO332" s="52">
        <f t="shared" ref="AO332:AO352" si="400">AM332*AN332/1000</f>
        <v>162</v>
      </c>
      <c r="AP332" s="19"/>
      <c r="AQ332" s="9"/>
      <c r="AR332" s="9"/>
      <c r="AS332" s="30">
        <v>1</v>
      </c>
      <c r="AT332" s="30"/>
      <c r="AU332" s="30"/>
      <c r="AV332" s="30">
        <f t="shared" ref="AV332:AV352" si="401">AS332-SUM(AT332:AU332)</f>
        <v>1</v>
      </c>
      <c r="AW332" s="30"/>
      <c r="AX332" s="52"/>
      <c r="AY332" s="52">
        <f t="shared" ref="AY332:AY352" si="402">AO332*AV332</f>
        <v>162</v>
      </c>
      <c r="AZ332" s="19"/>
      <c r="BA332" s="30"/>
      <c r="BB332" s="53">
        <f t="shared" ref="BB332:BB352" si="403">$R332*AJ332</f>
        <v>10011.461890455706</v>
      </c>
      <c r="BC332" s="53">
        <f t="shared" ref="BC332:BC352" si="404">-$R332*AK332</f>
        <v>-8009.1695123645659</v>
      </c>
      <c r="BD332" s="53">
        <f t="shared" ref="BD332:BD352" si="405">-$R332*AL332</f>
        <v>-240</v>
      </c>
      <c r="BE332" s="53"/>
      <c r="BF332" s="53">
        <f t="shared" ref="BF332:BF352" si="406">SUM(BB332:BE332)</f>
        <v>1762.2923780911406</v>
      </c>
      <c r="BG332" s="53">
        <f>AX332-AY332</f>
        <v>-162</v>
      </c>
      <c r="BH332" s="53"/>
      <c r="BI332" s="53">
        <f t="shared" ref="BI332:BI352" si="407">SUM(BF332:BH332)</f>
        <v>1600.2923780911406</v>
      </c>
    </row>
    <row r="333" spans="1:61" x14ac:dyDescent="0.2">
      <c r="A333" s="45" t="s">
        <v>68</v>
      </c>
      <c r="B333" s="54">
        <v>1000000</v>
      </c>
      <c r="C333" s="19"/>
      <c r="D333" s="19"/>
      <c r="E333" s="55">
        <f t="shared" ref="E333:E352" si="408">E332+1</f>
        <v>1</v>
      </c>
      <c r="F333" s="27"/>
      <c r="G333" s="27"/>
      <c r="H333" s="28"/>
      <c r="I333" s="27">
        <f t="shared" ref="I333:I396" si="409">$B$333</f>
        <v>1000000</v>
      </c>
      <c r="J333" s="56">
        <f t="shared" ref="J333:J396" si="410">J228</f>
        <v>0.20499999999999999</v>
      </c>
      <c r="K333" s="52">
        <f t="shared" si="392"/>
        <v>205</v>
      </c>
      <c r="L333" s="56"/>
      <c r="M333" s="96">
        <f>M228</f>
        <v>0.65717040569250318</v>
      </c>
      <c r="N333" s="9">
        <v>0</v>
      </c>
      <c r="O333" s="30">
        <f>R332</f>
        <v>1</v>
      </c>
      <c r="P333" s="30">
        <f t="shared" ref="P333:P352" si="411">O333*M333/1000</f>
        <v>6.5717040569250314E-4</v>
      </c>
      <c r="Q333" s="30">
        <f t="shared" ref="Q333:Q352" si="412">MIN(N333*O333,O333-P333)</f>
        <v>0</v>
      </c>
      <c r="R333" s="30">
        <f t="shared" si="393"/>
        <v>0.99934282959430754</v>
      </c>
      <c r="S333" s="30"/>
      <c r="T333" s="52">
        <f t="shared" ref="T333:T352" si="413">U332</f>
        <v>162</v>
      </c>
      <c r="U333" s="52">
        <f t="shared" si="394"/>
        <v>204.86528006683304</v>
      </c>
      <c r="V333" s="19"/>
      <c r="W333" s="30"/>
      <c r="X333" s="53">
        <f t="shared" si="395"/>
        <v>0</v>
      </c>
      <c r="Y333" s="53">
        <f t="shared" si="396"/>
        <v>0</v>
      </c>
      <c r="Z333" s="53">
        <f t="shared" si="397"/>
        <v>0</v>
      </c>
      <c r="AA333" s="53">
        <f t="shared" ref="AA333:AA352" si="414">-P333*I333</f>
        <v>-657.1704056925031</v>
      </c>
      <c r="AB333" s="53">
        <f t="shared" si="398"/>
        <v>-657.1704056925031</v>
      </c>
      <c r="AC333" s="53">
        <f>-I333*$R332*(J333-J332)/1000</f>
        <v>-42.999999999999986</v>
      </c>
      <c r="AD333" s="53">
        <f>$B$19*SUM(T333,X333:Y333)</f>
        <v>13.299573661278288</v>
      </c>
      <c r="AE333" s="53">
        <f t="shared" si="399"/>
        <v>-686.87083203122484</v>
      </c>
      <c r="AF333" s="19"/>
      <c r="AG333" s="57"/>
      <c r="AH333" s="19"/>
      <c r="AI333" s="55">
        <f t="shared" ref="AI333:AI352" si="415">AI332+1</f>
        <v>1</v>
      </c>
      <c r="AJ333" s="27"/>
      <c r="AK333" s="27"/>
      <c r="AL333" s="28"/>
      <c r="AM333" s="27">
        <f t="shared" ref="AM333:AM352" si="416">I333</f>
        <v>1000000</v>
      </c>
      <c r="AN333" s="56">
        <f t="shared" ref="AN333:AN396" si="417">J333</f>
        <v>0.20499999999999999</v>
      </c>
      <c r="AO333" s="52">
        <f t="shared" si="400"/>
        <v>205</v>
      </c>
      <c r="AP333" s="56"/>
      <c r="AQ333" s="9">
        <f>AQ18</f>
        <v>0.53230802861092763</v>
      </c>
      <c r="AR333" s="9">
        <f t="shared" ref="AR333:AR352" si="418">N333</f>
        <v>0</v>
      </c>
      <c r="AS333" s="30">
        <f t="shared" ref="AS333:AS352" si="419">AV332</f>
        <v>1</v>
      </c>
      <c r="AT333" s="30">
        <f t="shared" ref="AT333:AT352" si="420">AS333*AQ333/1000</f>
        <v>5.3230802861092765E-4</v>
      </c>
      <c r="AU333" s="30">
        <f t="shared" ref="AU333:AU352" si="421">MIN(AR333*AS333,AS333-AT333)</f>
        <v>0</v>
      </c>
      <c r="AV333" s="30">
        <f t="shared" si="401"/>
        <v>0.99946769197138907</v>
      </c>
      <c r="AW333" s="30"/>
      <c r="AX333" s="52">
        <f t="shared" ref="AX333:AX352" si="422">AY332</f>
        <v>162</v>
      </c>
      <c r="AY333" s="52">
        <f t="shared" si="402"/>
        <v>204.89087685413475</v>
      </c>
      <c r="AZ333" s="19"/>
      <c r="BA333" s="30"/>
      <c r="BB333" s="53">
        <f t="shared" si="403"/>
        <v>0</v>
      </c>
      <c r="BC333" s="53">
        <f t="shared" si="404"/>
        <v>0</v>
      </c>
      <c r="BD333" s="53">
        <f t="shared" si="405"/>
        <v>0</v>
      </c>
      <c r="BE333" s="53">
        <f t="shared" ref="BE333:BE352" si="423">-AT333*AM333</f>
        <v>-532.30802861092764</v>
      </c>
      <c r="BF333" s="53">
        <f t="shared" si="406"/>
        <v>-532.30802861092764</v>
      </c>
      <c r="BG333" s="53">
        <f>-AM333*$R332*(AN333-AN332)/1000</f>
        <v>-42.999999999999986</v>
      </c>
      <c r="BH333" s="53">
        <f>$B$19*SUM(AX333,BB333:BC333)</f>
        <v>13.299573661278288</v>
      </c>
      <c r="BI333" s="53">
        <f t="shared" si="407"/>
        <v>-562.00845494964938</v>
      </c>
    </row>
    <row r="334" spans="1:61" x14ac:dyDescent="0.2">
      <c r="A334" s="34" t="s">
        <v>69</v>
      </c>
      <c r="B334" s="121">
        <f>B229</f>
        <v>8.2096133711594368E-2</v>
      </c>
      <c r="C334" s="19"/>
      <c r="D334" s="19"/>
      <c r="E334" s="55">
        <f t="shared" si="408"/>
        <v>2</v>
      </c>
      <c r="F334" s="27">
        <f>$B$336</f>
        <v>10011.461890455706</v>
      </c>
      <c r="G334" s="27">
        <f>F334*$B$132</f>
        <v>500.57309452278537</v>
      </c>
      <c r="H334" s="28">
        <f t="shared" ref="H334:H341" si="424">$B$32</f>
        <v>25</v>
      </c>
      <c r="I334" s="27">
        <f t="shared" si="409"/>
        <v>1000000</v>
      </c>
      <c r="J334" s="56">
        <f t="shared" si="410"/>
        <v>0.25</v>
      </c>
      <c r="K334" s="52">
        <f t="shared" si="392"/>
        <v>250</v>
      </c>
      <c r="L334" s="56"/>
      <c r="M334" s="96">
        <f t="shared" ref="M334:M397" si="425">M229</f>
        <v>0.68892309697585763</v>
      </c>
      <c r="N334" s="9">
        <v>0</v>
      </c>
      <c r="O334" s="30">
        <f t="shared" ref="O334:O397" si="426">R333</f>
        <v>0.99934282959430754</v>
      </c>
      <c r="P334" s="30">
        <f t="shared" si="411"/>
        <v>6.8847035710472714E-4</v>
      </c>
      <c r="Q334" s="30">
        <f t="shared" si="412"/>
        <v>0</v>
      </c>
      <c r="R334" s="30">
        <f t="shared" si="393"/>
        <v>0.9986543592372028</v>
      </c>
      <c r="S334" s="30"/>
      <c r="T334" s="52">
        <f t="shared" si="413"/>
        <v>204.86528006683304</v>
      </c>
      <c r="U334" s="52">
        <f t="shared" si="394"/>
        <v>249.6635898093007</v>
      </c>
      <c r="V334" s="19"/>
      <c r="W334" s="30"/>
      <c r="X334" s="53">
        <f t="shared" si="395"/>
        <v>9997.9900592407193</v>
      </c>
      <c r="Y334" s="53">
        <f t="shared" si="396"/>
        <v>-499.89950296203597</v>
      </c>
      <c r="Z334" s="53">
        <f t="shared" si="397"/>
        <v>-24.966358980930071</v>
      </c>
      <c r="AA334" s="53">
        <f t="shared" si="414"/>
        <v>-688.4703571047271</v>
      </c>
      <c r="AB334" s="53">
        <f t="shared" si="398"/>
        <v>8784.6538401930266</v>
      </c>
      <c r="AC334" s="53">
        <f t="shared" ref="AC334:AC352" si="427">-I334*($R333*J334-$R332*J333)/1000</f>
        <v>-44.835707398576893</v>
      </c>
      <c r="AD334" s="53">
        <f t="shared" ref="AD334:AD397" si="428">$B$19*SUM(T334,X334:Y334)</f>
        <v>796.57515973831642</v>
      </c>
      <c r="AE334" s="53">
        <f t="shared" si="399"/>
        <v>9536.3932925327663</v>
      </c>
      <c r="AF334" s="19"/>
      <c r="AG334" s="57"/>
      <c r="AH334" s="19"/>
      <c r="AI334" s="55">
        <f t="shared" si="415"/>
        <v>2</v>
      </c>
      <c r="AJ334" s="27">
        <f t="shared" ref="AJ334:AJ352" si="429">F334</f>
        <v>10011.461890455706</v>
      </c>
      <c r="AK334" s="27">
        <f t="shared" ref="AK334:AK352" si="430">G334</f>
        <v>500.57309452278537</v>
      </c>
      <c r="AL334" s="28">
        <f t="shared" ref="AL334:AL352" si="431">$C$32</f>
        <v>25</v>
      </c>
      <c r="AM334" s="27">
        <f t="shared" si="416"/>
        <v>1000000</v>
      </c>
      <c r="AN334" s="56">
        <f t="shared" si="417"/>
        <v>0.25</v>
      </c>
      <c r="AO334" s="52">
        <f t="shared" si="400"/>
        <v>250</v>
      </c>
      <c r="AP334" s="56"/>
      <c r="AQ334" s="9">
        <f t="shared" ref="AQ334:AQ397" si="432">AQ19</f>
        <v>0.5580277085504447</v>
      </c>
      <c r="AR334" s="9">
        <f t="shared" si="418"/>
        <v>0</v>
      </c>
      <c r="AS334" s="30">
        <f t="shared" si="419"/>
        <v>0.99946769197138907</v>
      </c>
      <c r="AT334" s="30">
        <f t="shared" si="420"/>
        <v>5.5773066592099596E-4</v>
      </c>
      <c r="AU334" s="30">
        <f t="shared" si="421"/>
        <v>0</v>
      </c>
      <c r="AV334" s="30">
        <f t="shared" si="401"/>
        <v>0.99890996130546805</v>
      </c>
      <c r="AW334" s="30"/>
      <c r="AX334" s="52">
        <f t="shared" si="422"/>
        <v>204.89087685413475</v>
      </c>
      <c r="AY334" s="52">
        <f t="shared" si="402"/>
        <v>249.72749032636702</v>
      </c>
      <c r="AZ334" s="19"/>
      <c r="BA334" s="30"/>
      <c r="BB334" s="53">
        <f t="shared" si="403"/>
        <v>9997.9900592407193</v>
      </c>
      <c r="BC334" s="53">
        <f t="shared" si="404"/>
        <v>-499.89950296203597</v>
      </c>
      <c r="BD334" s="53">
        <f t="shared" si="405"/>
        <v>-24.966358980930071</v>
      </c>
      <c r="BE334" s="53">
        <f t="shared" si="423"/>
        <v>-557.73066592099599</v>
      </c>
      <c r="BF334" s="53">
        <f t="shared" si="406"/>
        <v>8915.3935313767579</v>
      </c>
      <c r="BG334" s="53">
        <f t="shared" ref="BG334:BG352" si="433">-AM334*($R333*AN334-$R332*AN333)/1000</f>
        <v>-44.835707398576893</v>
      </c>
      <c r="BH334" s="53">
        <f t="shared" ref="BH334:BH397" si="434">$B$19*SUM(AX334,BB334:BC334)</f>
        <v>796.57726113558942</v>
      </c>
      <c r="BI334" s="53">
        <f t="shared" si="407"/>
        <v>9667.1350851137704</v>
      </c>
    </row>
    <row r="335" spans="1:61" x14ac:dyDescent="0.2">
      <c r="A335" s="34" t="s">
        <v>70</v>
      </c>
      <c r="B335" s="121">
        <f>B230</f>
        <v>3.2096133711594366E-2</v>
      </c>
      <c r="C335" s="19"/>
      <c r="D335" s="19"/>
      <c r="E335" s="55">
        <f t="shared" si="408"/>
        <v>3</v>
      </c>
      <c r="F335" s="27">
        <f t="shared" ref="F335:F398" si="435">$B$336</f>
        <v>10011.461890455706</v>
      </c>
      <c r="G335" s="27">
        <f t="shared" ref="G335:G398" si="436">F335*$B$132</f>
        <v>500.57309452278537</v>
      </c>
      <c r="H335" s="28">
        <f t="shared" si="424"/>
        <v>25</v>
      </c>
      <c r="I335" s="27">
        <f t="shared" si="409"/>
        <v>1000000</v>
      </c>
      <c r="J335" s="56">
        <f t="shared" si="410"/>
        <v>0.29699999999999999</v>
      </c>
      <c r="K335" s="52">
        <f t="shared" si="392"/>
        <v>297</v>
      </c>
      <c r="L335" s="56"/>
      <c r="M335" s="96">
        <f t="shared" si="425"/>
        <v>0.72708859771283341</v>
      </c>
      <c r="N335" s="9">
        <v>0</v>
      </c>
      <c r="O335" s="30">
        <f t="shared" si="426"/>
        <v>0.9986543592372028</v>
      </c>
      <c r="P335" s="30">
        <f t="shared" si="411"/>
        <v>7.2611019765758602E-4</v>
      </c>
      <c r="Q335" s="30">
        <f t="shared" si="412"/>
        <v>0</v>
      </c>
      <c r="R335" s="30">
        <f t="shared" si="393"/>
        <v>0.99792824903954525</v>
      </c>
      <c r="S335" s="30"/>
      <c r="T335" s="52">
        <f t="shared" si="413"/>
        <v>249.6635898093007</v>
      </c>
      <c r="U335" s="52">
        <f t="shared" si="394"/>
        <v>296.38468996474495</v>
      </c>
      <c r="V335" s="19"/>
      <c r="W335" s="30"/>
      <c r="X335" s="53">
        <f t="shared" si="395"/>
        <v>9990.720634668598</v>
      </c>
      <c r="Y335" s="53">
        <f t="shared" si="396"/>
        <v>-499.53603173342998</v>
      </c>
      <c r="Z335" s="53">
        <f t="shared" si="397"/>
        <v>-24.948206225988631</v>
      </c>
      <c r="AA335" s="53">
        <f t="shared" si="414"/>
        <v>-726.11019765758601</v>
      </c>
      <c r="AB335" s="53">
        <f t="shared" si="398"/>
        <v>8740.1261990515923</v>
      </c>
      <c r="AC335" s="53">
        <f t="shared" si="427"/>
        <v>-46.764637294872323</v>
      </c>
      <c r="AD335" s="53">
        <f t="shared" si="428"/>
        <v>799.68597569589224</v>
      </c>
      <c r="AE335" s="53">
        <f t="shared" si="399"/>
        <v>9493.0475374526122</v>
      </c>
      <c r="AF335" s="19"/>
      <c r="AG335" s="46"/>
      <c r="AH335" s="19"/>
      <c r="AI335" s="55">
        <f t="shared" si="415"/>
        <v>3</v>
      </c>
      <c r="AJ335" s="27">
        <f t="shared" si="429"/>
        <v>10011.461890455706</v>
      </c>
      <c r="AK335" s="27">
        <f t="shared" si="430"/>
        <v>500.57309452278537</v>
      </c>
      <c r="AL335" s="28">
        <f t="shared" si="431"/>
        <v>25</v>
      </c>
      <c r="AM335" s="27">
        <f t="shared" si="416"/>
        <v>1000000</v>
      </c>
      <c r="AN335" s="56">
        <f t="shared" si="417"/>
        <v>0.29699999999999999</v>
      </c>
      <c r="AO335" s="52">
        <f t="shared" si="400"/>
        <v>297</v>
      </c>
      <c r="AP335" s="56"/>
      <c r="AQ335" s="9">
        <f t="shared" si="432"/>
        <v>0.58894176414739507</v>
      </c>
      <c r="AR335" s="9">
        <f t="shared" si="418"/>
        <v>0</v>
      </c>
      <c r="AS335" s="30">
        <f t="shared" si="419"/>
        <v>0.99890996130546805</v>
      </c>
      <c r="AT335" s="30">
        <f t="shared" si="420"/>
        <v>5.882997948356485E-4</v>
      </c>
      <c r="AU335" s="30">
        <f t="shared" si="421"/>
        <v>0</v>
      </c>
      <c r="AV335" s="30">
        <f t="shared" si="401"/>
        <v>0.9983216615106324</v>
      </c>
      <c r="AW335" s="30"/>
      <c r="AX335" s="52">
        <f t="shared" si="422"/>
        <v>249.72749032636702</v>
      </c>
      <c r="AY335" s="52">
        <f t="shared" si="402"/>
        <v>296.50153346865784</v>
      </c>
      <c r="AZ335" s="19"/>
      <c r="BA335" s="30"/>
      <c r="BB335" s="53">
        <f t="shared" si="403"/>
        <v>9990.720634668598</v>
      </c>
      <c r="BC335" s="53">
        <f t="shared" si="404"/>
        <v>-499.53603173342998</v>
      </c>
      <c r="BD335" s="53">
        <f t="shared" si="405"/>
        <v>-24.948206225988631</v>
      </c>
      <c r="BE335" s="53">
        <f t="shared" si="423"/>
        <v>-588.29979483564853</v>
      </c>
      <c r="BF335" s="53">
        <f t="shared" si="406"/>
        <v>8877.9366018735309</v>
      </c>
      <c r="BG335" s="53">
        <f t="shared" si="433"/>
        <v>-46.764637294872323</v>
      </c>
      <c r="BH335" s="53">
        <f t="shared" si="434"/>
        <v>799.69122168128558</v>
      </c>
      <c r="BI335" s="53">
        <f t="shared" si="407"/>
        <v>9630.8631862599432</v>
      </c>
    </row>
    <row r="336" spans="1:61" x14ac:dyDescent="0.2">
      <c r="A336" s="45" t="s">
        <v>71</v>
      </c>
      <c r="B336" s="97">
        <v>10011.461890455706</v>
      </c>
      <c r="C336" s="19"/>
      <c r="D336" s="36"/>
      <c r="E336" s="55">
        <f t="shared" si="408"/>
        <v>4</v>
      </c>
      <c r="F336" s="27">
        <f t="shared" si="435"/>
        <v>10011.461890455706</v>
      </c>
      <c r="G336" s="27">
        <f t="shared" si="436"/>
        <v>500.57309452278537</v>
      </c>
      <c r="H336" s="28">
        <f t="shared" si="424"/>
        <v>25</v>
      </c>
      <c r="I336" s="27">
        <f t="shared" si="409"/>
        <v>1000000</v>
      </c>
      <c r="J336" s="56">
        <f t="shared" si="410"/>
        <v>0.34599999999999997</v>
      </c>
      <c r="K336" s="52">
        <f t="shared" si="392"/>
        <v>346</v>
      </c>
      <c r="L336" s="56"/>
      <c r="M336" s="96">
        <f t="shared" si="425"/>
        <v>0.77268694429479035</v>
      </c>
      <c r="N336" s="9">
        <v>0</v>
      </c>
      <c r="O336" s="30">
        <f t="shared" si="426"/>
        <v>0.99792824903954525</v>
      </c>
      <c r="P336" s="30">
        <f t="shared" si="411"/>
        <v>7.7108612937581674E-4</v>
      </c>
      <c r="Q336" s="30">
        <f t="shared" si="412"/>
        <v>0</v>
      </c>
      <c r="R336" s="30">
        <f t="shared" si="393"/>
        <v>0.99715716291016943</v>
      </c>
      <c r="S336" s="30"/>
      <c r="T336" s="52">
        <f t="shared" si="413"/>
        <v>296.38468996474495</v>
      </c>
      <c r="U336" s="52">
        <f t="shared" si="394"/>
        <v>345.01637836691862</v>
      </c>
      <c r="V336" s="19"/>
      <c r="W336" s="30"/>
      <c r="X336" s="53">
        <f t="shared" si="395"/>
        <v>9983.0009352700945</v>
      </c>
      <c r="Y336" s="53">
        <f t="shared" si="396"/>
        <v>-499.15004676350475</v>
      </c>
      <c r="Z336" s="53">
        <f t="shared" si="397"/>
        <v>-24.928929072754237</v>
      </c>
      <c r="AA336" s="53">
        <f t="shared" si="414"/>
        <v>-771.08612937581677</v>
      </c>
      <c r="AB336" s="53">
        <f t="shared" si="398"/>
        <v>8687.8358300580185</v>
      </c>
      <c r="AC336" s="53">
        <f t="shared" si="427"/>
        <v>-48.682829474233408</v>
      </c>
      <c r="AD336" s="53">
        <f t="shared" si="428"/>
        <v>802.9195277810752</v>
      </c>
      <c r="AE336" s="53">
        <f t="shared" si="399"/>
        <v>9442.0725283648608</v>
      </c>
      <c r="AF336" s="19"/>
      <c r="AG336" s="46"/>
      <c r="AH336" s="19"/>
      <c r="AI336" s="55">
        <f t="shared" si="415"/>
        <v>4</v>
      </c>
      <c r="AJ336" s="27">
        <f t="shared" si="429"/>
        <v>10011.461890455706</v>
      </c>
      <c r="AK336" s="27">
        <f t="shared" si="430"/>
        <v>500.57309452278537</v>
      </c>
      <c r="AL336" s="28">
        <f t="shared" si="431"/>
        <v>25</v>
      </c>
      <c r="AM336" s="27">
        <f t="shared" si="416"/>
        <v>1000000</v>
      </c>
      <c r="AN336" s="56">
        <f t="shared" si="417"/>
        <v>0.34599999999999997</v>
      </c>
      <c r="AO336" s="52">
        <f t="shared" si="400"/>
        <v>346</v>
      </c>
      <c r="AP336" s="56"/>
      <c r="AQ336" s="9">
        <f t="shared" si="432"/>
        <v>0.62587642487878026</v>
      </c>
      <c r="AR336" s="9">
        <f t="shared" si="418"/>
        <v>0</v>
      </c>
      <c r="AS336" s="30">
        <f t="shared" si="419"/>
        <v>0.9983216615106324</v>
      </c>
      <c r="AT336" s="30">
        <f t="shared" si="420"/>
        <v>6.2482599238531842E-4</v>
      </c>
      <c r="AU336" s="30">
        <f t="shared" si="421"/>
        <v>0</v>
      </c>
      <c r="AV336" s="30">
        <f t="shared" si="401"/>
        <v>0.99769683551824706</v>
      </c>
      <c r="AW336" s="30"/>
      <c r="AX336" s="52">
        <f t="shared" si="422"/>
        <v>296.50153346865784</v>
      </c>
      <c r="AY336" s="52">
        <f t="shared" si="402"/>
        <v>345.20310508931351</v>
      </c>
      <c r="AZ336" s="19"/>
      <c r="BA336" s="30"/>
      <c r="BB336" s="53">
        <f t="shared" si="403"/>
        <v>9983.0009352700945</v>
      </c>
      <c r="BC336" s="53">
        <f t="shared" si="404"/>
        <v>-499.15004676350475</v>
      </c>
      <c r="BD336" s="53">
        <f t="shared" si="405"/>
        <v>-24.928929072754237</v>
      </c>
      <c r="BE336" s="53">
        <f t="shared" si="423"/>
        <v>-624.82599238531839</v>
      </c>
      <c r="BF336" s="53">
        <f t="shared" si="406"/>
        <v>8834.0959670485172</v>
      </c>
      <c r="BG336" s="53">
        <f t="shared" si="433"/>
        <v>-48.682829474233408</v>
      </c>
      <c r="BH336" s="53">
        <f t="shared" si="434"/>
        <v>802.92912018099571</v>
      </c>
      <c r="BI336" s="53">
        <f t="shared" si="407"/>
        <v>9588.3422577552792</v>
      </c>
    </row>
    <row r="337" spans="1:61" x14ac:dyDescent="0.2">
      <c r="A337" s="19"/>
      <c r="B337" s="19"/>
      <c r="C337" s="19"/>
      <c r="D337" s="21"/>
      <c r="E337" s="55">
        <f t="shared" si="408"/>
        <v>5</v>
      </c>
      <c r="F337" s="27">
        <f t="shared" si="435"/>
        <v>10011.461890455706</v>
      </c>
      <c r="G337" s="27">
        <f t="shared" si="436"/>
        <v>500.57309452278537</v>
      </c>
      <c r="H337" s="28">
        <f t="shared" si="424"/>
        <v>25</v>
      </c>
      <c r="I337" s="27">
        <f t="shared" si="409"/>
        <v>1000000</v>
      </c>
      <c r="J337" s="56">
        <f t="shared" si="410"/>
        <v>0.39600000000000002</v>
      </c>
      <c r="K337" s="52">
        <f t="shared" si="392"/>
        <v>396</v>
      </c>
      <c r="L337" s="56"/>
      <c r="M337" s="96">
        <f t="shared" si="425"/>
        <v>0.82584488116899601</v>
      </c>
      <c r="N337" s="9">
        <v>0</v>
      </c>
      <c r="O337" s="30">
        <f t="shared" si="426"/>
        <v>0.99715716291016943</v>
      </c>
      <c r="P337" s="30">
        <f t="shared" si="411"/>
        <v>8.2349713871036217E-4</v>
      </c>
      <c r="Q337" s="30">
        <f t="shared" si="412"/>
        <v>0</v>
      </c>
      <c r="R337" s="30">
        <f t="shared" si="393"/>
        <v>0.9963336657714591</v>
      </c>
      <c r="S337" s="30"/>
      <c r="T337" s="52">
        <f t="shared" si="413"/>
        <v>345.01637836691862</v>
      </c>
      <c r="U337" s="52">
        <f t="shared" si="394"/>
        <v>394.54813164549779</v>
      </c>
      <c r="V337" s="19"/>
      <c r="W337" s="30"/>
      <c r="X337" s="53">
        <f t="shared" si="395"/>
        <v>9974.7565250489952</v>
      </c>
      <c r="Y337" s="53">
        <f t="shared" si="396"/>
        <v>-498.73782625244985</v>
      </c>
      <c r="Z337" s="53">
        <f t="shared" si="397"/>
        <v>-24.908341644286477</v>
      </c>
      <c r="AA337" s="53">
        <f t="shared" si="414"/>
        <v>-823.49713871036215</v>
      </c>
      <c r="AB337" s="53">
        <f t="shared" si="398"/>
        <v>8627.6132184418984</v>
      </c>
      <c r="AC337" s="53">
        <f t="shared" si="427"/>
        <v>-49.591062344744472</v>
      </c>
      <c r="AD337" s="53">
        <f t="shared" si="428"/>
        <v>806.26900888107014</v>
      </c>
      <c r="AE337" s="53">
        <f t="shared" si="399"/>
        <v>9384.2911649782236</v>
      </c>
      <c r="AF337" s="19"/>
      <c r="AG337" s="46"/>
      <c r="AH337" s="19"/>
      <c r="AI337" s="55">
        <f t="shared" si="415"/>
        <v>5</v>
      </c>
      <c r="AJ337" s="27">
        <f t="shared" si="429"/>
        <v>10011.461890455706</v>
      </c>
      <c r="AK337" s="27">
        <f t="shared" si="430"/>
        <v>500.57309452278537</v>
      </c>
      <c r="AL337" s="28">
        <f t="shared" si="431"/>
        <v>25</v>
      </c>
      <c r="AM337" s="27">
        <f t="shared" si="416"/>
        <v>1000000</v>
      </c>
      <c r="AN337" s="56">
        <f t="shared" si="417"/>
        <v>0.39600000000000002</v>
      </c>
      <c r="AO337" s="52">
        <f t="shared" si="400"/>
        <v>396</v>
      </c>
      <c r="AP337" s="56"/>
      <c r="AQ337" s="9">
        <f t="shared" si="432"/>
        <v>0.66893435374688681</v>
      </c>
      <c r="AR337" s="9">
        <f t="shared" si="418"/>
        <v>0</v>
      </c>
      <c r="AS337" s="30">
        <f t="shared" si="419"/>
        <v>0.99769683551824706</v>
      </c>
      <c r="AT337" s="30">
        <f t="shared" si="420"/>
        <v>6.6739368790271261E-4</v>
      </c>
      <c r="AU337" s="30">
        <f t="shared" si="421"/>
        <v>0</v>
      </c>
      <c r="AV337" s="30">
        <f t="shared" si="401"/>
        <v>0.99702944183034437</v>
      </c>
      <c r="AW337" s="30"/>
      <c r="AX337" s="52">
        <f t="shared" si="422"/>
        <v>345.20310508931351</v>
      </c>
      <c r="AY337" s="52">
        <f t="shared" si="402"/>
        <v>394.82365896481639</v>
      </c>
      <c r="AZ337" s="19"/>
      <c r="BA337" s="30"/>
      <c r="BB337" s="53">
        <f t="shared" si="403"/>
        <v>9974.7565250489952</v>
      </c>
      <c r="BC337" s="53">
        <f t="shared" si="404"/>
        <v>-498.73782625244985</v>
      </c>
      <c r="BD337" s="53">
        <f t="shared" si="405"/>
        <v>-24.908341644286477</v>
      </c>
      <c r="BE337" s="53">
        <f t="shared" si="423"/>
        <v>-667.3936879027126</v>
      </c>
      <c r="BF337" s="53">
        <f t="shared" si="406"/>
        <v>8783.7166692495466</v>
      </c>
      <c r="BG337" s="53">
        <f t="shared" si="433"/>
        <v>-49.591062344744472</v>
      </c>
      <c r="BH337" s="53">
        <f t="shared" si="434"/>
        <v>806.28433842303957</v>
      </c>
      <c r="BI337" s="53">
        <f t="shared" si="407"/>
        <v>9540.4099453278413</v>
      </c>
    </row>
    <row r="338" spans="1:61" x14ac:dyDescent="0.2">
      <c r="A338" s="19"/>
      <c r="B338" s="19"/>
      <c r="C338" s="19"/>
      <c r="D338" s="21"/>
      <c r="E338" s="55">
        <f t="shared" si="408"/>
        <v>6</v>
      </c>
      <c r="F338" s="27">
        <f t="shared" si="435"/>
        <v>10011.461890455706</v>
      </c>
      <c r="G338" s="27">
        <f t="shared" si="436"/>
        <v>500.57309452278537</v>
      </c>
      <c r="H338" s="28">
        <f t="shared" si="424"/>
        <v>25</v>
      </c>
      <c r="I338" s="27">
        <f t="shared" si="409"/>
        <v>1000000</v>
      </c>
      <c r="J338" s="56">
        <f t="shared" si="410"/>
        <v>0.44900000000000001</v>
      </c>
      <c r="K338" s="52">
        <f t="shared" si="392"/>
        <v>449</v>
      </c>
      <c r="L338" s="56"/>
      <c r="M338" s="96">
        <f t="shared" si="425"/>
        <v>0.88649214444726809</v>
      </c>
      <c r="N338" s="9">
        <v>0</v>
      </c>
      <c r="O338" s="30">
        <f t="shared" si="426"/>
        <v>0.9963336657714591</v>
      </c>
      <c r="P338" s="30">
        <f t="shared" si="411"/>
        <v>8.8324196795474836E-4</v>
      </c>
      <c r="Q338" s="30">
        <f t="shared" si="412"/>
        <v>0</v>
      </c>
      <c r="R338" s="30">
        <f t="shared" si="393"/>
        <v>0.99545042380350435</v>
      </c>
      <c r="S338" s="30"/>
      <c r="T338" s="52">
        <f t="shared" si="413"/>
        <v>394.54813164549779</v>
      </c>
      <c r="U338" s="52">
        <f t="shared" si="394"/>
        <v>446.95724028777346</v>
      </c>
      <c r="V338" s="19"/>
      <c r="W338" s="30"/>
      <c r="X338" s="53">
        <f t="shared" si="395"/>
        <v>9965.9139817467658</v>
      </c>
      <c r="Y338" s="53">
        <f t="shared" si="396"/>
        <v>-498.29569908733833</v>
      </c>
      <c r="Z338" s="53">
        <f t="shared" si="397"/>
        <v>-24.886260595087609</v>
      </c>
      <c r="AA338" s="53">
        <f t="shared" si="414"/>
        <v>-883.24196795474836</v>
      </c>
      <c r="AB338" s="53">
        <f t="shared" si="398"/>
        <v>8559.4900541095922</v>
      </c>
      <c r="AC338" s="53">
        <f t="shared" si="427"/>
        <v>-52.479579418958032</v>
      </c>
      <c r="AD338" s="53">
        <f t="shared" si="428"/>
        <v>809.64573263477223</v>
      </c>
      <c r="AE338" s="53">
        <f t="shared" si="399"/>
        <v>9316.6562073254063</v>
      </c>
      <c r="AF338" s="19"/>
      <c r="AG338" s="46"/>
      <c r="AH338" s="19"/>
      <c r="AI338" s="55">
        <f t="shared" si="415"/>
        <v>6</v>
      </c>
      <c r="AJ338" s="27">
        <f t="shared" si="429"/>
        <v>10011.461890455706</v>
      </c>
      <c r="AK338" s="27">
        <f t="shared" si="430"/>
        <v>500.57309452278537</v>
      </c>
      <c r="AL338" s="28">
        <f t="shared" si="431"/>
        <v>25</v>
      </c>
      <c r="AM338" s="27">
        <f t="shared" si="416"/>
        <v>1000000</v>
      </c>
      <c r="AN338" s="56">
        <f t="shared" si="417"/>
        <v>0.44900000000000001</v>
      </c>
      <c r="AO338" s="52">
        <f t="shared" si="400"/>
        <v>449</v>
      </c>
      <c r="AP338" s="56"/>
      <c r="AQ338" s="9">
        <f t="shared" si="432"/>
        <v>0.71805863700228723</v>
      </c>
      <c r="AR338" s="9">
        <f t="shared" si="418"/>
        <v>0</v>
      </c>
      <c r="AS338" s="30">
        <f t="shared" si="419"/>
        <v>0.99702944183034437</v>
      </c>
      <c r="AT338" s="30">
        <f t="shared" si="420"/>
        <v>7.1592560205184833E-4</v>
      </c>
      <c r="AU338" s="30">
        <f t="shared" si="421"/>
        <v>0</v>
      </c>
      <c r="AV338" s="30">
        <f t="shared" si="401"/>
        <v>0.99631351622829256</v>
      </c>
      <c r="AW338" s="30"/>
      <c r="AX338" s="52">
        <f t="shared" si="422"/>
        <v>394.82365896481639</v>
      </c>
      <c r="AY338" s="52">
        <f t="shared" si="402"/>
        <v>447.34476878650338</v>
      </c>
      <c r="AZ338" s="19"/>
      <c r="BA338" s="30"/>
      <c r="BB338" s="53">
        <f t="shared" si="403"/>
        <v>9965.9139817467658</v>
      </c>
      <c r="BC338" s="53">
        <f t="shared" si="404"/>
        <v>-498.29569908733833</v>
      </c>
      <c r="BD338" s="53">
        <f t="shared" si="405"/>
        <v>-24.886260595087609</v>
      </c>
      <c r="BE338" s="53">
        <f t="shared" si="423"/>
        <v>-715.92560205184839</v>
      </c>
      <c r="BF338" s="53">
        <f t="shared" si="406"/>
        <v>8726.8064200124918</v>
      </c>
      <c r="BG338" s="53">
        <f t="shared" si="433"/>
        <v>-52.479579418958032</v>
      </c>
      <c r="BH338" s="53">
        <f t="shared" si="434"/>
        <v>809.66835236242025</v>
      </c>
      <c r="BI338" s="53">
        <f t="shared" si="407"/>
        <v>9483.9951929559538</v>
      </c>
    </row>
    <row r="339" spans="1:61" x14ac:dyDescent="0.2">
      <c r="A339" s="220" t="s">
        <v>72</v>
      </c>
      <c r="B339" s="220"/>
      <c r="C339" s="59"/>
      <c r="D339" s="21"/>
      <c r="E339" s="55">
        <f t="shared" si="408"/>
        <v>7</v>
      </c>
      <c r="F339" s="27">
        <f t="shared" si="435"/>
        <v>10011.461890455706</v>
      </c>
      <c r="G339" s="27">
        <f t="shared" si="436"/>
        <v>500.57309452278537</v>
      </c>
      <c r="H339" s="28">
        <f t="shared" si="424"/>
        <v>25</v>
      </c>
      <c r="I339" s="27">
        <f t="shared" si="409"/>
        <v>1000000</v>
      </c>
      <c r="J339" s="56">
        <f t="shared" si="410"/>
        <v>0.503</v>
      </c>
      <c r="K339" s="52">
        <f t="shared" si="392"/>
        <v>503</v>
      </c>
      <c r="L339" s="56"/>
      <c r="M339" s="96">
        <f t="shared" si="425"/>
        <v>0.95520088094027955</v>
      </c>
      <c r="N339" s="9">
        <v>0</v>
      </c>
      <c r="O339" s="30">
        <f t="shared" si="426"/>
        <v>0.99545042380350435</v>
      </c>
      <c r="P339" s="30">
        <f t="shared" si="411"/>
        <v>9.5085512174948193E-4</v>
      </c>
      <c r="Q339" s="30">
        <f t="shared" si="412"/>
        <v>0</v>
      </c>
      <c r="R339" s="30">
        <f t="shared" si="393"/>
        <v>0.99449956868175482</v>
      </c>
      <c r="S339" s="30"/>
      <c r="T339" s="52">
        <f t="shared" si="413"/>
        <v>446.95724028777346</v>
      </c>
      <c r="U339" s="52">
        <f t="shared" si="394"/>
        <v>500.23328304692268</v>
      </c>
      <c r="V339" s="19"/>
      <c r="W339" s="30"/>
      <c r="X339" s="53">
        <f t="shared" si="395"/>
        <v>9956.3945319320264</v>
      </c>
      <c r="Y339" s="53">
        <f t="shared" si="396"/>
        <v>-497.81972659660136</v>
      </c>
      <c r="Z339" s="53">
        <f t="shared" si="397"/>
        <v>-24.862489217043869</v>
      </c>
      <c r="AA339" s="53">
        <f t="shared" si="414"/>
        <v>-950.8551217494819</v>
      </c>
      <c r="AB339" s="53">
        <f t="shared" si="398"/>
        <v>8482.8571943688985</v>
      </c>
      <c r="AC339" s="53">
        <f t="shared" si="427"/>
        <v>-53.357747241777552</v>
      </c>
      <c r="AD339" s="53">
        <f t="shared" si="428"/>
        <v>813.20588330196495</v>
      </c>
      <c r="AE339" s="53">
        <f t="shared" si="399"/>
        <v>9242.7053304290857</v>
      </c>
      <c r="AF339" s="19"/>
      <c r="AG339" s="46"/>
      <c r="AH339" s="19"/>
      <c r="AI339" s="55">
        <f t="shared" si="415"/>
        <v>7</v>
      </c>
      <c r="AJ339" s="27">
        <f t="shared" si="429"/>
        <v>10011.461890455706</v>
      </c>
      <c r="AK339" s="27">
        <f t="shared" si="430"/>
        <v>500.57309452278537</v>
      </c>
      <c r="AL339" s="28">
        <f t="shared" si="431"/>
        <v>25</v>
      </c>
      <c r="AM339" s="27">
        <f t="shared" si="416"/>
        <v>1000000</v>
      </c>
      <c r="AN339" s="56">
        <f t="shared" si="417"/>
        <v>0.503</v>
      </c>
      <c r="AO339" s="52">
        <f t="shared" si="400"/>
        <v>503</v>
      </c>
      <c r="AP339" s="56"/>
      <c r="AQ339" s="9">
        <f t="shared" si="432"/>
        <v>0.77371271356162652</v>
      </c>
      <c r="AR339" s="9">
        <f t="shared" si="418"/>
        <v>0</v>
      </c>
      <c r="AS339" s="30">
        <f t="shared" si="419"/>
        <v>0.99631351622829256</v>
      </c>
      <c r="AT339" s="30">
        <f t="shared" si="420"/>
        <v>7.7086043419911791E-4</v>
      </c>
      <c r="AU339" s="30">
        <f t="shared" si="421"/>
        <v>0</v>
      </c>
      <c r="AV339" s="30">
        <f t="shared" si="401"/>
        <v>0.9955426557940934</v>
      </c>
      <c r="AW339" s="30"/>
      <c r="AX339" s="52">
        <f t="shared" si="422"/>
        <v>447.34476878650338</v>
      </c>
      <c r="AY339" s="52">
        <f t="shared" si="402"/>
        <v>500.75795586442899</v>
      </c>
      <c r="AZ339" s="19"/>
      <c r="BA339" s="30"/>
      <c r="BB339" s="53">
        <f t="shared" si="403"/>
        <v>9956.3945319320264</v>
      </c>
      <c r="BC339" s="53">
        <f t="shared" si="404"/>
        <v>-497.81972659660136</v>
      </c>
      <c r="BD339" s="53">
        <f t="shared" si="405"/>
        <v>-24.862489217043869</v>
      </c>
      <c r="BE339" s="53">
        <f t="shared" si="423"/>
        <v>-770.86043419911789</v>
      </c>
      <c r="BF339" s="53">
        <f t="shared" si="406"/>
        <v>8662.8518819192632</v>
      </c>
      <c r="BG339" s="53">
        <f t="shared" si="433"/>
        <v>-53.357747241777552</v>
      </c>
      <c r="BH339" s="53">
        <f t="shared" si="434"/>
        <v>813.23769789341372</v>
      </c>
      <c r="BI339" s="53">
        <f t="shared" si="407"/>
        <v>9422.7318325708984</v>
      </c>
    </row>
    <row r="340" spans="1:61" x14ac:dyDescent="0.2">
      <c r="A340" s="37" t="s">
        <v>8</v>
      </c>
      <c r="B340" s="37" t="s">
        <v>73</v>
      </c>
      <c r="C340" s="59"/>
      <c r="D340" s="21"/>
      <c r="E340" s="55">
        <f t="shared" si="408"/>
        <v>8</v>
      </c>
      <c r="F340" s="27">
        <f t="shared" si="435"/>
        <v>10011.461890455706</v>
      </c>
      <c r="G340" s="27">
        <f t="shared" si="436"/>
        <v>500.57309452278537</v>
      </c>
      <c r="H340" s="28">
        <f t="shared" si="424"/>
        <v>25</v>
      </c>
      <c r="I340" s="27">
        <f t="shared" si="409"/>
        <v>1000000</v>
      </c>
      <c r="J340" s="56">
        <f t="shared" si="410"/>
        <v>0.56000000000000005</v>
      </c>
      <c r="K340" s="52">
        <f t="shared" si="392"/>
        <v>560</v>
      </c>
      <c r="L340" s="56"/>
      <c r="M340" s="96">
        <f t="shared" si="425"/>
        <v>1.0312697121728083</v>
      </c>
      <c r="N340" s="9">
        <v>0</v>
      </c>
      <c r="O340" s="30">
        <f t="shared" si="426"/>
        <v>0.99449956868175482</v>
      </c>
      <c r="P340" s="30">
        <f t="shared" si="411"/>
        <v>1.0255972839504153E-3</v>
      </c>
      <c r="Q340" s="30">
        <f t="shared" si="412"/>
        <v>0</v>
      </c>
      <c r="R340" s="30">
        <f t="shared" si="393"/>
        <v>0.99347397139780436</v>
      </c>
      <c r="S340" s="30"/>
      <c r="T340" s="52">
        <f t="shared" si="413"/>
        <v>500.23328304692268</v>
      </c>
      <c r="U340" s="52">
        <f t="shared" si="394"/>
        <v>556.3454239827704</v>
      </c>
      <c r="V340" s="19"/>
      <c r="W340" s="30"/>
      <c r="X340" s="53">
        <f t="shared" si="395"/>
        <v>9946.1268038088001</v>
      </c>
      <c r="Y340" s="53">
        <f t="shared" si="396"/>
        <v>-497.3063401904401</v>
      </c>
      <c r="Z340" s="53">
        <f t="shared" si="397"/>
        <v>-24.83684928494511</v>
      </c>
      <c r="AA340" s="53">
        <f t="shared" si="414"/>
        <v>-1025.5972839504154</v>
      </c>
      <c r="AB340" s="53">
        <f t="shared" si="398"/>
        <v>8398.3863303829985</v>
      </c>
      <c r="AC340" s="53">
        <f t="shared" si="427"/>
        <v>-56.20819528862009</v>
      </c>
      <c r="AD340" s="53">
        <f t="shared" si="428"/>
        <v>816.77884669007199</v>
      </c>
      <c r="AE340" s="53">
        <f t="shared" si="399"/>
        <v>9158.9569817844495</v>
      </c>
      <c r="AF340" s="19"/>
      <c r="AG340" s="46"/>
      <c r="AH340" s="19"/>
      <c r="AI340" s="55">
        <f t="shared" si="415"/>
        <v>8</v>
      </c>
      <c r="AJ340" s="27">
        <f t="shared" si="429"/>
        <v>10011.461890455706</v>
      </c>
      <c r="AK340" s="27">
        <f t="shared" si="430"/>
        <v>500.57309452278537</v>
      </c>
      <c r="AL340" s="28">
        <f t="shared" si="431"/>
        <v>25</v>
      </c>
      <c r="AM340" s="27">
        <f t="shared" si="416"/>
        <v>1000000</v>
      </c>
      <c r="AN340" s="56">
        <f t="shared" si="417"/>
        <v>0.56000000000000005</v>
      </c>
      <c r="AO340" s="52">
        <f t="shared" si="400"/>
        <v>560</v>
      </c>
      <c r="AP340" s="56"/>
      <c r="AQ340" s="9">
        <f t="shared" si="432"/>
        <v>0.83532846685997475</v>
      </c>
      <c r="AR340" s="9">
        <f t="shared" si="418"/>
        <v>0</v>
      </c>
      <c r="AS340" s="30">
        <f t="shared" si="419"/>
        <v>0.9955426557940934</v>
      </c>
      <c r="AT340" s="30">
        <f t="shared" si="420"/>
        <v>8.3160512035818752E-4</v>
      </c>
      <c r="AU340" s="30">
        <f t="shared" si="421"/>
        <v>0</v>
      </c>
      <c r="AV340" s="30">
        <f t="shared" si="401"/>
        <v>0.99471105067373522</v>
      </c>
      <c r="AW340" s="30"/>
      <c r="AX340" s="52">
        <f t="shared" si="422"/>
        <v>500.75795586442899</v>
      </c>
      <c r="AY340" s="52">
        <f t="shared" si="402"/>
        <v>557.0381883772917</v>
      </c>
      <c r="AZ340" s="19"/>
      <c r="BA340" s="30"/>
      <c r="BB340" s="53">
        <f t="shared" si="403"/>
        <v>9946.1268038088001</v>
      </c>
      <c r="BC340" s="53">
        <f t="shared" si="404"/>
        <v>-497.3063401904401</v>
      </c>
      <c r="BD340" s="53">
        <f t="shared" si="405"/>
        <v>-24.83684928494511</v>
      </c>
      <c r="BE340" s="53">
        <f t="shared" si="423"/>
        <v>-831.60512035818749</v>
      </c>
      <c r="BF340" s="53">
        <f t="shared" si="406"/>
        <v>8592.3784939752259</v>
      </c>
      <c r="BG340" s="53">
        <f t="shared" si="433"/>
        <v>-56.20819528862009</v>
      </c>
      <c r="BH340" s="53">
        <f t="shared" si="434"/>
        <v>816.82192029985276</v>
      </c>
      <c r="BI340" s="53">
        <f t="shared" si="407"/>
        <v>9352.9922189864592</v>
      </c>
    </row>
    <row r="341" spans="1:61" x14ac:dyDescent="0.2">
      <c r="A341" s="21">
        <v>1</v>
      </c>
      <c r="B341" s="59">
        <f>B236</f>
        <v>0.8</v>
      </c>
      <c r="C341" s="19"/>
      <c r="D341" s="21"/>
      <c r="E341" s="55">
        <f t="shared" si="408"/>
        <v>9</v>
      </c>
      <c r="F341" s="27">
        <f t="shared" si="435"/>
        <v>10011.461890455706</v>
      </c>
      <c r="G341" s="27">
        <f t="shared" si="436"/>
        <v>500.57309452278537</v>
      </c>
      <c r="H341" s="28">
        <f t="shared" si="424"/>
        <v>25</v>
      </c>
      <c r="I341" s="27">
        <f t="shared" si="409"/>
        <v>1000000</v>
      </c>
      <c r="J341" s="56">
        <f t="shared" si="410"/>
        <v>0.61899999999999999</v>
      </c>
      <c r="K341" s="52">
        <f t="shared" si="392"/>
        <v>619</v>
      </c>
      <c r="L341" s="56"/>
      <c r="M341" s="96">
        <f t="shared" si="425"/>
        <v>1.1162557062007623</v>
      </c>
      <c r="N341" s="9">
        <v>0</v>
      </c>
      <c r="O341" s="30">
        <f t="shared" si="426"/>
        <v>0.99347397139780436</v>
      </c>
      <c r="P341" s="30">
        <f t="shared" si="411"/>
        <v>1.1089709895347319E-3</v>
      </c>
      <c r="Q341" s="30">
        <f t="shared" si="412"/>
        <v>0</v>
      </c>
      <c r="R341" s="30">
        <f t="shared" si="393"/>
        <v>0.99236500040826958</v>
      </c>
      <c r="S341" s="30"/>
      <c r="T341" s="52">
        <f t="shared" si="413"/>
        <v>556.3454239827704</v>
      </c>
      <c r="U341" s="52">
        <f t="shared" si="394"/>
        <v>614.27393525271884</v>
      </c>
      <c r="V341" s="19"/>
      <c r="W341" s="30"/>
      <c r="X341" s="53">
        <f t="shared" si="395"/>
        <v>9935.0243830094532</v>
      </c>
      <c r="Y341" s="53">
        <f t="shared" si="396"/>
        <v>-496.75121915047265</v>
      </c>
      <c r="Z341" s="53">
        <f t="shared" si="397"/>
        <v>-24.809125010206738</v>
      </c>
      <c r="AA341" s="53">
        <f t="shared" si="414"/>
        <v>-1108.9709895347319</v>
      </c>
      <c r="AB341" s="53">
        <f t="shared" si="398"/>
        <v>8304.4930493140437</v>
      </c>
      <c r="AC341" s="53">
        <f t="shared" si="427"/>
        <v>-58.040629833458141</v>
      </c>
      <c r="AD341" s="53">
        <f t="shared" si="428"/>
        <v>820.51954398384282</v>
      </c>
      <c r="AE341" s="53">
        <f t="shared" si="399"/>
        <v>9066.971963464428</v>
      </c>
      <c r="AF341" s="19"/>
      <c r="AG341" s="46"/>
      <c r="AH341" s="19"/>
      <c r="AI341" s="55">
        <f t="shared" si="415"/>
        <v>9</v>
      </c>
      <c r="AJ341" s="27">
        <f t="shared" si="429"/>
        <v>10011.461890455706</v>
      </c>
      <c r="AK341" s="27">
        <f t="shared" si="430"/>
        <v>500.57309452278537</v>
      </c>
      <c r="AL341" s="28">
        <f t="shared" si="431"/>
        <v>25</v>
      </c>
      <c r="AM341" s="27">
        <f t="shared" si="416"/>
        <v>1000000</v>
      </c>
      <c r="AN341" s="56">
        <f t="shared" si="417"/>
        <v>0.61899999999999999</v>
      </c>
      <c r="AO341" s="52">
        <f t="shared" si="400"/>
        <v>619</v>
      </c>
      <c r="AP341" s="56"/>
      <c r="AQ341" s="9">
        <f t="shared" si="432"/>
        <v>0.90416712202261751</v>
      </c>
      <c r="AR341" s="9">
        <f t="shared" si="418"/>
        <v>0</v>
      </c>
      <c r="AS341" s="30">
        <f t="shared" si="419"/>
        <v>0.99471105067373522</v>
      </c>
      <c r="AT341" s="30">
        <f t="shared" si="420"/>
        <v>8.9938502793176524E-4</v>
      </c>
      <c r="AU341" s="30">
        <f t="shared" si="421"/>
        <v>0</v>
      </c>
      <c r="AV341" s="30">
        <f t="shared" si="401"/>
        <v>0.99381166564580348</v>
      </c>
      <c r="AW341" s="30"/>
      <c r="AX341" s="52">
        <f t="shared" si="422"/>
        <v>557.0381883772917</v>
      </c>
      <c r="AY341" s="52">
        <f t="shared" si="402"/>
        <v>615.1694210347523</v>
      </c>
      <c r="AZ341" s="19"/>
      <c r="BA341" s="30"/>
      <c r="BB341" s="53">
        <f t="shared" si="403"/>
        <v>9935.0243830094532</v>
      </c>
      <c r="BC341" s="53">
        <f t="shared" si="404"/>
        <v>-496.75121915047265</v>
      </c>
      <c r="BD341" s="53">
        <f t="shared" si="405"/>
        <v>-24.809125010206738</v>
      </c>
      <c r="BE341" s="53">
        <f t="shared" si="423"/>
        <v>-899.38502793176519</v>
      </c>
      <c r="BF341" s="53">
        <f t="shared" si="406"/>
        <v>8514.0790109170102</v>
      </c>
      <c r="BG341" s="53">
        <f t="shared" si="433"/>
        <v>-58.040629833458141</v>
      </c>
      <c r="BH341" s="53">
        <f t="shared" si="434"/>
        <v>820.57641726220618</v>
      </c>
      <c r="BI341" s="53">
        <f t="shared" si="407"/>
        <v>9276.6147983457577</v>
      </c>
    </row>
    <row r="342" spans="1:61" x14ac:dyDescent="0.2">
      <c r="A342" s="39" t="s">
        <v>74</v>
      </c>
      <c r="B342" s="59">
        <f>B237</f>
        <v>0.05</v>
      </c>
      <c r="C342" s="19"/>
      <c r="D342" s="21"/>
      <c r="E342" s="55">
        <f t="shared" si="408"/>
        <v>10</v>
      </c>
      <c r="F342" s="27">
        <f t="shared" si="435"/>
        <v>10011.461890455706</v>
      </c>
      <c r="G342" s="27">
        <f t="shared" si="436"/>
        <v>500.57309452278537</v>
      </c>
      <c r="H342" s="28">
        <f t="shared" ref="H342:H405" si="437">$B$32</f>
        <v>25</v>
      </c>
      <c r="I342" s="27">
        <f t="shared" si="409"/>
        <v>1000000</v>
      </c>
      <c r="J342" s="56">
        <f t="shared" si="410"/>
        <v>0.68</v>
      </c>
      <c r="K342" s="52">
        <f t="shared" si="392"/>
        <v>680</v>
      </c>
      <c r="L342" s="56"/>
      <c r="M342" s="96">
        <f t="shared" si="425"/>
        <v>1.2102241006607368</v>
      </c>
      <c r="N342" s="9">
        <v>0</v>
      </c>
      <c r="O342" s="30">
        <f t="shared" si="426"/>
        <v>0.99236500040826958</v>
      </c>
      <c r="P342" s="30">
        <f t="shared" si="411"/>
        <v>1.2009840401462897E-3</v>
      </c>
      <c r="Q342" s="30">
        <f t="shared" si="412"/>
        <v>0</v>
      </c>
      <c r="R342" s="30">
        <f t="shared" si="393"/>
        <v>0.99116401636812335</v>
      </c>
      <c r="S342" s="30"/>
      <c r="T342" s="52">
        <f t="shared" si="413"/>
        <v>614.27393525271884</v>
      </c>
      <c r="U342" s="52">
        <f t="shared" si="394"/>
        <v>673.99153113032389</v>
      </c>
      <c r="V342" s="19"/>
      <c r="W342" s="30"/>
      <c r="X342" s="53">
        <f t="shared" si="395"/>
        <v>9923.0007770604825</v>
      </c>
      <c r="Y342" s="53">
        <f t="shared" si="396"/>
        <v>-496.15003885302417</v>
      </c>
      <c r="Z342" s="53">
        <f t="shared" si="397"/>
        <v>-24.779100409203085</v>
      </c>
      <c r="AA342" s="53">
        <f t="shared" si="414"/>
        <v>-1200.9840401462898</v>
      </c>
      <c r="AB342" s="53">
        <f t="shared" si="398"/>
        <v>8201.0875976519656</v>
      </c>
      <c r="AC342" s="53">
        <f t="shared" si="427"/>
        <v>-59.847811982382424</v>
      </c>
      <c r="AD342" s="53">
        <f t="shared" si="428"/>
        <v>824.33751380717604</v>
      </c>
      <c r="AE342" s="53">
        <f t="shared" si="399"/>
        <v>8965.5772994767594</v>
      </c>
      <c r="AF342" s="19"/>
      <c r="AG342" s="46"/>
      <c r="AH342" s="19"/>
      <c r="AI342" s="55">
        <f t="shared" si="415"/>
        <v>10</v>
      </c>
      <c r="AJ342" s="27">
        <f t="shared" si="429"/>
        <v>10011.461890455706</v>
      </c>
      <c r="AK342" s="27">
        <f t="shared" si="430"/>
        <v>500.57309452278537</v>
      </c>
      <c r="AL342" s="28">
        <f t="shared" si="431"/>
        <v>25</v>
      </c>
      <c r="AM342" s="27">
        <f t="shared" si="416"/>
        <v>1000000</v>
      </c>
      <c r="AN342" s="56">
        <f t="shared" si="417"/>
        <v>0.68</v>
      </c>
      <c r="AO342" s="52">
        <f t="shared" si="400"/>
        <v>680</v>
      </c>
      <c r="AP342" s="56"/>
      <c r="AQ342" s="9">
        <f t="shared" si="432"/>
        <v>0.98028152153519688</v>
      </c>
      <c r="AR342" s="9">
        <f t="shared" si="418"/>
        <v>0</v>
      </c>
      <c r="AS342" s="30">
        <f t="shared" si="419"/>
        <v>0.99381166564580348</v>
      </c>
      <c r="AT342" s="30">
        <f t="shared" si="420"/>
        <v>9.7421521171869667E-4</v>
      </c>
      <c r="AU342" s="30">
        <f t="shared" si="421"/>
        <v>0</v>
      </c>
      <c r="AV342" s="30">
        <f t="shared" si="401"/>
        <v>0.99283745043408478</v>
      </c>
      <c r="AW342" s="30"/>
      <c r="AX342" s="52">
        <f t="shared" si="422"/>
        <v>615.1694210347523</v>
      </c>
      <c r="AY342" s="52">
        <f t="shared" si="402"/>
        <v>675.12946629517762</v>
      </c>
      <c r="AZ342" s="19"/>
      <c r="BA342" s="30"/>
      <c r="BB342" s="53">
        <f t="shared" si="403"/>
        <v>9923.0007770604825</v>
      </c>
      <c r="BC342" s="53">
        <f t="shared" si="404"/>
        <v>-496.15003885302417</v>
      </c>
      <c r="BD342" s="53">
        <f t="shared" si="405"/>
        <v>-24.779100409203085</v>
      </c>
      <c r="BE342" s="53">
        <f t="shared" si="423"/>
        <v>-974.21521171869665</v>
      </c>
      <c r="BF342" s="53">
        <f t="shared" si="406"/>
        <v>8427.8564260795592</v>
      </c>
      <c r="BG342" s="53">
        <f t="shared" si="433"/>
        <v>-59.847811982382424</v>
      </c>
      <c r="BH342" s="53">
        <f t="shared" si="434"/>
        <v>824.41102972767476</v>
      </c>
      <c r="BI342" s="53">
        <f t="shared" si="407"/>
        <v>9192.4196438248509</v>
      </c>
    </row>
    <row r="343" spans="1:61" x14ac:dyDescent="0.2">
      <c r="A343" s="19"/>
      <c r="B343" s="19"/>
      <c r="C343" s="19"/>
      <c r="D343" s="21"/>
      <c r="E343" s="55">
        <f t="shared" si="408"/>
        <v>11</v>
      </c>
      <c r="F343" s="27">
        <f t="shared" si="435"/>
        <v>10011.461890455706</v>
      </c>
      <c r="G343" s="27">
        <f t="shared" si="436"/>
        <v>500.57309452278537</v>
      </c>
      <c r="H343" s="28">
        <f t="shared" si="437"/>
        <v>25</v>
      </c>
      <c r="I343" s="27">
        <f t="shared" si="409"/>
        <v>1000000</v>
      </c>
      <c r="J343" s="56">
        <f t="shared" si="410"/>
        <v>0.74399999999999999</v>
      </c>
      <c r="K343" s="52">
        <f t="shared" si="392"/>
        <v>744</v>
      </c>
      <c r="L343" s="28"/>
      <c r="M343" s="96">
        <f t="shared" si="425"/>
        <v>1.3141842576365947</v>
      </c>
      <c r="N343" s="9">
        <v>0</v>
      </c>
      <c r="O343" s="30">
        <f t="shared" si="426"/>
        <v>0.99116401636812335</v>
      </c>
      <c r="P343" s="30">
        <f t="shared" si="411"/>
        <v>1.3025721470468479E-3</v>
      </c>
      <c r="Q343" s="30">
        <f t="shared" si="412"/>
        <v>0</v>
      </c>
      <c r="R343" s="30">
        <f t="shared" si="393"/>
        <v>0.98986144422107647</v>
      </c>
      <c r="S343" s="28"/>
      <c r="T343" s="52">
        <f t="shared" si="413"/>
        <v>673.99153113032389</v>
      </c>
      <c r="U343" s="52">
        <f t="shared" si="394"/>
        <v>736.45691450048093</v>
      </c>
      <c r="V343" s="19"/>
      <c r="W343" s="28"/>
      <c r="X343" s="53">
        <f t="shared" si="395"/>
        <v>9909.960125650754</v>
      </c>
      <c r="Y343" s="53">
        <f t="shared" si="396"/>
        <v>-495.49800628253774</v>
      </c>
      <c r="Z343" s="53">
        <f t="shared" si="397"/>
        <v>-24.746536105526911</v>
      </c>
      <c r="AA343" s="53">
        <f t="shared" si="414"/>
        <v>-1302.5721470468479</v>
      </c>
      <c r="AB343" s="53">
        <f t="shared" si="398"/>
        <v>8087.1434362158407</v>
      </c>
      <c r="AC343" s="53">
        <f t="shared" si="427"/>
        <v>-62.61782790026038</v>
      </c>
      <c r="AD343" s="53">
        <f t="shared" si="428"/>
        <v>828.22303983455049</v>
      </c>
      <c r="AE343" s="53">
        <f t="shared" si="399"/>
        <v>8852.748648150131</v>
      </c>
      <c r="AF343" s="19"/>
      <c r="AG343" s="46"/>
      <c r="AH343" s="19"/>
      <c r="AI343" s="55">
        <f t="shared" si="415"/>
        <v>11</v>
      </c>
      <c r="AJ343" s="27">
        <f t="shared" si="429"/>
        <v>10011.461890455706</v>
      </c>
      <c r="AK343" s="27">
        <f t="shared" si="430"/>
        <v>500.57309452278537</v>
      </c>
      <c r="AL343" s="28">
        <f t="shared" si="431"/>
        <v>25</v>
      </c>
      <c r="AM343" s="27">
        <f t="shared" si="416"/>
        <v>1000000</v>
      </c>
      <c r="AN343" s="56">
        <f t="shared" si="417"/>
        <v>0.74399999999999999</v>
      </c>
      <c r="AO343" s="52">
        <f t="shared" si="400"/>
        <v>744</v>
      </c>
      <c r="AP343" s="28"/>
      <c r="AQ343" s="9">
        <f t="shared" si="432"/>
        <v>1.0644892486856419</v>
      </c>
      <c r="AR343" s="9">
        <f t="shared" si="418"/>
        <v>0</v>
      </c>
      <c r="AS343" s="30">
        <f t="shared" si="419"/>
        <v>0.99283745043408478</v>
      </c>
      <c r="AT343" s="30">
        <f t="shared" si="420"/>
        <v>1.056864791679547E-3</v>
      </c>
      <c r="AU343" s="30">
        <f t="shared" si="421"/>
        <v>0</v>
      </c>
      <c r="AV343" s="30">
        <f t="shared" si="401"/>
        <v>0.99178058564240523</v>
      </c>
      <c r="AW343" s="28"/>
      <c r="AX343" s="52">
        <f t="shared" si="422"/>
        <v>675.12946629517762</v>
      </c>
      <c r="AY343" s="52">
        <f t="shared" si="402"/>
        <v>737.88475571794947</v>
      </c>
      <c r="AZ343" s="19"/>
      <c r="BA343" s="28"/>
      <c r="BB343" s="53">
        <f t="shared" si="403"/>
        <v>9909.960125650754</v>
      </c>
      <c r="BC343" s="53">
        <f t="shared" si="404"/>
        <v>-495.49800628253774</v>
      </c>
      <c r="BD343" s="53">
        <f t="shared" si="405"/>
        <v>-24.746536105526911</v>
      </c>
      <c r="BE343" s="53">
        <f t="shared" si="423"/>
        <v>-1056.8647916795471</v>
      </c>
      <c r="BF343" s="53">
        <f t="shared" si="406"/>
        <v>8332.8507915831415</v>
      </c>
      <c r="BG343" s="53">
        <f t="shared" si="433"/>
        <v>-62.61782790026038</v>
      </c>
      <c r="BH343" s="53">
        <f t="shared" si="434"/>
        <v>828.31645991199935</v>
      </c>
      <c r="BI343" s="53">
        <f t="shared" si="407"/>
        <v>9098.5494235948809</v>
      </c>
    </row>
    <row r="344" spans="1:61" x14ac:dyDescent="0.2">
      <c r="A344" s="220" t="s">
        <v>75</v>
      </c>
      <c r="B344" s="220"/>
      <c r="C344" s="19"/>
      <c r="D344" s="21"/>
      <c r="E344" s="55">
        <f t="shared" si="408"/>
        <v>12</v>
      </c>
      <c r="F344" s="27">
        <f t="shared" si="435"/>
        <v>10011.461890455706</v>
      </c>
      <c r="G344" s="27">
        <f t="shared" si="436"/>
        <v>500.57309452278537</v>
      </c>
      <c r="H344" s="28">
        <f t="shared" si="437"/>
        <v>25</v>
      </c>
      <c r="I344" s="27">
        <f t="shared" si="409"/>
        <v>1000000</v>
      </c>
      <c r="J344" s="56">
        <f t="shared" si="410"/>
        <v>0.80900000000000005</v>
      </c>
      <c r="K344" s="52">
        <f t="shared" si="392"/>
        <v>809</v>
      </c>
      <c r="L344" s="28"/>
      <c r="M344" s="96">
        <f t="shared" si="425"/>
        <v>1.4282641651842443</v>
      </c>
      <c r="N344" s="9">
        <v>0</v>
      </c>
      <c r="O344" s="30">
        <f t="shared" si="426"/>
        <v>0.98986144422107647</v>
      </c>
      <c r="P344" s="30">
        <f t="shared" si="411"/>
        <v>1.4137836292784861E-3</v>
      </c>
      <c r="Q344" s="30">
        <f t="shared" si="412"/>
        <v>0</v>
      </c>
      <c r="R344" s="30">
        <f t="shared" si="393"/>
        <v>0.98844766059179801</v>
      </c>
      <c r="S344" s="28"/>
      <c r="T344" s="52">
        <f t="shared" si="413"/>
        <v>736.45691450048093</v>
      </c>
      <c r="U344" s="52">
        <f t="shared" si="394"/>
        <v>799.65415741876461</v>
      </c>
      <c r="V344" s="19"/>
      <c r="W344" s="19"/>
      <c r="X344" s="53">
        <f t="shared" si="395"/>
        <v>9895.8060847248817</v>
      </c>
      <c r="Y344" s="53">
        <f t="shared" si="396"/>
        <v>-494.7903042362442</v>
      </c>
      <c r="Z344" s="53">
        <f t="shared" si="397"/>
        <v>-24.711191514794951</v>
      </c>
      <c r="AA344" s="53">
        <f t="shared" si="414"/>
        <v>-1413.7836292784862</v>
      </c>
      <c r="AB344" s="53">
        <f t="shared" si="398"/>
        <v>7962.5209596953564</v>
      </c>
      <c r="AC344" s="53">
        <f t="shared" si="427"/>
        <v>-63.371880196967155</v>
      </c>
      <c r="AD344" s="53">
        <f t="shared" si="428"/>
        <v>832.24731386546352</v>
      </c>
      <c r="AE344" s="53">
        <f t="shared" si="399"/>
        <v>8731.3963933638533</v>
      </c>
      <c r="AF344" s="19"/>
      <c r="AG344" s="46"/>
      <c r="AH344" s="19"/>
      <c r="AI344" s="55">
        <f t="shared" si="415"/>
        <v>12</v>
      </c>
      <c r="AJ344" s="27">
        <f t="shared" si="429"/>
        <v>10011.461890455706</v>
      </c>
      <c r="AK344" s="27">
        <f t="shared" si="430"/>
        <v>500.57309452278537</v>
      </c>
      <c r="AL344" s="28">
        <f t="shared" si="431"/>
        <v>25</v>
      </c>
      <c r="AM344" s="27">
        <f t="shared" si="416"/>
        <v>1000000</v>
      </c>
      <c r="AN344" s="56">
        <f t="shared" si="417"/>
        <v>0.80900000000000005</v>
      </c>
      <c r="AO344" s="52">
        <f t="shared" si="400"/>
        <v>809</v>
      </c>
      <c r="AP344" s="28"/>
      <c r="AQ344" s="9">
        <f t="shared" si="432"/>
        <v>1.1568939737992379</v>
      </c>
      <c r="AR344" s="9">
        <f t="shared" si="418"/>
        <v>0</v>
      </c>
      <c r="AS344" s="30">
        <f t="shared" si="419"/>
        <v>0.99178058564240523</v>
      </c>
      <c r="AT344" s="30">
        <f t="shared" si="420"/>
        <v>1.1473849828607776E-3</v>
      </c>
      <c r="AU344" s="30">
        <f t="shared" si="421"/>
        <v>0</v>
      </c>
      <c r="AV344" s="30">
        <f t="shared" si="401"/>
        <v>0.99063320065954441</v>
      </c>
      <c r="AW344" s="28"/>
      <c r="AX344" s="52">
        <f t="shared" si="422"/>
        <v>737.88475571794947</v>
      </c>
      <c r="AY344" s="52">
        <f t="shared" si="402"/>
        <v>801.42225933357145</v>
      </c>
      <c r="AZ344" s="19"/>
      <c r="BA344" s="19"/>
      <c r="BB344" s="53">
        <f t="shared" si="403"/>
        <v>9895.8060847248817</v>
      </c>
      <c r="BC344" s="53">
        <f t="shared" si="404"/>
        <v>-494.7903042362442</v>
      </c>
      <c r="BD344" s="53">
        <f t="shared" si="405"/>
        <v>-24.711191514794951</v>
      </c>
      <c r="BE344" s="53">
        <f t="shared" si="423"/>
        <v>-1147.3849828607777</v>
      </c>
      <c r="BF344" s="53">
        <f t="shared" si="406"/>
        <v>8228.9196061130642</v>
      </c>
      <c r="BG344" s="53">
        <f t="shared" si="433"/>
        <v>-63.371880196967155</v>
      </c>
      <c r="BH344" s="53">
        <f t="shared" si="434"/>
        <v>832.36453410897172</v>
      </c>
      <c r="BI344" s="53">
        <f t="shared" si="407"/>
        <v>8997.9122600250685</v>
      </c>
    </row>
    <row r="345" spans="1:61" x14ac:dyDescent="0.2">
      <c r="A345" s="37" t="s">
        <v>8</v>
      </c>
      <c r="B345" s="37" t="s">
        <v>76</v>
      </c>
      <c r="C345" s="37" t="s">
        <v>77</v>
      </c>
      <c r="D345" s="21"/>
      <c r="E345" s="55">
        <f t="shared" si="408"/>
        <v>13</v>
      </c>
      <c r="F345" s="27">
        <f t="shared" si="435"/>
        <v>10011.461890455706</v>
      </c>
      <c r="G345" s="27">
        <f t="shared" si="436"/>
        <v>500.57309452278537</v>
      </c>
      <c r="H345" s="28">
        <f t="shared" si="437"/>
        <v>25</v>
      </c>
      <c r="I345" s="27">
        <f t="shared" si="409"/>
        <v>1000000</v>
      </c>
      <c r="J345" s="56">
        <f t="shared" si="410"/>
        <v>0.878</v>
      </c>
      <c r="K345" s="52">
        <f t="shared" si="392"/>
        <v>878</v>
      </c>
      <c r="L345" s="28"/>
      <c r="M345" s="96">
        <f t="shared" si="425"/>
        <v>1.5531325570520966</v>
      </c>
      <c r="N345" s="9">
        <v>0</v>
      </c>
      <c r="O345" s="30">
        <f t="shared" si="426"/>
        <v>0.98844766059179801</v>
      </c>
      <c r="P345" s="30">
        <f t="shared" si="411"/>
        <v>1.5351902426071022E-3</v>
      </c>
      <c r="Q345" s="30">
        <f t="shared" si="412"/>
        <v>0</v>
      </c>
      <c r="R345" s="30">
        <f t="shared" si="393"/>
        <v>0.98691247034919094</v>
      </c>
      <c r="S345" s="28"/>
      <c r="T345" s="52">
        <f t="shared" si="413"/>
        <v>799.65415741876461</v>
      </c>
      <c r="U345" s="52">
        <f t="shared" si="394"/>
        <v>866.50914896658969</v>
      </c>
      <c r="V345" s="19"/>
      <c r="W345" s="19"/>
      <c r="X345" s="53">
        <f t="shared" si="395"/>
        <v>9880.4365861164224</v>
      </c>
      <c r="Y345" s="53">
        <f t="shared" si="396"/>
        <v>-494.02182930582114</v>
      </c>
      <c r="Z345" s="53">
        <f t="shared" si="397"/>
        <v>-24.672811758729772</v>
      </c>
      <c r="AA345" s="53">
        <f t="shared" si="414"/>
        <v>-1535.1902426071022</v>
      </c>
      <c r="AB345" s="53">
        <f t="shared" si="398"/>
        <v>7826.5517024447699</v>
      </c>
      <c r="AC345" s="53">
        <f t="shared" si="427"/>
        <v>-67.059137624747805</v>
      </c>
      <c r="AD345" s="53">
        <f t="shared" si="428"/>
        <v>836.23687557808898</v>
      </c>
      <c r="AE345" s="53">
        <f t="shared" si="399"/>
        <v>8595.7294403981105</v>
      </c>
      <c r="AF345" s="19"/>
      <c r="AG345" s="46"/>
      <c r="AH345" s="19"/>
      <c r="AI345" s="55">
        <f t="shared" si="415"/>
        <v>13</v>
      </c>
      <c r="AJ345" s="27">
        <f t="shared" si="429"/>
        <v>10011.461890455706</v>
      </c>
      <c r="AK345" s="27">
        <f t="shared" si="430"/>
        <v>500.57309452278537</v>
      </c>
      <c r="AL345" s="28">
        <f t="shared" si="431"/>
        <v>25</v>
      </c>
      <c r="AM345" s="27">
        <f t="shared" si="416"/>
        <v>1000000</v>
      </c>
      <c r="AN345" s="56">
        <f t="shared" si="417"/>
        <v>0.878</v>
      </c>
      <c r="AO345" s="52">
        <f t="shared" si="400"/>
        <v>878</v>
      </c>
      <c r="AP345" s="28"/>
      <c r="AQ345" s="9">
        <f t="shared" si="432"/>
        <v>1.2580373712121984</v>
      </c>
      <c r="AR345" s="9">
        <f t="shared" si="418"/>
        <v>0</v>
      </c>
      <c r="AS345" s="30">
        <f t="shared" si="419"/>
        <v>0.99063320065954441</v>
      </c>
      <c r="AT345" s="30">
        <f t="shared" si="420"/>
        <v>1.2462535875932595E-3</v>
      </c>
      <c r="AU345" s="30">
        <f t="shared" si="421"/>
        <v>0</v>
      </c>
      <c r="AV345" s="30">
        <f t="shared" si="401"/>
        <v>0.98938694707195118</v>
      </c>
      <c r="AW345" s="28"/>
      <c r="AX345" s="52">
        <f t="shared" si="422"/>
        <v>801.42225933357145</v>
      </c>
      <c r="AY345" s="52">
        <f t="shared" si="402"/>
        <v>868.68173952917311</v>
      </c>
      <c r="AZ345" s="19"/>
      <c r="BA345" s="19"/>
      <c r="BB345" s="53">
        <f t="shared" si="403"/>
        <v>9880.4365861164224</v>
      </c>
      <c r="BC345" s="53">
        <f t="shared" si="404"/>
        <v>-494.02182930582114</v>
      </c>
      <c r="BD345" s="53">
        <f t="shared" si="405"/>
        <v>-24.672811758729772</v>
      </c>
      <c r="BE345" s="53">
        <f t="shared" si="423"/>
        <v>-1246.2535875932595</v>
      </c>
      <c r="BF345" s="53">
        <f t="shared" si="406"/>
        <v>8115.4883574586129</v>
      </c>
      <c r="BG345" s="53">
        <f t="shared" si="433"/>
        <v>-67.059137624747805</v>
      </c>
      <c r="BH345" s="53">
        <f t="shared" si="434"/>
        <v>836.38202990930256</v>
      </c>
      <c r="BI345" s="53">
        <f t="shared" si="407"/>
        <v>8884.8112497431684</v>
      </c>
    </row>
    <row r="346" spans="1:61" x14ac:dyDescent="0.2">
      <c r="A346" s="21">
        <v>1</v>
      </c>
      <c r="B346" s="60">
        <f>B241</f>
        <v>200</v>
      </c>
      <c r="C346" s="60">
        <f>C241</f>
        <v>240</v>
      </c>
      <c r="D346" s="21"/>
      <c r="E346" s="55">
        <f t="shared" si="408"/>
        <v>14</v>
      </c>
      <c r="F346" s="27">
        <f t="shared" si="435"/>
        <v>10011.461890455706</v>
      </c>
      <c r="G346" s="27">
        <f t="shared" si="436"/>
        <v>500.57309452278537</v>
      </c>
      <c r="H346" s="28">
        <f t="shared" si="437"/>
        <v>25</v>
      </c>
      <c r="I346" s="27">
        <f t="shared" si="409"/>
        <v>1000000</v>
      </c>
      <c r="J346" s="56">
        <f t="shared" si="410"/>
        <v>0.94899999999999995</v>
      </c>
      <c r="K346" s="52">
        <f t="shared" si="392"/>
        <v>949</v>
      </c>
      <c r="L346" s="28"/>
      <c r="M346" s="96">
        <f t="shared" si="425"/>
        <v>1.6902913329606097</v>
      </c>
      <c r="N346" s="9">
        <v>0</v>
      </c>
      <c r="O346" s="30">
        <f t="shared" si="426"/>
        <v>0.98691247034919094</v>
      </c>
      <c r="P346" s="30">
        <f t="shared" si="411"/>
        <v>1.6681695950219822E-3</v>
      </c>
      <c r="Q346" s="30">
        <f t="shared" si="412"/>
        <v>0</v>
      </c>
      <c r="R346" s="30">
        <f t="shared" si="393"/>
        <v>0.98524430075416891</v>
      </c>
      <c r="S346" s="28"/>
      <c r="T346" s="52">
        <f t="shared" si="413"/>
        <v>866.50914896658969</v>
      </c>
      <c r="U346" s="52">
        <f t="shared" si="394"/>
        <v>934.99684141570629</v>
      </c>
      <c r="V346" s="19"/>
      <c r="W346" s="19"/>
      <c r="X346" s="53">
        <f t="shared" si="395"/>
        <v>9863.735769789042</v>
      </c>
      <c r="Y346" s="53">
        <f t="shared" si="396"/>
        <v>-493.18678848945217</v>
      </c>
      <c r="Z346" s="53">
        <f t="shared" si="397"/>
        <v>-24.631107518854222</v>
      </c>
      <c r="AA346" s="53">
        <f t="shared" si="414"/>
        <v>-1668.1695950219821</v>
      </c>
      <c r="AB346" s="53">
        <f t="shared" si="398"/>
        <v>7677.7482787587523</v>
      </c>
      <c r="AC346" s="53">
        <f t="shared" si="427"/>
        <v>-68.722888361783518</v>
      </c>
      <c r="AD346" s="53">
        <f t="shared" si="428"/>
        <v>840.42289307569649</v>
      </c>
      <c r="AE346" s="53">
        <f t="shared" si="399"/>
        <v>8449.4482834726659</v>
      </c>
      <c r="AF346" s="19"/>
      <c r="AG346" s="46"/>
      <c r="AH346" s="19"/>
      <c r="AI346" s="55">
        <f t="shared" si="415"/>
        <v>14</v>
      </c>
      <c r="AJ346" s="27">
        <f t="shared" si="429"/>
        <v>10011.461890455706</v>
      </c>
      <c r="AK346" s="27">
        <f t="shared" si="430"/>
        <v>500.57309452278537</v>
      </c>
      <c r="AL346" s="28">
        <f t="shared" si="431"/>
        <v>25</v>
      </c>
      <c r="AM346" s="27">
        <f t="shared" si="416"/>
        <v>1000000</v>
      </c>
      <c r="AN346" s="56">
        <f t="shared" si="417"/>
        <v>0.94899999999999995</v>
      </c>
      <c r="AO346" s="52">
        <f t="shared" si="400"/>
        <v>949</v>
      </c>
      <c r="AP346" s="28"/>
      <c r="AQ346" s="9">
        <f t="shared" si="432"/>
        <v>1.369135979698094</v>
      </c>
      <c r="AR346" s="9">
        <f t="shared" si="418"/>
        <v>0</v>
      </c>
      <c r="AS346" s="30">
        <f t="shared" si="419"/>
        <v>0.98938694707195118</v>
      </c>
      <c r="AT346" s="30">
        <f t="shared" si="420"/>
        <v>1.354605267079862E-3</v>
      </c>
      <c r="AU346" s="30">
        <f t="shared" si="421"/>
        <v>0</v>
      </c>
      <c r="AV346" s="30">
        <f t="shared" si="401"/>
        <v>0.98803234180487132</v>
      </c>
      <c r="AW346" s="28"/>
      <c r="AX346" s="52">
        <f t="shared" si="422"/>
        <v>868.68173952917311</v>
      </c>
      <c r="AY346" s="52">
        <f t="shared" si="402"/>
        <v>937.64269237282292</v>
      </c>
      <c r="AZ346" s="19"/>
      <c r="BA346" s="19"/>
      <c r="BB346" s="53">
        <f t="shared" si="403"/>
        <v>9863.735769789042</v>
      </c>
      <c r="BC346" s="53">
        <f t="shared" si="404"/>
        <v>-493.18678848945217</v>
      </c>
      <c r="BD346" s="53">
        <f t="shared" si="405"/>
        <v>-24.631107518854222</v>
      </c>
      <c r="BE346" s="53">
        <f t="shared" si="423"/>
        <v>-1354.605267079862</v>
      </c>
      <c r="BF346" s="53">
        <f t="shared" si="406"/>
        <v>7991.3126067008725</v>
      </c>
      <c r="BG346" s="53">
        <f t="shared" si="433"/>
        <v>-68.722888361783518</v>
      </c>
      <c r="BH346" s="53">
        <f t="shared" si="434"/>
        <v>840.60125436102282</v>
      </c>
      <c r="BI346" s="53">
        <f t="shared" si="407"/>
        <v>8763.1909727001112</v>
      </c>
    </row>
    <row r="347" spans="1:61" x14ac:dyDescent="0.2">
      <c r="A347" s="39" t="s">
        <v>74</v>
      </c>
      <c r="B347" s="60">
        <f>B242</f>
        <v>25</v>
      </c>
      <c r="C347" s="60">
        <f>C242</f>
        <v>25</v>
      </c>
      <c r="D347" s="21"/>
      <c r="E347" s="55">
        <f t="shared" si="408"/>
        <v>15</v>
      </c>
      <c r="F347" s="27">
        <f t="shared" si="435"/>
        <v>10011.461890455706</v>
      </c>
      <c r="G347" s="27">
        <f t="shared" si="436"/>
        <v>500.57309452278537</v>
      </c>
      <c r="H347" s="28">
        <f t="shared" si="437"/>
        <v>25</v>
      </c>
      <c r="I347" s="27">
        <f t="shared" si="409"/>
        <v>1000000</v>
      </c>
      <c r="J347" s="56">
        <f t="shared" si="410"/>
        <v>1.0229999999999999</v>
      </c>
      <c r="K347" s="52">
        <f t="shared" si="392"/>
        <v>1022.9999999999999</v>
      </c>
      <c r="L347" s="28"/>
      <c r="M347" s="96">
        <f t="shared" si="425"/>
        <v>1.8407637069377385</v>
      </c>
      <c r="N347" s="9">
        <v>0</v>
      </c>
      <c r="O347" s="30">
        <f t="shared" si="426"/>
        <v>0.98524430075416891</v>
      </c>
      <c r="P347" s="30">
        <f t="shared" si="411"/>
        <v>1.8136019512955241E-3</v>
      </c>
      <c r="Q347" s="30">
        <f t="shared" si="412"/>
        <v>0</v>
      </c>
      <c r="R347" s="30">
        <f t="shared" si="393"/>
        <v>0.98343069880287337</v>
      </c>
      <c r="S347" s="28"/>
      <c r="T347" s="52">
        <f t="shared" si="413"/>
        <v>934.99684141570629</v>
      </c>
      <c r="U347" s="52">
        <f t="shared" si="394"/>
        <v>1006.0496048753394</v>
      </c>
      <c r="V347" s="19"/>
      <c r="W347" s="19"/>
      <c r="X347" s="53">
        <f t="shared" si="395"/>
        <v>9845.5789629691917</v>
      </c>
      <c r="Y347" s="53">
        <f t="shared" si="396"/>
        <v>-492.27894814845962</v>
      </c>
      <c r="Z347" s="53">
        <f t="shared" si="397"/>
        <v>-24.585767470071833</v>
      </c>
      <c r="AA347" s="53">
        <f t="shared" si="414"/>
        <v>-1813.601951295524</v>
      </c>
      <c r="AB347" s="53">
        <f t="shared" si="398"/>
        <v>7515.1122960551365</v>
      </c>
      <c r="AC347" s="53">
        <f t="shared" si="427"/>
        <v>-71.324985310132419</v>
      </c>
      <c r="AD347" s="53">
        <f t="shared" si="428"/>
        <v>844.62939437416264</v>
      </c>
      <c r="AE347" s="53">
        <f t="shared" si="399"/>
        <v>8288.4167051191671</v>
      </c>
      <c r="AF347" s="19"/>
      <c r="AG347" s="46"/>
      <c r="AH347" s="19"/>
      <c r="AI347" s="55">
        <f t="shared" si="415"/>
        <v>15</v>
      </c>
      <c r="AJ347" s="27">
        <f t="shared" si="429"/>
        <v>10011.461890455706</v>
      </c>
      <c r="AK347" s="27">
        <f t="shared" si="430"/>
        <v>500.57309452278537</v>
      </c>
      <c r="AL347" s="28">
        <f t="shared" si="431"/>
        <v>25</v>
      </c>
      <c r="AM347" s="27">
        <f t="shared" si="416"/>
        <v>1000000</v>
      </c>
      <c r="AN347" s="56">
        <f t="shared" si="417"/>
        <v>1.0229999999999999</v>
      </c>
      <c r="AO347" s="52">
        <f t="shared" si="400"/>
        <v>1022.9999999999999</v>
      </c>
      <c r="AP347" s="28"/>
      <c r="AQ347" s="9">
        <f t="shared" si="432"/>
        <v>1.4910186026195682</v>
      </c>
      <c r="AR347" s="9">
        <f t="shared" si="418"/>
        <v>0</v>
      </c>
      <c r="AS347" s="30">
        <f t="shared" si="419"/>
        <v>0.98803234180487132</v>
      </c>
      <c r="AT347" s="30">
        <f t="shared" si="420"/>
        <v>1.4731746016208389E-3</v>
      </c>
      <c r="AU347" s="30">
        <f t="shared" si="421"/>
        <v>0</v>
      </c>
      <c r="AV347" s="30">
        <f t="shared" si="401"/>
        <v>0.98655916720325043</v>
      </c>
      <c r="AW347" s="28"/>
      <c r="AX347" s="52">
        <f t="shared" si="422"/>
        <v>937.64269237282292</v>
      </c>
      <c r="AY347" s="52">
        <f t="shared" si="402"/>
        <v>1009.2500280489251</v>
      </c>
      <c r="AZ347" s="19"/>
      <c r="BA347" s="19"/>
      <c r="BB347" s="53">
        <f t="shared" si="403"/>
        <v>9845.5789629691917</v>
      </c>
      <c r="BC347" s="53">
        <f t="shared" si="404"/>
        <v>-492.27894814845962</v>
      </c>
      <c r="BD347" s="53">
        <f t="shared" si="405"/>
        <v>-24.585767470071833</v>
      </c>
      <c r="BE347" s="53">
        <f t="shared" si="423"/>
        <v>-1473.174601620839</v>
      </c>
      <c r="BF347" s="53">
        <f t="shared" si="406"/>
        <v>7855.539645729822</v>
      </c>
      <c r="BG347" s="53">
        <f t="shared" si="433"/>
        <v>-71.324985310132419</v>
      </c>
      <c r="BH347" s="53">
        <f t="shared" si="434"/>
        <v>844.84660850811906</v>
      </c>
      <c r="BI347" s="53">
        <f t="shared" si="407"/>
        <v>8629.0612689278096</v>
      </c>
    </row>
    <row r="348" spans="1:61" x14ac:dyDescent="0.2">
      <c r="A348" s="19"/>
      <c r="B348" s="19"/>
      <c r="C348" s="19"/>
      <c r="D348" s="21"/>
      <c r="E348" s="55">
        <f t="shared" si="408"/>
        <v>16</v>
      </c>
      <c r="F348" s="27">
        <f t="shared" si="435"/>
        <v>10011.461890455706</v>
      </c>
      <c r="G348" s="27">
        <f t="shared" si="436"/>
        <v>500.57309452278537</v>
      </c>
      <c r="H348" s="28">
        <f t="shared" si="437"/>
        <v>25</v>
      </c>
      <c r="I348" s="27">
        <f t="shared" si="409"/>
        <v>1000000</v>
      </c>
      <c r="J348" s="56">
        <f t="shared" si="410"/>
        <v>1.099</v>
      </c>
      <c r="K348" s="52">
        <f t="shared" si="392"/>
        <v>1099</v>
      </c>
      <c r="L348" s="28"/>
      <c r="M348" s="96">
        <f t="shared" si="425"/>
        <v>2.0063049989834814</v>
      </c>
      <c r="N348" s="9">
        <v>0</v>
      </c>
      <c r="O348" s="30">
        <f t="shared" si="426"/>
        <v>0.98343069880287337</v>
      </c>
      <c r="P348" s="30">
        <f t="shared" si="411"/>
        <v>1.9730619271620233E-3</v>
      </c>
      <c r="Q348" s="30">
        <f t="shared" si="412"/>
        <v>0</v>
      </c>
      <c r="R348" s="30">
        <f t="shared" si="393"/>
        <v>0.9814576368757113</v>
      </c>
      <c r="S348" s="28"/>
      <c r="T348" s="52">
        <f t="shared" si="413"/>
        <v>1006.0496048753394</v>
      </c>
      <c r="U348" s="52">
        <f t="shared" si="394"/>
        <v>1078.6219429264067</v>
      </c>
      <c r="V348" s="19"/>
      <c r="W348" s="19"/>
      <c r="X348" s="53">
        <f t="shared" si="395"/>
        <v>9825.825728677899</v>
      </c>
      <c r="Y348" s="53">
        <f t="shared" si="396"/>
        <v>-491.29128643389498</v>
      </c>
      <c r="Z348" s="53">
        <f t="shared" si="397"/>
        <v>-24.536440921892783</v>
      </c>
      <c r="AA348" s="53">
        <f t="shared" si="414"/>
        <v>-1973.0619271620233</v>
      </c>
      <c r="AB348" s="53">
        <f t="shared" si="398"/>
        <v>7336.9360741600885</v>
      </c>
      <c r="AC348" s="53">
        <f t="shared" si="427"/>
        <v>-72.885418312843115</v>
      </c>
      <c r="AD348" s="53">
        <f t="shared" si="428"/>
        <v>848.92197058828935</v>
      </c>
      <c r="AE348" s="53">
        <f t="shared" si="399"/>
        <v>8112.9726264355349</v>
      </c>
      <c r="AF348" s="19"/>
      <c r="AG348" s="46"/>
      <c r="AH348" s="19"/>
      <c r="AI348" s="55">
        <f t="shared" si="415"/>
        <v>16</v>
      </c>
      <c r="AJ348" s="27">
        <f t="shared" si="429"/>
        <v>10011.461890455706</v>
      </c>
      <c r="AK348" s="27">
        <f t="shared" si="430"/>
        <v>500.57309452278537</v>
      </c>
      <c r="AL348" s="28">
        <f t="shared" si="431"/>
        <v>25</v>
      </c>
      <c r="AM348" s="27">
        <f t="shared" si="416"/>
        <v>1000000</v>
      </c>
      <c r="AN348" s="56">
        <f t="shared" si="417"/>
        <v>1.099</v>
      </c>
      <c r="AO348" s="52">
        <f t="shared" si="400"/>
        <v>1099</v>
      </c>
      <c r="AP348" s="28"/>
      <c r="AQ348" s="9">
        <f t="shared" si="432"/>
        <v>1.62510704917662</v>
      </c>
      <c r="AR348" s="9">
        <f t="shared" si="418"/>
        <v>0</v>
      </c>
      <c r="AS348" s="30">
        <f t="shared" si="419"/>
        <v>0.98655916720325043</v>
      </c>
      <c r="AT348" s="30">
        <f t="shared" si="420"/>
        <v>1.6032642570518178E-3</v>
      </c>
      <c r="AU348" s="30">
        <f t="shared" si="421"/>
        <v>0</v>
      </c>
      <c r="AV348" s="30">
        <f t="shared" si="401"/>
        <v>0.98495590294619861</v>
      </c>
      <c r="AW348" s="28"/>
      <c r="AX348" s="52">
        <f t="shared" si="422"/>
        <v>1009.2500280489251</v>
      </c>
      <c r="AY348" s="52">
        <f t="shared" si="402"/>
        <v>1082.4665373378723</v>
      </c>
      <c r="AZ348" s="19"/>
      <c r="BA348" s="19"/>
      <c r="BB348" s="53">
        <f t="shared" si="403"/>
        <v>9825.825728677899</v>
      </c>
      <c r="BC348" s="53">
        <f t="shared" si="404"/>
        <v>-491.29128643389498</v>
      </c>
      <c r="BD348" s="53">
        <f t="shared" si="405"/>
        <v>-24.536440921892783</v>
      </c>
      <c r="BE348" s="53">
        <f t="shared" si="423"/>
        <v>-1603.2642570518178</v>
      </c>
      <c r="BF348" s="53">
        <f t="shared" si="406"/>
        <v>7706.7337442702938</v>
      </c>
      <c r="BG348" s="53">
        <f t="shared" si="433"/>
        <v>-72.885418312843115</v>
      </c>
      <c r="BH348" s="53">
        <f t="shared" si="434"/>
        <v>849.18471295708173</v>
      </c>
      <c r="BI348" s="53">
        <f t="shared" si="407"/>
        <v>8483.0330389145329</v>
      </c>
    </row>
    <row r="349" spans="1:61" x14ac:dyDescent="0.2">
      <c r="A349" s="92"/>
      <c r="B349" s="93" t="s">
        <v>78</v>
      </c>
      <c r="C349" s="93" t="s">
        <v>79</v>
      </c>
      <c r="D349" s="21"/>
      <c r="E349" s="55">
        <f t="shared" si="408"/>
        <v>17</v>
      </c>
      <c r="F349" s="27">
        <f t="shared" si="435"/>
        <v>10011.461890455706</v>
      </c>
      <c r="G349" s="27">
        <f t="shared" si="436"/>
        <v>500.57309452278537</v>
      </c>
      <c r="H349" s="28">
        <f t="shared" si="437"/>
        <v>25</v>
      </c>
      <c r="I349" s="27">
        <f t="shared" si="409"/>
        <v>1000000</v>
      </c>
      <c r="J349" s="56">
        <f t="shared" si="410"/>
        <v>1.1779999999999999</v>
      </c>
      <c r="K349" s="52">
        <f t="shared" si="392"/>
        <v>1178</v>
      </c>
      <c r="L349" s="28"/>
      <c r="M349" s="96">
        <f t="shared" si="425"/>
        <v>2.1871053257687421</v>
      </c>
      <c r="N349" s="9">
        <v>0</v>
      </c>
      <c r="O349" s="30">
        <f t="shared" si="426"/>
        <v>0.9814576368757113</v>
      </c>
      <c r="P349" s="30">
        <f t="shared" si="411"/>
        <v>2.1465512246272725E-3</v>
      </c>
      <c r="Q349" s="30">
        <f t="shared" si="412"/>
        <v>0</v>
      </c>
      <c r="R349" s="30">
        <f t="shared" si="393"/>
        <v>0.97931108565108405</v>
      </c>
      <c r="S349" s="28"/>
      <c r="T349" s="52">
        <f t="shared" si="413"/>
        <v>1078.6219429264067</v>
      </c>
      <c r="U349" s="52">
        <f t="shared" si="394"/>
        <v>1153.628458896977</v>
      </c>
      <c r="V349" s="19"/>
      <c r="W349" s="28"/>
      <c r="X349" s="53">
        <f t="shared" si="395"/>
        <v>9804.3356128966316</v>
      </c>
      <c r="Y349" s="53">
        <f t="shared" si="396"/>
        <v>-490.21678064483166</v>
      </c>
      <c r="Z349" s="53">
        <f t="shared" si="397"/>
        <v>-24.482777141277101</v>
      </c>
      <c r="AA349" s="53">
        <f t="shared" si="414"/>
        <v>-2146.5512246272724</v>
      </c>
      <c r="AB349" s="53">
        <f t="shared" si="398"/>
        <v>7143.0848304832507</v>
      </c>
      <c r="AC349" s="53">
        <f t="shared" si="427"/>
        <v>-75.366758255230209</v>
      </c>
      <c r="AD349" s="53">
        <f t="shared" si="428"/>
        <v>853.2038363089689</v>
      </c>
      <c r="AE349" s="53">
        <f t="shared" si="399"/>
        <v>7920.9219085369896</v>
      </c>
      <c r="AF349" s="19"/>
      <c r="AG349" s="46"/>
      <c r="AH349" s="19"/>
      <c r="AI349" s="55">
        <f t="shared" si="415"/>
        <v>17</v>
      </c>
      <c r="AJ349" s="27">
        <f t="shared" si="429"/>
        <v>10011.461890455706</v>
      </c>
      <c r="AK349" s="27">
        <f t="shared" si="430"/>
        <v>500.57309452278537</v>
      </c>
      <c r="AL349" s="28">
        <f t="shared" si="431"/>
        <v>25</v>
      </c>
      <c r="AM349" s="27">
        <f t="shared" si="416"/>
        <v>1000000</v>
      </c>
      <c r="AN349" s="56">
        <f t="shared" si="417"/>
        <v>1.1779999999999999</v>
      </c>
      <c r="AO349" s="52">
        <f t="shared" si="400"/>
        <v>1178</v>
      </c>
      <c r="AP349" s="28"/>
      <c r="AQ349" s="9">
        <f t="shared" si="432"/>
        <v>1.7715553138726812</v>
      </c>
      <c r="AR349" s="9">
        <f t="shared" si="418"/>
        <v>0</v>
      </c>
      <c r="AS349" s="30">
        <f t="shared" si="419"/>
        <v>0.98495590294619861</v>
      </c>
      <c r="AT349" s="30">
        <f t="shared" si="420"/>
        <v>1.744903863794603E-3</v>
      </c>
      <c r="AU349" s="30">
        <f t="shared" si="421"/>
        <v>0</v>
      </c>
      <c r="AV349" s="30">
        <f t="shared" si="401"/>
        <v>0.98321099908240406</v>
      </c>
      <c r="AW349" s="28"/>
      <c r="AX349" s="52">
        <f t="shared" si="422"/>
        <v>1082.4665373378723</v>
      </c>
      <c r="AY349" s="52">
        <f t="shared" si="402"/>
        <v>1158.2225569190721</v>
      </c>
      <c r="AZ349" s="19"/>
      <c r="BA349" s="28"/>
      <c r="BB349" s="53">
        <f t="shared" si="403"/>
        <v>9804.3356128966316</v>
      </c>
      <c r="BC349" s="53">
        <f t="shared" si="404"/>
        <v>-490.21678064483166</v>
      </c>
      <c r="BD349" s="53">
        <f t="shared" si="405"/>
        <v>-24.482777141277101</v>
      </c>
      <c r="BE349" s="53">
        <f t="shared" si="423"/>
        <v>-1744.903863794603</v>
      </c>
      <c r="BF349" s="53">
        <f t="shared" si="406"/>
        <v>7544.7321913159194</v>
      </c>
      <c r="BG349" s="53">
        <f t="shared" si="433"/>
        <v>-75.366758255230209</v>
      </c>
      <c r="BH349" s="53">
        <f t="shared" si="434"/>
        <v>853.51946264583944</v>
      </c>
      <c r="BI349" s="53">
        <f t="shared" si="407"/>
        <v>8322.8848957065293</v>
      </c>
    </row>
    <row r="350" spans="1:61" x14ac:dyDescent="0.2">
      <c r="A350" s="35" t="s">
        <v>80</v>
      </c>
      <c r="B350" s="90">
        <f>AE434</f>
        <v>15296.536487590678</v>
      </c>
      <c r="C350" s="90">
        <f>BI434</f>
        <v>29354.152030504112</v>
      </c>
      <c r="D350" s="21"/>
      <c r="E350" s="55">
        <f t="shared" si="408"/>
        <v>18</v>
      </c>
      <c r="F350" s="27">
        <f t="shared" si="435"/>
        <v>10011.461890455706</v>
      </c>
      <c r="G350" s="27">
        <f t="shared" si="436"/>
        <v>500.57309452278537</v>
      </c>
      <c r="H350" s="28">
        <f t="shared" si="437"/>
        <v>25</v>
      </c>
      <c r="I350" s="27">
        <f t="shared" si="409"/>
        <v>1000000</v>
      </c>
      <c r="J350" s="56">
        <f t="shared" si="410"/>
        <v>1.2609999999999999</v>
      </c>
      <c r="K350" s="52">
        <f t="shared" si="392"/>
        <v>1261</v>
      </c>
      <c r="L350" s="28"/>
      <c r="M350" s="96">
        <f t="shared" si="425"/>
        <v>2.387234329377383</v>
      </c>
      <c r="N350" s="9">
        <v>0</v>
      </c>
      <c r="O350" s="30">
        <f t="shared" si="426"/>
        <v>0.97931108565108405</v>
      </c>
      <c r="P350" s="30">
        <f t="shared" si="411"/>
        <v>2.3378450428061023E-3</v>
      </c>
      <c r="Q350" s="30">
        <f t="shared" si="412"/>
        <v>0</v>
      </c>
      <c r="R350" s="30">
        <f t="shared" si="393"/>
        <v>0.97697324060827795</v>
      </c>
      <c r="S350" s="28"/>
      <c r="T350" s="52">
        <f t="shared" si="413"/>
        <v>1153.628458896977</v>
      </c>
      <c r="U350" s="52">
        <f t="shared" si="394"/>
        <v>1231.9632564070384</v>
      </c>
      <c r="V350" s="19"/>
      <c r="W350" s="19"/>
      <c r="X350" s="53">
        <f t="shared" si="395"/>
        <v>9780.9303663447881</v>
      </c>
      <c r="Y350" s="53">
        <f t="shared" si="396"/>
        <v>-489.04651831723947</v>
      </c>
      <c r="Z350" s="53">
        <f t="shared" si="397"/>
        <v>-24.424331015206949</v>
      </c>
      <c r="AA350" s="53">
        <f t="shared" si="414"/>
        <v>-2337.8450428061024</v>
      </c>
      <c r="AB350" s="53">
        <f t="shared" si="398"/>
        <v>6929.6144742062388</v>
      </c>
      <c r="AC350" s="53">
        <f t="shared" si="427"/>
        <v>-78.754182766428869</v>
      </c>
      <c r="AD350" s="53">
        <f t="shared" si="428"/>
        <v>857.53617503538044</v>
      </c>
      <c r="AE350" s="53">
        <f t="shared" si="399"/>
        <v>7708.3964664751902</v>
      </c>
      <c r="AF350" s="19"/>
      <c r="AG350" s="46"/>
      <c r="AH350" s="19"/>
      <c r="AI350" s="55">
        <f t="shared" si="415"/>
        <v>18</v>
      </c>
      <c r="AJ350" s="27">
        <f t="shared" si="429"/>
        <v>10011.461890455706</v>
      </c>
      <c r="AK350" s="27">
        <f t="shared" si="430"/>
        <v>500.57309452278537</v>
      </c>
      <c r="AL350" s="28">
        <f t="shared" si="431"/>
        <v>25</v>
      </c>
      <c r="AM350" s="27">
        <f t="shared" si="416"/>
        <v>1000000</v>
      </c>
      <c r="AN350" s="56">
        <f t="shared" si="417"/>
        <v>1.2609999999999999</v>
      </c>
      <c r="AO350" s="52">
        <f t="shared" si="400"/>
        <v>1261</v>
      </c>
      <c r="AP350" s="28"/>
      <c r="AQ350" s="9">
        <f t="shared" si="432"/>
        <v>1.9336598067956803</v>
      </c>
      <c r="AR350" s="9">
        <f t="shared" si="418"/>
        <v>0</v>
      </c>
      <c r="AS350" s="30">
        <f t="shared" si="419"/>
        <v>0.98321099908240406</v>
      </c>
      <c r="AT350" s="30">
        <f t="shared" si="420"/>
        <v>1.9011955905250692E-3</v>
      </c>
      <c r="AU350" s="30">
        <f t="shared" si="421"/>
        <v>0</v>
      </c>
      <c r="AV350" s="30">
        <f t="shared" si="401"/>
        <v>0.98130980349187902</v>
      </c>
      <c r="AW350" s="28"/>
      <c r="AX350" s="52">
        <f t="shared" si="422"/>
        <v>1158.2225569190721</v>
      </c>
      <c r="AY350" s="52">
        <f t="shared" si="402"/>
        <v>1237.4316622032595</v>
      </c>
      <c r="AZ350" s="19"/>
      <c r="BA350" s="19"/>
      <c r="BB350" s="53">
        <f t="shared" si="403"/>
        <v>9780.9303663447881</v>
      </c>
      <c r="BC350" s="53">
        <f t="shared" si="404"/>
        <v>-489.04651831723947</v>
      </c>
      <c r="BD350" s="53">
        <f t="shared" si="405"/>
        <v>-24.424331015206949</v>
      </c>
      <c r="BE350" s="53">
        <f t="shared" si="423"/>
        <v>-1901.1955905250693</v>
      </c>
      <c r="BF350" s="53">
        <f t="shared" si="406"/>
        <v>7366.2639264872723</v>
      </c>
      <c r="BG350" s="53">
        <f t="shared" si="433"/>
        <v>-78.754182766428869</v>
      </c>
      <c r="BH350" s="53">
        <f t="shared" si="434"/>
        <v>857.9133327208865</v>
      </c>
      <c r="BI350" s="53">
        <f t="shared" si="407"/>
        <v>8145.4230764417298</v>
      </c>
    </row>
    <row r="351" spans="1:61" x14ac:dyDescent="0.2">
      <c r="A351" s="35" t="s">
        <v>81</v>
      </c>
      <c r="B351" s="222">
        <f>F332+NPV(B335,F333:F427)</f>
        <v>305924.08190218871</v>
      </c>
      <c r="C351" s="222"/>
      <c r="D351" s="19"/>
      <c r="E351" s="55">
        <f t="shared" si="408"/>
        <v>19</v>
      </c>
      <c r="F351" s="27">
        <f t="shared" si="435"/>
        <v>10011.461890455706</v>
      </c>
      <c r="G351" s="27">
        <f t="shared" si="436"/>
        <v>500.57309452278537</v>
      </c>
      <c r="H351" s="28">
        <f t="shared" si="437"/>
        <v>25</v>
      </c>
      <c r="I351" s="27">
        <f t="shared" si="409"/>
        <v>1000000</v>
      </c>
      <c r="J351" s="56">
        <f t="shared" si="410"/>
        <v>1.3460000000000001</v>
      </c>
      <c r="K351" s="52">
        <f t="shared" si="392"/>
        <v>1346</v>
      </c>
      <c r="L351" s="28"/>
      <c r="M351" s="96">
        <f t="shared" si="425"/>
        <v>2.6094385895298609</v>
      </c>
      <c r="N351" s="9">
        <v>0</v>
      </c>
      <c r="O351" s="30">
        <f t="shared" si="426"/>
        <v>0.97697324060827795</v>
      </c>
      <c r="P351" s="30">
        <f t="shared" si="411"/>
        <v>2.5493516749812823E-3</v>
      </c>
      <c r="Q351" s="30">
        <f t="shared" si="412"/>
        <v>0</v>
      </c>
      <c r="R351" s="30">
        <f t="shared" si="393"/>
        <v>0.97442388893329668</v>
      </c>
      <c r="S351" s="28"/>
      <c r="T351" s="52">
        <f t="shared" si="413"/>
        <v>1231.9632564070384</v>
      </c>
      <c r="U351" s="52">
        <f t="shared" si="394"/>
        <v>1311.5745545042173</v>
      </c>
      <c r="V351" s="19"/>
      <c r="W351" s="19"/>
      <c r="X351" s="53">
        <f t="shared" si="395"/>
        <v>9755.4076292053433</v>
      </c>
      <c r="Y351" s="53">
        <f t="shared" si="396"/>
        <v>-487.77038146026723</v>
      </c>
      <c r="Z351" s="53">
        <f t="shared" si="397"/>
        <v>-24.360597223332416</v>
      </c>
      <c r="AA351" s="53">
        <f t="shared" si="414"/>
        <v>-2549.3516749812825</v>
      </c>
      <c r="AB351" s="53">
        <f t="shared" si="398"/>
        <v>6693.9249755404617</v>
      </c>
      <c r="AC351" s="53">
        <f t="shared" si="427"/>
        <v>-80.094702852725462</v>
      </c>
      <c r="AD351" s="53">
        <f t="shared" si="428"/>
        <v>861.97660690719567</v>
      </c>
      <c r="AE351" s="53">
        <f t="shared" si="399"/>
        <v>7475.8068795949321</v>
      </c>
      <c r="AF351" s="19"/>
      <c r="AG351" s="46"/>
      <c r="AH351" s="19"/>
      <c r="AI351" s="55">
        <f t="shared" si="415"/>
        <v>19</v>
      </c>
      <c r="AJ351" s="27">
        <f t="shared" si="429"/>
        <v>10011.461890455706</v>
      </c>
      <c r="AK351" s="27">
        <f t="shared" si="430"/>
        <v>500.57309452278537</v>
      </c>
      <c r="AL351" s="28">
        <f t="shared" si="431"/>
        <v>25</v>
      </c>
      <c r="AM351" s="27">
        <f t="shared" si="416"/>
        <v>1000000</v>
      </c>
      <c r="AN351" s="56">
        <f t="shared" si="417"/>
        <v>1.3460000000000001</v>
      </c>
      <c r="AO351" s="52">
        <f t="shared" si="400"/>
        <v>1346</v>
      </c>
      <c r="AP351" s="28"/>
      <c r="AQ351" s="9">
        <f t="shared" si="432"/>
        <v>2.1136452575191873</v>
      </c>
      <c r="AR351" s="9">
        <f t="shared" si="418"/>
        <v>0</v>
      </c>
      <c r="AS351" s="30">
        <f t="shared" si="419"/>
        <v>0.98130980349187902</v>
      </c>
      <c r="AT351" s="30">
        <f t="shared" si="420"/>
        <v>2.0741408123076959E-3</v>
      </c>
      <c r="AU351" s="30">
        <f t="shared" si="421"/>
        <v>0</v>
      </c>
      <c r="AV351" s="30">
        <f t="shared" si="401"/>
        <v>0.97923566267957129</v>
      </c>
      <c r="AW351" s="28"/>
      <c r="AX351" s="52">
        <f t="shared" si="422"/>
        <v>1237.4316622032595</v>
      </c>
      <c r="AY351" s="52">
        <f t="shared" si="402"/>
        <v>1318.051201966703</v>
      </c>
      <c r="AZ351" s="19"/>
      <c r="BA351" s="19"/>
      <c r="BB351" s="53">
        <f t="shared" si="403"/>
        <v>9755.4076292053433</v>
      </c>
      <c r="BC351" s="53">
        <f t="shared" si="404"/>
        <v>-487.77038146026723</v>
      </c>
      <c r="BD351" s="53">
        <f t="shared" si="405"/>
        <v>-24.360597223332416</v>
      </c>
      <c r="BE351" s="53">
        <f t="shared" si="423"/>
        <v>-2074.1408123076958</v>
      </c>
      <c r="BF351" s="53">
        <f t="shared" si="406"/>
        <v>7169.1358382140479</v>
      </c>
      <c r="BG351" s="53">
        <f t="shared" si="433"/>
        <v>-80.094702852725462</v>
      </c>
      <c r="BH351" s="53">
        <f t="shared" si="434"/>
        <v>862.42554188063161</v>
      </c>
      <c r="BI351" s="53">
        <f t="shared" si="407"/>
        <v>7951.4666772419541</v>
      </c>
    </row>
    <row r="352" spans="1:61" x14ac:dyDescent="0.2">
      <c r="A352" s="34" t="s">
        <v>82</v>
      </c>
      <c r="B352" s="129">
        <f>B350/B351</f>
        <v>5.0001086519502407E-2</v>
      </c>
      <c r="C352" s="130">
        <f>C350/B351</f>
        <v>9.5952407041591914E-2</v>
      </c>
      <c r="D352" s="19"/>
      <c r="E352" s="55">
        <f t="shared" si="408"/>
        <v>20</v>
      </c>
      <c r="F352" s="27">
        <f t="shared" si="435"/>
        <v>10011.461890455706</v>
      </c>
      <c r="G352" s="27">
        <f t="shared" si="436"/>
        <v>500.57309452278537</v>
      </c>
      <c r="H352" s="28">
        <f t="shared" si="437"/>
        <v>25</v>
      </c>
      <c r="I352" s="27">
        <f t="shared" si="409"/>
        <v>1000000</v>
      </c>
      <c r="J352" s="56">
        <f t="shared" si="410"/>
        <v>1.4350000000000001</v>
      </c>
      <c r="K352" s="52">
        <f t="shared" si="392"/>
        <v>1435</v>
      </c>
      <c r="L352" s="28"/>
      <c r="M352" s="96">
        <f t="shared" si="425"/>
        <v>2.856316576086404</v>
      </c>
      <c r="N352" s="9">
        <v>0</v>
      </c>
      <c r="O352" s="30">
        <f t="shared" si="426"/>
        <v>0.97442388893329668</v>
      </c>
      <c r="P352" s="30">
        <f t="shared" si="411"/>
        <v>2.7832631060947526E-3</v>
      </c>
      <c r="Q352" s="30">
        <f t="shared" si="412"/>
        <v>0</v>
      </c>
      <c r="R352" s="30">
        <f t="shared" si="393"/>
        <v>0.9716406258272019</v>
      </c>
      <c r="S352" s="28"/>
      <c r="T352" s="52">
        <f t="shared" si="413"/>
        <v>1311.5745545042173</v>
      </c>
      <c r="U352" s="52">
        <f t="shared" ref="U352:U415" si="438">K352*R352</f>
        <v>1394.3042980620348</v>
      </c>
      <c r="V352" s="19"/>
      <c r="W352" s="19"/>
      <c r="X352" s="53">
        <f t="shared" si="395"/>
        <v>9727.5430966875647</v>
      </c>
      <c r="Y352" s="53">
        <f t="shared" si="396"/>
        <v>-486.37715483437825</v>
      </c>
      <c r="Z352" s="53">
        <f t="shared" si="397"/>
        <v>-24.291015645680048</v>
      </c>
      <c r="AA352" s="53">
        <f t="shared" si="414"/>
        <v>-2783.2631060947524</v>
      </c>
      <c r="AB352" s="53">
        <f t="shared" si="398"/>
        <v>6433.6118201127547</v>
      </c>
      <c r="AC352" s="53">
        <f t="shared" si="427"/>
        <v>-83.292298760538458</v>
      </c>
      <c r="AD352" s="53">
        <f t="shared" si="428"/>
        <v>866.33919481271425</v>
      </c>
      <c r="AE352" s="53">
        <f t="shared" si="399"/>
        <v>7216.6587161649304</v>
      </c>
      <c r="AF352" s="19"/>
      <c r="AG352" s="46"/>
      <c r="AH352" s="19"/>
      <c r="AI352" s="55">
        <f t="shared" si="415"/>
        <v>20</v>
      </c>
      <c r="AJ352" s="27">
        <f t="shared" si="429"/>
        <v>10011.461890455706</v>
      </c>
      <c r="AK352" s="27">
        <f t="shared" si="430"/>
        <v>500.57309452278537</v>
      </c>
      <c r="AL352" s="28">
        <f t="shared" si="431"/>
        <v>25</v>
      </c>
      <c r="AM352" s="27">
        <f t="shared" si="416"/>
        <v>1000000</v>
      </c>
      <c r="AN352" s="56">
        <f t="shared" si="417"/>
        <v>1.4350000000000001</v>
      </c>
      <c r="AO352" s="52">
        <f t="shared" si="400"/>
        <v>1435</v>
      </c>
      <c r="AP352" s="28"/>
      <c r="AQ352" s="9">
        <f t="shared" si="432"/>
        <v>2.3136164266299875</v>
      </c>
      <c r="AR352" s="9">
        <f t="shared" si="418"/>
        <v>0</v>
      </c>
      <c r="AS352" s="30">
        <f t="shared" si="419"/>
        <v>0.97923566267957129</v>
      </c>
      <c r="AT352" s="30">
        <f t="shared" si="420"/>
        <v>2.2655757147173575E-3</v>
      </c>
      <c r="AU352" s="30">
        <f t="shared" si="421"/>
        <v>0</v>
      </c>
      <c r="AV352" s="30">
        <f t="shared" si="401"/>
        <v>0.97697008696485399</v>
      </c>
      <c r="AW352" s="28"/>
      <c r="AX352" s="52">
        <f t="shared" si="422"/>
        <v>1318.051201966703</v>
      </c>
      <c r="AY352" s="52">
        <f t="shared" si="402"/>
        <v>1401.9520747945655</v>
      </c>
      <c r="AZ352" s="19"/>
      <c r="BA352" s="19"/>
      <c r="BB352" s="53">
        <f t="shared" si="403"/>
        <v>9727.5430966875647</v>
      </c>
      <c r="BC352" s="53">
        <f t="shared" si="404"/>
        <v>-486.37715483437825</v>
      </c>
      <c r="BD352" s="53">
        <f t="shared" si="405"/>
        <v>-24.291015645680048</v>
      </c>
      <c r="BE352" s="53">
        <f t="shared" si="423"/>
        <v>-2265.5757147173576</v>
      </c>
      <c r="BF352" s="53">
        <f t="shared" si="406"/>
        <v>6951.2992114901499</v>
      </c>
      <c r="BG352" s="53">
        <f t="shared" si="433"/>
        <v>-83.292298760538458</v>
      </c>
      <c r="BH352" s="53">
        <f t="shared" si="434"/>
        <v>866.87090252879739</v>
      </c>
      <c r="BI352" s="53">
        <f t="shared" si="407"/>
        <v>7734.8778152584082</v>
      </c>
    </row>
    <row r="353" spans="1:61" x14ac:dyDescent="0.2">
      <c r="A353" s="34"/>
      <c r="B353" s="89"/>
      <c r="C353" s="91"/>
      <c r="D353" s="19"/>
      <c r="E353" s="55">
        <f t="shared" ref="E353:E416" si="439">E352+1</f>
        <v>21</v>
      </c>
      <c r="F353" s="27">
        <f t="shared" si="435"/>
        <v>10011.461890455706</v>
      </c>
      <c r="G353" s="27">
        <f t="shared" si="436"/>
        <v>500.57309452278537</v>
      </c>
      <c r="H353" s="28">
        <f t="shared" si="437"/>
        <v>25</v>
      </c>
      <c r="I353" s="27">
        <f t="shared" si="409"/>
        <v>1000000</v>
      </c>
      <c r="J353" s="56">
        <f t="shared" si="410"/>
        <v>1.5269999999999999</v>
      </c>
      <c r="K353" s="52">
        <f t="shared" ref="K353:K416" si="440">I353*J353/1000</f>
        <v>1527</v>
      </c>
      <c r="L353" s="28"/>
      <c r="M353" s="96">
        <f t="shared" si="425"/>
        <v>3.1319523698602287</v>
      </c>
      <c r="N353" s="9">
        <v>0</v>
      </c>
      <c r="O353" s="30">
        <f t="shared" si="426"/>
        <v>0.9716406258272019</v>
      </c>
      <c r="P353" s="30">
        <f t="shared" ref="P353:P416" si="441">O353*M353/1000</f>
        <v>3.0431321607119807E-3</v>
      </c>
      <c r="Q353" s="30">
        <f t="shared" ref="Q353:Q416" si="442">MIN(N353*O353,O353-P353)</f>
        <v>0</v>
      </c>
      <c r="R353" s="30">
        <f t="shared" ref="R353:R416" si="443">O353-SUM(P353:Q353)</f>
        <v>0.96859749366648995</v>
      </c>
      <c r="S353" s="28"/>
      <c r="T353" s="52">
        <f t="shared" ref="T353:T416" si="444">U352</f>
        <v>1394.3042980620348</v>
      </c>
      <c r="U353" s="52">
        <f t="shared" si="438"/>
        <v>1479.0483728287302</v>
      </c>
      <c r="V353" s="19"/>
      <c r="W353" s="19"/>
      <c r="X353" s="53">
        <f t="shared" ref="X353:X416" si="445">$R353*F353</f>
        <v>9697.0768950329766</v>
      </c>
      <c r="Y353" s="53">
        <f t="shared" ref="Y353:Y416" si="446">-$R353*G353</f>
        <v>-484.85384475164886</v>
      </c>
      <c r="Z353" s="53">
        <f t="shared" ref="Z353:Z416" si="447">-$R353*H353</f>
        <v>-24.21493734166225</v>
      </c>
      <c r="AA353" s="53">
        <f t="shared" ref="AA353:AA416" si="448">-P353*I353</f>
        <v>-3043.1321607119808</v>
      </c>
      <c r="AB353" s="53">
        <f t="shared" ref="AB353:AB416" si="449">SUM(X353:AA353)</f>
        <v>6144.875952227685</v>
      </c>
      <c r="AC353" s="53">
        <f t="shared" ref="AC353:AC416" si="450">-I353*($R352*J353-$R351*J352)/1000</f>
        <v>-85.396955018856474</v>
      </c>
      <c r="AD353" s="53">
        <f t="shared" si="428"/>
        <v>870.75488740527908</v>
      </c>
      <c r="AE353" s="53">
        <f t="shared" ref="AE353:AE416" si="451">SUM(AB353:AD353)</f>
        <v>6930.2338846141074</v>
      </c>
      <c r="AF353" s="19"/>
      <c r="AG353" s="46"/>
      <c r="AH353" s="19"/>
      <c r="AI353" s="55">
        <f t="shared" ref="AI353:AI416" si="452">AI352+1</f>
        <v>21</v>
      </c>
      <c r="AJ353" s="27">
        <f t="shared" ref="AJ353:AJ416" si="453">F353</f>
        <v>10011.461890455706</v>
      </c>
      <c r="AK353" s="27">
        <f t="shared" ref="AK353:AK416" si="454">G353</f>
        <v>500.57309452278537</v>
      </c>
      <c r="AL353" s="28">
        <f t="shared" ref="AL353:AL416" si="455">$C$32</f>
        <v>25</v>
      </c>
      <c r="AM353" s="27">
        <f t="shared" ref="AM353:AM416" si="456">I353</f>
        <v>1000000</v>
      </c>
      <c r="AN353" s="56">
        <f t="shared" si="417"/>
        <v>1.5269999999999999</v>
      </c>
      <c r="AO353" s="52">
        <f t="shared" ref="AO353:AO416" si="457">AM353*AN353/1000</f>
        <v>1527</v>
      </c>
      <c r="AP353" s="28"/>
      <c r="AQ353" s="9">
        <f t="shared" si="432"/>
        <v>2.5368814195867855</v>
      </c>
      <c r="AR353" s="9">
        <f t="shared" ref="AR353:AR416" si="458">N353</f>
        <v>0</v>
      </c>
      <c r="AS353" s="30">
        <f t="shared" ref="AS353:AS416" si="459">AV352</f>
        <v>0.97697008696485399</v>
      </c>
      <c r="AT353" s="30">
        <f t="shared" ref="AT353:AT416" si="460">AS353*AQ353/1000</f>
        <v>2.4784572611132242E-3</v>
      </c>
      <c r="AU353" s="30">
        <f t="shared" ref="AU353:AU416" si="461">MIN(AR353*AS353,AS353-AT353)</f>
        <v>0</v>
      </c>
      <c r="AV353" s="30">
        <f t="shared" ref="AV353:AV416" si="462">AS353-SUM(AT353:AU353)</f>
        <v>0.97449162970374081</v>
      </c>
      <c r="AW353" s="28"/>
      <c r="AX353" s="52">
        <f t="shared" ref="AX353:AX416" si="463">AY352</f>
        <v>1401.9520747945655</v>
      </c>
      <c r="AY353" s="52">
        <f t="shared" ref="AY353:AY416" si="464">AO353*AV353</f>
        <v>1488.0487185576121</v>
      </c>
      <c r="AZ353" s="19"/>
      <c r="BA353" s="19"/>
      <c r="BB353" s="53">
        <f t="shared" ref="BB353:BB416" si="465">$R353*AJ353</f>
        <v>9697.0768950329766</v>
      </c>
      <c r="BC353" s="53">
        <f t="shared" ref="BC353:BC416" si="466">-$R353*AK353</f>
        <v>-484.85384475164886</v>
      </c>
      <c r="BD353" s="53">
        <f t="shared" ref="BD353:BD416" si="467">-$R353*AL353</f>
        <v>-24.21493734166225</v>
      </c>
      <c r="BE353" s="53">
        <f t="shared" ref="BE353:BE416" si="468">-AT353*AM353</f>
        <v>-2478.4572611132244</v>
      </c>
      <c r="BF353" s="53">
        <f t="shared" ref="BF353:BF416" si="469">SUM(BB353:BE353)</f>
        <v>6709.5508518264414</v>
      </c>
      <c r="BG353" s="53">
        <f t="shared" ref="BG353:BG416" si="470">-AM353*($R352*AN353-$R351*AN352)/1000</f>
        <v>-85.396955018856474</v>
      </c>
      <c r="BH353" s="53">
        <f t="shared" si="434"/>
        <v>871.38274030650939</v>
      </c>
      <c r="BI353" s="53">
        <f t="shared" ref="BI353:BI416" si="471">SUM(BF353:BH353)</f>
        <v>7495.5366371140944</v>
      </c>
    </row>
    <row r="354" spans="1:61" x14ac:dyDescent="0.2">
      <c r="A354" s="34"/>
      <c r="B354" s="89"/>
      <c r="C354" s="91"/>
      <c r="D354" s="19"/>
      <c r="E354" s="55">
        <f t="shared" si="439"/>
        <v>22</v>
      </c>
      <c r="F354" s="27">
        <f t="shared" si="435"/>
        <v>10011.461890455706</v>
      </c>
      <c r="G354" s="27">
        <f t="shared" si="436"/>
        <v>500.57309452278537</v>
      </c>
      <c r="H354" s="28">
        <f t="shared" si="437"/>
        <v>25</v>
      </c>
      <c r="I354" s="27">
        <f t="shared" si="409"/>
        <v>1000000</v>
      </c>
      <c r="J354" s="56">
        <f t="shared" si="410"/>
        <v>1.6220000000000001</v>
      </c>
      <c r="K354" s="52">
        <f t="shared" si="440"/>
        <v>1622</v>
      </c>
      <c r="L354" s="28"/>
      <c r="M354" s="96">
        <f t="shared" si="425"/>
        <v>3.441094364167725</v>
      </c>
      <c r="N354" s="9">
        <v>0</v>
      </c>
      <c r="O354" s="30">
        <f t="shared" si="426"/>
        <v>0.96859749366648995</v>
      </c>
      <c r="P354" s="30">
        <f t="shared" si="441"/>
        <v>3.3330353766027419E-3</v>
      </c>
      <c r="Q354" s="30">
        <f t="shared" si="442"/>
        <v>0</v>
      </c>
      <c r="R354" s="30">
        <f t="shared" si="443"/>
        <v>0.96526445828988716</v>
      </c>
      <c r="S354" s="28"/>
      <c r="T354" s="52">
        <f t="shared" si="444"/>
        <v>1479.0483728287302</v>
      </c>
      <c r="U354" s="52">
        <f t="shared" si="438"/>
        <v>1565.658951346197</v>
      </c>
      <c r="V354" s="19"/>
      <c r="W354" s="19"/>
      <c r="X354" s="53">
        <f t="shared" si="445"/>
        <v>9663.7083383805766</v>
      </c>
      <c r="Y354" s="53">
        <f t="shared" si="446"/>
        <v>-483.18541691902891</v>
      </c>
      <c r="Z354" s="53">
        <f t="shared" si="447"/>
        <v>-24.131611457247178</v>
      </c>
      <c r="AA354" s="53">
        <f t="shared" si="448"/>
        <v>-3333.035376602742</v>
      </c>
      <c r="AB354" s="53">
        <f t="shared" si="449"/>
        <v>5823.355933401559</v>
      </c>
      <c r="AC354" s="53">
        <f t="shared" si="450"/>
        <v>-87.369899088909577</v>
      </c>
      <c r="AD354" s="53">
        <f t="shared" si="428"/>
        <v>875.10959028432785</v>
      </c>
      <c r="AE354" s="53">
        <f t="shared" si="451"/>
        <v>6611.0956245969774</v>
      </c>
      <c r="AF354" s="19"/>
      <c r="AG354" s="46"/>
      <c r="AH354" s="19"/>
      <c r="AI354" s="55">
        <f t="shared" si="452"/>
        <v>22</v>
      </c>
      <c r="AJ354" s="27">
        <f t="shared" si="453"/>
        <v>10011.461890455706</v>
      </c>
      <c r="AK354" s="27">
        <f t="shared" si="454"/>
        <v>500.57309452278537</v>
      </c>
      <c r="AL354" s="28">
        <f t="shared" si="455"/>
        <v>25</v>
      </c>
      <c r="AM354" s="27">
        <f t="shared" si="456"/>
        <v>1000000</v>
      </c>
      <c r="AN354" s="56">
        <f t="shared" si="417"/>
        <v>1.6220000000000001</v>
      </c>
      <c r="AO354" s="52">
        <f t="shared" si="457"/>
        <v>1622</v>
      </c>
      <c r="AP354" s="28"/>
      <c r="AQ354" s="9">
        <f t="shared" si="432"/>
        <v>2.7872864349758575</v>
      </c>
      <c r="AR354" s="9">
        <f t="shared" si="458"/>
        <v>0</v>
      </c>
      <c r="AS354" s="30">
        <f t="shared" si="459"/>
        <v>0.97449162970374081</v>
      </c>
      <c r="AT354" s="30">
        <f t="shared" si="460"/>
        <v>2.7161873004707534E-3</v>
      </c>
      <c r="AU354" s="30">
        <f t="shared" si="461"/>
        <v>0</v>
      </c>
      <c r="AV354" s="30">
        <f t="shared" si="462"/>
        <v>0.97177544240327007</v>
      </c>
      <c r="AW354" s="28"/>
      <c r="AX354" s="52">
        <f t="shared" si="463"/>
        <v>1488.0487185576121</v>
      </c>
      <c r="AY354" s="52">
        <f t="shared" si="464"/>
        <v>1576.219767578104</v>
      </c>
      <c r="AZ354" s="19"/>
      <c r="BA354" s="19"/>
      <c r="BB354" s="53">
        <f t="shared" si="465"/>
        <v>9663.7083383805766</v>
      </c>
      <c r="BC354" s="53">
        <f t="shared" si="466"/>
        <v>-483.18541691902891</v>
      </c>
      <c r="BD354" s="53">
        <f t="shared" si="467"/>
        <v>-24.131611457247178</v>
      </c>
      <c r="BE354" s="53">
        <f t="shared" si="468"/>
        <v>-2716.1873004707536</v>
      </c>
      <c r="BF354" s="53">
        <f t="shared" si="469"/>
        <v>6440.2040095335469</v>
      </c>
      <c r="BG354" s="53">
        <f t="shared" si="470"/>
        <v>-87.369899088909577</v>
      </c>
      <c r="BH354" s="53">
        <f t="shared" si="434"/>
        <v>875.84848387073669</v>
      </c>
      <c r="BI354" s="53">
        <f t="shared" si="471"/>
        <v>7228.6825943153735</v>
      </c>
    </row>
    <row r="355" spans="1:61" x14ac:dyDescent="0.2">
      <c r="A355" s="34"/>
      <c r="B355" s="89"/>
      <c r="C355" s="91"/>
      <c r="D355" s="19"/>
      <c r="E355" s="55">
        <f t="shared" si="439"/>
        <v>23</v>
      </c>
      <c r="F355" s="27">
        <f t="shared" si="435"/>
        <v>10011.461890455706</v>
      </c>
      <c r="G355" s="27">
        <f t="shared" si="436"/>
        <v>500.57309452278537</v>
      </c>
      <c r="H355" s="28">
        <f t="shared" si="437"/>
        <v>25</v>
      </c>
      <c r="I355" s="27">
        <f t="shared" si="409"/>
        <v>1000000</v>
      </c>
      <c r="J355" s="56">
        <f t="shared" si="410"/>
        <v>1.72</v>
      </c>
      <c r="K355" s="52">
        <f t="shared" si="440"/>
        <v>1720</v>
      </c>
      <c r="L355" s="28"/>
      <c r="M355" s="96">
        <f t="shared" si="425"/>
        <v>3.783235753468869</v>
      </c>
      <c r="N355" s="9">
        <v>0</v>
      </c>
      <c r="O355" s="30">
        <f t="shared" si="426"/>
        <v>0.96526445828988716</v>
      </c>
      <c r="P355" s="30">
        <f t="shared" si="441"/>
        <v>3.651823010155061E-3</v>
      </c>
      <c r="Q355" s="30">
        <f t="shared" si="442"/>
        <v>0</v>
      </c>
      <c r="R355" s="30">
        <f t="shared" si="443"/>
        <v>0.96161263527973206</v>
      </c>
      <c r="S355" s="28"/>
      <c r="T355" s="52">
        <f t="shared" si="444"/>
        <v>1565.658951346197</v>
      </c>
      <c r="U355" s="52">
        <f t="shared" si="438"/>
        <v>1653.9737326811392</v>
      </c>
      <c r="V355" s="19"/>
      <c r="W355" s="19"/>
      <c r="X355" s="53">
        <f t="shared" si="445"/>
        <v>9627.1482514837207</v>
      </c>
      <c r="Y355" s="53">
        <f t="shared" si="446"/>
        <v>-481.35741257418607</v>
      </c>
      <c r="Z355" s="53">
        <f t="shared" si="447"/>
        <v>-24.040315881993301</v>
      </c>
      <c r="AA355" s="53">
        <f t="shared" si="448"/>
        <v>-3651.8230101550612</v>
      </c>
      <c r="AB355" s="53">
        <f t="shared" si="449"/>
        <v>5469.9275128724803</v>
      </c>
      <c r="AC355" s="53">
        <f t="shared" si="450"/>
        <v>-89.189733531559014</v>
      </c>
      <c r="AD355" s="53">
        <f t="shared" si="428"/>
        <v>879.36861422586401</v>
      </c>
      <c r="AE355" s="53">
        <f t="shared" si="451"/>
        <v>6260.1063935667853</v>
      </c>
      <c r="AF355" s="19"/>
      <c r="AG355" s="46"/>
      <c r="AH355" s="19"/>
      <c r="AI355" s="55">
        <f t="shared" si="452"/>
        <v>23</v>
      </c>
      <c r="AJ355" s="27">
        <f t="shared" si="453"/>
        <v>10011.461890455706</v>
      </c>
      <c r="AK355" s="27">
        <f t="shared" si="454"/>
        <v>500.57309452278537</v>
      </c>
      <c r="AL355" s="28">
        <f t="shared" si="455"/>
        <v>25</v>
      </c>
      <c r="AM355" s="27">
        <f t="shared" si="456"/>
        <v>1000000</v>
      </c>
      <c r="AN355" s="56">
        <f t="shared" si="417"/>
        <v>1.72</v>
      </c>
      <c r="AO355" s="52">
        <f t="shared" si="457"/>
        <v>1720</v>
      </c>
      <c r="AP355" s="28"/>
      <c r="AQ355" s="9">
        <f t="shared" si="432"/>
        <v>3.0644209603097843</v>
      </c>
      <c r="AR355" s="9">
        <f t="shared" si="458"/>
        <v>0</v>
      </c>
      <c r="AS355" s="30">
        <f t="shared" si="459"/>
        <v>0.97177544240327007</v>
      </c>
      <c r="AT355" s="30">
        <f t="shared" si="460"/>
        <v>2.9779290344148944E-3</v>
      </c>
      <c r="AU355" s="30">
        <f t="shared" si="461"/>
        <v>0</v>
      </c>
      <c r="AV355" s="30">
        <f t="shared" si="462"/>
        <v>0.96879751336885522</v>
      </c>
      <c r="AW355" s="28"/>
      <c r="AX355" s="52">
        <f t="shared" si="463"/>
        <v>1576.219767578104</v>
      </c>
      <c r="AY355" s="52">
        <f t="shared" si="464"/>
        <v>1666.3317229944309</v>
      </c>
      <c r="AZ355" s="19"/>
      <c r="BA355" s="19"/>
      <c r="BB355" s="53">
        <f t="shared" si="465"/>
        <v>9627.1482514837207</v>
      </c>
      <c r="BC355" s="53">
        <f t="shared" si="466"/>
        <v>-481.35741257418607</v>
      </c>
      <c r="BD355" s="53">
        <f t="shared" si="467"/>
        <v>-24.040315881993301</v>
      </c>
      <c r="BE355" s="53">
        <f t="shared" si="468"/>
        <v>-2977.9290344148944</v>
      </c>
      <c r="BF355" s="53">
        <f t="shared" si="469"/>
        <v>6143.821488612648</v>
      </c>
      <c r="BG355" s="53">
        <f t="shared" si="470"/>
        <v>-89.189733531559014</v>
      </c>
      <c r="BH355" s="53">
        <f t="shared" si="434"/>
        <v>880.23561640734226</v>
      </c>
      <c r="BI355" s="53">
        <f t="shared" si="471"/>
        <v>6934.8673714884317</v>
      </c>
    </row>
    <row r="356" spans="1:61" x14ac:dyDescent="0.2">
      <c r="A356" s="34"/>
      <c r="B356" s="89"/>
      <c r="C356" s="91"/>
      <c r="D356" s="19"/>
      <c r="E356" s="55">
        <f t="shared" si="439"/>
        <v>24</v>
      </c>
      <c r="F356" s="27">
        <f t="shared" si="435"/>
        <v>10011.461890455706</v>
      </c>
      <c r="G356" s="27">
        <f t="shared" si="436"/>
        <v>500.57309452278537</v>
      </c>
      <c r="H356" s="28">
        <f t="shared" si="437"/>
        <v>25</v>
      </c>
      <c r="I356" s="27">
        <f t="shared" si="409"/>
        <v>1000000</v>
      </c>
      <c r="J356" s="56">
        <f t="shared" si="410"/>
        <v>1.823</v>
      </c>
      <c r="K356" s="52">
        <f t="shared" si="440"/>
        <v>1823</v>
      </c>
      <c r="L356" s="28"/>
      <c r="M356" s="96">
        <f t="shared" si="425"/>
        <v>4.1592141081829732</v>
      </c>
      <c r="N356" s="9">
        <v>0</v>
      </c>
      <c r="O356" s="30">
        <f t="shared" si="426"/>
        <v>0.96161263527973206</v>
      </c>
      <c r="P356" s="30">
        <f t="shared" si="441"/>
        <v>3.9995528392624694E-3</v>
      </c>
      <c r="Q356" s="30">
        <f t="shared" si="442"/>
        <v>0</v>
      </c>
      <c r="R356" s="30">
        <f t="shared" si="443"/>
        <v>0.95761308244046961</v>
      </c>
      <c r="S356" s="28"/>
      <c r="T356" s="52">
        <f t="shared" si="444"/>
        <v>1653.9737326811392</v>
      </c>
      <c r="U356" s="52">
        <f t="shared" si="438"/>
        <v>1745.7286492889762</v>
      </c>
      <c r="V356" s="19"/>
      <c r="W356" s="19"/>
      <c r="X356" s="53">
        <f t="shared" si="445"/>
        <v>9587.1068806545809</v>
      </c>
      <c r="Y356" s="53">
        <f t="shared" si="446"/>
        <v>-479.35534403272908</v>
      </c>
      <c r="Z356" s="53">
        <f t="shared" si="447"/>
        <v>-23.94032706101174</v>
      </c>
      <c r="AA356" s="53">
        <f t="shared" si="448"/>
        <v>-3999.5528392624692</v>
      </c>
      <c r="AB356" s="53">
        <f t="shared" si="449"/>
        <v>5084.258370298372</v>
      </c>
      <c r="AC356" s="53">
        <f t="shared" si="450"/>
        <v>-92.764965856345626</v>
      </c>
      <c r="AD356" s="53">
        <f t="shared" si="428"/>
        <v>883.49603667614224</v>
      </c>
      <c r="AE356" s="53">
        <f t="shared" si="451"/>
        <v>5874.9894411181685</v>
      </c>
      <c r="AF356" s="19"/>
      <c r="AG356" s="46"/>
      <c r="AH356" s="19"/>
      <c r="AI356" s="55">
        <f t="shared" si="452"/>
        <v>24</v>
      </c>
      <c r="AJ356" s="27">
        <f t="shared" si="453"/>
        <v>10011.461890455706</v>
      </c>
      <c r="AK356" s="27">
        <f t="shared" si="454"/>
        <v>500.57309452278537</v>
      </c>
      <c r="AL356" s="28">
        <f t="shared" si="455"/>
        <v>25</v>
      </c>
      <c r="AM356" s="27">
        <f t="shared" si="456"/>
        <v>1000000</v>
      </c>
      <c r="AN356" s="56">
        <f t="shared" si="417"/>
        <v>1.823</v>
      </c>
      <c r="AO356" s="52">
        <f t="shared" si="457"/>
        <v>1823</v>
      </c>
      <c r="AP356" s="28"/>
      <c r="AQ356" s="9">
        <f t="shared" si="432"/>
        <v>3.3689634276282083</v>
      </c>
      <c r="AR356" s="9">
        <f t="shared" si="458"/>
        <v>0</v>
      </c>
      <c r="AS356" s="30">
        <f t="shared" si="459"/>
        <v>0.96879751336885522</v>
      </c>
      <c r="AT356" s="30">
        <f t="shared" si="460"/>
        <v>3.2638433913168233E-3</v>
      </c>
      <c r="AU356" s="30">
        <f t="shared" si="461"/>
        <v>0</v>
      </c>
      <c r="AV356" s="30">
        <f t="shared" si="462"/>
        <v>0.96553366997753842</v>
      </c>
      <c r="AW356" s="28"/>
      <c r="AX356" s="52">
        <f t="shared" si="463"/>
        <v>1666.3317229944309</v>
      </c>
      <c r="AY356" s="52">
        <f t="shared" si="464"/>
        <v>1760.1678803690525</v>
      </c>
      <c r="AZ356" s="19"/>
      <c r="BA356" s="19"/>
      <c r="BB356" s="53">
        <f t="shared" si="465"/>
        <v>9587.1068806545809</v>
      </c>
      <c r="BC356" s="53">
        <f t="shared" si="466"/>
        <v>-479.35534403272908</v>
      </c>
      <c r="BD356" s="53">
        <f t="shared" si="467"/>
        <v>-23.94032706101174</v>
      </c>
      <c r="BE356" s="53">
        <f t="shared" si="468"/>
        <v>-3263.8433913168233</v>
      </c>
      <c r="BF356" s="53">
        <f t="shared" si="469"/>
        <v>5819.9678182440184</v>
      </c>
      <c r="BG356" s="53">
        <f t="shared" si="470"/>
        <v>-92.764965856345626</v>
      </c>
      <c r="BH356" s="53">
        <f t="shared" si="434"/>
        <v>884.51057990130892</v>
      </c>
      <c r="BI356" s="53">
        <f t="shared" si="471"/>
        <v>6611.7134322889815</v>
      </c>
    </row>
    <row r="357" spans="1:61" x14ac:dyDescent="0.2">
      <c r="A357" s="34"/>
      <c r="B357" s="89"/>
      <c r="C357" s="91"/>
      <c r="D357" s="19"/>
      <c r="E357" s="55">
        <f t="shared" si="439"/>
        <v>25</v>
      </c>
      <c r="F357" s="27">
        <f t="shared" si="435"/>
        <v>10011.461890455706</v>
      </c>
      <c r="G357" s="27">
        <f t="shared" si="436"/>
        <v>500.57309452278537</v>
      </c>
      <c r="H357" s="28">
        <f t="shared" si="437"/>
        <v>25</v>
      </c>
      <c r="I357" s="27">
        <f t="shared" si="409"/>
        <v>1000000</v>
      </c>
      <c r="J357" s="56">
        <f t="shared" si="410"/>
        <v>1.929</v>
      </c>
      <c r="K357" s="52">
        <f t="shared" si="440"/>
        <v>1929</v>
      </c>
      <c r="L357" s="28"/>
      <c r="M357" s="96">
        <f t="shared" si="425"/>
        <v>4.5732759569250323</v>
      </c>
      <c r="N357" s="9">
        <v>0</v>
      </c>
      <c r="O357" s="30">
        <f t="shared" si="426"/>
        <v>0.95761308244046961</v>
      </c>
      <c r="P357" s="30">
        <f t="shared" si="441"/>
        <v>4.3794288859618684E-3</v>
      </c>
      <c r="Q357" s="30">
        <f t="shared" si="442"/>
        <v>0</v>
      </c>
      <c r="R357" s="30">
        <f t="shared" si="443"/>
        <v>0.95323365355450773</v>
      </c>
      <c r="S357" s="28"/>
      <c r="T357" s="52">
        <f t="shared" si="444"/>
        <v>1745.7286492889762</v>
      </c>
      <c r="U357" s="52">
        <f t="shared" si="438"/>
        <v>1838.7877177066455</v>
      </c>
      <c r="V357" s="19"/>
      <c r="W357" s="19"/>
      <c r="X357" s="53">
        <f t="shared" si="445"/>
        <v>9543.2623952608119</v>
      </c>
      <c r="Y357" s="53">
        <f t="shared" si="446"/>
        <v>-477.16311976304064</v>
      </c>
      <c r="Z357" s="53">
        <f t="shared" si="447"/>
        <v>-23.830841338862694</v>
      </c>
      <c r="AA357" s="53">
        <f t="shared" si="448"/>
        <v>-4379.4288859618682</v>
      </c>
      <c r="AB357" s="53">
        <f t="shared" si="449"/>
        <v>4662.8395481970401</v>
      </c>
      <c r="AC357" s="53">
        <f t="shared" si="450"/>
        <v>-94.215801912714397</v>
      </c>
      <c r="AD357" s="53">
        <f t="shared" si="428"/>
        <v>887.60927098004265</v>
      </c>
      <c r="AE357" s="53">
        <f t="shared" si="451"/>
        <v>5456.2330172643678</v>
      </c>
      <c r="AF357" s="19"/>
      <c r="AG357" s="46"/>
      <c r="AH357" s="19"/>
      <c r="AI357" s="55">
        <f t="shared" si="452"/>
        <v>25</v>
      </c>
      <c r="AJ357" s="27">
        <f t="shared" si="453"/>
        <v>10011.461890455706</v>
      </c>
      <c r="AK357" s="27">
        <f t="shared" si="454"/>
        <v>500.57309452278537</v>
      </c>
      <c r="AL357" s="28">
        <f t="shared" si="455"/>
        <v>25</v>
      </c>
      <c r="AM357" s="27">
        <f t="shared" si="456"/>
        <v>1000000</v>
      </c>
      <c r="AN357" s="56">
        <f t="shared" si="417"/>
        <v>1.929</v>
      </c>
      <c r="AO357" s="52">
        <f t="shared" si="457"/>
        <v>1929</v>
      </c>
      <c r="AP357" s="28"/>
      <c r="AQ357" s="9">
        <f t="shared" si="432"/>
        <v>3.7043535251092763</v>
      </c>
      <c r="AR357" s="9">
        <f t="shared" si="458"/>
        <v>0</v>
      </c>
      <c r="AS357" s="30">
        <f t="shared" si="459"/>
        <v>0.96553366997753842</v>
      </c>
      <c r="AT357" s="30">
        <f t="shared" si="460"/>
        <v>3.5766780539929913E-3</v>
      </c>
      <c r="AU357" s="30">
        <f t="shared" si="461"/>
        <v>0</v>
      </c>
      <c r="AV357" s="30">
        <f t="shared" si="462"/>
        <v>0.96195699192354545</v>
      </c>
      <c r="AW357" s="28"/>
      <c r="AX357" s="52">
        <f t="shared" si="463"/>
        <v>1760.1678803690525</v>
      </c>
      <c r="AY357" s="52">
        <f t="shared" si="464"/>
        <v>1855.6150374205192</v>
      </c>
      <c r="AZ357" s="19"/>
      <c r="BA357" s="19"/>
      <c r="BB357" s="53">
        <f t="shared" si="465"/>
        <v>9543.2623952608119</v>
      </c>
      <c r="BC357" s="53">
        <f t="shared" si="466"/>
        <v>-477.16311976304064</v>
      </c>
      <c r="BD357" s="53">
        <f t="shared" si="467"/>
        <v>-23.830841338862694</v>
      </c>
      <c r="BE357" s="53">
        <f t="shared" si="468"/>
        <v>-3576.6780539929914</v>
      </c>
      <c r="BF357" s="53">
        <f t="shared" si="469"/>
        <v>5465.5903801659169</v>
      </c>
      <c r="BG357" s="53">
        <f t="shared" si="470"/>
        <v>-94.215801912714397</v>
      </c>
      <c r="BH357" s="53">
        <f t="shared" si="434"/>
        <v>888.79467602548516</v>
      </c>
      <c r="BI357" s="53">
        <f t="shared" si="471"/>
        <v>6260.1692542786877</v>
      </c>
    </row>
    <row r="358" spans="1:61" x14ac:dyDescent="0.2">
      <c r="A358" s="34"/>
      <c r="B358" s="89"/>
      <c r="C358" s="91"/>
      <c r="D358" s="19"/>
      <c r="E358" s="55">
        <f t="shared" si="439"/>
        <v>26</v>
      </c>
      <c r="F358" s="27">
        <f t="shared" si="435"/>
        <v>10011.461890455706</v>
      </c>
      <c r="G358" s="27">
        <f t="shared" si="436"/>
        <v>500.57309452278537</v>
      </c>
      <c r="H358" s="28">
        <f t="shared" si="437"/>
        <v>25</v>
      </c>
      <c r="I358" s="27">
        <f t="shared" si="409"/>
        <v>1000000</v>
      </c>
      <c r="J358" s="56">
        <f t="shared" si="410"/>
        <v>2.0379999999999998</v>
      </c>
      <c r="K358" s="52">
        <f t="shared" si="440"/>
        <v>2037.9999999999998</v>
      </c>
      <c r="L358" s="28"/>
      <c r="M358" s="96">
        <f t="shared" si="425"/>
        <v>5.0352548648284623</v>
      </c>
      <c r="N358" s="9">
        <v>0</v>
      </c>
      <c r="O358" s="30">
        <f t="shared" si="426"/>
        <v>0.95323365355450773</v>
      </c>
      <c r="P358" s="30">
        <f t="shared" si="441"/>
        <v>4.7997743913785439E-3</v>
      </c>
      <c r="Q358" s="30">
        <f t="shared" si="442"/>
        <v>0</v>
      </c>
      <c r="R358" s="30">
        <f t="shared" si="443"/>
        <v>0.94843387916312916</v>
      </c>
      <c r="S358" s="28"/>
      <c r="T358" s="52">
        <f t="shared" si="444"/>
        <v>1838.7877177066455</v>
      </c>
      <c r="U358" s="52">
        <f t="shared" si="438"/>
        <v>1932.9082457344571</v>
      </c>
      <c r="V358" s="19"/>
      <c r="W358" s="19"/>
      <c r="X358" s="53">
        <f t="shared" si="445"/>
        <v>9495.2096368587409</v>
      </c>
      <c r="Y358" s="53">
        <f t="shared" si="446"/>
        <v>-474.76048184293705</v>
      </c>
      <c r="Z358" s="53">
        <f t="shared" si="447"/>
        <v>-23.71084697907823</v>
      </c>
      <c r="AA358" s="53">
        <f t="shared" si="448"/>
        <v>-4799.7743913785434</v>
      </c>
      <c r="AB358" s="53">
        <f t="shared" si="449"/>
        <v>4196.9639166581819</v>
      </c>
      <c r="AC358" s="53">
        <f t="shared" si="450"/>
        <v>-95.454549916420774</v>
      </c>
      <c r="AD358" s="53">
        <f t="shared" si="428"/>
        <v>891.50136230889802</v>
      </c>
      <c r="AE358" s="53">
        <f t="shared" si="451"/>
        <v>4993.0107290506594</v>
      </c>
      <c r="AF358" s="19"/>
      <c r="AG358" s="46"/>
      <c r="AH358" s="19"/>
      <c r="AI358" s="55">
        <f t="shared" si="452"/>
        <v>26</v>
      </c>
      <c r="AJ358" s="27">
        <f t="shared" si="453"/>
        <v>10011.461890455706</v>
      </c>
      <c r="AK358" s="27">
        <f t="shared" si="454"/>
        <v>500.57309452278537</v>
      </c>
      <c r="AL358" s="28">
        <f t="shared" si="455"/>
        <v>25</v>
      </c>
      <c r="AM358" s="27">
        <f t="shared" si="456"/>
        <v>1000000</v>
      </c>
      <c r="AN358" s="56">
        <f t="shared" si="417"/>
        <v>2.0379999999999998</v>
      </c>
      <c r="AO358" s="52">
        <f t="shared" si="457"/>
        <v>2037.9999999999998</v>
      </c>
      <c r="AP358" s="28"/>
      <c r="AQ358" s="9">
        <f t="shared" si="432"/>
        <v>4.078556440511055</v>
      </c>
      <c r="AR358" s="9">
        <f t="shared" si="458"/>
        <v>0</v>
      </c>
      <c r="AS358" s="30">
        <f t="shared" si="459"/>
        <v>0.96195699192354545</v>
      </c>
      <c r="AT358" s="30">
        <f t="shared" si="460"/>
        <v>3.9233958849044168E-3</v>
      </c>
      <c r="AU358" s="30">
        <f t="shared" si="461"/>
        <v>0</v>
      </c>
      <c r="AV358" s="30">
        <f t="shared" si="462"/>
        <v>0.95803359603864102</v>
      </c>
      <c r="AW358" s="28"/>
      <c r="AX358" s="52">
        <f t="shared" si="463"/>
        <v>1855.6150374205192</v>
      </c>
      <c r="AY358" s="52">
        <f t="shared" si="464"/>
        <v>1952.4724687267501</v>
      </c>
      <c r="AZ358" s="19"/>
      <c r="BA358" s="19"/>
      <c r="BB358" s="53">
        <f t="shared" si="465"/>
        <v>9495.2096368587409</v>
      </c>
      <c r="BC358" s="53">
        <f t="shared" si="466"/>
        <v>-474.76048184293705</v>
      </c>
      <c r="BD358" s="53">
        <f t="shared" si="467"/>
        <v>-23.71084697907823</v>
      </c>
      <c r="BE358" s="53">
        <f t="shared" si="468"/>
        <v>-3923.3958849044166</v>
      </c>
      <c r="BF358" s="53">
        <f t="shared" si="469"/>
        <v>5073.3424231323088</v>
      </c>
      <c r="BG358" s="53">
        <f t="shared" si="470"/>
        <v>-95.454549916420774</v>
      </c>
      <c r="BH358" s="53">
        <f t="shared" si="434"/>
        <v>892.88282019813596</v>
      </c>
      <c r="BI358" s="53">
        <f t="shared" si="471"/>
        <v>5870.7706934140242</v>
      </c>
    </row>
    <row r="359" spans="1:61" x14ac:dyDescent="0.2">
      <c r="A359" s="34"/>
      <c r="B359" s="89"/>
      <c r="C359" s="91"/>
      <c r="D359" s="19"/>
      <c r="E359" s="55">
        <f t="shared" si="439"/>
        <v>27</v>
      </c>
      <c r="F359" s="27">
        <f t="shared" si="435"/>
        <v>10011.461890455706</v>
      </c>
      <c r="G359" s="27">
        <f t="shared" si="436"/>
        <v>500.57309452278537</v>
      </c>
      <c r="H359" s="28">
        <f t="shared" si="437"/>
        <v>25</v>
      </c>
      <c r="I359" s="27">
        <f t="shared" si="409"/>
        <v>1000000</v>
      </c>
      <c r="J359" s="56">
        <f t="shared" si="410"/>
        <v>2.1520000000000001</v>
      </c>
      <c r="K359" s="52">
        <f t="shared" si="440"/>
        <v>2152</v>
      </c>
      <c r="L359" s="28"/>
      <c r="M359" s="96">
        <f t="shared" si="425"/>
        <v>5.5481792079796692</v>
      </c>
      <c r="N359" s="9">
        <v>0</v>
      </c>
      <c r="O359" s="30">
        <f t="shared" si="426"/>
        <v>0.94843387916312916</v>
      </c>
      <c r="P359" s="30">
        <f t="shared" si="441"/>
        <v>5.2620811285163755E-3</v>
      </c>
      <c r="Q359" s="30">
        <f t="shared" si="442"/>
        <v>0</v>
      </c>
      <c r="R359" s="30">
        <f t="shared" si="443"/>
        <v>0.94317179803461282</v>
      </c>
      <c r="S359" s="28"/>
      <c r="T359" s="52">
        <f t="shared" si="444"/>
        <v>1932.9082457344571</v>
      </c>
      <c r="U359" s="52">
        <f t="shared" si="438"/>
        <v>2029.7057093704868</v>
      </c>
      <c r="V359" s="19"/>
      <c r="W359" s="19"/>
      <c r="X359" s="53">
        <f t="shared" si="445"/>
        <v>9442.5285121761135</v>
      </c>
      <c r="Y359" s="53">
        <f t="shared" si="446"/>
        <v>-472.12642560880568</v>
      </c>
      <c r="Z359" s="53">
        <f t="shared" si="447"/>
        <v>-23.579294950865322</v>
      </c>
      <c r="AA359" s="53">
        <f t="shared" si="448"/>
        <v>-5262.0811285163754</v>
      </c>
      <c r="AB359" s="53">
        <f t="shared" si="449"/>
        <v>3684.7416631000679</v>
      </c>
      <c r="AC359" s="53">
        <f t="shared" si="450"/>
        <v>-98.339522014967429</v>
      </c>
      <c r="AD359" s="53">
        <f t="shared" si="428"/>
        <v>895.11962293965416</v>
      </c>
      <c r="AE359" s="53">
        <f t="shared" si="451"/>
        <v>4481.5217640247547</v>
      </c>
      <c r="AF359" s="19"/>
      <c r="AG359" s="46"/>
      <c r="AH359" s="19"/>
      <c r="AI359" s="55">
        <f t="shared" si="452"/>
        <v>27</v>
      </c>
      <c r="AJ359" s="27">
        <f t="shared" si="453"/>
        <v>10011.461890455706</v>
      </c>
      <c r="AK359" s="27">
        <f t="shared" si="454"/>
        <v>500.57309452278537</v>
      </c>
      <c r="AL359" s="28">
        <f t="shared" si="455"/>
        <v>25</v>
      </c>
      <c r="AM359" s="27">
        <f t="shared" si="456"/>
        <v>1000000</v>
      </c>
      <c r="AN359" s="56">
        <f t="shared" si="417"/>
        <v>2.1520000000000001</v>
      </c>
      <c r="AO359" s="52">
        <f t="shared" si="457"/>
        <v>2152</v>
      </c>
      <c r="AP359" s="28"/>
      <c r="AQ359" s="9">
        <f t="shared" si="432"/>
        <v>4.4940251584635327</v>
      </c>
      <c r="AR359" s="9">
        <f t="shared" si="458"/>
        <v>0</v>
      </c>
      <c r="AS359" s="30">
        <f t="shared" si="459"/>
        <v>0.95803359603864102</v>
      </c>
      <c r="AT359" s="30">
        <f t="shared" si="460"/>
        <v>4.3054270832509423E-3</v>
      </c>
      <c r="AU359" s="30">
        <f t="shared" si="461"/>
        <v>0</v>
      </c>
      <c r="AV359" s="30">
        <f t="shared" si="462"/>
        <v>0.95372816895539003</v>
      </c>
      <c r="AW359" s="28"/>
      <c r="AX359" s="52">
        <f t="shared" si="463"/>
        <v>1952.4724687267501</v>
      </c>
      <c r="AY359" s="52">
        <f t="shared" si="464"/>
        <v>2052.4230195919995</v>
      </c>
      <c r="AZ359" s="19"/>
      <c r="BA359" s="19"/>
      <c r="BB359" s="53">
        <f t="shared" si="465"/>
        <v>9442.5285121761135</v>
      </c>
      <c r="BC359" s="53">
        <f t="shared" si="466"/>
        <v>-472.12642560880568</v>
      </c>
      <c r="BD359" s="53">
        <f t="shared" si="467"/>
        <v>-23.579294950865322</v>
      </c>
      <c r="BE359" s="53">
        <f t="shared" si="468"/>
        <v>-4305.4270832509419</v>
      </c>
      <c r="BF359" s="53">
        <f t="shared" si="469"/>
        <v>4641.3957083655014</v>
      </c>
      <c r="BG359" s="53">
        <f t="shared" si="470"/>
        <v>-98.339522014967429</v>
      </c>
      <c r="BH359" s="53">
        <f t="shared" si="434"/>
        <v>896.72577000639285</v>
      </c>
      <c r="BI359" s="53">
        <f t="shared" si="471"/>
        <v>5439.7819563569265</v>
      </c>
    </row>
    <row r="360" spans="1:61" x14ac:dyDescent="0.2">
      <c r="A360" s="34"/>
      <c r="B360" s="89"/>
      <c r="C360" s="91"/>
      <c r="D360" s="19"/>
      <c r="E360" s="55">
        <f t="shared" si="439"/>
        <v>28</v>
      </c>
      <c r="F360" s="27">
        <f t="shared" si="435"/>
        <v>10011.461890455706</v>
      </c>
      <c r="G360" s="27">
        <f t="shared" si="436"/>
        <v>500.57309452278537</v>
      </c>
      <c r="H360" s="28">
        <f t="shared" si="437"/>
        <v>25</v>
      </c>
      <c r="I360" s="27">
        <f t="shared" si="409"/>
        <v>1000000</v>
      </c>
      <c r="J360" s="56">
        <f t="shared" si="410"/>
        <v>2.2690000000000001</v>
      </c>
      <c r="K360" s="52">
        <f t="shared" si="440"/>
        <v>2269</v>
      </c>
      <c r="L360" s="28"/>
      <c r="M360" s="96">
        <f t="shared" si="425"/>
        <v>6.1076584218043202</v>
      </c>
      <c r="N360" s="9">
        <v>0</v>
      </c>
      <c r="O360" s="30">
        <f t="shared" si="426"/>
        <v>0.94317179803461282</v>
      </c>
      <c r="P360" s="30">
        <f t="shared" si="441"/>
        <v>5.7605711754744266E-3</v>
      </c>
      <c r="Q360" s="30">
        <f t="shared" si="442"/>
        <v>0</v>
      </c>
      <c r="R360" s="30">
        <f t="shared" si="443"/>
        <v>0.93741122685913836</v>
      </c>
      <c r="S360" s="28"/>
      <c r="T360" s="52">
        <f t="shared" si="444"/>
        <v>2029.7057093704868</v>
      </c>
      <c r="U360" s="52">
        <f t="shared" si="438"/>
        <v>2126.9860737433851</v>
      </c>
      <c r="V360" s="19"/>
      <c r="W360" s="19"/>
      <c r="X360" s="53">
        <f t="shared" si="445"/>
        <v>9384.8567733855925</v>
      </c>
      <c r="Y360" s="53">
        <f t="shared" si="446"/>
        <v>-469.24283866927965</v>
      </c>
      <c r="Z360" s="53">
        <f t="shared" si="447"/>
        <v>-23.435280671478459</v>
      </c>
      <c r="AA360" s="53">
        <f t="shared" si="448"/>
        <v>-5760.5711754744261</v>
      </c>
      <c r="AB360" s="53">
        <f t="shared" si="449"/>
        <v>3131.6074785704095</v>
      </c>
      <c r="AC360" s="53">
        <f t="shared" si="450"/>
        <v>-99.027101781482784</v>
      </c>
      <c r="AD360" s="53">
        <f t="shared" si="428"/>
        <v>898.56842501709036</v>
      </c>
      <c r="AE360" s="53">
        <f t="shared" si="451"/>
        <v>3931.1488018060168</v>
      </c>
      <c r="AF360" s="19"/>
      <c r="AG360" s="46"/>
      <c r="AH360" s="19"/>
      <c r="AI360" s="55">
        <f t="shared" si="452"/>
        <v>28</v>
      </c>
      <c r="AJ360" s="27">
        <f t="shared" si="453"/>
        <v>10011.461890455706</v>
      </c>
      <c r="AK360" s="27">
        <f t="shared" si="454"/>
        <v>500.57309452278537</v>
      </c>
      <c r="AL360" s="28">
        <f t="shared" si="455"/>
        <v>25</v>
      </c>
      <c r="AM360" s="27">
        <f t="shared" si="456"/>
        <v>1000000</v>
      </c>
      <c r="AN360" s="56">
        <f t="shared" si="417"/>
        <v>2.2690000000000001</v>
      </c>
      <c r="AO360" s="52">
        <f t="shared" si="457"/>
        <v>2269</v>
      </c>
      <c r="AP360" s="28"/>
      <c r="AQ360" s="9">
        <f t="shared" si="432"/>
        <v>4.9472033216614992</v>
      </c>
      <c r="AR360" s="9">
        <f t="shared" si="458"/>
        <v>0</v>
      </c>
      <c r="AS360" s="30">
        <f t="shared" si="459"/>
        <v>0.95372816895539003</v>
      </c>
      <c r="AT360" s="30">
        <f t="shared" si="460"/>
        <v>4.7182871654182458E-3</v>
      </c>
      <c r="AU360" s="30">
        <f t="shared" si="461"/>
        <v>0</v>
      </c>
      <c r="AV360" s="30">
        <f t="shared" si="462"/>
        <v>0.94900988178997181</v>
      </c>
      <c r="AW360" s="28"/>
      <c r="AX360" s="52">
        <f t="shared" si="463"/>
        <v>2052.4230195919995</v>
      </c>
      <c r="AY360" s="52">
        <f t="shared" si="464"/>
        <v>2153.3034217814461</v>
      </c>
      <c r="AZ360" s="19"/>
      <c r="BA360" s="19"/>
      <c r="BB360" s="53">
        <f t="shared" si="465"/>
        <v>9384.8567733855925</v>
      </c>
      <c r="BC360" s="53">
        <f t="shared" si="466"/>
        <v>-469.24283866927965</v>
      </c>
      <c r="BD360" s="53">
        <f t="shared" si="467"/>
        <v>-23.435280671478459</v>
      </c>
      <c r="BE360" s="53">
        <f t="shared" si="468"/>
        <v>-4718.2871654182454</v>
      </c>
      <c r="BF360" s="53">
        <f t="shared" si="469"/>
        <v>4173.8914886265902</v>
      </c>
      <c r="BG360" s="53">
        <f t="shared" si="470"/>
        <v>-99.027101781482784</v>
      </c>
      <c r="BH360" s="53">
        <f t="shared" si="434"/>
        <v>900.43342835460351</v>
      </c>
      <c r="BI360" s="53">
        <f t="shared" si="471"/>
        <v>4975.2978151997104</v>
      </c>
    </row>
    <row r="361" spans="1:61" x14ac:dyDescent="0.2">
      <c r="A361" s="34"/>
      <c r="B361" s="89"/>
      <c r="C361" s="91"/>
      <c r="D361" s="19"/>
      <c r="E361" s="55">
        <f t="shared" si="439"/>
        <v>29</v>
      </c>
      <c r="F361" s="27">
        <f t="shared" si="435"/>
        <v>10011.461890455706</v>
      </c>
      <c r="G361" s="27">
        <f t="shared" si="436"/>
        <v>500.57309452278537</v>
      </c>
      <c r="H361" s="28">
        <f t="shared" si="437"/>
        <v>25</v>
      </c>
      <c r="I361" s="27">
        <f t="shared" si="409"/>
        <v>1000000</v>
      </c>
      <c r="J361" s="56">
        <f t="shared" si="410"/>
        <v>2.391</v>
      </c>
      <c r="K361" s="52">
        <f t="shared" si="440"/>
        <v>2391</v>
      </c>
      <c r="L361" s="28"/>
      <c r="M361" s="96">
        <f t="shared" si="425"/>
        <v>6.7171775808640408</v>
      </c>
      <c r="N361" s="9">
        <v>0</v>
      </c>
      <c r="O361" s="30">
        <f t="shared" si="426"/>
        <v>0.93741122685913836</v>
      </c>
      <c r="P361" s="30">
        <f t="shared" si="441"/>
        <v>6.2967576771084596E-3</v>
      </c>
      <c r="Q361" s="30">
        <f t="shared" si="442"/>
        <v>0</v>
      </c>
      <c r="R361" s="30">
        <f t="shared" si="443"/>
        <v>0.93111446918202989</v>
      </c>
      <c r="S361" s="28"/>
      <c r="T361" s="52">
        <f t="shared" si="444"/>
        <v>2126.9860737433851</v>
      </c>
      <c r="U361" s="52">
        <f t="shared" si="438"/>
        <v>2226.2946958142334</v>
      </c>
      <c r="V361" s="19"/>
      <c r="W361" s="19"/>
      <c r="X361" s="53">
        <f t="shared" si="445"/>
        <v>9321.8170238677867</v>
      </c>
      <c r="Y361" s="53">
        <f t="shared" si="446"/>
        <v>-466.09085119338937</v>
      </c>
      <c r="Z361" s="53">
        <f t="shared" si="447"/>
        <v>-23.277861729550747</v>
      </c>
      <c r="AA361" s="53">
        <f t="shared" si="448"/>
        <v>-6296.7576771084596</v>
      </c>
      <c r="AB361" s="53">
        <f t="shared" si="449"/>
        <v>2535.6906338363888</v>
      </c>
      <c r="AC361" s="53">
        <f t="shared" si="450"/>
        <v>-101.29343367966293</v>
      </c>
      <c r="AD361" s="53">
        <f t="shared" si="428"/>
        <v>901.6382130978792</v>
      </c>
      <c r="AE361" s="53">
        <f t="shared" si="451"/>
        <v>3336.0354132546049</v>
      </c>
      <c r="AF361" s="19"/>
      <c r="AG361" s="46"/>
      <c r="AH361" s="19"/>
      <c r="AI361" s="55">
        <f t="shared" si="452"/>
        <v>29</v>
      </c>
      <c r="AJ361" s="27">
        <f t="shared" si="453"/>
        <v>10011.461890455706</v>
      </c>
      <c r="AK361" s="27">
        <f t="shared" si="454"/>
        <v>500.57309452278537</v>
      </c>
      <c r="AL361" s="28">
        <f t="shared" si="455"/>
        <v>25</v>
      </c>
      <c r="AM361" s="27">
        <f t="shared" si="456"/>
        <v>1000000</v>
      </c>
      <c r="AN361" s="56">
        <f t="shared" si="417"/>
        <v>2.391</v>
      </c>
      <c r="AO361" s="52">
        <f t="shared" si="457"/>
        <v>2391</v>
      </c>
      <c r="AP361" s="28"/>
      <c r="AQ361" s="9">
        <f t="shared" si="432"/>
        <v>5.4409138404998734</v>
      </c>
      <c r="AR361" s="9">
        <f t="shared" si="458"/>
        <v>0</v>
      </c>
      <c r="AS361" s="30">
        <f t="shared" si="459"/>
        <v>0.94900988178997181</v>
      </c>
      <c r="AT361" s="30">
        <f t="shared" si="460"/>
        <v>5.1634810006022059E-3</v>
      </c>
      <c r="AU361" s="30">
        <f t="shared" si="461"/>
        <v>0</v>
      </c>
      <c r="AV361" s="30">
        <f t="shared" si="462"/>
        <v>0.94384640078936966</v>
      </c>
      <c r="AW361" s="28"/>
      <c r="AX361" s="52">
        <f t="shared" si="463"/>
        <v>2153.3034217814461</v>
      </c>
      <c r="AY361" s="52">
        <f t="shared" si="464"/>
        <v>2256.7367442873829</v>
      </c>
      <c r="AZ361" s="19"/>
      <c r="BA361" s="19"/>
      <c r="BB361" s="53">
        <f t="shared" si="465"/>
        <v>9321.8170238677867</v>
      </c>
      <c r="BC361" s="53">
        <f t="shared" si="466"/>
        <v>-466.09085119338937</v>
      </c>
      <c r="BD361" s="53">
        <f t="shared" si="467"/>
        <v>-23.277861729550747</v>
      </c>
      <c r="BE361" s="53">
        <f t="shared" si="468"/>
        <v>-5163.4810006022062</v>
      </c>
      <c r="BF361" s="53">
        <f t="shared" si="469"/>
        <v>3668.9673103426421</v>
      </c>
      <c r="BG361" s="53">
        <f t="shared" si="470"/>
        <v>-101.29343367966293</v>
      </c>
      <c r="BH361" s="53">
        <f t="shared" si="434"/>
        <v>903.79876562134643</v>
      </c>
      <c r="BI361" s="53">
        <f t="shared" si="471"/>
        <v>4471.472642284326</v>
      </c>
    </row>
    <row r="362" spans="1:61" x14ac:dyDescent="0.2">
      <c r="A362" s="34"/>
      <c r="B362" s="89"/>
      <c r="C362" s="91"/>
      <c r="D362" s="19"/>
      <c r="E362" s="55">
        <f t="shared" si="439"/>
        <v>30</v>
      </c>
      <c r="F362" s="27">
        <f t="shared" si="435"/>
        <v>10011.461890455706</v>
      </c>
      <c r="G362" s="27">
        <f t="shared" si="436"/>
        <v>500.57309452278537</v>
      </c>
      <c r="H362" s="28">
        <f t="shared" si="437"/>
        <v>25</v>
      </c>
      <c r="I362" s="27">
        <f t="shared" si="409"/>
        <v>1000000</v>
      </c>
      <c r="J362" s="56">
        <f t="shared" si="410"/>
        <v>2.5169999999999999</v>
      </c>
      <c r="K362" s="52">
        <f t="shared" si="440"/>
        <v>2517</v>
      </c>
      <c r="L362" s="28"/>
      <c r="M362" s="96">
        <f t="shared" si="425"/>
        <v>7.3785880403303681</v>
      </c>
      <c r="N362" s="9">
        <v>0</v>
      </c>
      <c r="O362" s="30">
        <f t="shared" si="426"/>
        <v>0.93111446918202989</v>
      </c>
      <c r="P362" s="30">
        <f t="shared" si="441"/>
        <v>6.8703100864850849E-3</v>
      </c>
      <c r="Q362" s="30">
        <f t="shared" si="442"/>
        <v>0</v>
      </c>
      <c r="R362" s="30">
        <f t="shared" si="443"/>
        <v>0.9242441590955448</v>
      </c>
      <c r="S362" s="28"/>
      <c r="T362" s="52">
        <f t="shared" si="444"/>
        <v>2226.2946958142334</v>
      </c>
      <c r="U362" s="52">
        <f t="shared" si="438"/>
        <v>2326.3225484434861</v>
      </c>
      <c r="V362" s="19"/>
      <c r="W362" s="19"/>
      <c r="X362" s="53">
        <f t="shared" si="445"/>
        <v>9253.0351762613282</v>
      </c>
      <c r="Y362" s="53">
        <f t="shared" si="446"/>
        <v>-462.65175881306641</v>
      </c>
      <c r="Z362" s="53">
        <f t="shared" si="447"/>
        <v>-23.106103977388621</v>
      </c>
      <c r="AA362" s="53">
        <f t="shared" si="448"/>
        <v>-6870.3100864850849</v>
      </c>
      <c r="AB362" s="53">
        <f t="shared" si="449"/>
        <v>1896.9672269857883</v>
      </c>
      <c r="AC362" s="53">
        <f t="shared" si="450"/>
        <v>-102.26487551096942</v>
      </c>
      <c r="AD362" s="53">
        <f t="shared" si="428"/>
        <v>904.42667944399295</v>
      </c>
      <c r="AE362" s="53">
        <f t="shared" si="451"/>
        <v>2699.1290309188116</v>
      </c>
      <c r="AF362" s="19"/>
      <c r="AG362" s="46"/>
      <c r="AH362" s="19"/>
      <c r="AI362" s="55">
        <f t="shared" si="452"/>
        <v>30</v>
      </c>
      <c r="AJ362" s="27">
        <f t="shared" si="453"/>
        <v>10011.461890455706</v>
      </c>
      <c r="AK362" s="27">
        <f t="shared" si="454"/>
        <v>500.57309452278537</v>
      </c>
      <c r="AL362" s="28">
        <f t="shared" si="455"/>
        <v>25</v>
      </c>
      <c r="AM362" s="27">
        <f t="shared" si="456"/>
        <v>1000000</v>
      </c>
      <c r="AN362" s="56">
        <f t="shared" si="417"/>
        <v>2.5169999999999999</v>
      </c>
      <c r="AO362" s="52">
        <f t="shared" si="457"/>
        <v>2517</v>
      </c>
      <c r="AP362" s="28"/>
      <c r="AQ362" s="9">
        <f t="shared" si="432"/>
        <v>5.9766563126675987</v>
      </c>
      <c r="AR362" s="9">
        <f t="shared" si="458"/>
        <v>0</v>
      </c>
      <c r="AS362" s="30">
        <f t="shared" si="459"/>
        <v>0.94384640078936966</v>
      </c>
      <c r="AT362" s="30">
        <f t="shared" si="460"/>
        <v>5.6410455494663786E-3</v>
      </c>
      <c r="AU362" s="30">
        <f t="shared" si="461"/>
        <v>0</v>
      </c>
      <c r="AV362" s="30">
        <f t="shared" si="462"/>
        <v>0.93820535523990323</v>
      </c>
      <c r="AW362" s="28"/>
      <c r="AX362" s="52">
        <f t="shared" si="463"/>
        <v>2256.7367442873829</v>
      </c>
      <c r="AY362" s="52">
        <f t="shared" si="464"/>
        <v>2361.4628791388363</v>
      </c>
      <c r="AZ362" s="19"/>
      <c r="BA362" s="19"/>
      <c r="BB362" s="53">
        <f t="shared" si="465"/>
        <v>9253.0351762613282</v>
      </c>
      <c r="BC362" s="53">
        <f t="shared" si="466"/>
        <v>-462.65175881306641</v>
      </c>
      <c r="BD362" s="53">
        <f t="shared" si="467"/>
        <v>-23.106103977388621</v>
      </c>
      <c r="BE362" s="53">
        <f t="shared" si="468"/>
        <v>-5641.0455494663784</v>
      </c>
      <c r="BF362" s="53">
        <f t="shared" si="469"/>
        <v>3126.2317640044948</v>
      </c>
      <c r="BG362" s="53">
        <f t="shared" si="470"/>
        <v>-102.26487551096942</v>
      </c>
      <c r="BH362" s="53">
        <f t="shared" si="434"/>
        <v>906.92585392589956</v>
      </c>
      <c r="BI362" s="53">
        <f t="shared" si="471"/>
        <v>3930.8927424194248</v>
      </c>
    </row>
    <row r="363" spans="1:61" x14ac:dyDescent="0.2">
      <c r="A363" s="34"/>
      <c r="B363" s="89"/>
      <c r="C363" s="91"/>
      <c r="D363" s="19"/>
      <c r="E363" s="55">
        <f t="shared" si="439"/>
        <v>31</v>
      </c>
      <c r="F363" s="27">
        <f t="shared" si="435"/>
        <v>10011.461890455706</v>
      </c>
      <c r="G363" s="27">
        <f t="shared" si="436"/>
        <v>500.57309452278537</v>
      </c>
      <c r="H363" s="28">
        <f t="shared" si="437"/>
        <v>25</v>
      </c>
      <c r="I363" s="27">
        <f t="shared" si="409"/>
        <v>1000000</v>
      </c>
      <c r="J363" s="56">
        <f t="shared" si="410"/>
        <v>2.6469999999999998</v>
      </c>
      <c r="K363" s="52">
        <f t="shared" si="440"/>
        <v>2647</v>
      </c>
      <c r="L363" s="28"/>
      <c r="M363" s="96">
        <f t="shared" si="425"/>
        <v>8.0967593767471424</v>
      </c>
      <c r="N363" s="9">
        <v>0</v>
      </c>
      <c r="O363" s="30">
        <f t="shared" si="426"/>
        <v>0.9242441590955448</v>
      </c>
      <c r="P363" s="30">
        <f t="shared" si="441"/>
        <v>7.4833825615606298E-3</v>
      </c>
      <c r="Q363" s="30">
        <f t="shared" si="442"/>
        <v>0</v>
      </c>
      <c r="R363" s="30">
        <f t="shared" si="443"/>
        <v>0.91676077653398413</v>
      </c>
      <c r="S363" s="28"/>
      <c r="T363" s="52">
        <f t="shared" si="444"/>
        <v>2326.3225484434861</v>
      </c>
      <c r="U363" s="52">
        <f t="shared" si="438"/>
        <v>2426.6657754854559</v>
      </c>
      <c r="V363" s="19"/>
      <c r="W363" s="19"/>
      <c r="X363" s="53">
        <f t="shared" si="445"/>
        <v>9178.1155769345623</v>
      </c>
      <c r="Y363" s="53">
        <f t="shared" si="446"/>
        <v>-458.90577884672814</v>
      </c>
      <c r="Z363" s="53">
        <f t="shared" si="447"/>
        <v>-22.919019413349602</v>
      </c>
      <c r="AA363" s="53">
        <f t="shared" si="448"/>
        <v>-7483.3825615606302</v>
      </c>
      <c r="AB363" s="53">
        <f t="shared" si="449"/>
        <v>1212.9082171138534</v>
      </c>
      <c r="AC363" s="53">
        <f t="shared" si="450"/>
        <v>-102.85917019473789</v>
      </c>
      <c r="AD363" s="53">
        <f t="shared" si="428"/>
        <v>906.79550043657594</v>
      </c>
      <c r="AE363" s="53">
        <f t="shared" si="451"/>
        <v>2016.8445473556912</v>
      </c>
      <c r="AF363" s="19"/>
      <c r="AG363" s="46"/>
      <c r="AH363" s="19"/>
      <c r="AI363" s="55">
        <f t="shared" si="452"/>
        <v>31</v>
      </c>
      <c r="AJ363" s="27">
        <f t="shared" si="453"/>
        <v>10011.461890455706</v>
      </c>
      <c r="AK363" s="27">
        <f t="shared" si="454"/>
        <v>500.57309452278537</v>
      </c>
      <c r="AL363" s="28">
        <f t="shared" si="455"/>
        <v>25</v>
      </c>
      <c r="AM363" s="27">
        <f t="shared" si="456"/>
        <v>1000000</v>
      </c>
      <c r="AN363" s="56">
        <f t="shared" si="417"/>
        <v>2.6469999999999998</v>
      </c>
      <c r="AO363" s="52">
        <f t="shared" si="457"/>
        <v>2647</v>
      </c>
      <c r="AP363" s="28"/>
      <c r="AQ363" s="9">
        <f t="shared" si="432"/>
        <v>6.5583750951651858</v>
      </c>
      <c r="AR363" s="9">
        <f t="shared" si="458"/>
        <v>0</v>
      </c>
      <c r="AS363" s="30">
        <f t="shared" si="459"/>
        <v>0.93820535523990323</v>
      </c>
      <c r="AT363" s="30">
        <f t="shared" si="460"/>
        <v>6.1531026359559872E-3</v>
      </c>
      <c r="AU363" s="30">
        <f t="shared" si="461"/>
        <v>0</v>
      </c>
      <c r="AV363" s="30">
        <f t="shared" si="462"/>
        <v>0.9320522526039472</v>
      </c>
      <c r="AW363" s="28"/>
      <c r="AX363" s="52">
        <f t="shared" si="463"/>
        <v>2361.4628791388363</v>
      </c>
      <c r="AY363" s="52">
        <f t="shared" si="464"/>
        <v>2467.1423126426484</v>
      </c>
      <c r="AZ363" s="19"/>
      <c r="BA363" s="19"/>
      <c r="BB363" s="53">
        <f t="shared" si="465"/>
        <v>9178.1155769345623</v>
      </c>
      <c r="BC363" s="53">
        <f t="shared" si="466"/>
        <v>-458.90577884672814</v>
      </c>
      <c r="BD363" s="53">
        <f t="shared" si="467"/>
        <v>-22.919019413349602</v>
      </c>
      <c r="BE363" s="53">
        <f t="shared" si="468"/>
        <v>-6153.1026359559874</v>
      </c>
      <c r="BF363" s="53">
        <f t="shared" si="469"/>
        <v>2543.1881427184962</v>
      </c>
      <c r="BG363" s="53">
        <f t="shared" si="470"/>
        <v>-102.85917019473789</v>
      </c>
      <c r="BH363" s="53">
        <f t="shared" si="434"/>
        <v>909.6803857240111</v>
      </c>
      <c r="BI363" s="53">
        <f t="shared" si="471"/>
        <v>3350.0093582477693</v>
      </c>
    </row>
    <row r="364" spans="1:61" x14ac:dyDescent="0.2">
      <c r="A364" s="34"/>
      <c r="B364" s="89"/>
      <c r="C364" s="91"/>
      <c r="D364" s="19"/>
      <c r="E364" s="55">
        <f t="shared" si="439"/>
        <v>32</v>
      </c>
      <c r="F364" s="27">
        <f t="shared" si="435"/>
        <v>10011.461890455706</v>
      </c>
      <c r="G364" s="27">
        <f t="shared" si="436"/>
        <v>500.57309452278537</v>
      </c>
      <c r="H364" s="28">
        <f t="shared" si="437"/>
        <v>25</v>
      </c>
      <c r="I364" s="27">
        <f t="shared" si="409"/>
        <v>1000000</v>
      </c>
      <c r="J364" s="56">
        <f t="shared" si="410"/>
        <v>2.782</v>
      </c>
      <c r="K364" s="52">
        <f t="shared" si="440"/>
        <v>2782</v>
      </c>
      <c r="L364" s="28"/>
      <c r="M364" s="96">
        <f t="shared" si="425"/>
        <v>8.8814451469123252</v>
      </c>
      <c r="N364" s="9">
        <v>0</v>
      </c>
      <c r="O364" s="30">
        <f t="shared" si="426"/>
        <v>0.91676077653398413</v>
      </c>
      <c r="P364" s="30">
        <f t="shared" si="441"/>
        <v>8.142160549627327E-3</v>
      </c>
      <c r="Q364" s="30">
        <f t="shared" si="442"/>
        <v>0</v>
      </c>
      <c r="R364" s="30">
        <f t="shared" si="443"/>
        <v>0.90861861598435678</v>
      </c>
      <c r="S364" s="28"/>
      <c r="T364" s="52">
        <f t="shared" si="444"/>
        <v>2426.6657754854559</v>
      </c>
      <c r="U364" s="52">
        <f t="shared" si="438"/>
        <v>2527.7769896684804</v>
      </c>
      <c r="V364" s="19"/>
      <c r="W364" s="19"/>
      <c r="X364" s="53">
        <f t="shared" si="445"/>
        <v>9096.600646885996</v>
      </c>
      <c r="Y364" s="53">
        <f t="shared" si="446"/>
        <v>-454.83003234429987</v>
      </c>
      <c r="Z364" s="53">
        <f t="shared" si="447"/>
        <v>-22.71546539960892</v>
      </c>
      <c r="AA364" s="53">
        <f t="shared" si="448"/>
        <v>-8142.1605496273269</v>
      </c>
      <c r="AB364" s="53">
        <f t="shared" si="449"/>
        <v>476.89459951475965</v>
      </c>
      <c r="AC364" s="53">
        <f t="shared" si="450"/>
        <v>-103.95419119163708</v>
      </c>
      <c r="AD364" s="53">
        <f t="shared" si="428"/>
        <v>908.67583385394596</v>
      </c>
      <c r="AE364" s="53">
        <f t="shared" si="451"/>
        <v>1281.6162421770687</v>
      </c>
      <c r="AF364" s="19"/>
      <c r="AG364" s="46"/>
      <c r="AH364" s="19"/>
      <c r="AI364" s="55">
        <f t="shared" si="452"/>
        <v>32</v>
      </c>
      <c r="AJ364" s="27">
        <f t="shared" si="453"/>
        <v>10011.461890455706</v>
      </c>
      <c r="AK364" s="27">
        <f t="shared" si="454"/>
        <v>500.57309452278537</v>
      </c>
      <c r="AL364" s="28">
        <f t="shared" si="455"/>
        <v>25</v>
      </c>
      <c r="AM364" s="27">
        <f t="shared" si="456"/>
        <v>1000000</v>
      </c>
      <c r="AN364" s="56">
        <f t="shared" si="417"/>
        <v>2.782</v>
      </c>
      <c r="AO364" s="52">
        <f t="shared" si="457"/>
        <v>2782</v>
      </c>
      <c r="AP364" s="28"/>
      <c r="AQ364" s="9">
        <f t="shared" si="432"/>
        <v>7.1939705689989841</v>
      </c>
      <c r="AR364" s="9">
        <f t="shared" si="458"/>
        <v>0</v>
      </c>
      <c r="AS364" s="30">
        <f t="shared" si="459"/>
        <v>0.9320522526039472</v>
      </c>
      <c r="AT364" s="30">
        <f t="shared" si="460"/>
        <v>6.7051564740020029E-3</v>
      </c>
      <c r="AU364" s="30">
        <f t="shared" si="461"/>
        <v>0</v>
      </c>
      <c r="AV364" s="30">
        <f t="shared" si="462"/>
        <v>0.92534709612994515</v>
      </c>
      <c r="AW364" s="28"/>
      <c r="AX364" s="52">
        <f t="shared" si="463"/>
        <v>2467.1423126426484</v>
      </c>
      <c r="AY364" s="52">
        <f t="shared" si="464"/>
        <v>2574.3156214335072</v>
      </c>
      <c r="AZ364" s="19"/>
      <c r="BA364" s="19"/>
      <c r="BB364" s="53">
        <f t="shared" si="465"/>
        <v>9096.600646885996</v>
      </c>
      <c r="BC364" s="53">
        <f t="shared" si="466"/>
        <v>-454.83003234429987</v>
      </c>
      <c r="BD364" s="53">
        <f t="shared" si="467"/>
        <v>-22.71546539960892</v>
      </c>
      <c r="BE364" s="53">
        <f t="shared" si="468"/>
        <v>-6705.1564740020031</v>
      </c>
      <c r="BF364" s="53">
        <f t="shared" si="469"/>
        <v>1913.8986751400835</v>
      </c>
      <c r="BG364" s="53">
        <f t="shared" si="470"/>
        <v>-103.95419119163708</v>
      </c>
      <c r="BH364" s="53">
        <f t="shared" si="434"/>
        <v>911.99880106058515</v>
      </c>
      <c r="BI364" s="53">
        <f t="shared" si="471"/>
        <v>2721.9432850090316</v>
      </c>
    </row>
    <row r="365" spans="1:61" x14ac:dyDescent="0.2">
      <c r="A365" s="34"/>
      <c r="B365" s="89"/>
      <c r="C365" s="91"/>
      <c r="D365" s="19"/>
      <c r="E365" s="55">
        <f t="shared" si="439"/>
        <v>33</v>
      </c>
      <c r="F365" s="27">
        <f t="shared" si="435"/>
        <v>10011.461890455706</v>
      </c>
      <c r="G365" s="27">
        <f t="shared" si="436"/>
        <v>500.57309452278537</v>
      </c>
      <c r="H365" s="28">
        <f t="shared" si="437"/>
        <v>25</v>
      </c>
      <c r="I365" s="27">
        <f t="shared" si="409"/>
        <v>1000000</v>
      </c>
      <c r="J365" s="56">
        <f t="shared" si="410"/>
        <v>2.9209999999999998</v>
      </c>
      <c r="K365" s="52">
        <f t="shared" si="440"/>
        <v>2921</v>
      </c>
      <c r="L365" s="28"/>
      <c r="M365" s="96">
        <f t="shared" si="425"/>
        <v>9.7383085751715388</v>
      </c>
      <c r="N365" s="9">
        <v>0</v>
      </c>
      <c r="O365" s="30">
        <f t="shared" si="426"/>
        <v>0.90861861598435678</v>
      </c>
      <c r="P365" s="30">
        <f t="shared" si="441"/>
        <v>8.8484084596009566E-3</v>
      </c>
      <c r="Q365" s="30">
        <f t="shared" si="442"/>
        <v>0</v>
      </c>
      <c r="R365" s="30">
        <f t="shared" si="443"/>
        <v>0.89977020752475578</v>
      </c>
      <c r="S365" s="28"/>
      <c r="T365" s="52">
        <f t="shared" si="444"/>
        <v>2527.7769896684804</v>
      </c>
      <c r="U365" s="52">
        <f t="shared" si="438"/>
        <v>2628.2287761798116</v>
      </c>
      <c r="V365" s="19"/>
      <c r="W365" s="19"/>
      <c r="X365" s="53">
        <f t="shared" si="445"/>
        <v>9008.0151428015142</v>
      </c>
      <c r="Y365" s="53">
        <f t="shared" si="446"/>
        <v>-450.40075714007577</v>
      </c>
      <c r="Z365" s="53">
        <f t="shared" si="447"/>
        <v>-22.494255188118895</v>
      </c>
      <c r="AA365" s="53">
        <f t="shared" si="448"/>
        <v>-8848.4084596009561</v>
      </c>
      <c r="AB365" s="53">
        <f t="shared" si="449"/>
        <v>-313.28832912763755</v>
      </c>
      <c r="AC365" s="53">
        <f t="shared" si="450"/>
        <v>-103.64649697276197</v>
      </c>
      <c r="AD365" s="53">
        <f t="shared" si="428"/>
        <v>910.06777259443993</v>
      </c>
      <c r="AE365" s="53">
        <f t="shared" si="451"/>
        <v>493.13294649404043</v>
      </c>
      <c r="AF365" s="19"/>
      <c r="AG365" s="46"/>
      <c r="AH365" s="19"/>
      <c r="AI365" s="55">
        <f t="shared" si="452"/>
        <v>33</v>
      </c>
      <c r="AJ365" s="27">
        <f t="shared" si="453"/>
        <v>10011.461890455706</v>
      </c>
      <c r="AK365" s="27">
        <f t="shared" si="454"/>
        <v>500.57309452278537</v>
      </c>
      <c r="AL365" s="28">
        <f t="shared" si="455"/>
        <v>25</v>
      </c>
      <c r="AM365" s="27">
        <f t="shared" si="456"/>
        <v>1000000</v>
      </c>
      <c r="AN365" s="56">
        <f t="shared" si="417"/>
        <v>2.9209999999999998</v>
      </c>
      <c r="AO365" s="52">
        <f t="shared" si="457"/>
        <v>2921</v>
      </c>
      <c r="AP365" s="28"/>
      <c r="AQ365" s="9">
        <f t="shared" si="432"/>
        <v>7.8880299458889471</v>
      </c>
      <c r="AR365" s="9">
        <f t="shared" si="458"/>
        <v>0</v>
      </c>
      <c r="AS365" s="30">
        <f t="shared" si="459"/>
        <v>0.92534709612994515</v>
      </c>
      <c r="AT365" s="30">
        <f t="shared" si="460"/>
        <v>7.2991656046143853E-3</v>
      </c>
      <c r="AU365" s="30">
        <f t="shared" si="461"/>
        <v>0</v>
      </c>
      <c r="AV365" s="30">
        <f t="shared" si="462"/>
        <v>0.91804793052533074</v>
      </c>
      <c r="AW365" s="28"/>
      <c r="AX365" s="52">
        <f t="shared" si="463"/>
        <v>2574.3156214335072</v>
      </c>
      <c r="AY365" s="52">
        <f t="shared" si="464"/>
        <v>2681.6180050644912</v>
      </c>
      <c r="AZ365" s="19"/>
      <c r="BA365" s="19"/>
      <c r="BB365" s="53">
        <f t="shared" si="465"/>
        <v>9008.0151428015142</v>
      </c>
      <c r="BC365" s="53">
        <f t="shared" si="466"/>
        <v>-450.40075714007577</v>
      </c>
      <c r="BD365" s="53">
        <f t="shared" si="467"/>
        <v>-22.494255188118895</v>
      </c>
      <c r="BE365" s="53">
        <f t="shared" si="468"/>
        <v>-7299.1656046143853</v>
      </c>
      <c r="BF365" s="53">
        <f t="shared" si="469"/>
        <v>1235.9545258589333</v>
      </c>
      <c r="BG365" s="53">
        <f t="shared" si="470"/>
        <v>-103.64649697276197</v>
      </c>
      <c r="BH365" s="53">
        <f t="shared" si="434"/>
        <v>913.88841433057621</v>
      </c>
      <c r="BI365" s="53">
        <f t="shared" si="471"/>
        <v>2046.1964432167474</v>
      </c>
    </row>
    <row r="366" spans="1:61" x14ac:dyDescent="0.2">
      <c r="A366" s="34"/>
      <c r="B366" s="89"/>
      <c r="C366" s="91"/>
      <c r="D366" s="19"/>
      <c r="E366" s="55">
        <f t="shared" si="439"/>
        <v>34</v>
      </c>
      <c r="F366" s="27">
        <f t="shared" si="435"/>
        <v>10011.461890455706</v>
      </c>
      <c r="G366" s="27">
        <f t="shared" si="436"/>
        <v>500.57309452278537</v>
      </c>
      <c r="H366" s="28">
        <f t="shared" si="437"/>
        <v>25</v>
      </c>
      <c r="I366" s="27">
        <f t="shared" si="409"/>
        <v>1000000</v>
      </c>
      <c r="J366" s="56">
        <f t="shared" si="410"/>
        <v>3.0649999999999999</v>
      </c>
      <c r="K366" s="52">
        <f t="shared" si="440"/>
        <v>3065</v>
      </c>
      <c r="L366" s="28"/>
      <c r="M366" s="96">
        <f t="shared" si="425"/>
        <v>10.671629264777636</v>
      </c>
      <c r="N366" s="9">
        <v>0</v>
      </c>
      <c r="O366" s="30">
        <f t="shared" si="426"/>
        <v>0.89977020752475578</v>
      </c>
      <c r="P366" s="30">
        <f t="shared" si="441"/>
        <v>9.6020140781962297E-3</v>
      </c>
      <c r="Q366" s="30">
        <f t="shared" si="442"/>
        <v>0</v>
      </c>
      <c r="R366" s="30">
        <f t="shared" si="443"/>
        <v>0.89016819344655951</v>
      </c>
      <c r="S366" s="28"/>
      <c r="T366" s="52">
        <f t="shared" si="444"/>
        <v>2628.2287761798116</v>
      </c>
      <c r="U366" s="52">
        <f t="shared" si="438"/>
        <v>2728.3655129137051</v>
      </c>
      <c r="V366" s="19"/>
      <c r="W366" s="19"/>
      <c r="X366" s="53">
        <f t="shared" si="445"/>
        <v>8911.8849447860339</v>
      </c>
      <c r="Y366" s="53">
        <f t="shared" si="446"/>
        <v>-445.59424723930175</v>
      </c>
      <c r="Z366" s="53">
        <f t="shared" si="447"/>
        <v>-22.254204836163989</v>
      </c>
      <c r="AA366" s="53">
        <f t="shared" si="448"/>
        <v>-9602.0140781962291</v>
      </c>
      <c r="AB366" s="53">
        <f t="shared" si="449"/>
        <v>-1157.9775854856616</v>
      </c>
      <c r="AC366" s="53">
        <f t="shared" si="450"/>
        <v>-103.7207087730705</v>
      </c>
      <c r="AD366" s="53">
        <f t="shared" si="428"/>
        <v>910.81715418094188</v>
      </c>
      <c r="AE366" s="53">
        <f t="shared" si="451"/>
        <v>-350.88114007779029</v>
      </c>
      <c r="AF366" s="19"/>
      <c r="AG366" s="46"/>
      <c r="AH366" s="19"/>
      <c r="AI366" s="55">
        <f t="shared" si="452"/>
        <v>34</v>
      </c>
      <c r="AJ366" s="27">
        <f t="shared" si="453"/>
        <v>10011.461890455706</v>
      </c>
      <c r="AK366" s="27">
        <f t="shared" si="454"/>
        <v>500.57309452278537</v>
      </c>
      <c r="AL366" s="28">
        <f t="shared" si="455"/>
        <v>25</v>
      </c>
      <c r="AM366" s="27">
        <f t="shared" si="456"/>
        <v>1000000</v>
      </c>
      <c r="AN366" s="56">
        <f t="shared" si="417"/>
        <v>3.0649999999999999</v>
      </c>
      <c r="AO366" s="52">
        <f t="shared" si="457"/>
        <v>3065</v>
      </c>
      <c r="AP366" s="28"/>
      <c r="AQ366" s="9">
        <f t="shared" si="432"/>
        <v>8.6440197044698852</v>
      </c>
      <c r="AR366" s="9">
        <f t="shared" si="458"/>
        <v>0</v>
      </c>
      <c r="AS366" s="30">
        <f t="shared" si="459"/>
        <v>0.91804793052533074</v>
      </c>
      <c r="AT366" s="30">
        <f t="shared" si="460"/>
        <v>7.9356244011087596E-3</v>
      </c>
      <c r="AU366" s="30">
        <f t="shared" si="461"/>
        <v>0</v>
      </c>
      <c r="AV366" s="30">
        <f t="shared" si="462"/>
        <v>0.910112306124222</v>
      </c>
      <c r="AW366" s="28"/>
      <c r="AX366" s="52">
        <f t="shared" si="463"/>
        <v>2681.6180050644912</v>
      </c>
      <c r="AY366" s="52">
        <f t="shared" si="464"/>
        <v>2789.4942182707405</v>
      </c>
      <c r="AZ366" s="19"/>
      <c r="BA366" s="19"/>
      <c r="BB366" s="53">
        <f t="shared" si="465"/>
        <v>8911.8849447860339</v>
      </c>
      <c r="BC366" s="53">
        <f t="shared" si="466"/>
        <v>-445.59424723930175</v>
      </c>
      <c r="BD366" s="53">
        <f t="shared" si="467"/>
        <v>-22.254204836163989</v>
      </c>
      <c r="BE366" s="53">
        <f t="shared" si="468"/>
        <v>-7935.6244011087592</v>
      </c>
      <c r="BF366" s="53">
        <f t="shared" si="469"/>
        <v>508.41209160180824</v>
      </c>
      <c r="BG366" s="53">
        <f t="shared" si="470"/>
        <v>-103.7207087730705</v>
      </c>
      <c r="BH366" s="53">
        <f t="shared" si="434"/>
        <v>915.20020345421744</v>
      </c>
      <c r="BI366" s="53">
        <f t="shared" si="471"/>
        <v>1319.8915862829551</v>
      </c>
    </row>
    <row r="367" spans="1:61" x14ac:dyDescent="0.2">
      <c r="A367" s="34"/>
      <c r="B367" s="89"/>
      <c r="C367" s="91"/>
      <c r="D367" s="19"/>
      <c r="E367" s="55">
        <f t="shared" si="439"/>
        <v>35</v>
      </c>
      <c r="F367" s="27">
        <f t="shared" si="435"/>
        <v>10011.461890455706</v>
      </c>
      <c r="G367" s="27">
        <f t="shared" si="436"/>
        <v>500.57309452278537</v>
      </c>
      <c r="H367" s="28">
        <f t="shared" si="437"/>
        <v>25</v>
      </c>
      <c r="I367" s="27">
        <f t="shared" si="409"/>
        <v>1000000</v>
      </c>
      <c r="J367" s="56">
        <f t="shared" si="410"/>
        <v>3.2130000000000001</v>
      </c>
      <c r="K367" s="52">
        <f t="shared" si="440"/>
        <v>3213</v>
      </c>
      <c r="L367" s="28"/>
      <c r="M367" s="96">
        <f t="shared" si="425"/>
        <v>11.692399199466328</v>
      </c>
      <c r="N367" s="9">
        <v>0</v>
      </c>
      <c r="O367" s="30">
        <f t="shared" si="426"/>
        <v>0.89016819344655951</v>
      </c>
      <c r="P367" s="30">
        <f t="shared" si="441"/>
        <v>1.040820187244494E-2</v>
      </c>
      <c r="Q367" s="30">
        <f t="shared" si="442"/>
        <v>0</v>
      </c>
      <c r="R367" s="30">
        <f t="shared" si="443"/>
        <v>0.87975999157411455</v>
      </c>
      <c r="S367" s="28"/>
      <c r="T367" s="52">
        <f t="shared" si="444"/>
        <v>2728.3655129137051</v>
      </c>
      <c r="U367" s="52">
        <f t="shared" si="438"/>
        <v>2826.6688529276303</v>
      </c>
      <c r="V367" s="19"/>
      <c r="W367" s="19"/>
      <c r="X367" s="53">
        <f t="shared" si="445"/>
        <v>8807.6836283918819</v>
      </c>
      <c r="Y367" s="53">
        <f t="shared" si="446"/>
        <v>-440.38418141959409</v>
      </c>
      <c r="Z367" s="53">
        <f t="shared" si="447"/>
        <v>-21.993999789352863</v>
      </c>
      <c r="AA367" s="53">
        <f t="shared" si="448"/>
        <v>-10408.201872444939</v>
      </c>
      <c r="AB367" s="53">
        <f t="shared" si="449"/>
        <v>-2062.8964252620044</v>
      </c>
      <c r="AC367" s="53">
        <f t="shared" si="450"/>
        <v>-102.31471948041904</v>
      </c>
      <c r="AD367" s="53">
        <f t="shared" si="428"/>
        <v>910.91119416585275</v>
      </c>
      <c r="AE367" s="53">
        <f t="shared" si="451"/>
        <v>-1254.2999505765708</v>
      </c>
      <c r="AF367" s="19"/>
      <c r="AG367" s="46"/>
      <c r="AH367" s="19"/>
      <c r="AI367" s="55">
        <f t="shared" si="452"/>
        <v>35</v>
      </c>
      <c r="AJ367" s="27">
        <f t="shared" si="453"/>
        <v>10011.461890455706</v>
      </c>
      <c r="AK367" s="27">
        <f t="shared" si="454"/>
        <v>500.57309452278537</v>
      </c>
      <c r="AL367" s="28">
        <f t="shared" si="455"/>
        <v>25</v>
      </c>
      <c r="AM367" s="27">
        <f t="shared" si="456"/>
        <v>1000000</v>
      </c>
      <c r="AN367" s="56">
        <f t="shared" si="417"/>
        <v>3.2130000000000001</v>
      </c>
      <c r="AO367" s="52">
        <f t="shared" si="457"/>
        <v>3213</v>
      </c>
      <c r="AP367" s="28"/>
      <c r="AQ367" s="9">
        <f t="shared" si="432"/>
        <v>9.4708433515677264</v>
      </c>
      <c r="AR367" s="9">
        <f t="shared" si="458"/>
        <v>0</v>
      </c>
      <c r="AS367" s="30">
        <f t="shared" si="459"/>
        <v>0.910112306124222</v>
      </c>
      <c r="AT367" s="30">
        <f t="shared" si="460"/>
        <v>8.6195310836365592E-3</v>
      </c>
      <c r="AU367" s="30">
        <f t="shared" si="461"/>
        <v>0</v>
      </c>
      <c r="AV367" s="30">
        <f t="shared" si="462"/>
        <v>0.90149277504058545</v>
      </c>
      <c r="AW367" s="28"/>
      <c r="AX367" s="52">
        <f t="shared" si="463"/>
        <v>2789.4942182707405</v>
      </c>
      <c r="AY367" s="52">
        <f t="shared" si="464"/>
        <v>2896.4962862054012</v>
      </c>
      <c r="AZ367" s="19"/>
      <c r="BA367" s="19"/>
      <c r="BB367" s="53">
        <f t="shared" si="465"/>
        <v>8807.6836283918819</v>
      </c>
      <c r="BC367" s="53">
        <f t="shared" si="466"/>
        <v>-440.38418141959409</v>
      </c>
      <c r="BD367" s="53">
        <f t="shared" si="467"/>
        <v>-21.993999789352863</v>
      </c>
      <c r="BE367" s="53">
        <f t="shared" si="468"/>
        <v>-8619.5310836365588</v>
      </c>
      <c r="BF367" s="53">
        <f t="shared" si="469"/>
        <v>-274.22563645362425</v>
      </c>
      <c r="BG367" s="53">
        <f t="shared" si="470"/>
        <v>-102.31471948041904</v>
      </c>
      <c r="BH367" s="53">
        <f t="shared" si="434"/>
        <v>915.92962453446057</v>
      </c>
      <c r="BI367" s="53">
        <f t="shared" si="471"/>
        <v>539.38926860041727</v>
      </c>
    </row>
    <row r="368" spans="1:61" x14ac:dyDescent="0.2">
      <c r="A368" s="34"/>
      <c r="B368" s="89"/>
      <c r="C368" s="91"/>
      <c r="D368" s="19"/>
      <c r="E368" s="55">
        <f t="shared" si="439"/>
        <v>36</v>
      </c>
      <c r="F368" s="27">
        <f t="shared" si="435"/>
        <v>10011.461890455706</v>
      </c>
      <c r="G368" s="27">
        <f t="shared" si="436"/>
        <v>500.57309452278537</v>
      </c>
      <c r="H368" s="28">
        <f t="shared" si="437"/>
        <v>25</v>
      </c>
      <c r="I368" s="27">
        <f t="shared" si="409"/>
        <v>1000000</v>
      </c>
      <c r="J368" s="56">
        <f t="shared" si="410"/>
        <v>3.3660000000000001</v>
      </c>
      <c r="K368" s="52">
        <f t="shared" si="440"/>
        <v>3366</v>
      </c>
      <c r="L368" s="28"/>
      <c r="M368" s="96">
        <f t="shared" si="425"/>
        <v>12.807475417484119</v>
      </c>
      <c r="N368" s="9">
        <v>0</v>
      </c>
      <c r="O368" s="30">
        <f t="shared" si="426"/>
        <v>0.87975999157411455</v>
      </c>
      <c r="P368" s="30">
        <f t="shared" si="441"/>
        <v>1.1267504465371508E-2</v>
      </c>
      <c r="Q368" s="30">
        <f t="shared" si="442"/>
        <v>0</v>
      </c>
      <c r="R368" s="30">
        <f t="shared" si="443"/>
        <v>0.86849248710874305</v>
      </c>
      <c r="S368" s="28"/>
      <c r="T368" s="52">
        <f t="shared" si="444"/>
        <v>2826.6688529276303</v>
      </c>
      <c r="U368" s="52">
        <f t="shared" si="438"/>
        <v>2923.345711608029</v>
      </c>
      <c r="V368" s="19"/>
      <c r="W368" s="19"/>
      <c r="X368" s="53">
        <f t="shared" si="445"/>
        <v>8694.8794368362742</v>
      </c>
      <c r="Y368" s="53">
        <f t="shared" si="446"/>
        <v>-434.74397184181379</v>
      </c>
      <c r="Z368" s="53">
        <f t="shared" si="447"/>
        <v>-21.712312177718577</v>
      </c>
      <c r="AA368" s="53">
        <f t="shared" si="448"/>
        <v>-11267.504465371509</v>
      </c>
      <c r="AB368" s="53">
        <f t="shared" si="449"/>
        <v>-3029.0813125547666</v>
      </c>
      <c r="AC368" s="53">
        <f t="shared" si="450"/>
        <v>-101.16172609467399</v>
      </c>
      <c r="AD368" s="53">
        <f t="shared" si="428"/>
        <v>910.18376971841383</v>
      </c>
      <c r="AE368" s="53">
        <f t="shared" si="451"/>
        <v>-2220.059268931027</v>
      </c>
      <c r="AF368" s="19"/>
      <c r="AG368" s="46"/>
      <c r="AH368" s="19"/>
      <c r="AI368" s="55">
        <f t="shared" si="452"/>
        <v>36</v>
      </c>
      <c r="AJ368" s="27">
        <f t="shared" si="453"/>
        <v>10011.461890455706</v>
      </c>
      <c r="AK368" s="27">
        <f t="shared" si="454"/>
        <v>500.57309452278537</v>
      </c>
      <c r="AL368" s="28">
        <f t="shared" si="455"/>
        <v>25</v>
      </c>
      <c r="AM368" s="27">
        <f t="shared" si="456"/>
        <v>1000000</v>
      </c>
      <c r="AN368" s="56">
        <f t="shared" si="417"/>
        <v>3.3660000000000001</v>
      </c>
      <c r="AO368" s="52">
        <f t="shared" si="457"/>
        <v>3366</v>
      </c>
      <c r="AP368" s="28"/>
      <c r="AQ368" s="9">
        <f t="shared" si="432"/>
        <v>10.374055088162137</v>
      </c>
      <c r="AR368" s="9">
        <f t="shared" si="458"/>
        <v>0</v>
      </c>
      <c r="AS368" s="30">
        <f t="shared" si="459"/>
        <v>0.90149277504058545</v>
      </c>
      <c r="AT368" s="30">
        <f t="shared" si="460"/>
        <v>9.3521357098511892E-3</v>
      </c>
      <c r="AU368" s="30">
        <f t="shared" si="461"/>
        <v>0</v>
      </c>
      <c r="AV368" s="30">
        <f t="shared" si="462"/>
        <v>0.89214063933073429</v>
      </c>
      <c r="AW368" s="28"/>
      <c r="AX368" s="52">
        <f t="shared" si="463"/>
        <v>2896.4962862054012</v>
      </c>
      <c r="AY368" s="52">
        <f t="shared" si="464"/>
        <v>3002.9453919872517</v>
      </c>
      <c r="AZ368" s="19"/>
      <c r="BA368" s="19"/>
      <c r="BB368" s="53">
        <f t="shared" si="465"/>
        <v>8694.8794368362742</v>
      </c>
      <c r="BC368" s="53">
        <f t="shared" si="466"/>
        <v>-434.74397184181379</v>
      </c>
      <c r="BD368" s="53">
        <f t="shared" si="467"/>
        <v>-21.712312177718577</v>
      </c>
      <c r="BE368" s="53">
        <f t="shared" si="468"/>
        <v>-9352.1357098511889</v>
      </c>
      <c r="BF368" s="53">
        <f t="shared" si="469"/>
        <v>-1113.7125570344469</v>
      </c>
      <c r="BG368" s="53">
        <f t="shared" si="470"/>
        <v>-101.16172609467399</v>
      </c>
      <c r="BH368" s="53">
        <f t="shared" si="434"/>
        <v>915.91633201752313</v>
      </c>
      <c r="BI368" s="53">
        <f t="shared" si="471"/>
        <v>-298.95795111159771</v>
      </c>
    </row>
    <row r="369" spans="1:61" x14ac:dyDescent="0.2">
      <c r="A369" s="34"/>
      <c r="B369" s="89"/>
      <c r="C369" s="91"/>
      <c r="D369" s="19"/>
      <c r="E369" s="55">
        <f t="shared" si="439"/>
        <v>37</v>
      </c>
      <c r="F369" s="27">
        <f t="shared" si="435"/>
        <v>10011.461890455706</v>
      </c>
      <c r="G369" s="27">
        <f t="shared" si="436"/>
        <v>500.57309452278537</v>
      </c>
      <c r="H369" s="28">
        <f t="shared" si="437"/>
        <v>25</v>
      </c>
      <c r="I369" s="27">
        <f t="shared" si="409"/>
        <v>1000000</v>
      </c>
      <c r="J369" s="56">
        <f t="shared" si="410"/>
        <v>3.5249999999999999</v>
      </c>
      <c r="K369" s="52">
        <f t="shared" si="440"/>
        <v>3525</v>
      </c>
      <c r="L369" s="28"/>
      <c r="M369" s="96">
        <f t="shared" si="425"/>
        <v>14.036297605946634</v>
      </c>
      <c r="N369" s="9">
        <v>0</v>
      </c>
      <c r="O369" s="30">
        <f t="shared" si="426"/>
        <v>0.86849248710874305</v>
      </c>
      <c r="P369" s="30">
        <f t="shared" si="441"/>
        <v>1.2190419017587087E-2</v>
      </c>
      <c r="Q369" s="30">
        <f t="shared" si="442"/>
        <v>0</v>
      </c>
      <c r="R369" s="30">
        <f t="shared" si="443"/>
        <v>0.85630206809115594</v>
      </c>
      <c r="S369" s="28"/>
      <c r="T369" s="52">
        <f t="shared" si="444"/>
        <v>2923.345711608029</v>
      </c>
      <c r="U369" s="52">
        <f t="shared" si="438"/>
        <v>3018.4647900213249</v>
      </c>
      <c r="V369" s="19"/>
      <c r="W369" s="19"/>
      <c r="X369" s="53">
        <f t="shared" si="445"/>
        <v>8572.8355214130152</v>
      </c>
      <c r="Y369" s="53">
        <f t="shared" si="446"/>
        <v>-428.64177607065079</v>
      </c>
      <c r="Z369" s="53">
        <f t="shared" si="447"/>
        <v>-21.407551702278898</v>
      </c>
      <c r="AA369" s="53">
        <f t="shared" si="448"/>
        <v>-12190.419017587088</v>
      </c>
      <c r="AB369" s="53">
        <f t="shared" si="449"/>
        <v>-4067.6328239470031</v>
      </c>
      <c r="AC369" s="53">
        <f t="shared" si="450"/>
        <v>-100.16388541984966</v>
      </c>
      <c r="AD369" s="53">
        <f t="shared" si="428"/>
        <v>908.60219911614615</v>
      </c>
      <c r="AE369" s="53">
        <f t="shared" si="451"/>
        <v>-3259.194510250707</v>
      </c>
      <c r="AF369" s="19"/>
      <c r="AG369" s="46"/>
      <c r="AH369" s="19"/>
      <c r="AI369" s="55">
        <f t="shared" si="452"/>
        <v>37</v>
      </c>
      <c r="AJ369" s="27">
        <f t="shared" si="453"/>
        <v>10011.461890455706</v>
      </c>
      <c r="AK369" s="27">
        <f t="shared" si="454"/>
        <v>500.57309452278537</v>
      </c>
      <c r="AL369" s="28">
        <f t="shared" si="455"/>
        <v>25</v>
      </c>
      <c r="AM369" s="27">
        <f t="shared" si="456"/>
        <v>1000000</v>
      </c>
      <c r="AN369" s="56">
        <f t="shared" si="417"/>
        <v>3.5249999999999999</v>
      </c>
      <c r="AO369" s="52">
        <f t="shared" si="457"/>
        <v>3525</v>
      </c>
      <c r="AP369" s="28"/>
      <c r="AQ369" s="9">
        <f t="shared" si="432"/>
        <v>11.369401060816775</v>
      </c>
      <c r="AR369" s="9">
        <f t="shared" si="458"/>
        <v>0</v>
      </c>
      <c r="AS369" s="30">
        <f t="shared" si="459"/>
        <v>0.89214063933073429</v>
      </c>
      <c r="AT369" s="30">
        <f t="shared" si="460"/>
        <v>1.0143104731204607E-2</v>
      </c>
      <c r="AU369" s="30">
        <f t="shared" si="461"/>
        <v>0</v>
      </c>
      <c r="AV369" s="30">
        <f t="shared" si="462"/>
        <v>0.88199753459952968</v>
      </c>
      <c r="AW369" s="28"/>
      <c r="AX369" s="52">
        <f t="shared" si="463"/>
        <v>3002.9453919872517</v>
      </c>
      <c r="AY369" s="52">
        <f t="shared" si="464"/>
        <v>3109.0413094633423</v>
      </c>
      <c r="AZ369" s="19"/>
      <c r="BA369" s="19"/>
      <c r="BB369" s="53">
        <f t="shared" si="465"/>
        <v>8572.8355214130152</v>
      </c>
      <c r="BC369" s="53">
        <f t="shared" si="466"/>
        <v>-428.64177607065079</v>
      </c>
      <c r="BD369" s="53">
        <f t="shared" si="467"/>
        <v>-21.407551702278898</v>
      </c>
      <c r="BE369" s="53">
        <f t="shared" si="468"/>
        <v>-10143.104731204607</v>
      </c>
      <c r="BF369" s="53">
        <f t="shared" si="469"/>
        <v>-2020.3185375645216</v>
      </c>
      <c r="BG369" s="53">
        <f t="shared" si="470"/>
        <v>-100.16388541984966</v>
      </c>
      <c r="BH369" s="53">
        <f t="shared" si="434"/>
        <v>915.13702511995893</v>
      </c>
      <c r="BI369" s="53">
        <f t="shared" si="471"/>
        <v>-1205.3453978644122</v>
      </c>
    </row>
    <row r="370" spans="1:61" x14ac:dyDescent="0.2">
      <c r="A370" s="34"/>
      <c r="B370" s="89"/>
      <c r="C370" s="91"/>
      <c r="D370" s="19"/>
      <c r="E370" s="55">
        <f t="shared" si="439"/>
        <v>38</v>
      </c>
      <c r="F370" s="27">
        <f t="shared" si="435"/>
        <v>10011.461890455706</v>
      </c>
      <c r="G370" s="27">
        <f t="shared" si="436"/>
        <v>500.57309452278537</v>
      </c>
      <c r="H370" s="28">
        <f t="shared" si="437"/>
        <v>25</v>
      </c>
      <c r="I370" s="27">
        <f t="shared" si="409"/>
        <v>1000000</v>
      </c>
      <c r="J370" s="56">
        <f t="shared" si="410"/>
        <v>3.6880000000000002</v>
      </c>
      <c r="K370" s="52">
        <f t="shared" si="440"/>
        <v>3688</v>
      </c>
      <c r="L370" s="28"/>
      <c r="M370" s="96">
        <f t="shared" si="425"/>
        <v>15.408521992477764</v>
      </c>
      <c r="N370" s="9">
        <v>0</v>
      </c>
      <c r="O370" s="30">
        <f t="shared" si="426"/>
        <v>0.85630206809115594</v>
      </c>
      <c r="P370" s="30">
        <f t="shared" si="441"/>
        <v>1.3194349248386767E-2</v>
      </c>
      <c r="Q370" s="30">
        <f t="shared" si="442"/>
        <v>0</v>
      </c>
      <c r="R370" s="30">
        <f t="shared" si="443"/>
        <v>0.84310771884276914</v>
      </c>
      <c r="S370" s="28"/>
      <c r="T370" s="52">
        <f t="shared" si="444"/>
        <v>3018.4647900213249</v>
      </c>
      <c r="U370" s="52">
        <f t="shared" si="438"/>
        <v>3109.3812670921325</v>
      </c>
      <c r="V370" s="19"/>
      <c r="W370" s="19"/>
      <c r="X370" s="53">
        <f t="shared" si="445"/>
        <v>8440.7407967434283</v>
      </c>
      <c r="Y370" s="53">
        <f t="shared" si="446"/>
        <v>-422.03703983717145</v>
      </c>
      <c r="Z370" s="53">
        <f t="shared" si="447"/>
        <v>-21.077692971069229</v>
      </c>
      <c r="AA370" s="53">
        <f t="shared" si="448"/>
        <v>-13194.349248386767</v>
      </c>
      <c r="AB370" s="53">
        <f t="shared" si="449"/>
        <v>-5196.7231844515791</v>
      </c>
      <c r="AC370" s="53">
        <f t="shared" si="450"/>
        <v>-96.606010061864197</v>
      </c>
      <c r="AD370" s="53">
        <f t="shared" si="428"/>
        <v>906.10886482597061</v>
      </c>
      <c r="AE370" s="53">
        <f t="shared" si="451"/>
        <v>-4387.2203296874723</v>
      </c>
      <c r="AF370" s="19"/>
      <c r="AG370" s="46"/>
      <c r="AH370" s="19"/>
      <c r="AI370" s="55">
        <f t="shared" si="452"/>
        <v>38</v>
      </c>
      <c r="AJ370" s="27">
        <f t="shared" si="453"/>
        <v>10011.461890455706</v>
      </c>
      <c r="AK370" s="27">
        <f t="shared" si="454"/>
        <v>500.57309452278537</v>
      </c>
      <c r="AL370" s="28">
        <f t="shared" si="455"/>
        <v>25</v>
      </c>
      <c r="AM370" s="27">
        <f t="shared" si="456"/>
        <v>1000000</v>
      </c>
      <c r="AN370" s="56">
        <f t="shared" si="417"/>
        <v>3.6880000000000002</v>
      </c>
      <c r="AO370" s="52">
        <f t="shared" si="457"/>
        <v>3688</v>
      </c>
      <c r="AP370" s="28"/>
      <c r="AQ370" s="9">
        <f t="shared" si="432"/>
        <v>12.48090281390699</v>
      </c>
      <c r="AR370" s="9">
        <f t="shared" si="458"/>
        <v>0</v>
      </c>
      <c r="AS370" s="30">
        <f t="shared" si="459"/>
        <v>0.88199753459952968</v>
      </c>
      <c r="AT370" s="30">
        <f t="shared" si="460"/>
        <v>1.1008125511442299E-2</v>
      </c>
      <c r="AU370" s="30">
        <f t="shared" si="461"/>
        <v>0</v>
      </c>
      <c r="AV370" s="30">
        <f t="shared" si="462"/>
        <v>0.87098940908808742</v>
      </c>
      <c r="AW370" s="28"/>
      <c r="AX370" s="52">
        <f t="shared" si="463"/>
        <v>3109.0413094633423</v>
      </c>
      <c r="AY370" s="52">
        <f t="shared" si="464"/>
        <v>3212.2089407168664</v>
      </c>
      <c r="AZ370" s="19"/>
      <c r="BA370" s="19"/>
      <c r="BB370" s="53">
        <f t="shared" si="465"/>
        <v>8440.7407967434283</v>
      </c>
      <c r="BC370" s="53">
        <f t="shared" si="466"/>
        <v>-422.03703983717145</v>
      </c>
      <c r="BD370" s="53">
        <f t="shared" si="467"/>
        <v>-21.077692971069229</v>
      </c>
      <c r="BE370" s="53">
        <f t="shared" si="468"/>
        <v>-11008.125511442298</v>
      </c>
      <c r="BF370" s="53">
        <f t="shared" si="469"/>
        <v>-3010.4994475071107</v>
      </c>
      <c r="BG370" s="53">
        <f t="shared" si="470"/>
        <v>-96.606010061864197</v>
      </c>
      <c r="BH370" s="53">
        <f t="shared" si="434"/>
        <v>913.54484687721322</v>
      </c>
      <c r="BI370" s="53">
        <f t="shared" si="471"/>
        <v>-2193.5606106917617</v>
      </c>
    </row>
    <row r="371" spans="1:61" x14ac:dyDescent="0.2">
      <c r="A371" s="34"/>
      <c r="B371" s="89"/>
      <c r="C371" s="91"/>
      <c r="D371" s="19"/>
      <c r="E371" s="55">
        <f t="shared" si="439"/>
        <v>39</v>
      </c>
      <c r="F371" s="27">
        <f t="shared" si="435"/>
        <v>10011.461890455706</v>
      </c>
      <c r="G371" s="27">
        <f t="shared" si="436"/>
        <v>500.57309452278537</v>
      </c>
      <c r="H371" s="28">
        <f t="shared" si="437"/>
        <v>25</v>
      </c>
      <c r="I371" s="27">
        <f t="shared" si="409"/>
        <v>1000000</v>
      </c>
      <c r="J371" s="56">
        <f t="shared" si="410"/>
        <v>3.8559999999999999</v>
      </c>
      <c r="K371" s="52">
        <f t="shared" si="440"/>
        <v>3856</v>
      </c>
      <c r="L371" s="28"/>
      <c r="M371" s="96">
        <f t="shared" si="425"/>
        <v>16.950197080660736</v>
      </c>
      <c r="N371" s="9">
        <v>0</v>
      </c>
      <c r="O371" s="30">
        <f t="shared" si="426"/>
        <v>0.84310771884276914</v>
      </c>
      <c r="P371" s="30">
        <f t="shared" si="441"/>
        <v>1.4290841994611237E-2</v>
      </c>
      <c r="Q371" s="30">
        <f t="shared" si="442"/>
        <v>0</v>
      </c>
      <c r="R371" s="30">
        <f t="shared" si="443"/>
        <v>0.82881687684815786</v>
      </c>
      <c r="S371" s="28"/>
      <c r="T371" s="52">
        <f t="shared" si="444"/>
        <v>3109.3812670921325</v>
      </c>
      <c r="U371" s="52">
        <f t="shared" si="438"/>
        <v>3195.9178771264965</v>
      </c>
      <c r="V371" s="19"/>
      <c r="W371" s="19"/>
      <c r="X371" s="53">
        <f t="shared" si="445"/>
        <v>8297.6685767318522</v>
      </c>
      <c r="Y371" s="53">
        <f t="shared" si="446"/>
        <v>-414.88342883659266</v>
      </c>
      <c r="Z371" s="53">
        <f t="shared" si="447"/>
        <v>-20.720421921203947</v>
      </c>
      <c r="AA371" s="53">
        <f t="shared" si="448"/>
        <v>-14290.841994611237</v>
      </c>
      <c r="AB371" s="53">
        <f t="shared" si="449"/>
        <v>-6428.7772686371809</v>
      </c>
      <c r="AC371" s="53">
        <f t="shared" si="450"/>
        <v>-92.981336737534278</v>
      </c>
      <c r="AD371" s="53">
        <f t="shared" si="428"/>
        <v>902.41436378490187</v>
      </c>
      <c r="AE371" s="53">
        <f t="shared" si="451"/>
        <v>-5619.3442415898135</v>
      </c>
      <c r="AF371" s="19"/>
      <c r="AG371" s="46"/>
      <c r="AH371" s="19"/>
      <c r="AI371" s="55">
        <f t="shared" si="452"/>
        <v>39</v>
      </c>
      <c r="AJ371" s="27">
        <f t="shared" si="453"/>
        <v>10011.461890455706</v>
      </c>
      <c r="AK371" s="27">
        <f t="shared" si="454"/>
        <v>500.57309452278537</v>
      </c>
      <c r="AL371" s="28">
        <f t="shared" si="455"/>
        <v>25</v>
      </c>
      <c r="AM371" s="27">
        <f t="shared" si="456"/>
        <v>1000000</v>
      </c>
      <c r="AN371" s="56">
        <f t="shared" si="417"/>
        <v>3.8559999999999999</v>
      </c>
      <c r="AO371" s="52">
        <f t="shared" si="457"/>
        <v>3856</v>
      </c>
      <c r="AP371" s="28"/>
      <c r="AQ371" s="9">
        <f t="shared" si="432"/>
        <v>13.729659635335198</v>
      </c>
      <c r="AR371" s="9">
        <f t="shared" si="458"/>
        <v>0</v>
      </c>
      <c r="AS371" s="30">
        <f t="shared" si="459"/>
        <v>0.87098940908808742</v>
      </c>
      <c r="AT371" s="30">
        <f t="shared" si="460"/>
        <v>1.195838813276117E-2</v>
      </c>
      <c r="AU371" s="30">
        <f t="shared" si="461"/>
        <v>0</v>
      </c>
      <c r="AV371" s="30">
        <f t="shared" si="462"/>
        <v>0.85903102095532624</v>
      </c>
      <c r="AW371" s="28"/>
      <c r="AX371" s="52">
        <f t="shared" si="463"/>
        <v>3212.2089407168664</v>
      </c>
      <c r="AY371" s="52">
        <f t="shared" si="464"/>
        <v>3312.4236168037378</v>
      </c>
      <c r="AZ371" s="19"/>
      <c r="BA371" s="19"/>
      <c r="BB371" s="53">
        <f t="shared" si="465"/>
        <v>8297.6685767318522</v>
      </c>
      <c r="BC371" s="53">
        <f t="shared" si="466"/>
        <v>-414.88342883659266</v>
      </c>
      <c r="BD371" s="53">
        <f t="shared" si="467"/>
        <v>-20.720421921203947</v>
      </c>
      <c r="BE371" s="53">
        <f t="shared" si="468"/>
        <v>-11958.388132761171</v>
      </c>
      <c r="BF371" s="53">
        <f t="shared" si="469"/>
        <v>-4096.3234067871144</v>
      </c>
      <c r="BG371" s="53">
        <f t="shared" si="470"/>
        <v>-92.981336737534278</v>
      </c>
      <c r="BH371" s="53">
        <f t="shared" si="434"/>
        <v>910.85611822805015</v>
      </c>
      <c r="BI371" s="53">
        <f t="shared" si="471"/>
        <v>-3278.4486252965989</v>
      </c>
    </row>
    <row r="372" spans="1:61" x14ac:dyDescent="0.2">
      <c r="A372" s="34"/>
      <c r="B372" s="89"/>
      <c r="C372" s="91"/>
      <c r="D372" s="19"/>
      <c r="E372" s="55">
        <f t="shared" si="439"/>
        <v>40</v>
      </c>
      <c r="F372" s="27">
        <f t="shared" si="435"/>
        <v>10011.461890455706</v>
      </c>
      <c r="G372" s="27">
        <f t="shared" si="436"/>
        <v>500.57309452278537</v>
      </c>
      <c r="H372" s="28">
        <f t="shared" si="437"/>
        <v>25</v>
      </c>
      <c r="I372" s="27">
        <f t="shared" si="409"/>
        <v>1000000</v>
      </c>
      <c r="J372" s="56">
        <f t="shared" si="410"/>
        <v>4.0289999999999999</v>
      </c>
      <c r="K372" s="52">
        <f t="shared" si="440"/>
        <v>4029</v>
      </c>
      <c r="L372" s="28"/>
      <c r="M372" s="96">
        <f t="shared" si="425"/>
        <v>18.704439664650572</v>
      </c>
      <c r="N372" s="9">
        <v>0</v>
      </c>
      <c r="O372" s="30">
        <f t="shared" si="426"/>
        <v>0.82881687684815786</v>
      </c>
      <c r="P372" s="30">
        <f t="shared" si="441"/>
        <v>1.5502555266050494E-2</v>
      </c>
      <c r="Q372" s="30">
        <f t="shared" si="442"/>
        <v>0</v>
      </c>
      <c r="R372" s="30">
        <f t="shared" si="443"/>
        <v>0.81331432158210737</v>
      </c>
      <c r="S372" s="28"/>
      <c r="T372" s="52">
        <f t="shared" si="444"/>
        <v>3195.9178771264965</v>
      </c>
      <c r="U372" s="52">
        <f t="shared" si="438"/>
        <v>3276.8434016543106</v>
      </c>
      <c r="V372" s="19"/>
      <c r="W372" s="19"/>
      <c r="X372" s="53">
        <f t="shared" si="445"/>
        <v>8142.4653354811053</v>
      </c>
      <c r="Y372" s="53">
        <f t="shared" si="446"/>
        <v>-407.12326677405531</v>
      </c>
      <c r="Z372" s="53">
        <f t="shared" si="447"/>
        <v>-20.332858039552683</v>
      </c>
      <c r="AA372" s="53">
        <f t="shared" si="448"/>
        <v>-15502.555266050493</v>
      </c>
      <c r="AB372" s="53">
        <f t="shared" si="449"/>
        <v>-7787.5460553829953</v>
      </c>
      <c r="AC372" s="53">
        <f t="shared" si="450"/>
        <v>-88.279832963510174</v>
      </c>
      <c r="AD372" s="53">
        <f t="shared" si="428"/>
        <v>897.41417814934664</v>
      </c>
      <c r="AE372" s="53">
        <f t="shared" si="451"/>
        <v>-6978.4117101971588</v>
      </c>
      <c r="AF372" s="19"/>
      <c r="AG372" s="46"/>
      <c r="AH372" s="19"/>
      <c r="AI372" s="55">
        <f t="shared" si="452"/>
        <v>40</v>
      </c>
      <c r="AJ372" s="27">
        <f t="shared" si="453"/>
        <v>10011.461890455706</v>
      </c>
      <c r="AK372" s="27">
        <f t="shared" si="454"/>
        <v>500.57309452278537</v>
      </c>
      <c r="AL372" s="28">
        <f t="shared" si="455"/>
        <v>25</v>
      </c>
      <c r="AM372" s="27">
        <f t="shared" si="456"/>
        <v>1000000</v>
      </c>
      <c r="AN372" s="56">
        <f t="shared" si="417"/>
        <v>4.0289999999999999</v>
      </c>
      <c r="AO372" s="52">
        <f t="shared" si="457"/>
        <v>4029</v>
      </c>
      <c r="AP372" s="28"/>
      <c r="AQ372" s="9">
        <f t="shared" si="432"/>
        <v>15.150596128366963</v>
      </c>
      <c r="AR372" s="9">
        <f t="shared" si="458"/>
        <v>0</v>
      </c>
      <c r="AS372" s="30">
        <f t="shared" si="459"/>
        <v>0.85903102095532624</v>
      </c>
      <c r="AT372" s="30">
        <f t="shared" si="460"/>
        <v>1.3014832060232885E-2</v>
      </c>
      <c r="AU372" s="30">
        <f t="shared" si="461"/>
        <v>0</v>
      </c>
      <c r="AV372" s="30">
        <f t="shared" si="462"/>
        <v>0.84601618889509334</v>
      </c>
      <c r="AW372" s="28"/>
      <c r="AX372" s="52">
        <f t="shared" si="463"/>
        <v>3312.4236168037378</v>
      </c>
      <c r="AY372" s="52">
        <f t="shared" si="464"/>
        <v>3408.5992250583308</v>
      </c>
      <c r="AZ372" s="19"/>
      <c r="BA372" s="19"/>
      <c r="BB372" s="53">
        <f t="shared" si="465"/>
        <v>8142.4653354811053</v>
      </c>
      <c r="BC372" s="53">
        <f t="shared" si="466"/>
        <v>-407.12326677405531</v>
      </c>
      <c r="BD372" s="53">
        <f t="shared" si="467"/>
        <v>-20.332858039552683</v>
      </c>
      <c r="BE372" s="53">
        <f t="shared" si="468"/>
        <v>-13014.832060232886</v>
      </c>
      <c r="BF372" s="53">
        <f t="shared" si="469"/>
        <v>-5299.8228495653884</v>
      </c>
      <c r="BG372" s="53">
        <f t="shared" si="470"/>
        <v>-88.279832963510174</v>
      </c>
      <c r="BH372" s="53">
        <f t="shared" si="434"/>
        <v>906.97884893205776</v>
      </c>
      <c r="BI372" s="53">
        <f t="shared" si="471"/>
        <v>-4481.1238335968401</v>
      </c>
    </row>
    <row r="373" spans="1:61" x14ac:dyDescent="0.2">
      <c r="A373" s="34"/>
      <c r="B373" s="89"/>
      <c r="C373" s="91"/>
      <c r="D373" s="19"/>
      <c r="E373" s="55">
        <f t="shared" si="439"/>
        <v>41</v>
      </c>
      <c r="F373" s="27">
        <f t="shared" si="435"/>
        <v>10011.461890455706</v>
      </c>
      <c r="G373" s="27">
        <f t="shared" si="436"/>
        <v>500.57309452278537</v>
      </c>
      <c r="H373" s="28">
        <f t="shared" si="437"/>
        <v>25</v>
      </c>
      <c r="I373" s="27">
        <f t="shared" si="409"/>
        <v>1000000</v>
      </c>
      <c r="J373" s="56">
        <f t="shared" si="410"/>
        <v>4.2080000000000002</v>
      </c>
      <c r="K373" s="52">
        <f t="shared" si="440"/>
        <v>4208</v>
      </c>
      <c r="L373" s="28"/>
      <c r="M373" s="96">
        <f t="shared" si="425"/>
        <v>20.707442522007625</v>
      </c>
      <c r="N373" s="9">
        <v>0</v>
      </c>
      <c r="O373" s="30">
        <f t="shared" si="426"/>
        <v>0.81331432158210737</v>
      </c>
      <c r="P373" s="30">
        <f t="shared" si="441"/>
        <v>1.6841659566487113E-2</v>
      </c>
      <c r="Q373" s="30">
        <f t="shared" si="442"/>
        <v>0</v>
      </c>
      <c r="R373" s="30">
        <f t="shared" si="443"/>
        <v>0.79647266201562028</v>
      </c>
      <c r="S373" s="28"/>
      <c r="T373" s="52">
        <f t="shared" si="444"/>
        <v>3276.8434016543106</v>
      </c>
      <c r="U373" s="52">
        <f t="shared" si="438"/>
        <v>3351.5569617617302</v>
      </c>
      <c r="V373" s="19"/>
      <c r="W373" s="19"/>
      <c r="X373" s="53">
        <f t="shared" si="445"/>
        <v>7973.8557025591908</v>
      </c>
      <c r="Y373" s="53">
        <f t="shared" si="446"/>
        <v>-398.69278512795955</v>
      </c>
      <c r="Z373" s="53">
        <f t="shared" si="447"/>
        <v>-19.911816550390508</v>
      </c>
      <c r="AA373" s="53">
        <f t="shared" si="448"/>
        <v>-16841.659566487113</v>
      </c>
      <c r="AB373" s="53">
        <f t="shared" si="449"/>
        <v>-9286.4084656062732</v>
      </c>
      <c r="AC373" s="53">
        <f t="shared" si="450"/>
        <v>-83.123468396280046</v>
      </c>
      <c r="AD373" s="53">
        <f t="shared" si="428"/>
        <v>890.90776181071362</v>
      </c>
      <c r="AE373" s="53">
        <f t="shared" si="451"/>
        <v>-8478.6241721918395</v>
      </c>
      <c r="AF373" s="19"/>
      <c r="AG373" s="46"/>
      <c r="AH373" s="19"/>
      <c r="AI373" s="55">
        <f t="shared" si="452"/>
        <v>41</v>
      </c>
      <c r="AJ373" s="27">
        <f t="shared" si="453"/>
        <v>10011.461890455706</v>
      </c>
      <c r="AK373" s="27">
        <f t="shared" si="454"/>
        <v>500.57309452278537</v>
      </c>
      <c r="AL373" s="28">
        <f t="shared" si="455"/>
        <v>25</v>
      </c>
      <c r="AM373" s="27">
        <f t="shared" si="456"/>
        <v>1000000</v>
      </c>
      <c r="AN373" s="56">
        <f t="shared" si="417"/>
        <v>4.2080000000000002</v>
      </c>
      <c r="AO373" s="52">
        <f t="shared" si="457"/>
        <v>4208</v>
      </c>
      <c r="AP373" s="28"/>
      <c r="AQ373" s="9">
        <f t="shared" si="432"/>
        <v>16.773028442826178</v>
      </c>
      <c r="AR373" s="9">
        <f t="shared" si="458"/>
        <v>0</v>
      </c>
      <c r="AS373" s="30">
        <f t="shared" si="459"/>
        <v>0.84601618889509334</v>
      </c>
      <c r="AT373" s="30">
        <f t="shared" si="460"/>
        <v>1.4190253599428805E-2</v>
      </c>
      <c r="AU373" s="30">
        <f t="shared" si="461"/>
        <v>0</v>
      </c>
      <c r="AV373" s="30">
        <f t="shared" si="462"/>
        <v>0.83182593529566451</v>
      </c>
      <c r="AW373" s="28"/>
      <c r="AX373" s="52">
        <f t="shared" si="463"/>
        <v>3408.5992250583308</v>
      </c>
      <c r="AY373" s="52">
        <f t="shared" si="464"/>
        <v>3500.323535724156</v>
      </c>
      <c r="AZ373" s="19"/>
      <c r="BA373" s="19"/>
      <c r="BB373" s="53">
        <f t="shared" si="465"/>
        <v>7973.8557025591908</v>
      </c>
      <c r="BC373" s="53">
        <f t="shared" si="466"/>
        <v>-398.69278512795955</v>
      </c>
      <c r="BD373" s="53">
        <f t="shared" si="467"/>
        <v>-19.911816550390508</v>
      </c>
      <c r="BE373" s="53">
        <f t="shared" si="468"/>
        <v>-14190.253599428805</v>
      </c>
      <c r="BF373" s="53">
        <f t="shared" si="469"/>
        <v>-6635.002498547964</v>
      </c>
      <c r="BG373" s="53">
        <f t="shared" si="470"/>
        <v>-83.123468396280046</v>
      </c>
      <c r="BH373" s="53">
        <f t="shared" si="434"/>
        <v>901.72440550617137</v>
      </c>
      <c r="BI373" s="53">
        <f t="shared" si="471"/>
        <v>-5816.4015614380733</v>
      </c>
    </row>
    <row r="374" spans="1:61" x14ac:dyDescent="0.2">
      <c r="A374" s="34"/>
      <c r="B374" s="89"/>
      <c r="C374" s="91"/>
      <c r="D374" s="19"/>
      <c r="E374" s="55">
        <f t="shared" si="439"/>
        <v>42</v>
      </c>
      <c r="F374" s="27">
        <f t="shared" si="435"/>
        <v>10011.461890455706</v>
      </c>
      <c r="G374" s="27">
        <f t="shared" si="436"/>
        <v>500.57309452278537</v>
      </c>
      <c r="H374" s="28">
        <f t="shared" si="437"/>
        <v>25</v>
      </c>
      <c r="I374" s="27">
        <f t="shared" si="409"/>
        <v>1000000</v>
      </c>
      <c r="J374" s="56">
        <f t="shared" si="410"/>
        <v>4.3899999999999997</v>
      </c>
      <c r="K374" s="52">
        <f t="shared" si="440"/>
        <v>4390</v>
      </c>
      <c r="L374" s="28"/>
      <c r="M374" s="96">
        <f t="shared" si="425"/>
        <v>22.995587082134691</v>
      </c>
      <c r="N374" s="9">
        <v>0</v>
      </c>
      <c r="O374" s="30">
        <f t="shared" si="426"/>
        <v>0.79647266201562028</v>
      </c>
      <c r="P374" s="30">
        <f t="shared" si="441"/>
        <v>1.8315356457919825E-2</v>
      </c>
      <c r="Q374" s="30">
        <f t="shared" si="442"/>
        <v>0</v>
      </c>
      <c r="R374" s="30">
        <f t="shared" si="443"/>
        <v>0.77815730555770046</v>
      </c>
      <c r="S374" s="28"/>
      <c r="T374" s="52">
        <f t="shared" si="444"/>
        <v>3351.5569617617302</v>
      </c>
      <c r="U374" s="52">
        <f t="shared" si="438"/>
        <v>3416.1105713983052</v>
      </c>
      <c r="V374" s="19"/>
      <c r="W374" s="19"/>
      <c r="X374" s="53">
        <f t="shared" si="445"/>
        <v>7790.4922093706145</v>
      </c>
      <c r="Y374" s="53">
        <f t="shared" si="446"/>
        <v>-389.5246104685308</v>
      </c>
      <c r="Z374" s="53">
        <f t="shared" si="447"/>
        <v>-19.453932638942511</v>
      </c>
      <c r="AA374" s="53">
        <f t="shared" si="448"/>
        <v>-18315.356457919825</v>
      </c>
      <c r="AB374" s="53">
        <f t="shared" si="449"/>
        <v>-10933.842791656683</v>
      </c>
      <c r="AC374" s="53">
        <f t="shared" si="450"/>
        <v>-74.088321031065007</v>
      </c>
      <c r="AD374" s="53">
        <f t="shared" si="428"/>
        <v>882.74069406945898</v>
      </c>
      <c r="AE374" s="53">
        <f t="shared" si="451"/>
        <v>-10125.190418618291</v>
      </c>
      <c r="AF374" s="19"/>
      <c r="AG374" s="46"/>
      <c r="AH374" s="19"/>
      <c r="AI374" s="55">
        <f t="shared" si="452"/>
        <v>42</v>
      </c>
      <c r="AJ374" s="27">
        <f t="shared" si="453"/>
        <v>10011.461890455706</v>
      </c>
      <c r="AK374" s="27">
        <f t="shared" si="454"/>
        <v>500.57309452278537</v>
      </c>
      <c r="AL374" s="28">
        <f t="shared" si="455"/>
        <v>25</v>
      </c>
      <c r="AM374" s="27">
        <f t="shared" si="456"/>
        <v>1000000</v>
      </c>
      <c r="AN374" s="56">
        <f t="shared" si="417"/>
        <v>4.3899999999999997</v>
      </c>
      <c r="AO374" s="52">
        <f t="shared" si="457"/>
        <v>4390</v>
      </c>
      <c r="AP374" s="28"/>
      <c r="AQ374" s="9">
        <f t="shared" si="432"/>
        <v>18.626425536529101</v>
      </c>
      <c r="AR374" s="9">
        <f t="shared" si="458"/>
        <v>0</v>
      </c>
      <c r="AS374" s="30">
        <f t="shared" si="459"/>
        <v>0.83182593529566451</v>
      </c>
      <c r="AT374" s="30">
        <f t="shared" si="460"/>
        <v>1.5493943843138369E-2</v>
      </c>
      <c r="AU374" s="30">
        <f t="shared" si="461"/>
        <v>0</v>
      </c>
      <c r="AV374" s="30">
        <f t="shared" si="462"/>
        <v>0.81633199145252611</v>
      </c>
      <c r="AW374" s="28"/>
      <c r="AX374" s="52">
        <f t="shared" si="463"/>
        <v>3500.323535724156</v>
      </c>
      <c r="AY374" s="52">
        <f t="shared" si="464"/>
        <v>3583.6974424765895</v>
      </c>
      <c r="AZ374" s="19"/>
      <c r="BA374" s="19"/>
      <c r="BB374" s="53">
        <f t="shared" si="465"/>
        <v>7790.4922093706145</v>
      </c>
      <c r="BC374" s="53">
        <f t="shared" si="466"/>
        <v>-389.5246104685308</v>
      </c>
      <c r="BD374" s="53">
        <f t="shared" si="467"/>
        <v>-19.453932638942511</v>
      </c>
      <c r="BE374" s="53">
        <f t="shared" si="468"/>
        <v>-15493.94384313837</v>
      </c>
      <c r="BF374" s="53">
        <f t="shared" si="469"/>
        <v>-8112.4301768752284</v>
      </c>
      <c r="BG374" s="53">
        <f t="shared" si="470"/>
        <v>-74.088321031065007</v>
      </c>
      <c r="BH374" s="53">
        <f t="shared" si="434"/>
        <v>894.95385461729416</v>
      </c>
      <c r="BI374" s="53">
        <f t="shared" si="471"/>
        <v>-7291.5646432889989</v>
      </c>
    </row>
    <row r="375" spans="1:61" x14ac:dyDescent="0.2">
      <c r="A375" s="34"/>
      <c r="B375" s="89"/>
      <c r="C375" s="91"/>
      <c r="D375" s="19"/>
      <c r="E375" s="55">
        <f t="shared" si="439"/>
        <v>43</v>
      </c>
      <c r="F375" s="27">
        <f t="shared" si="435"/>
        <v>10011.461890455706</v>
      </c>
      <c r="G375" s="27">
        <f t="shared" si="436"/>
        <v>500.57309452278537</v>
      </c>
      <c r="H375" s="28">
        <f t="shared" si="437"/>
        <v>25</v>
      </c>
      <c r="I375" s="27">
        <f t="shared" si="409"/>
        <v>1000000</v>
      </c>
      <c r="J375" s="56">
        <f t="shared" si="410"/>
        <v>4.5780000000000003</v>
      </c>
      <c r="K375" s="52">
        <f t="shared" si="440"/>
        <v>4578</v>
      </c>
      <c r="L375" s="28"/>
      <c r="M375" s="96">
        <f t="shared" si="425"/>
        <v>25.623223656035577</v>
      </c>
      <c r="N375" s="9">
        <v>0</v>
      </c>
      <c r="O375" s="30">
        <f t="shared" si="426"/>
        <v>0.77815730555770046</v>
      </c>
      <c r="P375" s="30">
        <f t="shared" si="441"/>
        <v>1.9938898679882976E-2</v>
      </c>
      <c r="Q375" s="30">
        <f t="shared" si="442"/>
        <v>0</v>
      </c>
      <c r="R375" s="30">
        <f t="shared" si="443"/>
        <v>0.7582184068778175</v>
      </c>
      <c r="S375" s="28"/>
      <c r="T375" s="52">
        <f t="shared" si="444"/>
        <v>3416.1105713983052</v>
      </c>
      <c r="U375" s="52">
        <f t="shared" si="438"/>
        <v>3471.1238666866484</v>
      </c>
      <c r="V375" s="19"/>
      <c r="W375" s="19"/>
      <c r="X375" s="53">
        <f t="shared" si="445"/>
        <v>7590.8746850993084</v>
      </c>
      <c r="Y375" s="53">
        <f t="shared" si="446"/>
        <v>-379.5437342549655</v>
      </c>
      <c r="Z375" s="53">
        <f t="shared" si="447"/>
        <v>-18.955460171945436</v>
      </c>
      <c r="AA375" s="53">
        <f t="shared" si="448"/>
        <v>-19938.898679882976</v>
      </c>
      <c r="AB375" s="53">
        <f t="shared" si="449"/>
        <v>-12746.523189210578</v>
      </c>
      <c r="AC375" s="53">
        <f t="shared" si="450"/>
        <v>-65.88915859458001</v>
      </c>
      <c r="AD375" s="53">
        <f t="shared" si="428"/>
        <v>872.4718602221825</v>
      </c>
      <c r="AE375" s="53">
        <f t="shared" si="451"/>
        <v>-11939.940487582977</v>
      </c>
      <c r="AF375" s="19"/>
      <c r="AG375" s="46"/>
      <c r="AH375" s="19"/>
      <c r="AI375" s="55">
        <f t="shared" si="452"/>
        <v>43</v>
      </c>
      <c r="AJ375" s="27">
        <f t="shared" si="453"/>
        <v>10011.461890455706</v>
      </c>
      <c r="AK375" s="27">
        <f t="shared" si="454"/>
        <v>500.57309452278537</v>
      </c>
      <c r="AL375" s="28">
        <f t="shared" si="455"/>
        <v>25</v>
      </c>
      <c r="AM375" s="27">
        <f t="shared" si="456"/>
        <v>1000000</v>
      </c>
      <c r="AN375" s="56">
        <f t="shared" si="417"/>
        <v>4.5780000000000003</v>
      </c>
      <c r="AO375" s="52">
        <f t="shared" si="457"/>
        <v>4578</v>
      </c>
      <c r="AP375" s="28"/>
      <c r="AQ375" s="9">
        <f t="shared" si="432"/>
        <v>20.754811161388819</v>
      </c>
      <c r="AR375" s="9">
        <f t="shared" si="458"/>
        <v>0</v>
      </c>
      <c r="AS375" s="30">
        <f t="shared" si="459"/>
        <v>0.81633199145252611</v>
      </c>
      <c r="AT375" s="30">
        <f t="shared" si="460"/>
        <v>1.694281632759765E-2</v>
      </c>
      <c r="AU375" s="30">
        <f t="shared" si="461"/>
        <v>0</v>
      </c>
      <c r="AV375" s="30">
        <f t="shared" si="462"/>
        <v>0.79938917512492846</v>
      </c>
      <c r="AW375" s="28"/>
      <c r="AX375" s="52">
        <f t="shared" si="463"/>
        <v>3583.6974424765895</v>
      </c>
      <c r="AY375" s="52">
        <f t="shared" si="464"/>
        <v>3659.6036437219227</v>
      </c>
      <c r="AZ375" s="19"/>
      <c r="BA375" s="19"/>
      <c r="BB375" s="53">
        <f t="shared" si="465"/>
        <v>7590.8746850993084</v>
      </c>
      <c r="BC375" s="53">
        <f t="shared" si="466"/>
        <v>-379.5437342549655</v>
      </c>
      <c r="BD375" s="53">
        <f t="shared" si="467"/>
        <v>-18.955460171945436</v>
      </c>
      <c r="BE375" s="53">
        <f t="shared" si="468"/>
        <v>-16942.816327597651</v>
      </c>
      <c r="BF375" s="53">
        <f t="shared" si="469"/>
        <v>-9750.4408369252542</v>
      </c>
      <c r="BG375" s="53">
        <f t="shared" si="470"/>
        <v>-65.88915859458001</v>
      </c>
      <c r="BH375" s="53">
        <f t="shared" si="434"/>
        <v>886.23009439853308</v>
      </c>
      <c r="BI375" s="53">
        <f t="shared" si="471"/>
        <v>-8930.0999011213007</v>
      </c>
    </row>
    <row r="376" spans="1:61" x14ac:dyDescent="0.2">
      <c r="A376" s="34"/>
      <c r="B376" s="89"/>
      <c r="C376" s="91"/>
      <c r="D376" s="19"/>
      <c r="E376" s="55">
        <f t="shared" si="439"/>
        <v>44</v>
      </c>
      <c r="F376" s="27">
        <f t="shared" si="435"/>
        <v>10011.461890455706</v>
      </c>
      <c r="G376" s="27">
        <f t="shared" si="436"/>
        <v>500.57309452278537</v>
      </c>
      <c r="H376" s="28">
        <f t="shared" si="437"/>
        <v>25</v>
      </c>
      <c r="I376" s="27">
        <f t="shared" si="409"/>
        <v>1000000</v>
      </c>
      <c r="J376" s="56">
        <f t="shared" si="410"/>
        <v>4.7699999999999996</v>
      </c>
      <c r="K376" s="52">
        <f t="shared" si="440"/>
        <v>4770</v>
      </c>
      <c r="L376" s="28"/>
      <c r="M376" s="96">
        <f t="shared" si="425"/>
        <v>28.637207678475217</v>
      </c>
      <c r="N376" s="9">
        <v>0</v>
      </c>
      <c r="O376" s="30">
        <f t="shared" si="426"/>
        <v>0.7582184068778175</v>
      </c>
      <c r="P376" s="30">
        <f t="shared" si="441"/>
        <v>2.1713257983402682E-2</v>
      </c>
      <c r="Q376" s="30">
        <f t="shared" si="442"/>
        <v>0</v>
      </c>
      <c r="R376" s="30">
        <f t="shared" si="443"/>
        <v>0.73650514889441476</v>
      </c>
      <c r="S376" s="28"/>
      <c r="T376" s="52">
        <f t="shared" si="444"/>
        <v>3471.1238666866484</v>
      </c>
      <c r="U376" s="52">
        <f t="shared" si="438"/>
        <v>3513.1295602263585</v>
      </c>
      <c r="V376" s="19"/>
      <c r="W376" s="19"/>
      <c r="X376" s="53">
        <f t="shared" si="445"/>
        <v>7373.4932302808393</v>
      </c>
      <c r="Y376" s="53">
        <f t="shared" si="446"/>
        <v>-368.67466151404199</v>
      </c>
      <c r="Z376" s="53">
        <f t="shared" si="447"/>
        <v>-18.41262872236037</v>
      </c>
      <c r="AA376" s="53">
        <f t="shared" si="448"/>
        <v>-21713.25798340268</v>
      </c>
      <c r="AB376" s="53">
        <f t="shared" si="449"/>
        <v>-14726.852043358243</v>
      </c>
      <c r="AC376" s="53">
        <f t="shared" si="450"/>
        <v>-54.297655964036018</v>
      </c>
      <c r="AD376" s="53">
        <f t="shared" si="428"/>
        <v>860.03437093595164</v>
      </c>
      <c r="AE376" s="53">
        <f t="shared" si="451"/>
        <v>-13921.115328386328</v>
      </c>
      <c r="AF376" s="19"/>
      <c r="AG376" s="46"/>
      <c r="AH376" s="19"/>
      <c r="AI376" s="55">
        <f t="shared" si="452"/>
        <v>44</v>
      </c>
      <c r="AJ376" s="27">
        <f t="shared" si="453"/>
        <v>10011.461890455706</v>
      </c>
      <c r="AK376" s="27">
        <f t="shared" si="454"/>
        <v>500.57309452278537</v>
      </c>
      <c r="AL376" s="28">
        <f t="shared" si="455"/>
        <v>25</v>
      </c>
      <c r="AM376" s="27">
        <f t="shared" si="456"/>
        <v>1000000</v>
      </c>
      <c r="AN376" s="56">
        <f t="shared" si="417"/>
        <v>4.7699999999999996</v>
      </c>
      <c r="AO376" s="52">
        <f t="shared" si="457"/>
        <v>4770</v>
      </c>
      <c r="AP376" s="28"/>
      <c r="AQ376" s="9">
        <f t="shared" si="432"/>
        <v>23.196138219564929</v>
      </c>
      <c r="AR376" s="9">
        <f t="shared" si="458"/>
        <v>0</v>
      </c>
      <c r="AS376" s="30">
        <f t="shared" si="459"/>
        <v>0.79938917512492846</v>
      </c>
      <c r="AT376" s="30">
        <f t="shared" si="460"/>
        <v>1.8542741797421835E-2</v>
      </c>
      <c r="AU376" s="30">
        <f t="shared" si="461"/>
        <v>0</v>
      </c>
      <c r="AV376" s="30">
        <f t="shared" si="462"/>
        <v>0.78084643332750658</v>
      </c>
      <c r="AW376" s="28"/>
      <c r="AX376" s="52">
        <f t="shared" si="463"/>
        <v>3659.6036437219227</v>
      </c>
      <c r="AY376" s="52">
        <f t="shared" si="464"/>
        <v>3724.6374869722063</v>
      </c>
      <c r="AZ376" s="19"/>
      <c r="BA376" s="19"/>
      <c r="BB376" s="53">
        <f t="shared" si="465"/>
        <v>7373.4932302808393</v>
      </c>
      <c r="BC376" s="53">
        <f t="shared" si="466"/>
        <v>-368.67466151404199</v>
      </c>
      <c r="BD376" s="53">
        <f t="shared" si="467"/>
        <v>-18.41262872236037</v>
      </c>
      <c r="BE376" s="53">
        <f t="shared" si="468"/>
        <v>-18542.741797421833</v>
      </c>
      <c r="BF376" s="53">
        <f t="shared" si="469"/>
        <v>-11556.335857377397</v>
      </c>
      <c r="BG376" s="53">
        <f t="shared" si="470"/>
        <v>-54.297655964036018</v>
      </c>
      <c r="BH376" s="53">
        <f t="shared" si="434"/>
        <v>875.50783191337098</v>
      </c>
      <c r="BI376" s="53">
        <f t="shared" si="471"/>
        <v>-10735.12568142806</v>
      </c>
    </row>
    <row r="377" spans="1:61" x14ac:dyDescent="0.2">
      <c r="A377" s="34"/>
      <c r="B377" s="89"/>
      <c r="C377" s="91"/>
      <c r="D377" s="19"/>
      <c r="E377" s="55">
        <f t="shared" si="439"/>
        <v>45</v>
      </c>
      <c r="F377" s="27">
        <f t="shared" si="435"/>
        <v>10011.461890455706</v>
      </c>
      <c r="G377" s="27">
        <f t="shared" si="436"/>
        <v>500.57309452278537</v>
      </c>
      <c r="H377" s="28">
        <f t="shared" si="437"/>
        <v>25</v>
      </c>
      <c r="I377" s="27">
        <f t="shared" si="409"/>
        <v>1000000</v>
      </c>
      <c r="J377" s="56">
        <f t="shared" si="410"/>
        <v>4.9669999999999996</v>
      </c>
      <c r="K377" s="52">
        <f t="shared" si="440"/>
        <v>4967</v>
      </c>
      <c r="L377" s="28"/>
      <c r="M377" s="96">
        <f t="shared" si="425"/>
        <v>32.079455446734435</v>
      </c>
      <c r="N377" s="9">
        <v>0</v>
      </c>
      <c r="O377" s="30">
        <f t="shared" si="426"/>
        <v>0.73650514889441476</v>
      </c>
      <c r="P377" s="30">
        <f t="shared" si="441"/>
        <v>2.3626684110248892E-2</v>
      </c>
      <c r="Q377" s="30">
        <f t="shared" si="442"/>
        <v>0</v>
      </c>
      <c r="R377" s="30">
        <f t="shared" si="443"/>
        <v>0.71287846478416583</v>
      </c>
      <c r="S377" s="28"/>
      <c r="T377" s="52">
        <f t="shared" si="444"/>
        <v>3513.1295602263585</v>
      </c>
      <c r="U377" s="52">
        <f t="shared" si="438"/>
        <v>3540.8673345829516</v>
      </c>
      <c r="V377" s="19"/>
      <c r="W377" s="19"/>
      <c r="X377" s="53">
        <f t="shared" si="445"/>
        <v>7136.9555827132463</v>
      </c>
      <c r="Y377" s="53">
        <f t="shared" si="446"/>
        <v>-356.84777913566234</v>
      </c>
      <c r="Z377" s="53">
        <f t="shared" si="447"/>
        <v>-17.821961619604146</v>
      </c>
      <c r="AA377" s="53">
        <f t="shared" si="448"/>
        <v>-23626.684110248891</v>
      </c>
      <c r="AB377" s="53">
        <f t="shared" si="449"/>
        <v>-16864.398268290912</v>
      </c>
      <c r="AC377" s="53">
        <f t="shared" si="450"/>
        <v>-41.519273751368765</v>
      </c>
      <c r="AD377" s="53">
        <f t="shared" si="428"/>
        <v>845.03499094402764</v>
      </c>
      <c r="AE377" s="53">
        <f t="shared" si="451"/>
        <v>-16060.882551098251</v>
      </c>
      <c r="AF377" s="19"/>
      <c r="AG377" s="46"/>
      <c r="AH377" s="19"/>
      <c r="AI377" s="55">
        <f t="shared" si="452"/>
        <v>45</v>
      </c>
      <c r="AJ377" s="27">
        <f t="shared" si="453"/>
        <v>10011.461890455706</v>
      </c>
      <c r="AK377" s="27">
        <f t="shared" si="454"/>
        <v>500.57309452278537</v>
      </c>
      <c r="AL377" s="28">
        <f t="shared" si="455"/>
        <v>25</v>
      </c>
      <c r="AM377" s="27">
        <f t="shared" si="456"/>
        <v>1000000</v>
      </c>
      <c r="AN377" s="56">
        <f t="shared" si="417"/>
        <v>4.9669999999999996</v>
      </c>
      <c r="AO377" s="52">
        <f t="shared" si="457"/>
        <v>4967</v>
      </c>
      <c r="AP377" s="28"/>
      <c r="AQ377" s="9">
        <f t="shared" si="432"/>
        <v>25.984358911854894</v>
      </c>
      <c r="AR377" s="9">
        <f t="shared" si="458"/>
        <v>0</v>
      </c>
      <c r="AS377" s="30">
        <f t="shared" si="459"/>
        <v>0.78084643332750658</v>
      </c>
      <c r="AT377" s="30">
        <f t="shared" si="460"/>
        <v>2.0289793978623703E-2</v>
      </c>
      <c r="AU377" s="30">
        <f t="shared" si="461"/>
        <v>0</v>
      </c>
      <c r="AV377" s="30">
        <f t="shared" si="462"/>
        <v>0.76055663934888285</v>
      </c>
      <c r="AW377" s="28"/>
      <c r="AX377" s="52">
        <f t="shared" si="463"/>
        <v>3724.6374869722063</v>
      </c>
      <c r="AY377" s="52">
        <f t="shared" si="464"/>
        <v>3777.6848276459009</v>
      </c>
      <c r="AZ377" s="19"/>
      <c r="BA377" s="19"/>
      <c r="BB377" s="53">
        <f t="shared" si="465"/>
        <v>7136.9555827132463</v>
      </c>
      <c r="BC377" s="53">
        <f t="shared" si="466"/>
        <v>-356.84777913566234</v>
      </c>
      <c r="BD377" s="53">
        <f t="shared" si="467"/>
        <v>-17.821961619604146</v>
      </c>
      <c r="BE377" s="53">
        <f t="shared" si="468"/>
        <v>-20289.793978623704</v>
      </c>
      <c r="BF377" s="53">
        <f t="shared" si="469"/>
        <v>-13527.508136665725</v>
      </c>
      <c r="BG377" s="53">
        <f t="shared" si="470"/>
        <v>-41.519273751368765</v>
      </c>
      <c r="BH377" s="53">
        <f t="shared" si="434"/>
        <v>862.39897397921686</v>
      </c>
      <c r="BI377" s="53">
        <f t="shared" si="471"/>
        <v>-12706.628436437877</v>
      </c>
    </row>
    <row r="378" spans="1:61" x14ac:dyDescent="0.2">
      <c r="A378" s="34"/>
      <c r="B378" s="89"/>
      <c r="C378" s="91"/>
      <c r="D378" s="19"/>
      <c r="E378" s="55">
        <f t="shared" si="439"/>
        <v>46</v>
      </c>
      <c r="F378" s="27">
        <f t="shared" si="435"/>
        <v>10011.461890455706</v>
      </c>
      <c r="G378" s="27">
        <f t="shared" si="436"/>
        <v>500.57309452278537</v>
      </c>
      <c r="H378" s="28">
        <f t="shared" si="437"/>
        <v>25</v>
      </c>
      <c r="I378" s="27">
        <f t="shared" si="409"/>
        <v>1000000</v>
      </c>
      <c r="J378" s="56">
        <f t="shared" si="410"/>
        <v>5.1669999999999998</v>
      </c>
      <c r="K378" s="52">
        <f t="shared" si="440"/>
        <v>5167</v>
      </c>
      <c r="L378" s="28"/>
      <c r="M378" s="96">
        <f t="shared" si="425"/>
        <v>35.983846857204576</v>
      </c>
      <c r="N378" s="9">
        <v>0</v>
      </c>
      <c r="O378" s="30">
        <f t="shared" si="426"/>
        <v>0.71287846478416583</v>
      </c>
      <c r="P378" s="30">
        <f t="shared" si="441"/>
        <v>2.5652109504592527E-2</v>
      </c>
      <c r="Q378" s="30">
        <f t="shared" si="442"/>
        <v>0</v>
      </c>
      <c r="R378" s="30">
        <f t="shared" si="443"/>
        <v>0.68722635527957332</v>
      </c>
      <c r="S378" s="28"/>
      <c r="T378" s="52">
        <f t="shared" si="444"/>
        <v>3540.8673345829516</v>
      </c>
      <c r="U378" s="52">
        <f t="shared" si="438"/>
        <v>3550.8985777295552</v>
      </c>
      <c r="V378" s="19"/>
      <c r="W378" s="19"/>
      <c r="X378" s="53">
        <f t="shared" si="445"/>
        <v>6880.1404659982218</v>
      </c>
      <c r="Y378" s="53">
        <f t="shared" si="446"/>
        <v>-344.00702329991111</v>
      </c>
      <c r="Z378" s="53">
        <f t="shared" si="447"/>
        <v>-17.180658881989334</v>
      </c>
      <c r="AA378" s="53">
        <f t="shared" si="448"/>
        <v>-25652.109504592529</v>
      </c>
      <c r="AB378" s="53">
        <f t="shared" si="449"/>
        <v>-19133.156720776205</v>
      </c>
      <c r="AC378" s="53">
        <f t="shared" si="450"/>
        <v>-25.22195298122698</v>
      </c>
      <c r="AD378" s="53">
        <f t="shared" si="428"/>
        <v>827.28280322352293</v>
      </c>
      <c r="AE378" s="53">
        <f t="shared" si="451"/>
        <v>-18331.095870533911</v>
      </c>
      <c r="AF378" s="19"/>
      <c r="AG378" s="46"/>
      <c r="AH378" s="19"/>
      <c r="AI378" s="55">
        <f t="shared" si="452"/>
        <v>46</v>
      </c>
      <c r="AJ378" s="27">
        <f t="shared" si="453"/>
        <v>10011.461890455706</v>
      </c>
      <c r="AK378" s="27">
        <f t="shared" si="454"/>
        <v>500.57309452278537</v>
      </c>
      <c r="AL378" s="28">
        <f t="shared" si="455"/>
        <v>25</v>
      </c>
      <c r="AM378" s="27">
        <f t="shared" si="456"/>
        <v>1000000</v>
      </c>
      <c r="AN378" s="56">
        <f t="shared" si="417"/>
        <v>5.1669999999999998</v>
      </c>
      <c r="AO378" s="52">
        <f t="shared" si="457"/>
        <v>5167</v>
      </c>
      <c r="AP378" s="28"/>
      <c r="AQ378" s="9">
        <f t="shared" si="432"/>
        <v>29.146915954335707</v>
      </c>
      <c r="AR378" s="9">
        <f t="shared" si="458"/>
        <v>0</v>
      </c>
      <c r="AS378" s="30">
        <f t="shared" si="459"/>
        <v>0.76055663934888285</v>
      </c>
      <c r="AT378" s="30">
        <f t="shared" si="460"/>
        <v>2.2167880445613904E-2</v>
      </c>
      <c r="AU378" s="30">
        <f t="shared" si="461"/>
        <v>0</v>
      </c>
      <c r="AV378" s="30">
        <f t="shared" si="462"/>
        <v>0.73838875890326894</v>
      </c>
      <c r="AW378" s="28"/>
      <c r="AX378" s="52">
        <f t="shared" si="463"/>
        <v>3777.6848276459009</v>
      </c>
      <c r="AY378" s="52">
        <f t="shared" si="464"/>
        <v>3815.2547172531904</v>
      </c>
      <c r="AZ378" s="19"/>
      <c r="BA378" s="19"/>
      <c r="BB378" s="53">
        <f t="shared" si="465"/>
        <v>6880.1404659982218</v>
      </c>
      <c r="BC378" s="53">
        <f t="shared" si="466"/>
        <v>-344.00702329991111</v>
      </c>
      <c r="BD378" s="53">
        <f t="shared" si="467"/>
        <v>-17.180658881989334</v>
      </c>
      <c r="BE378" s="53">
        <f t="shared" si="468"/>
        <v>-22167.880445613904</v>
      </c>
      <c r="BF378" s="53">
        <f t="shared" si="469"/>
        <v>-15648.927661797583</v>
      </c>
      <c r="BG378" s="53">
        <f t="shared" si="470"/>
        <v>-25.22195298122698</v>
      </c>
      <c r="BH378" s="53">
        <f t="shared" si="434"/>
        <v>846.72460379926326</v>
      </c>
      <c r="BI378" s="53">
        <f t="shared" si="471"/>
        <v>-14827.425010979547</v>
      </c>
    </row>
    <row r="379" spans="1:61" x14ac:dyDescent="0.2">
      <c r="A379" s="34"/>
      <c r="B379" s="89"/>
      <c r="C379" s="91"/>
      <c r="D379" s="19"/>
      <c r="E379" s="55">
        <f t="shared" si="439"/>
        <v>47</v>
      </c>
      <c r="F379" s="27">
        <f t="shared" si="435"/>
        <v>10011.461890455706</v>
      </c>
      <c r="G379" s="27">
        <f t="shared" si="436"/>
        <v>500.57309452278537</v>
      </c>
      <c r="H379" s="28">
        <f t="shared" si="437"/>
        <v>25</v>
      </c>
      <c r="I379" s="27">
        <f t="shared" si="409"/>
        <v>1000000</v>
      </c>
      <c r="J379" s="56">
        <f t="shared" si="410"/>
        <v>5.3710000000000004</v>
      </c>
      <c r="K379" s="52">
        <f t="shared" si="440"/>
        <v>5371</v>
      </c>
      <c r="L379" s="28"/>
      <c r="M379" s="96">
        <f t="shared" si="425"/>
        <v>40.388565248208387</v>
      </c>
      <c r="N379" s="9">
        <v>0</v>
      </c>
      <c r="O379" s="30">
        <f t="shared" si="426"/>
        <v>0.68722635527957332</v>
      </c>
      <c r="P379" s="30">
        <f t="shared" si="441"/>
        <v>2.7756086490497486E-2</v>
      </c>
      <c r="Q379" s="30">
        <f t="shared" si="442"/>
        <v>0</v>
      </c>
      <c r="R379" s="30">
        <f t="shared" si="443"/>
        <v>0.65947026878907589</v>
      </c>
      <c r="S379" s="28"/>
      <c r="T379" s="52">
        <f t="shared" si="444"/>
        <v>3550.8985777295552</v>
      </c>
      <c r="U379" s="52">
        <f t="shared" si="438"/>
        <v>3542.0148136661264</v>
      </c>
      <c r="V379" s="19"/>
      <c r="W379" s="19"/>
      <c r="X379" s="53">
        <f t="shared" si="445"/>
        <v>6602.2614638704144</v>
      </c>
      <c r="Y379" s="53">
        <f t="shared" si="446"/>
        <v>-330.11307319352073</v>
      </c>
      <c r="Z379" s="53">
        <f t="shared" si="447"/>
        <v>-16.486756719726898</v>
      </c>
      <c r="AA379" s="53">
        <f t="shared" si="448"/>
        <v>-27756.086490497484</v>
      </c>
      <c r="AB379" s="53">
        <f t="shared" si="449"/>
        <v>-21500.424856540318</v>
      </c>
      <c r="AC379" s="53">
        <f t="shared" si="450"/>
        <v>-7.6497266668038577</v>
      </c>
      <c r="AD379" s="53">
        <f t="shared" si="428"/>
        <v>806.43417737356754</v>
      </c>
      <c r="AE379" s="53">
        <f t="shared" si="451"/>
        <v>-20701.640405833554</v>
      </c>
      <c r="AF379" s="19"/>
      <c r="AG379" s="46"/>
      <c r="AH379" s="19"/>
      <c r="AI379" s="55">
        <f t="shared" si="452"/>
        <v>47</v>
      </c>
      <c r="AJ379" s="27">
        <f t="shared" si="453"/>
        <v>10011.461890455706</v>
      </c>
      <c r="AK379" s="27">
        <f t="shared" si="454"/>
        <v>500.57309452278537</v>
      </c>
      <c r="AL379" s="28">
        <f t="shared" si="455"/>
        <v>25</v>
      </c>
      <c r="AM379" s="27">
        <f t="shared" si="456"/>
        <v>1000000</v>
      </c>
      <c r="AN379" s="56">
        <f t="shared" si="417"/>
        <v>5.3710000000000004</v>
      </c>
      <c r="AO379" s="52">
        <f t="shared" si="457"/>
        <v>5371</v>
      </c>
      <c r="AP379" s="28"/>
      <c r="AQ379" s="9">
        <f t="shared" si="432"/>
        <v>32.714737851048795</v>
      </c>
      <c r="AR379" s="9">
        <f t="shared" si="458"/>
        <v>0</v>
      </c>
      <c r="AS379" s="30">
        <f t="shared" si="459"/>
        <v>0.73838875890326894</v>
      </c>
      <c r="AT379" s="30">
        <f t="shared" si="460"/>
        <v>2.4156194679681716E-2</v>
      </c>
      <c r="AU379" s="30">
        <f t="shared" si="461"/>
        <v>0</v>
      </c>
      <c r="AV379" s="30">
        <f t="shared" si="462"/>
        <v>0.71423256422358727</v>
      </c>
      <c r="AW379" s="28"/>
      <c r="AX379" s="52">
        <f t="shared" si="463"/>
        <v>3815.2547172531904</v>
      </c>
      <c r="AY379" s="52">
        <f t="shared" si="464"/>
        <v>3836.1431024448871</v>
      </c>
      <c r="AZ379" s="19"/>
      <c r="BA379" s="19"/>
      <c r="BB379" s="53">
        <f t="shared" si="465"/>
        <v>6602.2614638704144</v>
      </c>
      <c r="BC379" s="53">
        <f t="shared" si="466"/>
        <v>-330.11307319352073</v>
      </c>
      <c r="BD379" s="53">
        <f t="shared" si="467"/>
        <v>-16.486756719726898</v>
      </c>
      <c r="BE379" s="53">
        <f t="shared" si="468"/>
        <v>-24156.194679681717</v>
      </c>
      <c r="BF379" s="53">
        <f t="shared" si="469"/>
        <v>-17900.533045724551</v>
      </c>
      <c r="BG379" s="53">
        <f t="shared" si="470"/>
        <v>-7.6497266668038577</v>
      </c>
      <c r="BH379" s="53">
        <f t="shared" si="434"/>
        <v>828.13679435138079</v>
      </c>
      <c r="BI379" s="53">
        <f t="shared" si="471"/>
        <v>-17080.045978039976</v>
      </c>
    </row>
    <row r="380" spans="1:61" x14ac:dyDescent="0.2">
      <c r="A380" s="34"/>
      <c r="B380" s="89"/>
      <c r="C380" s="91"/>
      <c r="D380" s="19"/>
      <c r="E380" s="55">
        <f t="shared" si="439"/>
        <v>48</v>
      </c>
      <c r="F380" s="27">
        <f t="shared" si="435"/>
        <v>10011.461890455706</v>
      </c>
      <c r="G380" s="27">
        <f t="shared" si="436"/>
        <v>500.57309452278537</v>
      </c>
      <c r="H380" s="28">
        <f t="shared" si="437"/>
        <v>25</v>
      </c>
      <c r="I380" s="27">
        <f t="shared" si="409"/>
        <v>1000000</v>
      </c>
      <c r="J380" s="56">
        <f t="shared" si="410"/>
        <v>5.5789999999999997</v>
      </c>
      <c r="K380" s="52">
        <f t="shared" si="440"/>
        <v>5579</v>
      </c>
      <c r="L380" s="28"/>
      <c r="M380" s="96">
        <f t="shared" si="425"/>
        <v>45.350819239364668</v>
      </c>
      <c r="N380" s="9">
        <v>0</v>
      </c>
      <c r="O380" s="30">
        <f t="shared" si="426"/>
        <v>0.65947026878907589</v>
      </c>
      <c r="P380" s="30">
        <f t="shared" si="441"/>
        <v>2.9907516953588613E-2</v>
      </c>
      <c r="Q380" s="30">
        <f t="shared" si="442"/>
        <v>0</v>
      </c>
      <c r="R380" s="30">
        <f t="shared" si="443"/>
        <v>0.62956275183548727</v>
      </c>
      <c r="S380" s="28"/>
      <c r="T380" s="52">
        <f t="shared" si="444"/>
        <v>3542.0148136661264</v>
      </c>
      <c r="U380" s="52">
        <f t="shared" si="438"/>
        <v>3512.3305924901833</v>
      </c>
      <c r="V380" s="19"/>
      <c r="W380" s="19"/>
      <c r="X380" s="53">
        <f t="shared" si="445"/>
        <v>6302.8434976514045</v>
      </c>
      <c r="Y380" s="53">
        <f t="shared" si="446"/>
        <v>-315.14217488257026</v>
      </c>
      <c r="Z380" s="53">
        <f t="shared" si="447"/>
        <v>-15.739068795887182</v>
      </c>
      <c r="AA380" s="53">
        <f t="shared" si="448"/>
        <v>-29907.516953588613</v>
      </c>
      <c r="AB380" s="53">
        <f t="shared" si="449"/>
        <v>-23935.554699615666</v>
      </c>
      <c r="AC380" s="53">
        <f t="shared" si="450"/>
        <v>11.90812463233426</v>
      </c>
      <c r="AD380" s="53">
        <f t="shared" si="428"/>
        <v>782.35285017030287</v>
      </c>
      <c r="AE380" s="53">
        <f t="shared" si="451"/>
        <v>-23141.293724813029</v>
      </c>
      <c r="AF380" s="19"/>
      <c r="AG380" s="46"/>
      <c r="AH380" s="19"/>
      <c r="AI380" s="55">
        <f t="shared" si="452"/>
        <v>48</v>
      </c>
      <c r="AJ380" s="27">
        <f t="shared" si="453"/>
        <v>10011.461890455706</v>
      </c>
      <c r="AK380" s="27">
        <f t="shared" si="454"/>
        <v>500.57309452278537</v>
      </c>
      <c r="AL380" s="28">
        <f t="shared" si="455"/>
        <v>25</v>
      </c>
      <c r="AM380" s="27">
        <f t="shared" si="456"/>
        <v>1000000</v>
      </c>
      <c r="AN380" s="56">
        <f t="shared" si="417"/>
        <v>5.5789999999999997</v>
      </c>
      <c r="AO380" s="52">
        <f t="shared" si="457"/>
        <v>5579</v>
      </c>
      <c r="AP380" s="28"/>
      <c r="AQ380" s="9">
        <f t="shared" si="432"/>
        <v>36.734163583885383</v>
      </c>
      <c r="AR380" s="9">
        <f t="shared" si="458"/>
        <v>0</v>
      </c>
      <c r="AS380" s="30">
        <f t="shared" si="459"/>
        <v>0.71423256422358727</v>
      </c>
      <c r="AT380" s="30">
        <f t="shared" si="460"/>
        <v>2.623673585112718E-2</v>
      </c>
      <c r="AU380" s="30">
        <f t="shared" si="461"/>
        <v>0</v>
      </c>
      <c r="AV380" s="30">
        <f t="shared" si="462"/>
        <v>0.68799582837246009</v>
      </c>
      <c r="AW380" s="28"/>
      <c r="AX380" s="52">
        <f t="shared" si="463"/>
        <v>3836.1431024448871</v>
      </c>
      <c r="AY380" s="52">
        <f t="shared" si="464"/>
        <v>3838.328726489955</v>
      </c>
      <c r="AZ380" s="19"/>
      <c r="BA380" s="19"/>
      <c r="BB380" s="53">
        <f t="shared" si="465"/>
        <v>6302.8434976514045</v>
      </c>
      <c r="BC380" s="53">
        <f t="shared" si="466"/>
        <v>-315.14217488257026</v>
      </c>
      <c r="BD380" s="53">
        <f t="shared" si="467"/>
        <v>-15.739068795887182</v>
      </c>
      <c r="BE380" s="53">
        <f t="shared" si="468"/>
        <v>-26236.735851127181</v>
      </c>
      <c r="BF380" s="53">
        <f t="shared" si="469"/>
        <v>-20264.773597154235</v>
      </c>
      <c r="BG380" s="53">
        <f t="shared" si="470"/>
        <v>11.90812463233426</v>
      </c>
      <c r="BH380" s="53">
        <f t="shared" si="434"/>
        <v>806.49964549424658</v>
      </c>
      <c r="BI380" s="53">
        <f t="shared" si="471"/>
        <v>-19446.365827027657</v>
      </c>
    </row>
    <row r="381" spans="1:61" x14ac:dyDescent="0.2">
      <c r="A381" s="34"/>
      <c r="B381" s="89"/>
      <c r="C381" s="91"/>
      <c r="D381" s="19"/>
      <c r="E381" s="55">
        <f t="shared" si="439"/>
        <v>49</v>
      </c>
      <c r="F381" s="27">
        <f t="shared" si="435"/>
        <v>10011.461890455706</v>
      </c>
      <c r="G381" s="27">
        <f t="shared" si="436"/>
        <v>500.57309452278537</v>
      </c>
      <c r="H381" s="28">
        <f t="shared" si="437"/>
        <v>25</v>
      </c>
      <c r="I381" s="27">
        <f t="shared" si="409"/>
        <v>1000000</v>
      </c>
      <c r="J381" s="56">
        <f t="shared" si="410"/>
        <v>5.7889999999999997</v>
      </c>
      <c r="K381" s="52">
        <f t="shared" si="440"/>
        <v>5789</v>
      </c>
      <c r="L381" s="28"/>
      <c r="M381" s="96">
        <f t="shared" si="425"/>
        <v>50.932973429504443</v>
      </c>
      <c r="N381" s="9">
        <v>0</v>
      </c>
      <c r="O381" s="30">
        <f t="shared" si="426"/>
        <v>0.62956275183548727</v>
      </c>
      <c r="P381" s="30">
        <f t="shared" si="441"/>
        <v>3.206550291144257E-2</v>
      </c>
      <c r="Q381" s="30">
        <f t="shared" si="442"/>
        <v>0</v>
      </c>
      <c r="R381" s="30">
        <f t="shared" si="443"/>
        <v>0.59749724892404465</v>
      </c>
      <c r="S381" s="28"/>
      <c r="T381" s="52">
        <f t="shared" si="444"/>
        <v>3512.3305924901833</v>
      </c>
      <c r="U381" s="52">
        <f t="shared" si="438"/>
        <v>3458.9115740212947</v>
      </c>
      <c r="V381" s="19"/>
      <c r="W381" s="19"/>
      <c r="X381" s="53">
        <f t="shared" si="445"/>
        <v>5981.8209372552001</v>
      </c>
      <c r="Y381" s="53">
        <f t="shared" si="446"/>
        <v>-299.09104686276004</v>
      </c>
      <c r="Z381" s="53">
        <f t="shared" si="447"/>
        <v>-14.937431223101116</v>
      </c>
      <c r="AA381" s="53">
        <f t="shared" si="448"/>
        <v>-32065.502911442571</v>
      </c>
      <c r="AB381" s="53">
        <f t="shared" si="449"/>
        <v>-26397.710452273233</v>
      </c>
      <c r="AC381" s="53">
        <f t="shared" si="450"/>
        <v>34.64585919861873</v>
      </c>
      <c r="AD381" s="53">
        <f t="shared" si="428"/>
        <v>754.87891488892933</v>
      </c>
      <c r="AE381" s="53">
        <f t="shared" si="451"/>
        <v>-25608.185678185684</v>
      </c>
      <c r="AF381" s="19"/>
      <c r="AG381" s="46"/>
      <c r="AH381" s="19"/>
      <c r="AI381" s="55">
        <f t="shared" si="452"/>
        <v>49</v>
      </c>
      <c r="AJ381" s="27">
        <f t="shared" si="453"/>
        <v>10011.461890455706</v>
      </c>
      <c r="AK381" s="27">
        <f t="shared" si="454"/>
        <v>500.57309452278537</v>
      </c>
      <c r="AL381" s="28">
        <f t="shared" si="455"/>
        <v>25</v>
      </c>
      <c r="AM381" s="27">
        <f t="shared" si="456"/>
        <v>1000000</v>
      </c>
      <c r="AN381" s="56">
        <f t="shared" si="417"/>
        <v>5.7889999999999997</v>
      </c>
      <c r="AO381" s="52">
        <f t="shared" si="457"/>
        <v>5789</v>
      </c>
      <c r="AP381" s="28"/>
      <c r="AQ381" s="9">
        <f t="shared" si="432"/>
        <v>41.255708477898601</v>
      </c>
      <c r="AR381" s="9">
        <f t="shared" si="458"/>
        <v>0</v>
      </c>
      <c r="AS381" s="30">
        <f t="shared" si="459"/>
        <v>0.68799582837246009</v>
      </c>
      <c r="AT381" s="30">
        <f t="shared" si="460"/>
        <v>2.8383755329344573E-2</v>
      </c>
      <c r="AU381" s="30">
        <f t="shared" si="461"/>
        <v>0</v>
      </c>
      <c r="AV381" s="30">
        <f t="shared" si="462"/>
        <v>0.65961207304311553</v>
      </c>
      <c r="AW381" s="28"/>
      <c r="AX381" s="52">
        <f t="shared" si="463"/>
        <v>3838.328726489955</v>
      </c>
      <c r="AY381" s="52">
        <f t="shared" si="464"/>
        <v>3818.494290846596</v>
      </c>
      <c r="AZ381" s="19"/>
      <c r="BA381" s="19"/>
      <c r="BB381" s="53">
        <f t="shared" si="465"/>
        <v>5981.8209372552001</v>
      </c>
      <c r="BC381" s="53">
        <f t="shared" si="466"/>
        <v>-299.09104686276004</v>
      </c>
      <c r="BD381" s="53">
        <f t="shared" si="467"/>
        <v>-14.937431223101116</v>
      </c>
      <c r="BE381" s="53">
        <f t="shared" si="468"/>
        <v>-28383.755329344571</v>
      </c>
      <c r="BF381" s="53">
        <f t="shared" si="469"/>
        <v>-22715.96287017523</v>
      </c>
      <c r="BG381" s="53">
        <f t="shared" si="470"/>
        <v>34.64585919861873</v>
      </c>
      <c r="BH381" s="53">
        <f t="shared" si="434"/>
        <v>781.64210128750472</v>
      </c>
      <c r="BI381" s="53">
        <f t="shared" si="471"/>
        <v>-21899.674909689107</v>
      </c>
    </row>
    <row r="382" spans="1:61" x14ac:dyDescent="0.2">
      <c r="A382" s="34"/>
      <c r="B382" s="89"/>
      <c r="C382" s="91"/>
      <c r="D382" s="19"/>
      <c r="E382" s="55">
        <f t="shared" si="439"/>
        <v>50</v>
      </c>
      <c r="F382" s="27">
        <f t="shared" si="435"/>
        <v>10011.461890455706</v>
      </c>
      <c r="G382" s="27">
        <f t="shared" si="436"/>
        <v>500.57309452278537</v>
      </c>
      <c r="H382" s="28">
        <f t="shared" si="437"/>
        <v>25</v>
      </c>
      <c r="I382" s="27">
        <f t="shared" si="409"/>
        <v>1000000</v>
      </c>
      <c r="J382" s="56">
        <f t="shared" si="410"/>
        <v>6.0010000000000003</v>
      </c>
      <c r="K382" s="52">
        <f t="shared" si="440"/>
        <v>6001</v>
      </c>
      <c r="L382" s="28"/>
      <c r="M382" s="96">
        <f t="shared" si="425"/>
        <v>57.198201384599741</v>
      </c>
      <c r="N382" s="9">
        <v>0</v>
      </c>
      <c r="O382" s="30">
        <f t="shared" si="426"/>
        <v>0.59749724892404465</v>
      </c>
      <c r="P382" s="30">
        <f t="shared" si="441"/>
        <v>3.4175767970701827E-2</v>
      </c>
      <c r="Q382" s="30">
        <f t="shared" si="442"/>
        <v>0</v>
      </c>
      <c r="R382" s="30">
        <f t="shared" si="443"/>
        <v>0.56332148095334278</v>
      </c>
      <c r="S382" s="28"/>
      <c r="T382" s="52">
        <f t="shared" si="444"/>
        <v>3458.9115740212947</v>
      </c>
      <c r="U382" s="52">
        <f t="shared" si="438"/>
        <v>3380.4922072010099</v>
      </c>
      <c r="V382" s="19"/>
      <c r="W382" s="19"/>
      <c r="X382" s="53">
        <f t="shared" si="445"/>
        <v>5639.6715386394617</v>
      </c>
      <c r="Y382" s="53">
        <f t="shared" si="446"/>
        <v>-281.98357693197312</v>
      </c>
      <c r="Z382" s="53">
        <f t="shared" si="447"/>
        <v>-14.083037023833569</v>
      </c>
      <c r="AA382" s="53">
        <f t="shared" si="448"/>
        <v>-34175.767970701825</v>
      </c>
      <c r="AB382" s="53">
        <f t="shared" si="449"/>
        <v>-28832.16304601817</v>
      </c>
      <c r="AC382" s="53">
        <f t="shared" si="450"/>
        <v>58.957779582443415</v>
      </c>
      <c r="AD382" s="53">
        <f t="shared" si="428"/>
        <v>723.80873436677098</v>
      </c>
      <c r="AE382" s="53">
        <f t="shared" si="451"/>
        <v>-28049.396532068953</v>
      </c>
      <c r="AF382" s="19"/>
      <c r="AG382" s="46"/>
      <c r="AH382" s="19"/>
      <c r="AI382" s="55">
        <f t="shared" si="452"/>
        <v>50</v>
      </c>
      <c r="AJ382" s="27">
        <f t="shared" si="453"/>
        <v>10011.461890455706</v>
      </c>
      <c r="AK382" s="27">
        <f t="shared" si="454"/>
        <v>500.57309452278537</v>
      </c>
      <c r="AL382" s="28">
        <f t="shared" si="455"/>
        <v>25</v>
      </c>
      <c r="AM382" s="27">
        <f t="shared" si="456"/>
        <v>1000000</v>
      </c>
      <c r="AN382" s="56">
        <f t="shared" si="417"/>
        <v>6.0010000000000003</v>
      </c>
      <c r="AO382" s="52">
        <f t="shared" si="457"/>
        <v>6001</v>
      </c>
      <c r="AP382" s="28"/>
      <c r="AQ382" s="9">
        <f t="shared" si="432"/>
        <v>46.330543121525793</v>
      </c>
      <c r="AR382" s="9">
        <f t="shared" si="458"/>
        <v>0</v>
      </c>
      <c r="AS382" s="30">
        <f t="shared" si="459"/>
        <v>0.65961207304311553</v>
      </c>
      <c r="AT382" s="30">
        <f t="shared" si="460"/>
        <v>3.0560185593603083E-2</v>
      </c>
      <c r="AU382" s="30">
        <f t="shared" si="461"/>
        <v>0</v>
      </c>
      <c r="AV382" s="30">
        <f t="shared" si="462"/>
        <v>0.62905188744951246</v>
      </c>
      <c r="AW382" s="28"/>
      <c r="AX382" s="52">
        <f t="shared" si="463"/>
        <v>3818.494290846596</v>
      </c>
      <c r="AY382" s="52">
        <f t="shared" si="464"/>
        <v>3774.9403765845241</v>
      </c>
      <c r="AZ382" s="19"/>
      <c r="BA382" s="19"/>
      <c r="BB382" s="53">
        <f t="shared" si="465"/>
        <v>5639.6715386394617</v>
      </c>
      <c r="BC382" s="53">
        <f t="shared" si="466"/>
        <v>-281.98357693197312</v>
      </c>
      <c r="BD382" s="53">
        <f t="shared" si="467"/>
        <v>-14.083037023833569</v>
      </c>
      <c r="BE382" s="53">
        <f t="shared" si="468"/>
        <v>-30560.185593603084</v>
      </c>
      <c r="BF382" s="53">
        <f t="shared" si="469"/>
        <v>-25216.580668919429</v>
      </c>
      <c r="BG382" s="53">
        <f t="shared" si="470"/>
        <v>58.957779582443415</v>
      </c>
      <c r="BH382" s="53">
        <f t="shared" si="434"/>
        <v>753.32908516763939</v>
      </c>
      <c r="BI382" s="53">
        <f t="shared" si="471"/>
        <v>-24404.293804169345</v>
      </c>
    </row>
    <row r="383" spans="1:61" x14ac:dyDescent="0.2">
      <c r="A383" s="34"/>
      <c r="B383" s="89"/>
      <c r="C383" s="91"/>
      <c r="D383" s="19"/>
      <c r="E383" s="55">
        <f t="shared" si="439"/>
        <v>51</v>
      </c>
      <c r="F383" s="27">
        <f t="shared" si="435"/>
        <v>10011.461890455706</v>
      </c>
      <c r="G383" s="27">
        <f t="shared" si="436"/>
        <v>500.57309452278537</v>
      </c>
      <c r="H383" s="28">
        <f t="shared" si="437"/>
        <v>25</v>
      </c>
      <c r="I383" s="27">
        <f t="shared" si="409"/>
        <v>1000000</v>
      </c>
      <c r="J383" s="56">
        <f t="shared" si="410"/>
        <v>6.2149999999999999</v>
      </c>
      <c r="K383" s="52">
        <f t="shared" si="440"/>
        <v>6215</v>
      </c>
      <c r="L383" s="28"/>
      <c r="M383" s="96">
        <f t="shared" si="425"/>
        <v>64.179283812147389</v>
      </c>
      <c r="N383" s="9">
        <v>0</v>
      </c>
      <c r="O383" s="30">
        <f t="shared" si="426"/>
        <v>0.56332148095334278</v>
      </c>
      <c r="P383" s="30">
        <f t="shared" si="441"/>
        <v>3.6153569203583764E-2</v>
      </c>
      <c r="Q383" s="30">
        <f t="shared" si="442"/>
        <v>0</v>
      </c>
      <c r="R383" s="30">
        <f t="shared" si="443"/>
        <v>0.52716791174975897</v>
      </c>
      <c r="S383" s="28"/>
      <c r="T383" s="52">
        <f t="shared" si="444"/>
        <v>3380.4922072010099</v>
      </c>
      <c r="U383" s="52">
        <f t="shared" si="438"/>
        <v>3276.3485715247521</v>
      </c>
      <c r="V383" s="19"/>
      <c r="W383" s="19"/>
      <c r="X383" s="53">
        <f t="shared" si="445"/>
        <v>5277.7214583538289</v>
      </c>
      <c r="Y383" s="53">
        <f t="shared" si="446"/>
        <v>-263.88607291769148</v>
      </c>
      <c r="Z383" s="53">
        <f t="shared" si="447"/>
        <v>-13.179197793743974</v>
      </c>
      <c r="AA383" s="53">
        <f t="shared" si="448"/>
        <v>-36153.569203583764</v>
      </c>
      <c r="AB383" s="53">
        <f t="shared" si="449"/>
        <v>-31152.913015941369</v>
      </c>
      <c r="AC383" s="53">
        <f t="shared" si="450"/>
        <v>84.537986668166809</v>
      </c>
      <c r="AD383" s="53">
        <f t="shared" si="428"/>
        <v>689.14184046406524</v>
      </c>
      <c r="AE383" s="53">
        <f t="shared" si="451"/>
        <v>-30379.233188809139</v>
      </c>
      <c r="AF383" s="19"/>
      <c r="AG383" s="46"/>
      <c r="AH383" s="19"/>
      <c r="AI383" s="55">
        <f t="shared" si="452"/>
        <v>51</v>
      </c>
      <c r="AJ383" s="27">
        <f t="shared" si="453"/>
        <v>10011.461890455706</v>
      </c>
      <c r="AK383" s="27">
        <f t="shared" si="454"/>
        <v>500.57309452278537</v>
      </c>
      <c r="AL383" s="28">
        <f t="shared" si="455"/>
        <v>25</v>
      </c>
      <c r="AM383" s="27">
        <f t="shared" si="456"/>
        <v>1000000</v>
      </c>
      <c r="AN383" s="56">
        <f t="shared" si="417"/>
        <v>6.2149999999999999</v>
      </c>
      <c r="AO383" s="52">
        <f t="shared" si="457"/>
        <v>6215</v>
      </c>
      <c r="AP383" s="28"/>
      <c r="AQ383" s="9">
        <f t="shared" si="432"/>
        <v>51.985219887839392</v>
      </c>
      <c r="AR383" s="9">
        <f t="shared" si="458"/>
        <v>0</v>
      </c>
      <c r="AS383" s="30">
        <f t="shared" si="459"/>
        <v>0.62905188744951246</v>
      </c>
      <c r="AT383" s="30">
        <f t="shared" si="460"/>
        <v>3.2701400689923305E-2</v>
      </c>
      <c r="AU383" s="30">
        <f t="shared" si="461"/>
        <v>0</v>
      </c>
      <c r="AV383" s="30">
        <f t="shared" si="462"/>
        <v>0.59635048675958913</v>
      </c>
      <c r="AW383" s="28"/>
      <c r="AX383" s="52">
        <f t="shared" si="463"/>
        <v>3774.9403765845241</v>
      </c>
      <c r="AY383" s="52">
        <f t="shared" si="464"/>
        <v>3706.3182752108464</v>
      </c>
      <c r="AZ383" s="19"/>
      <c r="BA383" s="19"/>
      <c r="BB383" s="53">
        <f t="shared" si="465"/>
        <v>5277.7214583538289</v>
      </c>
      <c r="BC383" s="53">
        <f t="shared" si="466"/>
        <v>-263.88607291769148</v>
      </c>
      <c r="BD383" s="53">
        <f t="shared" si="467"/>
        <v>-13.179197793743974</v>
      </c>
      <c r="BE383" s="53">
        <f t="shared" si="468"/>
        <v>-32701.400689923303</v>
      </c>
      <c r="BF383" s="53">
        <f t="shared" si="469"/>
        <v>-27700.744502280908</v>
      </c>
      <c r="BG383" s="53">
        <f t="shared" si="470"/>
        <v>84.537986668166809</v>
      </c>
      <c r="BH383" s="53">
        <f t="shared" si="434"/>
        <v>721.52451012006793</v>
      </c>
      <c r="BI383" s="53">
        <f t="shared" si="471"/>
        <v>-26894.682005492676</v>
      </c>
    </row>
    <row r="384" spans="1:61" x14ac:dyDescent="0.2">
      <c r="A384" s="34"/>
      <c r="B384" s="89"/>
      <c r="C384" s="91"/>
      <c r="D384" s="19"/>
      <c r="E384" s="55">
        <f t="shared" si="439"/>
        <v>52</v>
      </c>
      <c r="F384" s="27">
        <f t="shared" si="435"/>
        <v>10011.461890455706</v>
      </c>
      <c r="G384" s="27">
        <f t="shared" si="436"/>
        <v>500.57309452278537</v>
      </c>
      <c r="H384" s="28">
        <f t="shared" si="437"/>
        <v>25</v>
      </c>
      <c r="I384" s="27">
        <f t="shared" si="409"/>
        <v>1000000</v>
      </c>
      <c r="J384" s="56">
        <f t="shared" si="410"/>
        <v>6.43</v>
      </c>
      <c r="K384" s="52">
        <f t="shared" si="440"/>
        <v>6430</v>
      </c>
      <c r="L384" s="28"/>
      <c r="M384" s="96">
        <f t="shared" si="425"/>
        <v>71.872235752757291</v>
      </c>
      <c r="N384" s="9">
        <v>0</v>
      </c>
      <c r="O384" s="30">
        <f t="shared" si="426"/>
        <v>0.52716791174975897</v>
      </c>
      <c r="P384" s="30">
        <f t="shared" si="441"/>
        <v>3.788873643456743E-2</v>
      </c>
      <c r="Q384" s="30">
        <f t="shared" si="442"/>
        <v>0</v>
      </c>
      <c r="R384" s="30">
        <f t="shared" si="443"/>
        <v>0.48927917531519155</v>
      </c>
      <c r="S384" s="28"/>
      <c r="T384" s="52">
        <f t="shared" si="444"/>
        <v>3276.3485715247521</v>
      </c>
      <c r="U384" s="52">
        <f t="shared" si="438"/>
        <v>3146.0650972766816</v>
      </c>
      <c r="V384" s="19"/>
      <c r="W384" s="19"/>
      <c r="X384" s="53">
        <f t="shared" si="445"/>
        <v>4898.3998174616363</v>
      </c>
      <c r="Y384" s="53">
        <f t="shared" si="446"/>
        <v>-244.91999087308184</v>
      </c>
      <c r="Z384" s="53">
        <f t="shared" si="447"/>
        <v>-12.231979382879789</v>
      </c>
      <c r="AA384" s="53">
        <f t="shared" si="448"/>
        <v>-37888.736434567429</v>
      </c>
      <c r="AB384" s="53">
        <f t="shared" si="449"/>
        <v>-33247.488587361753</v>
      </c>
      <c r="AC384" s="53">
        <f t="shared" si="450"/>
        <v>111.35333157407513</v>
      </c>
      <c r="AD384" s="53">
        <f t="shared" si="428"/>
        <v>651.00825248150829</v>
      </c>
      <c r="AE384" s="53">
        <f t="shared" si="451"/>
        <v>-32485.127003306174</v>
      </c>
      <c r="AF384" s="19"/>
      <c r="AG384" s="46"/>
      <c r="AH384" s="19"/>
      <c r="AI384" s="55">
        <f t="shared" si="452"/>
        <v>52</v>
      </c>
      <c r="AJ384" s="27">
        <f t="shared" si="453"/>
        <v>10011.461890455706</v>
      </c>
      <c r="AK384" s="27">
        <f t="shared" si="454"/>
        <v>500.57309452278537</v>
      </c>
      <c r="AL384" s="28">
        <f t="shared" si="455"/>
        <v>25</v>
      </c>
      <c r="AM384" s="27">
        <f t="shared" si="456"/>
        <v>1000000</v>
      </c>
      <c r="AN384" s="56">
        <f t="shared" si="417"/>
        <v>6.43</v>
      </c>
      <c r="AO384" s="52">
        <f t="shared" si="457"/>
        <v>6430</v>
      </c>
      <c r="AP384" s="28"/>
      <c r="AQ384" s="9">
        <f t="shared" si="432"/>
        <v>58.216510959733412</v>
      </c>
      <c r="AR384" s="9">
        <f t="shared" si="458"/>
        <v>0</v>
      </c>
      <c r="AS384" s="30">
        <f t="shared" si="459"/>
        <v>0.59635048675958913</v>
      </c>
      <c r="AT384" s="30">
        <f t="shared" si="460"/>
        <v>3.4717444648281977E-2</v>
      </c>
      <c r="AU384" s="30">
        <f t="shared" si="461"/>
        <v>0</v>
      </c>
      <c r="AV384" s="30">
        <f t="shared" si="462"/>
        <v>0.56163304211130716</v>
      </c>
      <c r="AW384" s="28"/>
      <c r="AX384" s="52">
        <f t="shared" si="463"/>
        <v>3706.3182752108464</v>
      </c>
      <c r="AY384" s="52">
        <f t="shared" si="464"/>
        <v>3611.3004607757052</v>
      </c>
      <c r="AZ384" s="19"/>
      <c r="BA384" s="19"/>
      <c r="BB384" s="53">
        <f t="shared" si="465"/>
        <v>4898.3998174616363</v>
      </c>
      <c r="BC384" s="53">
        <f t="shared" si="466"/>
        <v>-244.91999087308184</v>
      </c>
      <c r="BD384" s="53">
        <f t="shared" si="467"/>
        <v>-12.231979382879789</v>
      </c>
      <c r="BE384" s="53">
        <f t="shared" si="468"/>
        <v>-34717.444648281977</v>
      </c>
      <c r="BF384" s="53">
        <f t="shared" si="469"/>
        <v>-30076.196801076301</v>
      </c>
      <c r="BG384" s="53">
        <f t="shared" si="470"/>
        <v>111.35333157407513</v>
      </c>
      <c r="BH384" s="53">
        <f t="shared" si="434"/>
        <v>686.30710276725642</v>
      </c>
      <c r="BI384" s="53">
        <f t="shared" si="471"/>
        <v>-29278.53636673497</v>
      </c>
    </row>
    <row r="385" spans="1:61" x14ac:dyDescent="0.2">
      <c r="A385" s="34"/>
      <c r="B385" s="89"/>
      <c r="C385" s="91"/>
      <c r="D385" s="19"/>
      <c r="E385" s="55">
        <f t="shared" si="439"/>
        <v>53</v>
      </c>
      <c r="F385" s="27">
        <f t="shared" si="435"/>
        <v>10011.461890455706</v>
      </c>
      <c r="G385" s="27">
        <f t="shared" si="436"/>
        <v>500.57309452278537</v>
      </c>
      <c r="H385" s="28">
        <f t="shared" si="437"/>
        <v>25</v>
      </c>
      <c r="I385" s="27">
        <f t="shared" si="409"/>
        <v>1000000</v>
      </c>
      <c r="J385" s="56">
        <f t="shared" si="410"/>
        <v>6.6449999999999996</v>
      </c>
      <c r="K385" s="52">
        <f t="shared" si="440"/>
        <v>6645</v>
      </c>
      <c r="L385" s="28"/>
      <c r="M385" s="96">
        <f t="shared" si="425"/>
        <v>80.316702244142306</v>
      </c>
      <c r="N385" s="9">
        <v>0</v>
      </c>
      <c r="O385" s="30">
        <f t="shared" si="426"/>
        <v>0.48927917531519155</v>
      </c>
      <c r="P385" s="30">
        <f t="shared" si="441"/>
        <v>3.929728983804974E-2</v>
      </c>
      <c r="Q385" s="30">
        <f t="shared" si="442"/>
        <v>0</v>
      </c>
      <c r="R385" s="30">
        <f t="shared" si="443"/>
        <v>0.4499818854771418</v>
      </c>
      <c r="S385" s="28"/>
      <c r="T385" s="52">
        <f t="shared" si="444"/>
        <v>3146.0650972766816</v>
      </c>
      <c r="U385" s="52">
        <f t="shared" si="438"/>
        <v>2990.1296289956072</v>
      </c>
      <c r="V385" s="19"/>
      <c r="W385" s="19"/>
      <c r="X385" s="53">
        <f t="shared" si="445"/>
        <v>4504.9764978498088</v>
      </c>
      <c r="Y385" s="53">
        <f t="shared" si="446"/>
        <v>-225.24882489249049</v>
      </c>
      <c r="Z385" s="53">
        <f t="shared" si="447"/>
        <v>-11.249547136928545</v>
      </c>
      <c r="AA385" s="53">
        <f t="shared" si="448"/>
        <v>-39297.289838049743</v>
      </c>
      <c r="AB385" s="53">
        <f t="shared" si="449"/>
        <v>-35028.811712229355</v>
      </c>
      <c r="AC385" s="53">
        <f t="shared" si="450"/>
        <v>138.42955258150269</v>
      </c>
      <c r="AD385" s="53">
        <f t="shared" si="428"/>
        <v>609.62887617972126</v>
      </c>
      <c r="AE385" s="53">
        <f t="shared" si="451"/>
        <v>-34280.753283468133</v>
      </c>
      <c r="AF385" s="19"/>
      <c r="AG385" s="46"/>
      <c r="AH385" s="19"/>
      <c r="AI385" s="55">
        <f t="shared" si="452"/>
        <v>53</v>
      </c>
      <c r="AJ385" s="27">
        <f t="shared" si="453"/>
        <v>10011.461890455706</v>
      </c>
      <c r="AK385" s="27">
        <f t="shared" si="454"/>
        <v>500.57309452278537</v>
      </c>
      <c r="AL385" s="28">
        <f t="shared" si="455"/>
        <v>25</v>
      </c>
      <c r="AM385" s="27">
        <f t="shared" si="456"/>
        <v>1000000</v>
      </c>
      <c r="AN385" s="56">
        <f t="shared" si="417"/>
        <v>6.6449999999999996</v>
      </c>
      <c r="AO385" s="52">
        <f t="shared" si="457"/>
        <v>6645</v>
      </c>
      <c r="AP385" s="28"/>
      <c r="AQ385" s="9">
        <f t="shared" si="432"/>
        <v>65.056528817755279</v>
      </c>
      <c r="AR385" s="9">
        <f t="shared" si="458"/>
        <v>0</v>
      </c>
      <c r="AS385" s="30">
        <f t="shared" si="459"/>
        <v>0.56163304211130716</v>
      </c>
      <c r="AT385" s="30">
        <f t="shared" si="460"/>
        <v>3.6537896189117819E-2</v>
      </c>
      <c r="AU385" s="30">
        <f t="shared" si="461"/>
        <v>0</v>
      </c>
      <c r="AV385" s="30">
        <f t="shared" si="462"/>
        <v>0.52509514592218931</v>
      </c>
      <c r="AW385" s="28"/>
      <c r="AX385" s="52">
        <f t="shared" si="463"/>
        <v>3611.3004607757052</v>
      </c>
      <c r="AY385" s="52">
        <f t="shared" si="464"/>
        <v>3489.257244652948</v>
      </c>
      <c r="AZ385" s="19"/>
      <c r="BA385" s="19"/>
      <c r="BB385" s="53">
        <f t="shared" si="465"/>
        <v>4504.9764978498088</v>
      </c>
      <c r="BC385" s="53">
        <f t="shared" si="466"/>
        <v>-225.24882489249049</v>
      </c>
      <c r="BD385" s="53">
        <f t="shared" si="467"/>
        <v>-11.249547136928545</v>
      </c>
      <c r="BE385" s="53">
        <f t="shared" si="468"/>
        <v>-36537.896189117819</v>
      </c>
      <c r="BF385" s="53">
        <f t="shared" si="469"/>
        <v>-32269.418063297428</v>
      </c>
      <c r="BG385" s="53">
        <f t="shared" si="470"/>
        <v>138.42955258150269</v>
      </c>
      <c r="BH385" s="53">
        <f t="shared" si="434"/>
        <v>647.82290078889935</v>
      </c>
      <c r="BI385" s="53">
        <f t="shared" si="471"/>
        <v>-31483.165609927026</v>
      </c>
    </row>
    <row r="386" spans="1:61" x14ac:dyDescent="0.2">
      <c r="A386" s="34"/>
      <c r="B386" s="89"/>
      <c r="C386" s="91"/>
      <c r="D386" s="19"/>
      <c r="E386" s="55">
        <f t="shared" si="439"/>
        <v>54</v>
      </c>
      <c r="F386" s="27">
        <f t="shared" si="435"/>
        <v>10011.461890455706</v>
      </c>
      <c r="G386" s="27">
        <f t="shared" si="436"/>
        <v>500.57309452278537</v>
      </c>
      <c r="H386" s="28">
        <f t="shared" si="437"/>
        <v>25</v>
      </c>
      <c r="I386" s="27">
        <f t="shared" si="409"/>
        <v>1000000</v>
      </c>
      <c r="J386" s="56">
        <f t="shared" si="410"/>
        <v>6.859</v>
      </c>
      <c r="K386" s="52">
        <f t="shared" si="440"/>
        <v>6859</v>
      </c>
      <c r="L386" s="28"/>
      <c r="M386" s="96">
        <f t="shared" si="425"/>
        <v>89.555495953799237</v>
      </c>
      <c r="N386" s="9">
        <v>0</v>
      </c>
      <c r="O386" s="30">
        <f t="shared" si="426"/>
        <v>0.4499818854771418</v>
      </c>
      <c r="P386" s="30">
        <f t="shared" si="441"/>
        <v>4.0298350924131122E-2</v>
      </c>
      <c r="Q386" s="30">
        <f t="shared" si="442"/>
        <v>0</v>
      </c>
      <c r="R386" s="30">
        <f t="shared" si="443"/>
        <v>0.40968353455301065</v>
      </c>
      <c r="S386" s="28"/>
      <c r="T386" s="52">
        <f t="shared" si="444"/>
        <v>2990.1296289956072</v>
      </c>
      <c r="U386" s="52">
        <f t="shared" si="438"/>
        <v>2810.0193634991001</v>
      </c>
      <c r="V386" s="19"/>
      <c r="W386" s="19"/>
      <c r="X386" s="53">
        <f t="shared" si="445"/>
        <v>4101.5310933246601</v>
      </c>
      <c r="Y386" s="53">
        <f t="shared" si="446"/>
        <v>-205.07655466623299</v>
      </c>
      <c r="Z386" s="53">
        <f t="shared" si="447"/>
        <v>-10.242088363825266</v>
      </c>
      <c r="AA386" s="53">
        <f t="shared" si="448"/>
        <v>-40298.350924131126</v>
      </c>
      <c r="AB386" s="53">
        <f t="shared" si="449"/>
        <v>-36412.138473836523</v>
      </c>
      <c r="AC386" s="53">
        <f t="shared" si="450"/>
        <v>164.83436748173207</v>
      </c>
      <c r="AD386" s="53">
        <f t="shared" si="428"/>
        <v>565.36193464387441</v>
      </c>
      <c r="AE386" s="53">
        <f t="shared" si="451"/>
        <v>-35681.942171710922</v>
      </c>
      <c r="AF386" s="19"/>
      <c r="AG386" s="46"/>
      <c r="AH386" s="19"/>
      <c r="AI386" s="55">
        <f t="shared" si="452"/>
        <v>54</v>
      </c>
      <c r="AJ386" s="27">
        <f t="shared" si="453"/>
        <v>10011.461890455706</v>
      </c>
      <c r="AK386" s="27">
        <f t="shared" si="454"/>
        <v>500.57309452278537</v>
      </c>
      <c r="AL386" s="28">
        <f t="shared" si="455"/>
        <v>25</v>
      </c>
      <c r="AM386" s="27">
        <f t="shared" si="456"/>
        <v>1000000</v>
      </c>
      <c r="AN386" s="56">
        <f t="shared" si="417"/>
        <v>6.859</v>
      </c>
      <c r="AO386" s="52">
        <f t="shared" si="457"/>
        <v>6859</v>
      </c>
      <c r="AP386" s="28"/>
      <c r="AQ386" s="9">
        <f t="shared" si="432"/>
        <v>72.539951722577385</v>
      </c>
      <c r="AR386" s="9">
        <f t="shared" si="458"/>
        <v>0</v>
      </c>
      <c r="AS386" s="30">
        <f t="shared" si="459"/>
        <v>0.52509514592218931</v>
      </c>
      <c r="AT386" s="30">
        <f t="shared" si="460"/>
        <v>3.8090376534955339E-2</v>
      </c>
      <c r="AU386" s="30">
        <f t="shared" si="461"/>
        <v>0</v>
      </c>
      <c r="AV386" s="30">
        <f t="shared" si="462"/>
        <v>0.48700476938723397</v>
      </c>
      <c r="AW386" s="28"/>
      <c r="AX386" s="52">
        <f t="shared" si="463"/>
        <v>3489.257244652948</v>
      </c>
      <c r="AY386" s="52">
        <f t="shared" si="464"/>
        <v>3340.3657132270378</v>
      </c>
      <c r="AZ386" s="19"/>
      <c r="BA386" s="19"/>
      <c r="BB386" s="53">
        <f t="shared" si="465"/>
        <v>4101.5310933246601</v>
      </c>
      <c r="BC386" s="53">
        <f t="shared" si="466"/>
        <v>-205.07655466623299</v>
      </c>
      <c r="BD386" s="53">
        <f t="shared" si="467"/>
        <v>-10.242088363825266</v>
      </c>
      <c r="BE386" s="53">
        <f t="shared" si="468"/>
        <v>-38090.376534955336</v>
      </c>
      <c r="BF386" s="53">
        <f t="shared" si="469"/>
        <v>-34204.164084660733</v>
      </c>
      <c r="BG386" s="53">
        <f t="shared" si="470"/>
        <v>164.83436748173207</v>
      </c>
      <c r="BH386" s="53">
        <f t="shared" si="434"/>
        <v>606.33838211802879</v>
      </c>
      <c r="BI386" s="53">
        <f t="shared" si="471"/>
        <v>-33432.991335060971</v>
      </c>
    </row>
    <row r="387" spans="1:61" x14ac:dyDescent="0.2">
      <c r="A387" s="34"/>
      <c r="B387" s="89"/>
      <c r="C387" s="91"/>
      <c r="D387" s="19"/>
      <c r="E387" s="55">
        <f t="shared" si="439"/>
        <v>55</v>
      </c>
      <c r="F387" s="27">
        <f t="shared" si="435"/>
        <v>10011.461890455706</v>
      </c>
      <c r="G387" s="27">
        <f t="shared" si="436"/>
        <v>500.57309452278537</v>
      </c>
      <c r="H387" s="28">
        <f t="shared" si="437"/>
        <v>25</v>
      </c>
      <c r="I387" s="27">
        <f t="shared" si="409"/>
        <v>1000000</v>
      </c>
      <c r="J387" s="56">
        <f t="shared" si="410"/>
        <v>7.0720000000000001</v>
      </c>
      <c r="K387" s="52">
        <f t="shared" si="440"/>
        <v>7072</v>
      </c>
      <c r="L387" s="28"/>
      <c r="M387" s="96">
        <f t="shared" si="425"/>
        <v>99.663854874764937</v>
      </c>
      <c r="N387" s="9">
        <v>0</v>
      </c>
      <c r="O387" s="30">
        <f t="shared" si="426"/>
        <v>0.40968353455301065</v>
      </c>
      <c r="P387" s="30">
        <f t="shared" si="441"/>
        <v>4.0830640332271996E-2</v>
      </c>
      <c r="Q387" s="30">
        <f t="shared" si="442"/>
        <v>0</v>
      </c>
      <c r="R387" s="30">
        <f t="shared" si="443"/>
        <v>0.36885289422073864</v>
      </c>
      <c r="S387" s="28"/>
      <c r="T387" s="52">
        <f t="shared" si="444"/>
        <v>2810.0193634991001</v>
      </c>
      <c r="U387" s="52">
        <f t="shared" si="438"/>
        <v>2608.5276679290637</v>
      </c>
      <c r="V387" s="19"/>
      <c r="W387" s="19"/>
      <c r="X387" s="53">
        <f t="shared" si="445"/>
        <v>3692.7566936752146</v>
      </c>
      <c r="Y387" s="53">
        <f t="shared" si="446"/>
        <v>-184.63783468376076</v>
      </c>
      <c r="Z387" s="53">
        <f t="shared" si="447"/>
        <v>-9.2213223555184651</v>
      </c>
      <c r="AA387" s="53">
        <f t="shared" si="448"/>
        <v>-40830.640332271993</v>
      </c>
      <c r="AB387" s="53">
        <f t="shared" si="449"/>
        <v>-37331.742795636055</v>
      </c>
      <c r="AC387" s="53">
        <f t="shared" si="450"/>
        <v>189.14379612882428</v>
      </c>
      <c r="AD387" s="53">
        <f t="shared" si="428"/>
        <v>518.6947203219197</v>
      </c>
      <c r="AE387" s="53">
        <f t="shared" si="451"/>
        <v>-36623.904279185313</v>
      </c>
      <c r="AF387" s="19"/>
      <c r="AG387" s="46"/>
      <c r="AH387" s="19"/>
      <c r="AI387" s="55">
        <f t="shared" si="452"/>
        <v>55</v>
      </c>
      <c r="AJ387" s="27">
        <f t="shared" si="453"/>
        <v>10011.461890455706</v>
      </c>
      <c r="AK387" s="27">
        <f t="shared" si="454"/>
        <v>500.57309452278537</v>
      </c>
      <c r="AL387" s="28">
        <f t="shared" si="455"/>
        <v>25</v>
      </c>
      <c r="AM387" s="27">
        <f t="shared" si="456"/>
        <v>1000000</v>
      </c>
      <c r="AN387" s="56">
        <f t="shared" si="417"/>
        <v>7.0720000000000001</v>
      </c>
      <c r="AO387" s="52">
        <f t="shared" si="457"/>
        <v>7072</v>
      </c>
      <c r="AP387" s="28"/>
      <c r="AQ387" s="9">
        <f t="shared" si="432"/>
        <v>80.727722448559604</v>
      </c>
      <c r="AR387" s="9">
        <f t="shared" si="458"/>
        <v>0</v>
      </c>
      <c r="AS387" s="30">
        <f t="shared" si="459"/>
        <v>0.48700476938723397</v>
      </c>
      <c r="AT387" s="30">
        <f t="shared" si="460"/>
        <v>3.9314785854217396E-2</v>
      </c>
      <c r="AU387" s="30">
        <f t="shared" si="461"/>
        <v>0</v>
      </c>
      <c r="AV387" s="30">
        <f t="shared" si="462"/>
        <v>0.44768998353301659</v>
      </c>
      <c r="AW387" s="28"/>
      <c r="AX387" s="52">
        <f t="shared" si="463"/>
        <v>3340.3657132270378</v>
      </c>
      <c r="AY387" s="52">
        <f t="shared" si="464"/>
        <v>3166.0635635454933</v>
      </c>
      <c r="AZ387" s="19"/>
      <c r="BA387" s="19"/>
      <c r="BB387" s="53">
        <f t="shared" si="465"/>
        <v>3692.7566936752146</v>
      </c>
      <c r="BC387" s="53">
        <f t="shared" si="466"/>
        <v>-184.63783468376076</v>
      </c>
      <c r="BD387" s="53">
        <f t="shared" si="467"/>
        <v>-9.2213223555184651</v>
      </c>
      <c r="BE387" s="53">
        <f t="shared" si="468"/>
        <v>-39314.785854217393</v>
      </c>
      <c r="BF387" s="53">
        <f t="shared" si="469"/>
        <v>-35815.888317581455</v>
      </c>
      <c r="BG387" s="53">
        <f t="shared" si="470"/>
        <v>189.14379612882428</v>
      </c>
      <c r="BH387" s="53">
        <f t="shared" si="434"/>
        <v>562.23410516264039</v>
      </c>
      <c r="BI387" s="53">
        <f t="shared" si="471"/>
        <v>-35064.510416289988</v>
      </c>
    </row>
    <row r="388" spans="1:61" x14ac:dyDescent="0.2">
      <c r="A388" s="34"/>
      <c r="B388" s="89"/>
      <c r="C388" s="91"/>
      <c r="D388" s="19"/>
      <c r="E388" s="55">
        <f t="shared" si="439"/>
        <v>56</v>
      </c>
      <c r="F388" s="27">
        <f t="shared" si="435"/>
        <v>10011.461890455706</v>
      </c>
      <c r="G388" s="27">
        <f t="shared" si="436"/>
        <v>500.57309452278537</v>
      </c>
      <c r="H388" s="28">
        <f t="shared" si="437"/>
        <v>25</v>
      </c>
      <c r="I388" s="27">
        <f t="shared" si="409"/>
        <v>1000000</v>
      </c>
      <c r="J388" s="56">
        <f t="shared" si="410"/>
        <v>7.2830000000000004</v>
      </c>
      <c r="K388" s="52">
        <f t="shared" si="440"/>
        <v>7283</v>
      </c>
      <c r="L388" s="28"/>
      <c r="M388" s="96">
        <f t="shared" si="425"/>
        <v>110.74206230495554</v>
      </c>
      <c r="N388" s="9">
        <v>0</v>
      </c>
      <c r="O388" s="30">
        <f t="shared" si="426"/>
        <v>0.36885289422073864</v>
      </c>
      <c r="P388" s="30">
        <f t="shared" si="441"/>
        <v>4.0847530193156213E-2</v>
      </c>
      <c r="Q388" s="30">
        <f t="shared" si="442"/>
        <v>0</v>
      </c>
      <c r="R388" s="30">
        <f t="shared" si="443"/>
        <v>0.3280053640275824</v>
      </c>
      <c r="S388" s="28"/>
      <c r="T388" s="52">
        <f t="shared" si="444"/>
        <v>2608.5276679290637</v>
      </c>
      <c r="U388" s="52">
        <f t="shared" si="438"/>
        <v>2388.8630662128826</v>
      </c>
      <c r="V388" s="19"/>
      <c r="W388" s="19"/>
      <c r="X388" s="53">
        <f t="shared" si="445"/>
        <v>3283.8132018271922</v>
      </c>
      <c r="Y388" s="53">
        <f t="shared" si="446"/>
        <v>-164.19066009135963</v>
      </c>
      <c r="Z388" s="53">
        <f t="shared" si="447"/>
        <v>-8.2001341006895601</v>
      </c>
      <c r="AA388" s="53">
        <f t="shared" si="448"/>
        <v>-40847.530193156213</v>
      </c>
      <c r="AB388" s="53">
        <f t="shared" si="449"/>
        <v>-37736.107785521068</v>
      </c>
      <c r="AC388" s="53">
        <f t="shared" si="450"/>
        <v>210.92632774925147</v>
      </c>
      <c r="AD388" s="53">
        <f t="shared" si="428"/>
        <v>470.25898553274658</v>
      </c>
      <c r="AE388" s="53">
        <f t="shared" si="451"/>
        <v>-37054.922472239072</v>
      </c>
      <c r="AF388" s="19"/>
      <c r="AG388" s="46"/>
      <c r="AH388" s="19"/>
      <c r="AI388" s="55">
        <f t="shared" si="452"/>
        <v>56</v>
      </c>
      <c r="AJ388" s="27">
        <f t="shared" si="453"/>
        <v>10011.461890455706</v>
      </c>
      <c r="AK388" s="27">
        <f t="shared" si="454"/>
        <v>500.57309452278537</v>
      </c>
      <c r="AL388" s="28">
        <f t="shared" si="455"/>
        <v>25</v>
      </c>
      <c r="AM388" s="27">
        <f t="shared" si="456"/>
        <v>1000000</v>
      </c>
      <c r="AN388" s="56">
        <f t="shared" si="417"/>
        <v>7.2830000000000004</v>
      </c>
      <c r="AO388" s="52">
        <f t="shared" si="457"/>
        <v>7283</v>
      </c>
      <c r="AP388" s="28"/>
      <c r="AQ388" s="9">
        <f t="shared" si="432"/>
        <v>89.701070467013992</v>
      </c>
      <c r="AR388" s="9">
        <f t="shared" si="458"/>
        <v>0</v>
      </c>
      <c r="AS388" s="30">
        <f t="shared" si="459"/>
        <v>0.44768998353301659</v>
      </c>
      <c r="AT388" s="30">
        <f t="shared" si="460"/>
        <v>4.015827076027146E-2</v>
      </c>
      <c r="AU388" s="30">
        <f t="shared" si="461"/>
        <v>0</v>
      </c>
      <c r="AV388" s="30">
        <f t="shared" si="462"/>
        <v>0.40753171277274514</v>
      </c>
      <c r="AW388" s="28"/>
      <c r="AX388" s="52">
        <f t="shared" si="463"/>
        <v>3166.0635635454933</v>
      </c>
      <c r="AY388" s="52">
        <f t="shared" si="464"/>
        <v>2968.0534641239028</v>
      </c>
      <c r="AZ388" s="19"/>
      <c r="BA388" s="19"/>
      <c r="BB388" s="53">
        <f t="shared" si="465"/>
        <v>3283.8132018271922</v>
      </c>
      <c r="BC388" s="53">
        <f t="shared" si="466"/>
        <v>-164.19066009135963</v>
      </c>
      <c r="BD388" s="53">
        <f t="shared" si="467"/>
        <v>-8.2001341006895601</v>
      </c>
      <c r="BE388" s="53">
        <f t="shared" si="468"/>
        <v>-40158.270760271458</v>
      </c>
      <c r="BF388" s="53">
        <f t="shared" si="469"/>
        <v>-37046.848352636312</v>
      </c>
      <c r="BG388" s="53">
        <f t="shared" si="470"/>
        <v>210.92632774925147</v>
      </c>
      <c r="BH388" s="53">
        <f t="shared" si="434"/>
        <v>516.03052696828649</v>
      </c>
      <c r="BI388" s="53">
        <f t="shared" si="471"/>
        <v>-36319.891497918776</v>
      </c>
    </row>
    <row r="389" spans="1:61" x14ac:dyDescent="0.2">
      <c r="A389" s="34"/>
      <c r="B389" s="89"/>
      <c r="C389" s="91"/>
      <c r="D389" s="19"/>
      <c r="E389" s="55">
        <f t="shared" si="439"/>
        <v>57</v>
      </c>
      <c r="F389" s="27">
        <f t="shared" si="435"/>
        <v>10011.461890455706</v>
      </c>
      <c r="G389" s="27">
        <f t="shared" si="436"/>
        <v>500.57309452278537</v>
      </c>
      <c r="H389" s="28">
        <f t="shared" si="437"/>
        <v>25</v>
      </c>
      <c r="I389" s="27">
        <f t="shared" si="409"/>
        <v>1000000</v>
      </c>
      <c r="J389" s="56">
        <f t="shared" si="410"/>
        <v>7.49</v>
      </c>
      <c r="K389" s="52">
        <f t="shared" si="440"/>
        <v>7490</v>
      </c>
      <c r="L389" s="28"/>
      <c r="M389" s="96">
        <f t="shared" si="425"/>
        <v>122.71687498876749</v>
      </c>
      <c r="N389" s="9">
        <v>0</v>
      </c>
      <c r="O389" s="30">
        <f t="shared" si="426"/>
        <v>0.3280053640275824</v>
      </c>
      <c r="P389" s="30">
        <f t="shared" si="441"/>
        <v>4.0251793253018003E-2</v>
      </c>
      <c r="Q389" s="30">
        <f t="shared" si="442"/>
        <v>0</v>
      </c>
      <c r="R389" s="30">
        <f t="shared" si="443"/>
        <v>0.28775357077456443</v>
      </c>
      <c r="S389" s="28"/>
      <c r="T389" s="52">
        <f t="shared" si="444"/>
        <v>2388.8630662128826</v>
      </c>
      <c r="U389" s="52">
        <f t="shared" si="438"/>
        <v>2155.2742451014874</v>
      </c>
      <c r="V389" s="19"/>
      <c r="W389" s="19"/>
      <c r="X389" s="53">
        <f t="shared" si="445"/>
        <v>2880.8339076521006</v>
      </c>
      <c r="Y389" s="53">
        <f t="shared" si="446"/>
        <v>-144.04169538260504</v>
      </c>
      <c r="Z389" s="53">
        <f t="shared" si="447"/>
        <v>-7.1938392693641102</v>
      </c>
      <c r="AA389" s="53">
        <f t="shared" si="448"/>
        <v>-40251.793253018004</v>
      </c>
      <c r="AB389" s="53">
        <f t="shared" si="449"/>
        <v>-37522.194880017872</v>
      </c>
      <c r="AC389" s="53">
        <f t="shared" si="450"/>
        <v>229.59545204304763</v>
      </c>
      <c r="AD389" s="53">
        <f t="shared" si="428"/>
        <v>420.79648110182876</v>
      </c>
      <c r="AE389" s="53">
        <f t="shared" si="451"/>
        <v>-36871.802946872995</v>
      </c>
      <c r="AF389" s="19"/>
      <c r="AG389" s="46"/>
      <c r="AH389" s="19"/>
      <c r="AI389" s="55">
        <f t="shared" si="452"/>
        <v>57</v>
      </c>
      <c r="AJ389" s="27">
        <f t="shared" si="453"/>
        <v>10011.461890455706</v>
      </c>
      <c r="AK389" s="27">
        <f t="shared" si="454"/>
        <v>500.57309452278537</v>
      </c>
      <c r="AL389" s="28">
        <f t="shared" si="455"/>
        <v>25</v>
      </c>
      <c r="AM389" s="27">
        <f t="shared" si="456"/>
        <v>1000000</v>
      </c>
      <c r="AN389" s="56">
        <f t="shared" si="417"/>
        <v>7.49</v>
      </c>
      <c r="AO389" s="52">
        <f t="shared" si="457"/>
        <v>7490</v>
      </c>
      <c r="AP389" s="28"/>
      <c r="AQ389" s="9">
        <f t="shared" si="432"/>
        <v>99.400668740901665</v>
      </c>
      <c r="AR389" s="9">
        <f t="shared" si="458"/>
        <v>0</v>
      </c>
      <c r="AS389" s="30">
        <f t="shared" si="459"/>
        <v>0.40753171277274514</v>
      </c>
      <c r="AT389" s="30">
        <f t="shared" si="460"/>
        <v>4.0508924782735926E-2</v>
      </c>
      <c r="AU389" s="30">
        <f t="shared" si="461"/>
        <v>0</v>
      </c>
      <c r="AV389" s="30">
        <f t="shared" si="462"/>
        <v>0.3670227879900092</v>
      </c>
      <c r="AW389" s="28"/>
      <c r="AX389" s="52">
        <f t="shared" si="463"/>
        <v>2968.0534641239028</v>
      </c>
      <c r="AY389" s="52">
        <f t="shared" si="464"/>
        <v>2749.000682045169</v>
      </c>
      <c r="AZ389" s="19"/>
      <c r="BA389" s="19"/>
      <c r="BB389" s="53">
        <f t="shared" si="465"/>
        <v>2880.8339076521006</v>
      </c>
      <c r="BC389" s="53">
        <f t="shared" si="466"/>
        <v>-144.04169538260504</v>
      </c>
      <c r="BD389" s="53">
        <f t="shared" si="467"/>
        <v>-7.1938392693641102</v>
      </c>
      <c r="BE389" s="53">
        <f t="shared" si="468"/>
        <v>-40508.924782735929</v>
      </c>
      <c r="BF389" s="53">
        <f t="shared" si="469"/>
        <v>-37779.326409735797</v>
      </c>
      <c r="BG389" s="53">
        <f t="shared" si="470"/>
        <v>229.59545204304763</v>
      </c>
      <c r="BH389" s="53">
        <f t="shared" si="434"/>
        <v>468.34577345320344</v>
      </c>
      <c r="BI389" s="53">
        <f t="shared" si="471"/>
        <v>-37081.385184239545</v>
      </c>
    </row>
    <row r="390" spans="1:61" x14ac:dyDescent="0.2">
      <c r="A390" s="34"/>
      <c r="B390" s="89"/>
      <c r="C390" s="91"/>
      <c r="D390" s="19"/>
      <c r="E390" s="55">
        <f t="shared" si="439"/>
        <v>58</v>
      </c>
      <c r="F390" s="27">
        <f t="shared" si="435"/>
        <v>10011.461890455706</v>
      </c>
      <c r="G390" s="27">
        <f t="shared" si="436"/>
        <v>500.57309452278537</v>
      </c>
      <c r="H390" s="28">
        <f t="shared" si="437"/>
        <v>25</v>
      </c>
      <c r="I390" s="27">
        <f t="shared" si="409"/>
        <v>1000000</v>
      </c>
      <c r="J390" s="56">
        <f t="shared" si="410"/>
        <v>7.6920000000000002</v>
      </c>
      <c r="K390" s="52">
        <f t="shared" si="440"/>
        <v>7692</v>
      </c>
      <c r="L390" s="28"/>
      <c r="M390" s="96">
        <f t="shared" si="425"/>
        <v>135.62881213537486</v>
      </c>
      <c r="N390" s="9">
        <v>0</v>
      </c>
      <c r="O390" s="30">
        <f t="shared" si="426"/>
        <v>0.28775357077456443</v>
      </c>
      <c r="P390" s="30">
        <f t="shared" si="441"/>
        <v>3.9027674991866691E-2</v>
      </c>
      <c r="Q390" s="30">
        <f t="shared" si="442"/>
        <v>0</v>
      </c>
      <c r="R390" s="30">
        <f t="shared" si="443"/>
        <v>0.24872589578269774</v>
      </c>
      <c r="S390" s="28"/>
      <c r="T390" s="52">
        <f t="shared" si="444"/>
        <v>2155.2742451014874</v>
      </c>
      <c r="U390" s="52">
        <f t="shared" si="438"/>
        <v>1913.1995903605111</v>
      </c>
      <c r="V390" s="19"/>
      <c r="W390" s="19"/>
      <c r="X390" s="53">
        <f t="shared" si="445"/>
        <v>2490.109826797936</v>
      </c>
      <c r="Y390" s="53">
        <f t="shared" si="446"/>
        <v>-124.50549133989682</v>
      </c>
      <c r="Z390" s="53">
        <f t="shared" si="447"/>
        <v>-6.2181473945674437</v>
      </c>
      <c r="AA390" s="53">
        <f t="shared" si="448"/>
        <v>-39027.67499186669</v>
      </c>
      <c r="AB390" s="53">
        <f t="shared" si="449"/>
        <v>-36668.288803803218</v>
      </c>
      <c r="AC390" s="53">
        <f t="shared" si="450"/>
        <v>243.35971016864244</v>
      </c>
      <c r="AD390" s="53">
        <f t="shared" si="428"/>
        <v>371.14665244349783</v>
      </c>
      <c r="AE390" s="53">
        <f t="shared" si="451"/>
        <v>-36053.782441191084</v>
      </c>
      <c r="AF390" s="19"/>
      <c r="AG390" s="46"/>
      <c r="AH390" s="19"/>
      <c r="AI390" s="55">
        <f t="shared" si="452"/>
        <v>58</v>
      </c>
      <c r="AJ390" s="27">
        <f t="shared" si="453"/>
        <v>10011.461890455706</v>
      </c>
      <c r="AK390" s="27">
        <f t="shared" si="454"/>
        <v>500.57309452278537</v>
      </c>
      <c r="AL390" s="28">
        <f t="shared" si="455"/>
        <v>25</v>
      </c>
      <c r="AM390" s="27">
        <f t="shared" si="456"/>
        <v>1000000</v>
      </c>
      <c r="AN390" s="56">
        <f t="shared" si="417"/>
        <v>7.6920000000000002</v>
      </c>
      <c r="AO390" s="52">
        <f t="shared" si="457"/>
        <v>7692</v>
      </c>
      <c r="AP390" s="28"/>
      <c r="AQ390" s="9">
        <f t="shared" si="432"/>
        <v>109.85933782965364</v>
      </c>
      <c r="AR390" s="9">
        <f t="shared" si="458"/>
        <v>0</v>
      </c>
      <c r="AS390" s="30">
        <f t="shared" si="459"/>
        <v>0.3670227879900092</v>
      </c>
      <c r="AT390" s="30">
        <f t="shared" si="460"/>
        <v>4.0320880456975766E-2</v>
      </c>
      <c r="AU390" s="30">
        <f t="shared" si="461"/>
        <v>0</v>
      </c>
      <c r="AV390" s="30">
        <f t="shared" si="462"/>
        <v>0.32670190753303341</v>
      </c>
      <c r="AW390" s="28"/>
      <c r="AX390" s="52">
        <f t="shared" si="463"/>
        <v>2749.000682045169</v>
      </c>
      <c r="AY390" s="52">
        <f t="shared" si="464"/>
        <v>2512.9910727440929</v>
      </c>
      <c r="AZ390" s="19"/>
      <c r="BA390" s="19"/>
      <c r="BB390" s="53">
        <f t="shared" si="465"/>
        <v>2490.109826797936</v>
      </c>
      <c r="BC390" s="53">
        <f t="shared" si="466"/>
        <v>-124.50549133989682</v>
      </c>
      <c r="BD390" s="53">
        <f t="shared" si="467"/>
        <v>-6.2181473945674437</v>
      </c>
      <c r="BE390" s="53">
        <f t="shared" si="468"/>
        <v>-40320.880456975763</v>
      </c>
      <c r="BF390" s="53">
        <f t="shared" si="469"/>
        <v>-37961.494268912291</v>
      </c>
      <c r="BG390" s="53">
        <f t="shared" si="470"/>
        <v>243.35971016864244</v>
      </c>
      <c r="BH390" s="53">
        <f t="shared" si="434"/>
        <v>419.88929739893479</v>
      </c>
      <c r="BI390" s="53">
        <f t="shared" si="471"/>
        <v>-37298.245261344717</v>
      </c>
    </row>
    <row r="391" spans="1:61" x14ac:dyDescent="0.2">
      <c r="A391" s="34"/>
      <c r="B391" s="89"/>
      <c r="C391" s="91"/>
      <c r="D391" s="19"/>
      <c r="E391" s="55">
        <f t="shared" si="439"/>
        <v>59</v>
      </c>
      <c r="F391" s="27">
        <f t="shared" si="435"/>
        <v>10011.461890455706</v>
      </c>
      <c r="G391" s="27">
        <f t="shared" si="436"/>
        <v>500.57309452278537</v>
      </c>
      <c r="H391" s="28">
        <f t="shared" si="437"/>
        <v>25</v>
      </c>
      <c r="I391" s="27">
        <f t="shared" si="409"/>
        <v>1000000</v>
      </c>
      <c r="J391" s="56">
        <f t="shared" si="410"/>
        <v>7.8890000000000002</v>
      </c>
      <c r="K391" s="52">
        <f t="shared" si="440"/>
        <v>7889</v>
      </c>
      <c r="L391" s="28"/>
      <c r="M391" s="96">
        <f t="shared" si="425"/>
        <v>149.46374233110549</v>
      </c>
      <c r="N391" s="9">
        <v>0</v>
      </c>
      <c r="O391" s="30">
        <f t="shared" si="426"/>
        <v>0.24872589578269774</v>
      </c>
      <c r="P391" s="30">
        <f t="shared" si="441"/>
        <v>3.7175503198338532E-2</v>
      </c>
      <c r="Q391" s="30">
        <f t="shared" si="442"/>
        <v>0</v>
      </c>
      <c r="R391" s="30">
        <f t="shared" si="443"/>
        <v>0.2115503925843592</v>
      </c>
      <c r="S391" s="28"/>
      <c r="T391" s="52">
        <f t="shared" si="444"/>
        <v>1913.1995903605111</v>
      </c>
      <c r="U391" s="52">
        <f t="shared" si="438"/>
        <v>1668.9210470980097</v>
      </c>
      <c r="V391" s="19"/>
      <c r="W391" s="19"/>
      <c r="X391" s="53">
        <f t="shared" si="445"/>
        <v>2117.9286932692557</v>
      </c>
      <c r="Y391" s="53">
        <f t="shared" si="446"/>
        <v>-105.8964346634628</v>
      </c>
      <c r="Z391" s="53">
        <f t="shared" si="447"/>
        <v>-5.28875981460898</v>
      </c>
      <c r="AA391" s="53">
        <f t="shared" si="448"/>
        <v>-37175.503198338534</v>
      </c>
      <c r="AB391" s="53">
        <f t="shared" si="449"/>
        <v>-35168.75969954735</v>
      </c>
      <c r="AC391" s="53">
        <f t="shared" si="450"/>
        <v>251.20187456824715</v>
      </c>
      <c r="AD391" s="53">
        <f t="shared" si="428"/>
        <v>322.2463587217465</v>
      </c>
      <c r="AE391" s="53">
        <f t="shared" si="451"/>
        <v>-34595.31146625735</v>
      </c>
      <c r="AF391" s="19"/>
      <c r="AG391" s="46"/>
      <c r="AH391" s="19"/>
      <c r="AI391" s="55">
        <f t="shared" si="452"/>
        <v>59</v>
      </c>
      <c r="AJ391" s="27">
        <f t="shared" si="453"/>
        <v>10011.461890455706</v>
      </c>
      <c r="AK391" s="27">
        <f t="shared" si="454"/>
        <v>500.57309452278537</v>
      </c>
      <c r="AL391" s="28">
        <f t="shared" si="455"/>
        <v>25</v>
      </c>
      <c r="AM391" s="27">
        <f t="shared" si="456"/>
        <v>1000000</v>
      </c>
      <c r="AN391" s="56">
        <f t="shared" si="417"/>
        <v>7.8890000000000002</v>
      </c>
      <c r="AO391" s="52">
        <f t="shared" si="457"/>
        <v>7889</v>
      </c>
      <c r="AP391" s="28"/>
      <c r="AQ391" s="9">
        <f t="shared" si="432"/>
        <v>121.06563128819546</v>
      </c>
      <c r="AR391" s="9">
        <f t="shared" si="458"/>
        <v>0</v>
      </c>
      <c r="AS391" s="30">
        <f t="shared" si="459"/>
        <v>0.32670190753303341</v>
      </c>
      <c r="AT391" s="30">
        <f t="shared" si="460"/>
        <v>3.9552372678544348E-2</v>
      </c>
      <c r="AU391" s="30">
        <f t="shared" si="461"/>
        <v>0</v>
      </c>
      <c r="AV391" s="30">
        <f t="shared" si="462"/>
        <v>0.28714953485448907</v>
      </c>
      <c r="AW391" s="28"/>
      <c r="AX391" s="52">
        <f t="shared" si="463"/>
        <v>2512.9910727440929</v>
      </c>
      <c r="AY391" s="52">
        <f t="shared" si="464"/>
        <v>2265.3226804670644</v>
      </c>
      <c r="AZ391" s="19"/>
      <c r="BA391" s="19"/>
      <c r="BB391" s="53">
        <f t="shared" si="465"/>
        <v>2117.9286932692557</v>
      </c>
      <c r="BC391" s="53">
        <f t="shared" si="466"/>
        <v>-105.8964346634628</v>
      </c>
      <c r="BD391" s="53">
        <f t="shared" si="467"/>
        <v>-5.28875981460898</v>
      </c>
      <c r="BE391" s="53">
        <f t="shared" si="468"/>
        <v>-39552.37267854435</v>
      </c>
      <c r="BF391" s="53">
        <f t="shared" si="469"/>
        <v>-37545.629179753167</v>
      </c>
      <c r="BG391" s="53">
        <f t="shared" si="470"/>
        <v>251.20187456824715</v>
      </c>
      <c r="BH391" s="53">
        <f t="shared" si="434"/>
        <v>371.48692045858439</v>
      </c>
      <c r="BI391" s="53">
        <f t="shared" si="471"/>
        <v>-36922.940384726331</v>
      </c>
    </row>
    <row r="392" spans="1:61" x14ac:dyDescent="0.2">
      <c r="A392" s="34"/>
      <c r="B392" s="89"/>
      <c r="C392" s="91"/>
      <c r="D392" s="19"/>
      <c r="E392" s="55">
        <f t="shared" si="439"/>
        <v>60</v>
      </c>
      <c r="F392" s="27">
        <f t="shared" si="435"/>
        <v>10011.461890455706</v>
      </c>
      <c r="G392" s="27">
        <f t="shared" si="436"/>
        <v>500.57309452278537</v>
      </c>
      <c r="H392" s="28">
        <f t="shared" si="437"/>
        <v>25</v>
      </c>
      <c r="I392" s="27">
        <f t="shared" si="409"/>
        <v>1000000</v>
      </c>
      <c r="J392" s="56">
        <f t="shared" si="410"/>
        <v>8.08</v>
      </c>
      <c r="K392" s="52">
        <f t="shared" si="440"/>
        <v>8080</v>
      </c>
      <c r="L392" s="28"/>
      <c r="M392" s="96">
        <f t="shared" si="425"/>
        <v>164.16962817288439</v>
      </c>
      <c r="N392" s="9">
        <v>0</v>
      </c>
      <c r="O392" s="30">
        <f t="shared" si="426"/>
        <v>0.2115503925843592</v>
      </c>
      <c r="P392" s="30">
        <f t="shared" si="441"/>
        <v>3.4730149290401968E-2</v>
      </c>
      <c r="Q392" s="30">
        <f t="shared" si="442"/>
        <v>0</v>
      </c>
      <c r="R392" s="30">
        <f t="shared" si="443"/>
        <v>0.17682024329395724</v>
      </c>
      <c r="S392" s="28"/>
      <c r="T392" s="52">
        <f t="shared" si="444"/>
        <v>1668.9210470980097</v>
      </c>
      <c r="U392" s="52">
        <f t="shared" si="438"/>
        <v>1428.7075658151746</v>
      </c>
      <c r="V392" s="19"/>
      <c r="W392" s="19"/>
      <c r="X392" s="53">
        <f t="shared" si="445"/>
        <v>1770.2291271985591</v>
      </c>
      <c r="Y392" s="53">
        <f t="shared" si="446"/>
        <v>-88.511456359927962</v>
      </c>
      <c r="Z392" s="53">
        <f t="shared" si="447"/>
        <v>-4.4205060823489308</v>
      </c>
      <c r="AA392" s="53">
        <f t="shared" si="448"/>
        <v>-34730.149290401969</v>
      </c>
      <c r="AB392" s="53">
        <f t="shared" si="449"/>
        <v>-33052.852125645688</v>
      </c>
      <c r="AC392" s="53">
        <f t="shared" si="450"/>
        <v>252.87141974808014</v>
      </c>
      <c r="AD392" s="53">
        <f t="shared" si="428"/>
        <v>275.07448420697159</v>
      </c>
      <c r="AE392" s="53">
        <f t="shared" si="451"/>
        <v>-32524.906221690635</v>
      </c>
      <c r="AF392" s="19"/>
      <c r="AG392" s="46"/>
      <c r="AH392" s="19"/>
      <c r="AI392" s="55">
        <f t="shared" si="452"/>
        <v>60</v>
      </c>
      <c r="AJ392" s="27">
        <f t="shared" si="453"/>
        <v>10011.461890455706</v>
      </c>
      <c r="AK392" s="27">
        <f t="shared" si="454"/>
        <v>500.57309452278537</v>
      </c>
      <c r="AL392" s="28">
        <f t="shared" si="455"/>
        <v>25</v>
      </c>
      <c r="AM392" s="27">
        <f t="shared" si="456"/>
        <v>1000000</v>
      </c>
      <c r="AN392" s="56">
        <f t="shared" si="417"/>
        <v>8.08</v>
      </c>
      <c r="AO392" s="52">
        <f t="shared" si="457"/>
        <v>8080</v>
      </c>
      <c r="AP392" s="28"/>
      <c r="AQ392" s="9">
        <f t="shared" si="432"/>
        <v>132.97739882003637</v>
      </c>
      <c r="AR392" s="9">
        <f t="shared" si="458"/>
        <v>0</v>
      </c>
      <c r="AS392" s="30">
        <f t="shared" si="459"/>
        <v>0.28714953485448907</v>
      </c>
      <c r="AT392" s="30">
        <f t="shared" si="460"/>
        <v>3.8184398217333333E-2</v>
      </c>
      <c r="AU392" s="30">
        <f t="shared" si="461"/>
        <v>0</v>
      </c>
      <c r="AV392" s="30">
        <f t="shared" si="462"/>
        <v>0.24896513663715575</v>
      </c>
      <c r="AW392" s="28"/>
      <c r="AX392" s="52">
        <f t="shared" si="463"/>
        <v>2265.3226804670644</v>
      </c>
      <c r="AY392" s="52">
        <f t="shared" si="464"/>
        <v>2011.6383040282185</v>
      </c>
      <c r="AZ392" s="19"/>
      <c r="BA392" s="19"/>
      <c r="BB392" s="53">
        <f t="shared" si="465"/>
        <v>1770.2291271985591</v>
      </c>
      <c r="BC392" s="53">
        <f t="shared" si="466"/>
        <v>-88.511456359927962</v>
      </c>
      <c r="BD392" s="53">
        <f t="shared" si="467"/>
        <v>-4.4205060823489308</v>
      </c>
      <c r="BE392" s="53">
        <f t="shared" si="468"/>
        <v>-38184.398217333335</v>
      </c>
      <c r="BF392" s="53">
        <f t="shared" si="469"/>
        <v>-36507.101052577054</v>
      </c>
      <c r="BG392" s="53">
        <f t="shared" si="470"/>
        <v>252.87141974808014</v>
      </c>
      <c r="BH392" s="53">
        <f t="shared" si="434"/>
        <v>324.03675244585077</v>
      </c>
      <c r="BI392" s="53">
        <f t="shared" si="471"/>
        <v>-35930.192880383125</v>
      </c>
    </row>
    <row r="393" spans="1:61" x14ac:dyDescent="0.2">
      <c r="A393" s="34"/>
      <c r="B393" s="89"/>
      <c r="C393" s="91"/>
      <c r="D393" s="19"/>
      <c r="E393" s="55">
        <f t="shared" si="439"/>
        <v>61</v>
      </c>
      <c r="F393" s="27">
        <f t="shared" si="435"/>
        <v>10011.461890455706</v>
      </c>
      <c r="G393" s="27">
        <f t="shared" si="436"/>
        <v>500.57309452278537</v>
      </c>
      <c r="H393" s="28">
        <f t="shared" si="437"/>
        <v>25</v>
      </c>
      <c r="I393" s="27">
        <f t="shared" si="409"/>
        <v>1000000</v>
      </c>
      <c r="J393" s="56">
        <f t="shared" si="410"/>
        <v>8.2620000000000005</v>
      </c>
      <c r="K393" s="52">
        <f t="shared" si="440"/>
        <v>8262</v>
      </c>
      <c r="L393" s="28"/>
      <c r="M393" s="96">
        <f t="shared" si="425"/>
        <v>179.80271379435837</v>
      </c>
      <c r="N393" s="9">
        <v>0</v>
      </c>
      <c r="O393" s="30">
        <f t="shared" si="426"/>
        <v>0.17682024329395724</v>
      </c>
      <c r="P393" s="30">
        <f t="shared" si="441"/>
        <v>3.1792759598032211E-2</v>
      </c>
      <c r="Q393" s="30">
        <f t="shared" si="442"/>
        <v>0</v>
      </c>
      <c r="R393" s="30">
        <f t="shared" si="443"/>
        <v>0.14502748369592502</v>
      </c>
      <c r="S393" s="28"/>
      <c r="T393" s="52">
        <f t="shared" si="444"/>
        <v>1428.7075658151746</v>
      </c>
      <c r="U393" s="52">
        <f t="shared" si="438"/>
        <v>1198.2170702957326</v>
      </c>
      <c r="V393" s="19"/>
      <c r="W393" s="19"/>
      <c r="X393" s="53">
        <f t="shared" si="445"/>
        <v>1451.9371260904397</v>
      </c>
      <c r="Y393" s="53">
        <f t="shared" si="446"/>
        <v>-72.596856304521992</v>
      </c>
      <c r="Z393" s="53">
        <f t="shared" si="447"/>
        <v>-3.6256870923981257</v>
      </c>
      <c r="AA393" s="53">
        <f t="shared" si="448"/>
        <v>-31792.759598032211</v>
      </c>
      <c r="AB393" s="53">
        <f t="shared" si="449"/>
        <v>-30417.045015338692</v>
      </c>
      <c r="AC393" s="53">
        <f t="shared" si="450"/>
        <v>248.4383219869475</v>
      </c>
      <c r="AD393" s="53">
        <f t="shared" si="428"/>
        <v>230.52987058006042</v>
      </c>
      <c r="AE393" s="53">
        <f t="shared" si="451"/>
        <v>-29938.076822771684</v>
      </c>
      <c r="AF393" s="19"/>
      <c r="AG393" s="46"/>
      <c r="AH393" s="19"/>
      <c r="AI393" s="55">
        <f t="shared" si="452"/>
        <v>61</v>
      </c>
      <c r="AJ393" s="27">
        <f t="shared" si="453"/>
        <v>10011.461890455706</v>
      </c>
      <c r="AK393" s="27">
        <f t="shared" si="454"/>
        <v>500.57309452278537</v>
      </c>
      <c r="AL393" s="28">
        <f t="shared" si="455"/>
        <v>25</v>
      </c>
      <c r="AM393" s="27">
        <f t="shared" si="456"/>
        <v>1000000</v>
      </c>
      <c r="AN393" s="56">
        <f t="shared" si="417"/>
        <v>8.2620000000000005</v>
      </c>
      <c r="AO393" s="52">
        <f t="shared" si="457"/>
        <v>8262</v>
      </c>
      <c r="AP393" s="28"/>
      <c r="AQ393" s="9">
        <f t="shared" si="432"/>
        <v>145.64019817343029</v>
      </c>
      <c r="AR393" s="9">
        <f t="shared" si="458"/>
        <v>0</v>
      </c>
      <c r="AS393" s="30">
        <f t="shared" si="459"/>
        <v>0.24896513663715575</v>
      </c>
      <c r="AT393" s="30">
        <f t="shared" si="460"/>
        <v>3.625933183811051E-2</v>
      </c>
      <c r="AU393" s="30">
        <f t="shared" si="461"/>
        <v>0</v>
      </c>
      <c r="AV393" s="30">
        <f t="shared" si="462"/>
        <v>0.21270580479904524</v>
      </c>
      <c r="AW393" s="28"/>
      <c r="AX393" s="52">
        <f t="shared" si="463"/>
        <v>2011.6383040282185</v>
      </c>
      <c r="AY393" s="52">
        <f t="shared" si="464"/>
        <v>1757.3753592497119</v>
      </c>
      <c r="AZ393" s="19"/>
      <c r="BA393" s="19"/>
      <c r="BB393" s="53">
        <f t="shared" si="465"/>
        <v>1451.9371260904397</v>
      </c>
      <c r="BC393" s="53">
        <f t="shared" si="466"/>
        <v>-72.596856304521992</v>
      </c>
      <c r="BD393" s="53">
        <f t="shared" si="467"/>
        <v>-3.6256870923981257</v>
      </c>
      <c r="BE393" s="53">
        <f t="shared" si="468"/>
        <v>-36259.331838110513</v>
      </c>
      <c r="BF393" s="53">
        <f t="shared" si="469"/>
        <v>-34883.61725541699</v>
      </c>
      <c r="BG393" s="53">
        <f t="shared" si="470"/>
        <v>248.4383219869475</v>
      </c>
      <c r="BH393" s="53">
        <f t="shared" si="434"/>
        <v>278.38623040899688</v>
      </c>
      <c r="BI393" s="53">
        <f t="shared" si="471"/>
        <v>-34356.792703021041</v>
      </c>
    </row>
    <row r="394" spans="1:61" x14ac:dyDescent="0.2">
      <c r="A394" s="34"/>
      <c r="B394" s="89"/>
      <c r="C394" s="91"/>
      <c r="D394" s="19"/>
      <c r="E394" s="55">
        <f t="shared" si="439"/>
        <v>62</v>
      </c>
      <c r="F394" s="27">
        <f t="shared" si="435"/>
        <v>10011.461890455706</v>
      </c>
      <c r="G394" s="27">
        <f t="shared" si="436"/>
        <v>500.57309452278537</v>
      </c>
      <c r="H394" s="28">
        <f t="shared" si="437"/>
        <v>25</v>
      </c>
      <c r="I394" s="27">
        <f t="shared" si="409"/>
        <v>1000000</v>
      </c>
      <c r="J394" s="56">
        <f t="shared" si="410"/>
        <v>8.4350000000000005</v>
      </c>
      <c r="K394" s="52">
        <f t="shared" si="440"/>
        <v>8435</v>
      </c>
      <c r="L394" s="28"/>
      <c r="M394" s="96">
        <f t="shared" si="425"/>
        <v>196.37191159883102</v>
      </c>
      <c r="N394" s="9">
        <v>0</v>
      </c>
      <c r="O394" s="30">
        <f t="shared" si="426"/>
        <v>0.14502748369592502</v>
      </c>
      <c r="P394" s="30">
        <f t="shared" si="441"/>
        <v>2.8479324207737099E-2</v>
      </c>
      <c r="Q394" s="30">
        <f t="shared" si="442"/>
        <v>0</v>
      </c>
      <c r="R394" s="30">
        <f t="shared" si="443"/>
        <v>0.11654815948818792</v>
      </c>
      <c r="S394" s="28"/>
      <c r="T394" s="52">
        <f t="shared" si="444"/>
        <v>1198.2170702957326</v>
      </c>
      <c r="U394" s="52">
        <f t="shared" si="438"/>
        <v>983.08372528286509</v>
      </c>
      <c r="V394" s="19"/>
      <c r="W394" s="19"/>
      <c r="X394" s="53">
        <f t="shared" si="445"/>
        <v>1166.8174571187469</v>
      </c>
      <c r="Y394" s="53">
        <f t="shared" si="446"/>
        <v>-58.340872855937356</v>
      </c>
      <c r="Z394" s="53">
        <f t="shared" si="447"/>
        <v>-2.9137039872046979</v>
      </c>
      <c r="AA394" s="53">
        <f t="shared" si="448"/>
        <v>-28479.3242077371</v>
      </c>
      <c r="AB394" s="53">
        <f t="shared" si="449"/>
        <v>-27373.761327461496</v>
      </c>
      <c r="AC394" s="53">
        <f t="shared" si="450"/>
        <v>237.5820251195473</v>
      </c>
      <c r="AD394" s="53">
        <f t="shared" si="428"/>
        <v>189.37063069632433</v>
      </c>
      <c r="AE394" s="53">
        <f t="shared" si="451"/>
        <v>-26946.808671645624</v>
      </c>
      <c r="AF394" s="19"/>
      <c r="AG394" s="46"/>
      <c r="AH394" s="19"/>
      <c r="AI394" s="55">
        <f t="shared" si="452"/>
        <v>62</v>
      </c>
      <c r="AJ394" s="27">
        <f t="shared" si="453"/>
        <v>10011.461890455706</v>
      </c>
      <c r="AK394" s="27">
        <f t="shared" si="454"/>
        <v>500.57309452278537</v>
      </c>
      <c r="AL394" s="28">
        <f t="shared" si="455"/>
        <v>25</v>
      </c>
      <c r="AM394" s="27">
        <f t="shared" si="456"/>
        <v>1000000</v>
      </c>
      <c r="AN394" s="56">
        <f t="shared" si="417"/>
        <v>8.4350000000000005</v>
      </c>
      <c r="AO394" s="52">
        <f t="shared" si="457"/>
        <v>8435</v>
      </c>
      <c r="AP394" s="28"/>
      <c r="AQ394" s="9">
        <f t="shared" si="432"/>
        <v>159.06124839505313</v>
      </c>
      <c r="AR394" s="9">
        <f t="shared" si="458"/>
        <v>0</v>
      </c>
      <c r="AS394" s="30">
        <f t="shared" si="459"/>
        <v>0.21270580479904524</v>
      </c>
      <c r="AT394" s="30">
        <f t="shared" si="460"/>
        <v>3.3833250852210617E-2</v>
      </c>
      <c r="AU394" s="30">
        <f t="shared" si="461"/>
        <v>0</v>
      </c>
      <c r="AV394" s="30">
        <f t="shared" si="462"/>
        <v>0.17887255394683463</v>
      </c>
      <c r="AW394" s="28"/>
      <c r="AX394" s="52">
        <f t="shared" si="463"/>
        <v>1757.3753592497119</v>
      </c>
      <c r="AY394" s="52">
        <f t="shared" si="464"/>
        <v>1508.7899925415502</v>
      </c>
      <c r="AZ394" s="19"/>
      <c r="BA394" s="19"/>
      <c r="BB394" s="53">
        <f t="shared" si="465"/>
        <v>1166.8174571187469</v>
      </c>
      <c r="BC394" s="53">
        <f t="shared" si="466"/>
        <v>-58.340872855937356</v>
      </c>
      <c r="BD394" s="53">
        <f t="shared" si="467"/>
        <v>-2.9137039872046979</v>
      </c>
      <c r="BE394" s="53">
        <f t="shared" si="468"/>
        <v>-33833.250852210615</v>
      </c>
      <c r="BF394" s="53">
        <f t="shared" si="469"/>
        <v>-32727.687971935011</v>
      </c>
      <c r="BG394" s="53">
        <f t="shared" si="470"/>
        <v>237.5820251195473</v>
      </c>
      <c r="BH394" s="53">
        <f t="shared" si="434"/>
        <v>235.27536435223655</v>
      </c>
      <c r="BI394" s="53">
        <f t="shared" si="471"/>
        <v>-32254.830582463226</v>
      </c>
    </row>
    <row r="395" spans="1:61" x14ac:dyDescent="0.2">
      <c r="A395" s="34"/>
      <c r="B395" s="89"/>
      <c r="C395" s="91"/>
      <c r="D395" s="19"/>
      <c r="E395" s="55">
        <f t="shared" si="439"/>
        <v>63</v>
      </c>
      <c r="F395" s="27">
        <f t="shared" si="435"/>
        <v>10011.461890455706</v>
      </c>
      <c r="G395" s="27">
        <f t="shared" si="436"/>
        <v>500.57309452278537</v>
      </c>
      <c r="H395" s="28">
        <f t="shared" si="437"/>
        <v>25</v>
      </c>
      <c r="I395" s="27">
        <f t="shared" si="409"/>
        <v>1000000</v>
      </c>
      <c r="J395" s="56">
        <f t="shared" si="410"/>
        <v>8.5980000000000008</v>
      </c>
      <c r="K395" s="52">
        <f t="shared" si="440"/>
        <v>8598</v>
      </c>
      <c r="L395" s="28"/>
      <c r="M395" s="96">
        <f t="shared" si="425"/>
        <v>213.89645519453623</v>
      </c>
      <c r="N395" s="9">
        <v>0</v>
      </c>
      <c r="O395" s="30">
        <f t="shared" si="426"/>
        <v>0.11654815948818792</v>
      </c>
      <c r="P395" s="30">
        <f t="shared" si="441"/>
        <v>2.4929238173970848E-2</v>
      </c>
      <c r="Q395" s="30">
        <f t="shared" si="442"/>
        <v>0</v>
      </c>
      <c r="R395" s="30">
        <f t="shared" si="443"/>
        <v>9.1618921314217075E-2</v>
      </c>
      <c r="S395" s="28"/>
      <c r="T395" s="52">
        <f t="shared" si="444"/>
        <v>983.08372528286509</v>
      </c>
      <c r="U395" s="52">
        <f t="shared" si="438"/>
        <v>787.73948545963844</v>
      </c>
      <c r="V395" s="19"/>
      <c r="W395" s="19"/>
      <c r="X395" s="53">
        <f t="shared" si="445"/>
        <v>917.23933918194427</v>
      </c>
      <c r="Y395" s="53">
        <f t="shared" si="446"/>
        <v>-45.861966959097217</v>
      </c>
      <c r="Z395" s="53">
        <f t="shared" si="447"/>
        <v>-2.2904730328554268</v>
      </c>
      <c r="AA395" s="53">
        <f t="shared" si="448"/>
        <v>-24929.238173970847</v>
      </c>
      <c r="AB395" s="53">
        <f t="shared" si="449"/>
        <v>-24060.151274780856</v>
      </c>
      <c r="AC395" s="53">
        <f t="shared" si="450"/>
        <v>221.22574969568777</v>
      </c>
      <c r="AD395" s="53">
        <f t="shared" si="428"/>
        <v>152.24408622377899</v>
      </c>
      <c r="AE395" s="53">
        <f t="shared" si="451"/>
        <v>-23686.681438861389</v>
      </c>
      <c r="AF395" s="19"/>
      <c r="AG395" s="46"/>
      <c r="AH395" s="19"/>
      <c r="AI395" s="55">
        <f t="shared" si="452"/>
        <v>63</v>
      </c>
      <c r="AJ395" s="27">
        <f t="shared" si="453"/>
        <v>10011.461890455706</v>
      </c>
      <c r="AK395" s="27">
        <f t="shared" si="454"/>
        <v>500.57309452278537</v>
      </c>
      <c r="AL395" s="28">
        <f t="shared" si="455"/>
        <v>25</v>
      </c>
      <c r="AM395" s="27">
        <f t="shared" si="456"/>
        <v>1000000</v>
      </c>
      <c r="AN395" s="56">
        <f t="shared" si="417"/>
        <v>8.5980000000000008</v>
      </c>
      <c r="AO395" s="52">
        <f t="shared" si="457"/>
        <v>8598</v>
      </c>
      <c r="AP395" s="28"/>
      <c r="AQ395" s="9">
        <f t="shared" si="432"/>
        <v>173.25612870757436</v>
      </c>
      <c r="AR395" s="9">
        <f t="shared" si="458"/>
        <v>0</v>
      </c>
      <c r="AS395" s="30">
        <f t="shared" si="459"/>
        <v>0.17887255394683463</v>
      </c>
      <c r="AT395" s="30">
        <f t="shared" si="460"/>
        <v>3.0990766228865319E-2</v>
      </c>
      <c r="AU395" s="30">
        <f t="shared" si="461"/>
        <v>0</v>
      </c>
      <c r="AV395" s="30">
        <f t="shared" si="462"/>
        <v>0.14788178771796931</v>
      </c>
      <c r="AW395" s="28"/>
      <c r="AX395" s="52">
        <f t="shared" si="463"/>
        <v>1508.7899925415502</v>
      </c>
      <c r="AY395" s="52">
        <f t="shared" si="464"/>
        <v>1271.4876107991001</v>
      </c>
      <c r="AZ395" s="19"/>
      <c r="BA395" s="19"/>
      <c r="BB395" s="53">
        <f t="shared" si="465"/>
        <v>917.23933918194427</v>
      </c>
      <c r="BC395" s="53">
        <f t="shared" si="466"/>
        <v>-45.861966959097217</v>
      </c>
      <c r="BD395" s="53">
        <f t="shared" si="467"/>
        <v>-2.2904730328554268</v>
      </c>
      <c r="BE395" s="53">
        <f t="shared" si="468"/>
        <v>-30990.766228865319</v>
      </c>
      <c r="BF395" s="53">
        <f t="shared" si="469"/>
        <v>-30121.679329675328</v>
      </c>
      <c r="BG395" s="53">
        <f t="shared" si="470"/>
        <v>221.22574969568777</v>
      </c>
      <c r="BH395" s="53">
        <f t="shared" si="434"/>
        <v>195.40253823367118</v>
      </c>
      <c r="BI395" s="53">
        <f t="shared" si="471"/>
        <v>-29705.05104174597</v>
      </c>
    </row>
    <row r="396" spans="1:61" x14ac:dyDescent="0.2">
      <c r="A396" s="34"/>
      <c r="B396" s="89"/>
      <c r="C396" s="91"/>
      <c r="D396" s="19"/>
      <c r="E396" s="55">
        <f t="shared" si="439"/>
        <v>64</v>
      </c>
      <c r="F396" s="27">
        <f t="shared" si="435"/>
        <v>10011.461890455706</v>
      </c>
      <c r="G396" s="27">
        <f t="shared" si="436"/>
        <v>500.57309452278537</v>
      </c>
      <c r="H396" s="28">
        <f t="shared" si="437"/>
        <v>25</v>
      </c>
      <c r="I396" s="27">
        <f t="shared" si="409"/>
        <v>1000000</v>
      </c>
      <c r="J396" s="56">
        <f t="shared" si="410"/>
        <v>8.7490000000000006</v>
      </c>
      <c r="K396" s="52">
        <f t="shared" si="440"/>
        <v>8749</v>
      </c>
      <c r="L396" s="28"/>
      <c r="M396" s="96">
        <f t="shared" si="425"/>
        <v>232.40600338714106</v>
      </c>
      <c r="N396" s="9">
        <v>0</v>
      </c>
      <c r="O396" s="30">
        <f t="shared" si="426"/>
        <v>9.1618921314217075E-2</v>
      </c>
      <c r="P396" s="30">
        <f t="shared" si="441"/>
        <v>2.1292787337278143E-2</v>
      </c>
      <c r="Q396" s="30">
        <f t="shared" si="442"/>
        <v>0</v>
      </c>
      <c r="R396" s="30">
        <f t="shared" si="443"/>
        <v>7.0326133976938932E-2</v>
      </c>
      <c r="S396" s="28"/>
      <c r="T396" s="52">
        <f t="shared" si="444"/>
        <v>787.73948545963844</v>
      </c>
      <c r="U396" s="52">
        <f t="shared" si="438"/>
        <v>615.28334616423876</v>
      </c>
      <c r="V396" s="19"/>
      <c r="W396" s="19"/>
      <c r="X396" s="53">
        <f t="shared" si="445"/>
        <v>704.06741021320636</v>
      </c>
      <c r="Y396" s="53">
        <f t="shared" si="446"/>
        <v>-35.203370510660321</v>
      </c>
      <c r="Z396" s="53">
        <f t="shared" si="447"/>
        <v>-1.7581533494234733</v>
      </c>
      <c r="AA396" s="53">
        <f t="shared" si="448"/>
        <v>-21292.787337278143</v>
      </c>
      <c r="AB396" s="53">
        <f t="shared" si="449"/>
        <v>-20625.681450925022</v>
      </c>
      <c r="AC396" s="53">
        <f t="shared" si="450"/>
        <v>200.50713270135458</v>
      </c>
      <c r="AD396" s="53">
        <f t="shared" si="428"/>
        <v>119.58151776649441</v>
      </c>
      <c r="AE396" s="53">
        <f t="shared" si="451"/>
        <v>-20305.592800457172</v>
      </c>
      <c r="AF396" s="19"/>
      <c r="AG396" s="46"/>
      <c r="AH396" s="19"/>
      <c r="AI396" s="55">
        <f t="shared" si="452"/>
        <v>64</v>
      </c>
      <c r="AJ396" s="27">
        <f t="shared" si="453"/>
        <v>10011.461890455706</v>
      </c>
      <c r="AK396" s="27">
        <f t="shared" si="454"/>
        <v>500.57309452278537</v>
      </c>
      <c r="AL396" s="28">
        <f t="shared" si="455"/>
        <v>25</v>
      </c>
      <c r="AM396" s="27">
        <f t="shared" si="456"/>
        <v>1000000</v>
      </c>
      <c r="AN396" s="56">
        <f t="shared" si="417"/>
        <v>8.7490000000000006</v>
      </c>
      <c r="AO396" s="52">
        <f t="shared" si="457"/>
        <v>8749</v>
      </c>
      <c r="AP396" s="28"/>
      <c r="AQ396" s="9">
        <f t="shared" si="432"/>
        <v>188.24886274358425</v>
      </c>
      <c r="AR396" s="9">
        <f t="shared" si="458"/>
        <v>0</v>
      </c>
      <c r="AS396" s="30">
        <f t="shared" si="459"/>
        <v>0.14788178771796931</v>
      </c>
      <c r="AT396" s="30">
        <f t="shared" si="460"/>
        <v>2.7838578358395868E-2</v>
      </c>
      <c r="AU396" s="30">
        <f t="shared" si="461"/>
        <v>0</v>
      </c>
      <c r="AV396" s="30">
        <f t="shared" si="462"/>
        <v>0.12004320935957344</v>
      </c>
      <c r="AW396" s="28"/>
      <c r="AX396" s="52">
        <f t="shared" si="463"/>
        <v>1271.4876107991001</v>
      </c>
      <c r="AY396" s="52">
        <f t="shared" si="464"/>
        <v>1050.2580386869081</v>
      </c>
      <c r="AZ396" s="19"/>
      <c r="BA396" s="19"/>
      <c r="BB396" s="53">
        <f t="shared" si="465"/>
        <v>704.06741021320636</v>
      </c>
      <c r="BC396" s="53">
        <f t="shared" si="466"/>
        <v>-35.203370510660321</v>
      </c>
      <c r="BD396" s="53">
        <f t="shared" si="467"/>
        <v>-1.7581533494234733</v>
      </c>
      <c r="BE396" s="53">
        <f t="shared" si="468"/>
        <v>-27838.578358395869</v>
      </c>
      <c r="BF396" s="53">
        <f t="shared" si="469"/>
        <v>-27171.472472042748</v>
      </c>
      <c r="BG396" s="53">
        <f t="shared" si="470"/>
        <v>200.50713270135458</v>
      </c>
      <c r="BH396" s="53">
        <f t="shared" si="434"/>
        <v>159.29536854709596</v>
      </c>
      <c r="BI396" s="53">
        <f t="shared" si="471"/>
        <v>-26811.669970794297</v>
      </c>
    </row>
    <row r="397" spans="1:61" x14ac:dyDescent="0.2">
      <c r="A397" s="34"/>
      <c r="B397" s="89"/>
      <c r="C397" s="91"/>
      <c r="D397" s="19"/>
      <c r="E397" s="55">
        <f t="shared" si="439"/>
        <v>65</v>
      </c>
      <c r="F397" s="27">
        <f t="shared" si="435"/>
        <v>10011.461890455706</v>
      </c>
      <c r="G397" s="27">
        <f t="shared" si="436"/>
        <v>500.57309452278537</v>
      </c>
      <c r="H397" s="28">
        <f t="shared" si="437"/>
        <v>25</v>
      </c>
      <c r="I397" s="27">
        <f t="shared" ref="I397:I427" si="472">$B$333</f>
        <v>1000000</v>
      </c>
      <c r="J397" s="56">
        <f t="shared" ref="J397:J427" si="473">J292</f>
        <v>8.8870000000000005</v>
      </c>
      <c r="K397" s="52">
        <f t="shared" si="440"/>
        <v>8887</v>
      </c>
      <c r="L397" s="28"/>
      <c r="M397" s="96">
        <f t="shared" si="425"/>
        <v>251.80934606172806</v>
      </c>
      <c r="N397" s="9">
        <v>0</v>
      </c>
      <c r="O397" s="30">
        <f t="shared" si="426"/>
        <v>7.0326133976938932E-2</v>
      </c>
      <c r="P397" s="30">
        <f t="shared" si="441"/>
        <v>1.7708777807782468E-2</v>
      </c>
      <c r="Q397" s="30">
        <f t="shared" si="442"/>
        <v>0</v>
      </c>
      <c r="R397" s="30">
        <f t="shared" si="443"/>
        <v>5.2617356169156464E-2</v>
      </c>
      <c r="S397" s="28"/>
      <c r="T397" s="52">
        <f t="shared" si="444"/>
        <v>615.28334616423876</v>
      </c>
      <c r="U397" s="52">
        <f t="shared" si="438"/>
        <v>467.6104442752935</v>
      </c>
      <c r="V397" s="19"/>
      <c r="W397" s="19"/>
      <c r="X397" s="53">
        <f t="shared" si="445"/>
        <v>526.77665606404435</v>
      </c>
      <c r="Y397" s="53">
        <f t="shared" si="446"/>
        <v>-26.338832803202223</v>
      </c>
      <c r="Z397" s="53">
        <f t="shared" si="447"/>
        <v>-1.3154339042289116</v>
      </c>
      <c r="AA397" s="53">
        <f t="shared" si="448"/>
        <v>-17708.77780778247</v>
      </c>
      <c r="AB397" s="53">
        <f t="shared" si="449"/>
        <v>-17209.655418425857</v>
      </c>
      <c r="AC397" s="53">
        <f t="shared" si="450"/>
        <v>176.58558992502893</v>
      </c>
      <c r="AD397" s="53">
        <f t="shared" si="428"/>
        <v>91.596394309977882</v>
      </c>
      <c r="AE397" s="53">
        <f t="shared" si="451"/>
        <v>-16941.473434190852</v>
      </c>
      <c r="AF397" s="19"/>
      <c r="AG397" s="46"/>
      <c r="AH397" s="19"/>
      <c r="AI397" s="55">
        <f t="shared" si="452"/>
        <v>65</v>
      </c>
      <c r="AJ397" s="27">
        <f t="shared" si="453"/>
        <v>10011.461890455706</v>
      </c>
      <c r="AK397" s="27">
        <f t="shared" si="454"/>
        <v>500.57309452278537</v>
      </c>
      <c r="AL397" s="28">
        <f t="shared" si="455"/>
        <v>25</v>
      </c>
      <c r="AM397" s="27">
        <f t="shared" si="456"/>
        <v>1000000</v>
      </c>
      <c r="AN397" s="56">
        <f t="shared" ref="AN397:AN427" si="474">J397</f>
        <v>8.8870000000000005</v>
      </c>
      <c r="AO397" s="52">
        <f t="shared" si="457"/>
        <v>8887</v>
      </c>
      <c r="AP397" s="28"/>
      <c r="AQ397" s="9">
        <f t="shared" si="432"/>
        <v>203.96557030999975</v>
      </c>
      <c r="AR397" s="9">
        <f t="shared" si="458"/>
        <v>0</v>
      </c>
      <c r="AS397" s="30">
        <f t="shared" si="459"/>
        <v>0.12004320935957344</v>
      </c>
      <c r="AT397" s="30">
        <f t="shared" si="460"/>
        <v>2.4484681658868093E-2</v>
      </c>
      <c r="AU397" s="30">
        <f t="shared" si="461"/>
        <v>0</v>
      </c>
      <c r="AV397" s="30">
        <f t="shared" si="462"/>
        <v>9.5558527700705345E-2</v>
      </c>
      <c r="AW397" s="28"/>
      <c r="AX397" s="52">
        <f t="shared" si="463"/>
        <v>1050.2580386869081</v>
      </c>
      <c r="AY397" s="52">
        <f t="shared" si="464"/>
        <v>849.22863567616844</v>
      </c>
      <c r="AZ397" s="19"/>
      <c r="BA397" s="19"/>
      <c r="BB397" s="53">
        <f t="shared" si="465"/>
        <v>526.77665606404435</v>
      </c>
      <c r="BC397" s="53">
        <f t="shared" si="466"/>
        <v>-26.338832803202223</v>
      </c>
      <c r="BD397" s="53">
        <f t="shared" si="467"/>
        <v>-1.3154339042289116</v>
      </c>
      <c r="BE397" s="53">
        <f t="shared" si="468"/>
        <v>-24484.681658868092</v>
      </c>
      <c r="BF397" s="53">
        <f t="shared" si="469"/>
        <v>-23985.559269511479</v>
      </c>
      <c r="BG397" s="53">
        <f t="shared" si="470"/>
        <v>176.58558992502893</v>
      </c>
      <c r="BH397" s="53">
        <f t="shared" si="434"/>
        <v>127.30613482847859</v>
      </c>
      <c r="BI397" s="53">
        <f t="shared" si="471"/>
        <v>-23681.667544757973</v>
      </c>
    </row>
    <row r="398" spans="1:61" x14ac:dyDescent="0.2">
      <c r="A398" s="34"/>
      <c r="B398" s="89"/>
      <c r="C398" s="91"/>
      <c r="D398" s="19"/>
      <c r="E398" s="55">
        <f t="shared" si="439"/>
        <v>66</v>
      </c>
      <c r="F398" s="27">
        <f t="shared" si="435"/>
        <v>10011.461890455706</v>
      </c>
      <c r="G398" s="27">
        <f t="shared" si="436"/>
        <v>500.57309452278537</v>
      </c>
      <c r="H398" s="28">
        <f t="shared" si="437"/>
        <v>25</v>
      </c>
      <c r="I398" s="27">
        <f t="shared" si="472"/>
        <v>1000000</v>
      </c>
      <c r="J398" s="56">
        <f t="shared" si="473"/>
        <v>9.0109999999999992</v>
      </c>
      <c r="K398" s="52">
        <f t="shared" si="440"/>
        <v>9011</v>
      </c>
      <c r="L398" s="28"/>
      <c r="M398" s="96">
        <f t="shared" ref="M398:M427" si="475">M293</f>
        <v>272.05891244663275</v>
      </c>
      <c r="N398" s="9">
        <v>0</v>
      </c>
      <c r="O398" s="30">
        <f t="shared" ref="O398:O427" si="476">R397</f>
        <v>5.2617356169156464E-2</v>
      </c>
      <c r="P398" s="30">
        <f t="shared" si="441"/>
        <v>1.4315020695197831E-2</v>
      </c>
      <c r="Q398" s="30">
        <f t="shared" si="442"/>
        <v>0</v>
      </c>
      <c r="R398" s="30">
        <f t="shared" si="443"/>
        <v>3.8302335473958629E-2</v>
      </c>
      <c r="S398" s="28"/>
      <c r="T398" s="52">
        <f t="shared" si="444"/>
        <v>467.6104442752935</v>
      </c>
      <c r="U398" s="52">
        <f t="shared" si="438"/>
        <v>345.14234495584122</v>
      </c>
      <c r="V398" s="19"/>
      <c r="W398" s="19"/>
      <c r="X398" s="53">
        <f t="shared" si="445"/>
        <v>383.4623719129865</v>
      </c>
      <c r="Y398" s="53">
        <f t="shared" si="446"/>
        <v>-19.173118595649328</v>
      </c>
      <c r="Z398" s="53">
        <f t="shared" si="447"/>
        <v>-0.95755838684896577</v>
      </c>
      <c r="AA398" s="53">
        <f t="shared" si="448"/>
        <v>-14315.020695197831</v>
      </c>
      <c r="AB398" s="53">
        <f t="shared" si="449"/>
        <v>-13951.689000267343</v>
      </c>
      <c r="AC398" s="53">
        <f t="shared" si="450"/>
        <v>150.85335621278745</v>
      </c>
      <c r="AD398" s="53">
        <f t="shared" ref="AD398:AD427" si="477">$B$19*SUM(T398,X398:Y398)</f>
        <v>68.295748808199534</v>
      </c>
      <c r="AE398" s="53">
        <f t="shared" si="451"/>
        <v>-13732.539895246357</v>
      </c>
      <c r="AF398" s="19"/>
      <c r="AG398" s="46"/>
      <c r="AH398" s="19"/>
      <c r="AI398" s="55">
        <f t="shared" si="452"/>
        <v>66</v>
      </c>
      <c r="AJ398" s="27">
        <f t="shared" si="453"/>
        <v>10011.461890455706</v>
      </c>
      <c r="AK398" s="27">
        <f t="shared" si="454"/>
        <v>500.57309452278537</v>
      </c>
      <c r="AL398" s="28">
        <f t="shared" si="455"/>
        <v>25</v>
      </c>
      <c r="AM398" s="27">
        <f t="shared" si="456"/>
        <v>1000000</v>
      </c>
      <c r="AN398" s="56">
        <f t="shared" si="474"/>
        <v>9.0109999999999992</v>
      </c>
      <c r="AO398" s="52">
        <f t="shared" si="457"/>
        <v>9011</v>
      </c>
      <c r="AP398" s="28"/>
      <c r="AQ398" s="9">
        <f t="shared" ref="AQ398:AQ427" si="478">AQ83</f>
        <v>220.36771908177255</v>
      </c>
      <c r="AR398" s="9">
        <f t="shared" si="458"/>
        <v>0</v>
      </c>
      <c r="AS398" s="30">
        <f t="shared" si="459"/>
        <v>9.5558527700705345E-2</v>
      </c>
      <c r="AT398" s="30">
        <f t="shared" si="460"/>
        <v>2.1058014788216815E-2</v>
      </c>
      <c r="AU398" s="30">
        <f t="shared" si="461"/>
        <v>0</v>
      </c>
      <c r="AV398" s="30">
        <f t="shared" si="462"/>
        <v>7.4500512912488534E-2</v>
      </c>
      <c r="AW398" s="28"/>
      <c r="AX398" s="52">
        <f t="shared" si="463"/>
        <v>849.22863567616844</v>
      </c>
      <c r="AY398" s="52">
        <f t="shared" si="464"/>
        <v>671.32412185443422</v>
      </c>
      <c r="AZ398" s="19"/>
      <c r="BA398" s="19"/>
      <c r="BB398" s="53">
        <f t="shared" si="465"/>
        <v>383.4623719129865</v>
      </c>
      <c r="BC398" s="53">
        <f t="shared" si="466"/>
        <v>-19.173118595649328</v>
      </c>
      <c r="BD398" s="53">
        <f t="shared" si="467"/>
        <v>-0.95755838684896577</v>
      </c>
      <c r="BE398" s="53">
        <f t="shared" si="468"/>
        <v>-21058.014788216813</v>
      </c>
      <c r="BF398" s="53">
        <f t="shared" si="469"/>
        <v>-20694.683093286323</v>
      </c>
      <c r="BG398" s="53">
        <f t="shared" si="470"/>
        <v>150.85335621278745</v>
      </c>
      <c r="BH398" s="53">
        <f t="shared" ref="BH398:BH427" si="479">$B$19*SUM(AX398,BB398:BC398)</f>
        <v>99.625126876222552</v>
      </c>
      <c r="BI398" s="53">
        <f t="shared" si="471"/>
        <v>-20444.204610197314</v>
      </c>
    </row>
    <row r="399" spans="1:61" x14ac:dyDescent="0.2">
      <c r="A399" s="34"/>
      <c r="B399" s="89"/>
      <c r="C399" s="91"/>
      <c r="D399" s="19"/>
      <c r="E399" s="55">
        <f t="shared" si="439"/>
        <v>67</v>
      </c>
      <c r="F399" s="27">
        <f t="shared" ref="F399:F427" si="480">$B$336</f>
        <v>10011.461890455706</v>
      </c>
      <c r="G399" s="27">
        <f t="shared" ref="G399:G427" si="481">F399*$B$132</f>
        <v>500.57309452278537</v>
      </c>
      <c r="H399" s="28">
        <f t="shared" si="437"/>
        <v>25</v>
      </c>
      <c r="I399" s="27">
        <f t="shared" si="472"/>
        <v>1000000</v>
      </c>
      <c r="J399" s="56">
        <f t="shared" si="473"/>
        <v>9.1180000000000003</v>
      </c>
      <c r="K399" s="52">
        <f t="shared" si="440"/>
        <v>9118</v>
      </c>
      <c r="L399" s="28"/>
      <c r="M399" s="96">
        <f t="shared" si="475"/>
        <v>293.18193261069382</v>
      </c>
      <c r="N399" s="9">
        <v>0</v>
      </c>
      <c r="O399" s="30">
        <f t="shared" si="476"/>
        <v>3.8302335473958629E-2</v>
      </c>
      <c r="P399" s="30">
        <f t="shared" si="441"/>
        <v>1.1229552737758325E-2</v>
      </c>
      <c r="Q399" s="30">
        <f t="shared" si="442"/>
        <v>0</v>
      </c>
      <c r="R399" s="30">
        <f t="shared" si="443"/>
        <v>2.7072782736200306E-2</v>
      </c>
      <c r="S399" s="28"/>
      <c r="T399" s="52">
        <f t="shared" si="444"/>
        <v>345.14234495584122</v>
      </c>
      <c r="U399" s="52">
        <f t="shared" si="438"/>
        <v>246.84963298867439</v>
      </c>
      <c r="V399" s="19"/>
      <c r="W399" s="19"/>
      <c r="X399" s="53">
        <f t="shared" si="445"/>
        <v>271.03813263205654</v>
      </c>
      <c r="Y399" s="53">
        <f t="shared" si="446"/>
        <v>-13.551906631602828</v>
      </c>
      <c r="Z399" s="53">
        <f t="shared" si="447"/>
        <v>-0.67681956840500768</v>
      </c>
      <c r="AA399" s="53">
        <f t="shared" si="448"/>
        <v>-11229.552737758326</v>
      </c>
      <c r="AB399" s="53">
        <f t="shared" si="449"/>
        <v>-10972.743331326277</v>
      </c>
      <c r="AC399" s="53">
        <f t="shared" si="450"/>
        <v>124.89430158871406</v>
      </c>
      <c r="AD399" s="53">
        <f t="shared" si="477"/>
        <v>49.473475739655022</v>
      </c>
      <c r="AE399" s="53">
        <f t="shared" si="451"/>
        <v>-10798.375553997908</v>
      </c>
      <c r="AF399" s="19"/>
      <c r="AG399" s="46"/>
      <c r="AH399" s="19"/>
      <c r="AI399" s="55">
        <f t="shared" si="452"/>
        <v>67</v>
      </c>
      <c r="AJ399" s="27">
        <f t="shared" si="453"/>
        <v>10011.461890455706</v>
      </c>
      <c r="AK399" s="27">
        <f t="shared" si="454"/>
        <v>500.57309452278537</v>
      </c>
      <c r="AL399" s="28">
        <f t="shared" si="455"/>
        <v>25</v>
      </c>
      <c r="AM399" s="27">
        <f t="shared" si="456"/>
        <v>1000000</v>
      </c>
      <c r="AN399" s="56">
        <f t="shared" si="474"/>
        <v>9.1180000000000003</v>
      </c>
      <c r="AO399" s="52">
        <f t="shared" si="457"/>
        <v>9118</v>
      </c>
      <c r="AP399" s="28"/>
      <c r="AQ399" s="9">
        <f t="shared" si="478"/>
        <v>237.47736541466202</v>
      </c>
      <c r="AR399" s="9">
        <f t="shared" si="458"/>
        <v>0</v>
      </c>
      <c r="AS399" s="30">
        <f t="shared" si="459"/>
        <v>7.4500512912488534E-2</v>
      </c>
      <c r="AT399" s="30">
        <f t="shared" si="460"/>
        <v>1.7692185528498786E-2</v>
      </c>
      <c r="AU399" s="30">
        <f t="shared" si="461"/>
        <v>0</v>
      </c>
      <c r="AV399" s="30">
        <f t="shared" si="462"/>
        <v>5.6808327383989748E-2</v>
      </c>
      <c r="AW399" s="28"/>
      <c r="AX399" s="52">
        <f t="shared" si="463"/>
        <v>671.32412185443422</v>
      </c>
      <c r="AY399" s="52">
        <f t="shared" si="464"/>
        <v>517.97832908721853</v>
      </c>
      <c r="AZ399" s="19"/>
      <c r="BA399" s="19"/>
      <c r="BB399" s="53">
        <f t="shared" si="465"/>
        <v>271.03813263205654</v>
      </c>
      <c r="BC399" s="53">
        <f t="shared" si="466"/>
        <v>-13.551906631602828</v>
      </c>
      <c r="BD399" s="53">
        <f t="shared" si="467"/>
        <v>-0.67681956840500768</v>
      </c>
      <c r="BE399" s="53">
        <f t="shared" si="468"/>
        <v>-17692.185528498787</v>
      </c>
      <c r="BF399" s="53">
        <f t="shared" si="469"/>
        <v>-17435.376122066737</v>
      </c>
      <c r="BG399" s="53">
        <f t="shared" si="470"/>
        <v>124.89430158871406</v>
      </c>
      <c r="BH399" s="53">
        <f t="shared" si="479"/>
        <v>76.25173851020736</v>
      </c>
      <c r="BI399" s="53">
        <f t="shared" si="471"/>
        <v>-17234.230081967817</v>
      </c>
    </row>
    <row r="400" spans="1:61" x14ac:dyDescent="0.2">
      <c r="A400" s="34"/>
      <c r="B400" s="89"/>
      <c r="C400" s="91"/>
      <c r="D400" s="19"/>
      <c r="E400" s="55">
        <f t="shared" si="439"/>
        <v>68</v>
      </c>
      <c r="F400" s="27">
        <f t="shared" si="480"/>
        <v>10011.461890455706</v>
      </c>
      <c r="G400" s="27">
        <f t="shared" si="481"/>
        <v>500.57309452278537</v>
      </c>
      <c r="H400" s="28">
        <f t="shared" si="437"/>
        <v>25</v>
      </c>
      <c r="I400" s="27">
        <f t="shared" si="472"/>
        <v>1000000</v>
      </c>
      <c r="J400" s="56">
        <f t="shared" si="473"/>
        <v>9.2089999999999996</v>
      </c>
      <c r="K400" s="52">
        <f t="shared" si="440"/>
        <v>9209</v>
      </c>
      <c r="L400" s="28"/>
      <c r="M400" s="96">
        <f t="shared" si="475"/>
        <v>315.01121529154761</v>
      </c>
      <c r="N400" s="9">
        <v>0</v>
      </c>
      <c r="O400" s="30">
        <f t="shared" si="476"/>
        <v>2.7072782736200306E-2</v>
      </c>
      <c r="P400" s="30">
        <f t="shared" si="441"/>
        <v>8.5282301910544877E-3</v>
      </c>
      <c r="Q400" s="30">
        <f t="shared" si="442"/>
        <v>0</v>
      </c>
      <c r="R400" s="30">
        <f t="shared" si="443"/>
        <v>1.8544552545145816E-2</v>
      </c>
      <c r="S400" s="28"/>
      <c r="T400" s="52">
        <f t="shared" si="444"/>
        <v>246.84963298867439</v>
      </c>
      <c r="U400" s="52">
        <f t="shared" si="438"/>
        <v>170.77678438824782</v>
      </c>
      <c r="V400" s="19"/>
      <c r="W400" s="19"/>
      <c r="X400" s="53">
        <f t="shared" si="445"/>
        <v>185.65808108128073</v>
      </c>
      <c r="Y400" s="53">
        <f t="shared" si="446"/>
        <v>-9.2829040540640371</v>
      </c>
      <c r="Z400" s="53">
        <f t="shared" si="447"/>
        <v>-0.4636138136286454</v>
      </c>
      <c r="AA400" s="53">
        <f t="shared" si="448"/>
        <v>-8528.2301910544884</v>
      </c>
      <c r="AB400" s="53">
        <f t="shared" si="449"/>
        <v>-8352.3186278409012</v>
      </c>
      <c r="AC400" s="53">
        <f t="shared" si="450"/>
        <v>99.927438633886169</v>
      </c>
      <c r="AD400" s="53">
        <f t="shared" si="477"/>
        <v>34.745120593128718</v>
      </c>
      <c r="AE400" s="53">
        <f t="shared" si="451"/>
        <v>-8217.6460686138871</v>
      </c>
      <c r="AF400" s="19"/>
      <c r="AG400" s="46"/>
      <c r="AH400" s="19"/>
      <c r="AI400" s="55">
        <f t="shared" si="452"/>
        <v>68</v>
      </c>
      <c r="AJ400" s="27">
        <f t="shared" si="453"/>
        <v>10011.461890455706</v>
      </c>
      <c r="AK400" s="27">
        <f t="shared" si="454"/>
        <v>500.57309452278537</v>
      </c>
      <c r="AL400" s="28">
        <f t="shared" si="455"/>
        <v>25</v>
      </c>
      <c r="AM400" s="27">
        <f t="shared" si="456"/>
        <v>1000000</v>
      </c>
      <c r="AN400" s="56">
        <f t="shared" si="474"/>
        <v>9.2089999999999996</v>
      </c>
      <c r="AO400" s="52">
        <f t="shared" si="457"/>
        <v>9209</v>
      </c>
      <c r="AP400" s="28"/>
      <c r="AQ400" s="9">
        <f t="shared" si="478"/>
        <v>255.15908438615358</v>
      </c>
      <c r="AR400" s="9">
        <f t="shared" si="458"/>
        <v>0</v>
      </c>
      <c r="AS400" s="30">
        <f t="shared" si="459"/>
        <v>5.6808327383989748E-2</v>
      </c>
      <c r="AT400" s="30">
        <f t="shared" si="460"/>
        <v>1.4495160800807681E-2</v>
      </c>
      <c r="AU400" s="30">
        <f t="shared" si="461"/>
        <v>0</v>
      </c>
      <c r="AV400" s="30">
        <f t="shared" si="462"/>
        <v>4.2313166583182071E-2</v>
      </c>
      <c r="AW400" s="28"/>
      <c r="AX400" s="52">
        <f t="shared" si="463"/>
        <v>517.97832908721853</v>
      </c>
      <c r="AY400" s="52">
        <f t="shared" si="464"/>
        <v>389.66195106452369</v>
      </c>
      <c r="AZ400" s="19"/>
      <c r="BA400" s="19"/>
      <c r="BB400" s="53">
        <f t="shared" si="465"/>
        <v>185.65808108128073</v>
      </c>
      <c r="BC400" s="53">
        <f t="shared" si="466"/>
        <v>-9.2829040540640371</v>
      </c>
      <c r="BD400" s="53">
        <f t="shared" si="467"/>
        <v>-0.4636138136286454</v>
      </c>
      <c r="BE400" s="53">
        <f t="shared" si="468"/>
        <v>-14495.16080080768</v>
      </c>
      <c r="BF400" s="53">
        <f t="shared" si="469"/>
        <v>-14319.249237594093</v>
      </c>
      <c r="BG400" s="53">
        <f t="shared" si="470"/>
        <v>99.927438633886169</v>
      </c>
      <c r="BH400" s="53">
        <f t="shared" si="479"/>
        <v>57.003738281085027</v>
      </c>
      <c r="BI400" s="53">
        <f t="shared" si="471"/>
        <v>-14162.318060679123</v>
      </c>
    </row>
    <row r="401" spans="1:61" x14ac:dyDescent="0.2">
      <c r="A401" s="34"/>
      <c r="B401" s="89"/>
      <c r="C401" s="91"/>
      <c r="D401" s="19"/>
      <c r="E401" s="55">
        <f t="shared" si="439"/>
        <v>69</v>
      </c>
      <c r="F401" s="27">
        <f t="shared" si="480"/>
        <v>10011.461890455706</v>
      </c>
      <c r="G401" s="27">
        <f t="shared" si="481"/>
        <v>500.57309452278537</v>
      </c>
      <c r="H401" s="28">
        <f t="shared" si="437"/>
        <v>25</v>
      </c>
      <c r="I401" s="27">
        <f t="shared" si="472"/>
        <v>1000000</v>
      </c>
      <c r="J401" s="56">
        <f t="shared" si="473"/>
        <v>9.2799999999999994</v>
      </c>
      <c r="K401" s="52">
        <f t="shared" si="440"/>
        <v>9280</v>
      </c>
      <c r="L401" s="28"/>
      <c r="M401" s="96">
        <f t="shared" si="475"/>
        <v>337.52251871948664</v>
      </c>
      <c r="N401" s="9">
        <v>0</v>
      </c>
      <c r="O401" s="30">
        <f t="shared" si="476"/>
        <v>1.8544552545145816E-2</v>
      </c>
      <c r="P401" s="30">
        <f t="shared" si="441"/>
        <v>6.2592040835634825E-3</v>
      </c>
      <c r="Q401" s="30">
        <f t="shared" si="442"/>
        <v>0</v>
      </c>
      <c r="R401" s="30">
        <f t="shared" si="443"/>
        <v>1.2285348461582333E-2</v>
      </c>
      <c r="S401" s="28"/>
      <c r="T401" s="52">
        <f t="shared" si="444"/>
        <v>170.77678438824782</v>
      </c>
      <c r="U401" s="52">
        <f t="shared" si="438"/>
        <v>114.00803372348405</v>
      </c>
      <c r="V401" s="19"/>
      <c r="W401" s="19"/>
      <c r="X401" s="53">
        <f t="shared" si="445"/>
        <v>122.99429793410016</v>
      </c>
      <c r="Y401" s="53">
        <f t="shared" si="446"/>
        <v>-6.1497148967050093</v>
      </c>
      <c r="Z401" s="53">
        <f t="shared" si="447"/>
        <v>-0.30713371153955832</v>
      </c>
      <c r="AA401" s="53">
        <f t="shared" si="448"/>
        <v>-6259.2040835634825</v>
      </c>
      <c r="AB401" s="53">
        <f t="shared" si="449"/>
        <v>-6142.6666342376266</v>
      </c>
      <c r="AC401" s="53">
        <f t="shared" si="450"/>
        <v>77.21980859871546</v>
      </c>
      <c r="AD401" s="53">
        <f t="shared" si="477"/>
        <v>23.612602238487199</v>
      </c>
      <c r="AE401" s="53">
        <f t="shared" si="451"/>
        <v>-6041.834223400424</v>
      </c>
      <c r="AF401" s="19"/>
      <c r="AG401" s="46"/>
      <c r="AH401" s="19"/>
      <c r="AI401" s="55">
        <f t="shared" si="452"/>
        <v>69</v>
      </c>
      <c r="AJ401" s="27">
        <f t="shared" si="453"/>
        <v>10011.461890455706</v>
      </c>
      <c r="AK401" s="27">
        <f t="shared" si="454"/>
        <v>500.57309452278537</v>
      </c>
      <c r="AL401" s="28">
        <f t="shared" si="455"/>
        <v>25</v>
      </c>
      <c r="AM401" s="27">
        <f t="shared" si="456"/>
        <v>1000000</v>
      </c>
      <c r="AN401" s="56">
        <f t="shared" si="474"/>
        <v>9.2799999999999994</v>
      </c>
      <c r="AO401" s="52">
        <f t="shared" si="457"/>
        <v>9280</v>
      </c>
      <c r="AP401" s="28"/>
      <c r="AQ401" s="9">
        <f t="shared" si="478"/>
        <v>273.3932401627842</v>
      </c>
      <c r="AR401" s="9">
        <f t="shared" si="458"/>
        <v>0</v>
      </c>
      <c r="AS401" s="30">
        <f t="shared" si="459"/>
        <v>4.2313166583182071E-2</v>
      </c>
      <c r="AT401" s="30">
        <f t="shared" si="460"/>
        <v>1.1568133713723791E-2</v>
      </c>
      <c r="AU401" s="30">
        <f t="shared" si="461"/>
        <v>0</v>
      </c>
      <c r="AV401" s="30">
        <f t="shared" si="462"/>
        <v>3.0745032869458282E-2</v>
      </c>
      <c r="AW401" s="28"/>
      <c r="AX401" s="52">
        <f t="shared" si="463"/>
        <v>389.66195106452369</v>
      </c>
      <c r="AY401" s="52">
        <f t="shared" si="464"/>
        <v>285.31390502857283</v>
      </c>
      <c r="AZ401" s="19"/>
      <c r="BA401" s="19"/>
      <c r="BB401" s="53">
        <f t="shared" si="465"/>
        <v>122.99429793410016</v>
      </c>
      <c r="BC401" s="53">
        <f t="shared" si="466"/>
        <v>-6.1497148967050093</v>
      </c>
      <c r="BD401" s="53">
        <f t="shared" si="467"/>
        <v>-0.30713371153955832</v>
      </c>
      <c r="BE401" s="53">
        <f t="shared" si="468"/>
        <v>-11568.133713723792</v>
      </c>
      <c r="BF401" s="53">
        <f t="shared" si="469"/>
        <v>-11451.596264397936</v>
      </c>
      <c r="BG401" s="53">
        <f t="shared" si="470"/>
        <v>77.21980859871546</v>
      </c>
      <c r="BH401" s="53">
        <f t="shared" si="479"/>
        <v>41.582228149427358</v>
      </c>
      <c r="BI401" s="53">
        <f t="shared" si="471"/>
        <v>-11332.794227649794</v>
      </c>
    </row>
    <row r="402" spans="1:61" x14ac:dyDescent="0.2">
      <c r="A402" s="34"/>
      <c r="B402" s="89"/>
      <c r="C402" s="91"/>
      <c r="D402" s="19"/>
      <c r="E402" s="55">
        <f t="shared" si="439"/>
        <v>70</v>
      </c>
      <c r="F402" s="27">
        <f t="shared" si="480"/>
        <v>10011.461890455706</v>
      </c>
      <c r="G402" s="27">
        <f t="shared" si="481"/>
        <v>500.57309452278537</v>
      </c>
      <c r="H402" s="28">
        <f t="shared" si="437"/>
        <v>25</v>
      </c>
      <c r="I402" s="27">
        <f t="shared" si="472"/>
        <v>1000000</v>
      </c>
      <c r="J402" s="56">
        <f t="shared" si="473"/>
        <v>9.3320000000000007</v>
      </c>
      <c r="K402" s="52">
        <f t="shared" si="440"/>
        <v>9332</v>
      </c>
      <c r="L402" s="28"/>
      <c r="M402" s="96">
        <f t="shared" si="475"/>
        <v>360.69956359931388</v>
      </c>
      <c r="N402" s="9">
        <v>0</v>
      </c>
      <c r="O402" s="30">
        <f t="shared" si="476"/>
        <v>1.2285348461582333E-2</v>
      </c>
      <c r="P402" s="30">
        <f t="shared" si="441"/>
        <v>4.4313198287582499E-3</v>
      </c>
      <c r="Q402" s="30">
        <f t="shared" si="442"/>
        <v>0</v>
      </c>
      <c r="R402" s="30">
        <f t="shared" si="443"/>
        <v>7.8540286328240838E-3</v>
      </c>
      <c r="S402" s="28"/>
      <c r="T402" s="52">
        <f t="shared" si="444"/>
        <v>114.00803372348405</v>
      </c>
      <c r="U402" s="52">
        <f t="shared" si="438"/>
        <v>73.293795201514357</v>
      </c>
      <c r="V402" s="19"/>
      <c r="W402" s="19"/>
      <c r="X402" s="53">
        <f t="shared" si="445"/>
        <v>78.63030834406625</v>
      </c>
      <c r="Y402" s="53">
        <f t="shared" si="446"/>
        <v>-3.9315154172033129</v>
      </c>
      <c r="Z402" s="53">
        <f t="shared" si="447"/>
        <v>-0.1963507158206021</v>
      </c>
      <c r="AA402" s="53">
        <f t="shared" si="448"/>
        <v>-4431.31982875825</v>
      </c>
      <c r="AB402" s="53">
        <f t="shared" si="449"/>
        <v>-4356.8173865472072</v>
      </c>
      <c r="AC402" s="53">
        <f t="shared" si="450"/>
        <v>57.446575775466819</v>
      </c>
      <c r="AD402" s="53">
        <f t="shared" si="477"/>
        <v>15.492100872977545</v>
      </c>
      <c r="AE402" s="53">
        <f t="shared" si="451"/>
        <v>-4283.8787098987623</v>
      </c>
      <c r="AF402" s="19"/>
      <c r="AG402" s="46"/>
      <c r="AH402" s="19"/>
      <c r="AI402" s="55">
        <f t="shared" si="452"/>
        <v>70</v>
      </c>
      <c r="AJ402" s="27">
        <f t="shared" si="453"/>
        <v>10011.461890455706</v>
      </c>
      <c r="AK402" s="27">
        <f t="shared" si="454"/>
        <v>500.57309452278537</v>
      </c>
      <c r="AL402" s="28">
        <f t="shared" si="455"/>
        <v>25</v>
      </c>
      <c r="AM402" s="27">
        <f t="shared" si="456"/>
        <v>1000000</v>
      </c>
      <c r="AN402" s="56">
        <f t="shared" si="474"/>
        <v>9.3320000000000007</v>
      </c>
      <c r="AO402" s="52">
        <f t="shared" si="457"/>
        <v>9332</v>
      </c>
      <c r="AP402" s="28"/>
      <c r="AQ402" s="9">
        <f t="shared" si="478"/>
        <v>292.16664651544426</v>
      </c>
      <c r="AR402" s="9">
        <f t="shared" si="458"/>
        <v>0</v>
      </c>
      <c r="AS402" s="30">
        <f t="shared" si="459"/>
        <v>3.0745032869458282E-2</v>
      </c>
      <c r="AT402" s="30">
        <f t="shared" si="460"/>
        <v>8.9826731504767336E-3</v>
      </c>
      <c r="AU402" s="30">
        <f t="shared" si="461"/>
        <v>0</v>
      </c>
      <c r="AV402" s="30">
        <f t="shared" si="462"/>
        <v>2.176235971898155E-2</v>
      </c>
      <c r="AW402" s="28"/>
      <c r="AX402" s="52">
        <f t="shared" si="463"/>
        <v>285.31390502857283</v>
      </c>
      <c r="AY402" s="52">
        <f t="shared" si="464"/>
        <v>203.08634089753582</v>
      </c>
      <c r="AZ402" s="19"/>
      <c r="BA402" s="19"/>
      <c r="BB402" s="53">
        <f t="shared" si="465"/>
        <v>78.63030834406625</v>
      </c>
      <c r="BC402" s="53">
        <f t="shared" si="466"/>
        <v>-3.9315154172033129</v>
      </c>
      <c r="BD402" s="53">
        <f t="shared" si="467"/>
        <v>-0.1963507158206021</v>
      </c>
      <c r="BE402" s="53">
        <f t="shared" si="468"/>
        <v>-8982.673150476734</v>
      </c>
      <c r="BF402" s="53">
        <f t="shared" si="469"/>
        <v>-8908.1707082656922</v>
      </c>
      <c r="BG402" s="53">
        <f t="shared" si="470"/>
        <v>57.446575775466819</v>
      </c>
      <c r="BH402" s="53">
        <f t="shared" si="479"/>
        <v>29.555650589221294</v>
      </c>
      <c r="BI402" s="53">
        <f t="shared" si="471"/>
        <v>-8821.1684819010043</v>
      </c>
    </row>
    <row r="403" spans="1:61" x14ac:dyDescent="0.2">
      <c r="A403" s="34"/>
      <c r="B403" s="89"/>
      <c r="C403" s="91"/>
      <c r="D403" s="19"/>
      <c r="E403" s="55">
        <f t="shared" si="439"/>
        <v>71</v>
      </c>
      <c r="F403" s="27">
        <f t="shared" si="480"/>
        <v>10011.461890455706</v>
      </c>
      <c r="G403" s="27">
        <f t="shared" si="481"/>
        <v>500.57309452278537</v>
      </c>
      <c r="H403" s="28">
        <f t="shared" si="437"/>
        <v>25</v>
      </c>
      <c r="I403" s="27">
        <f t="shared" si="472"/>
        <v>1000000</v>
      </c>
      <c r="J403" s="56">
        <f t="shared" si="473"/>
        <v>9.3620000000000001</v>
      </c>
      <c r="K403" s="52">
        <f t="shared" si="440"/>
        <v>9362</v>
      </c>
      <c r="L403" s="28"/>
      <c r="M403" s="96">
        <f t="shared" si="475"/>
        <v>384.43413245695046</v>
      </c>
      <c r="N403" s="9">
        <v>0</v>
      </c>
      <c r="O403" s="30">
        <f t="shared" si="476"/>
        <v>7.8540286328240838E-3</v>
      </c>
      <c r="P403" s="30">
        <f t="shared" si="441"/>
        <v>3.0193566837517752E-3</v>
      </c>
      <c r="Q403" s="30">
        <f t="shared" si="442"/>
        <v>0</v>
      </c>
      <c r="R403" s="30">
        <f t="shared" si="443"/>
        <v>4.834671949072309E-3</v>
      </c>
      <c r="S403" s="28"/>
      <c r="T403" s="52">
        <f t="shared" si="444"/>
        <v>73.293795201514357</v>
      </c>
      <c r="U403" s="52">
        <f t="shared" si="438"/>
        <v>45.262198787214956</v>
      </c>
      <c r="V403" s="19"/>
      <c r="W403" s="19"/>
      <c r="X403" s="53">
        <f t="shared" si="445"/>
        <v>48.402133970992637</v>
      </c>
      <c r="Y403" s="53">
        <f t="shared" si="446"/>
        <v>-2.420106698549632</v>
      </c>
      <c r="Z403" s="53">
        <f t="shared" si="447"/>
        <v>-0.12086679872680772</v>
      </c>
      <c r="AA403" s="53">
        <f t="shared" si="448"/>
        <v>-3019.3566837517751</v>
      </c>
      <c r="AB403" s="53">
        <f t="shared" si="449"/>
        <v>-2973.495523278059</v>
      </c>
      <c r="AC403" s="53">
        <f t="shared" si="450"/>
        <v>41.117455782987257</v>
      </c>
      <c r="AD403" s="53">
        <f t="shared" si="477"/>
        <v>9.7920838703823954</v>
      </c>
      <c r="AE403" s="53">
        <f t="shared" si="451"/>
        <v>-2922.5859836246891</v>
      </c>
      <c r="AF403" s="19"/>
      <c r="AG403" s="46"/>
      <c r="AH403" s="19"/>
      <c r="AI403" s="55">
        <f t="shared" si="452"/>
        <v>71</v>
      </c>
      <c r="AJ403" s="27">
        <f t="shared" si="453"/>
        <v>10011.461890455706</v>
      </c>
      <c r="AK403" s="27">
        <f t="shared" si="454"/>
        <v>500.57309452278537</v>
      </c>
      <c r="AL403" s="28">
        <f t="shared" si="455"/>
        <v>25</v>
      </c>
      <c r="AM403" s="27">
        <f t="shared" si="456"/>
        <v>1000000</v>
      </c>
      <c r="AN403" s="56">
        <f t="shared" si="474"/>
        <v>9.3620000000000001</v>
      </c>
      <c r="AO403" s="52">
        <f t="shared" si="457"/>
        <v>9362</v>
      </c>
      <c r="AP403" s="28"/>
      <c r="AQ403" s="9">
        <f t="shared" si="478"/>
        <v>311.39164729012992</v>
      </c>
      <c r="AR403" s="9">
        <f t="shared" si="458"/>
        <v>0</v>
      </c>
      <c r="AS403" s="30">
        <f t="shared" si="459"/>
        <v>2.176235971898155E-2</v>
      </c>
      <c r="AT403" s="30">
        <f t="shared" si="460"/>
        <v>6.7766170418140335E-3</v>
      </c>
      <c r="AU403" s="30">
        <f t="shared" si="461"/>
        <v>0</v>
      </c>
      <c r="AV403" s="30">
        <f t="shared" si="462"/>
        <v>1.4985742677167516E-2</v>
      </c>
      <c r="AW403" s="28"/>
      <c r="AX403" s="52">
        <f t="shared" si="463"/>
        <v>203.08634089753582</v>
      </c>
      <c r="AY403" s="52">
        <f t="shared" si="464"/>
        <v>140.29652294364229</v>
      </c>
      <c r="AZ403" s="19"/>
      <c r="BA403" s="19"/>
      <c r="BB403" s="53">
        <f t="shared" si="465"/>
        <v>48.402133970992637</v>
      </c>
      <c r="BC403" s="53">
        <f t="shared" si="466"/>
        <v>-2.420106698549632</v>
      </c>
      <c r="BD403" s="53">
        <f t="shared" si="467"/>
        <v>-0.12086679872680772</v>
      </c>
      <c r="BE403" s="53">
        <f t="shared" si="468"/>
        <v>-6776.6170418140337</v>
      </c>
      <c r="BF403" s="53">
        <f t="shared" si="469"/>
        <v>-6730.7558813403175</v>
      </c>
      <c r="BG403" s="53">
        <f t="shared" si="470"/>
        <v>41.117455782987257</v>
      </c>
      <c r="BH403" s="53">
        <f t="shared" si="479"/>
        <v>20.447550056611195</v>
      </c>
      <c r="BI403" s="53">
        <f t="shared" si="471"/>
        <v>-6669.1908755007189</v>
      </c>
    </row>
    <row r="404" spans="1:61" x14ac:dyDescent="0.2">
      <c r="A404" s="34"/>
      <c r="B404" s="89"/>
      <c r="C404" s="91"/>
      <c r="D404" s="19"/>
      <c r="E404" s="55">
        <f t="shared" si="439"/>
        <v>72</v>
      </c>
      <c r="F404" s="27">
        <f t="shared" si="480"/>
        <v>10011.461890455706</v>
      </c>
      <c r="G404" s="27">
        <f t="shared" si="481"/>
        <v>500.57309452278537</v>
      </c>
      <c r="H404" s="28">
        <f t="shared" si="437"/>
        <v>25</v>
      </c>
      <c r="I404" s="27">
        <f t="shared" si="472"/>
        <v>1000000</v>
      </c>
      <c r="J404" s="56">
        <f t="shared" si="473"/>
        <v>9.3689999999999998</v>
      </c>
      <c r="K404" s="52">
        <f t="shared" si="440"/>
        <v>9369</v>
      </c>
      <c r="L404" s="28"/>
      <c r="M404" s="96">
        <f t="shared" si="475"/>
        <v>408.68041796632269</v>
      </c>
      <c r="N404" s="9">
        <v>0</v>
      </c>
      <c r="O404" s="30">
        <f t="shared" si="476"/>
        <v>4.834671949072309E-3</v>
      </c>
      <c r="P404" s="30">
        <f t="shared" si="441"/>
        <v>1.975835752876927E-3</v>
      </c>
      <c r="Q404" s="30">
        <f t="shared" si="442"/>
        <v>0</v>
      </c>
      <c r="R404" s="30">
        <f t="shared" si="443"/>
        <v>2.858836196195382E-3</v>
      </c>
      <c r="S404" s="28"/>
      <c r="T404" s="52">
        <f t="shared" si="444"/>
        <v>45.262198787214956</v>
      </c>
      <c r="U404" s="52">
        <f t="shared" si="438"/>
        <v>26.784436322154534</v>
      </c>
      <c r="V404" s="19"/>
      <c r="W404" s="19"/>
      <c r="X404" s="53">
        <f t="shared" si="445"/>
        <v>28.621129629265422</v>
      </c>
      <c r="Y404" s="53">
        <f t="shared" si="446"/>
        <v>-1.4310564814632711</v>
      </c>
      <c r="Z404" s="53">
        <f t="shared" si="447"/>
        <v>-7.1470904904884544E-2</v>
      </c>
      <c r="AA404" s="53">
        <f t="shared" si="448"/>
        <v>-1975.835752876927</v>
      </c>
      <c r="AB404" s="53">
        <f t="shared" si="449"/>
        <v>-1948.7171506340298</v>
      </c>
      <c r="AC404" s="53">
        <f t="shared" si="450"/>
        <v>28.233374569640617</v>
      </c>
      <c r="AD404" s="53">
        <f t="shared" si="477"/>
        <v>5.9480514044859607</v>
      </c>
      <c r="AE404" s="53">
        <f t="shared" si="451"/>
        <v>-1914.5357246599033</v>
      </c>
      <c r="AF404" s="19"/>
      <c r="AG404" s="46"/>
      <c r="AH404" s="19"/>
      <c r="AI404" s="55">
        <f t="shared" si="452"/>
        <v>72</v>
      </c>
      <c r="AJ404" s="27">
        <f t="shared" si="453"/>
        <v>10011.461890455706</v>
      </c>
      <c r="AK404" s="27">
        <f t="shared" si="454"/>
        <v>500.57309452278537</v>
      </c>
      <c r="AL404" s="28">
        <f t="shared" si="455"/>
        <v>25</v>
      </c>
      <c r="AM404" s="27">
        <f t="shared" si="456"/>
        <v>1000000</v>
      </c>
      <c r="AN404" s="56">
        <f t="shared" si="474"/>
        <v>9.3689999999999998</v>
      </c>
      <c r="AO404" s="52">
        <f t="shared" si="457"/>
        <v>9369</v>
      </c>
      <c r="AP404" s="28"/>
      <c r="AQ404" s="9">
        <f t="shared" si="478"/>
        <v>331.03113855272142</v>
      </c>
      <c r="AR404" s="9">
        <f t="shared" si="458"/>
        <v>0</v>
      </c>
      <c r="AS404" s="30">
        <f t="shared" si="459"/>
        <v>1.4985742677167516E-2</v>
      </c>
      <c r="AT404" s="30">
        <f t="shared" si="460"/>
        <v>4.960747460480871E-3</v>
      </c>
      <c r="AU404" s="30">
        <f t="shared" si="461"/>
        <v>0</v>
      </c>
      <c r="AV404" s="30">
        <f t="shared" si="462"/>
        <v>1.0024995216686646E-2</v>
      </c>
      <c r="AW404" s="28"/>
      <c r="AX404" s="52">
        <f t="shared" si="463"/>
        <v>140.29652294364229</v>
      </c>
      <c r="AY404" s="52">
        <f t="shared" si="464"/>
        <v>93.924180185137189</v>
      </c>
      <c r="AZ404" s="19"/>
      <c r="BA404" s="19"/>
      <c r="BB404" s="53">
        <f t="shared" si="465"/>
        <v>28.621129629265422</v>
      </c>
      <c r="BC404" s="53">
        <f t="shared" si="466"/>
        <v>-1.4310564814632711</v>
      </c>
      <c r="BD404" s="53">
        <f t="shared" si="467"/>
        <v>-7.1470904904884544E-2</v>
      </c>
      <c r="BE404" s="53">
        <f t="shared" si="468"/>
        <v>-4960.7474604808713</v>
      </c>
      <c r="BF404" s="53">
        <f t="shared" si="469"/>
        <v>-4933.6288582379739</v>
      </c>
      <c r="BG404" s="53">
        <f t="shared" si="470"/>
        <v>28.233374569640617</v>
      </c>
      <c r="BH404" s="53">
        <f t="shared" si="479"/>
        <v>13.750001987623023</v>
      </c>
      <c r="BI404" s="53">
        <f t="shared" si="471"/>
        <v>-4891.64548168071</v>
      </c>
    </row>
    <row r="405" spans="1:61" x14ac:dyDescent="0.2">
      <c r="A405" s="34"/>
      <c r="B405" s="89"/>
      <c r="C405" s="91"/>
      <c r="D405" s="19"/>
      <c r="E405" s="55">
        <f t="shared" si="439"/>
        <v>73</v>
      </c>
      <c r="F405" s="27">
        <f t="shared" si="480"/>
        <v>10011.461890455706</v>
      </c>
      <c r="G405" s="27">
        <f t="shared" si="481"/>
        <v>500.57309452278537</v>
      </c>
      <c r="H405" s="28">
        <f t="shared" si="437"/>
        <v>25</v>
      </c>
      <c r="I405" s="27">
        <f t="shared" si="472"/>
        <v>1000000</v>
      </c>
      <c r="J405" s="56">
        <f t="shared" si="473"/>
        <v>9.3520000000000003</v>
      </c>
      <c r="K405" s="52">
        <f t="shared" si="440"/>
        <v>9352</v>
      </c>
      <c r="L405" s="28"/>
      <c r="M405" s="96">
        <f t="shared" si="475"/>
        <v>433.33088999197975</v>
      </c>
      <c r="N405" s="9">
        <v>0</v>
      </c>
      <c r="O405" s="30">
        <f t="shared" si="476"/>
        <v>2.858836196195382E-3</v>
      </c>
      <c r="P405" s="30">
        <f t="shared" si="441"/>
        <v>1.2388220332386309E-3</v>
      </c>
      <c r="Q405" s="30">
        <f t="shared" si="442"/>
        <v>0</v>
      </c>
      <c r="R405" s="30">
        <f t="shared" si="443"/>
        <v>1.6200141629567511E-3</v>
      </c>
      <c r="S405" s="28"/>
      <c r="T405" s="52">
        <f t="shared" si="444"/>
        <v>26.784436322154534</v>
      </c>
      <c r="U405" s="52">
        <f t="shared" si="438"/>
        <v>15.150372451971537</v>
      </c>
      <c r="V405" s="19"/>
      <c r="W405" s="19"/>
      <c r="X405" s="53">
        <f t="shared" si="445"/>
        <v>16.218710054440013</v>
      </c>
      <c r="Y405" s="53">
        <f t="shared" si="446"/>
        <v>-0.81093550272200077</v>
      </c>
      <c r="Z405" s="53">
        <f t="shared" si="447"/>
        <v>-4.0500354073918776E-2</v>
      </c>
      <c r="AA405" s="53">
        <f t="shared" si="448"/>
        <v>-1238.8220332386309</v>
      </c>
      <c r="AB405" s="53">
        <f t="shared" si="449"/>
        <v>-1223.4547590409868</v>
      </c>
      <c r="AC405" s="53">
        <f t="shared" si="450"/>
        <v>18.560205384039246</v>
      </c>
      <c r="AD405" s="53">
        <f t="shared" si="477"/>
        <v>3.463817385489226</v>
      </c>
      <c r="AE405" s="53">
        <f t="shared" si="451"/>
        <v>-1201.4307362714585</v>
      </c>
      <c r="AF405" s="19"/>
      <c r="AG405" s="46"/>
      <c r="AH405" s="19"/>
      <c r="AI405" s="55">
        <f t="shared" si="452"/>
        <v>73</v>
      </c>
      <c r="AJ405" s="27">
        <f t="shared" si="453"/>
        <v>10011.461890455706</v>
      </c>
      <c r="AK405" s="27">
        <f t="shared" si="454"/>
        <v>500.57309452278537</v>
      </c>
      <c r="AL405" s="28">
        <f t="shared" si="455"/>
        <v>25</v>
      </c>
      <c r="AM405" s="27">
        <f t="shared" si="456"/>
        <v>1000000</v>
      </c>
      <c r="AN405" s="56">
        <f t="shared" si="474"/>
        <v>9.3520000000000003</v>
      </c>
      <c r="AO405" s="52">
        <f t="shared" si="457"/>
        <v>9352</v>
      </c>
      <c r="AP405" s="28"/>
      <c r="AQ405" s="9">
        <f t="shared" si="478"/>
        <v>350.99802089350362</v>
      </c>
      <c r="AR405" s="9">
        <f t="shared" si="458"/>
        <v>0</v>
      </c>
      <c r="AS405" s="30">
        <f t="shared" si="459"/>
        <v>1.0024995216686646E-2</v>
      </c>
      <c r="AT405" s="30">
        <f t="shared" si="460"/>
        <v>3.5187534805238532E-3</v>
      </c>
      <c r="AU405" s="30">
        <f t="shared" si="461"/>
        <v>0</v>
      </c>
      <c r="AV405" s="30">
        <f t="shared" si="462"/>
        <v>6.5062417361627933E-3</v>
      </c>
      <c r="AW405" s="28"/>
      <c r="AX405" s="52">
        <f t="shared" si="463"/>
        <v>93.924180185137189</v>
      </c>
      <c r="AY405" s="52">
        <f t="shared" si="464"/>
        <v>60.846372716594445</v>
      </c>
      <c r="AZ405" s="19"/>
      <c r="BA405" s="19"/>
      <c r="BB405" s="53">
        <f t="shared" si="465"/>
        <v>16.218710054440013</v>
      </c>
      <c r="BC405" s="53">
        <f t="shared" si="466"/>
        <v>-0.81093550272200077</v>
      </c>
      <c r="BD405" s="53">
        <f t="shared" si="467"/>
        <v>-4.0500354073918776E-2</v>
      </c>
      <c r="BE405" s="53">
        <f t="shared" si="468"/>
        <v>-3518.7534805238533</v>
      </c>
      <c r="BF405" s="53">
        <f t="shared" si="469"/>
        <v>-3503.386206326209</v>
      </c>
      <c r="BG405" s="53">
        <f t="shared" si="470"/>
        <v>18.560205384039246</v>
      </c>
      <c r="BH405" s="53">
        <f t="shared" si="479"/>
        <v>8.9757307750268467</v>
      </c>
      <c r="BI405" s="53">
        <f t="shared" si="471"/>
        <v>-3475.8502701671428</v>
      </c>
    </row>
    <row r="406" spans="1:61" x14ac:dyDescent="0.2">
      <c r="A406" s="34"/>
      <c r="B406" s="89"/>
      <c r="C406" s="91"/>
      <c r="D406" s="19"/>
      <c r="E406" s="55">
        <f t="shared" si="439"/>
        <v>74</v>
      </c>
      <c r="F406" s="27">
        <f t="shared" si="480"/>
        <v>10011.461890455706</v>
      </c>
      <c r="G406" s="27">
        <f t="shared" si="481"/>
        <v>500.57309452278537</v>
      </c>
      <c r="H406" s="28">
        <f t="shared" ref="H406:H427" si="482">$B$32</f>
        <v>25</v>
      </c>
      <c r="I406" s="27">
        <f t="shared" si="472"/>
        <v>1000000</v>
      </c>
      <c r="J406" s="56">
        <f t="shared" si="473"/>
        <v>9.31</v>
      </c>
      <c r="K406" s="52">
        <f t="shared" si="440"/>
        <v>9310</v>
      </c>
      <c r="L406" s="28"/>
      <c r="M406" s="96">
        <f t="shared" si="475"/>
        <v>458.27674614469652</v>
      </c>
      <c r="N406" s="9">
        <v>0</v>
      </c>
      <c r="O406" s="30">
        <f t="shared" si="476"/>
        <v>1.6200141629567511E-3</v>
      </c>
      <c r="P406" s="30">
        <f t="shared" si="441"/>
        <v>7.4241481930814406E-4</v>
      </c>
      <c r="Q406" s="30">
        <f t="shared" si="442"/>
        <v>0</v>
      </c>
      <c r="R406" s="30">
        <f t="shared" si="443"/>
        <v>8.7759934364860703E-4</v>
      </c>
      <c r="S406" s="28"/>
      <c r="T406" s="52">
        <f t="shared" si="444"/>
        <v>15.150372451971537</v>
      </c>
      <c r="U406" s="52">
        <f t="shared" si="438"/>
        <v>8.1704498893685322</v>
      </c>
      <c r="V406" s="19"/>
      <c r="W406" s="19"/>
      <c r="X406" s="53">
        <f t="shared" si="445"/>
        <v>8.78605238402697</v>
      </c>
      <c r="Y406" s="53">
        <f t="shared" si="446"/>
        <v>-0.43930261920134855</v>
      </c>
      <c r="Z406" s="53">
        <f t="shared" si="447"/>
        <v>-2.1939983591215177E-2</v>
      </c>
      <c r="AA406" s="53">
        <f t="shared" si="448"/>
        <v>-742.41481930814405</v>
      </c>
      <c r="AB406" s="53">
        <f t="shared" si="449"/>
        <v>-734.09000952690963</v>
      </c>
      <c r="AC406" s="53">
        <f t="shared" si="450"/>
        <v>11.65350424969186</v>
      </c>
      <c r="AD406" s="53">
        <f t="shared" si="477"/>
        <v>1.9290228873478543</v>
      </c>
      <c r="AE406" s="53">
        <f t="shared" si="451"/>
        <v>-720.50748238986989</v>
      </c>
      <c r="AF406" s="19"/>
      <c r="AG406" s="46"/>
      <c r="AH406" s="19"/>
      <c r="AI406" s="55">
        <f t="shared" si="452"/>
        <v>74</v>
      </c>
      <c r="AJ406" s="27">
        <f t="shared" si="453"/>
        <v>10011.461890455706</v>
      </c>
      <c r="AK406" s="27">
        <f t="shared" si="454"/>
        <v>500.57309452278537</v>
      </c>
      <c r="AL406" s="28">
        <f t="shared" si="455"/>
        <v>25</v>
      </c>
      <c r="AM406" s="27">
        <f t="shared" si="456"/>
        <v>1000000</v>
      </c>
      <c r="AN406" s="56">
        <f t="shared" si="474"/>
        <v>9.31</v>
      </c>
      <c r="AO406" s="52">
        <f t="shared" si="457"/>
        <v>9310</v>
      </c>
      <c r="AP406" s="28"/>
      <c r="AQ406" s="9">
        <f t="shared" si="478"/>
        <v>371.20416437720422</v>
      </c>
      <c r="AR406" s="9">
        <f t="shared" si="458"/>
        <v>0</v>
      </c>
      <c r="AS406" s="30">
        <f t="shared" si="459"/>
        <v>6.5062417361627933E-3</v>
      </c>
      <c r="AT406" s="30">
        <f t="shared" si="460"/>
        <v>2.4151440269084001E-3</v>
      </c>
      <c r="AU406" s="30">
        <f t="shared" si="461"/>
        <v>0</v>
      </c>
      <c r="AV406" s="30">
        <f t="shared" si="462"/>
        <v>4.0910977092543932E-3</v>
      </c>
      <c r="AW406" s="28"/>
      <c r="AX406" s="52">
        <f t="shared" si="463"/>
        <v>60.846372716594445</v>
      </c>
      <c r="AY406" s="52">
        <f t="shared" si="464"/>
        <v>38.088119673158403</v>
      </c>
      <c r="AZ406" s="19"/>
      <c r="BA406" s="19"/>
      <c r="BB406" s="53">
        <f t="shared" si="465"/>
        <v>8.78605238402697</v>
      </c>
      <c r="BC406" s="53">
        <f t="shared" si="466"/>
        <v>-0.43930261920134855</v>
      </c>
      <c r="BD406" s="53">
        <f t="shared" si="467"/>
        <v>-2.1939983591215177E-2</v>
      </c>
      <c r="BE406" s="53">
        <f t="shared" si="468"/>
        <v>-2415.1440269084001</v>
      </c>
      <c r="BF406" s="53">
        <f t="shared" si="469"/>
        <v>-2406.8192171271658</v>
      </c>
      <c r="BG406" s="53">
        <f t="shared" si="470"/>
        <v>11.65350424969186</v>
      </c>
      <c r="BH406" s="53">
        <f t="shared" si="479"/>
        <v>5.6804878351573889</v>
      </c>
      <c r="BI406" s="53">
        <f t="shared" si="471"/>
        <v>-2389.4852250423169</v>
      </c>
    </row>
    <row r="407" spans="1:61" x14ac:dyDescent="0.2">
      <c r="A407" s="34"/>
      <c r="B407" s="89"/>
      <c r="C407" s="91"/>
      <c r="D407" s="19"/>
      <c r="E407" s="55">
        <f t="shared" si="439"/>
        <v>75</v>
      </c>
      <c r="F407" s="27">
        <f t="shared" si="480"/>
        <v>10011.461890455706</v>
      </c>
      <c r="G407" s="27">
        <f t="shared" si="481"/>
        <v>500.57309452278537</v>
      </c>
      <c r="H407" s="28">
        <f t="shared" si="482"/>
        <v>25</v>
      </c>
      <c r="I407" s="27">
        <f t="shared" si="472"/>
        <v>1000000</v>
      </c>
      <c r="J407" s="56">
        <f t="shared" si="473"/>
        <v>9.24</v>
      </c>
      <c r="K407" s="52">
        <f t="shared" si="440"/>
        <v>9240</v>
      </c>
      <c r="L407" s="28"/>
      <c r="M407" s="96">
        <f t="shared" si="475"/>
        <v>483.47902733288441</v>
      </c>
      <c r="N407" s="9">
        <v>0</v>
      </c>
      <c r="O407" s="30">
        <f t="shared" si="476"/>
        <v>8.7759934364860703E-4</v>
      </c>
      <c r="P407" s="30">
        <f t="shared" si="441"/>
        <v>4.2430087705520631E-4</v>
      </c>
      <c r="Q407" s="30">
        <f t="shared" si="442"/>
        <v>0</v>
      </c>
      <c r="R407" s="30">
        <f t="shared" si="443"/>
        <v>4.5329846659340073E-4</v>
      </c>
      <c r="S407" s="28"/>
      <c r="T407" s="52">
        <f t="shared" si="444"/>
        <v>8.1704498893685322</v>
      </c>
      <c r="U407" s="52">
        <f t="shared" si="438"/>
        <v>4.1884778313230226</v>
      </c>
      <c r="V407" s="19"/>
      <c r="W407" s="19"/>
      <c r="X407" s="53">
        <f t="shared" si="445"/>
        <v>4.538180323301841</v>
      </c>
      <c r="Y407" s="53">
        <f t="shared" si="446"/>
        <v>-0.22690901616509204</v>
      </c>
      <c r="Z407" s="53">
        <f t="shared" si="447"/>
        <v>-1.1332461664835019E-2</v>
      </c>
      <c r="AA407" s="53">
        <f t="shared" si="448"/>
        <v>-424.30087705520629</v>
      </c>
      <c r="AB407" s="53">
        <f t="shared" si="449"/>
        <v>-420.00093820973439</v>
      </c>
      <c r="AC407" s="53">
        <f t="shared" si="450"/>
        <v>6.9733139218142242</v>
      </c>
      <c r="AD407" s="53">
        <f t="shared" si="477"/>
        <v>1.0247010522991393</v>
      </c>
      <c r="AE407" s="53">
        <f t="shared" si="451"/>
        <v>-412.00292323562104</v>
      </c>
      <c r="AF407" s="19"/>
      <c r="AG407" s="46"/>
      <c r="AH407" s="19"/>
      <c r="AI407" s="55">
        <f t="shared" si="452"/>
        <v>75</v>
      </c>
      <c r="AJ407" s="27">
        <f t="shared" si="453"/>
        <v>10011.461890455706</v>
      </c>
      <c r="AK407" s="27">
        <f t="shared" si="454"/>
        <v>500.57309452278537</v>
      </c>
      <c r="AL407" s="28">
        <f t="shared" si="455"/>
        <v>25</v>
      </c>
      <c r="AM407" s="27">
        <f t="shared" si="456"/>
        <v>1000000</v>
      </c>
      <c r="AN407" s="56">
        <f t="shared" si="474"/>
        <v>9.24</v>
      </c>
      <c r="AO407" s="52">
        <f t="shared" si="457"/>
        <v>9240</v>
      </c>
      <c r="AP407" s="28"/>
      <c r="AQ407" s="9">
        <f t="shared" si="478"/>
        <v>391.61801213963639</v>
      </c>
      <c r="AR407" s="9">
        <f t="shared" si="458"/>
        <v>0</v>
      </c>
      <c r="AS407" s="30">
        <f t="shared" si="459"/>
        <v>4.0910977092543932E-3</v>
      </c>
      <c r="AT407" s="30">
        <f t="shared" si="460"/>
        <v>1.6021475523672255E-3</v>
      </c>
      <c r="AU407" s="30">
        <f t="shared" si="461"/>
        <v>0</v>
      </c>
      <c r="AV407" s="30">
        <f t="shared" si="462"/>
        <v>2.4889501568871675E-3</v>
      </c>
      <c r="AW407" s="28"/>
      <c r="AX407" s="52">
        <f t="shared" si="463"/>
        <v>38.088119673158403</v>
      </c>
      <c r="AY407" s="52">
        <f t="shared" si="464"/>
        <v>22.997899449637426</v>
      </c>
      <c r="AZ407" s="19"/>
      <c r="BA407" s="19"/>
      <c r="BB407" s="53">
        <f t="shared" si="465"/>
        <v>4.538180323301841</v>
      </c>
      <c r="BC407" s="53">
        <f t="shared" si="466"/>
        <v>-0.22690901616509204</v>
      </c>
      <c r="BD407" s="53">
        <f t="shared" si="467"/>
        <v>-1.1332461664835019E-2</v>
      </c>
      <c r="BE407" s="53">
        <f t="shared" si="468"/>
        <v>-1602.1475523672254</v>
      </c>
      <c r="BF407" s="53">
        <f t="shared" si="469"/>
        <v>-1597.8476135217536</v>
      </c>
      <c r="BG407" s="53">
        <f t="shared" si="470"/>
        <v>6.9733139218142242</v>
      </c>
      <c r="BH407" s="53">
        <f t="shared" si="479"/>
        <v>3.4808260712084791</v>
      </c>
      <c r="BI407" s="53">
        <f t="shared" si="471"/>
        <v>-1587.393473528731</v>
      </c>
    </row>
    <row r="408" spans="1:61" x14ac:dyDescent="0.2">
      <c r="A408" s="34"/>
      <c r="B408" s="89"/>
      <c r="C408" s="91"/>
      <c r="D408" s="19"/>
      <c r="E408" s="55">
        <f t="shared" si="439"/>
        <v>76</v>
      </c>
      <c r="F408" s="27">
        <f t="shared" si="480"/>
        <v>10011.461890455706</v>
      </c>
      <c r="G408" s="27">
        <f t="shared" si="481"/>
        <v>500.57309452278537</v>
      </c>
      <c r="H408" s="28">
        <f t="shared" si="482"/>
        <v>25</v>
      </c>
      <c r="I408" s="27">
        <f t="shared" si="472"/>
        <v>1000000</v>
      </c>
      <c r="J408" s="56">
        <f t="shared" si="473"/>
        <v>9.1430000000000007</v>
      </c>
      <c r="K408" s="52">
        <f t="shared" si="440"/>
        <v>9143</v>
      </c>
      <c r="L408" s="28"/>
      <c r="M408" s="96">
        <f t="shared" si="475"/>
        <v>508.82090161880569</v>
      </c>
      <c r="N408" s="9">
        <v>0</v>
      </c>
      <c r="O408" s="30">
        <f t="shared" si="476"/>
        <v>4.5329846659340073E-4</v>
      </c>
      <c r="P408" s="30">
        <f t="shared" si="441"/>
        <v>2.3064773447447622E-4</v>
      </c>
      <c r="Q408" s="30">
        <f t="shared" si="442"/>
        <v>0</v>
      </c>
      <c r="R408" s="30">
        <f t="shared" si="443"/>
        <v>2.226507321189245E-4</v>
      </c>
      <c r="S408" s="28"/>
      <c r="T408" s="52">
        <f t="shared" si="444"/>
        <v>4.1884778313230226</v>
      </c>
      <c r="U408" s="52">
        <f t="shared" si="438"/>
        <v>2.0356956437633267</v>
      </c>
      <c r="V408" s="19"/>
      <c r="W408" s="19"/>
      <c r="X408" s="53">
        <f t="shared" si="445"/>
        <v>2.2290593194906752</v>
      </c>
      <c r="Y408" s="53">
        <f t="shared" si="446"/>
        <v>-0.11145296597453376</v>
      </c>
      <c r="Z408" s="53">
        <f t="shared" si="447"/>
        <v>-5.5662683029731128E-3</v>
      </c>
      <c r="AA408" s="53">
        <f t="shared" si="448"/>
        <v>-230.64773447447621</v>
      </c>
      <c r="AB408" s="53">
        <f t="shared" si="449"/>
        <v>-228.53569438926303</v>
      </c>
      <c r="AC408" s="53">
        <f t="shared" si="450"/>
        <v>3.964510055249665</v>
      </c>
      <c r="AD408" s="53">
        <f t="shared" si="477"/>
        <v>0.51770513043512656</v>
      </c>
      <c r="AE408" s="53">
        <f t="shared" si="451"/>
        <v>-224.05347920357823</v>
      </c>
      <c r="AF408" s="19"/>
      <c r="AG408" s="46"/>
      <c r="AH408" s="19"/>
      <c r="AI408" s="55">
        <f t="shared" si="452"/>
        <v>76</v>
      </c>
      <c r="AJ408" s="27">
        <f t="shared" si="453"/>
        <v>10011.461890455706</v>
      </c>
      <c r="AK408" s="27">
        <f t="shared" si="454"/>
        <v>500.57309452278537</v>
      </c>
      <c r="AL408" s="28">
        <f t="shared" si="455"/>
        <v>25</v>
      </c>
      <c r="AM408" s="27">
        <f t="shared" si="456"/>
        <v>1000000</v>
      </c>
      <c r="AN408" s="56">
        <f t="shared" si="474"/>
        <v>9.1430000000000007</v>
      </c>
      <c r="AO408" s="52">
        <f t="shared" si="457"/>
        <v>9143</v>
      </c>
      <c r="AP408" s="28"/>
      <c r="AQ408" s="9">
        <f t="shared" si="478"/>
        <v>412.14493031123266</v>
      </c>
      <c r="AR408" s="9">
        <f t="shared" si="458"/>
        <v>0</v>
      </c>
      <c r="AS408" s="30">
        <f t="shared" si="459"/>
        <v>2.4889501568871675E-3</v>
      </c>
      <c r="AT408" s="30">
        <f t="shared" si="460"/>
        <v>1.0258081889583932E-3</v>
      </c>
      <c r="AU408" s="30">
        <f t="shared" si="461"/>
        <v>0</v>
      </c>
      <c r="AV408" s="30">
        <f t="shared" si="462"/>
        <v>1.4631419679287743E-3</v>
      </c>
      <c r="AW408" s="28"/>
      <c r="AX408" s="52">
        <f t="shared" si="463"/>
        <v>22.997899449637426</v>
      </c>
      <c r="AY408" s="52">
        <f t="shared" si="464"/>
        <v>13.377507012772783</v>
      </c>
      <c r="AZ408" s="19"/>
      <c r="BA408" s="19"/>
      <c r="BB408" s="53">
        <f t="shared" si="465"/>
        <v>2.2290593194906752</v>
      </c>
      <c r="BC408" s="53">
        <f t="shared" si="466"/>
        <v>-0.11145296597453376</v>
      </c>
      <c r="BD408" s="53">
        <f t="shared" si="467"/>
        <v>-5.5662683029731128E-3</v>
      </c>
      <c r="BE408" s="53">
        <f t="shared" si="468"/>
        <v>-1025.8081889583932</v>
      </c>
      <c r="BF408" s="53">
        <f t="shared" si="469"/>
        <v>-1023.6961488731801</v>
      </c>
      <c r="BG408" s="53">
        <f t="shared" si="470"/>
        <v>3.964510055249665</v>
      </c>
      <c r="BH408" s="53">
        <f t="shared" si="479"/>
        <v>2.0618859226500197</v>
      </c>
      <c r="BI408" s="53">
        <f t="shared" si="471"/>
        <v>-1017.6697528952803</v>
      </c>
    </row>
    <row r="409" spans="1:61" x14ac:dyDescent="0.2">
      <c r="A409" s="34"/>
      <c r="B409" s="89"/>
      <c r="C409" s="91"/>
      <c r="D409" s="19"/>
      <c r="E409" s="55">
        <f t="shared" si="439"/>
        <v>77</v>
      </c>
      <c r="F409" s="27">
        <f t="shared" si="480"/>
        <v>10011.461890455706</v>
      </c>
      <c r="G409" s="27">
        <f t="shared" si="481"/>
        <v>500.57309452278537</v>
      </c>
      <c r="H409" s="28">
        <f t="shared" si="482"/>
        <v>25</v>
      </c>
      <c r="I409" s="27">
        <f t="shared" si="472"/>
        <v>1000000</v>
      </c>
      <c r="J409" s="56">
        <f t="shared" si="473"/>
        <v>9.0169999999999995</v>
      </c>
      <c r="K409" s="52">
        <f t="shared" si="440"/>
        <v>9017</v>
      </c>
      <c r="L409" s="28"/>
      <c r="M409" s="96">
        <f t="shared" si="475"/>
        <v>534.70201361296063</v>
      </c>
      <c r="N409" s="9">
        <v>0</v>
      </c>
      <c r="O409" s="30">
        <f t="shared" si="476"/>
        <v>2.226507321189245E-4</v>
      </c>
      <c r="P409" s="30">
        <f t="shared" si="441"/>
        <v>1.1905179479638881E-4</v>
      </c>
      <c r="Q409" s="30">
        <f t="shared" si="442"/>
        <v>0</v>
      </c>
      <c r="R409" s="30">
        <f t="shared" si="443"/>
        <v>1.0359893732253569E-4</v>
      </c>
      <c r="S409" s="28"/>
      <c r="T409" s="52">
        <f t="shared" si="444"/>
        <v>2.0356956437633267</v>
      </c>
      <c r="U409" s="52">
        <f t="shared" si="438"/>
        <v>0.93415161783730427</v>
      </c>
      <c r="V409" s="19"/>
      <c r="W409" s="19"/>
      <c r="X409" s="53">
        <f t="shared" si="445"/>
        <v>1.0371768128962753</v>
      </c>
      <c r="Y409" s="53">
        <f t="shared" si="446"/>
        <v>-5.1858840644813775E-2</v>
      </c>
      <c r="Z409" s="53">
        <f t="shared" si="447"/>
        <v>-2.5899734330633922E-3</v>
      </c>
      <c r="AA409" s="53">
        <f t="shared" si="448"/>
        <v>-119.05179479638882</v>
      </c>
      <c r="AB409" s="53">
        <f t="shared" si="449"/>
        <v>-118.06906679757041</v>
      </c>
      <c r="AC409" s="53">
        <f t="shared" si="450"/>
        <v>2.1368662285471216</v>
      </c>
      <c r="AD409" s="53">
        <f t="shared" si="477"/>
        <v>0.24801353776489724</v>
      </c>
      <c r="AE409" s="53">
        <f t="shared" si="451"/>
        <v>-115.6841870312584</v>
      </c>
      <c r="AF409" s="19"/>
      <c r="AG409" s="46"/>
      <c r="AH409" s="19"/>
      <c r="AI409" s="55">
        <f t="shared" si="452"/>
        <v>77</v>
      </c>
      <c r="AJ409" s="27">
        <f t="shared" si="453"/>
        <v>10011.461890455706</v>
      </c>
      <c r="AK409" s="27">
        <f t="shared" si="454"/>
        <v>500.57309452278537</v>
      </c>
      <c r="AL409" s="28">
        <f t="shared" si="455"/>
        <v>25</v>
      </c>
      <c r="AM409" s="27">
        <f t="shared" si="456"/>
        <v>1000000</v>
      </c>
      <c r="AN409" s="56">
        <f t="shared" si="474"/>
        <v>9.0169999999999995</v>
      </c>
      <c r="AO409" s="52">
        <f t="shared" si="457"/>
        <v>9017</v>
      </c>
      <c r="AP409" s="28"/>
      <c r="AQ409" s="9">
        <f t="shared" si="478"/>
        <v>433.10863102649813</v>
      </c>
      <c r="AR409" s="9">
        <f t="shared" si="458"/>
        <v>0</v>
      </c>
      <c r="AS409" s="30">
        <f t="shared" si="459"/>
        <v>1.4631419679287743E-3</v>
      </c>
      <c r="AT409" s="30">
        <f t="shared" si="460"/>
        <v>6.3369941472704778E-4</v>
      </c>
      <c r="AU409" s="30">
        <f t="shared" si="461"/>
        <v>0</v>
      </c>
      <c r="AV409" s="30">
        <f t="shared" si="462"/>
        <v>8.2944255320172651E-4</v>
      </c>
      <c r="AW409" s="28"/>
      <c r="AX409" s="52">
        <f t="shared" si="463"/>
        <v>13.377507012772783</v>
      </c>
      <c r="AY409" s="52">
        <f t="shared" si="464"/>
        <v>7.479083502219968</v>
      </c>
      <c r="AZ409" s="19"/>
      <c r="BA409" s="19"/>
      <c r="BB409" s="53">
        <f t="shared" si="465"/>
        <v>1.0371768128962753</v>
      </c>
      <c r="BC409" s="53">
        <f t="shared" si="466"/>
        <v>-5.1858840644813775E-2</v>
      </c>
      <c r="BD409" s="53">
        <f t="shared" si="467"/>
        <v>-2.5899734330633922E-3</v>
      </c>
      <c r="BE409" s="53">
        <f t="shared" si="468"/>
        <v>-633.69941472704772</v>
      </c>
      <c r="BF409" s="53">
        <f t="shared" si="469"/>
        <v>-632.71668672822932</v>
      </c>
      <c r="BG409" s="53">
        <f t="shared" si="470"/>
        <v>2.1368662285471216</v>
      </c>
      <c r="BH409" s="53">
        <f t="shared" si="479"/>
        <v>1.1791324004467789</v>
      </c>
      <c r="BI409" s="53">
        <f t="shared" si="471"/>
        <v>-629.40068809923548</v>
      </c>
    </row>
    <row r="410" spans="1:61" x14ac:dyDescent="0.2">
      <c r="A410" s="34"/>
      <c r="B410" s="89"/>
      <c r="C410" s="91"/>
      <c r="D410" s="19"/>
      <c r="E410" s="55">
        <f t="shared" si="439"/>
        <v>78</v>
      </c>
      <c r="F410" s="27">
        <f t="shared" si="480"/>
        <v>10011.461890455706</v>
      </c>
      <c r="G410" s="27">
        <f t="shared" si="481"/>
        <v>500.57309452278537</v>
      </c>
      <c r="H410" s="28">
        <f t="shared" si="482"/>
        <v>25</v>
      </c>
      <c r="I410" s="27">
        <f t="shared" si="472"/>
        <v>1000000</v>
      </c>
      <c r="J410" s="56">
        <f t="shared" si="473"/>
        <v>8.859</v>
      </c>
      <c r="K410" s="52">
        <f t="shared" si="440"/>
        <v>8859</v>
      </c>
      <c r="L410" s="28"/>
      <c r="M410" s="96">
        <f t="shared" si="475"/>
        <v>561.14625297214752</v>
      </c>
      <c r="N410" s="9">
        <v>0</v>
      </c>
      <c r="O410" s="30">
        <f t="shared" si="476"/>
        <v>1.0359893732253569E-4</v>
      </c>
      <c r="P410" s="30">
        <f t="shared" si="441"/>
        <v>5.8134155490437267E-5</v>
      </c>
      <c r="Q410" s="30">
        <f t="shared" si="442"/>
        <v>0</v>
      </c>
      <c r="R410" s="30">
        <f t="shared" si="443"/>
        <v>4.5464781832098422E-5</v>
      </c>
      <c r="S410" s="28"/>
      <c r="T410" s="52">
        <f t="shared" si="444"/>
        <v>0.93415161783730427</v>
      </c>
      <c r="U410" s="52">
        <f t="shared" si="438"/>
        <v>0.40277250225055994</v>
      </c>
      <c r="V410" s="19"/>
      <c r="W410" s="19"/>
      <c r="X410" s="53">
        <f t="shared" si="445"/>
        <v>0.4551689306699363</v>
      </c>
      <c r="Y410" s="53">
        <f t="shared" si="446"/>
        <v>-2.2758446533496818E-2</v>
      </c>
      <c r="Z410" s="53">
        <f t="shared" si="447"/>
        <v>-1.1366195458024605E-3</v>
      </c>
      <c r="AA410" s="53">
        <f t="shared" si="448"/>
        <v>-58.134155490437266</v>
      </c>
      <c r="AB410" s="53">
        <f t="shared" si="449"/>
        <v>-57.702881625846629</v>
      </c>
      <c r="AC410" s="53">
        <f t="shared" si="450"/>
        <v>1.0898586657759985</v>
      </c>
      <c r="AD410" s="53">
        <f t="shared" si="477"/>
        <v>0.11218946504883393</v>
      </c>
      <c r="AE410" s="53">
        <f t="shared" si="451"/>
        <v>-56.500833495021794</v>
      </c>
      <c r="AF410" s="19"/>
      <c r="AG410" s="46"/>
      <c r="AH410" s="19"/>
      <c r="AI410" s="55">
        <f t="shared" si="452"/>
        <v>78</v>
      </c>
      <c r="AJ410" s="27">
        <f t="shared" si="453"/>
        <v>10011.461890455706</v>
      </c>
      <c r="AK410" s="27">
        <f t="shared" si="454"/>
        <v>500.57309452278537</v>
      </c>
      <c r="AL410" s="28">
        <f t="shared" si="455"/>
        <v>25</v>
      </c>
      <c r="AM410" s="27">
        <f t="shared" si="456"/>
        <v>1000000</v>
      </c>
      <c r="AN410" s="56">
        <f t="shared" si="474"/>
        <v>8.859</v>
      </c>
      <c r="AO410" s="52">
        <f t="shared" si="457"/>
        <v>8859</v>
      </c>
      <c r="AP410" s="28"/>
      <c r="AQ410" s="9">
        <f t="shared" si="478"/>
        <v>454.52846490743951</v>
      </c>
      <c r="AR410" s="9">
        <f t="shared" si="458"/>
        <v>0</v>
      </c>
      <c r="AS410" s="30">
        <f t="shared" si="459"/>
        <v>8.2944255320172651E-4</v>
      </c>
      <c r="AT410" s="30">
        <f t="shared" si="460"/>
        <v>3.77005250435688E-4</v>
      </c>
      <c r="AU410" s="30">
        <f t="shared" si="461"/>
        <v>0</v>
      </c>
      <c r="AV410" s="30">
        <f t="shared" si="462"/>
        <v>4.5243730276603851E-4</v>
      </c>
      <c r="AW410" s="28"/>
      <c r="AX410" s="52">
        <f t="shared" si="463"/>
        <v>7.479083502219968</v>
      </c>
      <c r="AY410" s="52">
        <f t="shared" si="464"/>
        <v>4.0081420652043356</v>
      </c>
      <c r="AZ410" s="19"/>
      <c r="BA410" s="19"/>
      <c r="BB410" s="53">
        <f t="shared" si="465"/>
        <v>0.4551689306699363</v>
      </c>
      <c r="BC410" s="53">
        <f t="shared" si="466"/>
        <v>-2.2758446533496818E-2</v>
      </c>
      <c r="BD410" s="53">
        <f t="shared" si="467"/>
        <v>-1.1366195458024605E-3</v>
      </c>
      <c r="BE410" s="53">
        <f t="shared" si="468"/>
        <v>-377.00525043568803</v>
      </c>
      <c r="BF410" s="53">
        <f t="shared" si="469"/>
        <v>-376.57397657109738</v>
      </c>
      <c r="BG410" s="53">
        <f t="shared" si="470"/>
        <v>1.0898586657759985</v>
      </c>
      <c r="BH410" s="53">
        <f t="shared" si="479"/>
        <v>0.64950306816239034</v>
      </c>
      <c r="BI410" s="53">
        <f t="shared" si="471"/>
        <v>-374.83461483715899</v>
      </c>
    </row>
    <row r="411" spans="1:61" x14ac:dyDescent="0.2">
      <c r="A411" s="34"/>
      <c r="B411" s="89"/>
      <c r="C411" s="91"/>
      <c r="D411" s="19"/>
      <c r="E411" s="55">
        <f t="shared" si="439"/>
        <v>79</v>
      </c>
      <c r="F411" s="27">
        <f t="shared" si="480"/>
        <v>10011.461890455706</v>
      </c>
      <c r="G411" s="27">
        <f t="shared" si="481"/>
        <v>500.57309452278537</v>
      </c>
      <c r="H411" s="28">
        <f t="shared" si="482"/>
        <v>25</v>
      </c>
      <c r="I411" s="27">
        <f t="shared" si="472"/>
        <v>1000000</v>
      </c>
      <c r="J411" s="56">
        <f t="shared" si="473"/>
        <v>8.6679999999999993</v>
      </c>
      <c r="K411" s="52">
        <f t="shared" si="440"/>
        <v>8668</v>
      </c>
      <c r="L411" s="28"/>
      <c r="M411" s="96">
        <f t="shared" si="475"/>
        <v>588.07578968269388</v>
      </c>
      <c r="N411" s="9">
        <v>0</v>
      </c>
      <c r="O411" s="30">
        <f t="shared" si="476"/>
        <v>4.5464781832098422E-5</v>
      </c>
      <c r="P411" s="30">
        <f t="shared" si="441"/>
        <v>2.6736737478662671E-5</v>
      </c>
      <c r="Q411" s="30">
        <f t="shared" si="442"/>
        <v>0</v>
      </c>
      <c r="R411" s="30">
        <f t="shared" si="443"/>
        <v>1.8728044353435751E-5</v>
      </c>
      <c r="S411" s="28"/>
      <c r="T411" s="52">
        <f t="shared" si="444"/>
        <v>0.40277250225055994</v>
      </c>
      <c r="U411" s="52">
        <f t="shared" si="438"/>
        <v>0.16233468845558108</v>
      </c>
      <c r="V411" s="19"/>
      <c r="W411" s="19"/>
      <c r="X411" s="53">
        <f t="shared" si="445"/>
        <v>0.18749510232718619</v>
      </c>
      <c r="Y411" s="53">
        <f t="shared" si="446"/>
        <v>-9.3747551163593113E-3</v>
      </c>
      <c r="Z411" s="53">
        <f t="shared" si="447"/>
        <v>-4.6820110883589376E-4</v>
      </c>
      <c r="AA411" s="53">
        <f t="shared" si="448"/>
        <v>-26.736737478662672</v>
      </c>
      <c r="AB411" s="53">
        <f t="shared" si="449"/>
        <v>-26.559085332560681</v>
      </c>
      <c r="AC411" s="53">
        <f t="shared" si="450"/>
        <v>0.52369425681971449</v>
      </c>
      <c r="AD411" s="53">
        <f t="shared" si="477"/>
        <v>4.7689057041491074E-2</v>
      </c>
      <c r="AE411" s="53">
        <f t="shared" si="451"/>
        <v>-25.987702018699476</v>
      </c>
      <c r="AF411" s="19"/>
      <c r="AG411" s="46"/>
      <c r="AH411" s="19"/>
      <c r="AI411" s="55">
        <f t="shared" si="452"/>
        <v>79</v>
      </c>
      <c r="AJ411" s="27">
        <f t="shared" si="453"/>
        <v>10011.461890455706</v>
      </c>
      <c r="AK411" s="27">
        <f t="shared" si="454"/>
        <v>500.57309452278537</v>
      </c>
      <c r="AL411" s="28">
        <f t="shared" si="455"/>
        <v>25</v>
      </c>
      <c r="AM411" s="27">
        <f t="shared" si="456"/>
        <v>1000000</v>
      </c>
      <c r="AN411" s="56">
        <f t="shared" si="474"/>
        <v>8.6679999999999993</v>
      </c>
      <c r="AO411" s="52">
        <f t="shared" si="457"/>
        <v>8668</v>
      </c>
      <c r="AP411" s="28"/>
      <c r="AQ411" s="9">
        <f t="shared" si="478"/>
        <v>476.34138964298205</v>
      </c>
      <c r="AR411" s="9">
        <f t="shared" si="458"/>
        <v>0</v>
      </c>
      <c r="AS411" s="30">
        <f t="shared" si="459"/>
        <v>4.5243730276603851E-4</v>
      </c>
      <c r="AT411" s="30">
        <f t="shared" si="460"/>
        <v>2.1551461352589741E-4</v>
      </c>
      <c r="AU411" s="30">
        <f t="shared" si="461"/>
        <v>0</v>
      </c>
      <c r="AV411" s="30">
        <f t="shared" si="462"/>
        <v>2.369226892401411E-4</v>
      </c>
      <c r="AW411" s="28"/>
      <c r="AX411" s="52">
        <f t="shared" si="463"/>
        <v>4.0081420652043356</v>
      </c>
      <c r="AY411" s="52">
        <f t="shared" si="464"/>
        <v>2.053645870333543</v>
      </c>
      <c r="AZ411" s="19"/>
      <c r="BA411" s="19"/>
      <c r="BB411" s="53">
        <f t="shared" si="465"/>
        <v>0.18749510232718619</v>
      </c>
      <c r="BC411" s="53">
        <f t="shared" si="466"/>
        <v>-9.3747551163593113E-3</v>
      </c>
      <c r="BD411" s="53">
        <f t="shared" si="467"/>
        <v>-4.6820110883589376E-4</v>
      </c>
      <c r="BE411" s="53">
        <f t="shared" si="468"/>
        <v>-215.5146135258974</v>
      </c>
      <c r="BF411" s="53">
        <f t="shared" si="469"/>
        <v>-215.33696137979541</v>
      </c>
      <c r="BG411" s="53">
        <f t="shared" si="470"/>
        <v>0.52369425681971449</v>
      </c>
      <c r="BH411" s="53">
        <f t="shared" si="479"/>
        <v>0.34367595876145679</v>
      </c>
      <c r="BI411" s="53">
        <f t="shared" si="471"/>
        <v>-214.46959116421425</v>
      </c>
    </row>
    <row r="412" spans="1:61" x14ac:dyDescent="0.2">
      <c r="A412" s="34"/>
      <c r="B412" s="89"/>
      <c r="C412" s="91"/>
      <c r="D412" s="19"/>
      <c r="E412" s="55">
        <f t="shared" si="439"/>
        <v>80</v>
      </c>
      <c r="F412" s="27">
        <f t="shared" si="480"/>
        <v>10011.461890455706</v>
      </c>
      <c r="G412" s="27">
        <f t="shared" si="481"/>
        <v>500.57309452278537</v>
      </c>
      <c r="H412" s="28">
        <f t="shared" si="482"/>
        <v>25</v>
      </c>
      <c r="I412" s="27">
        <f t="shared" si="472"/>
        <v>1000000</v>
      </c>
      <c r="J412" s="56">
        <f t="shared" si="473"/>
        <v>8.4420000000000002</v>
      </c>
      <c r="K412" s="52">
        <f t="shared" si="440"/>
        <v>8442</v>
      </c>
      <c r="L412" s="28"/>
      <c r="M412" s="96">
        <f t="shared" si="475"/>
        <v>615.42359159128341</v>
      </c>
      <c r="N412" s="9">
        <v>0</v>
      </c>
      <c r="O412" s="30">
        <f t="shared" si="476"/>
        <v>1.8728044353435751E-5</v>
      </c>
      <c r="P412" s="30">
        <f t="shared" si="441"/>
        <v>1.1525680319472285E-5</v>
      </c>
      <c r="Q412" s="30">
        <f t="shared" si="442"/>
        <v>0</v>
      </c>
      <c r="R412" s="30">
        <f t="shared" si="443"/>
        <v>7.2023640339634654E-6</v>
      </c>
      <c r="S412" s="28"/>
      <c r="T412" s="52">
        <f t="shared" si="444"/>
        <v>0.16233468845558108</v>
      </c>
      <c r="U412" s="52">
        <f t="shared" si="438"/>
        <v>6.0802357174719573E-2</v>
      </c>
      <c r="V412" s="19"/>
      <c r="W412" s="19"/>
      <c r="X412" s="53">
        <f t="shared" si="445"/>
        <v>7.2106193047214065E-2</v>
      </c>
      <c r="Y412" s="53">
        <f t="shared" si="446"/>
        <v>-3.6053096523607033E-3</v>
      </c>
      <c r="Z412" s="53">
        <f t="shared" si="447"/>
        <v>-1.8005910084908664E-4</v>
      </c>
      <c r="AA412" s="53">
        <f t="shared" si="448"/>
        <v>-11.525680319472285</v>
      </c>
      <c r="AB412" s="53">
        <f t="shared" si="449"/>
        <v>-11.457359495178281</v>
      </c>
      <c r="AC412" s="53">
        <f t="shared" si="450"/>
        <v>0.23598657848892449</v>
      </c>
      <c r="AD412" s="53">
        <f t="shared" si="477"/>
        <v>1.8950707972025613E-2</v>
      </c>
      <c r="AE412" s="53">
        <f t="shared" si="451"/>
        <v>-11.20242220871733</v>
      </c>
      <c r="AF412" s="19"/>
      <c r="AG412" s="46"/>
      <c r="AH412" s="19"/>
      <c r="AI412" s="55">
        <f t="shared" si="452"/>
        <v>80</v>
      </c>
      <c r="AJ412" s="27">
        <f t="shared" si="453"/>
        <v>10011.461890455706</v>
      </c>
      <c r="AK412" s="27">
        <f t="shared" si="454"/>
        <v>500.57309452278537</v>
      </c>
      <c r="AL412" s="28">
        <f t="shared" si="455"/>
        <v>25</v>
      </c>
      <c r="AM412" s="27">
        <f t="shared" si="456"/>
        <v>1000000</v>
      </c>
      <c r="AN412" s="56">
        <f t="shared" si="474"/>
        <v>8.4420000000000002</v>
      </c>
      <c r="AO412" s="52">
        <f t="shared" si="457"/>
        <v>8442</v>
      </c>
      <c r="AP412" s="28"/>
      <c r="AQ412" s="9">
        <f t="shared" si="478"/>
        <v>498.49310918893957</v>
      </c>
      <c r="AR412" s="9">
        <f t="shared" si="458"/>
        <v>0</v>
      </c>
      <c r="AS412" s="30">
        <f t="shared" si="459"/>
        <v>2.369226892401411E-4</v>
      </c>
      <c r="AT412" s="30">
        <f t="shared" si="460"/>
        <v>1.1810432799672285E-4</v>
      </c>
      <c r="AU412" s="30">
        <f t="shared" si="461"/>
        <v>0</v>
      </c>
      <c r="AV412" s="30">
        <f t="shared" si="462"/>
        <v>1.1881836124341825E-4</v>
      </c>
      <c r="AW412" s="28"/>
      <c r="AX412" s="52">
        <f t="shared" si="463"/>
        <v>2.053645870333543</v>
      </c>
      <c r="AY412" s="52">
        <f t="shared" si="464"/>
        <v>1.0030646056169368</v>
      </c>
      <c r="AZ412" s="19"/>
      <c r="BA412" s="19"/>
      <c r="BB412" s="53">
        <f t="shared" si="465"/>
        <v>7.2106193047214065E-2</v>
      </c>
      <c r="BC412" s="53">
        <f t="shared" si="466"/>
        <v>-3.6053096523607033E-3</v>
      </c>
      <c r="BD412" s="53">
        <f t="shared" si="467"/>
        <v>-1.8005910084908664E-4</v>
      </c>
      <c r="BE412" s="53">
        <f t="shared" si="468"/>
        <v>-118.10432799672284</v>
      </c>
      <c r="BF412" s="53">
        <f t="shared" si="469"/>
        <v>-118.03600717242884</v>
      </c>
      <c r="BG412" s="53">
        <f t="shared" si="470"/>
        <v>0.23598657848892449</v>
      </c>
      <c r="BH412" s="53">
        <f t="shared" si="479"/>
        <v>0.17422004364971236</v>
      </c>
      <c r="BI412" s="53">
        <f t="shared" si="471"/>
        <v>-117.62580055029021</v>
      </c>
    </row>
    <row r="413" spans="1:61" x14ac:dyDescent="0.2">
      <c r="A413" s="34"/>
      <c r="B413" s="89"/>
      <c r="C413" s="91"/>
      <c r="D413" s="19"/>
      <c r="E413" s="55">
        <f t="shared" si="439"/>
        <v>81</v>
      </c>
      <c r="F413" s="27">
        <f t="shared" si="480"/>
        <v>10011.461890455706</v>
      </c>
      <c r="G413" s="27">
        <f t="shared" si="481"/>
        <v>500.57309452278537</v>
      </c>
      <c r="H413" s="28">
        <f t="shared" si="482"/>
        <v>25</v>
      </c>
      <c r="I413" s="27">
        <f t="shared" si="472"/>
        <v>1000000</v>
      </c>
      <c r="J413" s="56">
        <f t="shared" si="473"/>
        <v>8.1790000000000003</v>
      </c>
      <c r="K413" s="52">
        <f t="shared" si="440"/>
        <v>8179</v>
      </c>
      <c r="L413" s="28"/>
      <c r="M413" s="96">
        <f t="shared" si="475"/>
        <v>643.13518343898352</v>
      </c>
      <c r="N413" s="9">
        <v>0</v>
      </c>
      <c r="O413" s="30">
        <f t="shared" si="476"/>
        <v>7.2023640339634654E-6</v>
      </c>
      <c r="P413" s="30">
        <f t="shared" si="441"/>
        <v>4.6320937141774313E-6</v>
      </c>
      <c r="Q413" s="30">
        <f t="shared" si="442"/>
        <v>0</v>
      </c>
      <c r="R413" s="30">
        <f t="shared" si="443"/>
        <v>2.5702703197860341E-6</v>
      </c>
      <c r="S413" s="28"/>
      <c r="T413" s="52">
        <f t="shared" si="444"/>
        <v>6.0802357174719573E-2</v>
      </c>
      <c r="U413" s="52">
        <f t="shared" si="438"/>
        <v>2.1022240945529971E-2</v>
      </c>
      <c r="V413" s="19"/>
      <c r="W413" s="19"/>
      <c r="X413" s="53">
        <f t="shared" si="445"/>
        <v>2.5732163354707283E-2</v>
      </c>
      <c r="Y413" s="53">
        <f t="shared" si="446"/>
        <v>-1.2866081677353643E-3</v>
      </c>
      <c r="Z413" s="53">
        <f t="shared" si="447"/>
        <v>-6.4256757994650854E-5</v>
      </c>
      <c r="AA413" s="53">
        <f t="shared" si="448"/>
        <v>-4.6320937141774312</v>
      </c>
      <c r="AB413" s="53">
        <f t="shared" si="449"/>
        <v>-4.6077124157484537</v>
      </c>
      <c r="AC413" s="53">
        <f t="shared" si="450"/>
        <v>9.9194014997917426E-2</v>
      </c>
      <c r="AD413" s="53">
        <f t="shared" si="477"/>
        <v>6.9985240118797028E-3</v>
      </c>
      <c r="AE413" s="53">
        <f t="shared" si="451"/>
        <v>-4.5015198767386568</v>
      </c>
      <c r="AF413" s="19"/>
      <c r="AG413" s="46"/>
      <c r="AH413" s="19"/>
      <c r="AI413" s="55">
        <f t="shared" si="452"/>
        <v>81</v>
      </c>
      <c r="AJ413" s="27">
        <f t="shared" si="453"/>
        <v>10011.461890455706</v>
      </c>
      <c r="AK413" s="27">
        <f t="shared" si="454"/>
        <v>500.57309452278537</v>
      </c>
      <c r="AL413" s="28">
        <f t="shared" si="455"/>
        <v>25</v>
      </c>
      <c r="AM413" s="27">
        <f t="shared" si="456"/>
        <v>1000000</v>
      </c>
      <c r="AN413" s="56">
        <f t="shared" si="474"/>
        <v>8.1790000000000003</v>
      </c>
      <c r="AO413" s="52">
        <f t="shared" si="457"/>
        <v>8179</v>
      </c>
      <c r="AP413" s="28"/>
      <c r="AQ413" s="9">
        <f t="shared" si="478"/>
        <v>520.93949858557664</v>
      </c>
      <c r="AR413" s="9">
        <f t="shared" si="458"/>
        <v>0</v>
      </c>
      <c r="AS413" s="30">
        <f t="shared" si="459"/>
        <v>1.1881836124341825E-4</v>
      </c>
      <c r="AT413" s="30">
        <f t="shared" si="460"/>
        <v>6.1897177528906215E-5</v>
      </c>
      <c r="AU413" s="30">
        <f t="shared" si="461"/>
        <v>0</v>
      </c>
      <c r="AV413" s="30">
        <f t="shared" si="462"/>
        <v>5.6921183714512034E-5</v>
      </c>
      <c r="AW413" s="28"/>
      <c r="AX413" s="52">
        <f t="shared" si="463"/>
        <v>1.0030646056169368</v>
      </c>
      <c r="AY413" s="52">
        <f t="shared" si="464"/>
        <v>0.4655583616009939</v>
      </c>
      <c r="AZ413" s="19"/>
      <c r="BA413" s="19"/>
      <c r="BB413" s="53">
        <f t="shared" si="465"/>
        <v>2.5732163354707283E-2</v>
      </c>
      <c r="BC413" s="53">
        <f t="shared" si="466"/>
        <v>-1.2866081677353643E-3</v>
      </c>
      <c r="BD413" s="53">
        <f t="shared" si="467"/>
        <v>-6.4256757994650854E-5</v>
      </c>
      <c r="BE413" s="53">
        <f t="shared" si="468"/>
        <v>-61.897177528906212</v>
      </c>
      <c r="BF413" s="53">
        <f t="shared" si="469"/>
        <v>-61.872796230477235</v>
      </c>
      <c r="BG413" s="53">
        <f t="shared" si="470"/>
        <v>9.9194014997917426E-2</v>
      </c>
      <c r="BH413" s="53">
        <f t="shared" si="479"/>
        <v>8.4354611551379508E-2</v>
      </c>
      <c r="BI413" s="53">
        <f t="shared" si="471"/>
        <v>-61.689247603927939</v>
      </c>
    </row>
    <row r="414" spans="1:61" x14ac:dyDescent="0.2">
      <c r="A414" s="34"/>
      <c r="B414" s="89"/>
      <c r="C414" s="91"/>
      <c r="D414" s="19"/>
      <c r="E414" s="55">
        <f t="shared" si="439"/>
        <v>82</v>
      </c>
      <c r="F414" s="27">
        <f t="shared" si="480"/>
        <v>10011.461890455706</v>
      </c>
      <c r="G414" s="27">
        <f t="shared" si="481"/>
        <v>500.57309452278537</v>
      </c>
      <c r="H414" s="28">
        <f t="shared" si="482"/>
        <v>25</v>
      </c>
      <c r="I414" s="27">
        <f t="shared" si="472"/>
        <v>1000000</v>
      </c>
      <c r="J414" s="56">
        <f t="shared" si="473"/>
        <v>7.8780000000000001</v>
      </c>
      <c r="K414" s="52">
        <f t="shared" si="440"/>
        <v>7878</v>
      </c>
      <c r="L414" s="28"/>
      <c r="M414" s="96">
        <f t="shared" si="475"/>
        <v>671.18473729163918</v>
      </c>
      <c r="N414" s="9">
        <v>0</v>
      </c>
      <c r="O414" s="30">
        <f t="shared" si="476"/>
        <v>2.5702703197860341E-6</v>
      </c>
      <c r="P414" s="30">
        <f t="shared" si="441"/>
        <v>1.7251262093540868E-6</v>
      </c>
      <c r="Q414" s="30">
        <f t="shared" si="442"/>
        <v>0</v>
      </c>
      <c r="R414" s="30">
        <f t="shared" si="443"/>
        <v>8.451441104319473E-7</v>
      </c>
      <c r="S414" s="28"/>
      <c r="T414" s="52">
        <f t="shared" si="444"/>
        <v>2.1022240945529971E-2</v>
      </c>
      <c r="U414" s="52">
        <f t="shared" si="438"/>
        <v>6.658045301982881E-3</v>
      </c>
      <c r="V414" s="19"/>
      <c r="W414" s="19"/>
      <c r="X414" s="53">
        <f t="shared" si="445"/>
        <v>8.4611280535325292E-3</v>
      </c>
      <c r="Y414" s="53">
        <f t="shared" si="446"/>
        <v>-4.2305640267662652E-4</v>
      </c>
      <c r="Z414" s="53">
        <f t="shared" si="447"/>
        <v>-2.1128602760798683E-5</v>
      </c>
      <c r="AA414" s="53">
        <f t="shared" si="448"/>
        <v>-1.7251262093540867</v>
      </c>
      <c r="AB414" s="53">
        <f t="shared" si="449"/>
        <v>-1.7171092663059915</v>
      </c>
      <c r="AC414" s="53">
        <f t="shared" si="450"/>
        <v>3.8659545854512804E-2</v>
      </c>
      <c r="AD414" s="53">
        <f t="shared" si="477"/>
        <v>2.3857393086136251E-3</v>
      </c>
      <c r="AE414" s="53">
        <f t="shared" si="451"/>
        <v>-1.6760639811428653</v>
      </c>
      <c r="AF414" s="19"/>
      <c r="AG414" s="46"/>
      <c r="AH414" s="19"/>
      <c r="AI414" s="55">
        <f t="shared" si="452"/>
        <v>82</v>
      </c>
      <c r="AJ414" s="27">
        <f t="shared" si="453"/>
        <v>10011.461890455706</v>
      </c>
      <c r="AK414" s="27">
        <f t="shared" si="454"/>
        <v>500.57309452278537</v>
      </c>
      <c r="AL414" s="28">
        <f t="shared" si="455"/>
        <v>25</v>
      </c>
      <c r="AM414" s="27">
        <f t="shared" si="456"/>
        <v>1000000</v>
      </c>
      <c r="AN414" s="56">
        <f t="shared" si="474"/>
        <v>7.8780000000000001</v>
      </c>
      <c r="AO414" s="52">
        <f t="shared" si="457"/>
        <v>7878</v>
      </c>
      <c r="AP414" s="28"/>
      <c r="AQ414" s="9">
        <f t="shared" si="478"/>
        <v>543.65963720622779</v>
      </c>
      <c r="AR414" s="9">
        <f t="shared" si="458"/>
        <v>0</v>
      </c>
      <c r="AS414" s="30">
        <f t="shared" si="459"/>
        <v>5.6921183714512034E-5</v>
      </c>
      <c r="AT414" s="30">
        <f t="shared" si="460"/>
        <v>3.0945750087580653E-5</v>
      </c>
      <c r="AU414" s="30">
        <f t="shared" si="461"/>
        <v>0</v>
      </c>
      <c r="AV414" s="30">
        <f t="shared" si="462"/>
        <v>2.5975433626931381E-5</v>
      </c>
      <c r="AW414" s="28"/>
      <c r="AX414" s="52">
        <f t="shared" si="463"/>
        <v>0.4655583616009939</v>
      </c>
      <c r="AY414" s="52">
        <f t="shared" si="464"/>
        <v>0.20463446611296543</v>
      </c>
      <c r="AZ414" s="19"/>
      <c r="BA414" s="19"/>
      <c r="BB414" s="53">
        <f t="shared" si="465"/>
        <v>8.4611280535325292E-3</v>
      </c>
      <c r="BC414" s="53">
        <f t="shared" si="466"/>
        <v>-4.2305640267662652E-4</v>
      </c>
      <c r="BD414" s="53">
        <f t="shared" si="467"/>
        <v>-2.1128602760798683E-5</v>
      </c>
      <c r="BE414" s="53">
        <f t="shared" si="468"/>
        <v>-30.945750087580652</v>
      </c>
      <c r="BF414" s="53">
        <f t="shared" si="469"/>
        <v>-30.937733144532558</v>
      </c>
      <c r="BG414" s="53">
        <f t="shared" si="470"/>
        <v>3.8659545854512804E-2</v>
      </c>
      <c r="BH414" s="53">
        <f t="shared" si="479"/>
        <v>3.8880436109578038E-2</v>
      </c>
      <c r="BI414" s="53">
        <f t="shared" si="471"/>
        <v>-30.860193162568464</v>
      </c>
    </row>
    <row r="415" spans="1:61" x14ac:dyDescent="0.2">
      <c r="A415" s="34"/>
      <c r="B415" s="89"/>
      <c r="C415" s="91"/>
      <c r="D415" s="19"/>
      <c r="E415" s="55">
        <f t="shared" si="439"/>
        <v>83</v>
      </c>
      <c r="F415" s="27">
        <f t="shared" si="480"/>
        <v>10011.461890455706</v>
      </c>
      <c r="G415" s="27">
        <f t="shared" si="481"/>
        <v>500.57309452278537</v>
      </c>
      <c r="H415" s="28">
        <f t="shared" si="482"/>
        <v>25</v>
      </c>
      <c r="I415" s="27">
        <f t="shared" si="472"/>
        <v>1000000</v>
      </c>
      <c r="J415" s="56">
        <f t="shared" si="473"/>
        <v>7.5369999999999999</v>
      </c>
      <c r="K415" s="52">
        <f t="shared" si="440"/>
        <v>7537</v>
      </c>
      <c r="L415" s="28"/>
      <c r="M415" s="96">
        <f t="shared" si="475"/>
        <v>699.55870349074962</v>
      </c>
      <c r="N415" s="9">
        <v>0</v>
      </c>
      <c r="O415" s="30">
        <f t="shared" si="476"/>
        <v>8.451441104319473E-7</v>
      </c>
      <c r="P415" s="30">
        <f t="shared" si="441"/>
        <v>5.9122791815661597E-7</v>
      </c>
      <c r="Q415" s="30">
        <f t="shared" si="442"/>
        <v>0</v>
      </c>
      <c r="R415" s="30">
        <f t="shared" si="443"/>
        <v>2.5391619227533133E-7</v>
      </c>
      <c r="S415" s="28"/>
      <c r="T415" s="52">
        <f t="shared" si="444"/>
        <v>6.658045301982881E-3</v>
      </c>
      <c r="U415" s="52">
        <f t="shared" si="438"/>
        <v>1.9137663411791723E-3</v>
      </c>
      <c r="V415" s="19"/>
      <c r="W415" s="19"/>
      <c r="X415" s="53">
        <f t="shared" si="445"/>
        <v>2.5420722823341034E-3</v>
      </c>
      <c r="Y415" s="53">
        <f t="shared" si="446"/>
        <v>-1.2710361411670518E-4</v>
      </c>
      <c r="Z415" s="53">
        <f t="shared" si="447"/>
        <v>-6.3479048068832831E-6</v>
      </c>
      <c r="AA415" s="53">
        <f t="shared" si="448"/>
        <v>-0.59122791815661602</v>
      </c>
      <c r="AB415" s="53">
        <f t="shared" si="449"/>
        <v>-0.58881929739320549</v>
      </c>
      <c r="AC415" s="53">
        <f t="shared" si="450"/>
        <v>1.3878738418948787E-2</v>
      </c>
      <c r="AD415" s="53">
        <f t="shared" si="477"/>
        <v>7.4485936806472578E-4</v>
      </c>
      <c r="AE415" s="53">
        <f t="shared" si="451"/>
        <v>-0.57419569960619199</v>
      </c>
      <c r="AF415" s="19"/>
      <c r="AG415" s="46"/>
      <c r="AH415" s="19"/>
      <c r="AI415" s="55">
        <f t="shared" si="452"/>
        <v>83</v>
      </c>
      <c r="AJ415" s="27">
        <f t="shared" si="453"/>
        <v>10011.461890455706</v>
      </c>
      <c r="AK415" s="27">
        <f t="shared" si="454"/>
        <v>500.57309452278537</v>
      </c>
      <c r="AL415" s="28">
        <f t="shared" si="455"/>
        <v>25</v>
      </c>
      <c r="AM415" s="27">
        <f t="shared" si="456"/>
        <v>1000000</v>
      </c>
      <c r="AN415" s="56">
        <f t="shared" si="474"/>
        <v>7.5369999999999999</v>
      </c>
      <c r="AO415" s="52">
        <f t="shared" si="457"/>
        <v>7537</v>
      </c>
      <c r="AP415" s="28"/>
      <c r="AQ415" s="9">
        <f t="shared" si="478"/>
        <v>566.6425498275072</v>
      </c>
      <c r="AR415" s="9">
        <f t="shared" si="458"/>
        <v>0</v>
      </c>
      <c r="AS415" s="30">
        <f t="shared" si="459"/>
        <v>2.5975433626931381E-5</v>
      </c>
      <c r="AT415" s="30">
        <f t="shared" si="460"/>
        <v>1.4718785943239572E-5</v>
      </c>
      <c r="AU415" s="30">
        <f t="shared" si="461"/>
        <v>0</v>
      </c>
      <c r="AV415" s="30">
        <f t="shared" si="462"/>
        <v>1.1256647683691808E-5</v>
      </c>
      <c r="AW415" s="28"/>
      <c r="AX415" s="52">
        <f t="shared" si="463"/>
        <v>0.20463446611296543</v>
      </c>
      <c r="AY415" s="52">
        <f t="shared" si="464"/>
        <v>8.4841353591985164E-2</v>
      </c>
      <c r="AZ415" s="19"/>
      <c r="BA415" s="19"/>
      <c r="BB415" s="53">
        <f t="shared" si="465"/>
        <v>2.5420722823341034E-3</v>
      </c>
      <c r="BC415" s="53">
        <f t="shared" si="466"/>
        <v>-1.2710361411670518E-4</v>
      </c>
      <c r="BD415" s="53">
        <f t="shared" si="467"/>
        <v>-6.3479048068832831E-6</v>
      </c>
      <c r="BE415" s="53">
        <f t="shared" si="468"/>
        <v>-14.718785943239572</v>
      </c>
      <c r="BF415" s="53">
        <f t="shared" si="469"/>
        <v>-14.716377322476161</v>
      </c>
      <c r="BG415" s="53">
        <f t="shared" si="470"/>
        <v>1.3878738418948787E-2</v>
      </c>
      <c r="BH415" s="53">
        <f t="shared" si="479"/>
        <v>1.6997958082706023E-2</v>
      </c>
      <c r="BI415" s="53">
        <f t="shared" si="471"/>
        <v>-14.685500625974505</v>
      </c>
    </row>
    <row r="416" spans="1:61" x14ac:dyDescent="0.2">
      <c r="A416" s="34"/>
      <c r="B416" s="89"/>
      <c r="C416" s="91"/>
      <c r="D416" s="19"/>
      <c r="E416" s="55">
        <f t="shared" si="439"/>
        <v>84</v>
      </c>
      <c r="F416" s="27">
        <f t="shared" si="480"/>
        <v>10011.461890455706</v>
      </c>
      <c r="G416" s="27">
        <f t="shared" si="481"/>
        <v>500.57309452278537</v>
      </c>
      <c r="H416" s="28">
        <f t="shared" si="482"/>
        <v>25</v>
      </c>
      <c r="I416" s="27">
        <f t="shared" si="472"/>
        <v>1000000</v>
      </c>
      <c r="J416" s="56">
        <f t="shared" si="473"/>
        <v>7.1529999999999996</v>
      </c>
      <c r="K416" s="52">
        <f t="shared" si="440"/>
        <v>7153</v>
      </c>
      <c r="L416" s="28"/>
      <c r="M416" s="96">
        <f t="shared" si="475"/>
        <v>728.23868626754756</v>
      </c>
      <c r="N416" s="9">
        <v>0</v>
      </c>
      <c r="O416" s="30">
        <f t="shared" si="476"/>
        <v>2.5391619227533133E-7</v>
      </c>
      <c r="P416" s="30">
        <f t="shared" si="441"/>
        <v>1.8491159428464528E-7</v>
      </c>
      <c r="Q416" s="30">
        <f t="shared" si="442"/>
        <v>0</v>
      </c>
      <c r="R416" s="30">
        <f t="shared" si="443"/>
        <v>6.9004597990686051E-8</v>
      </c>
      <c r="S416" s="28"/>
      <c r="T416" s="52">
        <f t="shared" si="444"/>
        <v>1.9137663411791723E-3</v>
      </c>
      <c r="U416" s="52">
        <f t="shared" ref="U416:U427" si="483">K416*R416</f>
        <v>4.9358988942737735E-4</v>
      </c>
      <c r="V416" s="19"/>
      <c r="W416" s="19"/>
      <c r="X416" s="53">
        <f t="shared" si="445"/>
        <v>6.9083690304996977E-4</v>
      </c>
      <c r="Y416" s="53">
        <f t="shared" si="446"/>
        <v>-3.4541845152498495E-5</v>
      </c>
      <c r="Z416" s="53">
        <f t="shared" si="447"/>
        <v>-1.7251149497671513E-6</v>
      </c>
      <c r="AA416" s="53">
        <f t="shared" si="448"/>
        <v>-0.18491159428464529</v>
      </c>
      <c r="AB416" s="53">
        <f t="shared" si="449"/>
        <v>-0.18425702434169758</v>
      </c>
      <c r="AC416" s="53">
        <f t="shared" si="450"/>
        <v>4.5535886369801413E-3</v>
      </c>
      <c r="AD416" s="53">
        <f t="shared" si="477"/>
        <v>2.1099210426560341E-4</v>
      </c>
      <c r="AE416" s="53">
        <f t="shared" si="451"/>
        <v>-0.17949244360045183</v>
      </c>
      <c r="AF416" s="19"/>
      <c r="AG416" s="46"/>
      <c r="AH416" s="19"/>
      <c r="AI416" s="55">
        <f t="shared" si="452"/>
        <v>84</v>
      </c>
      <c r="AJ416" s="27">
        <f t="shared" si="453"/>
        <v>10011.461890455706</v>
      </c>
      <c r="AK416" s="27">
        <f t="shared" si="454"/>
        <v>500.57309452278537</v>
      </c>
      <c r="AL416" s="28">
        <f t="shared" si="455"/>
        <v>25</v>
      </c>
      <c r="AM416" s="27">
        <f t="shared" si="456"/>
        <v>1000000</v>
      </c>
      <c r="AN416" s="56">
        <f t="shared" si="474"/>
        <v>7.1529999999999996</v>
      </c>
      <c r="AO416" s="52">
        <f t="shared" si="457"/>
        <v>7153</v>
      </c>
      <c r="AP416" s="28"/>
      <c r="AQ416" s="9">
        <f t="shared" si="478"/>
        <v>589.87333587671355</v>
      </c>
      <c r="AR416" s="9">
        <f t="shared" si="458"/>
        <v>0</v>
      </c>
      <c r="AS416" s="30">
        <f t="shared" si="459"/>
        <v>1.1256647683691808E-5</v>
      </c>
      <c r="AT416" s="30">
        <f t="shared" si="460"/>
        <v>6.6399963199681678E-6</v>
      </c>
      <c r="AU416" s="30">
        <f t="shared" si="461"/>
        <v>0</v>
      </c>
      <c r="AV416" s="30">
        <f t="shared" si="462"/>
        <v>4.6166513637236406E-6</v>
      </c>
      <c r="AW416" s="28"/>
      <c r="AX416" s="52">
        <f t="shared" si="463"/>
        <v>8.4841353591985164E-2</v>
      </c>
      <c r="AY416" s="52">
        <f t="shared" si="464"/>
        <v>3.30229072047152E-2</v>
      </c>
      <c r="AZ416" s="19"/>
      <c r="BA416" s="19"/>
      <c r="BB416" s="53">
        <f t="shared" si="465"/>
        <v>6.9083690304996977E-4</v>
      </c>
      <c r="BC416" s="53">
        <f t="shared" si="466"/>
        <v>-3.4541845152498495E-5</v>
      </c>
      <c r="BD416" s="53">
        <f t="shared" si="467"/>
        <v>-1.7251149497671513E-6</v>
      </c>
      <c r="BE416" s="53">
        <f t="shared" si="468"/>
        <v>-6.6399963199681675</v>
      </c>
      <c r="BF416" s="53">
        <f t="shared" si="469"/>
        <v>-6.6393417500252196</v>
      </c>
      <c r="BG416" s="53">
        <f t="shared" si="470"/>
        <v>4.5535886369801413E-3</v>
      </c>
      <c r="BH416" s="53">
        <f t="shared" si="479"/>
        <v>7.0190263955876801E-3</v>
      </c>
      <c r="BI416" s="53">
        <f t="shared" si="471"/>
        <v>-6.6277691349926515</v>
      </c>
    </row>
    <row r="417" spans="1:61" x14ac:dyDescent="0.2">
      <c r="A417" s="34"/>
      <c r="B417" s="89"/>
      <c r="C417" s="91"/>
      <c r="D417" s="19"/>
      <c r="E417" s="55">
        <f t="shared" ref="E417:E420" si="484">E416+1</f>
        <v>85</v>
      </c>
      <c r="F417" s="27">
        <f t="shared" si="480"/>
        <v>10011.461890455706</v>
      </c>
      <c r="G417" s="27">
        <f t="shared" si="481"/>
        <v>500.57309452278537</v>
      </c>
      <c r="H417" s="28">
        <f t="shared" si="482"/>
        <v>25</v>
      </c>
      <c r="I417" s="27">
        <f t="shared" si="472"/>
        <v>1000000</v>
      </c>
      <c r="J417" s="56">
        <f t="shared" si="473"/>
        <v>6.7240000000000002</v>
      </c>
      <c r="K417" s="52">
        <f t="shared" ref="K417:K427" si="485">I417*J417/1000</f>
        <v>6724</v>
      </c>
      <c r="L417" s="28"/>
      <c r="M417" s="96">
        <f t="shared" si="475"/>
        <v>757.22119537545109</v>
      </c>
      <c r="N417" s="9">
        <v>0</v>
      </c>
      <c r="O417" s="30">
        <f t="shared" si="476"/>
        <v>6.9004597990686051E-8</v>
      </c>
      <c r="P417" s="30">
        <f t="shared" ref="P417:P427" si="486">O417*M417/1000</f>
        <v>5.2251744176909741E-8</v>
      </c>
      <c r="Q417" s="30">
        <f t="shared" ref="Q417:Q427" si="487">MIN(N417*O417,O417-P417)</f>
        <v>0</v>
      </c>
      <c r="R417" s="30">
        <f t="shared" ref="R417:R427" si="488">O417-SUM(P417:Q417)</f>
        <v>1.675285381377631E-8</v>
      </c>
      <c r="S417" s="28"/>
      <c r="T417" s="52">
        <f t="shared" ref="T417:T427" si="489">U416</f>
        <v>4.9358988942737735E-4</v>
      </c>
      <c r="U417" s="52">
        <f t="shared" si="483"/>
        <v>1.126461890438319E-4</v>
      </c>
      <c r="V417" s="19"/>
      <c r="W417" s="19"/>
      <c r="X417" s="53">
        <f t="shared" ref="X417:X427" si="490">$R417*F417</f>
        <v>1.6772055751299706E-4</v>
      </c>
      <c r="Y417" s="53">
        <f t="shared" ref="Y417:Y427" si="491">-$R417*G417</f>
        <v>-8.386027875649855E-6</v>
      </c>
      <c r="Z417" s="53">
        <f t="shared" ref="Z417:Z427" si="492">-$R417*H417</f>
        <v>-4.1882134534440777E-7</v>
      </c>
      <c r="AA417" s="53">
        <f t="shared" ref="AA417:AA427" si="493">-P417*I417</f>
        <v>-5.225174417690974E-2</v>
      </c>
      <c r="AB417" s="53">
        <f t="shared" ref="AB417:AB427" si="494">SUM(X417:AA417)</f>
        <v>-5.2092828468617736E-2</v>
      </c>
      <c r="AC417" s="53">
        <f t="shared" ref="AC417:AC427" si="495">-I417*($R416*J417-$R415*J416)/1000</f>
        <v>1.352275606456072E-3</v>
      </c>
      <c r="AD417" s="53">
        <f t="shared" si="477"/>
        <v>5.3602570411102696E-5</v>
      </c>
      <c r="AE417" s="53">
        <f t="shared" ref="AE417:AE427" si="496">SUM(AB417:AD417)</f>
        <v>-5.0686950291750563E-2</v>
      </c>
      <c r="AF417" s="19"/>
      <c r="AG417" s="46"/>
      <c r="AH417" s="19"/>
      <c r="AI417" s="55">
        <f t="shared" ref="AI417:AI427" si="497">AI416+1</f>
        <v>85</v>
      </c>
      <c r="AJ417" s="27">
        <f t="shared" ref="AJ417:AJ427" si="498">F417</f>
        <v>10011.461890455706</v>
      </c>
      <c r="AK417" s="27">
        <f t="shared" ref="AK417:AK427" si="499">G417</f>
        <v>500.57309452278537</v>
      </c>
      <c r="AL417" s="28">
        <f t="shared" ref="AL417:AL427" si="500">$C$32</f>
        <v>25</v>
      </c>
      <c r="AM417" s="27">
        <f t="shared" ref="AM417:AM427" si="501">I417</f>
        <v>1000000</v>
      </c>
      <c r="AN417" s="56">
        <f t="shared" si="474"/>
        <v>6.7240000000000002</v>
      </c>
      <c r="AO417" s="52">
        <f t="shared" ref="AO417:AO427" si="502">AM417*AN417/1000</f>
        <v>6724</v>
      </c>
      <c r="AP417" s="28"/>
      <c r="AQ417" s="9">
        <f t="shared" si="478"/>
        <v>613.3491682541154</v>
      </c>
      <c r="AR417" s="9">
        <f t="shared" ref="AR417:AR427" si="503">N417</f>
        <v>0</v>
      </c>
      <c r="AS417" s="30">
        <f t="shared" ref="AS417:AS427" si="504">AV416</f>
        <v>4.6166513637236406E-6</v>
      </c>
      <c r="AT417" s="30">
        <f t="shared" ref="AT417:AT427" si="505">AS417*AQ417/1000</f>
        <v>2.8316192740591229E-6</v>
      </c>
      <c r="AU417" s="30">
        <f t="shared" ref="AU417:AU427" si="506">MIN(AR417*AS417,AS417-AT417)</f>
        <v>0</v>
      </c>
      <c r="AV417" s="30">
        <f t="shared" ref="AV417:AV427" si="507">AS417-SUM(AT417:AU417)</f>
        <v>1.7850320896645178E-6</v>
      </c>
      <c r="AW417" s="28"/>
      <c r="AX417" s="52">
        <f t="shared" ref="AX417:AX427" si="508">AY416</f>
        <v>3.30229072047152E-2</v>
      </c>
      <c r="AY417" s="52">
        <f t="shared" ref="AY417:AY427" si="509">AO417*AV417</f>
        <v>1.2002555770904217E-2</v>
      </c>
      <c r="AZ417" s="19"/>
      <c r="BA417" s="19"/>
      <c r="BB417" s="53">
        <f t="shared" ref="BB417:BB427" si="510">$R417*AJ417</f>
        <v>1.6772055751299706E-4</v>
      </c>
      <c r="BC417" s="53">
        <f t="shared" ref="BC417:BC427" si="511">-$R417*AK417</f>
        <v>-8.386027875649855E-6</v>
      </c>
      <c r="BD417" s="53">
        <f t="shared" ref="BD417:BD427" si="512">-$R417*AL417</f>
        <v>-4.1882134534440777E-7</v>
      </c>
      <c r="BE417" s="53">
        <f t="shared" ref="BE417:BE427" si="513">-AT417*AM417</f>
        <v>-2.8316192740591228</v>
      </c>
      <c r="BF417" s="53">
        <f t="shared" ref="BF417:BF427" si="514">SUM(BB417:BE417)</f>
        <v>-2.8314603583508307</v>
      </c>
      <c r="BG417" s="53">
        <f t="shared" ref="BG417:BG427" si="515">-AM417*($R416*AN417-$R415*AN416)/1000</f>
        <v>1.352275606456072E-3</v>
      </c>
      <c r="BH417" s="53">
        <f t="shared" si="479"/>
        <v>2.7241337542738536E-3</v>
      </c>
      <c r="BI417" s="53">
        <f t="shared" ref="BI417:BI427" si="516">SUM(BF417:BH417)</f>
        <v>-2.8273839489901005</v>
      </c>
    </row>
    <row r="418" spans="1:61" x14ac:dyDescent="0.2">
      <c r="A418" s="34"/>
      <c r="B418" s="89"/>
      <c r="C418" s="91"/>
      <c r="D418" s="19"/>
      <c r="E418" s="55">
        <f t="shared" si="484"/>
        <v>86</v>
      </c>
      <c r="F418" s="27">
        <f t="shared" si="480"/>
        <v>10011.461890455706</v>
      </c>
      <c r="G418" s="27">
        <f t="shared" si="481"/>
        <v>500.57309452278537</v>
      </c>
      <c r="H418" s="28">
        <f t="shared" si="482"/>
        <v>25</v>
      </c>
      <c r="I418" s="27">
        <f t="shared" si="472"/>
        <v>1000000</v>
      </c>
      <c r="J418" s="56">
        <f t="shared" si="473"/>
        <v>6.2409999999999997</v>
      </c>
      <c r="K418" s="52">
        <f t="shared" si="485"/>
        <v>6241</v>
      </c>
      <c r="L418" s="28"/>
      <c r="M418" s="96">
        <f t="shared" si="475"/>
        <v>794.78197935153764</v>
      </c>
      <c r="N418" s="9">
        <v>0</v>
      </c>
      <c r="O418" s="30">
        <f t="shared" si="476"/>
        <v>1.675285381377631E-8</v>
      </c>
      <c r="P418" s="30">
        <f t="shared" si="486"/>
        <v>1.3314866313900093E-8</v>
      </c>
      <c r="Q418" s="30">
        <f t="shared" si="487"/>
        <v>0</v>
      </c>
      <c r="R418" s="30">
        <f t="shared" si="488"/>
        <v>3.4379874998762175E-9</v>
      </c>
      <c r="S418" s="28"/>
      <c r="T418" s="52">
        <f t="shared" si="489"/>
        <v>1.126461890438319E-4</v>
      </c>
      <c r="U418" s="52">
        <f t="shared" si="483"/>
        <v>2.1456479986727474E-5</v>
      </c>
      <c r="V418" s="19"/>
      <c r="W418" s="19"/>
      <c r="X418" s="53">
        <f t="shared" si="490"/>
        <v>3.4419280834873846E-5</v>
      </c>
      <c r="Y418" s="53">
        <f t="shared" si="491"/>
        <v>-1.7209640417436924E-6</v>
      </c>
      <c r="Z418" s="53">
        <f t="shared" si="492"/>
        <v>-8.5949687496905435E-8</v>
      </c>
      <c r="AA418" s="53">
        <f t="shared" si="493"/>
        <v>-1.3314866313900093E-2</v>
      </c>
      <c r="AB418" s="53">
        <f t="shared" si="494"/>
        <v>-1.328225394679446E-2</v>
      </c>
      <c r="AC418" s="53">
        <f t="shared" si="495"/>
        <v>3.59432356237595E-4</v>
      </c>
      <c r="AD418" s="53">
        <f t="shared" si="477"/>
        <v>1.1932221985436847E-5</v>
      </c>
      <c r="AE418" s="53">
        <f t="shared" si="496"/>
        <v>-1.2910889368571429E-2</v>
      </c>
      <c r="AF418" s="19"/>
      <c r="AG418" s="46"/>
      <c r="AH418" s="19"/>
      <c r="AI418" s="55">
        <f t="shared" si="497"/>
        <v>86</v>
      </c>
      <c r="AJ418" s="27">
        <f t="shared" si="498"/>
        <v>10011.461890455706</v>
      </c>
      <c r="AK418" s="27">
        <f t="shared" si="499"/>
        <v>500.57309452278537</v>
      </c>
      <c r="AL418" s="28">
        <f t="shared" si="500"/>
        <v>25</v>
      </c>
      <c r="AM418" s="27">
        <f t="shared" si="501"/>
        <v>1000000</v>
      </c>
      <c r="AN418" s="56">
        <f t="shared" si="474"/>
        <v>6.2409999999999997</v>
      </c>
      <c r="AO418" s="52">
        <f t="shared" si="502"/>
        <v>6241</v>
      </c>
      <c r="AP418" s="28"/>
      <c r="AQ418" s="9">
        <f t="shared" si="478"/>
        <v>643.77340327474553</v>
      </c>
      <c r="AR418" s="9">
        <f t="shared" si="503"/>
        <v>0</v>
      </c>
      <c r="AS418" s="30">
        <f t="shared" si="504"/>
        <v>1.7850320896645178E-6</v>
      </c>
      <c r="AT418" s="30">
        <f t="shared" si="505"/>
        <v>1.1491561833179572E-6</v>
      </c>
      <c r="AU418" s="30">
        <f t="shared" si="506"/>
        <v>0</v>
      </c>
      <c r="AV418" s="30">
        <f t="shared" si="507"/>
        <v>6.3587590634656054E-7</v>
      </c>
      <c r="AW418" s="28"/>
      <c r="AX418" s="52">
        <f t="shared" si="508"/>
        <v>1.2002555770904217E-2</v>
      </c>
      <c r="AY418" s="52">
        <f t="shared" si="509"/>
        <v>3.9685015315088839E-3</v>
      </c>
      <c r="AZ418" s="19"/>
      <c r="BA418" s="19"/>
      <c r="BB418" s="53">
        <f t="shared" si="510"/>
        <v>3.4419280834873846E-5</v>
      </c>
      <c r="BC418" s="53">
        <f t="shared" si="511"/>
        <v>-1.7209640417436924E-6</v>
      </c>
      <c r="BD418" s="53">
        <f t="shared" si="512"/>
        <v>-8.5949687496905435E-8</v>
      </c>
      <c r="BE418" s="53">
        <f t="shared" si="513"/>
        <v>-1.1491561833179573</v>
      </c>
      <c r="BF418" s="53">
        <f t="shared" si="514"/>
        <v>-1.1491235709508516</v>
      </c>
      <c r="BG418" s="53">
        <f t="shared" si="515"/>
        <v>3.59432356237595E-4</v>
      </c>
      <c r="BH418" s="53">
        <f t="shared" si="479"/>
        <v>9.8804782883661407E-4</v>
      </c>
      <c r="BI418" s="53">
        <f t="shared" si="516"/>
        <v>-1.1477760907657772</v>
      </c>
    </row>
    <row r="419" spans="1:61" x14ac:dyDescent="0.2">
      <c r="A419" s="34"/>
      <c r="B419" s="89"/>
      <c r="C419" s="91"/>
      <c r="D419" s="19"/>
      <c r="E419" s="55">
        <f t="shared" si="484"/>
        <v>87</v>
      </c>
      <c r="F419" s="27">
        <f t="shared" si="480"/>
        <v>10011.461890455706</v>
      </c>
      <c r="G419" s="27">
        <f t="shared" si="481"/>
        <v>500.57309452278537</v>
      </c>
      <c r="H419" s="28">
        <f t="shared" si="482"/>
        <v>25</v>
      </c>
      <c r="I419" s="27">
        <f t="shared" si="472"/>
        <v>1000000</v>
      </c>
      <c r="J419" s="56">
        <f t="shared" si="473"/>
        <v>5.7220000000000004</v>
      </c>
      <c r="K419" s="52">
        <f t="shared" si="485"/>
        <v>5722</v>
      </c>
      <c r="L419" s="28"/>
      <c r="M419" s="96">
        <f t="shared" si="475"/>
        <v>810.3800749027024</v>
      </c>
      <c r="N419" s="9">
        <v>0</v>
      </c>
      <c r="O419" s="30">
        <f t="shared" si="476"/>
        <v>3.4379874998762175E-9</v>
      </c>
      <c r="P419" s="30">
        <f t="shared" si="486"/>
        <v>2.786076567664244E-9</v>
      </c>
      <c r="Q419" s="30">
        <f t="shared" si="487"/>
        <v>0</v>
      </c>
      <c r="R419" s="30">
        <f t="shared" si="488"/>
        <v>6.5191093221197348E-10</v>
      </c>
      <c r="S419" s="28"/>
      <c r="T419" s="52">
        <f t="shared" si="489"/>
        <v>2.1456479986727474E-5</v>
      </c>
      <c r="U419" s="52">
        <f t="shared" si="483"/>
        <v>3.7302343541169123E-6</v>
      </c>
      <c r="V419" s="19"/>
      <c r="W419" s="19"/>
      <c r="X419" s="53">
        <f t="shared" si="490"/>
        <v>6.526581453811626E-6</v>
      </c>
      <c r="Y419" s="53">
        <f t="shared" si="491"/>
        <v>-3.2632907269058131E-7</v>
      </c>
      <c r="Z419" s="53">
        <f t="shared" si="492"/>
        <v>-1.6297773305299336E-8</v>
      </c>
      <c r="AA419" s="53">
        <f t="shared" si="493"/>
        <v>-2.7860765676642439E-3</v>
      </c>
      <c r="AB419" s="53">
        <f t="shared" si="494"/>
        <v>-2.7798926130564281E-3</v>
      </c>
      <c r="AC419" s="53">
        <f t="shared" si="495"/>
        <v>8.4882396177486235E-5</v>
      </c>
      <c r="AD419" s="53">
        <f t="shared" si="477"/>
        <v>2.2705107984966719E-6</v>
      </c>
      <c r="AE419" s="53">
        <f t="shared" si="496"/>
        <v>-2.692739706080445E-3</v>
      </c>
      <c r="AF419" s="19"/>
      <c r="AG419" s="46"/>
      <c r="AH419" s="19"/>
      <c r="AI419" s="55">
        <f t="shared" si="497"/>
        <v>87</v>
      </c>
      <c r="AJ419" s="27">
        <f t="shared" si="498"/>
        <v>10011.461890455706</v>
      </c>
      <c r="AK419" s="27">
        <f t="shared" si="499"/>
        <v>500.57309452278537</v>
      </c>
      <c r="AL419" s="28">
        <f t="shared" si="500"/>
        <v>25</v>
      </c>
      <c r="AM419" s="27">
        <f t="shared" si="501"/>
        <v>1000000</v>
      </c>
      <c r="AN419" s="56">
        <f t="shared" si="474"/>
        <v>5.7220000000000004</v>
      </c>
      <c r="AO419" s="52">
        <f t="shared" si="502"/>
        <v>5722</v>
      </c>
      <c r="AP419" s="28"/>
      <c r="AQ419" s="9">
        <f t="shared" si="478"/>
        <v>656.40786067118904</v>
      </c>
      <c r="AR419" s="9">
        <f t="shared" si="503"/>
        <v>0</v>
      </c>
      <c r="AS419" s="30">
        <f t="shared" si="504"/>
        <v>6.3587590634656054E-7</v>
      </c>
      <c r="AT419" s="30">
        <f t="shared" si="505"/>
        <v>4.1739394333729918E-7</v>
      </c>
      <c r="AU419" s="30">
        <f t="shared" si="506"/>
        <v>0</v>
      </c>
      <c r="AV419" s="30">
        <f t="shared" si="507"/>
        <v>2.1848196300926136E-7</v>
      </c>
      <c r="AW419" s="28"/>
      <c r="AX419" s="52">
        <f t="shared" si="508"/>
        <v>3.9685015315088839E-3</v>
      </c>
      <c r="AY419" s="52">
        <f t="shared" si="509"/>
        <v>1.2501537923389934E-3</v>
      </c>
      <c r="AZ419" s="19"/>
      <c r="BA419" s="19"/>
      <c r="BB419" s="53">
        <f t="shared" si="510"/>
        <v>6.526581453811626E-6</v>
      </c>
      <c r="BC419" s="53">
        <f t="shared" si="511"/>
        <v>-3.2632907269058131E-7</v>
      </c>
      <c r="BD419" s="53">
        <f t="shared" si="512"/>
        <v>-1.6297773305299336E-8</v>
      </c>
      <c r="BE419" s="53">
        <f t="shared" si="513"/>
        <v>-0.41739394333729918</v>
      </c>
      <c r="BF419" s="53">
        <f t="shared" si="514"/>
        <v>-0.41738775938269135</v>
      </c>
      <c r="BG419" s="53">
        <f t="shared" si="515"/>
        <v>8.4882396177486235E-5</v>
      </c>
      <c r="BH419" s="53">
        <f t="shared" si="479"/>
        <v>3.2630764911394659E-4</v>
      </c>
      <c r="BI419" s="53">
        <f t="shared" si="516"/>
        <v>-0.4169765693373999</v>
      </c>
    </row>
    <row r="420" spans="1:61" x14ac:dyDescent="0.2">
      <c r="A420" s="34"/>
      <c r="B420" s="89"/>
      <c r="C420" s="91"/>
      <c r="D420" s="19"/>
      <c r="E420" s="55">
        <f t="shared" si="484"/>
        <v>88</v>
      </c>
      <c r="F420" s="27">
        <f t="shared" si="480"/>
        <v>10011.461890455706</v>
      </c>
      <c r="G420" s="27">
        <f t="shared" si="481"/>
        <v>500.57309452278537</v>
      </c>
      <c r="H420" s="28">
        <f t="shared" si="482"/>
        <v>25</v>
      </c>
      <c r="I420" s="27">
        <f t="shared" si="472"/>
        <v>1000000</v>
      </c>
      <c r="J420" s="56">
        <f t="shared" si="473"/>
        <v>5.1669999999999998</v>
      </c>
      <c r="K420" s="52">
        <f t="shared" si="485"/>
        <v>5167</v>
      </c>
      <c r="L420" s="28"/>
      <c r="M420" s="96">
        <f t="shared" si="475"/>
        <v>826.14722293270654</v>
      </c>
      <c r="N420" s="9">
        <v>0</v>
      </c>
      <c r="O420" s="30">
        <f t="shared" si="476"/>
        <v>6.5191093221197348E-10</v>
      </c>
      <c r="P420" s="30">
        <f t="shared" si="486"/>
        <v>5.3857440624639379E-10</v>
      </c>
      <c r="Q420" s="30">
        <f t="shared" si="487"/>
        <v>0</v>
      </c>
      <c r="R420" s="30">
        <f t="shared" si="488"/>
        <v>1.1333652596557969E-10</v>
      </c>
      <c r="S420" s="28"/>
      <c r="T420" s="52">
        <f t="shared" si="489"/>
        <v>3.7302343541169123E-6</v>
      </c>
      <c r="U420" s="52">
        <f t="shared" si="483"/>
        <v>5.856098296641502E-7</v>
      </c>
      <c r="V420" s="19"/>
      <c r="W420" s="19"/>
      <c r="X420" s="53">
        <f t="shared" si="490"/>
        <v>1.1346643105010446E-6</v>
      </c>
      <c r="Y420" s="53">
        <f t="shared" si="491"/>
        <v>-5.673321552505224E-8</v>
      </c>
      <c r="Z420" s="53">
        <f t="shared" si="492"/>
        <v>-2.8334131491394921E-9</v>
      </c>
      <c r="AA420" s="53">
        <f t="shared" si="493"/>
        <v>-5.3857440624639384E-4</v>
      </c>
      <c r="AB420" s="53">
        <f t="shared" si="494"/>
        <v>-5.37499308564567E-4</v>
      </c>
      <c r="AC420" s="53">
        <f t="shared" si="495"/>
        <v>1.6303740687552449E-5</v>
      </c>
      <c r="AD420" s="53">
        <f t="shared" si="477"/>
        <v>3.947317936161993E-7</v>
      </c>
      <c r="AE420" s="53">
        <f t="shared" si="496"/>
        <v>-5.2080083608339834E-4</v>
      </c>
      <c r="AF420" s="19"/>
      <c r="AG420" s="46"/>
      <c r="AH420" s="19"/>
      <c r="AI420" s="55">
        <f t="shared" si="497"/>
        <v>88</v>
      </c>
      <c r="AJ420" s="27">
        <f t="shared" si="498"/>
        <v>10011.461890455706</v>
      </c>
      <c r="AK420" s="27">
        <f t="shared" si="499"/>
        <v>500.57309452278537</v>
      </c>
      <c r="AL420" s="28">
        <f t="shared" si="500"/>
        <v>25</v>
      </c>
      <c r="AM420" s="27">
        <f t="shared" si="501"/>
        <v>1000000</v>
      </c>
      <c r="AN420" s="56">
        <f t="shared" si="474"/>
        <v>5.1669999999999998</v>
      </c>
      <c r="AO420" s="52">
        <f t="shared" si="502"/>
        <v>5167</v>
      </c>
      <c r="AP420" s="28"/>
      <c r="AQ420" s="9">
        <f t="shared" si="478"/>
        <v>669.17925057549235</v>
      </c>
      <c r="AR420" s="9">
        <f t="shared" si="503"/>
        <v>0</v>
      </c>
      <c r="AS420" s="30">
        <f t="shared" si="504"/>
        <v>2.1848196300926136E-7</v>
      </c>
      <c r="AT420" s="30">
        <f t="shared" si="505"/>
        <v>1.4620359627079995E-7</v>
      </c>
      <c r="AU420" s="30">
        <f t="shared" si="506"/>
        <v>0</v>
      </c>
      <c r="AV420" s="30">
        <f t="shared" si="507"/>
        <v>7.2278366738461413E-8</v>
      </c>
      <c r="AW420" s="28"/>
      <c r="AX420" s="52">
        <f t="shared" si="508"/>
        <v>1.2501537923389934E-3</v>
      </c>
      <c r="AY420" s="52">
        <f t="shared" si="509"/>
        <v>3.7346232093763012E-4</v>
      </c>
      <c r="AZ420" s="19"/>
      <c r="BA420" s="19"/>
      <c r="BB420" s="53">
        <f t="shared" si="510"/>
        <v>1.1346643105010446E-6</v>
      </c>
      <c r="BC420" s="53">
        <f t="shared" si="511"/>
        <v>-5.673321552505224E-8</v>
      </c>
      <c r="BD420" s="53">
        <f t="shared" si="512"/>
        <v>-2.8334131491394921E-9</v>
      </c>
      <c r="BE420" s="53">
        <f t="shared" si="513"/>
        <v>-0.14620359627079996</v>
      </c>
      <c r="BF420" s="53">
        <f t="shared" si="514"/>
        <v>-0.14620252117311813</v>
      </c>
      <c r="BG420" s="53">
        <f t="shared" si="515"/>
        <v>1.6303740687552449E-5</v>
      </c>
      <c r="BH420" s="53">
        <f t="shared" si="479"/>
        <v>1.0272128687122382E-4</v>
      </c>
      <c r="BI420" s="53">
        <f t="shared" si="516"/>
        <v>-0.14608349614555935</v>
      </c>
    </row>
    <row r="421" spans="1:61" x14ac:dyDescent="0.2">
      <c r="A421" s="34"/>
      <c r="B421" s="89"/>
      <c r="C421" s="91"/>
      <c r="D421" s="19"/>
      <c r="E421" s="55">
        <f>E420+1</f>
        <v>89</v>
      </c>
      <c r="F421" s="27">
        <f t="shared" si="480"/>
        <v>10011.461890455706</v>
      </c>
      <c r="G421" s="27">
        <f t="shared" si="481"/>
        <v>500.57309452278537</v>
      </c>
      <c r="H421" s="28">
        <f t="shared" si="482"/>
        <v>25</v>
      </c>
      <c r="I421" s="27">
        <f t="shared" si="472"/>
        <v>1000000</v>
      </c>
      <c r="J421" s="56">
        <f t="shared" si="473"/>
        <v>4.5730000000000004</v>
      </c>
      <c r="K421" s="52">
        <f t="shared" si="485"/>
        <v>4573</v>
      </c>
      <c r="L421" s="28"/>
      <c r="M421" s="96">
        <f t="shared" si="475"/>
        <v>842.18445684985284</v>
      </c>
      <c r="N421" s="9">
        <v>0</v>
      </c>
      <c r="O421" s="30">
        <f t="shared" si="476"/>
        <v>1.1333652596557969E-10</v>
      </c>
      <c r="P421" s="30">
        <f t="shared" si="486"/>
        <v>9.5450260561570978E-11</v>
      </c>
      <c r="Q421" s="30">
        <f t="shared" si="487"/>
        <v>0</v>
      </c>
      <c r="R421" s="30">
        <f t="shared" si="488"/>
        <v>1.788626540400871E-11</v>
      </c>
      <c r="S421" s="28"/>
      <c r="T421" s="52">
        <f t="shared" si="489"/>
        <v>5.856098296641502E-7</v>
      </c>
      <c r="U421" s="52">
        <f t="shared" si="483"/>
        <v>8.1793891692531834E-8</v>
      </c>
      <c r="V421" s="19"/>
      <c r="W421" s="19"/>
      <c r="X421" s="53">
        <f t="shared" si="490"/>
        <v>1.7906766445480955E-7</v>
      </c>
      <c r="Y421" s="53">
        <f t="shared" si="491"/>
        <v>-8.9533832227404777E-9</v>
      </c>
      <c r="Z421" s="53">
        <f t="shared" si="492"/>
        <v>-4.4715663510021773E-10</v>
      </c>
      <c r="AA421" s="53">
        <f t="shared" si="493"/>
        <v>-9.5450260561570979E-5</v>
      </c>
      <c r="AB421" s="53">
        <f t="shared" si="494"/>
        <v>-9.5280593436974009E-5</v>
      </c>
      <c r="AC421" s="53">
        <f t="shared" si="495"/>
        <v>2.8501358534986711E-6</v>
      </c>
      <c r="AD421" s="53">
        <f t="shared" si="477"/>
        <v>6.2042027657211791E-8</v>
      </c>
      <c r="AE421" s="53">
        <f t="shared" si="496"/>
        <v>-9.236841555581813E-5</v>
      </c>
      <c r="AF421" s="19"/>
      <c r="AG421" s="46"/>
      <c r="AH421" s="19"/>
      <c r="AI421" s="55">
        <f t="shared" si="497"/>
        <v>89</v>
      </c>
      <c r="AJ421" s="27">
        <f t="shared" si="498"/>
        <v>10011.461890455706</v>
      </c>
      <c r="AK421" s="27">
        <f t="shared" si="499"/>
        <v>500.57309452278537</v>
      </c>
      <c r="AL421" s="28">
        <f t="shared" si="500"/>
        <v>25</v>
      </c>
      <c r="AM421" s="27">
        <f t="shared" si="501"/>
        <v>1000000</v>
      </c>
      <c r="AN421" s="56">
        <f t="shared" si="474"/>
        <v>4.5730000000000004</v>
      </c>
      <c r="AO421" s="52">
        <f t="shared" si="502"/>
        <v>4573</v>
      </c>
      <c r="AP421" s="28"/>
      <c r="AQ421" s="9">
        <f t="shared" si="478"/>
        <v>682.16941004838088</v>
      </c>
      <c r="AR421" s="9">
        <f t="shared" si="503"/>
        <v>0</v>
      </c>
      <c r="AS421" s="30">
        <f t="shared" si="504"/>
        <v>7.2278366738461413E-8</v>
      </c>
      <c r="AT421" s="30">
        <f t="shared" si="505"/>
        <v>4.9306090797236741E-8</v>
      </c>
      <c r="AU421" s="30">
        <f t="shared" si="506"/>
        <v>0</v>
      </c>
      <c r="AV421" s="30">
        <f t="shared" si="507"/>
        <v>2.2972275941224672E-8</v>
      </c>
      <c r="AW421" s="28"/>
      <c r="AX421" s="52">
        <f t="shared" si="508"/>
        <v>3.7346232093763012E-4</v>
      </c>
      <c r="AY421" s="52">
        <f t="shared" si="509"/>
        <v>1.0505221787922043E-4</v>
      </c>
      <c r="AZ421" s="19"/>
      <c r="BA421" s="19"/>
      <c r="BB421" s="53">
        <f t="shared" si="510"/>
        <v>1.7906766445480955E-7</v>
      </c>
      <c r="BC421" s="53">
        <f t="shared" si="511"/>
        <v>-8.9533832227404777E-9</v>
      </c>
      <c r="BD421" s="53">
        <f t="shared" si="512"/>
        <v>-4.4715663510021773E-10</v>
      </c>
      <c r="BE421" s="53">
        <f t="shared" si="513"/>
        <v>-4.9306090797236739E-2</v>
      </c>
      <c r="BF421" s="53">
        <f t="shared" si="514"/>
        <v>-4.9305921130112139E-2</v>
      </c>
      <c r="BG421" s="53">
        <f t="shared" si="515"/>
        <v>2.8501358534986711E-6</v>
      </c>
      <c r="BH421" s="53">
        <f t="shared" si="479"/>
        <v>3.067377836071633E-5</v>
      </c>
      <c r="BI421" s="53">
        <f t="shared" si="516"/>
        <v>-4.927239721589792E-2</v>
      </c>
    </row>
    <row r="422" spans="1:61" x14ac:dyDescent="0.2">
      <c r="A422" s="34"/>
      <c r="B422" s="89"/>
      <c r="C422" s="91"/>
      <c r="D422" s="19"/>
      <c r="E422" s="55">
        <f>E421+1</f>
        <v>90</v>
      </c>
      <c r="F422" s="27">
        <f t="shared" si="480"/>
        <v>10011.461890455706</v>
      </c>
      <c r="G422" s="27">
        <f t="shared" si="481"/>
        <v>500.57309452278537</v>
      </c>
      <c r="H422" s="28">
        <f t="shared" si="482"/>
        <v>25</v>
      </c>
      <c r="I422" s="27">
        <f t="shared" si="472"/>
        <v>1000000</v>
      </c>
      <c r="J422" s="56">
        <f t="shared" si="473"/>
        <v>3.9380000000000002</v>
      </c>
      <c r="K422" s="52">
        <f t="shared" si="485"/>
        <v>3938</v>
      </c>
      <c r="L422" s="28"/>
      <c r="M422" s="96">
        <f t="shared" si="475"/>
        <v>858.66622592833551</v>
      </c>
      <c r="N422" s="9">
        <v>0</v>
      </c>
      <c r="O422" s="30">
        <f t="shared" si="476"/>
        <v>1.788626540400871E-11</v>
      </c>
      <c r="P422" s="30">
        <f t="shared" si="486"/>
        <v>1.5358332010412714E-11</v>
      </c>
      <c r="Q422" s="30">
        <f t="shared" si="487"/>
        <v>0</v>
      </c>
      <c r="R422" s="30">
        <f t="shared" si="488"/>
        <v>2.527933393595996E-12</v>
      </c>
      <c r="S422" s="28"/>
      <c r="T422" s="52">
        <f t="shared" si="489"/>
        <v>8.1793891692531834E-8</v>
      </c>
      <c r="U422" s="52">
        <f t="shared" si="483"/>
        <v>9.9550017039810327E-9</v>
      </c>
      <c r="V422" s="19"/>
      <c r="W422" s="19"/>
      <c r="X422" s="53">
        <f t="shared" si="490"/>
        <v>2.5308308831596681E-8</v>
      </c>
      <c r="Y422" s="53">
        <f t="shared" si="491"/>
        <v>-1.265415441579834E-9</v>
      </c>
      <c r="Z422" s="53">
        <f t="shared" si="492"/>
        <v>-6.3198334839899904E-11</v>
      </c>
      <c r="AA422" s="53">
        <f t="shared" si="493"/>
        <v>-1.5358332010412714E-5</v>
      </c>
      <c r="AB422" s="53">
        <f t="shared" si="494"/>
        <v>-1.5334352315357538E-5</v>
      </c>
      <c r="AC422" s="53">
        <f t="shared" si="495"/>
        <v>4.4785182007960962E-7</v>
      </c>
      <c r="AD422" s="53">
        <f t="shared" si="477"/>
        <v>8.688790859742192E-9</v>
      </c>
      <c r="AE422" s="53">
        <f t="shared" si="496"/>
        <v>-1.4877811704418186E-5</v>
      </c>
      <c r="AF422" s="19"/>
      <c r="AG422" s="46"/>
      <c r="AH422" s="19"/>
      <c r="AI422" s="55">
        <f t="shared" si="497"/>
        <v>90</v>
      </c>
      <c r="AJ422" s="27">
        <f t="shared" si="498"/>
        <v>10011.461890455706</v>
      </c>
      <c r="AK422" s="27">
        <f t="shared" si="499"/>
        <v>500.57309452278537</v>
      </c>
      <c r="AL422" s="28">
        <f t="shared" si="500"/>
        <v>25</v>
      </c>
      <c r="AM422" s="27">
        <f t="shared" si="501"/>
        <v>1000000</v>
      </c>
      <c r="AN422" s="56">
        <f t="shared" si="474"/>
        <v>3.9380000000000002</v>
      </c>
      <c r="AO422" s="52">
        <f t="shared" si="502"/>
        <v>3938</v>
      </c>
      <c r="AP422" s="28"/>
      <c r="AQ422" s="9">
        <f t="shared" si="478"/>
        <v>695.51964300195186</v>
      </c>
      <c r="AR422" s="9">
        <f t="shared" si="503"/>
        <v>0</v>
      </c>
      <c r="AS422" s="30">
        <f t="shared" si="504"/>
        <v>2.2972275941224672E-8</v>
      </c>
      <c r="AT422" s="30">
        <f t="shared" si="505"/>
        <v>1.5977669161582913E-8</v>
      </c>
      <c r="AU422" s="30">
        <f t="shared" si="506"/>
        <v>0</v>
      </c>
      <c r="AV422" s="30">
        <f t="shared" si="507"/>
        <v>6.9946067796417595E-9</v>
      </c>
      <c r="AW422" s="28"/>
      <c r="AX422" s="52">
        <f t="shared" si="508"/>
        <v>1.0505221787922043E-4</v>
      </c>
      <c r="AY422" s="52">
        <f t="shared" si="509"/>
        <v>2.7544761498229249E-5</v>
      </c>
      <c r="AZ422" s="19"/>
      <c r="BA422" s="19"/>
      <c r="BB422" s="53">
        <f t="shared" si="510"/>
        <v>2.5308308831596681E-8</v>
      </c>
      <c r="BC422" s="53">
        <f t="shared" si="511"/>
        <v>-1.265415441579834E-9</v>
      </c>
      <c r="BD422" s="53">
        <f t="shared" si="512"/>
        <v>-6.3198334839899904E-11</v>
      </c>
      <c r="BE422" s="53">
        <f t="shared" si="513"/>
        <v>-1.5977669161582914E-2</v>
      </c>
      <c r="BF422" s="53">
        <f t="shared" si="514"/>
        <v>-1.5977645181887858E-2</v>
      </c>
      <c r="BG422" s="53">
        <f t="shared" si="515"/>
        <v>4.4785182007960962E-7</v>
      </c>
      <c r="BH422" s="53">
        <f t="shared" si="479"/>
        <v>8.626354754302584E-6</v>
      </c>
      <c r="BI422" s="53">
        <f t="shared" si="516"/>
        <v>-1.5968570975313474E-2</v>
      </c>
    </row>
    <row r="423" spans="1:61" x14ac:dyDescent="0.2">
      <c r="A423" s="34"/>
      <c r="B423" s="89"/>
      <c r="C423" s="91"/>
      <c r="D423" s="19"/>
      <c r="E423" s="55">
        <f t="shared" ref="E423:E427" si="517">E422+1</f>
        <v>91</v>
      </c>
      <c r="F423" s="27">
        <f t="shared" si="480"/>
        <v>10011.461890455706</v>
      </c>
      <c r="G423" s="27">
        <f t="shared" si="481"/>
        <v>500.57309452278537</v>
      </c>
      <c r="H423" s="28">
        <f t="shared" si="482"/>
        <v>25</v>
      </c>
      <c r="I423" s="27">
        <f t="shared" si="472"/>
        <v>1000000</v>
      </c>
      <c r="J423" s="56">
        <f t="shared" si="473"/>
        <v>3.26</v>
      </c>
      <c r="K423" s="52">
        <f t="shared" si="485"/>
        <v>3260</v>
      </c>
      <c r="L423" s="28"/>
      <c r="M423" s="96">
        <f t="shared" si="475"/>
        <v>875.91384630607388</v>
      </c>
      <c r="N423" s="9">
        <v>0</v>
      </c>
      <c r="O423" s="30">
        <f t="shared" si="476"/>
        <v>2.527933393595996E-12</v>
      </c>
      <c r="P423" s="30">
        <f t="shared" si="486"/>
        <v>2.214251861990235E-12</v>
      </c>
      <c r="Q423" s="30">
        <f t="shared" si="487"/>
        <v>0</v>
      </c>
      <c r="R423" s="30">
        <f t="shared" si="488"/>
        <v>3.1368153160576098E-13</v>
      </c>
      <c r="S423" s="28"/>
      <c r="T423" s="52">
        <f t="shared" si="489"/>
        <v>9.9550017039810327E-9</v>
      </c>
      <c r="U423" s="52">
        <f t="shared" si="483"/>
        <v>1.0226017930347808E-9</v>
      </c>
      <c r="V423" s="19"/>
      <c r="W423" s="19"/>
      <c r="X423" s="53">
        <f t="shared" si="490"/>
        <v>3.1404106994108532E-9</v>
      </c>
      <c r="Y423" s="53">
        <f t="shared" si="491"/>
        <v>-1.5702053497054267E-10</v>
      </c>
      <c r="Z423" s="53">
        <f t="shared" si="492"/>
        <v>-7.8420382901440245E-12</v>
      </c>
      <c r="AA423" s="53">
        <f t="shared" si="493"/>
        <v>-2.2142518619902352E-6</v>
      </c>
      <c r="AB423" s="53">
        <f t="shared" si="494"/>
        <v>-2.2112763138640848E-6</v>
      </c>
      <c r="AC423" s="53">
        <f t="shared" si="495"/>
        <v>6.2195050297863363E-8</v>
      </c>
      <c r="AD423" s="53">
        <f t="shared" si="477"/>
        <v>1.0621919488429239E-9</v>
      </c>
      <c r="AE423" s="53">
        <f t="shared" si="496"/>
        <v>-2.1480190716173784E-6</v>
      </c>
      <c r="AF423" s="19"/>
      <c r="AG423" s="46"/>
      <c r="AH423" s="19"/>
      <c r="AI423" s="55">
        <f t="shared" si="497"/>
        <v>91</v>
      </c>
      <c r="AJ423" s="27">
        <f t="shared" si="498"/>
        <v>10011.461890455706</v>
      </c>
      <c r="AK423" s="27">
        <f t="shared" si="499"/>
        <v>500.57309452278537</v>
      </c>
      <c r="AL423" s="28">
        <f t="shared" si="500"/>
        <v>25</v>
      </c>
      <c r="AM423" s="27">
        <f t="shared" si="501"/>
        <v>1000000</v>
      </c>
      <c r="AN423" s="56">
        <f t="shared" si="474"/>
        <v>3.26</v>
      </c>
      <c r="AO423" s="52">
        <f t="shared" si="502"/>
        <v>3260</v>
      </c>
      <c r="AP423" s="28"/>
      <c r="AQ423" s="9">
        <f t="shared" si="478"/>
        <v>709.49021550791986</v>
      </c>
      <c r="AR423" s="9">
        <f t="shared" si="503"/>
        <v>0</v>
      </c>
      <c r="AS423" s="30">
        <f t="shared" si="504"/>
        <v>6.9946067796417595E-9</v>
      </c>
      <c r="AT423" s="30">
        <f t="shared" si="505"/>
        <v>4.9626050714811892E-9</v>
      </c>
      <c r="AU423" s="30">
        <f t="shared" si="506"/>
        <v>0</v>
      </c>
      <c r="AV423" s="30">
        <f t="shared" si="507"/>
        <v>2.0320017081605703E-9</v>
      </c>
      <c r="AW423" s="28"/>
      <c r="AX423" s="52">
        <f t="shared" si="508"/>
        <v>2.7544761498229249E-5</v>
      </c>
      <c r="AY423" s="52">
        <f t="shared" si="509"/>
        <v>6.6243255686034591E-6</v>
      </c>
      <c r="AZ423" s="19"/>
      <c r="BA423" s="19"/>
      <c r="BB423" s="53">
        <f t="shared" si="510"/>
        <v>3.1404106994108532E-9</v>
      </c>
      <c r="BC423" s="53">
        <f t="shared" si="511"/>
        <v>-1.5702053497054267E-10</v>
      </c>
      <c r="BD423" s="53">
        <f t="shared" si="512"/>
        <v>-7.8420382901440245E-12</v>
      </c>
      <c r="BE423" s="53">
        <f t="shared" si="513"/>
        <v>-4.9626050714811892E-3</v>
      </c>
      <c r="BF423" s="53">
        <f t="shared" si="514"/>
        <v>-4.9626020959330627E-3</v>
      </c>
      <c r="BG423" s="53">
        <f t="shared" si="515"/>
        <v>6.2195050297863363E-8</v>
      </c>
      <c r="BH423" s="53">
        <f t="shared" si="479"/>
        <v>2.2615633478104587E-6</v>
      </c>
      <c r="BI423" s="53">
        <f t="shared" si="516"/>
        <v>-4.9602783375349542E-3</v>
      </c>
    </row>
    <row r="424" spans="1:61" x14ac:dyDescent="0.2">
      <c r="A424" s="34"/>
      <c r="B424" s="89"/>
      <c r="C424" s="91"/>
      <c r="D424" s="19"/>
      <c r="E424" s="55">
        <f t="shared" si="517"/>
        <v>92</v>
      </c>
      <c r="F424" s="27">
        <f t="shared" si="480"/>
        <v>10011.461890455706</v>
      </c>
      <c r="G424" s="27">
        <f t="shared" si="481"/>
        <v>500.57309452278537</v>
      </c>
      <c r="H424" s="28">
        <f t="shared" si="482"/>
        <v>25</v>
      </c>
      <c r="I424" s="27">
        <f t="shared" si="472"/>
        <v>1000000</v>
      </c>
      <c r="J424" s="56">
        <f t="shared" si="473"/>
        <v>2.536</v>
      </c>
      <c r="K424" s="52">
        <f t="shared" si="485"/>
        <v>2536</v>
      </c>
      <c r="L424" s="28"/>
      <c r="M424" s="96">
        <f t="shared" si="475"/>
        <v>894.53885848838627</v>
      </c>
      <c r="N424" s="9">
        <v>0</v>
      </c>
      <c r="O424" s="30">
        <f t="shared" si="476"/>
        <v>3.1368153160576098E-13</v>
      </c>
      <c r="P424" s="30">
        <f t="shared" si="486"/>
        <v>2.8060031921150606E-13</v>
      </c>
      <c r="Q424" s="30">
        <f t="shared" si="487"/>
        <v>0</v>
      </c>
      <c r="R424" s="30">
        <f t="shared" si="488"/>
        <v>3.3081212394254914E-14</v>
      </c>
      <c r="S424" s="28"/>
      <c r="T424" s="52">
        <f t="shared" si="489"/>
        <v>1.0226017930347808E-9</v>
      </c>
      <c r="U424" s="52">
        <f t="shared" si="483"/>
        <v>8.3893954631830462E-11</v>
      </c>
      <c r="V424" s="19"/>
      <c r="W424" s="19"/>
      <c r="X424" s="53">
        <f t="shared" si="490"/>
        <v>3.3119129717515404E-10</v>
      </c>
      <c r="Y424" s="53">
        <f t="shared" si="491"/>
        <v>-1.6559564858757705E-11</v>
      </c>
      <c r="Z424" s="53">
        <f t="shared" si="492"/>
        <v>-8.2703030985637291E-13</v>
      </c>
      <c r="AA424" s="53">
        <f t="shared" si="493"/>
        <v>-2.8060031921150609E-7</v>
      </c>
      <c r="AB424" s="53">
        <f t="shared" si="494"/>
        <v>-2.8028651450949957E-7</v>
      </c>
      <c r="AC424" s="53">
        <f t="shared" si="495"/>
        <v>7.4455664989707359E-9</v>
      </c>
      <c r="AD424" s="53">
        <f t="shared" si="477"/>
        <v>1.0978170230085696E-10</v>
      </c>
      <c r="AE424" s="53">
        <f t="shared" si="496"/>
        <v>-2.7273116630822796E-7</v>
      </c>
      <c r="AF424" s="19"/>
      <c r="AG424" s="46"/>
      <c r="AH424" s="19"/>
      <c r="AI424" s="55">
        <f t="shared" si="497"/>
        <v>92</v>
      </c>
      <c r="AJ424" s="27">
        <f t="shared" si="498"/>
        <v>10011.461890455706</v>
      </c>
      <c r="AK424" s="27">
        <f t="shared" si="499"/>
        <v>500.57309452278537</v>
      </c>
      <c r="AL424" s="28">
        <f t="shared" si="500"/>
        <v>25</v>
      </c>
      <c r="AM424" s="27">
        <f t="shared" si="501"/>
        <v>1000000</v>
      </c>
      <c r="AN424" s="56">
        <f t="shared" si="474"/>
        <v>2.536</v>
      </c>
      <c r="AO424" s="52">
        <f t="shared" si="502"/>
        <v>2536</v>
      </c>
      <c r="AP424" s="28"/>
      <c r="AQ424" s="9">
        <f t="shared" si="478"/>
        <v>724.57647537559296</v>
      </c>
      <c r="AR424" s="9">
        <f t="shared" si="503"/>
        <v>0</v>
      </c>
      <c r="AS424" s="30">
        <f t="shared" si="504"/>
        <v>2.0320017081605703E-9</v>
      </c>
      <c r="AT424" s="30">
        <f t="shared" si="505"/>
        <v>1.4723406356561703E-9</v>
      </c>
      <c r="AU424" s="30">
        <f t="shared" si="506"/>
        <v>0</v>
      </c>
      <c r="AV424" s="30">
        <f t="shared" si="507"/>
        <v>5.5966107250440006E-10</v>
      </c>
      <c r="AW424" s="28"/>
      <c r="AX424" s="52">
        <f t="shared" si="508"/>
        <v>6.6243255686034591E-6</v>
      </c>
      <c r="AY424" s="52">
        <f t="shared" si="509"/>
        <v>1.4193004798711586E-6</v>
      </c>
      <c r="AZ424" s="19"/>
      <c r="BA424" s="19"/>
      <c r="BB424" s="53">
        <f t="shared" si="510"/>
        <v>3.3119129717515404E-10</v>
      </c>
      <c r="BC424" s="53">
        <f t="shared" si="511"/>
        <v>-1.6559564858757705E-11</v>
      </c>
      <c r="BD424" s="53">
        <f t="shared" si="512"/>
        <v>-8.2703030985637291E-13</v>
      </c>
      <c r="BE424" s="53">
        <f t="shared" si="513"/>
        <v>-1.4723406356561702E-3</v>
      </c>
      <c r="BF424" s="53">
        <f t="shared" si="514"/>
        <v>-1.4723403218514682E-3</v>
      </c>
      <c r="BG424" s="53">
        <f t="shared" si="515"/>
        <v>7.4455664989707359E-9</v>
      </c>
      <c r="BH424" s="53">
        <f t="shared" si="479"/>
        <v>5.4385734767796915E-7</v>
      </c>
      <c r="BI424" s="53">
        <f t="shared" si="516"/>
        <v>-1.4717890189372912E-3</v>
      </c>
    </row>
    <row r="425" spans="1:61" x14ac:dyDescent="0.2">
      <c r="A425" s="34"/>
      <c r="B425" s="89"/>
      <c r="C425" s="91"/>
      <c r="D425" s="19"/>
      <c r="E425" s="55">
        <f t="shared" si="517"/>
        <v>93</v>
      </c>
      <c r="F425" s="27">
        <f t="shared" si="480"/>
        <v>10011.461890455706</v>
      </c>
      <c r="G425" s="27">
        <f t="shared" si="481"/>
        <v>500.57309452278537</v>
      </c>
      <c r="H425" s="28">
        <f t="shared" si="482"/>
        <v>25</v>
      </c>
      <c r="I425" s="27">
        <f t="shared" si="472"/>
        <v>1000000</v>
      </c>
      <c r="J425" s="56">
        <f t="shared" si="473"/>
        <v>1.7609999999999999</v>
      </c>
      <c r="K425" s="52">
        <f t="shared" si="485"/>
        <v>1761</v>
      </c>
      <c r="L425" s="28"/>
      <c r="M425" s="96">
        <f t="shared" si="475"/>
        <v>915.9186542798476</v>
      </c>
      <c r="N425" s="9">
        <v>0</v>
      </c>
      <c r="O425" s="30">
        <f t="shared" si="476"/>
        <v>3.3081212394254914E-14</v>
      </c>
      <c r="P425" s="30">
        <f t="shared" si="486"/>
        <v>3.0299699538091778E-14</v>
      </c>
      <c r="Q425" s="30">
        <f t="shared" si="487"/>
        <v>0</v>
      </c>
      <c r="R425" s="30">
        <f t="shared" si="488"/>
        <v>2.781512856163136E-15</v>
      </c>
      <c r="S425" s="28"/>
      <c r="T425" s="52">
        <f t="shared" si="489"/>
        <v>8.3893954631830462E-11</v>
      </c>
      <c r="U425" s="52">
        <f t="shared" si="483"/>
        <v>4.8982441397032823E-12</v>
      </c>
      <c r="V425" s="19"/>
      <c r="W425" s="19"/>
      <c r="X425" s="53">
        <f t="shared" si="490"/>
        <v>2.784700995728984E-11</v>
      </c>
      <c r="Y425" s="53">
        <f t="shared" si="491"/>
        <v>-1.3923504978644922E-12</v>
      </c>
      <c r="Z425" s="53">
        <f t="shared" si="492"/>
        <v>-6.9537821404078392E-14</v>
      </c>
      <c r="AA425" s="53">
        <f t="shared" si="493"/>
        <v>-3.0299699538091782E-8</v>
      </c>
      <c r="AB425" s="53">
        <f t="shared" si="494"/>
        <v>-3.0273314416453757E-8</v>
      </c>
      <c r="AC425" s="53">
        <f t="shared" si="495"/>
        <v>7.3724034912592697E-10</v>
      </c>
      <c r="AD425" s="53">
        <f t="shared" si="477"/>
        <v>9.0591945773248639E-12</v>
      </c>
      <c r="AE425" s="53">
        <f t="shared" si="496"/>
        <v>-2.9527014872750507E-8</v>
      </c>
      <c r="AF425" s="19"/>
      <c r="AG425" s="46"/>
      <c r="AH425" s="19"/>
      <c r="AI425" s="55">
        <f t="shared" si="497"/>
        <v>93</v>
      </c>
      <c r="AJ425" s="27">
        <f t="shared" si="498"/>
        <v>10011.461890455706</v>
      </c>
      <c r="AK425" s="27">
        <f t="shared" si="499"/>
        <v>500.57309452278537</v>
      </c>
      <c r="AL425" s="28">
        <f t="shared" si="500"/>
        <v>25</v>
      </c>
      <c r="AM425" s="27">
        <f t="shared" si="501"/>
        <v>1000000</v>
      </c>
      <c r="AN425" s="56">
        <f t="shared" si="474"/>
        <v>1.7609999999999999</v>
      </c>
      <c r="AO425" s="52">
        <f t="shared" si="502"/>
        <v>1761</v>
      </c>
      <c r="AP425" s="28"/>
      <c r="AQ425" s="9">
        <f t="shared" si="478"/>
        <v>741.89410996667664</v>
      </c>
      <c r="AR425" s="9">
        <f t="shared" si="503"/>
        <v>0</v>
      </c>
      <c r="AS425" s="30">
        <f t="shared" si="504"/>
        <v>5.5966107250440006E-10</v>
      </c>
      <c r="AT425" s="30">
        <f t="shared" si="505"/>
        <v>4.1520925326864759E-10</v>
      </c>
      <c r="AU425" s="30">
        <f t="shared" si="506"/>
        <v>0</v>
      </c>
      <c r="AV425" s="30">
        <f t="shared" si="507"/>
        <v>1.4445181923575247E-10</v>
      </c>
      <c r="AW425" s="28"/>
      <c r="AX425" s="52">
        <f t="shared" si="508"/>
        <v>1.4193004798711586E-6</v>
      </c>
      <c r="AY425" s="52">
        <f t="shared" si="509"/>
        <v>2.5437965367416008E-7</v>
      </c>
      <c r="AZ425" s="19"/>
      <c r="BA425" s="19"/>
      <c r="BB425" s="53">
        <f t="shared" si="510"/>
        <v>2.784700995728984E-11</v>
      </c>
      <c r="BC425" s="53">
        <f t="shared" si="511"/>
        <v>-1.3923504978644922E-12</v>
      </c>
      <c r="BD425" s="53">
        <f t="shared" si="512"/>
        <v>-6.9537821404078392E-14</v>
      </c>
      <c r="BE425" s="53">
        <f t="shared" si="513"/>
        <v>-4.1520925326864758E-4</v>
      </c>
      <c r="BF425" s="53">
        <f t="shared" si="514"/>
        <v>-4.1520922688352595E-4</v>
      </c>
      <c r="BG425" s="53">
        <f t="shared" si="515"/>
        <v>7.3724034912592697E-10</v>
      </c>
      <c r="BH425" s="53">
        <f t="shared" si="479"/>
        <v>1.1652125379769295E-7</v>
      </c>
      <c r="BI425" s="53">
        <f t="shared" si="516"/>
        <v>-4.1509196838937913E-4</v>
      </c>
    </row>
    <row r="426" spans="1:61" x14ac:dyDescent="0.2">
      <c r="A426" s="34"/>
      <c r="B426" s="89"/>
      <c r="C426" s="91"/>
      <c r="D426" s="19"/>
      <c r="E426" s="55">
        <f t="shared" si="517"/>
        <v>94</v>
      </c>
      <c r="F426" s="27">
        <f t="shared" si="480"/>
        <v>10011.461890455706</v>
      </c>
      <c r="G426" s="27">
        <f t="shared" si="481"/>
        <v>500.57309452278537</v>
      </c>
      <c r="H426" s="28">
        <f t="shared" si="482"/>
        <v>25</v>
      </c>
      <c r="I426" s="27">
        <f t="shared" si="472"/>
        <v>1000000</v>
      </c>
      <c r="J426" s="56">
        <f t="shared" si="473"/>
        <v>0.89100000000000001</v>
      </c>
      <c r="K426" s="52">
        <f t="shared" si="485"/>
        <v>891</v>
      </c>
      <c r="L426" s="28"/>
      <c r="M426" s="96">
        <f t="shared" si="475"/>
        <v>944.1854090941805</v>
      </c>
      <c r="N426" s="9">
        <v>0</v>
      </c>
      <c r="O426" s="30">
        <f t="shared" si="476"/>
        <v>2.781512856163136E-15</v>
      </c>
      <c r="P426" s="30">
        <f t="shared" si="486"/>
        <v>2.6262638539971127E-15</v>
      </c>
      <c r="Q426" s="30">
        <f t="shared" si="487"/>
        <v>0</v>
      </c>
      <c r="R426" s="30">
        <f t="shared" si="488"/>
        <v>1.552490021660232E-16</v>
      </c>
      <c r="S426" s="28"/>
      <c r="T426" s="52">
        <f t="shared" si="489"/>
        <v>4.8982441397032823E-12</v>
      </c>
      <c r="U426" s="52">
        <f t="shared" si="483"/>
        <v>1.3832686092992667E-13</v>
      </c>
      <c r="V426" s="19"/>
      <c r="W426" s="19"/>
      <c r="X426" s="53">
        <f t="shared" si="490"/>
        <v>1.5542694687164167E-12</v>
      </c>
      <c r="Y426" s="53">
        <f t="shared" si="491"/>
        <v>-7.7713473435820839E-14</v>
      </c>
      <c r="Z426" s="53">
        <f t="shared" si="492"/>
        <v>-3.8812250541505801E-15</v>
      </c>
      <c r="AA426" s="53">
        <f t="shared" si="493"/>
        <v>-2.6262638539971129E-9</v>
      </c>
      <c r="AB426" s="53">
        <f t="shared" si="494"/>
        <v>-2.6247911792268863E-9</v>
      </c>
      <c r="AC426" s="53">
        <f t="shared" si="495"/>
        <v>5.577768707144155E-11</v>
      </c>
      <c r="AD426" s="53">
        <f t="shared" si="477"/>
        <v>5.2334644426632635E-13</v>
      </c>
      <c r="AE426" s="53">
        <f t="shared" si="496"/>
        <v>-2.5684901457111783E-9</v>
      </c>
      <c r="AF426" s="19"/>
      <c r="AG426" s="46"/>
      <c r="AH426" s="19"/>
      <c r="AI426" s="55">
        <f t="shared" si="497"/>
        <v>94</v>
      </c>
      <c r="AJ426" s="27">
        <f t="shared" si="498"/>
        <v>10011.461890455706</v>
      </c>
      <c r="AK426" s="27">
        <f t="shared" si="499"/>
        <v>500.57309452278537</v>
      </c>
      <c r="AL426" s="28">
        <f t="shared" si="500"/>
        <v>25</v>
      </c>
      <c r="AM426" s="27">
        <f t="shared" si="501"/>
        <v>1000000</v>
      </c>
      <c r="AN426" s="56">
        <f t="shared" si="474"/>
        <v>0.89100000000000001</v>
      </c>
      <c r="AO426" s="52">
        <f t="shared" si="502"/>
        <v>891</v>
      </c>
      <c r="AP426" s="28"/>
      <c r="AQ426" s="9">
        <f t="shared" si="478"/>
        <v>764.79018136628622</v>
      </c>
      <c r="AR426" s="9">
        <f t="shared" si="503"/>
        <v>0</v>
      </c>
      <c r="AS426" s="30">
        <f t="shared" si="504"/>
        <v>1.4445181923575247E-10</v>
      </c>
      <c r="AT426" s="30">
        <f t="shared" si="505"/>
        <v>1.1047533303200113E-10</v>
      </c>
      <c r="AU426" s="30">
        <f t="shared" si="506"/>
        <v>0</v>
      </c>
      <c r="AV426" s="30">
        <f t="shared" si="507"/>
        <v>3.3976486203751344E-11</v>
      </c>
      <c r="AW426" s="28"/>
      <c r="AX426" s="52">
        <f t="shared" si="508"/>
        <v>2.5437965367416008E-7</v>
      </c>
      <c r="AY426" s="52">
        <f t="shared" si="509"/>
        <v>3.027304920754245E-8</v>
      </c>
      <c r="AZ426" s="19"/>
      <c r="BA426" s="19"/>
      <c r="BB426" s="53">
        <f t="shared" si="510"/>
        <v>1.5542694687164167E-12</v>
      </c>
      <c r="BC426" s="53">
        <f t="shared" si="511"/>
        <v>-7.7713473435820839E-14</v>
      </c>
      <c r="BD426" s="53">
        <f t="shared" si="512"/>
        <v>-3.8812250541505801E-15</v>
      </c>
      <c r="BE426" s="53">
        <f t="shared" si="513"/>
        <v>-1.1047533303200112E-4</v>
      </c>
      <c r="BF426" s="53">
        <f t="shared" si="514"/>
        <v>-1.1047533155932636E-4</v>
      </c>
      <c r="BG426" s="53">
        <f t="shared" si="515"/>
        <v>5.577768707144155E-11</v>
      </c>
      <c r="BH426" s="53">
        <f t="shared" si="479"/>
        <v>2.0883707281081335E-8</v>
      </c>
      <c r="BI426" s="53">
        <f t="shared" si="516"/>
        <v>-1.1045439207435821E-4</v>
      </c>
    </row>
    <row r="427" spans="1:61" x14ac:dyDescent="0.2">
      <c r="A427" s="34"/>
      <c r="B427" s="89"/>
      <c r="C427" s="91"/>
      <c r="D427" s="19"/>
      <c r="E427" s="55">
        <f t="shared" si="517"/>
        <v>95</v>
      </c>
      <c r="F427" s="27">
        <f t="shared" si="480"/>
        <v>10011.461890455706</v>
      </c>
      <c r="G427" s="27">
        <f t="shared" si="481"/>
        <v>500.57309452278537</v>
      </c>
      <c r="H427" s="28">
        <f t="shared" si="482"/>
        <v>25</v>
      </c>
      <c r="I427" s="27">
        <f t="shared" si="472"/>
        <v>1000000</v>
      </c>
      <c r="J427" s="56">
        <f t="shared" si="473"/>
        <v>0</v>
      </c>
      <c r="K427" s="52">
        <f t="shared" si="485"/>
        <v>0</v>
      </c>
      <c r="L427" s="28"/>
      <c r="M427" s="96">
        <f t="shared" si="475"/>
        <v>1000</v>
      </c>
      <c r="N427" s="9">
        <v>0</v>
      </c>
      <c r="O427" s="30">
        <f t="shared" si="476"/>
        <v>1.552490021660232E-16</v>
      </c>
      <c r="P427" s="30">
        <f t="shared" si="486"/>
        <v>1.552490021660232E-16</v>
      </c>
      <c r="Q427" s="30">
        <f t="shared" si="487"/>
        <v>0</v>
      </c>
      <c r="R427" s="30">
        <f t="shared" si="488"/>
        <v>0</v>
      </c>
      <c r="S427" s="28"/>
      <c r="T427" s="52">
        <f t="shared" si="489"/>
        <v>1.3832686092992667E-13</v>
      </c>
      <c r="U427" s="52">
        <f t="shared" si="483"/>
        <v>0</v>
      </c>
      <c r="V427" s="19"/>
      <c r="W427" s="19"/>
      <c r="X427" s="53">
        <f t="shared" si="490"/>
        <v>0</v>
      </c>
      <c r="Y427" s="53">
        <f t="shared" si="491"/>
        <v>0</v>
      </c>
      <c r="Z427" s="53">
        <f t="shared" si="492"/>
        <v>0</v>
      </c>
      <c r="AA427" s="53">
        <f t="shared" si="493"/>
        <v>-1.552490021660232E-10</v>
      </c>
      <c r="AB427" s="53">
        <f t="shared" si="494"/>
        <v>-1.552490021660232E-10</v>
      </c>
      <c r="AC427" s="53">
        <f t="shared" si="495"/>
        <v>2.4783279548413545E-12</v>
      </c>
      <c r="AD427" s="53">
        <f t="shared" si="477"/>
        <v>1.1356100470808379E-14</v>
      </c>
      <c r="AE427" s="53">
        <f t="shared" si="496"/>
        <v>-1.5275931811071102E-10</v>
      </c>
      <c r="AF427" s="19"/>
      <c r="AG427" s="46"/>
      <c r="AH427" s="19"/>
      <c r="AI427" s="55">
        <f t="shared" si="497"/>
        <v>95</v>
      </c>
      <c r="AJ427" s="27">
        <f t="shared" si="498"/>
        <v>10011.461890455706</v>
      </c>
      <c r="AK427" s="27">
        <f t="shared" si="499"/>
        <v>500.57309452278537</v>
      </c>
      <c r="AL427" s="28">
        <f t="shared" si="500"/>
        <v>25</v>
      </c>
      <c r="AM427" s="27">
        <f t="shared" si="501"/>
        <v>1000000</v>
      </c>
      <c r="AN427" s="56">
        <f t="shared" si="474"/>
        <v>0</v>
      </c>
      <c r="AO427" s="52">
        <f t="shared" si="502"/>
        <v>0</v>
      </c>
      <c r="AP427" s="28"/>
      <c r="AQ427" s="9">
        <f t="shared" si="478"/>
        <v>810</v>
      </c>
      <c r="AR427" s="9">
        <f t="shared" si="503"/>
        <v>0</v>
      </c>
      <c r="AS427" s="30">
        <f t="shared" si="504"/>
        <v>3.3976486203751344E-11</v>
      </c>
      <c r="AT427" s="30">
        <f t="shared" si="505"/>
        <v>2.7520953825038589E-11</v>
      </c>
      <c r="AU427" s="30">
        <f t="shared" si="506"/>
        <v>0</v>
      </c>
      <c r="AV427" s="30">
        <f t="shared" si="507"/>
        <v>6.4555323787127548E-12</v>
      </c>
      <c r="AW427" s="28"/>
      <c r="AX427" s="52">
        <f t="shared" si="508"/>
        <v>3.027304920754245E-8</v>
      </c>
      <c r="AY427" s="52">
        <f t="shared" si="509"/>
        <v>0</v>
      </c>
      <c r="AZ427" s="19"/>
      <c r="BA427" s="19"/>
      <c r="BB427" s="53">
        <f t="shared" si="510"/>
        <v>0</v>
      </c>
      <c r="BC427" s="53">
        <f t="shared" si="511"/>
        <v>0</v>
      </c>
      <c r="BD427" s="53">
        <f t="shared" si="512"/>
        <v>0</v>
      </c>
      <c r="BE427" s="53">
        <f t="shared" si="513"/>
        <v>-2.7520953825038589E-5</v>
      </c>
      <c r="BF427" s="53">
        <f t="shared" si="514"/>
        <v>-2.7520953825038589E-5</v>
      </c>
      <c r="BG427" s="53">
        <f t="shared" si="515"/>
        <v>2.4783279548413545E-12</v>
      </c>
      <c r="BH427" s="53">
        <f t="shared" si="479"/>
        <v>2.4853002956000809E-9</v>
      </c>
      <c r="BI427" s="53">
        <f t="shared" si="516"/>
        <v>-2.7518466046415035E-5</v>
      </c>
    </row>
    <row r="428" spans="1:61" x14ac:dyDescent="0.2">
      <c r="A428" s="34"/>
      <c r="B428" s="89"/>
      <c r="C428" s="91"/>
      <c r="D428" s="19"/>
      <c r="E428" s="55"/>
      <c r="F428" s="27"/>
      <c r="G428" s="27"/>
      <c r="H428" s="28"/>
      <c r="I428" s="27"/>
      <c r="J428" s="51"/>
      <c r="K428" s="52"/>
      <c r="L428" s="28"/>
      <c r="M428" s="9"/>
      <c r="N428" s="9"/>
      <c r="O428" s="30"/>
      <c r="P428" s="30"/>
      <c r="Q428" s="30"/>
      <c r="R428" s="30"/>
      <c r="S428" s="28"/>
      <c r="T428" s="52"/>
      <c r="U428" s="52"/>
      <c r="V428" s="19"/>
      <c r="W428" s="19"/>
      <c r="X428" s="53"/>
      <c r="Y428" s="53"/>
      <c r="Z428" s="53"/>
      <c r="AA428" s="53"/>
      <c r="AB428" s="53"/>
      <c r="AC428" s="53"/>
      <c r="AD428" s="53"/>
      <c r="AE428" s="53"/>
      <c r="AF428" s="19"/>
      <c r="AG428" s="46"/>
      <c r="AH428" s="19"/>
      <c r="AI428" s="55"/>
      <c r="AJ428" s="27"/>
      <c r="AK428" s="27"/>
      <c r="AL428" s="28"/>
      <c r="AM428" s="27"/>
      <c r="AN428" s="51"/>
      <c r="AO428" s="52"/>
      <c r="AP428" s="28"/>
      <c r="AQ428" s="9"/>
      <c r="AR428" s="9"/>
      <c r="AS428" s="30"/>
      <c r="AT428" s="30"/>
      <c r="AU428" s="30"/>
      <c r="AV428" s="30"/>
      <c r="AW428" s="28"/>
      <c r="AX428" s="52"/>
      <c r="AY428" s="52"/>
      <c r="AZ428" s="19"/>
      <c r="BA428" s="19"/>
      <c r="BB428" s="53"/>
      <c r="BC428" s="53"/>
      <c r="BD428" s="53"/>
      <c r="BE428" s="53"/>
      <c r="BF428" s="53"/>
      <c r="BG428" s="53"/>
      <c r="BH428" s="53"/>
      <c r="BI428" s="53"/>
    </row>
    <row r="429" spans="1:61" x14ac:dyDescent="0.2">
      <c r="A429" s="19"/>
      <c r="B429" s="55"/>
      <c r="C429" s="14"/>
      <c r="D429" s="19"/>
      <c r="E429" s="55"/>
      <c r="F429" s="28"/>
      <c r="G429" s="28"/>
      <c r="H429" s="28"/>
      <c r="I429" s="28"/>
      <c r="J429" s="28"/>
      <c r="K429" s="28"/>
      <c r="L429" s="28"/>
      <c r="M429" s="15"/>
      <c r="N429" s="28"/>
      <c r="O429" s="30"/>
      <c r="P429" s="28"/>
      <c r="Q429" s="28"/>
      <c r="R429" s="28"/>
      <c r="S429" s="28"/>
      <c r="T429" s="53"/>
      <c r="U429" s="53"/>
      <c r="V429" s="53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46"/>
      <c r="AH429" s="19"/>
      <c r="AI429" s="55"/>
      <c r="AJ429" s="28"/>
      <c r="AK429" s="28"/>
      <c r="AL429" s="28"/>
      <c r="AM429" s="28"/>
      <c r="AN429" s="28"/>
      <c r="AO429" s="28"/>
      <c r="AP429" s="28"/>
      <c r="AQ429" s="15"/>
      <c r="AR429" s="28"/>
      <c r="AS429" s="30"/>
      <c r="AT429" s="28"/>
      <c r="AU429" s="28"/>
      <c r="AV429" s="28"/>
      <c r="AW429" s="28"/>
      <c r="AX429" s="53"/>
      <c r="AY429" s="53"/>
      <c r="AZ429" s="53"/>
      <c r="BA429" s="19"/>
      <c r="BB429" s="19"/>
      <c r="BC429" s="19"/>
      <c r="BD429" s="19"/>
      <c r="BE429" s="19"/>
      <c r="BF429" s="19"/>
      <c r="BG429" s="19"/>
      <c r="BH429" s="19"/>
      <c r="BI429" s="19"/>
    </row>
    <row r="430" spans="1:61" x14ac:dyDescent="0.2">
      <c r="A430" s="19"/>
      <c r="B430" s="41"/>
      <c r="C430" s="14"/>
      <c r="D430" s="19"/>
      <c r="E430" s="55"/>
      <c r="F430" s="28"/>
      <c r="G430" s="28"/>
      <c r="H430" s="28"/>
      <c r="I430" s="28"/>
      <c r="J430" s="28"/>
      <c r="K430" s="28"/>
      <c r="L430" s="28"/>
      <c r="M430" s="15"/>
      <c r="N430" s="28"/>
      <c r="O430" s="28"/>
      <c r="P430" s="28"/>
      <c r="Q430" s="28"/>
      <c r="R430" s="28"/>
      <c r="S430" s="28"/>
      <c r="T430" s="53"/>
      <c r="U430" s="53"/>
      <c r="V430" s="53"/>
      <c r="W430" s="22" t="s">
        <v>83</v>
      </c>
      <c r="X430" s="42">
        <f>SUM(X332:X427)</f>
        <v>490350.50563602295</v>
      </c>
      <c r="Y430" s="42">
        <f>SUM(Y332:Y352)</f>
        <v>-17407.293942106993</v>
      </c>
      <c r="Z430" s="42">
        <f>SUM(Z332:Z352)</f>
        <v>-669.36823675581275</v>
      </c>
      <c r="AA430" s="42">
        <f>SUM(AA332:AA352)</f>
        <v>-28359.374172798045</v>
      </c>
      <c r="AB430" s="42">
        <f>SUM(AB332:AB352)</f>
        <v>151537.91413364332</v>
      </c>
      <c r="AC430" s="42">
        <f>SUM(AC332:AC427)</f>
        <v>-8.2693465855522277E-14</v>
      </c>
      <c r="AD430" s="42">
        <f>SUM(AD332:AD352)</f>
        <v>15772.974066555969</v>
      </c>
      <c r="AE430" s="42">
        <f>SUM(AE332:AE352)</f>
        <v>165912.58991958</v>
      </c>
      <c r="AF430" s="19"/>
      <c r="AG430" s="46"/>
      <c r="AH430" s="19"/>
      <c r="AI430" s="55"/>
      <c r="AJ430" s="28"/>
      <c r="AK430" s="28"/>
      <c r="AL430" s="28"/>
      <c r="AM430" s="28"/>
      <c r="AN430" s="28"/>
      <c r="AO430" s="28"/>
      <c r="AP430" s="28"/>
      <c r="AQ430" s="15"/>
      <c r="AR430" s="28"/>
      <c r="AS430" s="28"/>
      <c r="AT430" s="28"/>
      <c r="AU430" s="28"/>
      <c r="AV430" s="28"/>
      <c r="AW430" s="28"/>
      <c r="AX430" s="53"/>
      <c r="AY430" s="53"/>
      <c r="AZ430" s="53"/>
      <c r="BA430" s="22" t="s">
        <v>83</v>
      </c>
      <c r="BB430" s="42">
        <f t="shared" ref="BB430:BI430" si="518">SUM(BB332:BB427)</f>
        <v>490350.50563602295</v>
      </c>
      <c r="BC430" s="42">
        <f t="shared" si="518"/>
        <v>-32026.121699642932</v>
      </c>
      <c r="BD430" s="42">
        <f t="shared" si="518"/>
        <v>-1439.4727867952333</v>
      </c>
      <c r="BE430" s="42">
        <f t="shared" si="518"/>
        <v>-999999.99999354454</v>
      </c>
      <c r="BF430" s="42">
        <f t="shared" si="518"/>
        <v>-543115.08884395962</v>
      </c>
      <c r="BG430" s="42">
        <f t="shared" si="518"/>
        <v>-8.2693465855522277E-14</v>
      </c>
      <c r="BH430" s="42">
        <f t="shared" si="518"/>
        <v>48924.333337637247</v>
      </c>
      <c r="BI430" s="42">
        <f t="shared" si="518"/>
        <v>-494190.75550632249</v>
      </c>
    </row>
    <row r="431" spans="1:61" x14ac:dyDescent="0.2">
      <c r="A431" s="19"/>
      <c r="B431" s="55"/>
      <c r="C431" s="14"/>
      <c r="D431" s="19"/>
      <c r="E431" s="55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53"/>
      <c r="W431" s="34"/>
      <c r="X431" s="19"/>
      <c r="Y431" s="19"/>
      <c r="Z431" s="19"/>
      <c r="AA431" s="19"/>
      <c r="AB431" s="19"/>
      <c r="AC431" s="19"/>
      <c r="AD431" s="19"/>
      <c r="AE431" s="19"/>
      <c r="AF431" s="19"/>
      <c r="AG431" s="46"/>
      <c r="AH431" s="19"/>
      <c r="AI431" s="55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53"/>
      <c r="BA431" s="34"/>
      <c r="BB431" s="19"/>
      <c r="BC431" s="19"/>
      <c r="BD431" s="19"/>
      <c r="BE431" s="19"/>
      <c r="BF431" s="19"/>
      <c r="BG431" s="19"/>
      <c r="BH431" s="19"/>
      <c r="BI431" s="19"/>
    </row>
    <row r="432" spans="1:61" x14ac:dyDescent="0.2">
      <c r="A432" s="19"/>
      <c r="B432" s="19"/>
      <c r="C432" s="14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53"/>
      <c r="W432" s="22" t="str">
        <f>"Present Value at "&amp;TEXT(B334,"0.00%")&amp;" :"</f>
        <v>Present Value at 8.21% :</v>
      </c>
      <c r="X432" s="42">
        <f>X332+NPV($B$19,X333:X427)</f>
        <v>117866.98928468354</v>
      </c>
      <c r="Y432" s="42">
        <f t="shared" ref="Y432:AE432" si="519">Y332+NPV($B$19,Y333:Y427)</f>
        <v>-13401.945882075957</v>
      </c>
      <c r="Z432" s="42">
        <f t="shared" si="519"/>
        <v>-469.33011525781882</v>
      </c>
      <c r="AA432" s="42">
        <f t="shared" si="519"/>
        <v>-36728.457721166698</v>
      </c>
      <c r="AB432" s="42">
        <f t="shared" si="519"/>
        <v>67267.255566183041</v>
      </c>
      <c r="AC432" s="42">
        <f t="shared" si="519"/>
        <v>-876.25624596358841</v>
      </c>
      <c r="AD432" s="42">
        <f t="shared" si="519"/>
        <v>9278.8398839297315</v>
      </c>
      <c r="AE432" s="42">
        <f t="shared" si="519"/>
        <v>75669.839204149233</v>
      </c>
      <c r="AF432" s="19"/>
      <c r="AG432" s="46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53"/>
      <c r="BA432" s="22" t="str">
        <f>"Present Value at "&amp;TEXT(B334,"0.00%")&amp;" :"</f>
        <v>Present Value at 8.21% :</v>
      </c>
      <c r="BB432" s="42">
        <f>BB332+NPV($B$19,BB333:BB427)</f>
        <v>117866.98928468354</v>
      </c>
      <c r="BC432" s="42">
        <f t="shared" ref="BC432:BI432" si="520">BC332+NPV($B$19,BC333:BC427)</f>
        <v>-13401.945882075957</v>
      </c>
      <c r="BD432" s="42">
        <f t="shared" si="520"/>
        <v>-509.33011525781882</v>
      </c>
      <c r="BE432" s="42">
        <f t="shared" si="520"/>
        <v>-31704.643347608981</v>
      </c>
      <c r="BF432" s="42">
        <f t="shared" si="520"/>
        <v>72251.069939740803</v>
      </c>
      <c r="BG432" s="42">
        <f t="shared" si="520"/>
        <v>-876.25624596358841</v>
      </c>
      <c r="BH432" s="42">
        <f t="shared" si="520"/>
        <v>9297.2720357187172</v>
      </c>
      <c r="BI432" s="42">
        <f t="shared" si="520"/>
        <v>80672.085729495928</v>
      </c>
    </row>
    <row r="433" spans="1:61" x14ac:dyDescent="0.2">
      <c r="A433" s="19"/>
      <c r="B433" s="55"/>
      <c r="C433" s="14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53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46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53"/>
      <c r="BA433" s="19"/>
      <c r="BB433" s="19"/>
      <c r="BC433" s="19"/>
      <c r="BD433" s="19"/>
      <c r="BE433" s="19"/>
      <c r="BF433" s="19"/>
      <c r="BG433" s="19"/>
      <c r="BH433" s="19"/>
      <c r="BI433" s="19"/>
    </row>
    <row r="434" spans="1:61" x14ac:dyDescent="0.2">
      <c r="A434" s="19"/>
      <c r="B434" s="55"/>
      <c r="C434" s="14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53"/>
      <c r="W434" s="22" t="str">
        <f>"Present Value at "&amp;TEXT(B335,"0.00%")&amp;" :"</f>
        <v>Present Value at 3.21% :</v>
      </c>
      <c r="X434" s="42">
        <f>X332+NPV($B$20,X333:X427)</f>
        <v>240020.24142395414</v>
      </c>
      <c r="Y434" s="42">
        <f t="shared" ref="Y434:AE434" si="521">Y332+NPV($B$20,Y333:Y427)</f>
        <v>-19509.608489039492</v>
      </c>
      <c r="Z434" s="42">
        <f t="shared" si="521"/>
        <v>-774.36361954484937</v>
      </c>
      <c r="AA434" s="42">
        <f t="shared" si="521"/>
        <v>-224328.29651851341</v>
      </c>
      <c r="AB434" s="42">
        <f t="shared" si="521"/>
        <v>-4592.0272031436762</v>
      </c>
      <c r="AC434" s="42">
        <f t="shared" si="521"/>
        <v>-1310.9300528809015</v>
      </c>
      <c r="AD434" s="42">
        <f t="shared" si="521"/>
        <v>21199.493743615272</v>
      </c>
      <c r="AE434" s="42">
        <f t="shared" si="521"/>
        <v>15296.536487590678</v>
      </c>
      <c r="AF434" s="19"/>
      <c r="AG434" s="46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53"/>
      <c r="BA434" s="22" t="str">
        <f>"Present Value at "&amp;TEXT(B335,"0.00%")&amp;" :"</f>
        <v>Present Value at 3.21% :</v>
      </c>
      <c r="BB434" s="42">
        <f>BB332+NPV($B$20,BB333:BB427)</f>
        <v>240020.24142395414</v>
      </c>
      <c r="BC434" s="42">
        <f t="shared" ref="BC434:BI434" si="522">BC332+NPV($B$20,BC333:BC427)</f>
        <v>-19509.608489039492</v>
      </c>
      <c r="BD434" s="42">
        <f t="shared" si="522"/>
        <v>-814.36361954484937</v>
      </c>
      <c r="BE434" s="42">
        <f t="shared" si="522"/>
        <v>-210420.73238929734</v>
      </c>
      <c r="BF434" s="42">
        <f t="shared" si="522"/>
        <v>9275.5369260725383</v>
      </c>
      <c r="BG434" s="42">
        <f t="shared" si="522"/>
        <v>-1310.9300528809015</v>
      </c>
      <c r="BH434" s="42">
        <f t="shared" si="522"/>
        <v>21389.545157312481</v>
      </c>
      <c r="BI434" s="42">
        <f t="shared" si="522"/>
        <v>29354.152030504112</v>
      </c>
    </row>
    <row r="435" spans="1:61" x14ac:dyDescent="0.2">
      <c r="A435" s="19"/>
      <c r="B435" s="55"/>
      <c r="C435" s="14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46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</row>
    <row r="436" spans="1:61" ht="17" thickBot="1" x14ac:dyDescent="0.25">
      <c r="A436" s="20"/>
      <c r="B436" s="62"/>
      <c r="C436" s="44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47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</row>
    <row r="437" spans="1:61" ht="17" thickBot="1" x14ac:dyDescent="0.25">
      <c r="A437" s="221" t="s">
        <v>67</v>
      </c>
      <c r="B437" s="221"/>
      <c r="C437" s="19"/>
      <c r="D437" s="19"/>
      <c r="E437" s="21">
        <v>0</v>
      </c>
      <c r="F437" s="27">
        <f>B441</f>
        <v>19988.197324344859</v>
      </c>
      <c r="G437" s="27">
        <f>F437*B446</f>
        <v>15990.557859475888</v>
      </c>
      <c r="H437" s="28">
        <f>B451</f>
        <v>200</v>
      </c>
      <c r="I437" s="27">
        <f>$B$438</f>
        <v>2000000</v>
      </c>
      <c r="J437" s="56">
        <f>J332</f>
        <v>0.16200000000000001</v>
      </c>
      <c r="K437" s="52">
        <f t="shared" ref="K437:K457" si="523">I437*J437/1000</f>
        <v>324</v>
      </c>
      <c r="L437" s="19"/>
      <c r="M437" s="9"/>
      <c r="N437" s="9"/>
      <c r="O437" s="30">
        <v>1</v>
      </c>
      <c r="P437" s="30"/>
      <c r="Q437" s="30"/>
      <c r="R437" s="30">
        <f t="shared" ref="R437:R457" si="524">O437-SUM(P437:Q437)</f>
        <v>1</v>
      </c>
      <c r="S437" s="30"/>
      <c r="T437" s="52"/>
      <c r="U437" s="52">
        <f t="shared" ref="U437:U456" si="525">K437*R437</f>
        <v>324</v>
      </c>
      <c r="V437" s="19"/>
      <c r="W437" s="30"/>
      <c r="X437" s="53">
        <f t="shared" ref="X437:X457" si="526">$R437*F437</f>
        <v>19988.197324344859</v>
      </c>
      <c r="Y437" s="53">
        <f t="shared" ref="Y437:Y457" si="527">-$R437*G437</f>
        <v>-15990.557859475888</v>
      </c>
      <c r="Z437" s="53">
        <f t="shared" ref="Z437:Z457" si="528">-$R437*H437</f>
        <v>-200</v>
      </c>
      <c r="AA437" s="53"/>
      <c r="AB437" s="53">
        <f t="shared" ref="AB437:AB457" si="529">SUM(X437:AA437)</f>
        <v>3797.6394648689711</v>
      </c>
      <c r="AC437" s="53">
        <f>T437-U437</f>
        <v>-324</v>
      </c>
      <c r="AD437" s="53"/>
      <c r="AE437" s="53">
        <f t="shared" ref="AE437:AE457" si="530">SUM(AB437:AD437)</f>
        <v>3473.6394648689711</v>
      </c>
      <c r="AF437" s="19"/>
      <c r="AG437" s="46"/>
      <c r="AH437" s="19"/>
      <c r="AI437" s="21">
        <v>0</v>
      </c>
      <c r="AJ437" s="27">
        <f>F437</f>
        <v>19988.197324344859</v>
      </c>
      <c r="AK437" s="27">
        <f>G437</f>
        <v>15990.557859475888</v>
      </c>
      <c r="AL437" s="28">
        <f>C451</f>
        <v>240</v>
      </c>
      <c r="AM437" s="27">
        <f>I437</f>
        <v>2000000</v>
      </c>
      <c r="AN437" s="56">
        <f>J437</f>
        <v>0.16200000000000001</v>
      </c>
      <c r="AO437" s="52">
        <f t="shared" ref="AO437:AO457" si="531">AM437*AN437/1000</f>
        <v>324</v>
      </c>
      <c r="AP437" s="19"/>
      <c r="AQ437" s="9"/>
      <c r="AR437" s="9"/>
      <c r="AS437" s="30">
        <v>1</v>
      </c>
      <c r="AT437" s="30"/>
      <c r="AU437" s="30"/>
      <c r="AV437" s="30">
        <f t="shared" ref="AV437:AV457" si="532">AS437-SUM(AT437:AU437)</f>
        <v>1</v>
      </c>
      <c r="AW437" s="30"/>
      <c r="AX437" s="52"/>
      <c r="AY437" s="52">
        <f t="shared" ref="AY437:AY457" si="533">AO437*AV437</f>
        <v>324</v>
      </c>
      <c r="AZ437" s="19"/>
      <c r="BA437" s="30"/>
      <c r="BB437" s="53">
        <f t="shared" ref="BB437:BB457" si="534">$R437*AJ437</f>
        <v>19988.197324344859</v>
      </c>
      <c r="BC437" s="53">
        <f t="shared" ref="BC437:BC457" si="535">-$R437*AK437</f>
        <v>-15990.557859475888</v>
      </c>
      <c r="BD437" s="53">
        <f t="shared" ref="BD437:BD457" si="536">-$R437*AL437</f>
        <v>-240</v>
      </c>
      <c r="BE437" s="53"/>
      <c r="BF437" s="53">
        <f t="shared" ref="BF437:BF457" si="537">SUM(BB437:BE437)</f>
        <v>3757.6394648689711</v>
      </c>
      <c r="BG437" s="53">
        <f>AX437-AY437</f>
        <v>-324</v>
      </c>
      <c r="BH437" s="53"/>
      <c r="BI437" s="53">
        <f t="shared" ref="BI437:BI457" si="538">SUM(BF437:BH437)</f>
        <v>3433.6394648689711</v>
      </c>
    </row>
    <row r="438" spans="1:61" x14ac:dyDescent="0.2">
      <c r="A438" s="45" t="s">
        <v>68</v>
      </c>
      <c r="B438" s="54">
        <v>2000000</v>
      </c>
      <c r="C438" s="19"/>
      <c r="D438" s="19"/>
      <c r="E438" s="55">
        <f t="shared" ref="E438:E457" si="539">E437+1</f>
        <v>1</v>
      </c>
      <c r="F438" s="27"/>
      <c r="G438" s="27"/>
      <c r="H438" s="28"/>
      <c r="I438" s="27">
        <f t="shared" ref="I438:I501" si="540">$B$438</f>
        <v>2000000</v>
      </c>
      <c r="J438" s="56">
        <f t="shared" ref="J438:J501" si="541">J333</f>
        <v>0.20499999999999999</v>
      </c>
      <c r="K438" s="52">
        <f t="shared" si="523"/>
        <v>410</v>
      </c>
      <c r="L438" s="56"/>
      <c r="M438" s="96">
        <f>M333</f>
        <v>0.65717040569250318</v>
      </c>
      <c r="N438" s="9">
        <v>0</v>
      </c>
      <c r="O438" s="30">
        <f>R437</f>
        <v>1</v>
      </c>
      <c r="P438" s="30">
        <f t="shared" ref="P438:P457" si="542">O438*M438/1000</f>
        <v>6.5717040569250314E-4</v>
      </c>
      <c r="Q438" s="30">
        <f t="shared" ref="Q438:Q457" si="543">MIN(N438*O438,O438-P438)</f>
        <v>0</v>
      </c>
      <c r="R438" s="30">
        <f t="shared" si="524"/>
        <v>0.99934282959430754</v>
      </c>
      <c r="S438" s="30"/>
      <c r="T438" s="52">
        <f t="shared" ref="T438:T457" si="544">U437</f>
        <v>324</v>
      </c>
      <c r="U438" s="52">
        <f t="shared" si="525"/>
        <v>409.73056013366607</v>
      </c>
      <c r="V438" s="19"/>
      <c r="W438" s="30"/>
      <c r="X438" s="53">
        <f t="shared" si="526"/>
        <v>0</v>
      </c>
      <c r="Y438" s="53">
        <f t="shared" si="527"/>
        <v>0</v>
      </c>
      <c r="Z438" s="53">
        <f t="shared" si="528"/>
        <v>0</v>
      </c>
      <c r="AA438" s="53">
        <f t="shared" ref="AA438:AA457" si="545">-P438*I438</f>
        <v>-1314.3408113850062</v>
      </c>
      <c r="AB438" s="53">
        <f t="shared" si="529"/>
        <v>-1314.3408113850062</v>
      </c>
      <c r="AC438" s="53">
        <f>-I438*$R437*(J438-J437)/1000</f>
        <v>-85.999999999999972</v>
      </c>
      <c r="AD438" s="53">
        <f>$B$19*SUM(T438,X438:Y438)</f>
        <v>26.599147322556576</v>
      </c>
      <c r="AE438" s="53">
        <f t="shared" si="530"/>
        <v>-1373.7416640624497</v>
      </c>
      <c r="AF438" s="19"/>
      <c r="AG438" s="57"/>
      <c r="AH438" s="19"/>
      <c r="AI438" s="55">
        <f t="shared" ref="AI438:AI457" si="546">AI437+1</f>
        <v>1</v>
      </c>
      <c r="AJ438" s="27"/>
      <c r="AK438" s="27"/>
      <c r="AL438" s="28"/>
      <c r="AM438" s="27">
        <f t="shared" ref="AM438:AM457" si="547">I438</f>
        <v>2000000</v>
      </c>
      <c r="AN438" s="56">
        <f t="shared" ref="AN438:AN501" si="548">J438</f>
        <v>0.20499999999999999</v>
      </c>
      <c r="AO438" s="52">
        <f t="shared" si="531"/>
        <v>410</v>
      </c>
      <c r="AP438" s="56"/>
      <c r="AQ438" s="9">
        <f>AQ18</f>
        <v>0.53230802861092763</v>
      </c>
      <c r="AR438" s="9">
        <f t="shared" ref="AR438:AR457" si="549">N438</f>
        <v>0</v>
      </c>
      <c r="AS438" s="30">
        <f t="shared" ref="AS438:AS457" si="550">AV437</f>
        <v>1</v>
      </c>
      <c r="AT438" s="30">
        <f t="shared" ref="AT438:AT457" si="551">AS438*AQ438/1000</f>
        <v>5.3230802861092765E-4</v>
      </c>
      <c r="AU438" s="30">
        <f t="shared" ref="AU438:AU457" si="552">MIN(AR438*AS438,AS438-AT438)</f>
        <v>0</v>
      </c>
      <c r="AV438" s="30">
        <f t="shared" si="532"/>
        <v>0.99946769197138907</v>
      </c>
      <c r="AW438" s="30"/>
      <c r="AX438" s="52">
        <f t="shared" ref="AX438:AX457" si="553">AY437</f>
        <v>324</v>
      </c>
      <c r="AY438" s="52">
        <f t="shared" si="533"/>
        <v>409.78175370826949</v>
      </c>
      <c r="AZ438" s="19"/>
      <c r="BA438" s="30"/>
      <c r="BB438" s="53">
        <f t="shared" si="534"/>
        <v>0</v>
      </c>
      <c r="BC438" s="53">
        <f t="shared" si="535"/>
        <v>0</v>
      </c>
      <c r="BD438" s="53">
        <f t="shared" si="536"/>
        <v>0</v>
      </c>
      <c r="BE438" s="53">
        <f t="shared" ref="BE438:BE457" si="554">-AT438*AM438</f>
        <v>-1064.6160572218553</v>
      </c>
      <c r="BF438" s="53">
        <f t="shared" si="537"/>
        <v>-1064.6160572218553</v>
      </c>
      <c r="BG438" s="53">
        <f>-AM438*$R437*(AN438-AN437)/1000</f>
        <v>-85.999999999999972</v>
      </c>
      <c r="BH438" s="53">
        <f>$B$19*SUM(AX438,BB438:BC438)</f>
        <v>26.599147322556576</v>
      </c>
      <c r="BI438" s="53">
        <f t="shared" si="538"/>
        <v>-1124.0169098992988</v>
      </c>
    </row>
    <row r="439" spans="1:61" x14ac:dyDescent="0.2">
      <c r="A439" s="34" t="s">
        <v>69</v>
      </c>
      <c r="B439" s="121">
        <f>B334</f>
        <v>8.2096133711594368E-2</v>
      </c>
      <c r="C439" s="19"/>
      <c r="D439" s="19"/>
      <c r="E439" s="55">
        <f t="shared" si="539"/>
        <v>2</v>
      </c>
      <c r="F439" s="27">
        <f>$B$441</f>
        <v>19988.197324344859</v>
      </c>
      <c r="G439" s="27">
        <f>F439*$B$132</f>
        <v>999.40986621724301</v>
      </c>
      <c r="H439" s="28">
        <f t="shared" ref="H439:H446" si="555">$B$32</f>
        <v>25</v>
      </c>
      <c r="I439" s="27">
        <f t="shared" si="540"/>
        <v>2000000</v>
      </c>
      <c r="J439" s="56">
        <f t="shared" si="541"/>
        <v>0.25</v>
      </c>
      <c r="K439" s="52">
        <f t="shared" si="523"/>
        <v>500</v>
      </c>
      <c r="L439" s="56"/>
      <c r="M439" s="96">
        <f t="shared" ref="M439:M502" si="556">M334</f>
        <v>0.68892309697585763</v>
      </c>
      <c r="N439" s="9">
        <v>0</v>
      </c>
      <c r="O439" s="30">
        <f t="shared" ref="O439:O502" si="557">R438</f>
        <v>0.99934282959430754</v>
      </c>
      <c r="P439" s="30">
        <f t="shared" si="542"/>
        <v>6.8847035710472714E-4</v>
      </c>
      <c r="Q439" s="30">
        <f t="shared" si="543"/>
        <v>0</v>
      </c>
      <c r="R439" s="30">
        <f t="shared" si="524"/>
        <v>0.9986543592372028</v>
      </c>
      <c r="S439" s="30"/>
      <c r="T439" s="52">
        <f t="shared" si="544"/>
        <v>409.73056013366607</v>
      </c>
      <c r="U439" s="52">
        <f t="shared" si="525"/>
        <v>499.32717961860141</v>
      </c>
      <c r="V439" s="19"/>
      <c r="W439" s="30"/>
      <c r="X439" s="53">
        <f t="shared" si="526"/>
        <v>19961.300391250388</v>
      </c>
      <c r="Y439" s="53">
        <f t="shared" si="527"/>
        <v>-998.06501956251941</v>
      </c>
      <c r="Z439" s="53">
        <f t="shared" si="528"/>
        <v>-24.966358980930071</v>
      </c>
      <c r="AA439" s="53">
        <f t="shared" si="545"/>
        <v>-1376.9407142094542</v>
      </c>
      <c r="AB439" s="53">
        <f t="shared" si="529"/>
        <v>17561.328298497483</v>
      </c>
      <c r="AC439" s="53">
        <f t="shared" ref="AC439:AC457" si="558">-I439*($R438*J439-$R437*J438)/1000</f>
        <v>-89.671414797153787</v>
      </c>
      <c r="AD439" s="53">
        <f t="shared" ref="AD439:AD502" si="559">$B$19*SUM(T439,X439:Y439)</f>
        <v>1590.4456015289832</v>
      </c>
      <c r="AE439" s="53">
        <f t="shared" si="530"/>
        <v>19062.102485229312</v>
      </c>
      <c r="AF439" s="19"/>
      <c r="AG439" s="57"/>
      <c r="AH439" s="19"/>
      <c r="AI439" s="55">
        <f t="shared" si="546"/>
        <v>2</v>
      </c>
      <c r="AJ439" s="27">
        <f t="shared" ref="AJ439:AJ457" si="560">F439</f>
        <v>19988.197324344859</v>
      </c>
      <c r="AK439" s="27">
        <f t="shared" ref="AK439:AK457" si="561">G439</f>
        <v>999.40986621724301</v>
      </c>
      <c r="AL439" s="28">
        <f t="shared" ref="AL439:AL457" si="562">$C$32</f>
        <v>25</v>
      </c>
      <c r="AM439" s="27">
        <f t="shared" si="547"/>
        <v>2000000</v>
      </c>
      <c r="AN439" s="56">
        <f t="shared" si="548"/>
        <v>0.25</v>
      </c>
      <c r="AO439" s="52">
        <f t="shared" si="531"/>
        <v>500</v>
      </c>
      <c r="AP439" s="56"/>
      <c r="AQ439" s="9">
        <f t="shared" ref="AQ439:AQ502" si="563">AQ19</f>
        <v>0.5580277085504447</v>
      </c>
      <c r="AR439" s="9">
        <f t="shared" si="549"/>
        <v>0</v>
      </c>
      <c r="AS439" s="30">
        <f t="shared" si="550"/>
        <v>0.99946769197138907</v>
      </c>
      <c r="AT439" s="30">
        <f t="shared" si="551"/>
        <v>5.5773066592099596E-4</v>
      </c>
      <c r="AU439" s="30">
        <f t="shared" si="552"/>
        <v>0</v>
      </c>
      <c r="AV439" s="30">
        <f t="shared" si="532"/>
        <v>0.99890996130546805</v>
      </c>
      <c r="AW439" s="30"/>
      <c r="AX439" s="52">
        <f t="shared" si="553"/>
        <v>409.78175370826949</v>
      </c>
      <c r="AY439" s="52">
        <f t="shared" si="533"/>
        <v>499.45498065273404</v>
      </c>
      <c r="AZ439" s="19"/>
      <c r="BA439" s="30"/>
      <c r="BB439" s="53">
        <f t="shared" si="534"/>
        <v>19961.300391250388</v>
      </c>
      <c r="BC439" s="53">
        <f t="shared" si="535"/>
        <v>-998.06501956251941</v>
      </c>
      <c r="BD439" s="53">
        <f t="shared" si="536"/>
        <v>-24.966358980930071</v>
      </c>
      <c r="BE439" s="53">
        <f t="shared" si="554"/>
        <v>-1115.461331841992</v>
      </c>
      <c r="BF439" s="53">
        <f t="shared" si="537"/>
        <v>17822.807680864946</v>
      </c>
      <c r="BG439" s="53">
        <f t="shared" ref="BG439:BG457" si="564">-AM439*($R438*AN439-$R437*AN438)/1000</f>
        <v>-89.671414797153787</v>
      </c>
      <c r="BH439" s="53">
        <f t="shared" ref="BH439:BH502" si="565">$B$19*SUM(AX439,BB439:BC439)</f>
        <v>1590.449804323529</v>
      </c>
      <c r="BI439" s="53">
        <f t="shared" si="538"/>
        <v>19323.58607039132</v>
      </c>
    </row>
    <row r="440" spans="1:61" x14ac:dyDescent="0.2">
      <c r="A440" s="34" t="s">
        <v>70</v>
      </c>
      <c r="B440" s="121">
        <f>B335</f>
        <v>3.2096133711594366E-2</v>
      </c>
      <c r="C440" s="19"/>
      <c r="D440" s="19"/>
      <c r="E440" s="55">
        <f t="shared" si="539"/>
        <v>3</v>
      </c>
      <c r="F440" s="27">
        <f t="shared" ref="F440:F503" si="566">$B$441</f>
        <v>19988.197324344859</v>
      </c>
      <c r="G440" s="27">
        <f t="shared" ref="G440:G503" si="567">F440*$B$132</f>
        <v>999.40986621724301</v>
      </c>
      <c r="H440" s="28">
        <f t="shared" si="555"/>
        <v>25</v>
      </c>
      <c r="I440" s="27">
        <f t="shared" si="540"/>
        <v>2000000</v>
      </c>
      <c r="J440" s="56">
        <f t="shared" si="541"/>
        <v>0.29699999999999999</v>
      </c>
      <c r="K440" s="52">
        <f t="shared" si="523"/>
        <v>594</v>
      </c>
      <c r="L440" s="56"/>
      <c r="M440" s="96">
        <f t="shared" si="556"/>
        <v>0.72708859771283341</v>
      </c>
      <c r="N440" s="9">
        <v>0</v>
      </c>
      <c r="O440" s="30">
        <f t="shared" si="557"/>
        <v>0.9986543592372028</v>
      </c>
      <c r="P440" s="30">
        <f t="shared" si="542"/>
        <v>7.2611019765758602E-4</v>
      </c>
      <c r="Q440" s="30">
        <f t="shared" si="543"/>
        <v>0</v>
      </c>
      <c r="R440" s="30">
        <f t="shared" si="524"/>
        <v>0.99792824903954525</v>
      </c>
      <c r="S440" s="30"/>
      <c r="T440" s="52">
        <f t="shared" si="544"/>
        <v>499.32717961860141</v>
      </c>
      <c r="U440" s="52">
        <f t="shared" si="525"/>
        <v>592.7693799294899</v>
      </c>
      <c r="V440" s="19"/>
      <c r="W440" s="30"/>
      <c r="X440" s="53">
        <f t="shared" si="526"/>
        <v>19946.786757340389</v>
      </c>
      <c r="Y440" s="53">
        <f t="shared" si="527"/>
        <v>-997.33933786701948</v>
      </c>
      <c r="Z440" s="53">
        <f t="shared" si="528"/>
        <v>-24.948206225988631</v>
      </c>
      <c r="AA440" s="53">
        <f t="shared" si="545"/>
        <v>-1452.220395315172</v>
      </c>
      <c r="AB440" s="53">
        <f t="shared" si="529"/>
        <v>17472.278817932209</v>
      </c>
      <c r="AC440" s="53">
        <f t="shared" si="558"/>
        <v>-93.529274589744645</v>
      </c>
      <c r="AD440" s="53">
        <f t="shared" si="559"/>
        <v>1596.6692000137148</v>
      </c>
      <c r="AE440" s="53">
        <f t="shared" si="530"/>
        <v>18975.418743356178</v>
      </c>
      <c r="AF440" s="19"/>
      <c r="AG440" s="46"/>
      <c r="AH440" s="19"/>
      <c r="AI440" s="55">
        <f t="shared" si="546"/>
        <v>3</v>
      </c>
      <c r="AJ440" s="27">
        <f t="shared" si="560"/>
        <v>19988.197324344859</v>
      </c>
      <c r="AK440" s="27">
        <f t="shared" si="561"/>
        <v>999.40986621724301</v>
      </c>
      <c r="AL440" s="28">
        <f t="shared" si="562"/>
        <v>25</v>
      </c>
      <c r="AM440" s="27">
        <f t="shared" si="547"/>
        <v>2000000</v>
      </c>
      <c r="AN440" s="56">
        <f t="shared" si="548"/>
        <v>0.29699999999999999</v>
      </c>
      <c r="AO440" s="52">
        <f t="shared" si="531"/>
        <v>594</v>
      </c>
      <c r="AP440" s="56"/>
      <c r="AQ440" s="9">
        <f t="shared" si="563"/>
        <v>0.58894176414739507</v>
      </c>
      <c r="AR440" s="9">
        <f t="shared" si="549"/>
        <v>0</v>
      </c>
      <c r="AS440" s="30">
        <f t="shared" si="550"/>
        <v>0.99890996130546805</v>
      </c>
      <c r="AT440" s="30">
        <f t="shared" si="551"/>
        <v>5.882997948356485E-4</v>
      </c>
      <c r="AU440" s="30">
        <f t="shared" si="552"/>
        <v>0</v>
      </c>
      <c r="AV440" s="30">
        <f t="shared" si="532"/>
        <v>0.9983216615106324</v>
      </c>
      <c r="AW440" s="30"/>
      <c r="AX440" s="52">
        <f t="shared" si="553"/>
        <v>499.45498065273404</v>
      </c>
      <c r="AY440" s="52">
        <f t="shared" si="533"/>
        <v>593.00306693731568</v>
      </c>
      <c r="AZ440" s="19"/>
      <c r="BA440" s="30"/>
      <c r="BB440" s="53">
        <f t="shared" si="534"/>
        <v>19946.786757340389</v>
      </c>
      <c r="BC440" s="53">
        <f t="shared" si="535"/>
        <v>-997.33933786701948</v>
      </c>
      <c r="BD440" s="53">
        <f t="shared" si="536"/>
        <v>-24.948206225988631</v>
      </c>
      <c r="BE440" s="53">
        <f t="shared" si="554"/>
        <v>-1176.5995896712971</v>
      </c>
      <c r="BF440" s="53">
        <f t="shared" si="537"/>
        <v>17747.899623576086</v>
      </c>
      <c r="BG440" s="53">
        <f t="shared" si="564"/>
        <v>-93.529274589744645</v>
      </c>
      <c r="BH440" s="53">
        <f t="shared" si="565"/>
        <v>1596.6796919845015</v>
      </c>
      <c r="BI440" s="53">
        <f t="shared" si="538"/>
        <v>19251.05004097084</v>
      </c>
    </row>
    <row r="441" spans="1:61" x14ac:dyDescent="0.2">
      <c r="A441" s="45" t="s">
        <v>71</v>
      </c>
      <c r="B441" s="97">
        <v>19988.197324344859</v>
      </c>
      <c r="C441" s="19"/>
      <c r="D441" s="36"/>
      <c r="E441" s="55">
        <f t="shared" si="539"/>
        <v>4</v>
      </c>
      <c r="F441" s="27">
        <f t="shared" si="566"/>
        <v>19988.197324344859</v>
      </c>
      <c r="G441" s="27">
        <f t="shared" si="567"/>
        <v>999.40986621724301</v>
      </c>
      <c r="H441" s="28">
        <f t="shared" si="555"/>
        <v>25</v>
      </c>
      <c r="I441" s="27">
        <f t="shared" si="540"/>
        <v>2000000</v>
      </c>
      <c r="J441" s="56">
        <f t="shared" si="541"/>
        <v>0.34599999999999997</v>
      </c>
      <c r="K441" s="52">
        <f t="shared" si="523"/>
        <v>692</v>
      </c>
      <c r="L441" s="56"/>
      <c r="M441" s="96">
        <f t="shared" si="556"/>
        <v>0.77268694429479035</v>
      </c>
      <c r="N441" s="9">
        <v>0</v>
      </c>
      <c r="O441" s="30">
        <f t="shared" si="557"/>
        <v>0.99792824903954525</v>
      </c>
      <c r="P441" s="30">
        <f t="shared" si="542"/>
        <v>7.7108612937581674E-4</v>
      </c>
      <c r="Q441" s="30">
        <f t="shared" si="543"/>
        <v>0</v>
      </c>
      <c r="R441" s="30">
        <f t="shared" si="524"/>
        <v>0.99715716291016943</v>
      </c>
      <c r="S441" s="30"/>
      <c r="T441" s="52">
        <f t="shared" si="544"/>
        <v>592.7693799294899</v>
      </c>
      <c r="U441" s="52">
        <f t="shared" si="525"/>
        <v>690.03275673383723</v>
      </c>
      <c r="V441" s="19"/>
      <c r="W441" s="30"/>
      <c r="X441" s="53">
        <f t="shared" si="526"/>
        <v>19931.374135632359</v>
      </c>
      <c r="Y441" s="53">
        <f t="shared" si="527"/>
        <v>-996.56870678161806</v>
      </c>
      <c r="Z441" s="53">
        <f t="shared" si="528"/>
        <v>-24.928929072754237</v>
      </c>
      <c r="AA441" s="53">
        <f t="shared" si="545"/>
        <v>-1542.1722587516335</v>
      </c>
      <c r="AB441" s="53">
        <f t="shared" si="529"/>
        <v>17367.704241026353</v>
      </c>
      <c r="AC441" s="53">
        <f t="shared" si="558"/>
        <v>-97.365658948466816</v>
      </c>
      <c r="AD441" s="53">
        <f t="shared" si="559"/>
        <v>1603.1383925647838</v>
      </c>
      <c r="AE441" s="53">
        <f t="shared" si="530"/>
        <v>18873.476974642668</v>
      </c>
      <c r="AF441" s="19"/>
      <c r="AG441" s="46"/>
      <c r="AH441" s="19"/>
      <c r="AI441" s="55">
        <f t="shared" si="546"/>
        <v>4</v>
      </c>
      <c r="AJ441" s="27">
        <f t="shared" si="560"/>
        <v>19988.197324344859</v>
      </c>
      <c r="AK441" s="27">
        <f t="shared" si="561"/>
        <v>999.40986621724301</v>
      </c>
      <c r="AL441" s="28">
        <f t="shared" si="562"/>
        <v>25</v>
      </c>
      <c r="AM441" s="27">
        <f t="shared" si="547"/>
        <v>2000000</v>
      </c>
      <c r="AN441" s="56">
        <f t="shared" si="548"/>
        <v>0.34599999999999997</v>
      </c>
      <c r="AO441" s="52">
        <f t="shared" si="531"/>
        <v>692</v>
      </c>
      <c r="AP441" s="56"/>
      <c r="AQ441" s="9">
        <f t="shared" si="563"/>
        <v>0.62587642487878026</v>
      </c>
      <c r="AR441" s="9">
        <f t="shared" si="549"/>
        <v>0</v>
      </c>
      <c r="AS441" s="30">
        <f t="shared" si="550"/>
        <v>0.9983216615106324</v>
      </c>
      <c r="AT441" s="30">
        <f t="shared" si="551"/>
        <v>6.2482599238531842E-4</v>
      </c>
      <c r="AU441" s="30">
        <f t="shared" si="552"/>
        <v>0</v>
      </c>
      <c r="AV441" s="30">
        <f t="shared" si="532"/>
        <v>0.99769683551824706</v>
      </c>
      <c r="AW441" s="30"/>
      <c r="AX441" s="52">
        <f t="shared" si="553"/>
        <v>593.00306693731568</v>
      </c>
      <c r="AY441" s="52">
        <f t="shared" si="533"/>
        <v>690.40621017862702</v>
      </c>
      <c r="AZ441" s="19"/>
      <c r="BA441" s="30"/>
      <c r="BB441" s="53">
        <f t="shared" si="534"/>
        <v>19931.374135632359</v>
      </c>
      <c r="BC441" s="53">
        <f t="shared" si="535"/>
        <v>-996.56870678161806</v>
      </c>
      <c r="BD441" s="53">
        <f t="shared" si="536"/>
        <v>-24.928929072754237</v>
      </c>
      <c r="BE441" s="53">
        <f t="shared" si="554"/>
        <v>-1249.6519847706368</v>
      </c>
      <c r="BF441" s="53">
        <f t="shared" si="537"/>
        <v>17660.22451500735</v>
      </c>
      <c r="BG441" s="53">
        <f t="shared" si="564"/>
        <v>-97.365658948466816</v>
      </c>
      <c r="BH441" s="53">
        <f t="shared" si="565"/>
        <v>1603.1575773646248</v>
      </c>
      <c r="BI441" s="53">
        <f t="shared" si="538"/>
        <v>19166.016433423509</v>
      </c>
    </row>
    <row r="442" spans="1:61" x14ac:dyDescent="0.2">
      <c r="A442" s="19"/>
      <c r="B442" s="19"/>
      <c r="C442" s="19"/>
      <c r="D442" s="21"/>
      <c r="E442" s="55">
        <f t="shared" si="539"/>
        <v>5</v>
      </c>
      <c r="F442" s="27">
        <f t="shared" si="566"/>
        <v>19988.197324344859</v>
      </c>
      <c r="G442" s="27">
        <f t="shared" si="567"/>
        <v>999.40986621724301</v>
      </c>
      <c r="H442" s="28">
        <f t="shared" si="555"/>
        <v>25</v>
      </c>
      <c r="I442" s="27">
        <f t="shared" si="540"/>
        <v>2000000</v>
      </c>
      <c r="J442" s="56">
        <f t="shared" si="541"/>
        <v>0.39600000000000002</v>
      </c>
      <c r="K442" s="52">
        <f t="shared" si="523"/>
        <v>792</v>
      </c>
      <c r="L442" s="56"/>
      <c r="M442" s="96">
        <f t="shared" si="556"/>
        <v>0.82584488116899601</v>
      </c>
      <c r="N442" s="9">
        <v>0</v>
      </c>
      <c r="O442" s="30">
        <f t="shared" si="557"/>
        <v>0.99715716291016943</v>
      </c>
      <c r="P442" s="30">
        <f t="shared" si="542"/>
        <v>8.2349713871036217E-4</v>
      </c>
      <c r="Q442" s="30">
        <f t="shared" si="543"/>
        <v>0</v>
      </c>
      <c r="R442" s="30">
        <f t="shared" si="524"/>
        <v>0.9963336657714591</v>
      </c>
      <c r="S442" s="30"/>
      <c r="T442" s="52">
        <f t="shared" si="544"/>
        <v>690.03275673383723</v>
      </c>
      <c r="U442" s="52">
        <f t="shared" si="525"/>
        <v>789.09626329099558</v>
      </c>
      <c r="V442" s="19"/>
      <c r="W442" s="30"/>
      <c r="X442" s="53">
        <f t="shared" si="526"/>
        <v>19914.913912327786</v>
      </c>
      <c r="Y442" s="53">
        <f t="shared" si="527"/>
        <v>-995.7456956163893</v>
      </c>
      <c r="Z442" s="53">
        <f t="shared" si="528"/>
        <v>-24.908341644286477</v>
      </c>
      <c r="AA442" s="53">
        <f t="shared" si="545"/>
        <v>-1646.9942774207243</v>
      </c>
      <c r="AB442" s="53">
        <f t="shared" si="529"/>
        <v>17247.265597646387</v>
      </c>
      <c r="AC442" s="53">
        <f t="shared" si="558"/>
        <v>-99.182124689488944</v>
      </c>
      <c r="AD442" s="53">
        <f t="shared" si="559"/>
        <v>1609.8395850934867</v>
      </c>
      <c r="AE442" s="53">
        <f t="shared" si="530"/>
        <v>18757.923058050383</v>
      </c>
      <c r="AF442" s="19"/>
      <c r="AG442" s="46"/>
      <c r="AH442" s="19"/>
      <c r="AI442" s="55">
        <f t="shared" si="546"/>
        <v>5</v>
      </c>
      <c r="AJ442" s="27">
        <f t="shared" si="560"/>
        <v>19988.197324344859</v>
      </c>
      <c r="AK442" s="27">
        <f t="shared" si="561"/>
        <v>999.40986621724301</v>
      </c>
      <c r="AL442" s="28">
        <f t="shared" si="562"/>
        <v>25</v>
      </c>
      <c r="AM442" s="27">
        <f t="shared" si="547"/>
        <v>2000000</v>
      </c>
      <c r="AN442" s="56">
        <f t="shared" si="548"/>
        <v>0.39600000000000002</v>
      </c>
      <c r="AO442" s="52">
        <f t="shared" si="531"/>
        <v>792</v>
      </c>
      <c r="AP442" s="56"/>
      <c r="AQ442" s="9">
        <f t="shared" si="563"/>
        <v>0.66893435374688681</v>
      </c>
      <c r="AR442" s="9">
        <f t="shared" si="549"/>
        <v>0</v>
      </c>
      <c r="AS442" s="30">
        <f t="shared" si="550"/>
        <v>0.99769683551824706</v>
      </c>
      <c r="AT442" s="30">
        <f t="shared" si="551"/>
        <v>6.6739368790271261E-4</v>
      </c>
      <c r="AU442" s="30">
        <f t="shared" si="552"/>
        <v>0</v>
      </c>
      <c r="AV442" s="30">
        <f t="shared" si="532"/>
        <v>0.99702944183034437</v>
      </c>
      <c r="AW442" s="30"/>
      <c r="AX442" s="52">
        <f t="shared" si="553"/>
        <v>690.40621017862702</v>
      </c>
      <c r="AY442" s="52">
        <f t="shared" si="533"/>
        <v>789.64731792963278</v>
      </c>
      <c r="AZ442" s="19"/>
      <c r="BA442" s="30"/>
      <c r="BB442" s="53">
        <f t="shared" si="534"/>
        <v>19914.913912327786</v>
      </c>
      <c r="BC442" s="53">
        <f t="shared" si="535"/>
        <v>-995.7456956163893</v>
      </c>
      <c r="BD442" s="53">
        <f t="shared" si="536"/>
        <v>-24.908341644286477</v>
      </c>
      <c r="BE442" s="53">
        <f t="shared" si="554"/>
        <v>-1334.7873758054252</v>
      </c>
      <c r="BF442" s="53">
        <f t="shared" si="537"/>
        <v>17559.472499261683</v>
      </c>
      <c r="BG442" s="53">
        <f t="shared" si="564"/>
        <v>-99.182124689488944</v>
      </c>
      <c r="BH442" s="53">
        <f t="shared" si="565"/>
        <v>1609.8702441774249</v>
      </c>
      <c r="BI442" s="53">
        <f t="shared" si="538"/>
        <v>19070.160618749618</v>
      </c>
    </row>
    <row r="443" spans="1:61" x14ac:dyDescent="0.2">
      <c r="A443" s="19"/>
      <c r="B443" s="19"/>
      <c r="C443" s="19"/>
      <c r="D443" s="21"/>
      <c r="E443" s="55">
        <f t="shared" si="539"/>
        <v>6</v>
      </c>
      <c r="F443" s="27">
        <f t="shared" si="566"/>
        <v>19988.197324344859</v>
      </c>
      <c r="G443" s="27">
        <f t="shared" si="567"/>
        <v>999.40986621724301</v>
      </c>
      <c r="H443" s="28">
        <f t="shared" si="555"/>
        <v>25</v>
      </c>
      <c r="I443" s="27">
        <f t="shared" si="540"/>
        <v>2000000</v>
      </c>
      <c r="J443" s="56">
        <f t="shared" si="541"/>
        <v>0.44900000000000001</v>
      </c>
      <c r="K443" s="52">
        <f t="shared" si="523"/>
        <v>898</v>
      </c>
      <c r="L443" s="56"/>
      <c r="M443" s="96">
        <f t="shared" si="556"/>
        <v>0.88649214444726809</v>
      </c>
      <c r="N443" s="9">
        <v>0</v>
      </c>
      <c r="O443" s="30">
        <f t="shared" si="557"/>
        <v>0.9963336657714591</v>
      </c>
      <c r="P443" s="30">
        <f t="shared" si="542"/>
        <v>8.8324196795474836E-4</v>
      </c>
      <c r="Q443" s="30">
        <f t="shared" si="543"/>
        <v>0</v>
      </c>
      <c r="R443" s="30">
        <f t="shared" si="524"/>
        <v>0.99545042380350435</v>
      </c>
      <c r="S443" s="30"/>
      <c r="T443" s="52">
        <f t="shared" si="544"/>
        <v>789.09626329099558</v>
      </c>
      <c r="U443" s="52">
        <f t="shared" si="525"/>
        <v>893.91448057554692</v>
      </c>
      <c r="V443" s="19"/>
      <c r="W443" s="30"/>
      <c r="X443" s="53">
        <f t="shared" si="526"/>
        <v>19897.259497587162</v>
      </c>
      <c r="Y443" s="53">
        <f t="shared" si="527"/>
        <v>-994.86297487935815</v>
      </c>
      <c r="Z443" s="53">
        <f t="shared" si="528"/>
        <v>-24.886260595087609</v>
      </c>
      <c r="AA443" s="53">
        <f t="shared" si="545"/>
        <v>-1766.4839359094967</v>
      </c>
      <c r="AB443" s="53">
        <f t="shared" si="529"/>
        <v>17111.026326203217</v>
      </c>
      <c r="AC443" s="53">
        <f t="shared" si="558"/>
        <v>-104.95915883791606</v>
      </c>
      <c r="AD443" s="53">
        <f t="shared" si="559"/>
        <v>1616.5954247402533</v>
      </c>
      <c r="AE443" s="53">
        <f t="shared" si="530"/>
        <v>18622.662592105553</v>
      </c>
      <c r="AF443" s="19"/>
      <c r="AG443" s="46"/>
      <c r="AH443" s="19"/>
      <c r="AI443" s="55">
        <f t="shared" si="546"/>
        <v>6</v>
      </c>
      <c r="AJ443" s="27">
        <f t="shared" si="560"/>
        <v>19988.197324344859</v>
      </c>
      <c r="AK443" s="27">
        <f t="shared" si="561"/>
        <v>999.40986621724301</v>
      </c>
      <c r="AL443" s="28">
        <f t="shared" si="562"/>
        <v>25</v>
      </c>
      <c r="AM443" s="27">
        <f t="shared" si="547"/>
        <v>2000000</v>
      </c>
      <c r="AN443" s="56">
        <f t="shared" si="548"/>
        <v>0.44900000000000001</v>
      </c>
      <c r="AO443" s="52">
        <f t="shared" si="531"/>
        <v>898</v>
      </c>
      <c r="AP443" s="56"/>
      <c r="AQ443" s="9">
        <f t="shared" si="563"/>
        <v>0.71805863700228723</v>
      </c>
      <c r="AR443" s="9">
        <f t="shared" si="549"/>
        <v>0</v>
      </c>
      <c r="AS443" s="30">
        <f t="shared" si="550"/>
        <v>0.99702944183034437</v>
      </c>
      <c r="AT443" s="30">
        <f t="shared" si="551"/>
        <v>7.1592560205184833E-4</v>
      </c>
      <c r="AU443" s="30">
        <f t="shared" si="552"/>
        <v>0</v>
      </c>
      <c r="AV443" s="30">
        <f t="shared" si="532"/>
        <v>0.99631351622829256</v>
      </c>
      <c r="AW443" s="30"/>
      <c r="AX443" s="52">
        <f t="shared" si="553"/>
        <v>789.64731792963278</v>
      </c>
      <c r="AY443" s="52">
        <f t="shared" si="533"/>
        <v>894.68953757300676</v>
      </c>
      <c r="AZ443" s="19"/>
      <c r="BA443" s="30"/>
      <c r="BB443" s="53">
        <f t="shared" si="534"/>
        <v>19897.259497587162</v>
      </c>
      <c r="BC443" s="53">
        <f t="shared" si="535"/>
        <v>-994.86297487935815</v>
      </c>
      <c r="BD443" s="53">
        <f t="shared" si="536"/>
        <v>-24.886260595087609</v>
      </c>
      <c r="BE443" s="53">
        <f t="shared" si="554"/>
        <v>-1431.8512041036968</v>
      </c>
      <c r="BF443" s="53">
        <f t="shared" si="537"/>
        <v>17445.65905800902</v>
      </c>
      <c r="BG443" s="53">
        <f t="shared" si="564"/>
        <v>-104.95915883791606</v>
      </c>
      <c r="BH443" s="53">
        <f t="shared" si="565"/>
        <v>1616.6406641955493</v>
      </c>
      <c r="BI443" s="53">
        <f t="shared" si="538"/>
        <v>18957.340563366655</v>
      </c>
    </row>
    <row r="444" spans="1:61" x14ac:dyDescent="0.2">
      <c r="A444" s="220" t="s">
        <v>72</v>
      </c>
      <c r="B444" s="220"/>
      <c r="C444" s="59"/>
      <c r="D444" s="21"/>
      <c r="E444" s="55">
        <f t="shared" si="539"/>
        <v>7</v>
      </c>
      <c r="F444" s="27">
        <f t="shared" si="566"/>
        <v>19988.197324344859</v>
      </c>
      <c r="G444" s="27">
        <f t="shared" si="567"/>
        <v>999.40986621724301</v>
      </c>
      <c r="H444" s="28">
        <f t="shared" si="555"/>
        <v>25</v>
      </c>
      <c r="I444" s="27">
        <f t="shared" si="540"/>
        <v>2000000</v>
      </c>
      <c r="J444" s="56">
        <f t="shared" si="541"/>
        <v>0.503</v>
      </c>
      <c r="K444" s="52">
        <f t="shared" si="523"/>
        <v>1006</v>
      </c>
      <c r="L444" s="56"/>
      <c r="M444" s="96">
        <f t="shared" si="556"/>
        <v>0.95520088094027955</v>
      </c>
      <c r="N444" s="9">
        <v>0</v>
      </c>
      <c r="O444" s="30">
        <f t="shared" si="557"/>
        <v>0.99545042380350435</v>
      </c>
      <c r="P444" s="30">
        <f t="shared" si="542"/>
        <v>9.5085512174948193E-4</v>
      </c>
      <c r="Q444" s="30">
        <f t="shared" si="543"/>
        <v>0</v>
      </c>
      <c r="R444" s="30">
        <f t="shared" si="524"/>
        <v>0.99449956868175482</v>
      </c>
      <c r="S444" s="30"/>
      <c r="T444" s="52">
        <f t="shared" si="544"/>
        <v>893.91448057554692</v>
      </c>
      <c r="U444" s="52">
        <f t="shared" si="525"/>
        <v>1000.4665660938454</v>
      </c>
      <c r="V444" s="19"/>
      <c r="W444" s="30"/>
      <c r="X444" s="53">
        <f t="shared" si="526"/>
        <v>19878.25361778677</v>
      </c>
      <c r="Y444" s="53">
        <f t="shared" si="527"/>
        <v>-993.9126808893385</v>
      </c>
      <c r="Z444" s="53">
        <f t="shared" si="528"/>
        <v>-24.862489217043869</v>
      </c>
      <c r="AA444" s="53">
        <f t="shared" si="545"/>
        <v>-1901.7102434989638</v>
      </c>
      <c r="AB444" s="53">
        <f t="shared" si="529"/>
        <v>16957.768204181422</v>
      </c>
      <c r="AC444" s="53">
        <f t="shared" si="558"/>
        <v>-106.7154944835551</v>
      </c>
      <c r="AD444" s="53">
        <f t="shared" si="559"/>
        <v>1623.7183013349272</v>
      </c>
      <c r="AE444" s="53">
        <f t="shared" si="530"/>
        <v>18474.771011032793</v>
      </c>
      <c r="AF444" s="19"/>
      <c r="AG444" s="46"/>
      <c r="AH444" s="19"/>
      <c r="AI444" s="55">
        <f t="shared" si="546"/>
        <v>7</v>
      </c>
      <c r="AJ444" s="27">
        <f t="shared" si="560"/>
        <v>19988.197324344859</v>
      </c>
      <c r="AK444" s="27">
        <f t="shared" si="561"/>
        <v>999.40986621724301</v>
      </c>
      <c r="AL444" s="28">
        <f t="shared" si="562"/>
        <v>25</v>
      </c>
      <c r="AM444" s="27">
        <f t="shared" si="547"/>
        <v>2000000</v>
      </c>
      <c r="AN444" s="56">
        <f t="shared" si="548"/>
        <v>0.503</v>
      </c>
      <c r="AO444" s="52">
        <f t="shared" si="531"/>
        <v>1006</v>
      </c>
      <c r="AP444" s="56"/>
      <c r="AQ444" s="9">
        <f t="shared" si="563"/>
        <v>0.77371271356162652</v>
      </c>
      <c r="AR444" s="9">
        <f t="shared" si="549"/>
        <v>0</v>
      </c>
      <c r="AS444" s="30">
        <f t="shared" si="550"/>
        <v>0.99631351622829256</v>
      </c>
      <c r="AT444" s="30">
        <f t="shared" si="551"/>
        <v>7.7086043419911791E-4</v>
      </c>
      <c r="AU444" s="30">
        <f t="shared" si="552"/>
        <v>0</v>
      </c>
      <c r="AV444" s="30">
        <f t="shared" si="532"/>
        <v>0.9955426557940934</v>
      </c>
      <c r="AW444" s="30"/>
      <c r="AX444" s="52">
        <f t="shared" si="553"/>
        <v>894.68953757300676</v>
      </c>
      <c r="AY444" s="52">
        <f t="shared" si="533"/>
        <v>1001.515911728858</v>
      </c>
      <c r="AZ444" s="19"/>
      <c r="BA444" s="30"/>
      <c r="BB444" s="53">
        <f t="shared" si="534"/>
        <v>19878.25361778677</v>
      </c>
      <c r="BC444" s="53">
        <f t="shared" si="535"/>
        <v>-993.9126808893385</v>
      </c>
      <c r="BD444" s="53">
        <f t="shared" si="536"/>
        <v>-24.862489217043869</v>
      </c>
      <c r="BE444" s="53">
        <f t="shared" si="554"/>
        <v>-1541.7208683982358</v>
      </c>
      <c r="BF444" s="53">
        <f t="shared" si="537"/>
        <v>17317.757579282152</v>
      </c>
      <c r="BG444" s="53">
        <f t="shared" si="564"/>
        <v>-106.7154944835551</v>
      </c>
      <c r="BH444" s="53">
        <f t="shared" si="565"/>
        <v>1623.7819305178248</v>
      </c>
      <c r="BI444" s="53">
        <f t="shared" si="538"/>
        <v>18834.824015316419</v>
      </c>
    </row>
    <row r="445" spans="1:61" x14ac:dyDescent="0.2">
      <c r="A445" s="37" t="s">
        <v>8</v>
      </c>
      <c r="B445" s="37" t="s">
        <v>73</v>
      </c>
      <c r="C445" s="59"/>
      <c r="D445" s="21"/>
      <c r="E445" s="55">
        <f t="shared" si="539"/>
        <v>8</v>
      </c>
      <c r="F445" s="27">
        <f t="shared" si="566"/>
        <v>19988.197324344859</v>
      </c>
      <c r="G445" s="27">
        <f t="shared" si="567"/>
        <v>999.40986621724301</v>
      </c>
      <c r="H445" s="28">
        <f t="shared" si="555"/>
        <v>25</v>
      </c>
      <c r="I445" s="27">
        <f t="shared" si="540"/>
        <v>2000000</v>
      </c>
      <c r="J445" s="56">
        <f t="shared" si="541"/>
        <v>0.56000000000000005</v>
      </c>
      <c r="K445" s="52">
        <f t="shared" si="523"/>
        <v>1120</v>
      </c>
      <c r="L445" s="56"/>
      <c r="M445" s="96">
        <f t="shared" si="556"/>
        <v>1.0312697121728083</v>
      </c>
      <c r="N445" s="9">
        <v>0</v>
      </c>
      <c r="O445" s="30">
        <f t="shared" si="557"/>
        <v>0.99449956868175482</v>
      </c>
      <c r="P445" s="30">
        <f t="shared" si="542"/>
        <v>1.0255972839504153E-3</v>
      </c>
      <c r="Q445" s="30">
        <f t="shared" si="543"/>
        <v>0</v>
      </c>
      <c r="R445" s="30">
        <f t="shared" si="524"/>
        <v>0.99347397139780436</v>
      </c>
      <c r="S445" s="30"/>
      <c r="T445" s="52">
        <f t="shared" si="544"/>
        <v>1000.4665660938454</v>
      </c>
      <c r="U445" s="52">
        <f t="shared" si="525"/>
        <v>1112.6908479655408</v>
      </c>
      <c r="V445" s="19"/>
      <c r="W445" s="30"/>
      <c r="X445" s="53">
        <f t="shared" si="526"/>
        <v>19857.753776899855</v>
      </c>
      <c r="Y445" s="53">
        <f t="shared" si="527"/>
        <v>-992.88768884499279</v>
      </c>
      <c r="Z445" s="53">
        <f t="shared" si="528"/>
        <v>-24.83684928494511</v>
      </c>
      <c r="AA445" s="53">
        <f t="shared" si="545"/>
        <v>-2051.1945679008309</v>
      </c>
      <c r="AB445" s="53">
        <f t="shared" si="529"/>
        <v>16788.834670869088</v>
      </c>
      <c r="AC445" s="53">
        <f t="shared" si="558"/>
        <v>-112.41639057724018</v>
      </c>
      <c r="AD445" s="53">
        <f t="shared" si="559"/>
        <v>1630.8670058002942</v>
      </c>
      <c r="AE445" s="53">
        <f t="shared" si="530"/>
        <v>18307.285286092141</v>
      </c>
      <c r="AF445" s="19"/>
      <c r="AG445" s="46"/>
      <c r="AH445" s="19"/>
      <c r="AI445" s="55">
        <f t="shared" si="546"/>
        <v>8</v>
      </c>
      <c r="AJ445" s="27">
        <f t="shared" si="560"/>
        <v>19988.197324344859</v>
      </c>
      <c r="AK445" s="27">
        <f t="shared" si="561"/>
        <v>999.40986621724301</v>
      </c>
      <c r="AL445" s="28">
        <f t="shared" si="562"/>
        <v>25</v>
      </c>
      <c r="AM445" s="27">
        <f t="shared" si="547"/>
        <v>2000000</v>
      </c>
      <c r="AN445" s="56">
        <f t="shared" si="548"/>
        <v>0.56000000000000005</v>
      </c>
      <c r="AO445" s="52">
        <f t="shared" si="531"/>
        <v>1120</v>
      </c>
      <c r="AP445" s="56"/>
      <c r="AQ445" s="9">
        <f t="shared" si="563"/>
        <v>0.83532846685997475</v>
      </c>
      <c r="AR445" s="9">
        <f t="shared" si="549"/>
        <v>0</v>
      </c>
      <c r="AS445" s="30">
        <f t="shared" si="550"/>
        <v>0.9955426557940934</v>
      </c>
      <c r="AT445" s="30">
        <f t="shared" si="551"/>
        <v>8.3160512035818752E-4</v>
      </c>
      <c r="AU445" s="30">
        <f t="shared" si="552"/>
        <v>0</v>
      </c>
      <c r="AV445" s="30">
        <f t="shared" si="532"/>
        <v>0.99471105067373522</v>
      </c>
      <c r="AW445" s="30"/>
      <c r="AX445" s="52">
        <f t="shared" si="553"/>
        <v>1001.515911728858</v>
      </c>
      <c r="AY445" s="52">
        <f t="shared" si="533"/>
        <v>1114.0763767545834</v>
      </c>
      <c r="AZ445" s="19"/>
      <c r="BA445" s="30"/>
      <c r="BB445" s="53">
        <f t="shared" si="534"/>
        <v>19857.753776899855</v>
      </c>
      <c r="BC445" s="53">
        <f t="shared" si="535"/>
        <v>-992.88768884499279</v>
      </c>
      <c r="BD445" s="53">
        <f t="shared" si="536"/>
        <v>-24.83684928494511</v>
      </c>
      <c r="BE445" s="53">
        <f t="shared" si="554"/>
        <v>-1663.210240716375</v>
      </c>
      <c r="BF445" s="53">
        <f t="shared" si="537"/>
        <v>17176.818998053543</v>
      </c>
      <c r="BG445" s="53">
        <f t="shared" si="564"/>
        <v>-112.41639057724018</v>
      </c>
      <c r="BH445" s="53">
        <f t="shared" si="565"/>
        <v>1630.9531530198558</v>
      </c>
      <c r="BI445" s="53">
        <f t="shared" si="538"/>
        <v>18695.355760496157</v>
      </c>
    </row>
    <row r="446" spans="1:61" x14ac:dyDescent="0.2">
      <c r="A446" s="21">
        <v>1</v>
      </c>
      <c r="B446" s="59">
        <f>B341</f>
        <v>0.8</v>
      </c>
      <c r="C446" s="19"/>
      <c r="D446" s="21"/>
      <c r="E446" s="55">
        <f t="shared" si="539"/>
        <v>9</v>
      </c>
      <c r="F446" s="27">
        <f t="shared" si="566"/>
        <v>19988.197324344859</v>
      </c>
      <c r="G446" s="27">
        <f t="shared" si="567"/>
        <v>999.40986621724301</v>
      </c>
      <c r="H446" s="28">
        <f t="shared" si="555"/>
        <v>25</v>
      </c>
      <c r="I446" s="27">
        <f t="shared" si="540"/>
        <v>2000000</v>
      </c>
      <c r="J446" s="56">
        <f t="shared" si="541"/>
        <v>0.61899999999999999</v>
      </c>
      <c r="K446" s="52">
        <f t="shared" si="523"/>
        <v>1238</v>
      </c>
      <c r="L446" s="56"/>
      <c r="M446" s="96">
        <f t="shared" si="556"/>
        <v>1.1162557062007623</v>
      </c>
      <c r="N446" s="9">
        <v>0</v>
      </c>
      <c r="O446" s="30">
        <f t="shared" si="557"/>
        <v>0.99347397139780436</v>
      </c>
      <c r="P446" s="30">
        <f t="shared" si="542"/>
        <v>1.1089709895347319E-3</v>
      </c>
      <c r="Q446" s="30">
        <f t="shared" si="543"/>
        <v>0</v>
      </c>
      <c r="R446" s="30">
        <f t="shared" si="524"/>
        <v>0.99236500040826958</v>
      </c>
      <c r="S446" s="30"/>
      <c r="T446" s="52">
        <f t="shared" si="544"/>
        <v>1112.6908479655408</v>
      </c>
      <c r="U446" s="52">
        <f t="shared" si="525"/>
        <v>1228.5478705054377</v>
      </c>
      <c r="V446" s="19"/>
      <c r="W446" s="30"/>
      <c r="X446" s="53">
        <f t="shared" si="526"/>
        <v>19835.587445934059</v>
      </c>
      <c r="Y446" s="53">
        <f t="shared" si="527"/>
        <v>-991.77937229670306</v>
      </c>
      <c r="Z446" s="53">
        <f t="shared" si="528"/>
        <v>-24.809125010206738</v>
      </c>
      <c r="AA446" s="53">
        <f t="shared" si="545"/>
        <v>-2217.9419790694637</v>
      </c>
      <c r="AB446" s="53">
        <f t="shared" si="529"/>
        <v>16601.056969557685</v>
      </c>
      <c r="AC446" s="53">
        <f t="shared" si="558"/>
        <v>-116.08125966691628</v>
      </c>
      <c r="AD446" s="53">
        <f t="shared" si="559"/>
        <v>1638.3514038832002</v>
      </c>
      <c r="AE446" s="53">
        <f t="shared" si="530"/>
        <v>18123.327113773968</v>
      </c>
      <c r="AF446" s="19"/>
      <c r="AG446" s="46"/>
      <c r="AH446" s="19"/>
      <c r="AI446" s="55">
        <f t="shared" si="546"/>
        <v>9</v>
      </c>
      <c r="AJ446" s="27">
        <f t="shared" si="560"/>
        <v>19988.197324344859</v>
      </c>
      <c r="AK446" s="27">
        <f t="shared" si="561"/>
        <v>999.40986621724301</v>
      </c>
      <c r="AL446" s="28">
        <f t="shared" si="562"/>
        <v>25</v>
      </c>
      <c r="AM446" s="27">
        <f t="shared" si="547"/>
        <v>2000000</v>
      </c>
      <c r="AN446" s="56">
        <f t="shared" si="548"/>
        <v>0.61899999999999999</v>
      </c>
      <c r="AO446" s="52">
        <f t="shared" si="531"/>
        <v>1238</v>
      </c>
      <c r="AP446" s="56"/>
      <c r="AQ446" s="9">
        <f t="shared" si="563"/>
        <v>0.90416712202261751</v>
      </c>
      <c r="AR446" s="9">
        <f t="shared" si="549"/>
        <v>0</v>
      </c>
      <c r="AS446" s="30">
        <f t="shared" si="550"/>
        <v>0.99471105067373522</v>
      </c>
      <c r="AT446" s="30">
        <f t="shared" si="551"/>
        <v>8.9938502793176524E-4</v>
      </c>
      <c r="AU446" s="30">
        <f t="shared" si="552"/>
        <v>0</v>
      </c>
      <c r="AV446" s="30">
        <f t="shared" si="532"/>
        <v>0.99381166564580348</v>
      </c>
      <c r="AW446" s="30"/>
      <c r="AX446" s="52">
        <f t="shared" si="553"/>
        <v>1114.0763767545834</v>
      </c>
      <c r="AY446" s="52">
        <f t="shared" si="533"/>
        <v>1230.3388420695046</v>
      </c>
      <c r="AZ446" s="19"/>
      <c r="BA446" s="30"/>
      <c r="BB446" s="53">
        <f t="shared" si="534"/>
        <v>19835.587445934059</v>
      </c>
      <c r="BC446" s="53">
        <f t="shared" si="535"/>
        <v>-991.77937229670306</v>
      </c>
      <c r="BD446" s="53">
        <f t="shared" si="536"/>
        <v>-24.809125010206738</v>
      </c>
      <c r="BE446" s="53">
        <f t="shared" si="554"/>
        <v>-1798.7700558635304</v>
      </c>
      <c r="BF446" s="53">
        <f t="shared" si="537"/>
        <v>17020.228892763618</v>
      </c>
      <c r="BG446" s="53">
        <f t="shared" si="564"/>
        <v>-116.08125966691628</v>
      </c>
      <c r="BH446" s="53">
        <f t="shared" si="565"/>
        <v>1638.4651504399267</v>
      </c>
      <c r="BI446" s="53">
        <f t="shared" si="538"/>
        <v>18542.612783536628</v>
      </c>
    </row>
    <row r="447" spans="1:61" x14ac:dyDescent="0.2">
      <c r="A447" s="39" t="s">
        <v>74</v>
      </c>
      <c r="B447" s="59">
        <f>B342</f>
        <v>0.05</v>
      </c>
      <c r="C447" s="19"/>
      <c r="D447" s="21"/>
      <c r="E447" s="55">
        <f t="shared" si="539"/>
        <v>10</v>
      </c>
      <c r="F447" s="27">
        <f t="shared" si="566"/>
        <v>19988.197324344859</v>
      </c>
      <c r="G447" s="27">
        <f t="shared" si="567"/>
        <v>999.40986621724301</v>
      </c>
      <c r="H447" s="28">
        <f t="shared" ref="H447:H510" si="568">$B$32</f>
        <v>25</v>
      </c>
      <c r="I447" s="27">
        <f t="shared" si="540"/>
        <v>2000000</v>
      </c>
      <c r="J447" s="56">
        <f t="shared" si="541"/>
        <v>0.68</v>
      </c>
      <c r="K447" s="52">
        <f t="shared" si="523"/>
        <v>1360</v>
      </c>
      <c r="L447" s="56"/>
      <c r="M447" s="96">
        <f t="shared" si="556"/>
        <v>1.2102241006607368</v>
      </c>
      <c r="N447" s="9">
        <v>0</v>
      </c>
      <c r="O447" s="30">
        <f t="shared" si="557"/>
        <v>0.99236500040826958</v>
      </c>
      <c r="P447" s="30">
        <f t="shared" si="542"/>
        <v>1.2009840401462897E-3</v>
      </c>
      <c r="Q447" s="30">
        <f t="shared" si="543"/>
        <v>0</v>
      </c>
      <c r="R447" s="30">
        <f t="shared" si="524"/>
        <v>0.99116401636812335</v>
      </c>
      <c r="S447" s="30"/>
      <c r="T447" s="52">
        <f t="shared" si="544"/>
        <v>1228.5478705054377</v>
      </c>
      <c r="U447" s="52">
        <f t="shared" si="525"/>
        <v>1347.9830622606478</v>
      </c>
      <c r="V447" s="19"/>
      <c r="W447" s="30"/>
      <c r="X447" s="53">
        <f t="shared" si="526"/>
        <v>19811.581939956228</v>
      </c>
      <c r="Y447" s="53">
        <f t="shared" si="527"/>
        <v>-990.57909699781146</v>
      </c>
      <c r="Z447" s="53">
        <f t="shared" si="528"/>
        <v>-24.779100409203085</v>
      </c>
      <c r="AA447" s="53">
        <f t="shared" si="545"/>
        <v>-2401.9680802925795</v>
      </c>
      <c r="AB447" s="53">
        <f t="shared" si="529"/>
        <v>16394.255662256634</v>
      </c>
      <c r="AC447" s="53">
        <f t="shared" si="558"/>
        <v>-119.69562396476485</v>
      </c>
      <c r="AD447" s="53">
        <f t="shared" si="559"/>
        <v>1645.9905962299208</v>
      </c>
      <c r="AE447" s="53">
        <f t="shared" si="530"/>
        <v>17920.550634521791</v>
      </c>
      <c r="AF447" s="19"/>
      <c r="AG447" s="46"/>
      <c r="AH447" s="19"/>
      <c r="AI447" s="55">
        <f t="shared" si="546"/>
        <v>10</v>
      </c>
      <c r="AJ447" s="27">
        <f t="shared" si="560"/>
        <v>19988.197324344859</v>
      </c>
      <c r="AK447" s="27">
        <f t="shared" si="561"/>
        <v>999.40986621724301</v>
      </c>
      <c r="AL447" s="28">
        <f t="shared" si="562"/>
        <v>25</v>
      </c>
      <c r="AM447" s="27">
        <f t="shared" si="547"/>
        <v>2000000</v>
      </c>
      <c r="AN447" s="56">
        <f t="shared" si="548"/>
        <v>0.68</v>
      </c>
      <c r="AO447" s="52">
        <f t="shared" si="531"/>
        <v>1360</v>
      </c>
      <c r="AP447" s="56"/>
      <c r="AQ447" s="9">
        <f t="shared" si="563"/>
        <v>0.98028152153519688</v>
      </c>
      <c r="AR447" s="9">
        <f t="shared" si="549"/>
        <v>0</v>
      </c>
      <c r="AS447" s="30">
        <f t="shared" si="550"/>
        <v>0.99381166564580348</v>
      </c>
      <c r="AT447" s="30">
        <f t="shared" si="551"/>
        <v>9.7421521171869667E-4</v>
      </c>
      <c r="AU447" s="30">
        <f t="shared" si="552"/>
        <v>0</v>
      </c>
      <c r="AV447" s="30">
        <f t="shared" si="532"/>
        <v>0.99283745043408478</v>
      </c>
      <c r="AW447" s="30"/>
      <c r="AX447" s="52">
        <f t="shared" si="553"/>
        <v>1230.3388420695046</v>
      </c>
      <c r="AY447" s="52">
        <f t="shared" si="533"/>
        <v>1350.2589325903552</v>
      </c>
      <c r="AZ447" s="19"/>
      <c r="BA447" s="30"/>
      <c r="BB447" s="53">
        <f t="shared" si="534"/>
        <v>19811.581939956228</v>
      </c>
      <c r="BC447" s="53">
        <f t="shared" si="535"/>
        <v>-990.57909699781146</v>
      </c>
      <c r="BD447" s="53">
        <f t="shared" si="536"/>
        <v>-24.779100409203085</v>
      </c>
      <c r="BE447" s="53">
        <f t="shared" si="554"/>
        <v>-1948.4304234373933</v>
      </c>
      <c r="BF447" s="53">
        <f t="shared" si="537"/>
        <v>16847.793319111821</v>
      </c>
      <c r="BG447" s="53">
        <f t="shared" si="564"/>
        <v>-119.69562396476485</v>
      </c>
      <c r="BH447" s="53">
        <f t="shared" si="565"/>
        <v>1646.137628070918</v>
      </c>
      <c r="BI447" s="53">
        <f t="shared" si="538"/>
        <v>18374.235323217974</v>
      </c>
    </row>
    <row r="448" spans="1:61" x14ac:dyDescent="0.2">
      <c r="A448" s="19"/>
      <c r="B448" s="19"/>
      <c r="C448" s="19"/>
      <c r="D448" s="21"/>
      <c r="E448" s="55">
        <f t="shared" si="539"/>
        <v>11</v>
      </c>
      <c r="F448" s="27">
        <f t="shared" si="566"/>
        <v>19988.197324344859</v>
      </c>
      <c r="G448" s="27">
        <f t="shared" si="567"/>
        <v>999.40986621724301</v>
      </c>
      <c r="H448" s="28">
        <f t="shared" si="568"/>
        <v>25</v>
      </c>
      <c r="I448" s="27">
        <f t="shared" si="540"/>
        <v>2000000</v>
      </c>
      <c r="J448" s="56">
        <f t="shared" si="541"/>
        <v>0.74399999999999999</v>
      </c>
      <c r="K448" s="52">
        <f t="shared" si="523"/>
        <v>1488</v>
      </c>
      <c r="L448" s="28"/>
      <c r="M448" s="96">
        <f t="shared" si="556"/>
        <v>1.3141842576365947</v>
      </c>
      <c r="N448" s="9">
        <v>0</v>
      </c>
      <c r="O448" s="30">
        <f t="shared" si="557"/>
        <v>0.99116401636812335</v>
      </c>
      <c r="P448" s="30">
        <f t="shared" si="542"/>
        <v>1.3025721470468479E-3</v>
      </c>
      <c r="Q448" s="30">
        <f t="shared" si="543"/>
        <v>0</v>
      </c>
      <c r="R448" s="30">
        <f t="shared" si="524"/>
        <v>0.98986144422107647</v>
      </c>
      <c r="S448" s="28"/>
      <c r="T448" s="52">
        <f t="shared" si="544"/>
        <v>1347.9830622606478</v>
      </c>
      <c r="U448" s="52">
        <f t="shared" si="525"/>
        <v>1472.9138290009619</v>
      </c>
      <c r="V448" s="19"/>
      <c r="W448" s="28"/>
      <c r="X448" s="53">
        <f t="shared" si="526"/>
        <v>19785.54587085186</v>
      </c>
      <c r="Y448" s="53">
        <f t="shared" si="527"/>
        <v>-989.27729354259293</v>
      </c>
      <c r="Z448" s="53">
        <f t="shared" si="528"/>
        <v>-24.746536105526911</v>
      </c>
      <c r="AA448" s="53">
        <f t="shared" si="545"/>
        <v>-2605.1442940936959</v>
      </c>
      <c r="AB448" s="53">
        <f t="shared" si="529"/>
        <v>16166.377747110046</v>
      </c>
      <c r="AC448" s="53">
        <f t="shared" si="558"/>
        <v>-125.23565580052076</v>
      </c>
      <c r="AD448" s="53">
        <f t="shared" si="559"/>
        <v>1653.7651761221359</v>
      </c>
      <c r="AE448" s="53">
        <f t="shared" si="530"/>
        <v>17694.907267431659</v>
      </c>
      <c r="AF448" s="19"/>
      <c r="AG448" s="46"/>
      <c r="AH448" s="19"/>
      <c r="AI448" s="55">
        <f t="shared" si="546"/>
        <v>11</v>
      </c>
      <c r="AJ448" s="27">
        <f t="shared" si="560"/>
        <v>19988.197324344859</v>
      </c>
      <c r="AK448" s="27">
        <f t="shared" si="561"/>
        <v>999.40986621724301</v>
      </c>
      <c r="AL448" s="28">
        <f t="shared" si="562"/>
        <v>25</v>
      </c>
      <c r="AM448" s="27">
        <f t="shared" si="547"/>
        <v>2000000</v>
      </c>
      <c r="AN448" s="56">
        <f t="shared" si="548"/>
        <v>0.74399999999999999</v>
      </c>
      <c r="AO448" s="52">
        <f t="shared" si="531"/>
        <v>1488</v>
      </c>
      <c r="AP448" s="28"/>
      <c r="AQ448" s="9">
        <f t="shared" si="563"/>
        <v>1.0644892486856419</v>
      </c>
      <c r="AR448" s="9">
        <f t="shared" si="549"/>
        <v>0</v>
      </c>
      <c r="AS448" s="30">
        <f t="shared" si="550"/>
        <v>0.99283745043408478</v>
      </c>
      <c r="AT448" s="30">
        <f t="shared" si="551"/>
        <v>1.056864791679547E-3</v>
      </c>
      <c r="AU448" s="30">
        <f t="shared" si="552"/>
        <v>0</v>
      </c>
      <c r="AV448" s="30">
        <f t="shared" si="532"/>
        <v>0.99178058564240523</v>
      </c>
      <c r="AW448" s="28"/>
      <c r="AX448" s="52">
        <f t="shared" si="553"/>
        <v>1350.2589325903552</v>
      </c>
      <c r="AY448" s="52">
        <f t="shared" si="533"/>
        <v>1475.7695114358989</v>
      </c>
      <c r="AZ448" s="19"/>
      <c r="BA448" s="28"/>
      <c r="BB448" s="53">
        <f t="shared" si="534"/>
        <v>19785.54587085186</v>
      </c>
      <c r="BC448" s="53">
        <f t="shared" si="535"/>
        <v>-989.27729354259293</v>
      </c>
      <c r="BD448" s="53">
        <f t="shared" si="536"/>
        <v>-24.746536105526911</v>
      </c>
      <c r="BE448" s="53">
        <f t="shared" si="554"/>
        <v>-2113.7295833590942</v>
      </c>
      <c r="BF448" s="53">
        <f t="shared" si="537"/>
        <v>16657.792457844647</v>
      </c>
      <c r="BG448" s="53">
        <f t="shared" si="564"/>
        <v>-125.23565580052076</v>
      </c>
      <c r="BH448" s="53">
        <f t="shared" si="565"/>
        <v>1653.9520162770336</v>
      </c>
      <c r="BI448" s="53">
        <f t="shared" si="538"/>
        <v>18186.508818321163</v>
      </c>
    </row>
    <row r="449" spans="1:61" x14ac:dyDescent="0.2">
      <c r="A449" s="220" t="s">
        <v>75</v>
      </c>
      <c r="B449" s="220"/>
      <c r="C449" s="19"/>
      <c r="D449" s="21"/>
      <c r="E449" s="55">
        <f t="shared" si="539"/>
        <v>12</v>
      </c>
      <c r="F449" s="27">
        <f t="shared" si="566"/>
        <v>19988.197324344859</v>
      </c>
      <c r="G449" s="27">
        <f t="shared" si="567"/>
        <v>999.40986621724301</v>
      </c>
      <c r="H449" s="28">
        <f t="shared" si="568"/>
        <v>25</v>
      </c>
      <c r="I449" s="27">
        <f t="shared" si="540"/>
        <v>2000000</v>
      </c>
      <c r="J449" s="56">
        <f t="shared" si="541"/>
        <v>0.80900000000000005</v>
      </c>
      <c r="K449" s="52">
        <f t="shared" si="523"/>
        <v>1618</v>
      </c>
      <c r="L449" s="28"/>
      <c r="M449" s="96">
        <f t="shared" si="556"/>
        <v>1.4282641651842443</v>
      </c>
      <c r="N449" s="9">
        <v>0</v>
      </c>
      <c r="O449" s="30">
        <f t="shared" si="557"/>
        <v>0.98986144422107647</v>
      </c>
      <c r="P449" s="30">
        <f t="shared" si="542"/>
        <v>1.4137836292784861E-3</v>
      </c>
      <c r="Q449" s="30">
        <f t="shared" si="543"/>
        <v>0</v>
      </c>
      <c r="R449" s="30">
        <f t="shared" si="524"/>
        <v>0.98844766059179801</v>
      </c>
      <c r="S449" s="28"/>
      <c r="T449" s="52">
        <f t="shared" si="544"/>
        <v>1472.9138290009619</v>
      </c>
      <c r="U449" s="52">
        <f t="shared" si="525"/>
        <v>1599.3083148375292</v>
      </c>
      <c r="V449" s="19"/>
      <c r="W449" s="19"/>
      <c r="X449" s="53">
        <f t="shared" si="526"/>
        <v>19757.286884695914</v>
      </c>
      <c r="Y449" s="53">
        <f t="shared" si="527"/>
        <v>-987.86434423479568</v>
      </c>
      <c r="Z449" s="53">
        <f t="shared" si="528"/>
        <v>-24.711191514794951</v>
      </c>
      <c r="AA449" s="53">
        <f t="shared" si="545"/>
        <v>-2827.5672585569723</v>
      </c>
      <c r="AB449" s="53">
        <f t="shared" si="529"/>
        <v>15917.144090389351</v>
      </c>
      <c r="AC449" s="53">
        <f t="shared" si="558"/>
        <v>-126.74376039393431</v>
      </c>
      <c r="AD449" s="53">
        <f t="shared" si="559"/>
        <v>1661.8175532224284</v>
      </c>
      <c r="AE449" s="53">
        <f t="shared" si="530"/>
        <v>17452.217883217843</v>
      </c>
      <c r="AF449" s="19"/>
      <c r="AG449" s="46"/>
      <c r="AH449" s="19"/>
      <c r="AI449" s="55">
        <f t="shared" si="546"/>
        <v>12</v>
      </c>
      <c r="AJ449" s="27">
        <f t="shared" si="560"/>
        <v>19988.197324344859</v>
      </c>
      <c r="AK449" s="27">
        <f t="shared" si="561"/>
        <v>999.40986621724301</v>
      </c>
      <c r="AL449" s="28">
        <f t="shared" si="562"/>
        <v>25</v>
      </c>
      <c r="AM449" s="27">
        <f t="shared" si="547"/>
        <v>2000000</v>
      </c>
      <c r="AN449" s="56">
        <f t="shared" si="548"/>
        <v>0.80900000000000005</v>
      </c>
      <c r="AO449" s="52">
        <f t="shared" si="531"/>
        <v>1618</v>
      </c>
      <c r="AP449" s="28"/>
      <c r="AQ449" s="9">
        <f t="shared" si="563"/>
        <v>1.1568939737992379</v>
      </c>
      <c r="AR449" s="9">
        <f t="shared" si="549"/>
        <v>0</v>
      </c>
      <c r="AS449" s="30">
        <f t="shared" si="550"/>
        <v>0.99178058564240523</v>
      </c>
      <c r="AT449" s="30">
        <f t="shared" si="551"/>
        <v>1.1473849828607776E-3</v>
      </c>
      <c r="AU449" s="30">
        <f t="shared" si="552"/>
        <v>0</v>
      </c>
      <c r="AV449" s="30">
        <f t="shared" si="532"/>
        <v>0.99063320065954441</v>
      </c>
      <c r="AW449" s="28"/>
      <c r="AX449" s="52">
        <f t="shared" si="553"/>
        <v>1475.7695114358989</v>
      </c>
      <c r="AY449" s="52">
        <f t="shared" si="533"/>
        <v>1602.8445186671429</v>
      </c>
      <c r="AZ449" s="19"/>
      <c r="BA449" s="19"/>
      <c r="BB449" s="53">
        <f t="shared" si="534"/>
        <v>19757.286884695914</v>
      </c>
      <c r="BC449" s="53">
        <f t="shared" si="535"/>
        <v>-987.86434423479568</v>
      </c>
      <c r="BD449" s="53">
        <f t="shared" si="536"/>
        <v>-24.711191514794951</v>
      </c>
      <c r="BE449" s="53">
        <f t="shared" si="554"/>
        <v>-2294.7699657215553</v>
      </c>
      <c r="BF449" s="53">
        <f t="shared" si="537"/>
        <v>16449.941383224766</v>
      </c>
      <c r="BG449" s="53">
        <f t="shared" si="564"/>
        <v>-126.74376039393431</v>
      </c>
      <c r="BH449" s="53">
        <f t="shared" si="565"/>
        <v>1662.0519937094448</v>
      </c>
      <c r="BI449" s="53">
        <f t="shared" si="538"/>
        <v>17985.249616540277</v>
      </c>
    </row>
    <row r="450" spans="1:61" x14ac:dyDescent="0.2">
      <c r="A450" s="37" t="s">
        <v>8</v>
      </c>
      <c r="B450" s="37" t="s">
        <v>76</v>
      </c>
      <c r="C450" s="37" t="s">
        <v>77</v>
      </c>
      <c r="D450" s="21"/>
      <c r="E450" s="55">
        <f t="shared" si="539"/>
        <v>13</v>
      </c>
      <c r="F450" s="27">
        <f t="shared" si="566"/>
        <v>19988.197324344859</v>
      </c>
      <c r="G450" s="27">
        <f t="shared" si="567"/>
        <v>999.40986621724301</v>
      </c>
      <c r="H450" s="28">
        <f t="shared" si="568"/>
        <v>25</v>
      </c>
      <c r="I450" s="27">
        <f t="shared" si="540"/>
        <v>2000000</v>
      </c>
      <c r="J450" s="56">
        <f t="shared" si="541"/>
        <v>0.878</v>
      </c>
      <c r="K450" s="52">
        <f t="shared" si="523"/>
        <v>1756</v>
      </c>
      <c r="L450" s="28"/>
      <c r="M450" s="96">
        <f t="shared" si="556"/>
        <v>1.5531325570520966</v>
      </c>
      <c r="N450" s="9">
        <v>0</v>
      </c>
      <c r="O450" s="30">
        <f t="shared" si="557"/>
        <v>0.98844766059179801</v>
      </c>
      <c r="P450" s="30">
        <f t="shared" si="542"/>
        <v>1.5351902426071022E-3</v>
      </c>
      <c r="Q450" s="30">
        <f t="shared" si="543"/>
        <v>0</v>
      </c>
      <c r="R450" s="30">
        <f t="shared" si="524"/>
        <v>0.98691247034919094</v>
      </c>
      <c r="S450" s="28"/>
      <c r="T450" s="52">
        <f t="shared" si="544"/>
        <v>1599.3083148375292</v>
      </c>
      <c r="U450" s="52">
        <f t="shared" si="525"/>
        <v>1733.0182979331794</v>
      </c>
      <c r="V450" s="19"/>
      <c r="W450" s="19"/>
      <c r="X450" s="53">
        <f t="shared" si="526"/>
        <v>19726.601199196273</v>
      </c>
      <c r="Y450" s="53">
        <f t="shared" si="527"/>
        <v>-986.33005995981375</v>
      </c>
      <c r="Z450" s="53">
        <f t="shared" si="528"/>
        <v>-24.672811758729772</v>
      </c>
      <c r="AA450" s="53">
        <f t="shared" si="545"/>
        <v>-3070.3804852142043</v>
      </c>
      <c r="AB450" s="53">
        <f t="shared" si="529"/>
        <v>15645.217842263524</v>
      </c>
      <c r="AC450" s="53">
        <f t="shared" si="558"/>
        <v>-134.11827524949561</v>
      </c>
      <c r="AD450" s="53">
        <f t="shared" si="559"/>
        <v>1669.8008344992556</v>
      </c>
      <c r="AE450" s="53">
        <f t="shared" si="530"/>
        <v>17180.900401513285</v>
      </c>
      <c r="AF450" s="19"/>
      <c r="AG450" s="46"/>
      <c r="AH450" s="19"/>
      <c r="AI450" s="55">
        <f t="shared" si="546"/>
        <v>13</v>
      </c>
      <c r="AJ450" s="27">
        <f t="shared" si="560"/>
        <v>19988.197324344859</v>
      </c>
      <c r="AK450" s="27">
        <f t="shared" si="561"/>
        <v>999.40986621724301</v>
      </c>
      <c r="AL450" s="28">
        <f t="shared" si="562"/>
        <v>25</v>
      </c>
      <c r="AM450" s="27">
        <f t="shared" si="547"/>
        <v>2000000</v>
      </c>
      <c r="AN450" s="56">
        <f t="shared" si="548"/>
        <v>0.878</v>
      </c>
      <c r="AO450" s="52">
        <f t="shared" si="531"/>
        <v>1756</v>
      </c>
      <c r="AP450" s="28"/>
      <c r="AQ450" s="9">
        <f t="shared" si="563"/>
        <v>1.2580373712121984</v>
      </c>
      <c r="AR450" s="9">
        <f t="shared" si="549"/>
        <v>0</v>
      </c>
      <c r="AS450" s="30">
        <f t="shared" si="550"/>
        <v>0.99063320065954441</v>
      </c>
      <c r="AT450" s="30">
        <f t="shared" si="551"/>
        <v>1.2462535875932595E-3</v>
      </c>
      <c r="AU450" s="30">
        <f t="shared" si="552"/>
        <v>0</v>
      </c>
      <c r="AV450" s="30">
        <f t="shared" si="532"/>
        <v>0.98938694707195118</v>
      </c>
      <c r="AW450" s="28"/>
      <c r="AX450" s="52">
        <f t="shared" si="553"/>
        <v>1602.8445186671429</v>
      </c>
      <c r="AY450" s="52">
        <f t="shared" si="533"/>
        <v>1737.3634790583462</v>
      </c>
      <c r="AZ450" s="19"/>
      <c r="BA450" s="19"/>
      <c r="BB450" s="53">
        <f t="shared" si="534"/>
        <v>19726.601199196273</v>
      </c>
      <c r="BC450" s="53">
        <f t="shared" si="535"/>
        <v>-986.33005995981375</v>
      </c>
      <c r="BD450" s="53">
        <f t="shared" si="536"/>
        <v>-24.672811758729772</v>
      </c>
      <c r="BE450" s="53">
        <f t="shared" si="554"/>
        <v>-2492.5071751865189</v>
      </c>
      <c r="BF450" s="53">
        <f t="shared" si="537"/>
        <v>16223.09115229121</v>
      </c>
      <c r="BG450" s="53">
        <f t="shared" si="564"/>
        <v>-134.11827524949561</v>
      </c>
      <c r="BH450" s="53">
        <f t="shared" si="565"/>
        <v>1670.091143161683</v>
      </c>
      <c r="BI450" s="53">
        <f t="shared" si="538"/>
        <v>17759.064020203397</v>
      </c>
    </row>
    <row r="451" spans="1:61" x14ac:dyDescent="0.2">
      <c r="A451" s="21">
        <v>1</v>
      </c>
      <c r="B451" s="60">
        <f>B346</f>
        <v>200</v>
      </c>
      <c r="C451" s="60">
        <f>C346</f>
        <v>240</v>
      </c>
      <c r="D451" s="21"/>
      <c r="E451" s="55">
        <f t="shared" si="539"/>
        <v>14</v>
      </c>
      <c r="F451" s="27">
        <f t="shared" si="566"/>
        <v>19988.197324344859</v>
      </c>
      <c r="G451" s="27">
        <f t="shared" si="567"/>
        <v>999.40986621724301</v>
      </c>
      <c r="H451" s="28">
        <f t="shared" si="568"/>
        <v>25</v>
      </c>
      <c r="I451" s="27">
        <f t="shared" si="540"/>
        <v>2000000</v>
      </c>
      <c r="J451" s="56">
        <f t="shared" si="541"/>
        <v>0.94899999999999995</v>
      </c>
      <c r="K451" s="52">
        <f t="shared" si="523"/>
        <v>1898</v>
      </c>
      <c r="L451" s="28"/>
      <c r="M451" s="96">
        <f t="shared" si="556"/>
        <v>1.6902913329606097</v>
      </c>
      <c r="N451" s="9">
        <v>0</v>
      </c>
      <c r="O451" s="30">
        <f t="shared" si="557"/>
        <v>0.98691247034919094</v>
      </c>
      <c r="P451" s="30">
        <f t="shared" si="542"/>
        <v>1.6681695950219822E-3</v>
      </c>
      <c r="Q451" s="30">
        <f t="shared" si="543"/>
        <v>0</v>
      </c>
      <c r="R451" s="30">
        <f t="shared" si="524"/>
        <v>0.98524430075416891</v>
      </c>
      <c r="S451" s="28"/>
      <c r="T451" s="52">
        <f t="shared" si="544"/>
        <v>1733.0182979331794</v>
      </c>
      <c r="U451" s="52">
        <f t="shared" si="525"/>
        <v>1869.9936828314126</v>
      </c>
      <c r="V451" s="19"/>
      <c r="W451" s="19"/>
      <c r="X451" s="53">
        <f t="shared" si="526"/>
        <v>19693.257496160502</v>
      </c>
      <c r="Y451" s="53">
        <f t="shared" si="527"/>
        <v>-984.66287480802509</v>
      </c>
      <c r="Z451" s="53">
        <f t="shared" si="528"/>
        <v>-24.631107518854222</v>
      </c>
      <c r="AA451" s="53">
        <f t="shared" si="545"/>
        <v>-3336.3391900439642</v>
      </c>
      <c r="AB451" s="53">
        <f t="shared" si="529"/>
        <v>15347.62432378966</v>
      </c>
      <c r="AC451" s="53">
        <f t="shared" si="558"/>
        <v>-137.44577672356704</v>
      </c>
      <c r="AD451" s="53">
        <f t="shared" si="559"/>
        <v>1678.1773875023302</v>
      </c>
      <c r="AE451" s="53">
        <f t="shared" si="530"/>
        <v>16888.355934568423</v>
      </c>
      <c r="AF451" s="19"/>
      <c r="AG451" s="46"/>
      <c r="AH451" s="19"/>
      <c r="AI451" s="55">
        <f t="shared" si="546"/>
        <v>14</v>
      </c>
      <c r="AJ451" s="27">
        <f t="shared" si="560"/>
        <v>19988.197324344859</v>
      </c>
      <c r="AK451" s="27">
        <f t="shared" si="561"/>
        <v>999.40986621724301</v>
      </c>
      <c r="AL451" s="28">
        <f t="shared" si="562"/>
        <v>25</v>
      </c>
      <c r="AM451" s="27">
        <f t="shared" si="547"/>
        <v>2000000</v>
      </c>
      <c r="AN451" s="56">
        <f t="shared" si="548"/>
        <v>0.94899999999999995</v>
      </c>
      <c r="AO451" s="52">
        <f t="shared" si="531"/>
        <v>1898</v>
      </c>
      <c r="AP451" s="28"/>
      <c r="AQ451" s="9">
        <f t="shared" si="563"/>
        <v>1.369135979698094</v>
      </c>
      <c r="AR451" s="9">
        <f t="shared" si="549"/>
        <v>0</v>
      </c>
      <c r="AS451" s="30">
        <f t="shared" si="550"/>
        <v>0.98938694707195118</v>
      </c>
      <c r="AT451" s="30">
        <f t="shared" si="551"/>
        <v>1.354605267079862E-3</v>
      </c>
      <c r="AU451" s="30">
        <f t="shared" si="552"/>
        <v>0</v>
      </c>
      <c r="AV451" s="30">
        <f t="shared" si="532"/>
        <v>0.98803234180487132</v>
      </c>
      <c r="AW451" s="28"/>
      <c r="AX451" s="52">
        <f t="shared" si="553"/>
        <v>1737.3634790583462</v>
      </c>
      <c r="AY451" s="52">
        <f t="shared" si="533"/>
        <v>1875.2853847456458</v>
      </c>
      <c r="AZ451" s="19"/>
      <c r="BA451" s="19"/>
      <c r="BB451" s="53">
        <f t="shared" si="534"/>
        <v>19693.257496160502</v>
      </c>
      <c r="BC451" s="53">
        <f t="shared" si="535"/>
        <v>-984.66287480802509</v>
      </c>
      <c r="BD451" s="53">
        <f t="shared" si="536"/>
        <v>-24.631107518854222</v>
      </c>
      <c r="BE451" s="53">
        <f t="shared" si="554"/>
        <v>-2709.2105341597239</v>
      </c>
      <c r="BF451" s="53">
        <f t="shared" si="537"/>
        <v>15974.7529796739</v>
      </c>
      <c r="BG451" s="53">
        <f t="shared" si="564"/>
        <v>-137.44577672356704</v>
      </c>
      <c r="BH451" s="53">
        <f t="shared" si="565"/>
        <v>1678.5341100729829</v>
      </c>
      <c r="BI451" s="53">
        <f t="shared" si="538"/>
        <v>17515.841313023317</v>
      </c>
    </row>
    <row r="452" spans="1:61" x14ac:dyDescent="0.2">
      <c r="A452" s="39" t="s">
        <v>74</v>
      </c>
      <c r="B452" s="60">
        <f>B347</f>
        <v>25</v>
      </c>
      <c r="C452" s="60">
        <f>C347</f>
        <v>25</v>
      </c>
      <c r="D452" s="21"/>
      <c r="E452" s="55">
        <f t="shared" si="539"/>
        <v>15</v>
      </c>
      <c r="F452" s="27">
        <f t="shared" si="566"/>
        <v>19988.197324344859</v>
      </c>
      <c r="G452" s="27">
        <f t="shared" si="567"/>
        <v>999.40986621724301</v>
      </c>
      <c r="H452" s="28">
        <f t="shared" si="568"/>
        <v>25</v>
      </c>
      <c r="I452" s="27">
        <f t="shared" si="540"/>
        <v>2000000</v>
      </c>
      <c r="J452" s="56">
        <f t="shared" si="541"/>
        <v>1.0229999999999999</v>
      </c>
      <c r="K452" s="52">
        <f t="shared" si="523"/>
        <v>2045.9999999999998</v>
      </c>
      <c r="L452" s="28"/>
      <c r="M452" s="96">
        <f t="shared" si="556"/>
        <v>1.8407637069377385</v>
      </c>
      <c r="N452" s="9">
        <v>0</v>
      </c>
      <c r="O452" s="30">
        <f t="shared" si="557"/>
        <v>0.98524430075416891</v>
      </c>
      <c r="P452" s="30">
        <f t="shared" si="542"/>
        <v>1.8136019512955241E-3</v>
      </c>
      <c r="Q452" s="30">
        <f t="shared" si="543"/>
        <v>0</v>
      </c>
      <c r="R452" s="30">
        <f t="shared" si="524"/>
        <v>0.98343069880287337</v>
      </c>
      <c r="S452" s="28"/>
      <c r="T452" s="52">
        <f t="shared" si="544"/>
        <v>1869.9936828314126</v>
      </c>
      <c r="U452" s="52">
        <f t="shared" si="525"/>
        <v>2012.0992097506787</v>
      </c>
      <c r="V452" s="19"/>
      <c r="W452" s="19"/>
      <c r="X452" s="53">
        <f t="shared" si="526"/>
        <v>19657.006862490187</v>
      </c>
      <c r="Y452" s="53">
        <f t="shared" si="527"/>
        <v>-982.85034312450944</v>
      </c>
      <c r="Z452" s="53">
        <f t="shared" si="528"/>
        <v>-24.585767470071833</v>
      </c>
      <c r="AA452" s="53">
        <f t="shared" si="545"/>
        <v>-3627.2039025910481</v>
      </c>
      <c r="AB452" s="53">
        <f t="shared" si="529"/>
        <v>15022.366849304559</v>
      </c>
      <c r="AC452" s="53">
        <f t="shared" si="558"/>
        <v>-142.64997062026484</v>
      </c>
      <c r="AD452" s="53">
        <f t="shared" si="559"/>
        <v>1686.595301990651</v>
      </c>
      <c r="AE452" s="53">
        <f t="shared" si="530"/>
        <v>16566.312180674944</v>
      </c>
      <c r="AF452" s="19"/>
      <c r="AG452" s="46"/>
      <c r="AH452" s="19"/>
      <c r="AI452" s="55">
        <f t="shared" si="546"/>
        <v>15</v>
      </c>
      <c r="AJ452" s="27">
        <f t="shared" si="560"/>
        <v>19988.197324344859</v>
      </c>
      <c r="AK452" s="27">
        <f t="shared" si="561"/>
        <v>999.40986621724301</v>
      </c>
      <c r="AL452" s="28">
        <f t="shared" si="562"/>
        <v>25</v>
      </c>
      <c r="AM452" s="27">
        <f t="shared" si="547"/>
        <v>2000000</v>
      </c>
      <c r="AN452" s="56">
        <f t="shared" si="548"/>
        <v>1.0229999999999999</v>
      </c>
      <c r="AO452" s="52">
        <f t="shared" si="531"/>
        <v>2045.9999999999998</v>
      </c>
      <c r="AP452" s="28"/>
      <c r="AQ452" s="9">
        <f t="shared" si="563"/>
        <v>1.4910186026195682</v>
      </c>
      <c r="AR452" s="9">
        <f t="shared" si="549"/>
        <v>0</v>
      </c>
      <c r="AS452" s="30">
        <f t="shared" si="550"/>
        <v>0.98803234180487132</v>
      </c>
      <c r="AT452" s="30">
        <f t="shared" si="551"/>
        <v>1.4731746016208389E-3</v>
      </c>
      <c r="AU452" s="30">
        <f t="shared" si="552"/>
        <v>0</v>
      </c>
      <c r="AV452" s="30">
        <f t="shared" si="532"/>
        <v>0.98655916720325043</v>
      </c>
      <c r="AW452" s="28"/>
      <c r="AX452" s="52">
        <f t="shared" si="553"/>
        <v>1875.2853847456458</v>
      </c>
      <c r="AY452" s="52">
        <f t="shared" si="533"/>
        <v>2018.5000560978501</v>
      </c>
      <c r="AZ452" s="19"/>
      <c r="BA452" s="19"/>
      <c r="BB452" s="53">
        <f t="shared" si="534"/>
        <v>19657.006862490187</v>
      </c>
      <c r="BC452" s="53">
        <f t="shared" si="535"/>
        <v>-982.85034312450944</v>
      </c>
      <c r="BD452" s="53">
        <f t="shared" si="536"/>
        <v>-24.585767470071833</v>
      </c>
      <c r="BE452" s="53">
        <f t="shared" si="554"/>
        <v>-2946.349203241678</v>
      </c>
      <c r="BF452" s="53">
        <f t="shared" si="537"/>
        <v>15703.22154865393</v>
      </c>
      <c r="BG452" s="53">
        <f t="shared" si="564"/>
        <v>-142.64997062026484</v>
      </c>
      <c r="BH452" s="53">
        <f t="shared" si="565"/>
        <v>1687.0297302585636</v>
      </c>
      <c r="BI452" s="53">
        <f t="shared" si="538"/>
        <v>17247.601308292229</v>
      </c>
    </row>
    <row r="453" spans="1:61" x14ac:dyDescent="0.2">
      <c r="A453" s="19"/>
      <c r="B453" s="19"/>
      <c r="C453" s="19"/>
      <c r="D453" s="21"/>
      <c r="E453" s="55">
        <f t="shared" si="539"/>
        <v>16</v>
      </c>
      <c r="F453" s="27">
        <f t="shared" si="566"/>
        <v>19988.197324344859</v>
      </c>
      <c r="G453" s="27">
        <f t="shared" si="567"/>
        <v>999.40986621724301</v>
      </c>
      <c r="H453" s="28">
        <f t="shared" si="568"/>
        <v>25</v>
      </c>
      <c r="I453" s="27">
        <f t="shared" si="540"/>
        <v>2000000</v>
      </c>
      <c r="J453" s="56">
        <f t="shared" si="541"/>
        <v>1.099</v>
      </c>
      <c r="K453" s="52">
        <f t="shared" si="523"/>
        <v>2198</v>
      </c>
      <c r="L453" s="28"/>
      <c r="M453" s="96">
        <f t="shared" si="556"/>
        <v>2.0063049989834814</v>
      </c>
      <c r="N453" s="9">
        <v>0</v>
      </c>
      <c r="O453" s="30">
        <f t="shared" si="557"/>
        <v>0.98343069880287337</v>
      </c>
      <c r="P453" s="30">
        <f t="shared" si="542"/>
        <v>1.9730619271620233E-3</v>
      </c>
      <c r="Q453" s="30">
        <f t="shared" si="543"/>
        <v>0</v>
      </c>
      <c r="R453" s="30">
        <f t="shared" si="524"/>
        <v>0.9814576368757113</v>
      </c>
      <c r="S453" s="28"/>
      <c r="T453" s="52">
        <f t="shared" si="544"/>
        <v>2012.0992097506787</v>
      </c>
      <c r="U453" s="52">
        <f t="shared" si="525"/>
        <v>2157.2438858528135</v>
      </c>
      <c r="V453" s="19"/>
      <c r="W453" s="19"/>
      <c r="X453" s="53">
        <f t="shared" si="526"/>
        <v>19617.568911356921</v>
      </c>
      <c r="Y453" s="53">
        <f t="shared" si="527"/>
        <v>-980.87844556784614</v>
      </c>
      <c r="Z453" s="53">
        <f t="shared" si="528"/>
        <v>-24.536440921892783</v>
      </c>
      <c r="AA453" s="53">
        <f t="shared" si="545"/>
        <v>-3946.1238543240465</v>
      </c>
      <c r="AB453" s="53">
        <f t="shared" si="529"/>
        <v>14666.030170543134</v>
      </c>
      <c r="AC453" s="53">
        <f t="shared" si="558"/>
        <v>-145.77083662568623</v>
      </c>
      <c r="AD453" s="53">
        <f t="shared" si="559"/>
        <v>1695.1857981857008</v>
      </c>
      <c r="AE453" s="53">
        <f t="shared" si="530"/>
        <v>16215.445132103148</v>
      </c>
      <c r="AF453" s="19"/>
      <c r="AG453" s="46"/>
      <c r="AH453" s="19"/>
      <c r="AI453" s="55">
        <f t="shared" si="546"/>
        <v>16</v>
      </c>
      <c r="AJ453" s="27">
        <f t="shared" si="560"/>
        <v>19988.197324344859</v>
      </c>
      <c r="AK453" s="27">
        <f t="shared" si="561"/>
        <v>999.40986621724301</v>
      </c>
      <c r="AL453" s="28">
        <f t="shared" si="562"/>
        <v>25</v>
      </c>
      <c r="AM453" s="27">
        <f t="shared" si="547"/>
        <v>2000000</v>
      </c>
      <c r="AN453" s="56">
        <f t="shared" si="548"/>
        <v>1.099</v>
      </c>
      <c r="AO453" s="52">
        <f t="shared" si="531"/>
        <v>2198</v>
      </c>
      <c r="AP453" s="28"/>
      <c r="AQ453" s="9">
        <f t="shared" si="563"/>
        <v>1.62510704917662</v>
      </c>
      <c r="AR453" s="9">
        <f t="shared" si="549"/>
        <v>0</v>
      </c>
      <c r="AS453" s="30">
        <f t="shared" si="550"/>
        <v>0.98655916720325043</v>
      </c>
      <c r="AT453" s="30">
        <f t="shared" si="551"/>
        <v>1.6032642570518178E-3</v>
      </c>
      <c r="AU453" s="30">
        <f t="shared" si="552"/>
        <v>0</v>
      </c>
      <c r="AV453" s="30">
        <f t="shared" si="532"/>
        <v>0.98495590294619861</v>
      </c>
      <c r="AW453" s="28"/>
      <c r="AX453" s="52">
        <f t="shared" si="553"/>
        <v>2018.5000560978501</v>
      </c>
      <c r="AY453" s="52">
        <f t="shared" si="533"/>
        <v>2164.9330746757446</v>
      </c>
      <c r="AZ453" s="19"/>
      <c r="BA453" s="19"/>
      <c r="BB453" s="53">
        <f t="shared" si="534"/>
        <v>19617.568911356921</v>
      </c>
      <c r="BC453" s="53">
        <f t="shared" si="535"/>
        <v>-980.87844556784614</v>
      </c>
      <c r="BD453" s="53">
        <f t="shared" si="536"/>
        <v>-24.536440921892783</v>
      </c>
      <c r="BE453" s="53">
        <f t="shared" si="554"/>
        <v>-3206.5285141036356</v>
      </c>
      <c r="BF453" s="53">
        <f t="shared" si="537"/>
        <v>15405.625510763544</v>
      </c>
      <c r="BG453" s="53">
        <f t="shared" si="564"/>
        <v>-145.77083662568623</v>
      </c>
      <c r="BH453" s="53">
        <f t="shared" si="565"/>
        <v>1695.7112829232856</v>
      </c>
      <c r="BI453" s="53">
        <f t="shared" si="538"/>
        <v>16955.565957061142</v>
      </c>
    </row>
    <row r="454" spans="1:61" x14ac:dyDescent="0.2">
      <c r="A454" s="92"/>
      <c r="B454" s="93" t="s">
        <v>78</v>
      </c>
      <c r="C454" s="93" t="s">
        <v>79</v>
      </c>
      <c r="D454" s="21"/>
      <c r="E454" s="55">
        <f t="shared" si="539"/>
        <v>17</v>
      </c>
      <c r="F454" s="27">
        <f t="shared" si="566"/>
        <v>19988.197324344859</v>
      </c>
      <c r="G454" s="27">
        <f t="shared" si="567"/>
        <v>999.40986621724301</v>
      </c>
      <c r="H454" s="28">
        <f t="shared" si="568"/>
        <v>25</v>
      </c>
      <c r="I454" s="27">
        <f t="shared" si="540"/>
        <v>2000000</v>
      </c>
      <c r="J454" s="56">
        <f t="shared" si="541"/>
        <v>1.1779999999999999</v>
      </c>
      <c r="K454" s="52">
        <f t="shared" si="523"/>
        <v>2356</v>
      </c>
      <c r="L454" s="28"/>
      <c r="M454" s="96">
        <f t="shared" si="556"/>
        <v>2.1871053257687421</v>
      </c>
      <c r="N454" s="9">
        <v>0</v>
      </c>
      <c r="O454" s="30">
        <f t="shared" si="557"/>
        <v>0.9814576368757113</v>
      </c>
      <c r="P454" s="30">
        <f t="shared" si="542"/>
        <v>2.1465512246272725E-3</v>
      </c>
      <c r="Q454" s="30">
        <f t="shared" si="543"/>
        <v>0</v>
      </c>
      <c r="R454" s="30">
        <f t="shared" si="524"/>
        <v>0.97931108565108405</v>
      </c>
      <c r="S454" s="28"/>
      <c r="T454" s="52">
        <f t="shared" si="544"/>
        <v>2157.2438858528135</v>
      </c>
      <c r="U454" s="52">
        <f t="shared" si="525"/>
        <v>2307.256917793954</v>
      </c>
      <c r="V454" s="19"/>
      <c r="W454" s="28"/>
      <c r="X454" s="53">
        <f t="shared" si="526"/>
        <v>19574.663221912258</v>
      </c>
      <c r="Y454" s="53">
        <f t="shared" si="527"/>
        <v>-978.7331610956129</v>
      </c>
      <c r="Z454" s="53">
        <f t="shared" si="528"/>
        <v>-24.482777141277101</v>
      </c>
      <c r="AA454" s="53">
        <f t="shared" si="545"/>
        <v>-4293.1024492545448</v>
      </c>
      <c r="AB454" s="53">
        <f t="shared" si="529"/>
        <v>14278.344834420823</v>
      </c>
      <c r="AC454" s="53">
        <f t="shared" si="558"/>
        <v>-150.73351651046042</v>
      </c>
      <c r="AD454" s="53">
        <f t="shared" si="559"/>
        <v>1703.7553432657526</v>
      </c>
      <c r="AE454" s="53">
        <f t="shared" si="530"/>
        <v>15831.366661176116</v>
      </c>
      <c r="AF454" s="19"/>
      <c r="AG454" s="46"/>
      <c r="AH454" s="19"/>
      <c r="AI454" s="55">
        <f t="shared" si="546"/>
        <v>17</v>
      </c>
      <c r="AJ454" s="27">
        <f t="shared" si="560"/>
        <v>19988.197324344859</v>
      </c>
      <c r="AK454" s="27">
        <f t="shared" si="561"/>
        <v>999.40986621724301</v>
      </c>
      <c r="AL454" s="28">
        <f t="shared" si="562"/>
        <v>25</v>
      </c>
      <c r="AM454" s="27">
        <f t="shared" si="547"/>
        <v>2000000</v>
      </c>
      <c r="AN454" s="56">
        <f t="shared" si="548"/>
        <v>1.1779999999999999</v>
      </c>
      <c r="AO454" s="52">
        <f t="shared" si="531"/>
        <v>2356</v>
      </c>
      <c r="AP454" s="28"/>
      <c r="AQ454" s="9">
        <f t="shared" si="563"/>
        <v>1.7715553138726812</v>
      </c>
      <c r="AR454" s="9">
        <f t="shared" si="549"/>
        <v>0</v>
      </c>
      <c r="AS454" s="30">
        <f t="shared" si="550"/>
        <v>0.98495590294619861</v>
      </c>
      <c r="AT454" s="30">
        <f t="shared" si="551"/>
        <v>1.744903863794603E-3</v>
      </c>
      <c r="AU454" s="30">
        <f t="shared" si="552"/>
        <v>0</v>
      </c>
      <c r="AV454" s="30">
        <f t="shared" si="532"/>
        <v>0.98321099908240406</v>
      </c>
      <c r="AW454" s="28"/>
      <c r="AX454" s="52">
        <f t="shared" si="553"/>
        <v>2164.9330746757446</v>
      </c>
      <c r="AY454" s="52">
        <f t="shared" si="533"/>
        <v>2316.4451138381442</v>
      </c>
      <c r="AZ454" s="19"/>
      <c r="BA454" s="28"/>
      <c r="BB454" s="53">
        <f t="shared" si="534"/>
        <v>19574.663221912258</v>
      </c>
      <c r="BC454" s="53">
        <f t="shared" si="535"/>
        <v>-978.7331610956129</v>
      </c>
      <c r="BD454" s="53">
        <f t="shared" si="536"/>
        <v>-24.482777141277101</v>
      </c>
      <c r="BE454" s="53">
        <f t="shared" si="554"/>
        <v>-3489.807727589206</v>
      </c>
      <c r="BF454" s="53">
        <f t="shared" si="537"/>
        <v>15081.63955608616</v>
      </c>
      <c r="BG454" s="53">
        <f t="shared" si="564"/>
        <v>-150.73351651046042</v>
      </c>
      <c r="BH454" s="53">
        <f t="shared" si="565"/>
        <v>1704.3865959394934</v>
      </c>
      <c r="BI454" s="53">
        <f t="shared" si="538"/>
        <v>16635.292635515194</v>
      </c>
    </row>
    <row r="455" spans="1:61" x14ac:dyDescent="0.2">
      <c r="A455" s="35" t="s">
        <v>80</v>
      </c>
      <c r="B455" s="90">
        <f>AE539</f>
        <v>30540.334604541098</v>
      </c>
      <c r="C455" s="90">
        <f>BI539</f>
        <v>58695.565690367788</v>
      </c>
      <c r="D455" s="21"/>
      <c r="E455" s="55">
        <f t="shared" si="539"/>
        <v>18</v>
      </c>
      <c r="F455" s="27">
        <f t="shared" si="566"/>
        <v>19988.197324344859</v>
      </c>
      <c r="G455" s="27">
        <f t="shared" si="567"/>
        <v>999.40986621724301</v>
      </c>
      <c r="H455" s="28">
        <f t="shared" si="568"/>
        <v>25</v>
      </c>
      <c r="I455" s="27">
        <f t="shared" si="540"/>
        <v>2000000</v>
      </c>
      <c r="J455" s="56">
        <f t="shared" si="541"/>
        <v>1.2609999999999999</v>
      </c>
      <c r="K455" s="52">
        <f t="shared" si="523"/>
        <v>2522</v>
      </c>
      <c r="L455" s="28"/>
      <c r="M455" s="96">
        <f t="shared" si="556"/>
        <v>2.387234329377383</v>
      </c>
      <c r="N455" s="9">
        <v>0</v>
      </c>
      <c r="O455" s="30">
        <f t="shared" si="557"/>
        <v>0.97931108565108405</v>
      </c>
      <c r="P455" s="30">
        <f t="shared" si="542"/>
        <v>2.3378450428061023E-3</v>
      </c>
      <c r="Q455" s="30">
        <f t="shared" si="543"/>
        <v>0</v>
      </c>
      <c r="R455" s="30">
        <f t="shared" si="524"/>
        <v>0.97697324060827795</v>
      </c>
      <c r="S455" s="28"/>
      <c r="T455" s="52">
        <f t="shared" si="544"/>
        <v>2307.256917793954</v>
      </c>
      <c r="U455" s="52">
        <f t="shared" si="525"/>
        <v>2463.9265128140769</v>
      </c>
      <c r="V455" s="19"/>
      <c r="W455" s="19"/>
      <c r="X455" s="53">
        <f t="shared" si="526"/>
        <v>19527.933913882909</v>
      </c>
      <c r="Y455" s="53">
        <f t="shared" si="527"/>
        <v>-976.39669569414548</v>
      </c>
      <c r="Z455" s="53">
        <f t="shared" si="528"/>
        <v>-24.424331015206949</v>
      </c>
      <c r="AA455" s="53">
        <f t="shared" si="545"/>
        <v>-4675.6900856122047</v>
      </c>
      <c r="AB455" s="53">
        <f t="shared" si="529"/>
        <v>13851.422801561352</v>
      </c>
      <c r="AC455" s="53">
        <f t="shared" si="558"/>
        <v>-157.50836553285774</v>
      </c>
      <c r="AD455" s="53">
        <f t="shared" si="559"/>
        <v>1712.4263524502578</v>
      </c>
      <c r="AE455" s="53">
        <f t="shared" si="530"/>
        <v>15406.340788478752</v>
      </c>
      <c r="AF455" s="19"/>
      <c r="AG455" s="46"/>
      <c r="AH455" s="19"/>
      <c r="AI455" s="55">
        <f t="shared" si="546"/>
        <v>18</v>
      </c>
      <c r="AJ455" s="27">
        <f t="shared" si="560"/>
        <v>19988.197324344859</v>
      </c>
      <c r="AK455" s="27">
        <f t="shared" si="561"/>
        <v>999.40986621724301</v>
      </c>
      <c r="AL455" s="28">
        <f t="shared" si="562"/>
        <v>25</v>
      </c>
      <c r="AM455" s="27">
        <f t="shared" si="547"/>
        <v>2000000</v>
      </c>
      <c r="AN455" s="56">
        <f t="shared" si="548"/>
        <v>1.2609999999999999</v>
      </c>
      <c r="AO455" s="52">
        <f t="shared" si="531"/>
        <v>2522</v>
      </c>
      <c r="AP455" s="28"/>
      <c r="AQ455" s="9">
        <f t="shared" si="563"/>
        <v>1.9336598067956803</v>
      </c>
      <c r="AR455" s="9">
        <f t="shared" si="549"/>
        <v>0</v>
      </c>
      <c r="AS455" s="30">
        <f t="shared" si="550"/>
        <v>0.98321099908240406</v>
      </c>
      <c r="AT455" s="30">
        <f t="shared" si="551"/>
        <v>1.9011955905250692E-3</v>
      </c>
      <c r="AU455" s="30">
        <f t="shared" si="552"/>
        <v>0</v>
      </c>
      <c r="AV455" s="30">
        <f t="shared" si="532"/>
        <v>0.98130980349187902</v>
      </c>
      <c r="AW455" s="28"/>
      <c r="AX455" s="52">
        <f t="shared" si="553"/>
        <v>2316.4451138381442</v>
      </c>
      <c r="AY455" s="52">
        <f t="shared" si="533"/>
        <v>2474.863324406519</v>
      </c>
      <c r="AZ455" s="19"/>
      <c r="BA455" s="19"/>
      <c r="BB455" s="53">
        <f t="shared" si="534"/>
        <v>19527.933913882909</v>
      </c>
      <c r="BC455" s="53">
        <f t="shared" si="535"/>
        <v>-976.39669569414548</v>
      </c>
      <c r="BD455" s="53">
        <f t="shared" si="536"/>
        <v>-24.424331015206949</v>
      </c>
      <c r="BE455" s="53">
        <f t="shared" si="554"/>
        <v>-3802.3911810501386</v>
      </c>
      <c r="BF455" s="53">
        <f t="shared" si="537"/>
        <v>14724.721706123419</v>
      </c>
      <c r="BG455" s="53">
        <f t="shared" si="564"/>
        <v>-157.50836553285774</v>
      </c>
      <c r="BH455" s="53">
        <f t="shared" si="565"/>
        <v>1713.1806678212699</v>
      </c>
      <c r="BI455" s="53">
        <f t="shared" si="538"/>
        <v>16280.394008411831</v>
      </c>
    </row>
    <row r="456" spans="1:61" x14ac:dyDescent="0.2">
      <c r="A456" s="35" t="s">
        <v>81</v>
      </c>
      <c r="B456" s="222">
        <f>F437+NPV(B440,F438:F532)</f>
        <v>610787.01414820494</v>
      </c>
      <c r="C456" s="222"/>
      <c r="D456" s="19"/>
      <c r="E456" s="55">
        <f t="shared" si="539"/>
        <v>19</v>
      </c>
      <c r="F456" s="27">
        <f t="shared" si="566"/>
        <v>19988.197324344859</v>
      </c>
      <c r="G456" s="27">
        <f t="shared" si="567"/>
        <v>999.40986621724301</v>
      </c>
      <c r="H456" s="28">
        <f t="shared" si="568"/>
        <v>25</v>
      </c>
      <c r="I456" s="27">
        <f t="shared" si="540"/>
        <v>2000000</v>
      </c>
      <c r="J456" s="56">
        <f t="shared" si="541"/>
        <v>1.3460000000000001</v>
      </c>
      <c r="K456" s="52">
        <f t="shared" si="523"/>
        <v>2692</v>
      </c>
      <c r="L456" s="28"/>
      <c r="M456" s="96">
        <f t="shared" si="556"/>
        <v>2.6094385895298609</v>
      </c>
      <c r="N456" s="9">
        <v>0</v>
      </c>
      <c r="O456" s="30">
        <f t="shared" si="557"/>
        <v>0.97697324060827795</v>
      </c>
      <c r="P456" s="30">
        <f t="shared" si="542"/>
        <v>2.5493516749812823E-3</v>
      </c>
      <c r="Q456" s="30">
        <f t="shared" si="543"/>
        <v>0</v>
      </c>
      <c r="R456" s="30">
        <f t="shared" si="524"/>
        <v>0.97442388893329668</v>
      </c>
      <c r="S456" s="28"/>
      <c r="T456" s="52">
        <f t="shared" si="544"/>
        <v>2463.9265128140769</v>
      </c>
      <c r="U456" s="52">
        <f t="shared" si="525"/>
        <v>2623.1491090084346</v>
      </c>
      <c r="V456" s="19"/>
      <c r="W456" s="19"/>
      <c r="X456" s="53">
        <f t="shared" si="526"/>
        <v>19476.976969554235</v>
      </c>
      <c r="Y456" s="53">
        <f t="shared" si="527"/>
        <v>-973.84884847771173</v>
      </c>
      <c r="Z456" s="53">
        <f t="shared" si="528"/>
        <v>-24.360597223332416</v>
      </c>
      <c r="AA456" s="53">
        <f t="shared" si="545"/>
        <v>-5098.703349962565</v>
      </c>
      <c r="AB456" s="53">
        <f t="shared" si="529"/>
        <v>13380.064173890627</v>
      </c>
      <c r="AC456" s="53">
        <f t="shared" si="558"/>
        <v>-160.18940570545092</v>
      </c>
      <c r="AD456" s="53">
        <f t="shared" si="559"/>
        <v>1721.3141207621868</v>
      </c>
      <c r="AE456" s="53">
        <f t="shared" si="530"/>
        <v>14941.188888947363</v>
      </c>
      <c r="AF456" s="19"/>
      <c r="AG456" s="46"/>
      <c r="AH456" s="19"/>
      <c r="AI456" s="55">
        <f t="shared" si="546"/>
        <v>19</v>
      </c>
      <c r="AJ456" s="27">
        <f t="shared" si="560"/>
        <v>19988.197324344859</v>
      </c>
      <c r="AK456" s="27">
        <f t="shared" si="561"/>
        <v>999.40986621724301</v>
      </c>
      <c r="AL456" s="28">
        <f t="shared" si="562"/>
        <v>25</v>
      </c>
      <c r="AM456" s="27">
        <f t="shared" si="547"/>
        <v>2000000</v>
      </c>
      <c r="AN456" s="56">
        <f t="shared" si="548"/>
        <v>1.3460000000000001</v>
      </c>
      <c r="AO456" s="52">
        <f t="shared" si="531"/>
        <v>2692</v>
      </c>
      <c r="AP456" s="28"/>
      <c r="AQ456" s="9">
        <f t="shared" si="563"/>
        <v>2.1136452575191873</v>
      </c>
      <c r="AR456" s="9">
        <f t="shared" si="549"/>
        <v>0</v>
      </c>
      <c r="AS456" s="30">
        <f t="shared" si="550"/>
        <v>0.98130980349187902</v>
      </c>
      <c r="AT456" s="30">
        <f t="shared" si="551"/>
        <v>2.0741408123076959E-3</v>
      </c>
      <c r="AU456" s="30">
        <f t="shared" si="552"/>
        <v>0</v>
      </c>
      <c r="AV456" s="30">
        <f t="shared" si="532"/>
        <v>0.97923566267957129</v>
      </c>
      <c r="AW456" s="28"/>
      <c r="AX456" s="52">
        <f t="shared" si="553"/>
        <v>2474.863324406519</v>
      </c>
      <c r="AY456" s="52">
        <f t="shared" si="533"/>
        <v>2636.1024039334061</v>
      </c>
      <c r="AZ456" s="19"/>
      <c r="BA456" s="19"/>
      <c r="BB456" s="53">
        <f t="shared" si="534"/>
        <v>19476.976969554235</v>
      </c>
      <c r="BC456" s="53">
        <f t="shared" si="535"/>
        <v>-973.84884847771173</v>
      </c>
      <c r="BD456" s="53">
        <f t="shared" si="536"/>
        <v>-24.360597223332416</v>
      </c>
      <c r="BE456" s="53">
        <f t="shared" si="554"/>
        <v>-4148.2816246153916</v>
      </c>
      <c r="BF456" s="53">
        <f t="shared" si="537"/>
        <v>14330.485899237799</v>
      </c>
      <c r="BG456" s="53">
        <f t="shared" si="564"/>
        <v>-160.18940570545092</v>
      </c>
      <c r="BH456" s="53">
        <f t="shared" si="565"/>
        <v>1722.2119907090587</v>
      </c>
      <c r="BI456" s="53">
        <f t="shared" si="538"/>
        <v>15892.508484241407</v>
      </c>
    </row>
    <row r="457" spans="1:61" x14ac:dyDescent="0.2">
      <c r="A457" s="34" t="s">
        <v>82</v>
      </c>
      <c r="B457" s="129">
        <f>B455/B456</f>
        <v>5.0001610867795254E-2</v>
      </c>
      <c r="C457" s="130">
        <f>C455/B456</f>
        <v>9.6098254106177755E-2</v>
      </c>
      <c r="D457" s="19"/>
      <c r="E457" s="55">
        <f t="shared" si="539"/>
        <v>20</v>
      </c>
      <c r="F457" s="27">
        <f t="shared" si="566"/>
        <v>19988.197324344859</v>
      </c>
      <c r="G457" s="27">
        <f t="shared" si="567"/>
        <v>999.40986621724301</v>
      </c>
      <c r="H457" s="28">
        <f t="shared" si="568"/>
        <v>25</v>
      </c>
      <c r="I457" s="27">
        <f t="shared" si="540"/>
        <v>2000000</v>
      </c>
      <c r="J457" s="56">
        <f t="shared" si="541"/>
        <v>1.4350000000000001</v>
      </c>
      <c r="K457" s="52">
        <f t="shared" si="523"/>
        <v>2870</v>
      </c>
      <c r="L457" s="28"/>
      <c r="M457" s="96">
        <f t="shared" si="556"/>
        <v>2.856316576086404</v>
      </c>
      <c r="N457" s="9">
        <v>0</v>
      </c>
      <c r="O457" s="30">
        <f t="shared" si="557"/>
        <v>0.97442388893329668</v>
      </c>
      <c r="P457" s="30">
        <f t="shared" si="542"/>
        <v>2.7832631060947526E-3</v>
      </c>
      <c r="Q457" s="30">
        <f t="shared" si="543"/>
        <v>0</v>
      </c>
      <c r="R457" s="30">
        <f t="shared" si="524"/>
        <v>0.9716406258272019</v>
      </c>
      <c r="S457" s="28"/>
      <c r="T457" s="52">
        <f t="shared" si="544"/>
        <v>2623.1491090084346</v>
      </c>
      <c r="U457" s="52">
        <f t="shared" ref="U457:U520" si="569">K457*R457</f>
        <v>2788.6085961240697</v>
      </c>
      <c r="V457" s="19"/>
      <c r="W457" s="19"/>
      <c r="X457" s="53">
        <f t="shared" si="526"/>
        <v>19421.34455738404</v>
      </c>
      <c r="Y457" s="53">
        <f t="shared" si="527"/>
        <v>-971.06722786920216</v>
      </c>
      <c r="Z457" s="53">
        <f t="shared" si="528"/>
        <v>-24.291015645680048</v>
      </c>
      <c r="AA457" s="53">
        <f t="shared" si="545"/>
        <v>-5566.5262121895048</v>
      </c>
      <c r="AB457" s="53">
        <f t="shared" si="529"/>
        <v>12859.460101679653</v>
      </c>
      <c r="AC457" s="53">
        <f t="shared" si="558"/>
        <v>-166.58459752107692</v>
      </c>
      <c r="AD457" s="53">
        <f t="shared" si="559"/>
        <v>1730.0468346584544</v>
      </c>
      <c r="AE457" s="53">
        <f t="shared" si="530"/>
        <v>14422.92233881703</v>
      </c>
      <c r="AF457" s="19"/>
      <c r="AG457" s="46"/>
      <c r="AH457" s="19"/>
      <c r="AI457" s="55">
        <f t="shared" si="546"/>
        <v>20</v>
      </c>
      <c r="AJ457" s="27">
        <f t="shared" si="560"/>
        <v>19988.197324344859</v>
      </c>
      <c r="AK457" s="27">
        <f t="shared" si="561"/>
        <v>999.40986621724301</v>
      </c>
      <c r="AL457" s="28">
        <f t="shared" si="562"/>
        <v>25</v>
      </c>
      <c r="AM457" s="27">
        <f t="shared" si="547"/>
        <v>2000000</v>
      </c>
      <c r="AN457" s="56">
        <f t="shared" si="548"/>
        <v>1.4350000000000001</v>
      </c>
      <c r="AO457" s="52">
        <f t="shared" si="531"/>
        <v>2870</v>
      </c>
      <c r="AP457" s="28"/>
      <c r="AQ457" s="9">
        <f t="shared" si="563"/>
        <v>2.3136164266299875</v>
      </c>
      <c r="AR457" s="9">
        <f t="shared" si="549"/>
        <v>0</v>
      </c>
      <c r="AS457" s="30">
        <f t="shared" si="550"/>
        <v>0.97923566267957129</v>
      </c>
      <c r="AT457" s="30">
        <f t="shared" si="551"/>
        <v>2.2655757147173575E-3</v>
      </c>
      <c r="AU457" s="30">
        <f t="shared" si="552"/>
        <v>0</v>
      </c>
      <c r="AV457" s="30">
        <f t="shared" si="532"/>
        <v>0.97697008696485399</v>
      </c>
      <c r="AW457" s="28"/>
      <c r="AX457" s="52">
        <f t="shared" si="553"/>
        <v>2636.1024039334061</v>
      </c>
      <c r="AY457" s="52">
        <f t="shared" si="533"/>
        <v>2803.9041495891311</v>
      </c>
      <c r="AZ457" s="19"/>
      <c r="BA457" s="19"/>
      <c r="BB457" s="53">
        <f t="shared" si="534"/>
        <v>19421.34455738404</v>
      </c>
      <c r="BC457" s="53">
        <f t="shared" si="535"/>
        <v>-971.06722786920216</v>
      </c>
      <c r="BD457" s="53">
        <f t="shared" si="536"/>
        <v>-24.291015645680048</v>
      </c>
      <c r="BE457" s="53">
        <f t="shared" si="554"/>
        <v>-4531.1514294347153</v>
      </c>
      <c r="BF457" s="53">
        <f t="shared" si="537"/>
        <v>13894.834884434444</v>
      </c>
      <c r="BG457" s="53">
        <f t="shared" si="564"/>
        <v>-166.58459752107692</v>
      </c>
      <c r="BH457" s="53">
        <f t="shared" si="565"/>
        <v>1731.1102500906204</v>
      </c>
      <c r="BI457" s="53">
        <f t="shared" si="538"/>
        <v>15459.360537003986</v>
      </c>
    </row>
    <row r="458" spans="1:61" x14ac:dyDescent="0.2">
      <c r="A458" s="34"/>
      <c r="B458" s="129"/>
      <c r="C458" s="130"/>
      <c r="D458" s="19"/>
      <c r="E458" s="55">
        <f t="shared" ref="E458:E521" si="570">E457+1</f>
        <v>21</v>
      </c>
      <c r="F458" s="27">
        <f t="shared" si="566"/>
        <v>19988.197324344859</v>
      </c>
      <c r="G458" s="27">
        <f t="shared" si="567"/>
        <v>999.40986621724301</v>
      </c>
      <c r="H458" s="28">
        <f t="shared" si="568"/>
        <v>25</v>
      </c>
      <c r="I458" s="27">
        <f t="shared" si="540"/>
        <v>2000000</v>
      </c>
      <c r="J458" s="56">
        <f t="shared" si="541"/>
        <v>1.5269999999999999</v>
      </c>
      <c r="K458" s="52">
        <f t="shared" ref="K458:K521" si="571">I458*J458/1000</f>
        <v>3054</v>
      </c>
      <c r="L458" s="28"/>
      <c r="M458" s="96">
        <f t="shared" si="556"/>
        <v>3.1319523698602287</v>
      </c>
      <c r="N458" s="9">
        <v>0</v>
      </c>
      <c r="O458" s="30">
        <f t="shared" si="557"/>
        <v>0.9716406258272019</v>
      </c>
      <c r="P458" s="30">
        <f t="shared" ref="P458:P521" si="572">O458*M458/1000</f>
        <v>3.0431321607119807E-3</v>
      </c>
      <c r="Q458" s="30">
        <f t="shared" ref="Q458:Q521" si="573">MIN(N458*O458,O458-P458)</f>
        <v>0</v>
      </c>
      <c r="R458" s="30">
        <f t="shared" ref="R458:R521" si="574">O458-SUM(P458:Q458)</f>
        <v>0.96859749366648995</v>
      </c>
      <c r="S458" s="28"/>
      <c r="T458" s="52">
        <f t="shared" ref="T458:T521" si="575">U457</f>
        <v>2788.6085961240697</v>
      </c>
      <c r="U458" s="52">
        <f t="shared" si="569"/>
        <v>2958.0967456574604</v>
      </c>
      <c r="V458" s="19"/>
      <c r="W458" s="19"/>
      <c r="X458" s="53">
        <f t="shared" ref="X458:X521" si="576">$R458*F458</f>
        <v>19360.517831271671</v>
      </c>
      <c r="Y458" s="53">
        <f t="shared" ref="Y458:Y521" si="577">-$R458*G458</f>
        <v>-968.02589156358363</v>
      </c>
      <c r="Z458" s="53">
        <f t="shared" ref="Z458:Z521" si="578">-$R458*H458</f>
        <v>-24.21493734166225</v>
      </c>
      <c r="AA458" s="53">
        <f t="shared" ref="AA458:AA521" si="579">-P458*I458</f>
        <v>-6086.2643214239615</v>
      </c>
      <c r="AB458" s="53">
        <f t="shared" ref="AB458:AB521" si="580">SUM(X458:AA458)</f>
        <v>12282.012680942466</v>
      </c>
      <c r="AC458" s="53">
        <f t="shared" ref="AC458:AC521" si="581">-I458*($R457*J458-$R456*J457)/1000</f>
        <v>-170.79391003771295</v>
      </c>
      <c r="AD458" s="53">
        <f t="shared" si="559"/>
        <v>1738.8864617484001</v>
      </c>
      <c r="AE458" s="53">
        <f t="shared" ref="AE458:AE521" si="582">SUM(AB458:AD458)</f>
        <v>13850.105232653152</v>
      </c>
      <c r="AF458" s="19"/>
      <c r="AG458" s="46"/>
      <c r="AH458" s="19"/>
      <c r="AI458" s="55">
        <f t="shared" ref="AI458:AI521" si="583">AI457+1</f>
        <v>21</v>
      </c>
      <c r="AJ458" s="27">
        <f t="shared" ref="AJ458:AJ521" si="584">F458</f>
        <v>19988.197324344859</v>
      </c>
      <c r="AK458" s="27">
        <f t="shared" ref="AK458:AK521" si="585">G458</f>
        <v>999.40986621724301</v>
      </c>
      <c r="AL458" s="28">
        <f t="shared" ref="AL458:AL521" si="586">$C$32</f>
        <v>25</v>
      </c>
      <c r="AM458" s="27">
        <f t="shared" ref="AM458:AM521" si="587">I458</f>
        <v>2000000</v>
      </c>
      <c r="AN458" s="56">
        <f t="shared" si="548"/>
        <v>1.5269999999999999</v>
      </c>
      <c r="AO458" s="52">
        <f t="shared" ref="AO458:AO521" si="588">AM458*AN458/1000</f>
        <v>3054</v>
      </c>
      <c r="AP458" s="28"/>
      <c r="AQ458" s="9">
        <f t="shared" si="563"/>
        <v>2.5368814195867855</v>
      </c>
      <c r="AR458" s="9">
        <f t="shared" ref="AR458:AR521" si="589">N458</f>
        <v>0</v>
      </c>
      <c r="AS458" s="30">
        <f t="shared" ref="AS458:AS521" si="590">AV457</f>
        <v>0.97697008696485399</v>
      </c>
      <c r="AT458" s="30">
        <f t="shared" ref="AT458:AT521" si="591">AS458*AQ458/1000</f>
        <v>2.4784572611132242E-3</v>
      </c>
      <c r="AU458" s="30">
        <f t="shared" ref="AU458:AU521" si="592">MIN(AR458*AS458,AS458-AT458)</f>
        <v>0</v>
      </c>
      <c r="AV458" s="30">
        <f t="shared" ref="AV458:AV521" si="593">AS458-SUM(AT458:AU458)</f>
        <v>0.97449162970374081</v>
      </c>
      <c r="AW458" s="28"/>
      <c r="AX458" s="52">
        <f t="shared" ref="AX458:AX521" si="594">AY457</f>
        <v>2803.9041495891311</v>
      </c>
      <c r="AY458" s="52">
        <f t="shared" ref="AY458:AY521" si="595">AO458*AV458</f>
        <v>2976.0974371152242</v>
      </c>
      <c r="AZ458" s="19"/>
      <c r="BA458" s="19"/>
      <c r="BB458" s="53">
        <f t="shared" ref="BB458:BB521" si="596">$R458*AJ458</f>
        <v>19360.517831271671</v>
      </c>
      <c r="BC458" s="53">
        <f t="shared" ref="BC458:BC521" si="597">-$R458*AK458</f>
        <v>-968.02589156358363</v>
      </c>
      <c r="BD458" s="53">
        <f t="shared" ref="BD458:BD521" si="598">-$R458*AL458</f>
        <v>-24.21493734166225</v>
      </c>
      <c r="BE458" s="53">
        <f t="shared" ref="BE458:BE521" si="599">-AT458*AM458</f>
        <v>-4956.9145222264488</v>
      </c>
      <c r="BF458" s="53">
        <f t="shared" ref="BF458:BF521" si="600">SUM(BB458:BE458)</f>
        <v>13411.362480139978</v>
      </c>
      <c r="BG458" s="53">
        <f t="shared" ref="BG458:BG521" si="601">-AM458*($R457*AN458-$R456*AN457)/1000</f>
        <v>-170.79391003771295</v>
      </c>
      <c r="BH458" s="53">
        <f t="shared" si="565"/>
        <v>1740.1421675508607</v>
      </c>
      <c r="BI458" s="53">
        <f t="shared" ref="BI458:BI521" si="602">SUM(BF458:BH458)</f>
        <v>14980.710737653126</v>
      </c>
    </row>
    <row r="459" spans="1:61" x14ac:dyDescent="0.2">
      <c r="A459" s="34"/>
      <c r="B459" s="89"/>
      <c r="C459" s="91"/>
      <c r="D459" s="19"/>
      <c r="E459" s="55">
        <f t="shared" si="570"/>
        <v>22</v>
      </c>
      <c r="F459" s="27">
        <f t="shared" si="566"/>
        <v>19988.197324344859</v>
      </c>
      <c r="G459" s="27">
        <f t="shared" si="567"/>
        <v>999.40986621724301</v>
      </c>
      <c r="H459" s="28">
        <f t="shared" si="568"/>
        <v>25</v>
      </c>
      <c r="I459" s="27">
        <f t="shared" si="540"/>
        <v>2000000</v>
      </c>
      <c r="J459" s="56">
        <f t="shared" si="541"/>
        <v>1.6220000000000001</v>
      </c>
      <c r="K459" s="52">
        <f t="shared" si="571"/>
        <v>3244</v>
      </c>
      <c r="L459" s="28"/>
      <c r="M459" s="96">
        <f t="shared" si="556"/>
        <v>3.441094364167725</v>
      </c>
      <c r="N459" s="9">
        <v>0</v>
      </c>
      <c r="O459" s="30">
        <f t="shared" si="557"/>
        <v>0.96859749366648995</v>
      </c>
      <c r="P459" s="30">
        <f t="shared" si="572"/>
        <v>3.3330353766027419E-3</v>
      </c>
      <c r="Q459" s="30">
        <f t="shared" si="573"/>
        <v>0</v>
      </c>
      <c r="R459" s="30">
        <f t="shared" si="574"/>
        <v>0.96526445828988716</v>
      </c>
      <c r="S459" s="28"/>
      <c r="T459" s="52">
        <f t="shared" si="575"/>
        <v>2958.0967456574604</v>
      </c>
      <c r="U459" s="52">
        <f t="shared" si="569"/>
        <v>3131.317902692394</v>
      </c>
      <c r="V459" s="19"/>
      <c r="W459" s="19"/>
      <c r="X459" s="53">
        <f t="shared" si="576"/>
        <v>19293.896462475113</v>
      </c>
      <c r="Y459" s="53">
        <f t="shared" si="577"/>
        <v>-964.69482312375567</v>
      </c>
      <c r="Z459" s="53">
        <f t="shared" si="578"/>
        <v>-24.131611457247178</v>
      </c>
      <c r="AA459" s="53">
        <f t="shared" si="579"/>
        <v>-6666.0707532054839</v>
      </c>
      <c r="AB459" s="53">
        <f t="shared" si="580"/>
        <v>11638.999274688627</v>
      </c>
      <c r="AC459" s="53">
        <f t="shared" si="581"/>
        <v>-174.73979817781915</v>
      </c>
      <c r="AD459" s="53">
        <f t="shared" si="559"/>
        <v>1747.6048945742909</v>
      </c>
      <c r="AE459" s="53">
        <f t="shared" si="582"/>
        <v>13211.864371085099</v>
      </c>
      <c r="AF459" s="19"/>
      <c r="AG459" s="46"/>
      <c r="AH459" s="19"/>
      <c r="AI459" s="55">
        <f t="shared" si="583"/>
        <v>22</v>
      </c>
      <c r="AJ459" s="27">
        <f t="shared" si="584"/>
        <v>19988.197324344859</v>
      </c>
      <c r="AK459" s="27">
        <f t="shared" si="585"/>
        <v>999.40986621724301</v>
      </c>
      <c r="AL459" s="28">
        <f t="shared" si="586"/>
        <v>25</v>
      </c>
      <c r="AM459" s="27">
        <f t="shared" si="587"/>
        <v>2000000</v>
      </c>
      <c r="AN459" s="56">
        <f t="shared" si="548"/>
        <v>1.6220000000000001</v>
      </c>
      <c r="AO459" s="52">
        <f t="shared" si="588"/>
        <v>3244</v>
      </c>
      <c r="AP459" s="28"/>
      <c r="AQ459" s="9">
        <f t="shared" si="563"/>
        <v>2.7872864349758575</v>
      </c>
      <c r="AR459" s="9">
        <f t="shared" si="589"/>
        <v>0</v>
      </c>
      <c r="AS459" s="30">
        <f t="shared" si="590"/>
        <v>0.97449162970374081</v>
      </c>
      <c r="AT459" s="30">
        <f t="shared" si="591"/>
        <v>2.7161873004707534E-3</v>
      </c>
      <c r="AU459" s="30">
        <f t="shared" si="592"/>
        <v>0</v>
      </c>
      <c r="AV459" s="30">
        <f t="shared" si="593"/>
        <v>0.97177544240327007</v>
      </c>
      <c r="AW459" s="28"/>
      <c r="AX459" s="52">
        <f t="shared" si="594"/>
        <v>2976.0974371152242</v>
      </c>
      <c r="AY459" s="52">
        <f t="shared" si="595"/>
        <v>3152.439535156208</v>
      </c>
      <c r="AZ459" s="19"/>
      <c r="BA459" s="19"/>
      <c r="BB459" s="53">
        <f t="shared" si="596"/>
        <v>19293.896462475113</v>
      </c>
      <c r="BC459" s="53">
        <f t="shared" si="597"/>
        <v>-964.69482312375567</v>
      </c>
      <c r="BD459" s="53">
        <f t="shared" si="598"/>
        <v>-24.131611457247178</v>
      </c>
      <c r="BE459" s="53">
        <f t="shared" si="599"/>
        <v>-5432.3746009415072</v>
      </c>
      <c r="BF459" s="53">
        <f t="shared" si="600"/>
        <v>12872.695426952603</v>
      </c>
      <c r="BG459" s="53">
        <f t="shared" si="601"/>
        <v>-174.73979817781915</v>
      </c>
      <c r="BH459" s="53">
        <f t="shared" si="565"/>
        <v>1749.0826817471084</v>
      </c>
      <c r="BI459" s="53">
        <f t="shared" si="602"/>
        <v>14447.038310521892</v>
      </c>
    </row>
    <row r="460" spans="1:61" x14ac:dyDescent="0.2">
      <c r="A460" s="34"/>
      <c r="B460" s="89"/>
      <c r="C460" s="91"/>
      <c r="D460" s="19"/>
      <c r="E460" s="55">
        <f t="shared" si="570"/>
        <v>23</v>
      </c>
      <c r="F460" s="27">
        <f t="shared" si="566"/>
        <v>19988.197324344859</v>
      </c>
      <c r="G460" s="27">
        <f t="shared" si="567"/>
        <v>999.40986621724301</v>
      </c>
      <c r="H460" s="28">
        <f t="shared" si="568"/>
        <v>25</v>
      </c>
      <c r="I460" s="27">
        <f t="shared" si="540"/>
        <v>2000000</v>
      </c>
      <c r="J460" s="56">
        <f t="shared" si="541"/>
        <v>1.72</v>
      </c>
      <c r="K460" s="52">
        <f t="shared" si="571"/>
        <v>3440</v>
      </c>
      <c r="L460" s="28"/>
      <c r="M460" s="96">
        <f t="shared" si="556"/>
        <v>3.783235753468869</v>
      </c>
      <c r="N460" s="9">
        <v>0</v>
      </c>
      <c r="O460" s="30">
        <f t="shared" si="557"/>
        <v>0.96526445828988716</v>
      </c>
      <c r="P460" s="30">
        <f t="shared" si="572"/>
        <v>3.651823010155061E-3</v>
      </c>
      <c r="Q460" s="30">
        <f t="shared" si="573"/>
        <v>0</v>
      </c>
      <c r="R460" s="30">
        <f t="shared" si="574"/>
        <v>0.96161263527973206</v>
      </c>
      <c r="S460" s="28"/>
      <c r="T460" s="52">
        <f t="shared" si="575"/>
        <v>3131.317902692394</v>
      </c>
      <c r="U460" s="52">
        <f t="shared" si="569"/>
        <v>3307.9474653622783</v>
      </c>
      <c r="V460" s="19"/>
      <c r="W460" s="19"/>
      <c r="X460" s="53">
        <f t="shared" si="576"/>
        <v>19220.903103554549</v>
      </c>
      <c r="Y460" s="53">
        <f t="shared" si="577"/>
        <v>-961.04515517772757</v>
      </c>
      <c r="Z460" s="53">
        <f t="shared" si="578"/>
        <v>-24.040315881993301</v>
      </c>
      <c r="AA460" s="53">
        <f t="shared" si="579"/>
        <v>-7303.6460203101224</v>
      </c>
      <c r="AB460" s="53">
        <f t="shared" si="580"/>
        <v>10932.171612184706</v>
      </c>
      <c r="AC460" s="53">
        <f t="shared" si="581"/>
        <v>-178.37946706311803</v>
      </c>
      <c r="AD460" s="53">
        <f t="shared" si="559"/>
        <v>1756.1328329176067</v>
      </c>
      <c r="AE460" s="53">
        <f t="shared" si="582"/>
        <v>12509.924978039195</v>
      </c>
      <c r="AF460" s="19"/>
      <c r="AG460" s="46"/>
      <c r="AH460" s="19"/>
      <c r="AI460" s="55">
        <f t="shared" si="583"/>
        <v>23</v>
      </c>
      <c r="AJ460" s="27">
        <f t="shared" si="584"/>
        <v>19988.197324344859</v>
      </c>
      <c r="AK460" s="27">
        <f t="shared" si="585"/>
        <v>999.40986621724301</v>
      </c>
      <c r="AL460" s="28">
        <f t="shared" si="586"/>
        <v>25</v>
      </c>
      <c r="AM460" s="27">
        <f t="shared" si="587"/>
        <v>2000000</v>
      </c>
      <c r="AN460" s="56">
        <f t="shared" si="548"/>
        <v>1.72</v>
      </c>
      <c r="AO460" s="52">
        <f t="shared" si="588"/>
        <v>3440</v>
      </c>
      <c r="AP460" s="28"/>
      <c r="AQ460" s="9">
        <f t="shared" si="563"/>
        <v>3.0644209603097843</v>
      </c>
      <c r="AR460" s="9">
        <f t="shared" si="589"/>
        <v>0</v>
      </c>
      <c r="AS460" s="30">
        <f t="shared" si="590"/>
        <v>0.97177544240327007</v>
      </c>
      <c r="AT460" s="30">
        <f t="shared" si="591"/>
        <v>2.9779290344148944E-3</v>
      </c>
      <c r="AU460" s="30">
        <f t="shared" si="592"/>
        <v>0</v>
      </c>
      <c r="AV460" s="30">
        <f t="shared" si="593"/>
        <v>0.96879751336885522</v>
      </c>
      <c r="AW460" s="28"/>
      <c r="AX460" s="52">
        <f t="shared" si="594"/>
        <v>3152.439535156208</v>
      </c>
      <c r="AY460" s="52">
        <f t="shared" si="595"/>
        <v>3332.6634459888619</v>
      </c>
      <c r="AZ460" s="19"/>
      <c r="BA460" s="19"/>
      <c r="BB460" s="53">
        <f t="shared" si="596"/>
        <v>19220.903103554549</v>
      </c>
      <c r="BC460" s="53">
        <f t="shared" si="597"/>
        <v>-961.04515517772757</v>
      </c>
      <c r="BD460" s="53">
        <f t="shared" si="598"/>
        <v>-24.040315881993301</v>
      </c>
      <c r="BE460" s="53">
        <f t="shared" si="599"/>
        <v>-5955.8580688297889</v>
      </c>
      <c r="BF460" s="53">
        <f t="shared" si="600"/>
        <v>12279.959563665041</v>
      </c>
      <c r="BG460" s="53">
        <f t="shared" si="601"/>
        <v>-178.37946706311803</v>
      </c>
      <c r="BH460" s="53">
        <f t="shared" si="565"/>
        <v>1757.8668372805635</v>
      </c>
      <c r="BI460" s="53">
        <f t="shared" si="602"/>
        <v>13859.446933882487</v>
      </c>
    </row>
    <row r="461" spans="1:61" x14ac:dyDescent="0.2">
      <c r="A461" s="34"/>
      <c r="B461" s="89"/>
      <c r="C461" s="91"/>
      <c r="D461" s="19"/>
      <c r="E461" s="55">
        <f t="shared" si="570"/>
        <v>24</v>
      </c>
      <c r="F461" s="27">
        <f t="shared" si="566"/>
        <v>19988.197324344859</v>
      </c>
      <c r="G461" s="27">
        <f t="shared" si="567"/>
        <v>999.40986621724301</v>
      </c>
      <c r="H461" s="28">
        <f t="shared" si="568"/>
        <v>25</v>
      </c>
      <c r="I461" s="27">
        <f t="shared" si="540"/>
        <v>2000000</v>
      </c>
      <c r="J461" s="56">
        <f t="shared" si="541"/>
        <v>1.823</v>
      </c>
      <c r="K461" s="52">
        <f t="shared" si="571"/>
        <v>3646</v>
      </c>
      <c r="L461" s="28"/>
      <c r="M461" s="96">
        <f t="shared" si="556"/>
        <v>4.1592141081829732</v>
      </c>
      <c r="N461" s="9">
        <v>0</v>
      </c>
      <c r="O461" s="30">
        <f t="shared" si="557"/>
        <v>0.96161263527973206</v>
      </c>
      <c r="P461" s="30">
        <f t="shared" si="572"/>
        <v>3.9995528392624694E-3</v>
      </c>
      <c r="Q461" s="30">
        <f t="shared" si="573"/>
        <v>0</v>
      </c>
      <c r="R461" s="30">
        <f t="shared" si="574"/>
        <v>0.95761308244046961</v>
      </c>
      <c r="S461" s="28"/>
      <c r="T461" s="52">
        <f t="shared" si="575"/>
        <v>3307.9474653622783</v>
      </c>
      <c r="U461" s="52">
        <f t="shared" si="569"/>
        <v>3491.4572985779523</v>
      </c>
      <c r="V461" s="19"/>
      <c r="W461" s="19"/>
      <c r="X461" s="53">
        <f t="shared" si="576"/>
        <v>19140.959252194229</v>
      </c>
      <c r="Y461" s="53">
        <f t="shared" si="577"/>
        <v>-957.04796260971148</v>
      </c>
      <c r="Z461" s="53">
        <f t="shared" si="578"/>
        <v>-23.94032706101174</v>
      </c>
      <c r="AA461" s="53">
        <f t="shared" si="579"/>
        <v>-7999.1056785249384</v>
      </c>
      <c r="AB461" s="53">
        <f t="shared" si="580"/>
        <v>10160.865283998566</v>
      </c>
      <c r="AC461" s="53">
        <f t="shared" si="581"/>
        <v>-185.52993171269125</v>
      </c>
      <c r="AD461" s="53">
        <f t="shared" si="559"/>
        <v>1764.3985100568123</v>
      </c>
      <c r="AE461" s="53">
        <f t="shared" si="582"/>
        <v>11739.733862342686</v>
      </c>
      <c r="AF461" s="19"/>
      <c r="AG461" s="46"/>
      <c r="AH461" s="19"/>
      <c r="AI461" s="55">
        <f t="shared" si="583"/>
        <v>24</v>
      </c>
      <c r="AJ461" s="27">
        <f t="shared" si="584"/>
        <v>19988.197324344859</v>
      </c>
      <c r="AK461" s="27">
        <f t="shared" si="585"/>
        <v>999.40986621724301</v>
      </c>
      <c r="AL461" s="28">
        <f t="shared" si="586"/>
        <v>25</v>
      </c>
      <c r="AM461" s="27">
        <f t="shared" si="587"/>
        <v>2000000</v>
      </c>
      <c r="AN461" s="56">
        <f t="shared" si="548"/>
        <v>1.823</v>
      </c>
      <c r="AO461" s="52">
        <f t="shared" si="588"/>
        <v>3646</v>
      </c>
      <c r="AP461" s="28"/>
      <c r="AQ461" s="9">
        <f t="shared" si="563"/>
        <v>3.3689634276282083</v>
      </c>
      <c r="AR461" s="9">
        <f t="shared" si="589"/>
        <v>0</v>
      </c>
      <c r="AS461" s="30">
        <f t="shared" si="590"/>
        <v>0.96879751336885522</v>
      </c>
      <c r="AT461" s="30">
        <f t="shared" si="591"/>
        <v>3.2638433913168233E-3</v>
      </c>
      <c r="AU461" s="30">
        <f t="shared" si="592"/>
        <v>0</v>
      </c>
      <c r="AV461" s="30">
        <f t="shared" si="593"/>
        <v>0.96553366997753842</v>
      </c>
      <c r="AW461" s="28"/>
      <c r="AX461" s="52">
        <f t="shared" si="594"/>
        <v>3332.6634459888619</v>
      </c>
      <c r="AY461" s="52">
        <f t="shared" si="595"/>
        <v>3520.3357607381049</v>
      </c>
      <c r="AZ461" s="19"/>
      <c r="BA461" s="19"/>
      <c r="BB461" s="53">
        <f t="shared" si="596"/>
        <v>19140.959252194229</v>
      </c>
      <c r="BC461" s="53">
        <f t="shared" si="597"/>
        <v>-957.04796260971148</v>
      </c>
      <c r="BD461" s="53">
        <f t="shared" si="598"/>
        <v>-23.94032706101174</v>
      </c>
      <c r="BE461" s="53">
        <f t="shared" si="599"/>
        <v>-6527.6867826336465</v>
      </c>
      <c r="BF461" s="53">
        <f t="shared" si="600"/>
        <v>11632.284179889859</v>
      </c>
      <c r="BG461" s="53">
        <f t="shared" si="601"/>
        <v>-185.52993171269125</v>
      </c>
      <c r="BH461" s="53">
        <f t="shared" si="565"/>
        <v>1766.4275965071454</v>
      </c>
      <c r="BI461" s="53">
        <f t="shared" si="602"/>
        <v>13213.181844684312</v>
      </c>
    </row>
    <row r="462" spans="1:61" x14ac:dyDescent="0.2">
      <c r="A462" s="34"/>
      <c r="B462" s="89"/>
      <c r="C462" s="91"/>
      <c r="D462" s="19"/>
      <c r="E462" s="55">
        <f t="shared" si="570"/>
        <v>25</v>
      </c>
      <c r="F462" s="27">
        <f t="shared" si="566"/>
        <v>19988.197324344859</v>
      </c>
      <c r="G462" s="27">
        <f t="shared" si="567"/>
        <v>999.40986621724301</v>
      </c>
      <c r="H462" s="28">
        <f t="shared" si="568"/>
        <v>25</v>
      </c>
      <c r="I462" s="27">
        <f t="shared" si="540"/>
        <v>2000000</v>
      </c>
      <c r="J462" s="56">
        <f t="shared" si="541"/>
        <v>1.929</v>
      </c>
      <c r="K462" s="52">
        <f t="shared" si="571"/>
        <v>3858</v>
      </c>
      <c r="L462" s="28"/>
      <c r="M462" s="96">
        <f t="shared" si="556"/>
        <v>4.5732759569250323</v>
      </c>
      <c r="N462" s="9">
        <v>0</v>
      </c>
      <c r="O462" s="30">
        <f t="shared" si="557"/>
        <v>0.95761308244046961</v>
      </c>
      <c r="P462" s="30">
        <f t="shared" si="572"/>
        <v>4.3794288859618684E-3</v>
      </c>
      <c r="Q462" s="30">
        <f t="shared" si="573"/>
        <v>0</v>
      </c>
      <c r="R462" s="30">
        <f t="shared" si="574"/>
        <v>0.95323365355450773</v>
      </c>
      <c r="S462" s="28"/>
      <c r="T462" s="52">
        <f t="shared" si="575"/>
        <v>3491.4572985779523</v>
      </c>
      <c r="U462" s="52">
        <f t="shared" si="569"/>
        <v>3677.575435413291</v>
      </c>
      <c r="V462" s="19"/>
      <c r="W462" s="19"/>
      <c r="X462" s="53">
        <f t="shared" si="576"/>
        <v>19053.422363453687</v>
      </c>
      <c r="Y462" s="53">
        <f t="shared" si="577"/>
        <v>-952.67111817268437</v>
      </c>
      <c r="Z462" s="53">
        <f t="shared" si="578"/>
        <v>-23.830841338862694</v>
      </c>
      <c r="AA462" s="53">
        <f t="shared" si="579"/>
        <v>-8758.8577719237364</v>
      </c>
      <c r="AB462" s="53">
        <f t="shared" si="580"/>
        <v>9318.0626320184019</v>
      </c>
      <c r="AC462" s="53">
        <f t="shared" si="581"/>
        <v>-188.43160382542879</v>
      </c>
      <c r="AD462" s="53">
        <f t="shared" si="559"/>
        <v>1772.636839745275</v>
      </c>
      <c r="AE462" s="53">
        <f t="shared" si="582"/>
        <v>10902.267867938248</v>
      </c>
      <c r="AF462" s="19"/>
      <c r="AG462" s="46"/>
      <c r="AH462" s="19"/>
      <c r="AI462" s="55">
        <f t="shared" si="583"/>
        <v>25</v>
      </c>
      <c r="AJ462" s="27">
        <f t="shared" si="584"/>
        <v>19988.197324344859</v>
      </c>
      <c r="AK462" s="27">
        <f t="shared" si="585"/>
        <v>999.40986621724301</v>
      </c>
      <c r="AL462" s="28">
        <f t="shared" si="586"/>
        <v>25</v>
      </c>
      <c r="AM462" s="27">
        <f t="shared" si="587"/>
        <v>2000000</v>
      </c>
      <c r="AN462" s="56">
        <f t="shared" si="548"/>
        <v>1.929</v>
      </c>
      <c r="AO462" s="52">
        <f t="shared" si="588"/>
        <v>3858</v>
      </c>
      <c r="AP462" s="28"/>
      <c r="AQ462" s="9">
        <f t="shared" si="563"/>
        <v>3.7043535251092763</v>
      </c>
      <c r="AR462" s="9">
        <f t="shared" si="589"/>
        <v>0</v>
      </c>
      <c r="AS462" s="30">
        <f t="shared" si="590"/>
        <v>0.96553366997753842</v>
      </c>
      <c r="AT462" s="30">
        <f t="shared" si="591"/>
        <v>3.5766780539929913E-3</v>
      </c>
      <c r="AU462" s="30">
        <f t="shared" si="592"/>
        <v>0</v>
      </c>
      <c r="AV462" s="30">
        <f t="shared" si="593"/>
        <v>0.96195699192354545</v>
      </c>
      <c r="AW462" s="28"/>
      <c r="AX462" s="52">
        <f t="shared" si="594"/>
        <v>3520.3357607381049</v>
      </c>
      <c r="AY462" s="52">
        <f t="shared" si="595"/>
        <v>3711.2300748410385</v>
      </c>
      <c r="AZ462" s="19"/>
      <c r="BA462" s="19"/>
      <c r="BB462" s="53">
        <f t="shared" si="596"/>
        <v>19053.422363453687</v>
      </c>
      <c r="BC462" s="53">
        <f t="shared" si="597"/>
        <v>-952.67111817268437</v>
      </c>
      <c r="BD462" s="53">
        <f t="shared" si="598"/>
        <v>-23.830841338862694</v>
      </c>
      <c r="BE462" s="53">
        <f t="shared" si="599"/>
        <v>-7153.3561079859828</v>
      </c>
      <c r="BF462" s="53">
        <f t="shared" si="600"/>
        <v>10923.564295956156</v>
      </c>
      <c r="BG462" s="53">
        <f t="shared" si="601"/>
        <v>-188.43160382542879</v>
      </c>
      <c r="BH462" s="53">
        <f t="shared" si="565"/>
        <v>1775.00764983616</v>
      </c>
      <c r="BI462" s="53">
        <f t="shared" si="602"/>
        <v>12510.140341966886</v>
      </c>
    </row>
    <row r="463" spans="1:61" x14ac:dyDescent="0.2">
      <c r="A463" s="34"/>
      <c r="B463" s="89"/>
      <c r="C463" s="91"/>
      <c r="D463" s="19"/>
      <c r="E463" s="55">
        <f t="shared" si="570"/>
        <v>26</v>
      </c>
      <c r="F463" s="27">
        <f t="shared" si="566"/>
        <v>19988.197324344859</v>
      </c>
      <c r="G463" s="27">
        <f t="shared" si="567"/>
        <v>999.40986621724301</v>
      </c>
      <c r="H463" s="28">
        <f t="shared" si="568"/>
        <v>25</v>
      </c>
      <c r="I463" s="27">
        <f t="shared" si="540"/>
        <v>2000000</v>
      </c>
      <c r="J463" s="56">
        <f t="shared" si="541"/>
        <v>2.0379999999999998</v>
      </c>
      <c r="K463" s="52">
        <f t="shared" si="571"/>
        <v>4075.9999999999995</v>
      </c>
      <c r="L463" s="28"/>
      <c r="M463" s="96">
        <f t="shared" si="556"/>
        <v>5.0352548648284623</v>
      </c>
      <c r="N463" s="9">
        <v>0</v>
      </c>
      <c r="O463" s="30">
        <f t="shared" si="557"/>
        <v>0.95323365355450773</v>
      </c>
      <c r="P463" s="30">
        <f t="shared" si="572"/>
        <v>4.7997743913785439E-3</v>
      </c>
      <c r="Q463" s="30">
        <f t="shared" si="573"/>
        <v>0</v>
      </c>
      <c r="R463" s="30">
        <f t="shared" si="574"/>
        <v>0.94843387916312916</v>
      </c>
      <c r="S463" s="28"/>
      <c r="T463" s="52">
        <f t="shared" si="575"/>
        <v>3677.575435413291</v>
      </c>
      <c r="U463" s="52">
        <f t="shared" si="569"/>
        <v>3865.8164914689141</v>
      </c>
      <c r="V463" s="19"/>
      <c r="W463" s="19"/>
      <c r="X463" s="53">
        <f t="shared" si="576"/>
        <v>18957.483525806474</v>
      </c>
      <c r="Y463" s="53">
        <f t="shared" si="577"/>
        <v>-947.8741762903237</v>
      </c>
      <c r="Z463" s="53">
        <f t="shared" si="578"/>
        <v>-23.71084697907823</v>
      </c>
      <c r="AA463" s="53">
        <f t="shared" si="579"/>
        <v>-9599.5487827570869</v>
      </c>
      <c r="AB463" s="53">
        <f t="shared" si="580"/>
        <v>8386.3497197799879</v>
      </c>
      <c r="AC463" s="53">
        <f t="shared" si="581"/>
        <v>-190.90909983284155</v>
      </c>
      <c r="AD463" s="53">
        <f t="shared" si="559"/>
        <v>1780.4340219316225</v>
      </c>
      <c r="AE463" s="53">
        <f t="shared" si="582"/>
        <v>9975.8746418787687</v>
      </c>
      <c r="AF463" s="19"/>
      <c r="AG463" s="46"/>
      <c r="AH463" s="19"/>
      <c r="AI463" s="55">
        <f t="shared" si="583"/>
        <v>26</v>
      </c>
      <c r="AJ463" s="27">
        <f t="shared" si="584"/>
        <v>19988.197324344859</v>
      </c>
      <c r="AK463" s="27">
        <f t="shared" si="585"/>
        <v>999.40986621724301</v>
      </c>
      <c r="AL463" s="28">
        <f t="shared" si="586"/>
        <v>25</v>
      </c>
      <c r="AM463" s="27">
        <f t="shared" si="587"/>
        <v>2000000</v>
      </c>
      <c r="AN463" s="56">
        <f t="shared" si="548"/>
        <v>2.0379999999999998</v>
      </c>
      <c r="AO463" s="52">
        <f t="shared" si="588"/>
        <v>4075.9999999999995</v>
      </c>
      <c r="AP463" s="28"/>
      <c r="AQ463" s="9">
        <f t="shared" si="563"/>
        <v>4.078556440511055</v>
      </c>
      <c r="AR463" s="9">
        <f t="shared" si="589"/>
        <v>0</v>
      </c>
      <c r="AS463" s="30">
        <f t="shared" si="590"/>
        <v>0.96195699192354545</v>
      </c>
      <c r="AT463" s="30">
        <f t="shared" si="591"/>
        <v>3.9233958849044168E-3</v>
      </c>
      <c r="AU463" s="30">
        <f t="shared" si="592"/>
        <v>0</v>
      </c>
      <c r="AV463" s="30">
        <f t="shared" si="593"/>
        <v>0.95803359603864102</v>
      </c>
      <c r="AW463" s="28"/>
      <c r="AX463" s="52">
        <f t="shared" si="594"/>
        <v>3711.2300748410385</v>
      </c>
      <c r="AY463" s="52">
        <f t="shared" si="595"/>
        <v>3904.9449374535002</v>
      </c>
      <c r="AZ463" s="19"/>
      <c r="BA463" s="19"/>
      <c r="BB463" s="53">
        <f t="shared" si="596"/>
        <v>18957.483525806474</v>
      </c>
      <c r="BC463" s="53">
        <f t="shared" si="597"/>
        <v>-947.8741762903237</v>
      </c>
      <c r="BD463" s="53">
        <f t="shared" si="598"/>
        <v>-23.71084697907823</v>
      </c>
      <c r="BE463" s="53">
        <f t="shared" si="599"/>
        <v>-7846.7917698088331</v>
      </c>
      <c r="BF463" s="53">
        <f t="shared" si="600"/>
        <v>10139.106732728242</v>
      </c>
      <c r="BG463" s="53">
        <f t="shared" si="601"/>
        <v>-190.90909983284155</v>
      </c>
      <c r="BH463" s="53">
        <f t="shared" si="565"/>
        <v>1783.1969377100982</v>
      </c>
      <c r="BI463" s="53">
        <f t="shared" si="602"/>
        <v>11731.394570605498</v>
      </c>
    </row>
    <row r="464" spans="1:61" x14ac:dyDescent="0.2">
      <c r="A464" s="34"/>
      <c r="B464" s="89"/>
      <c r="C464" s="91"/>
      <c r="D464" s="19"/>
      <c r="E464" s="55">
        <f t="shared" si="570"/>
        <v>27</v>
      </c>
      <c r="F464" s="27">
        <f t="shared" si="566"/>
        <v>19988.197324344859</v>
      </c>
      <c r="G464" s="27">
        <f t="shared" si="567"/>
        <v>999.40986621724301</v>
      </c>
      <c r="H464" s="28">
        <f t="shared" si="568"/>
        <v>25</v>
      </c>
      <c r="I464" s="27">
        <f t="shared" si="540"/>
        <v>2000000</v>
      </c>
      <c r="J464" s="56">
        <f t="shared" si="541"/>
        <v>2.1520000000000001</v>
      </c>
      <c r="K464" s="52">
        <f t="shared" si="571"/>
        <v>4304</v>
      </c>
      <c r="L464" s="28"/>
      <c r="M464" s="96">
        <f t="shared" si="556"/>
        <v>5.5481792079796692</v>
      </c>
      <c r="N464" s="9">
        <v>0</v>
      </c>
      <c r="O464" s="30">
        <f t="shared" si="557"/>
        <v>0.94843387916312916</v>
      </c>
      <c r="P464" s="30">
        <f t="shared" si="572"/>
        <v>5.2620811285163755E-3</v>
      </c>
      <c r="Q464" s="30">
        <f t="shared" si="573"/>
        <v>0</v>
      </c>
      <c r="R464" s="30">
        <f t="shared" si="574"/>
        <v>0.94317179803461282</v>
      </c>
      <c r="S464" s="28"/>
      <c r="T464" s="52">
        <f t="shared" si="575"/>
        <v>3865.8164914689141</v>
      </c>
      <c r="U464" s="52">
        <f t="shared" si="569"/>
        <v>4059.4114187409737</v>
      </c>
      <c r="V464" s="19"/>
      <c r="W464" s="19"/>
      <c r="X464" s="53">
        <f t="shared" si="576"/>
        <v>18852.304009872976</v>
      </c>
      <c r="Y464" s="53">
        <f t="shared" si="577"/>
        <v>-942.6152004936489</v>
      </c>
      <c r="Z464" s="53">
        <f t="shared" si="578"/>
        <v>-23.579294950865322</v>
      </c>
      <c r="AA464" s="53">
        <f t="shared" si="579"/>
        <v>-10524.162257032751</v>
      </c>
      <c r="AB464" s="53">
        <f t="shared" si="580"/>
        <v>7361.9472573957119</v>
      </c>
      <c r="AC464" s="53">
        <f t="shared" si="581"/>
        <v>-196.67904402993486</v>
      </c>
      <c r="AD464" s="53">
        <f t="shared" si="559"/>
        <v>1787.6847948159693</v>
      </c>
      <c r="AE464" s="53">
        <f t="shared" si="582"/>
        <v>8952.9530081817466</v>
      </c>
      <c r="AF464" s="19"/>
      <c r="AG464" s="46"/>
      <c r="AH464" s="19"/>
      <c r="AI464" s="55">
        <f t="shared" si="583"/>
        <v>27</v>
      </c>
      <c r="AJ464" s="27">
        <f t="shared" si="584"/>
        <v>19988.197324344859</v>
      </c>
      <c r="AK464" s="27">
        <f t="shared" si="585"/>
        <v>999.40986621724301</v>
      </c>
      <c r="AL464" s="28">
        <f t="shared" si="586"/>
        <v>25</v>
      </c>
      <c r="AM464" s="27">
        <f t="shared" si="587"/>
        <v>2000000</v>
      </c>
      <c r="AN464" s="56">
        <f t="shared" si="548"/>
        <v>2.1520000000000001</v>
      </c>
      <c r="AO464" s="52">
        <f t="shared" si="588"/>
        <v>4304</v>
      </c>
      <c r="AP464" s="28"/>
      <c r="AQ464" s="9">
        <f t="shared" si="563"/>
        <v>4.4940251584635327</v>
      </c>
      <c r="AR464" s="9">
        <f t="shared" si="589"/>
        <v>0</v>
      </c>
      <c r="AS464" s="30">
        <f t="shared" si="590"/>
        <v>0.95803359603864102</v>
      </c>
      <c r="AT464" s="30">
        <f t="shared" si="591"/>
        <v>4.3054270832509423E-3</v>
      </c>
      <c r="AU464" s="30">
        <f t="shared" si="592"/>
        <v>0</v>
      </c>
      <c r="AV464" s="30">
        <f t="shared" si="593"/>
        <v>0.95372816895539003</v>
      </c>
      <c r="AW464" s="28"/>
      <c r="AX464" s="52">
        <f t="shared" si="594"/>
        <v>3904.9449374535002</v>
      </c>
      <c r="AY464" s="52">
        <f t="shared" si="595"/>
        <v>4104.846039183999</v>
      </c>
      <c r="AZ464" s="19"/>
      <c r="BA464" s="19"/>
      <c r="BB464" s="53">
        <f t="shared" si="596"/>
        <v>18852.304009872976</v>
      </c>
      <c r="BC464" s="53">
        <f t="shared" si="597"/>
        <v>-942.6152004936489</v>
      </c>
      <c r="BD464" s="53">
        <f t="shared" si="598"/>
        <v>-23.579294950865322</v>
      </c>
      <c r="BE464" s="53">
        <f t="shared" si="599"/>
        <v>-8610.8541665018838</v>
      </c>
      <c r="BF464" s="53">
        <f t="shared" si="600"/>
        <v>9275.2553479265789</v>
      </c>
      <c r="BG464" s="53">
        <f t="shared" si="601"/>
        <v>-196.67904402993486</v>
      </c>
      <c r="BH464" s="53">
        <f t="shared" si="565"/>
        <v>1790.8970889494467</v>
      </c>
      <c r="BI464" s="53">
        <f t="shared" si="602"/>
        <v>10869.47339284609</v>
      </c>
    </row>
    <row r="465" spans="1:61" x14ac:dyDescent="0.2">
      <c r="A465" s="34"/>
      <c r="B465" s="89"/>
      <c r="C465" s="91"/>
      <c r="D465" s="19"/>
      <c r="E465" s="55">
        <f t="shared" si="570"/>
        <v>28</v>
      </c>
      <c r="F465" s="27">
        <f t="shared" si="566"/>
        <v>19988.197324344859</v>
      </c>
      <c r="G465" s="27">
        <f t="shared" si="567"/>
        <v>999.40986621724301</v>
      </c>
      <c r="H465" s="28">
        <f t="shared" si="568"/>
        <v>25</v>
      </c>
      <c r="I465" s="27">
        <f t="shared" si="540"/>
        <v>2000000</v>
      </c>
      <c r="J465" s="56">
        <f t="shared" si="541"/>
        <v>2.2690000000000001</v>
      </c>
      <c r="K465" s="52">
        <f t="shared" si="571"/>
        <v>4538</v>
      </c>
      <c r="L465" s="28"/>
      <c r="M465" s="96">
        <f t="shared" si="556"/>
        <v>6.1076584218043202</v>
      </c>
      <c r="N465" s="9">
        <v>0</v>
      </c>
      <c r="O465" s="30">
        <f t="shared" si="557"/>
        <v>0.94317179803461282</v>
      </c>
      <c r="P465" s="30">
        <f t="shared" si="572"/>
        <v>5.7605711754744266E-3</v>
      </c>
      <c r="Q465" s="30">
        <f t="shared" si="573"/>
        <v>0</v>
      </c>
      <c r="R465" s="30">
        <f t="shared" si="574"/>
        <v>0.93741122685913836</v>
      </c>
      <c r="S465" s="28"/>
      <c r="T465" s="52">
        <f t="shared" si="575"/>
        <v>4059.4114187409737</v>
      </c>
      <c r="U465" s="52">
        <f t="shared" si="569"/>
        <v>4253.9721474867702</v>
      </c>
      <c r="V465" s="19"/>
      <c r="W465" s="19"/>
      <c r="X465" s="53">
        <f t="shared" si="576"/>
        <v>18737.160576516661</v>
      </c>
      <c r="Y465" s="53">
        <f t="shared" si="577"/>
        <v>-936.85802882583312</v>
      </c>
      <c r="Z465" s="53">
        <f t="shared" si="578"/>
        <v>-23.435280671478459</v>
      </c>
      <c r="AA465" s="53">
        <f t="shared" si="579"/>
        <v>-11521.142350948852</v>
      </c>
      <c r="AB465" s="53">
        <f t="shared" si="580"/>
        <v>6255.724916070496</v>
      </c>
      <c r="AC465" s="53">
        <f t="shared" si="581"/>
        <v>-198.05420356296557</v>
      </c>
      <c r="AD465" s="53">
        <f t="shared" si="559"/>
        <v>1794.5980006853918</v>
      </c>
      <c r="AE465" s="53">
        <f t="shared" si="582"/>
        <v>7852.2687131929215</v>
      </c>
      <c r="AF465" s="19"/>
      <c r="AG465" s="46"/>
      <c r="AH465" s="19"/>
      <c r="AI465" s="55">
        <f t="shared" si="583"/>
        <v>28</v>
      </c>
      <c r="AJ465" s="27">
        <f t="shared" si="584"/>
        <v>19988.197324344859</v>
      </c>
      <c r="AK465" s="27">
        <f t="shared" si="585"/>
        <v>999.40986621724301</v>
      </c>
      <c r="AL465" s="28">
        <f t="shared" si="586"/>
        <v>25</v>
      </c>
      <c r="AM465" s="27">
        <f t="shared" si="587"/>
        <v>2000000</v>
      </c>
      <c r="AN465" s="56">
        <f t="shared" si="548"/>
        <v>2.2690000000000001</v>
      </c>
      <c r="AO465" s="52">
        <f t="shared" si="588"/>
        <v>4538</v>
      </c>
      <c r="AP465" s="28"/>
      <c r="AQ465" s="9">
        <f t="shared" si="563"/>
        <v>4.9472033216614992</v>
      </c>
      <c r="AR465" s="9">
        <f t="shared" si="589"/>
        <v>0</v>
      </c>
      <c r="AS465" s="30">
        <f t="shared" si="590"/>
        <v>0.95372816895539003</v>
      </c>
      <c r="AT465" s="30">
        <f t="shared" si="591"/>
        <v>4.7182871654182458E-3</v>
      </c>
      <c r="AU465" s="30">
        <f t="shared" si="592"/>
        <v>0</v>
      </c>
      <c r="AV465" s="30">
        <f t="shared" si="593"/>
        <v>0.94900988178997181</v>
      </c>
      <c r="AW465" s="28"/>
      <c r="AX465" s="52">
        <f t="shared" si="594"/>
        <v>4104.846039183999</v>
      </c>
      <c r="AY465" s="52">
        <f t="shared" si="595"/>
        <v>4306.6068435628922</v>
      </c>
      <c r="AZ465" s="19"/>
      <c r="BA465" s="19"/>
      <c r="BB465" s="53">
        <f t="shared" si="596"/>
        <v>18737.160576516661</v>
      </c>
      <c r="BC465" s="53">
        <f t="shared" si="597"/>
        <v>-936.85802882583312</v>
      </c>
      <c r="BD465" s="53">
        <f t="shared" si="598"/>
        <v>-23.435280671478459</v>
      </c>
      <c r="BE465" s="53">
        <f t="shared" si="599"/>
        <v>-9436.5743308364908</v>
      </c>
      <c r="BF465" s="53">
        <f t="shared" si="600"/>
        <v>8340.2929361828574</v>
      </c>
      <c r="BG465" s="53">
        <f t="shared" si="601"/>
        <v>-198.05420356296557</v>
      </c>
      <c r="BH465" s="53">
        <f t="shared" si="565"/>
        <v>1798.328007360418</v>
      </c>
      <c r="BI465" s="53">
        <f t="shared" si="602"/>
        <v>9940.5667399803096</v>
      </c>
    </row>
    <row r="466" spans="1:61" x14ac:dyDescent="0.2">
      <c r="A466" s="34"/>
      <c r="B466" s="89"/>
      <c r="C466" s="91"/>
      <c r="D466" s="19"/>
      <c r="E466" s="55">
        <f t="shared" si="570"/>
        <v>29</v>
      </c>
      <c r="F466" s="27">
        <f t="shared" si="566"/>
        <v>19988.197324344859</v>
      </c>
      <c r="G466" s="27">
        <f t="shared" si="567"/>
        <v>999.40986621724301</v>
      </c>
      <c r="H466" s="28">
        <f t="shared" si="568"/>
        <v>25</v>
      </c>
      <c r="I466" s="27">
        <f t="shared" si="540"/>
        <v>2000000</v>
      </c>
      <c r="J466" s="56">
        <f t="shared" si="541"/>
        <v>2.391</v>
      </c>
      <c r="K466" s="52">
        <f t="shared" si="571"/>
        <v>4782</v>
      </c>
      <c r="L466" s="28"/>
      <c r="M466" s="96">
        <f t="shared" si="556"/>
        <v>6.7171775808640408</v>
      </c>
      <c r="N466" s="9">
        <v>0</v>
      </c>
      <c r="O466" s="30">
        <f t="shared" si="557"/>
        <v>0.93741122685913836</v>
      </c>
      <c r="P466" s="30">
        <f t="shared" si="572"/>
        <v>6.2967576771084596E-3</v>
      </c>
      <c r="Q466" s="30">
        <f t="shared" si="573"/>
        <v>0</v>
      </c>
      <c r="R466" s="30">
        <f t="shared" si="574"/>
        <v>0.93111446918202989</v>
      </c>
      <c r="S466" s="28"/>
      <c r="T466" s="52">
        <f t="shared" si="575"/>
        <v>4253.9721474867702</v>
      </c>
      <c r="U466" s="52">
        <f t="shared" si="569"/>
        <v>4452.5893916284667</v>
      </c>
      <c r="V466" s="19"/>
      <c r="W466" s="19"/>
      <c r="X466" s="53">
        <f t="shared" si="576"/>
        <v>18611.299741563034</v>
      </c>
      <c r="Y466" s="53">
        <f t="shared" si="577"/>
        <v>-930.56498707815172</v>
      </c>
      <c r="Z466" s="53">
        <f t="shared" si="578"/>
        <v>-23.277861729550747</v>
      </c>
      <c r="AA466" s="53">
        <f t="shared" si="579"/>
        <v>-12593.515354216919</v>
      </c>
      <c r="AB466" s="53">
        <f t="shared" si="580"/>
        <v>5063.9415385384109</v>
      </c>
      <c r="AC466" s="53">
        <f t="shared" si="581"/>
        <v>-202.58686735932585</v>
      </c>
      <c r="AD466" s="53">
        <f t="shared" si="559"/>
        <v>1800.7546307488965</v>
      </c>
      <c r="AE466" s="53">
        <f t="shared" si="582"/>
        <v>6662.1093019279815</v>
      </c>
      <c r="AF466" s="19"/>
      <c r="AG466" s="46"/>
      <c r="AH466" s="19"/>
      <c r="AI466" s="55">
        <f t="shared" si="583"/>
        <v>29</v>
      </c>
      <c r="AJ466" s="27">
        <f t="shared" si="584"/>
        <v>19988.197324344859</v>
      </c>
      <c r="AK466" s="27">
        <f t="shared" si="585"/>
        <v>999.40986621724301</v>
      </c>
      <c r="AL466" s="28">
        <f t="shared" si="586"/>
        <v>25</v>
      </c>
      <c r="AM466" s="27">
        <f t="shared" si="587"/>
        <v>2000000</v>
      </c>
      <c r="AN466" s="56">
        <f t="shared" si="548"/>
        <v>2.391</v>
      </c>
      <c r="AO466" s="52">
        <f t="shared" si="588"/>
        <v>4782</v>
      </c>
      <c r="AP466" s="28"/>
      <c r="AQ466" s="9">
        <f t="shared" si="563"/>
        <v>5.4409138404998734</v>
      </c>
      <c r="AR466" s="9">
        <f t="shared" si="589"/>
        <v>0</v>
      </c>
      <c r="AS466" s="30">
        <f t="shared" si="590"/>
        <v>0.94900988178997181</v>
      </c>
      <c r="AT466" s="30">
        <f t="shared" si="591"/>
        <v>5.1634810006022059E-3</v>
      </c>
      <c r="AU466" s="30">
        <f t="shared" si="592"/>
        <v>0</v>
      </c>
      <c r="AV466" s="30">
        <f t="shared" si="593"/>
        <v>0.94384640078936966</v>
      </c>
      <c r="AW466" s="28"/>
      <c r="AX466" s="52">
        <f t="shared" si="594"/>
        <v>4306.6068435628922</v>
      </c>
      <c r="AY466" s="52">
        <f t="shared" si="595"/>
        <v>4513.4734885747657</v>
      </c>
      <c r="AZ466" s="19"/>
      <c r="BA466" s="19"/>
      <c r="BB466" s="53">
        <f t="shared" si="596"/>
        <v>18611.299741563034</v>
      </c>
      <c r="BC466" s="53">
        <f t="shared" si="597"/>
        <v>-930.56498707815172</v>
      </c>
      <c r="BD466" s="53">
        <f t="shared" si="598"/>
        <v>-23.277861729550747</v>
      </c>
      <c r="BE466" s="53">
        <f t="shared" si="599"/>
        <v>-10326.962001204412</v>
      </c>
      <c r="BF466" s="53">
        <f t="shared" si="600"/>
        <v>7330.4948915509176</v>
      </c>
      <c r="BG466" s="53">
        <f t="shared" si="601"/>
        <v>-202.58686735932585</v>
      </c>
      <c r="BH466" s="53">
        <f t="shared" si="565"/>
        <v>1805.075735795831</v>
      </c>
      <c r="BI466" s="53">
        <f t="shared" si="602"/>
        <v>8932.9837599874227</v>
      </c>
    </row>
    <row r="467" spans="1:61" x14ac:dyDescent="0.2">
      <c r="A467" s="34"/>
      <c r="B467" s="89"/>
      <c r="C467" s="91"/>
      <c r="D467" s="19"/>
      <c r="E467" s="55">
        <f t="shared" si="570"/>
        <v>30</v>
      </c>
      <c r="F467" s="27">
        <f t="shared" si="566"/>
        <v>19988.197324344859</v>
      </c>
      <c r="G467" s="27">
        <f t="shared" si="567"/>
        <v>999.40986621724301</v>
      </c>
      <c r="H467" s="28">
        <f t="shared" si="568"/>
        <v>25</v>
      </c>
      <c r="I467" s="27">
        <f t="shared" si="540"/>
        <v>2000000</v>
      </c>
      <c r="J467" s="56">
        <f t="shared" si="541"/>
        <v>2.5169999999999999</v>
      </c>
      <c r="K467" s="52">
        <f t="shared" si="571"/>
        <v>5034</v>
      </c>
      <c r="L467" s="28"/>
      <c r="M467" s="96">
        <f t="shared" si="556"/>
        <v>7.3785880403303681</v>
      </c>
      <c r="N467" s="9">
        <v>0</v>
      </c>
      <c r="O467" s="30">
        <f t="shared" si="557"/>
        <v>0.93111446918202989</v>
      </c>
      <c r="P467" s="30">
        <f t="shared" si="572"/>
        <v>6.8703100864850849E-3</v>
      </c>
      <c r="Q467" s="30">
        <f t="shared" si="573"/>
        <v>0</v>
      </c>
      <c r="R467" s="30">
        <f t="shared" si="574"/>
        <v>0.9242441590955448</v>
      </c>
      <c r="S467" s="28"/>
      <c r="T467" s="52">
        <f t="shared" si="575"/>
        <v>4452.5893916284667</v>
      </c>
      <c r="U467" s="52">
        <f t="shared" si="569"/>
        <v>4652.6450968869722</v>
      </c>
      <c r="V467" s="19"/>
      <c r="W467" s="19"/>
      <c r="X467" s="53">
        <f t="shared" si="576"/>
        <v>18473.974627874934</v>
      </c>
      <c r="Y467" s="53">
        <f t="shared" si="577"/>
        <v>-923.6987313937467</v>
      </c>
      <c r="Z467" s="53">
        <f t="shared" si="578"/>
        <v>-23.106103977388621</v>
      </c>
      <c r="AA467" s="53">
        <f t="shared" si="579"/>
        <v>-13740.62017297017</v>
      </c>
      <c r="AB467" s="53">
        <f t="shared" si="580"/>
        <v>3786.5496195336291</v>
      </c>
      <c r="AC467" s="53">
        <f t="shared" si="581"/>
        <v>-204.52975102193884</v>
      </c>
      <c r="AD467" s="53">
        <f t="shared" si="559"/>
        <v>1806.3501707308485</v>
      </c>
      <c r="AE467" s="53">
        <f t="shared" si="582"/>
        <v>5388.370039242539</v>
      </c>
      <c r="AF467" s="19"/>
      <c r="AG467" s="46"/>
      <c r="AH467" s="19"/>
      <c r="AI467" s="55">
        <f t="shared" si="583"/>
        <v>30</v>
      </c>
      <c r="AJ467" s="27">
        <f t="shared" si="584"/>
        <v>19988.197324344859</v>
      </c>
      <c r="AK467" s="27">
        <f t="shared" si="585"/>
        <v>999.40986621724301</v>
      </c>
      <c r="AL467" s="28">
        <f t="shared" si="586"/>
        <v>25</v>
      </c>
      <c r="AM467" s="27">
        <f t="shared" si="587"/>
        <v>2000000</v>
      </c>
      <c r="AN467" s="56">
        <f t="shared" si="548"/>
        <v>2.5169999999999999</v>
      </c>
      <c r="AO467" s="52">
        <f t="shared" si="588"/>
        <v>5034</v>
      </c>
      <c r="AP467" s="28"/>
      <c r="AQ467" s="9">
        <f t="shared" si="563"/>
        <v>5.9766563126675987</v>
      </c>
      <c r="AR467" s="9">
        <f t="shared" si="589"/>
        <v>0</v>
      </c>
      <c r="AS467" s="30">
        <f t="shared" si="590"/>
        <v>0.94384640078936966</v>
      </c>
      <c r="AT467" s="30">
        <f t="shared" si="591"/>
        <v>5.6410455494663786E-3</v>
      </c>
      <c r="AU467" s="30">
        <f t="shared" si="592"/>
        <v>0</v>
      </c>
      <c r="AV467" s="30">
        <f t="shared" si="593"/>
        <v>0.93820535523990323</v>
      </c>
      <c r="AW467" s="28"/>
      <c r="AX467" s="52">
        <f t="shared" si="594"/>
        <v>4513.4734885747657</v>
      </c>
      <c r="AY467" s="52">
        <f t="shared" si="595"/>
        <v>4722.9257582776727</v>
      </c>
      <c r="AZ467" s="19"/>
      <c r="BA467" s="19"/>
      <c r="BB467" s="53">
        <f t="shared" si="596"/>
        <v>18473.974627874934</v>
      </c>
      <c r="BC467" s="53">
        <f t="shared" si="597"/>
        <v>-923.6987313937467</v>
      </c>
      <c r="BD467" s="53">
        <f t="shared" si="598"/>
        <v>-23.106103977388621</v>
      </c>
      <c r="BE467" s="53">
        <f t="shared" si="599"/>
        <v>-11282.091098932757</v>
      </c>
      <c r="BF467" s="53">
        <f t="shared" si="600"/>
        <v>6245.0786935710421</v>
      </c>
      <c r="BG467" s="53">
        <f t="shared" si="601"/>
        <v>-204.52975102193884</v>
      </c>
      <c r="BH467" s="53">
        <f t="shared" si="565"/>
        <v>1811.3485196946615</v>
      </c>
      <c r="BI467" s="53">
        <f t="shared" si="602"/>
        <v>7851.8974622437645</v>
      </c>
    </row>
    <row r="468" spans="1:61" x14ac:dyDescent="0.2">
      <c r="A468" s="34"/>
      <c r="B468" s="89"/>
      <c r="C468" s="91"/>
      <c r="D468" s="19"/>
      <c r="E468" s="55">
        <f t="shared" si="570"/>
        <v>31</v>
      </c>
      <c r="F468" s="27">
        <f t="shared" si="566"/>
        <v>19988.197324344859</v>
      </c>
      <c r="G468" s="27">
        <f t="shared" si="567"/>
        <v>999.40986621724301</v>
      </c>
      <c r="H468" s="28">
        <f t="shared" si="568"/>
        <v>25</v>
      </c>
      <c r="I468" s="27">
        <f t="shared" si="540"/>
        <v>2000000</v>
      </c>
      <c r="J468" s="56">
        <f t="shared" si="541"/>
        <v>2.6469999999999998</v>
      </c>
      <c r="K468" s="52">
        <f t="shared" si="571"/>
        <v>5294</v>
      </c>
      <c r="L468" s="28"/>
      <c r="M468" s="96">
        <f t="shared" si="556"/>
        <v>8.0967593767471424</v>
      </c>
      <c r="N468" s="9">
        <v>0</v>
      </c>
      <c r="O468" s="30">
        <f t="shared" si="557"/>
        <v>0.9242441590955448</v>
      </c>
      <c r="P468" s="30">
        <f t="shared" si="572"/>
        <v>7.4833825615606298E-3</v>
      </c>
      <c r="Q468" s="30">
        <f t="shared" si="573"/>
        <v>0</v>
      </c>
      <c r="R468" s="30">
        <f t="shared" si="574"/>
        <v>0.91676077653398413</v>
      </c>
      <c r="S468" s="28"/>
      <c r="T468" s="52">
        <f t="shared" si="575"/>
        <v>4652.6450968869722</v>
      </c>
      <c r="U468" s="52">
        <f t="shared" si="569"/>
        <v>4853.3315509709118</v>
      </c>
      <c r="V468" s="19"/>
      <c r="W468" s="19"/>
      <c r="X468" s="53">
        <f t="shared" si="576"/>
        <v>18324.395300580898</v>
      </c>
      <c r="Y468" s="53">
        <f t="shared" si="577"/>
        <v>-916.21976502904488</v>
      </c>
      <c r="Z468" s="53">
        <f t="shared" si="578"/>
        <v>-22.919019413349602</v>
      </c>
      <c r="AA468" s="53">
        <f t="shared" si="579"/>
        <v>-14966.76512312126</v>
      </c>
      <c r="AB468" s="53">
        <f t="shared" si="580"/>
        <v>2418.4913930172461</v>
      </c>
      <c r="AC468" s="53">
        <f t="shared" si="581"/>
        <v>-205.71834038947577</v>
      </c>
      <c r="AD468" s="53">
        <f t="shared" si="559"/>
        <v>1811.1080804281978</v>
      </c>
      <c r="AE468" s="53">
        <f t="shared" si="582"/>
        <v>4023.8811330559679</v>
      </c>
      <c r="AF468" s="19"/>
      <c r="AG468" s="46"/>
      <c r="AH468" s="19"/>
      <c r="AI468" s="55">
        <f t="shared" si="583"/>
        <v>31</v>
      </c>
      <c r="AJ468" s="27">
        <f t="shared" si="584"/>
        <v>19988.197324344859</v>
      </c>
      <c r="AK468" s="27">
        <f t="shared" si="585"/>
        <v>999.40986621724301</v>
      </c>
      <c r="AL468" s="28">
        <f t="shared" si="586"/>
        <v>25</v>
      </c>
      <c r="AM468" s="27">
        <f t="shared" si="587"/>
        <v>2000000</v>
      </c>
      <c r="AN468" s="56">
        <f t="shared" si="548"/>
        <v>2.6469999999999998</v>
      </c>
      <c r="AO468" s="52">
        <f t="shared" si="588"/>
        <v>5294</v>
      </c>
      <c r="AP468" s="28"/>
      <c r="AQ468" s="9">
        <f t="shared" si="563"/>
        <v>6.5583750951651858</v>
      </c>
      <c r="AR468" s="9">
        <f t="shared" si="589"/>
        <v>0</v>
      </c>
      <c r="AS468" s="30">
        <f t="shared" si="590"/>
        <v>0.93820535523990323</v>
      </c>
      <c r="AT468" s="30">
        <f t="shared" si="591"/>
        <v>6.1531026359559872E-3</v>
      </c>
      <c r="AU468" s="30">
        <f t="shared" si="592"/>
        <v>0</v>
      </c>
      <c r="AV468" s="30">
        <f t="shared" si="593"/>
        <v>0.9320522526039472</v>
      </c>
      <c r="AW468" s="28"/>
      <c r="AX468" s="52">
        <f t="shared" si="594"/>
        <v>4722.9257582776727</v>
      </c>
      <c r="AY468" s="52">
        <f t="shared" si="595"/>
        <v>4934.2846252852969</v>
      </c>
      <c r="AZ468" s="19"/>
      <c r="BA468" s="19"/>
      <c r="BB468" s="53">
        <f t="shared" si="596"/>
        <v>18324.395300580898</v>
      </c>
      <c r="BC468" s="53">
        <f t="shared" si="597"/>
        <v>-916.21976502904488</v>
      </c>
      <c r="BD468" s="53">
        <f t="shared" si="598"/>
        <v>-22.919019413349602</v>
      </c>
      <c r="BE468" s="53">
        <f t="shared" si="599"/>
        <v>-12306.205271911975</v>
      </c>
      <c r="BF468" s="53">
        <f t="shared" si="600"/>
        <v>5079.0512442265317</v>
      </c>
      <c r="BG468" s="53">
        <f t="shared" si="601"/>
        <v>-205.71834038947577</v>
      </c>
      <c r="BH468" s="53">
        <f t="shared" si="565"/>
        <v>1816.8778510030681</v>
      </c>
      <c r="BI468" s="53">
        <f t="shared" si="602"/>
        <v>6690.2107548401236</v>
      </c>
    </row>
    <row r="469" spans="1:61" x14ac:dyDescent="0.2">
      <c r="A469" s="34"/>
      <c r="B469" s="89"/>
      <c r="C469" s="91"/>
      <c r="D469" s="19"/>
      <c r="E469" s="55">
        <f t="shared" si="570"/>
        <v>32</v>
      </c>
      <c r="F469" s="27">
        <f t="shared" si="566"/>
        <v>19988.197324344859</v>
      </c>
      <c r="G469" s="27">
        <f t="shared" si="567"/>
        <v>999.40986621724301</v>
      </c>
      <c r="H469" s="28">
        <f t="shared" si="568"/>
        <v>25</v>
      </c>
      <c r="I469" s="27">
        <f t="shared" si="540"/>
        <v>2000000</v>
      </c>
      <c r="J469" s="56">
        <f t="shared" si="541"/>
        <v>2.782</v>
      </c>
      <c r="K469" s="52">
        <f t="shared" si="571"/>
        <v>5564</v>
      </c>
      <c r="L469" s="28"/>
      <c r="M469" s="96">
        <f t="shared" si="556"/>
        <v>8.8814451469123252</v>
      </c>
      <c r="N469" s="9">
        <v>0</v>
      </c>
      <c r="O469" s="30">
        <f t="shared" si="557"/>
        <v>0.91676077653398413</v>
      </c>
      <c r="P469" s="30">
        <f t="shared" si="572"/>
        <v>8.142160549627327E-3</v>
      </c>
      <c r="Q469" s="30">
        <f t="shared" si="573"/>
        <v>0</v>
      </c>
      <c r="R469" s="30">
        <f t="shared" si="574"/>
        <v>0.90861861598435678</v>
      </c>
      <c r="S469" s="28"/>
      <c r="T469" s="52">
        <f t="shared" si="575"/>
        <v>4853.3315509709118</v>
      </c>
      <c r="U469" s="52">
        <f t="shared" si="569"/>
        <v>5055.5539793369608</v>
      </c>
      <c r="V469" s="19"/>
      <c r="W469" s="19"/>
      <c r="X469" s="53">
        <f t="shared" si="576"/>
        <v>18161.64818886845</v>
      </c>
      <c r="Y469" s="53">
        <f t="shared" si="577"/>
        <v>-908.08240944342253</v>
      </c>
      <c r="Z469" s="53">
        <f t="shared" si="578"/>
        <v>-22.71546539960892</v>
      </c>
      <c r="AA469" s="53">
        <f t="shared" si="579"/>
        <v>-16284.321099254654</v>
      </c>
      <c r="AB469" s="53">
        <f t="shared" si="580"/>
        <v>946.52921477076779</v>
      </c>
      <c r="AC469" s="53">
        <f t="shared" si="581"/>
        <v>-207.90838238327416</v>
      </c>
      <c r="AD469" s="53">
        <f t="shared" si="559"/>
        <v>1814.8907991846738</v>
      </c>
      <c r="AE469" s="53">
        <f t="shared" si="582"/>
        <v>2553.5116315721675</v>
      </c>
      <c r="AF469" s="19"/>
      <c r="AG469" s="46"/>
      <c r="AH469" s="19"/>
      <c r="AI469" s="55">
        <f t="shared" si="583"/>
        <v>32</v>
      </c>
      <c r="AJ469" s="27">
        <f t="shared" si="584"/>
        <v>19988.197324344859</v>
      </c>
      <c r="AK469" s="27">
        <f t="shared" si="585"/>
        <v>999.40986621724301</v>
      </c>
      <c r="AL469" s="28">
        <f t="shared" si="586"/>
        <v>25</v>
      </c>
      <c r="AM469" s="27">
        <f t="shared" si="587"/>
        <v>2000000</v>
      </c>
      <c r="AN469" s="56">
        <f t="shared" si="548"/>
        <v>2.782</v>
      </c>
      <c r="AO469" s="52">
        <f t="shared" si="588"/>
        <v>5564</v>
      </c>
      <c r="AP469" s="28"/>
      <c r="AQ469" s="9">
        <f t="shared" si="563"/>
        <v>7.1939705689989841</v>
      </c>
      <c r="AR469" s="9">
        <f t="shared" si="589"/>
        <v>0</v>
      </c>
      <c r="AS469" s="30">
        <f t="shared" si="590"/>
        <v>0.9320522526039472</v>
      </c>
      <c r="AT469" s="30">
        <f t="shared" si="591"/>
        <v>6.7051564740020029E-3</v>
      </c>
      <c r="AU469" s="30">
        <f t="shared" si="592"/>
        <v>0</v>
      </c>
      <c r="AV469" s="30">
        <f t="shared" si="593"/>
        <v>0.92534709612994515</v>
      </c>
      <c r="AW469" s="28"/>
      <c r="AX469" s="52">
        <f t="shared" si="594"/>
        <v>4934.2846252852969</v>
      </c>
      <c r="AY469" s="52">
        <f t="shared" si="595"/>
        <v>5148.6312428670144</v>
      </c>
      <c r="AZ469" s="19"/>
      <c r="BA469" s="19"/>
      <c r="BB469" s="53">
        <f t="shared" si="596"/>
        <v>18161.64818886845</v>
      </c>
      <c r="BC469" s="53">
        <f t="shared" si="597"/>
        <v>-908.08240944342253</v>
      </c>
      <c r="BD469" s="53">
        <f t="shared" si="598"/>
        <v>-22.71546539960892</v>
      </c>
      <c r="BE469" s="53">
        <f t="shared" si="599"/>
        <v>-13410.312948004006</v>
      </c>
      <c r="BF469" s="53">
        <f t="shared" si="600"/>
        <v>3820.5373660214154</v>
      </c>
      <c r="BG469" s="53">
        <f t="shared" si="601"/>
        <v>-207.90838238327416</v>
      </c>
      <c r="BH469" s="53">
        <f t="shared" si="565"/>
        <v>1821.5367335979522</v>
      </c>
      <c r="BI469" s="53">
        <f t="shared" si="602"/>
        <v>5434.1657172360938</v>
      </c>
    </row>
    <row r="470" spans="1:61" x14ac:dyDescent="0.2">
      <c r="A470" s="34"/>
      <c r="B470" s="89"/>
      <c r="C470" s="91"/>
      <c r="D470" s="19"/>
      <c r="E470" s="55">
        <f t="shared" si="570"/>
        <v>33</v>
      </c>
      <c r="F470" s="27">
        <f t="shared" si="566"/>
        <v>19988.197324344859</v>
      </c>
      <c r="G470" s="27">
        <f t="shared" si="567"/>
        <v>999.40986621724301</v>
      </c>
      <c r="H470" s="28">
        <f t="shared" si="568"/>
        <v>25</v>
      </c>
      <c r="I470" s="27">
        <f t="shared" si="540"/>
        <v>2000000</v>
      </c>
      <c r="J470" s="56">
        <f t="shared" si="541"/>
        <v>2.9209999999999998</v>
      </c>
      <c r="K470" s="52">
        <f t="shared" si="571"/>
        <v>5842</v>
      </c>
      <c r="L470" s="28"/>
      <c r="M470" s="96">
        <f t="shared" si="556"/>
        <v>9.7383085751715388</v>
      </c>
      <c r="N470" s="9">
        <v>0</v>
      </c>
      <c r="O470" s="30">
        <f t="shared" si="557"/>
        <v>0.90861861598435678</v>
      </c>
      <c r="P470" s="30">
        <f t="shared" si="572"/>
        <v>8.8484084596009566E-3</v>
      </c>
      <c r="Q470" s="30">
        <f t="shared" si="573"/>
        <v>0</v>
      </c>
      <c r="R470" s="30">
        <f t="shared" si="574"/>
        <v>0.89977020752475578</v>
      </c>
      <c r="S470" s="28"/>
      <c r="T470" s="52">
        <f t="shared" si="575"/>
        <v>5055.5539793369608</v>
      </c>
      <c r="U470" s="52">
        <f t="shared" si="569"/>
        <v>5256.4575523596232</v>
      </c>
      <c r="V470" s="19"/>
      <c r="W470" s="19"/>
      <c r="X470" s="53">
        <f t="shared" si="576"/>
        <v>17984.784454571542</v>
      </c>
      <c r="Y470" s="53">
        <f t="shared" si="577"/>
        <v>-899.23922272857715</v>
      </c>
      <c r="Z470" s="53">
        <f t="shared" si="578"/>
        <v>-22.494255188118895</v>
      </c>
      <c r="AA470" s="53">
        <f t="shared" si="579"/>
        <v>-17696.816919201912</v>
      </c>
      <c r="AB470" s="53">
        <f t="shared" si="580"/>
        <v>-633.76594254706652</v>
      </c>
      <c r="AC470" s="53">
        <f t="shared" si="581"/>
        <v>-207.29299394552393</v>
      </c>
      <c r="AD470" s="53">
        <f t="shared" si="559"/>
        <v>1817.6986413627037</v>
      </c>
      <c r="AE470" s="53">
        <f t="shared" si="582"/>
        <v>976.63970487011329</v>
      </c>
      <c r="AF470" s="19"/>
      <c r="AG470" s="46"/>
      <c r="AH470" s="19"/>
      <c r="AI470" s="55">
        <f t="shared" si="583"/>
        <v>33</v>
      </c>
      <c r="AJ470" s="27">
        <f t="shared" si="584"/>
        <v>19988.197324344859</v>
      </c>
      <c r="AK470" s="27">
        <f t="shared" si="585"/>
        <v>999.40986621724301</v>
      </c>
      <c r="AL470" s="28">
        <f t="shared" si="586"/>
        <v>25</v>
      </c>
      <c r="AM470" s="27">
        <f t="shared" si="587"/>
        <v>2000000</v>
      </c>
      <c r="AN470" s="56">
        <f t="shared" si="548"/>
        <v>2.9209999999999998</v>
      </c>
      <c r="AO470" s="52">
        <f t="shared" si="588"/>
        <v>5842</v>
      </c>
      <c r="AP470" s="28"/>
      <c r="AQ470" s="9">
        <f t="shared" si="563"/>
        <v>7.8880299458889471</v>
      </c>
      <c r="AR470" s="9">
        <f t="shared" si="589"/>
        <v>0</v>
      </c>
      <c r="AS470" s="30">
        <f t="shared" si="590"/>
        <v>0.92534709612994515</v>
      </c>
      <c r="AT470" s="30">
        <f t="shared" si="591"/>
        <v>7.2991656046143853E-3</v>
      </c>
      <c r="AU470" s="30">
        <f t="shared" si="592"/>
        <v>0</v>
      </c>
      <c r="AV470" s="30">
        <f t="shared" si="593"/>
        <v>0.91804793052533074</v>
      </c>
      <c r="AW470" s="28"/>
      <c r="AX470" s="52">
        <f t="shared" si="594"/>
        <v>5148.6312428670144</v>
      </c>
      <c r="AY470" s="52">
        <f t="shared" si="595"/>
        <v>5363.2360101289823</v>
      </c>
      <c r="AZ470" s="19"/>
      <c r="BA470" s="19"/>
      <c r="BB470" s="53">
        <f t="shared" si="596"/>
        <v>17984.784454571542</v>
      </c>
      <c r="BC470" s="53">
        <f t="shared" si="597"/>
        <v>-899.23922272857715</v>
      </c>
      <c r="BD470" s="53">
        <f t="shared" si="598"/>
        <v>-22.494255188118895</v>
      </c>
      <c r="BE470" s="53">
        <f t="shared" si="599"/>
        <v>-14598.331209228771</v>
      </c>
      <c r="BF470" s="53">
        <f t="shared" si="600"/>
        <v>2464.7197674260751</v>
      </c>
      <c r="BG470" s="53">
        <f t="shared" si="601"/>
        <v>-207.29299394552393</v>
      </c>
      <c r="BH470" s="53">
        <f t="shared" si="565"/>
        <v>1825.3399248349763</v>
      </c>
      <c r="BI470" s="53">
        <f t="shared" si="602"/>
        <v>4082.7666983155277</v>
      </c>
    </row>
    <row r="471" spans="1:61" x14ac:dyDescent="0.2">
      <c r="A471" s="34"/>
      <c r="B471" s="89"/>
      <c r="C471" s="91"/>
      <c r="D471" s="19"/>
      <c r="E471" s="55">
        <f t="shared" si="570"/>
        <v>34</v>
      </c>
      <c r="F471" s="27">
        <f t="shared" si="566"/>
        <v>19988.197324344859</v>
      </c>
      <c r="G471" s="27">
        <f t="shared" si="567"/>
        <v>999.40986621724301</v>
      </c>
      <c r="H471" s="28">
        <f t="shared" si="568"/>
        <v>25</v>
      </c>
      <c r="I471" s="27">
        <f t="shared" si="540"/>
        <v>2000000</v>
      </c>
      <c r="J471" s="56">
        <f t="shared" si="541"/>
        <v>3.0649999999999999</v>
      </c>
      <c r="K471" s="52">
        <f t="shared" si="571"/>
        <v>6130</v>
      </c>
      <c r="L471" s="28"/>
      <c r="M471" s="96">
        <f t="shared" si="556"/>
        <v>10.671629264777636</v>
      </c>
      <c r="N471" s="9">
        <v>0</v>
      </c>
      <c r="O471" s="30">
        <f t="shared" si="557"/>
        <v>0.89977020752475578</v>
      </c>
      <c r="P471" s="30">
        <f t="shared" si="572"/>
        <v>9.6020140781962297E-3</v>
      </c>
      <c r="Q471" s="30">
        <f t="shared" si="573"/>
        <v>0</v>
      </c>
      <c r="R471" s="30">
        <f t="shared" si="574"/>
        <v>0.89016819344655951</v>
      </c>
      <c r="S471" s="28"/>
      <c r="T471" s="52">
        <f t="shared" si="575"/>
        <v>5256.4575523596232</v>
      </c>
      <c r="U471" s="52">
        <f t="shared" si="569"/>
        <v>5456.7310258274101</v>
      </c>
      <c r="V471" s="19"/>
      <c r="W471" s="19"/>
      <c r="X471" s="53">
        <f t="shared" si="576"/>
        <v>17792.857502465416</v>
      </c>
      <c r="Y471" s="53">
        <f t="shared" si="577"/>
        <v>-889.64287512327098</v>
      </c>
      <c r="Z471" s="53">
        <f t="shared" si="578"/>
        <v>-22.254204836163989</v>
      </c>
      <c r="AA471" s="53">
        <f t="shared" si="579"/>
        <v>-19204.028156392458</v>
      </c>
      <c r="AB471" s="53">
        <f t="shared" si="580"/>
        <v>-2323.0677338864771</v>
      </c>
      <c r="AC471" s="53">
        <f t="shared" si="581"/>
        <v>-207.441417546141</v>
      </c>
      <c r="AD471" s="53">
        <f t="shared" si="559"/>
        <v>1819.2234102698944</v>
      </c>
      <c r="AE471" s="53">
        <f t="shared" si="582"/>
        <v>-711.28574116272375</v>
      </c>
      <c r="AF471" s="19"/>
      <c r="AG471" s="46"/>
      <c r="AH471" s="19"/>
      <c r="AI471" s="55">
        <f t="shared" si="583"/>
        <v>34</v>
      </c>
      <c r="AJ471" s="27">
        <f t="shared" si="584"/>
        <v>19988.197324344859</v>
      </c>
      <c r="AK471" s="27">
        <f t="shared" si="585"/>
        <v>999.40986621724301</v>
      </c>
      <c r="AL471" s="28">
        <f t="shared" si="586"/>
        <v>25</v>
      </c>
      <c r="AM471" s="27">
        <f t="shared" si="587"/>
        <v>2000000</v>
      </c>
      <c r="AN471" s="56">
        <f t="shared" si="548"/>
        <v>3.0649999999999999</v>
      </c>
      <c r="AO471" s="52">
        <f t="shared" si="588"/>
        <v>6130</v>
      </c>
      <c r="AP471" s="28"/>
      <c r="AQ471" s="9">
        <f t="shared" si="563"/>
        <v>8.6440197044698852</v>
      </c>
      <c r="AR471" s="9">
        <f t="shared" si="589"/>
        <v>0</v>
      </c>
      <c r="AS471" s="30">
        <f t="shared" si="590"/>
        <v>0.91804793052533074</v>
      </c>
      <c r="AT471" s="30">
        <f t="shared" si="591"/>
        <v>7.9356244011087596E-3</v>
      </c>
      <c r="AU471" s="30">
        <f t="shared" si="592"/>
        <v>0</v>
      </c>
      <c r="AV471" s="30">
        <f t="shared" si="593"/>
        <v>0.910112306124222</v>
      </c>
      <c r="AW471" s="28"/>
      <c r="AX471" s="52">
        <f t="shared" si="594"/>
        <v>5363.2360101289823</v>
      </c>
      <c r="AY471" s="52">
        <f t="shared" si="595"/>
        <v>5578.988436541481</v>
      </c>
      <c r="AZ471" s="19"/>
      <c r="BA471" s="19"/>
      <c r="BB471" s="53">
        <f t="shared" si="596"/>
        <v>17792.857502465416</v>
      </c>
      <c r="BC471" s="53">
        <f t="shared" si="597"/>
        <v>-889.64287512327098</v>
      </c>
      <c r="BD471" s="53">
        <f t="shared" si="598"/>
        <v>-22.254204836163989</v>
      </c>
      <c r="BE471" s="53">
        <f t="shared" si="599"/>
        <v>-15871.248802217518</v>
      </c>
      <c r="BF471" s="53">
        <f t="shared" si="600"/>
        <v>1009.7116202884627</v>
      </c>
      <c r="BG471" s="53">
        <f t="shared" si="601"/>
        <v>-207.441417546141</v>
      </c>
      <c r="BH471" s="53">
        <f t="shared" si="565"/>
        <v>1827.9895088164453</v>
      </c>
      <c r="BI471" s="53">
        <f t="shared" si="602"/>
        <v>2630.2597115587669</v>
      </c>
    </row>
    <row r="472" spans="1:61" x14ac:dyDescent="0.2">
      <c r="A472" s="34"/>
      <c r="B472" s="89"/>
      <c r="C472" s="91"/>
      <c r="D472" s="19"/>
      <c r="E472" s="55">
        <f t="shared" si="570"/>
        <v>35</v>
      </c>
      <c r="F472" s="27">
        <f t="shared" si="566"/>
        <v>19988.197324344859</v>
      </c>
      <c r="G472" s="27">
        <f t="shared" si="567"/>
        <v>999.40986621724301</v>
      </c>
      <c r="H472" s="28">
        <f t="shared" si="568"/>
        <v>25</v>
      </c>
      <c r="I472" s="27">
        <f t="shared" si="540"/>
        <v>2000000</v>
      </c>
      <c r="J472" s="56">
        <f t="shared" si="541"/>
        <v>3.2130000000000001</v>
      </c>
      <c r="K472" s="52">
        <f t="shared" si="571"/>
        <v>6426</v>
      </c>
      <c r="L472" s="28"/>
      <c r="M472" s="96">
        <f t="shared" si="556"/>
        <v>11.692399199466328</v>
      </c>
      <c r="N472" s="9">
        <v>0</v>
      </c>
      <c r="O472" s="30">
        <f t="shared" si="557"/>
        <v>0.89016819344655951</v>
      </c>
      <c r="P472" s="30">
        <f t="shared" si="572"/>
        <v>1.040820187244494E-2</v>
      </c>
      <c r="Q472" s="30">
        <f t="shared" si="573"/>
        <v>0</v>
      </c>
      <c r="R472" s="30">
        <f t="shared" si="574"/>
        <v>0.87975999157411455</v>
      </c>
      <c r="S472" s="28"/>
      <c r="T472" s="52">
        <f t="shared" si="575"/>
        <v>5456.7310258274101</v>
      </c>
      <c r="U472" s="52">
        <f t="shared" si="569"/>
        <v>5653.3377058552605</v>
      </c>
      <c r="V472" s="19"/>
      <c r="W472" s="19"/>
      <c r="X472" s="53">
        <f t="shared" si="576"/>
        <v>17584.816309647373</v>
      </c>
      <c r="Y472" s="53">
        <f t="shared" si="577"/>
        <v>-879.2408154823687</v>
      </c>
      <c r="Z472" s="53">
        <f t="shared" si="578"/>
        <v>-21.993999789352863</v>
      </c>
      <c r="AA472" s="53">
        <f t="shared" si="579"/>
        <v>-20816.403744889878</v>
      </c>
      <c r="AB472" s="53">
        <f t="shared" si="580"/>
        <v>-4132.8222505142257</v>
      </c>
      <c r="AC472" s="53">
        <f t="shared" si="581"/>
        <v>-204.62943896083809</v>
      </c>
      <c r="AD472" s="53">
        <f t="shared" si="559"/>
        <v>1819.4396794226368</v>
      </c>
      <c r="AE472" s="53">
        <f t="shared" si="582"/>
        <v>-2518.0120100524273</v>
      </c>
      <c r="AF472" s="19"/>
      <c r="AG472" s="46"/>
      <c r="AH472" s="19"/>
      <c r="AI472" s="55">
        <f t="shared" si="583"/>
        <v>35</v>
      </c>
      <c r="AJ472" s="27">
        <f t="shared" si="584"/>
        <v>19988.197324344859</v>
      </c>
      <c r="AK472" s="27">
        <f t="shared" si="585"/>
        <v>999.40986621724301</v>
      </c>
      <c r="AL472" s="28">
        <f t="shared" si="586"/>
        <v>25</v>
      </c>
      <c r="AM472" s="27">
        <f t="shared" si="587"/>
        <v>2000000</v>
      </c>
      <c r="AN472" s="56">
        <f t="shared" si="548"/>
        <v>3.2130000000000001</v>
      </c>
      <c r="AO472" s="52">
        <f t="shared" si="588"/>
        <v>6426</v>
      </c>
      <c r="AP472" s="28"/>
      <c r="AQ472" s="9">
        <f t="shared" si="563"/>
        <v>9.4708433515677264</v>
      </c>
      <c r="AR472" s="9">
        <f t="shared" si="589"/>
        <v>0</v>
      </c>
      <c r="AS472" s="30">
        <f t="shared" si="590"/>
        <v>0.910112306124222</v>
      </c>
      <c r="AT472" s="30">
        <f t="shared" si="591"/>
        <v>8.6195310836365592E-3</v>
      </c>
      <c r="AU472" s="30">
        <f t="shared" si="592"/>
        <v>0</v>
      </c>
      <c r="AV472" s="30">
        <f t="shared" si="593"/>
        <v>0.90149277504058545</v>
      </c>
      <c r="AW472" s="28"/>
      <c r="AX472" s="52">
        <f t="shared" si="594"/>
        <v>5578.988436541481</v>
      </c>
      <c r="AY472" s="52">
        <f t="shared" si="595"/>
        <v>5792.9925724108025</v>
      </c>
      <c r="AZ472" s="19"/>
      <c r="BA472" s="19"/>
      <c r="BB472" s="53">
        <f t="shared" si="596"/>
        <v>17584.816309647373</v>
      </c>
      <c r="BC472" s="53">
        <f t="shared" si="597"/>
        <v>-879.2408154823687</v>
      </c>
      <c r="BD472" s="53">
        <f t="shared" si="598"/>
        <v>-21.993999789352863</v>
      </c>
      <c r="BE472" s="53">
        <f t="shared" si="599"/>
        <v>-17239.062167273118</v>
      </c>
      <c r="BF472" s="53">
        <f t="shared" si="600"/>
        <v>-555.48067289746541</v>
      </c>
      <c r="BG472" s="53">
        <f t="shared" si="601"/>
        <v>-204.62943896083809</v>
      </c>
      <c r="BH472" s="53">
        <f t="shared" si="565"/>
        <v>1829.4765401598524</v>
      </c>
      <c r="BI472" s="53">
        <f t="shared" si="602"/>
        <v>1069.3664283015489</v>
      </c>
    </row>
    <row r="473" spans="1:61" x14ac:dyDescent="0.2">
      <c r="A473" s="34"/>
      <c r="B473" s="89"/>
      <c r="C473" s="91"/>
      <c r="D473" s="19"/>
      <c r="E473" s="55">
        <f t="shared" si="570"/>
        <v>36</v>
      </c>
      <c r="F473" s="27">
        <f t="shared" si="566"/>
        <v>19988.197324344859</v>
      </c>
      <c r="G473" s="27">
        <f t="shared" si="567"/>
        <v>999.40986621724301</v>
      </c>
      <c r="H473" s="28">
        <f t="shared" si="568"/>
        <v>25</v>
      </c>
      <c r="I473" s="27">
        <f t="shared" si="540"/>
        <v>2000000</v>
      </c>
      <c r="J473" s="56">
        <f t="shared" si="541"/>
        <v>3.3660000000000001</v>
      </c>
      <c r="K473" s="52">
        <f t="shared" si="571"/>
        <v>6732</v>
      </c>
      <c r="L473" s="28"/>
      <c r="M473" s="96">
        <f t="shared" si="556"/>
        <v>12.807475417484119</v>
      </c>
      <c r="N473" s="9">
        <v>0</v>
      </c>
      <c r="O473" s="30">
        <f t="shared" si="557"/>
        <v>0.87975999157411455</v>
      </c>
      <c r="P473" s="30">
        <f t="shared" si="572"/>
        <v>1.1267504465371508E-2</v>
      </c>
      <c r="Q473" s="30">
        <f t="shared" si="573"/>
        <v>0</v>
      </c>
      <c r="R473" s="30">
        <f t="shared" si="574"/>
        <v>0.86849248710874305</v>
      </c>
      <c r="S473" s="28"/>
      <c r="T473" s="52">
        <f t="shared" si="575"/>
        <v>5653.3377058552605</v>
      </c>
      <c r="U473" s="52">
        <f t="shared" si="569"/>
        <v>5846.691423216058</v>
      </c>
      <c r="V473" s="19"/>
      <c r="W473" s="19"/>
      <c r="X473" s="53">
        <f t="shared" si="576"/>
        <v>17359.599207040588</v>
      </c>
      <c r="Y473" s="53">
        <f t="shared" si="577"/>
        <v>-867.97996035202959</v>
      </c>
      <c r="Z473" s="53">
        <f t="shared" si="578"/>
        <v>-21.712312177718577</v>
      </c>
      <c r="AA473" s="53">
        <f t="shared" si="579"/>
        <v>-22535.008930743017</v>
      </c>
      <c r="AB473" s="53">
        <f t="shared" si="580"/>
        <v>-6065.101996232177</v>
      </c>
      <c r="AC473" s="53">
        <f t="shared" si="581"/>
        <v>-202.32345218934799</v>
      </c>
      <c r="AD473" s="53">
        <f t="shared" si="559"/>
        <v>1818.0153470135388</v>
      </c>
      <c r="AE473" s="53">
        <f t="shared" si="582"/>
        <v>-4449.4101014079861</v>
      </c>
      <c r="AF473" s="19"/>
      <c r="AG473" s="46"/>
      <c r="AH473" s="19"/>
      <c r="AI473" s="55">
        <f t="shared" si="583"/>
        <v>36</v>
      </c>
      <c r="AJ473" s="27">
        <f t="shared" si="584"/>
        <v>19988.197324344859</v>
      </c>
      <c r="AK473" s="27">
        <f t="shared" si="585"/>
        <v>999.40986621724301</v>
      </c>
      <c r="AL473" s="28">
        <f t="shared" si="586"/>
        <v>25</v>
      </c>
      <c r="AM473" s="27">
        <f t="shared" si="587"/>
        <v>2000000</v>
      </c>
      <c r="AN473" s="56">
        <f t="shared" si="548"/>
        <v>3.3660000000000001</v>
      </c>
      <c r="AO473" s="52">
        <f t="shared" si="588"/>
        <v>6732</v>
      </c>
      <c r="AP473" s="28"/>
      <c r="AQ473" s="9">
        <f t="shared" si="563"/>
        <v>10.374055088162137</v>
      </c>
      <c r="AR473" s="9">
        <f t="shared" si="589"/>
        <v>0</v>
      </c>
      <c r="AS473" s="30">
        <f t="shared" si="590"/>
        <v>0.90149277504058545</v>
      </c>
      <c r="AT473" s="30">
        <f t="shared" si="591"/>
        <v>9.3521357098511892E-3</v>
      </c>
      <c r="AU473" s="30">
        <f t="shared" si="592"/>
        <v>0</v>
      </c>
      <c r="AV473" s="30">
        <f t="shared" si="593"/>
        <v>0.89214063933073429</v>
      </c>
      <c r="AW473" s="28"/>
      <c r="AX473" s="52">
        <f t="shared" si="594"/>
        <v>5792.9925724108025</v>
      </c>
      <c r="AY473" s="52">
        <f t="shared" si="595"/>
        <v>6005.8907839745034</v>
      </c>
      <c r="AZ473" s="19"/>
      <c r="BA473" s="19"/>
      <c r="BB473" s="53">
        <f t="shared" si="596"/>
        <v>17359.599207040588</v>
      </c>
      <c r="BC473" s="53">
        <f t="shared" si="597"/>
        <v>-867.97996035202959</v>
      </c>
      <c r="BD473" s="53">
        <f t="shared" si="598"/>
        <v>-21.712312177718577</v>
      </c>
      <c r="BE473" s="53">
        <f t="shared" si="599"/>
        <v>-18704.271419702378</v>
      </c>
      <c r="BF473" s="53">
        <f t="shared" si="600"/>
        <v>-2234.3644851915378</v>
      </c>
      <c r="BG473" s="53">
        <f t="shared" si="601"/>
        <v>-202.32345218934799</v>
      </c>
      <c r="BH473" s="53">
        <f t="shared" si="565"/>
        <v>1829.4804716117574</v>
      </c>
      <c r="BI473" s="53">
        <f t="shared" si="602"/>
        <v>-607.20746576912825</v>
      </c>
    </row>
    <row r="474" spans="1:61" x14ac:dyDescent="0.2">
      <c r="A474" s="34"/>
      <c r="B474" s="89"/>
      <c r="C474" s="91"/>
      <c r="D474" s="19"/>
      <c r="E474" s="55">
        <f t="shared" si="570"/>
        <v>37</v>
      </c>
      <c r="F474" s="27">
        <f t="shared" si="566"/>
        <v>19988.197324344859</v>
      </c>
      <c r="G474" s="27">
        <f t="shared" si="567"/>
        <v>999.40986621724301</v>
      </c>
      <c r="H474" s="28">
        <f t="shared" si="568"/>
        <v>25</v>
      </c>
      <c r="I474" s="27">
        <f t="shared" si="540"/>
        <v>2000000</v>
      </c>
      <c r="J474" s="56">
        <f t="shared" si="541"/>
        <v>3.5249999999999999</v>
      </c>
      <c r="K474" s="52">
        <f t="shared" si="571"/>
        <v>7050</v>
      </c>
      <c r="L474" s="28"/>
      <c r="M474" s="96">
        <f t="shared" si="556"/>
        <v>14.036297605946634</v>
      </c>
      <c r="N474" s="9">
        <v>0</v>
      </c>
      <c r="O474" s="30">
        <f t="shared" si="557"/>
        <v>0.86849248710874305</v>
      </c>
      <c r="P474" s="30">
        <f t="shared" si="572"/>
        <v>1.2190419017587087E-2</v>
      </c>
      <c r="Q474" s="30">
        <f t="shared" si="573"/>
        <v>0</v>
      </c>
      <c r="R474" s="30">
        <f t="shared" si="574"/>
        <v>0.85630206809115594</v>
      </c>
      <c r="S474" s="28"/>
      <c r="T474" s="52">
        <f t="shared" si="575"/>
        <v>5846.691423216058</v>
      </c>
      <c r="U474" s="52">
        <f t="shared" si="569"/>
        <v>6036.9295800426498</v>
      </c>
      <c r="V474" s="19"/>
      <c r="W474" s="19"/>
      <c r="X474" s="53">
        <f t="shared" si="576"/>
        <v>17115.934706250613</v>
      </c>
      <c r="Y474" s="53">
        <f t="shared" si="577"/>
        <v>-855.7967353125307</v>
      </c>
      <c r="Z474" s="53">
        <f t="shared" si="578"/>
        <v>-21.407551702278898</v>
      </c>
      <c r="AA474" s="53">
        <f t="shared" si="579"/>
        <v>-24380.838035174176</v>
      </c>
      <c r="AB474" s="53">
        <f t="shared" si="580"/>
        <v>-8142.1076159383738</v>
      </c>
      <c r="AC474" s="53">
        <f t="shared" si="581"/>
        <v>-200.32777083969933</v>
      </c>
      <c r="AD474" s="53">
        <f t="shared" si="559"/>
        <v>1814.8852218818829</v>
      </c>
      <c r="AE474" s="53">
        <f t="shared" si="582"/>
        <v>-6527.5501648961908</v>
      </c>
      <c r="AF474" s="19"/>
      <c r="AG474" s="46"/>
      <c r="AH474" s="19"/>
      <c r="AI474" s="55">
        <f t="shared" si="583"/>
        <v>37</v>
      </c>
      <c r="AJ474" s="27">
        <f t="shared" si="584"/>
        <v>19988.197324344859</v>
      </c>
      <c r="AK474" s="27">
        <f t="shared" si="585"/>
        <v>999.40986621724301</v>
      </c>
      <c r="AL474" s="28">
        <f t="shared" si="586"/>
        <v>25</v>
      </c>
      <c r="AM474" s="27">
        <f t="shared" si="587"/>
        <v>2000000</v>
      </c>
      <c r="AN474" s="56">
        <f t="shared" si="548"/>
        <v>3.5249999999999999</v>
      </c>
      <c r="AO474" s="52">
        <f t="shared" si="588"/>
        <v>7050</v>
      </c>
      <c r="AP474" s="28"/>
      <c r="AQ474" s="9">
        <f t="shared" si="563"/>
        <v>11.369401060816775</v>
      </c>
      <c r="AR474" s="9">
        <f t="shared" si="589"/>
        <v>0</v>
      </c>
      <c r="AS474" s="30">
        <f t="shared" si="590"/>
        <v>0.89214063933073429</v>
      </c>
      <c r="AT474" s="30">
        <f t="shared" si="591"/>
        <v>1.0143104731204607E-2</v>
      </c>
      <c r="AU474" s="30">
        <f t="shared" si="592"/>
        <v>0</v>
      </c>
      <c r="AV474" s="30">
        <f t="shared" si="593"/>
        <v>0.88199753459952968</v>
      </c>
      <c r="AW474" s="28"/>
      <c r="AX474" s="52">
        <f t="shared" si="594"/>
        <v>6005.8907839745034</v>
      </c>
      <c r="AY474" s="52">
        <f t="shared" si="595"/>
        <v>6218.0826189266845</v>
      </c>
      <c r="AZ474" s="19"/>
      <c r="BA474" s="19"/>
      <c r="BB474" s="53">
        <f t="shared" si="596"/>
        <v>17115.934706250613</v>
      </c>
      <c r="BC474" s="53">
        <f t="shared" si="597"/>
        <v>-855.7967353125307</v>
      </c>
      <c r="BD474" s="53">
        <f t="shared" si="598"/>
        <v>-21.407551702278898</v>
      </c>
      <c r="BE474" s="53">
        <f t="shared" si="599"/>
        <v>-20286.209462409213</v>
      </c>
      <c r="BF474" s="53">
        <f t="shared" si="600"/>
        <v>-4047.4790431734109</v>
      </c>
      <c r="BG474" s="53">
        <f t="shared" si="601"/>
        <v>-200.32777083969933</v>
      </c>
      <c r="BH474" s="53">
        <f t="shared" si="565"/>
        <v>1827.9548738895087</v>
      </c>
      <c r="BI474" s="53">
        <f t="shared" si="602"/>
        <v>-2419.8519401236013</v>
      </c>
    </row>
    <row r="475" spans="1:61" x14ac:dyDescent="0.2">
      <c r="A475" s="34"/>
      <c r="B475" s="89"/>
      <c r="C475" s="91"/>
      <c r="D475" s="19"/>
      <c r="E475" s="55">
        <f t="shared" si="570"/>
        <v>38</v>
      </c>
      <c r="F475" s="27">
        <f t="shared" si="566"/>
        <v>19988.197324344859</v>
      </c>
      <c r="G475" s="27">
        <f t="shared" si="567"/>
        <v>999.40986621724301</v>
      </c>
      <c r="H475" s="28">
        <f t="shared" si="568"/>
        <v>25</v>
      </c>
      <c r="I475" s="27">
        <f t="shared" si="540"/>
        <v>2000000</v>
      </c>
      <c r="J475" s="56">
        <f t="shared" si="541"/>
        <v>3.6880000000000002</v>
      </c>
      <c r="K475" s="52">
        <f t="shared" si="571"/>
        <v>7376</v>
      </c>
      <c r="L475" s="28"/>
      <c r="M475" s="96">
        <f t="shared" si="556"/>
        <v>15.408521992477764</v>
      </c>
      <c r="N475" s="9">
        <v>0</v>
      </c>
      <c r="O475" s="30">
        <f t="shared" si="557"/>
        <v>0.85630206809115594</v>
      </c>
      <c r="P475" s="30">
        <f t="shared" si="572"/>
        <v>1.3194349248386767E-2</v>
      </c>
      <c r="Q475" s="30">
        <f t="shared" si="573"/>
        <v>0</v>
      </c>
      <c r="R475" s="30">
        <f t="shared" si="574"/>
        <v>0.84310771884276914</v>
      </c>
      <c r="S475" s="28"/>
      <c r="T475" s="52">
        <f t="shared" si="575"/>
        <v>6036.9295800426498</v>
      </c>
      <c r="U475" s="52">
        <f t="shared" si="569"/>
        <v>6218.762534184265</v>
      </c>
      <c r="V475" s="19"/>
      <c r="W475" s="19"/>
      <c r="X475" s="53">
        <f t="shared" si="576"/>
        <v>16852.203449907534</v>
      </c>
      <c r="Y475" s="53">
        <f t="shared" si="577"/>
        <v>-842.61017249537679</v>
      </c>
      <c r="Z475" s="53">
        <f t="shared" si="578"/>
        <v>-21.077692971069229</v>
      </c>
      <c r="AA475" s="53">
        <f t="shared" si="579"/>
        <v>-26388.698496773533</v>
      </c>
      <c r="AB475" s="53">
        <f t="shared" si="580"/>
        <v>-10400.182912332446</v>
      </c>
      <c r="AC475" s="53">
        <f t="shared" si="581"/>
        <v>-193.21202012372839</v>
      </c>
      <c r="AD475" s="53">
        <f t="shared" si="559"/>
        <v>1809.9342883813315</v>
      </c>
      <c r="AE475" s="53">
        <f t="shared" si="582"/>
        <v>-8783.460644074843</v>
      </c>
      <c r="AF475" s="19"/>
      <c r="AG475" s="46"/>
      <c r="AH475" s="19"/>
      <c r="AI475" s="55">
        <f t="shared" si="583"/>
        <v>38</v>
      </c>
      <c r="AJ475" s="27">
        <f t="shared" si="584"/>
        <v>19988.197324344859</v>
      </c>
      <c r="AK475" s="27">
        <f t="shared" si="585"/>
        <v>999.40986621724301</v>
      </c>
      <c r="AL475" s="28">
        <f t="shared" si="586"/>
        <v>25</v>
      </c>
      <c r="AM475" s="27">
        <f t="shared" si="587"/>
        <v>2000000</v>
      </c>
      <c r="AN475" s="56">
        <f t="shared" si="548"/>
        <v>3.6880000000000002</v>
      </c>
      <c r="AO475" s="52">
        <f t="shared" si="588"/>
        <v>7376</v>
      </c>
      <c r="AP475" s="28"/>
      <c r="AQ475" s="9">
        <f t="shared" si="563"/>
        <v>12.48090281390699</v>
      </c>
      <c r="AR475" s="9">
        <f t="shared" si="589"/>
        <v>0</v>
      </c>
      <c r="AS475" s="30">
        <f t="shared" si="590"/>
        <v>0.88199753459952968</v>
      </c>
      <c r="AT475" s="30">
        <f t="shared" si="591"/>
        <v>1.1008125511442299E-2</v>
      </c>
      <c r="AU475" s="30">
        <f t="shared" si="592"/>
        <v>0</v>
      </c>
      <c r="AV475" s="30">
        <f t="shared" si="593"/>
        <v>0.87098940908808742</v>
      </c>
      <c r="AW475" s="28"/>
      <c r="AX475" s="52">
        <f t="shared" si="594"/>
        <v>6218.0826189266845</v>
      </c>
      <c r="AY475" s="52">
        <f t="shared" si="595"/>
        <v>6424.4178814337329</v>
      </c>
      <c r="AZ475" s="19"/>
      <c r="BA475" s="19"/>
      <c r="BB475" s="53">
        <f t="shared" si="596"/>
        <v>16852.203449907534</v>
      </c>
      <c r="BC475" s="53">
        <f t="shared" si="597"/>
        <v>-842.61017249537679</v>
      </c>
      <c r="BD475" s="53">
        <f t="shared" si="598"/>
        <v>-21.077692971069229</v>
      </c>
      <c r="BE475" s="53">
        <f t="shared" si="599"/>
        <v>-22016.251022884597</v>
      </c>
      <c r="BF475" s="53">
        <f t="shared" si="600"/>
        <v>-6027.7354384435093</v>
      </c>
      <c r="BG475" s="53">
        <f t="shared" si="601"/>
        <v>-193.21202012372839</v>
      </c>
      <c r="BH475" s="53">
        <f t="shared" si="565"/>
        <v>1824.8062524838167</v>
      </c>
      <c r="BI475" s="53">
        <f t="shared" si="602"/>
        <v>-4396.1412060834209</v>
      </c>
    </row>
    <row r="476" spans="1:61" x14ac:dyDescent="0.2">
      <c r="A476" s="34"/>
      <c r="B476" s="89"/>
      <c r="C476" s="91"/>
      <c r="D476" s="19"/>
      <c r="E476" s="55">
        <f t="shared" si="570"/>
        <v>39</v>
      </c>
      <c r="F476" s="27">
        <f t="shared" si="566"/>
        <v>19988.197324344859</v>
      </c>
      <c r="G476" s="27">
        <f t="shared" si="567"/>
        <v>999.40986621724301</v>
      </c>
      <c r="H476" s="28">
        <f t="shared" si="568"/>
        <v>25</v>
      </c>
      <c r="I476" s="27">
        <f t="shared" si="540"/>
        <v>2000000</v>
      </c>
      <c r="J476" s="56">
        <f t="shared" si="541"/>
        <v>3.8559999999999999</v>
      </c>
      <c r="K476" s="52">
        <f t="shared" si="571"/>
        <v>7712</v>
      </c>
      <c r="L476" s="28"/>
      <c r="M476" s="96">
        <f t="shared" si="556"/>
        <v>16.950197080660736</v>
      </c>
      <c r="N476" s="9">
        <v>0</v>
      </c>
      <c r="O476" s="30">
        <f t="shared" si="557"/>
        <v>0.84310771884276914</v>
      </c>
      <c r="P476" s="30">
        <f t="shared" si="572"/>
        <v>1.4290841994611237E-2</v>
      </c>
      <c r="Q476" s="30">
        <f t="shared" si="573"/>
        <v>0</v>
      </c>
      <c r="R476" s="30">
        <f t="shared" si="574"/>
        <v>0.82881687684815786</v>
      </c>
      <c r="S476" s="28"/>
      <c r="T476" s="52">
        <f t="shared" si="575"/>
        <v>6218.762534184265</v>
      </c>
      <c r="U476" s="52">
        <f t="shared" si="569"/>
        <v>6391.835754252993</v>
      </c>
      <c r="V476" s="19"/>
      <c r="W476" s="19"/>
      <c r="X476" s="53">
        <f t="shared" si="576"/>
        <v>16566.555280188211</v>
      </c>
      <c r="Y476" s="53">
        <f t="shared" si="577"/>
        <v>-828.32776400941066</v>
      </c>
      <c r="Z476" s="53">
        <f t="shared" si="578"/>
        <v>-20.720421921203947</v>
      </c>
      <c r="AA476" s="53">
        <f t="shared" si="579"/>
        <v>-28581.683989222474</v>
      </c>
      <c r="AB476" s="53">
        <f t="shared" si="580"/>
        <v>-12864.176894964878</v>
      </c>
      <c r="AC476" s="53">
        <f t="shared" si="581"/>
        <v>-185.96267347506856</v>
      </c>
      <c r="AD476" s="53">
        <f t="shared" si="559"/>
        <v>1802.5839910787536</v>
      </c>
      <c r="AE476" s="53">
        <f t="shared" si="582"/>
        <v>-11247.555577361192</v>
      </c>
      <c r="AF476" s="19"/>
      <c r="AG476" s="46"/>
      <c r="AH476" s="19"/>
      <c r="AI476" s="55">
        <f t="shared" si="583"/>
        <v>39</v>
      </c>
      <c r="AJ476" s="27">
        <f t="shared" si="584"/>
        <v>19988.197324344859</v>
      </c>
      <c r="AK476" s="27">
        <f t="shared" si="585"/>
        <v>999.40986621724301</v>
      </c>
      <c r="AL476" s="28">
        <f t="shared" si="586"/>
        <v>25</v>
      </c>
      <c r="AM476" s="27">
        <f t="shared" si="587"/>
        <v>2000000</v>
      </c>
      <c r="AN476" s="56">
        <f t="shared" si="548"/>
        <v>3.8559999999999999</v>
      </c>
      <c r="AO476" s="52">
        <f t="shared" si="588"/>
        <v>7712</v>
      </c>
      <c r="AP476" s="28"/>
      <c r="AQ476" s="9">
        <f t="shared" si="563"/>
        <v>13.729659635335198</v>
      </c>
      <c r="AR476" s="9">
        <f t="shared" si="589"/>
        <v>0</v>
      </c>
      <c r="AS476" s="30">
        <f t="shared" si="590"/>
        <v>0.87098940908808742</v>
      </c>
      <c r="AT476" s="30">
        <f t="shared" si="591"/>
        <v>1.195838813276117E-2</v>
      </c>
      <c r="AU476" s="30">
        <f t="shared" si="592"/>
        <v>0</v>
      </c>
      <c r="AV476" s="30">
        <f t="shared" si="593"/>
        <v>0.85903102095532624</v>
      </c>
      <c r="AW476" s="28"/>
      <c r="AX476" s="52">
        <f t="shared" si="594"/>
        <v>6424.4178814337329</v>
      </c>
      <c r="AY476" s="52">
        <f t="shared" si="595"/>
        <v>6624.8472336074756</v>
      </c>
      <c r="AZ476" s="19"/>
      <c r="BA476" s="19"/>
      <c r="BB476" s="53">
        <f t="shared" si="596"/>
        <v>16566.555280188211</v>
      </c>
      <c r="BC476" s="53">
        <f t="shared" si="597"/>
        <v>-828.32776400941066</v>
      </c>
      <c r="BD476" s="53">
        <f t="shared" si="598"/>
        <v>-20.720421921203947</v>
      </c>
      <c r="BE476" s="53">
        <f t="shared" si="599"/>
        <v>-23916.776265522341</v>
      </c>
      <c r="BF476" s="53">
        <f t="shared" si="600"/>
        <v>-8199.2691712647447</v>
      </c>
      <c r="BG476" s="53">
        <f t="shared" si="601"/>
        <v>-185.96267347506856</v>
      </c>
      <c r="BH476" s="53">
        <f t="shared" si="565"/>
        <v>1819.4674999650501</v>
      </c>
      <c r="BI476" s="53">
        <f t="shared" si="602"/>
        <v>-6565.7643447747632</v>
      </c>
    </row>
    <row r="477" spans="1:61" x14ac:dyDescent="0.2">
      <c r="A477" s="34"/>
      <c r="B477" s="89"/>
      <c r="C477" s="91"/>
      <c r="D477" s="19"/>
      <c r="E477" s="55">
        <f t="shared" si="570"/>
        <v>40</v>
      </c>
      <c r="F477" s="27">
        <f t="shared" si="566"/>
        <v>19988.197324344859</v>
      </c>
      <c r="G477" s="27">
        <f t="shared" si="567"/>
        <v>999.40986621724301</v>
      </c>
      <c r="H477" s="28">
        <f t="shared" si="568"/>
        <v>25</v>
      </c>
      <c r="I477" s="27">
        <f t="shared" si="540"/>
        <v>2000000</v>
      </c>
      <c r="J477" s="56">
        <f t="shared" si="541"/>
        <v>4.0289999999999999</v>
      </c>
      <c r="K477" s="52">
        <f t="shared" si="571"/>
        <v>8058</v>
      </c>
      <c r="L477" s="28"/>
      <c r="M477" s="96">
        <f t="shared" si="556"/>
        <v>18.704439664650572</v>
      </c>
      <c r="N477" s="9">
        <v>0</v>
      </c>
      <c r="O477" s="30">
        <f t="shared" si="557"/>
        <v>0.82881687684815786</v>
      </c>
      <c r="P477" s="30">
        <f t="shared" si="572"/>
        <v>1.5502555266050494E-2</v>
      </c>
      <c r="Q477" s="30">
        <f t="shared" si="573"/>
        <v>0</v>
      </c>
      <c r="R477" s="30">
        <f t="shared" si="574"/>
        <v>0.81331432158210737</v>
      </c>
      <c r="S477" s="28"/>
      <c r="T477" s="52">
        <f t="shared" si="575"/>
        <v>6391.835754252993</v>
      </c>
      <c r="U477" s="52">
        <f t="shared" si="569"/>
        <v>6553.6868033086212</v>
      </c>
      <c r="V477" s="19"/>
      <c r="W477" s="19"/>
      <c r="X477" s="53">
        <f t="shared" si="576"/>
        <v>16256.687146498833</v>
      </c>
      <c r="Y477" s="53">
        <f t="shared" si="577"/>
        <v>-812.83435732494172</v>
      </c>
      <c r="Z477" s="53">
        <f t="shared" si="578"/>
        <v>-20.332858039552683</v>
      </c>
      <c r="AA477" s="53">
        <f t="shared" si="579"/>
        <v>-31005.110532100985</v>
      </c>
      <c r="AB477" s="53">
        <f t="shared" si="580"/>
        <v>-15581.590600966647</v>
      </c>
      <c r="AC477" s="53">
        <f t="shared" si="581"/>
        <v>-176.55966592702035</v>
      </c>
      <c r="AD477" s="53">
        <f t="shared" si="559"/>
        <v>1792.6256063459027</v>
      </c>
      <c r="AE477" s="53">
        <f t="shared" si="582"/>
        <v>-13965.524660547764</v>
      </c>
      <c r="AF477" s="19"/>
      <c r="AG477" s="46"/>
      <c r="AH477" s="19"/>
      <c r="AI477" s="55">
        <f t="shared" si="583"/>
        <v>40</v>
      </c>
      <c r="AJ477" s="27">
        <f t="shared" si="584"/>
        <v>19988.197324344859</v>
      </c>
      <c r="AK477" s="27">
        <f t="shared" si="585"/>
        <v>999.40986621724301</v>
      </c>
      <c r="AL477" s="28">
        <f t="shared" si="586"/>
        <v>25</v>
      </c>
      <c r="AM477" s="27">
        <f t="shared" si="587"/>
        <v>2000000</v>
      </c>
      <c r="AN477" s="56">
        <f t="shared" si="548"/>
        <v>4.0289999999999999</v>
      </c>
      <c r="AO477" s="52">
        <f t="shared" si="588"/>
        <v>8058</v>
      </c>
      <c r="AP477" s="28"/>
      <c r="AQ477" s="9">
        <f t="shared" si="563"/>
        <v>15.150596128366963</v>
      </c>
      <c r="AR477" s="9">
        <f t="shared" si="589"/>
        <v>0</v>
      </c>
      <c r="AS477" s="30">
        <f t="shared" si="590"/>
        <v>0.85903102095532624</v>
      </c>
      <c r="AT477" s="30">
        <f t="shared" si="591"/>
        <v>1.3014832060232885E-2</v>
      </c>
      <c r="AU477" s="30">
        <f t="shared" si="592"/>
        <v>0</v>
      </c>
      <c r="AV477" s="30">
        <f t="shared" si="593"/>
        <v>0.84601618889509334</v>
      </c>
      <c r="AW477" s="28"/>
      <c r="AX477" s="52">
        <f t="shared" si="594"/>
        <v>6624.8472336074756</v>
      </c>
      <c r="AY477" s="52">
        <f t="shared" si="595"/>
        <v>6817.1984501166617</v>
      </c>
      <c r="AZ477" s="19"/>
      <c r="BA477" s="19"/>
      <c r="BB477" s="53">
        <f t="shared" si="596"/>
        <v>16256.687146498833</v>
      </c>
      <c r="BC477" s="53">
        <f t="shared" si="597"/>
        <v>-812.83435732494172</v>
      </c>
      <c r="BD477" s="53">
        <f t="shared" si="598"/>
        <v>-20.332858039552683</v>
      </c>
      <c r="BE477" s="53">
        <f t="shared" si="599"/>
        <v>-26029.664120465772</v>
      </c>
      <c r="BF477" s="53">
        <f t="shared" si="600"/>
        <v>-10606.144189331433</v>
      </c>
      <c r="BG477" s="53">
        <f t="shared" si="601"/>
        <v>-176.55966592702035</v>
      </c>
      <c r="BH477" s="53">
        <f t="shared" si="565"/>
        <v>1811.7549479113247</v>
      </c>
      <c r="BI477" s="53">
        <f t="shared" si="602"/>
        <v>-8970.9489073471286</v>
      </c>
    </row>
    <row r="478" spans="1:61" x14ac:dyDescent="0.2">
      <c r="A478" s="34"/>
      <c r="B478" s="89"/>
      <c r="C478" s="91"/>
      <c r="D478" s="19"/>
      <c r="E478" s="55">
        <f t="shared" si="570"/>
        <v>41</v>
      </c>
      <c r="F478" s="27">
        <f t="shared" si="566"/>
        <v>19988.197324344859</v>
      </c>
      <c r="G478" s="27">
        <f t="shared" si="567"/>
        <v>999.40986621724301</v>
      </c>
      <c r="H478" s="28">
        <f t="shared" si="568"/>
        <v>25</v>
      </c>
      <c r="I478" s="27">
        <f t="shared" si="540"/>
        <v>2000000</v>
      </c>
      <c r="J478" s="56">
        <f t="shared" si="541"/>
        <v>4.2080000000000002</v>
      </c>
      <c r="K478" s="52">
        <f t="shared" si="571"/>
        <v>8416</v>
      </c>
      <c r="L478" s="28"/>
      <c r="M478" s="96">
        <f t="shared" si="556"/>
        <v>20.707442522007625</v>
      </c>
      <c r="N478" s="9">
        <v>0</v>
      </c>
      <c r="O478" s="30">
        <f t="shared" si="557"/>
        <v>0.81331432158210737</v>
      </c>
      <c r="P478" s="30">
        <f t="shared" si="572"/>
        <v>1.6841659566487113E-2</v>
      </c>
      <c r="Q478" s="30">
        <f t="shared" si="573"/>
        <v>0</v>
      </c>
      <c r="R478" s="30">
        <f t="shared" si="574"/>
        <v>0.79647266201562028</v>
      </c>
      <c r="S478" s="28"/>
      <c r="T478" s="52">
        <f t="shared" si="575"/>
        <v>6553.6868033086212</v>
      </c>
      <c r="U478" s="52">
        <f t="shared" si="569"/>
        <v>6703.1139235234605</v>
      </c>
      <c r="V478" s="19"/>
      <c r="W478" s="19"/>
      <c r="X478" s="53">
        <f t="shared" si="576"/>
        <v>15920.052731814449</v>
      </c>
      <c r="Y478" s="53">
        <f t="shared" si="577"/>
        <v>-796.00263659072243</v>
      </c>
      <c r="Z478" s="53">
        <f t="shared" si="578"/>
        <v>-19.911816550390508</v>
      </c>
      <c r="AA478" s="53">
        <f t="shared" si="579"/>
        <v>-33683.319132974226</v>
      </c>
      <c r="AB478" s="53">
        <f t="shared" si="580"/>
        <v>-18579.180854300888</v>
      </c>
      <c r="AC478" s="53">
        <f t="shared" si="581"/>
        <v>-166.24693679256009</v>
      </c>
      <c r="AD478" s="53">
        <f t="shared" si="559"/>
        <v>1779.6583869866747</v>
      </c>
      <c r="AE478" s="53">
        <f t="shared" si="582"/>
        <v>-16965.769404106773</v>
      </c>
      <c r="AF478" s="19"/>
      <c r="AG478" s="46"/>
      <c r="AH478" s="19"/>
      <c r="AI478" s="55">
        <f t="shared" si="583"/>
        <v>41</v>
      </c>
      <c r="AJ478" s="27">
        <f t="shared" si="584"/>
        <v>19988.197324344859</v>
      </c>
      <c r="AK478" s="27">
        <f t="shared" si="585"/>
        <v>999.40986621724301</v>
      </c>
      <c r="AL478" s="28">
        <f t="shared" si="586"/>
        <v>25</v>
      </c>
      <c r="AM478" s="27">
        <f t="shared" si="587"/>
        <v>2000000</v>
      </c>
      <c r="AN478" s="56">
        <f t="shared" si="548"/>
        <v>4.2080000000000002</v>
      </c>
      <c r="AO478" s="52">
        <f t="shared" si="588"/>
        <v>8416</v>
      </c>
      <c r="AP478" s="28"/>
      <c r="AQ478" s="9">
        <f t="shared" si="563"/>
        <v>16.773028442826178</v>
      </c>
      <c r="AR478" s="9">
        <f t="shared" si="589"/>
        <v>0</v>
      </c>
      <c r="AS478" s="30">
        <f t="shared" si="590"/>
        <v>0.84601618889509334</v>
      </c>
      <c r="AT478" s="30">
        <f t="shared" si="591"/>
        <v>1.4190253599428805E-2</v>
      </c>
      <c r="AU478" s="30">
        <f t="shared" si="592"/>
        <v>0</v>
      </c>
      <c r="AV478" s="30">
        <f t="shared" si="593"/>
        <v>0.83182593529566451</v>
      </c>
      <c r="AW478" s="28"/>
      <c r="AX478" s="52">
        <f t="shared" si="594"/>
        <v>6817.1984501166617</v>
      </c>
      <c r="AY478" s="52">
        <f t="shared" si="595"/>
        <v>7000.6470714483121</v>
      </c>
      <c r="AZ478" s="19"/>
      <c r="BA478" s="19"/>
      <c r="BB478" s="53">
        <f t="shared" si="596"/>
        <v>15920.052731814449</v>
      </c>
      <c r="BC478" s="53">
        <f t="shared" si="597"/>
        <v>-796.00263659072243</v>
      </c>
      <c r="BD478" s="53">
        <f t="shared" si="598"/>
        <v>-19.911816550390508</v>
      </c>
      <c r="BE478" s="53">
        <f t="shared" si="599"/>
        <v>-28380.507198857609</v>
      </c>
      <c r="BF478" s="53">
        <f t="shared" si="600"/>
        <v>-13276.368920184272</v>
      </c>
      <c r="BG478" s="53">
        <f t="shared" si="601"/>
        <v>-166.24693679256009</v>
      </c>
      <c r="BH478" s="53">
        <f t="shared" si="565"/>
        <v>1801.29167437759</v>
      </c>
      <c r="BI478" s="53">
        <f t="shared" si="602"/>
        <v>-11641.324182599243</v>
      </c>
    </row>
    <row r="479" spans="1:61" x14ac:dyDescent="0.2">
      <c r="A479" s="34"/>
      <c r="B479" s="89"/>
      <c r="C479" s="91"/>
      <c r="D479" s="19"/>
      <c r="E479" s="55">
        <f t="shared" si="570"/>
        <v>42</v>
      </c>
      <c r="F479" s="27">
        <f t="shared" si="566"/>
        <v>19988.197324344859</v>
      </c>
      <c r="G479" s="27">
        <f t="shared" si="567"/>
        <v>999.40986621724301</v>
      </c>
      <c r="H479" s="28">
        <f t="shared" si="568"/>
        <v>25</v>
      </c>
      <c r="I479" s="27">
        <f t="shared" si="540"/>
        <v>2000000</v>
      </c>
      <c r="J479" s="56">
        <f t="shared" si="541"/>
        <v>4.3899999999999997</v>
      </c>
      <c r="K479" s="52">
        <f t="shared" si="571"/>
        <v>8780</v>
      </c>
      <c r="L479" s="28"/>
      <c r="M479" s="96">
        <f t="shared" si="556"/>
        <v>22.995587082134691</v>
      </c>
      <c r="N479" s="9">
        <v>0</v>
      </c>
      <c r="O479" s="30">
        <f t="shared" si="557"/>
        <v>0.79647266201562028</v>
      </c>
      <c r="P479" s="30">
        <f t="shared" si="572"/>
        <v>1.8315356457919825E-2</v>
      </c>
      <c r="Q479" s="30">
        <f t="shared" si="573"/>
        <v>0</v>
      </c>
      <c r="R479" s="30">
        <f t="shared" si="574"/>
        <v>0.77815730555770046</v>
      </c>
      <c r="S479" s="28"/>
      <c r="T479" s="52">
        <f t="shared" si="575"/>
        <v>6703.1139235234605</v>
      </c>
      <c r="U479" s="52">
        <f t="shared" si="569"/>
        <v>6832.2211427966104</v>
      </c>
      <c r="V479" s="19"/>
      <c r="W479" s="19"/>
      <c r="X479" s="53">
        <f t="shared" si="576"/>
        <v>15553.961772867833</v>
      </c>
      <c r="Y479" s="53">
        <f t="shared" si="577"/>
        <v>-777.69808864339166</v>
      </c>
      <c r="Z479" s="53">
        <f t="shared" si="578"/>
        <v>-19.453932638942511</v>
      </c>
      <c r="AA479" s="53">
        <f t="shared" si="579"/>
        <v>-36630.712915839649</v>
      </c>
      <c r="AB479" s="53">
        <f t="shared" si="580"/>
        <v>-21873.903164254152</v>
      </c>
      <c r="AC479" s="53">
        <f t="shared" si="581"/>
        <v>-148.17664206213001</v>
      </c>
      <c r="AD479" s="53">
        <f t="shared" si="559"/>
        <v>1763.3738561274977</v>
      </c>
      <c r="AE479" s="53">
        <f t="shared" si="582"/>
        <v>-20258.705950188785</v>
      </c>
      <c r="AF479" s="19"/>
      <c r="AG479" s="46"/>
      <c r="AH479" s="19"/>
      <c r="AI479" s="55">
        <f t="shared" si="583"/>
        <v>42</v>
      </c>
      <c r="AJ479" s="27">
        <f t="shared" si="584"/>
        <v>19988.197324344859</v>
      </c>
      <c r="AK479" s="27">
        <f t="shared" si="585"/>
        <v>999.40986621724301</v>
      </c>
      <c r="AL479" s="28">
        <f t="shared" si="586"/>
        <v>25</v>
      </c>
      <c r="AM479" s="27">
        <f t="shared" si="587"/>
        <v>2000000</v>
      </c>
      <c r="AN479" s="56">
        <f t="shared" si="548"/>
        <v>4.3899999999999997</v>
      </c>
      <c r="AO479" s="52">
        <f t="shared" si="588"/>
        <v>8780</v>
      </c>
      <c r="AP479" s="28"/>
      <c r="AQ479" s="9">
        <f t="shared" si="563"/>
        <v>18.626425536529101</v>
      </c>
      <c r="AR479" s="9">
        <f t="shared" si="589"/>
        <v>0</v>
      </c>
      <c r="AS479" s="30">
        <f t="shared" si="590"/>
        <v>0.83182593529566451</v>
      </c>
      <c r="AT479" s="30">
        <f t="shared" si="591"/>
        <v>1.5493943843138369E-2</v>
      </c>
      <c r="AU479" s="30">
        <f t="shared" si="592"/>
        <v>0</v>
      </c>
      <c r="AV479" s="30">
        <f t="shared" si="593"/>
        <v>0.81633199145252611</v>
      </c>
      <c r="AW479" s="28"/>
      <c r="AX479" s="52">
        <f t="shared" si="594"/>
        <v>7000.6470714483121</v>
      </c>
      <c r="AY479" s="52">
        <f t="shared" si="595"/>
        <v>7167.3948849531789</v>
      </c>
      <c r="AZ479" s="19"/>
      <c r="BA479" s="19"/>
      <c r="BB479" s="53">
        <f t="shared" si="596"/>
        <v>15553.961772867833</v>
      </c>
      <c r="BC479" s="53">
        <f t="shared" si="597"/>
        <v>-777.69808864339166</v>
      </c>
      <c r="BD479" s="53">
        <f t="shared" si="598"/>
        <v>-19.453932638942511</v>
      </c>
      <c r="BE479" s="53">
        <f t="shared" si="599"/>
        <v>-30987.887686276739</v>
      </c>
      <c r="BF479" s="53">
        <f t="shared" si="600"/>
        <v>-16231.07793469124</v>
      </c>
      <c r="BG479" s="53">
        <f t="shared" si="601"/>
        <v>-148.17664206213001</v>
      </c>
      <c r="BH479" s="53">
        <f t="shared" si="565"/>
        <v>1787.800177223168</v>
      </c>
      <c r="BI479" s="53">
        <f t="shared" si="602"/>
        <v>-14591.454399530203</v>
      </c>
    </row>
    <row r="480" spans="1:61" x14ac:dyDescent="0.2">
      <c r="A480" s="34"/>
      <c r="B480" s="89"/>
      <c r="C480" s="91"/>
      <c r="D480" s="19"/>
      <c r="E480" s="55">
        <f t="shared" si="570"/>
        <v>43</v>
      </c>
      <c r="F480" s="27">
        <f t="shared" si="566"/>
        <v>19988.197324344859</v>
      </c>
      <c r="G480" s="27">
        <f t="shared" si="567"/>
        <v>999.40986621724301</v>
      </c>
      <c r="H480" s="28">
        <f t="shared" si="568"/>
        <v>25</v>
      </c>
      <c r="I480" s="27">
        <f t="shared" si="540"/>
        <v>2000000</v>
      </c>
      <c r="J480" s="56">
        <f t="shared" si="541"/>
        <v>4.5780000000000003</v>
      </c>
      <c r="K480" s="52">
        <f t="shared" si="571"/>
        <v>9156</v>
      </c>
      <c r="L480" s="28"/>
      <c r="M480" s="96">
        <f t="shared" si="556"/>
        <v>25.623223656035577</v>
      </c>
      <c r="N480" s="9">
        <v>0</v>
      </c>
      <c r="O480" s="30">
        <f t="shared" si="557"/>
        <v>0.77815730555770046</v>
      </c>
      <c r="P480" s="30">
        <f t="shared" si="572"/>
        <v>1.9938898679882976E-2</v>
      </c>
      <c r="Q480" s="30">
        <f t="shared" si="573"/>
        <v>0</v>
      </c>
      <c r="R480" s="30">
        <f t="shared" si="574"/>
        <v>0.7582184068778175</v>
      </c>
      <c r="S480" s="28"/>
      <c r="T480" s="52">
        <f t="shared" si="575"/>
        <v>6832.2211427966104</v>
      </c>
      <c r="U480" s="52">
        <f t="shared" si="569"/>
        <v>6942.2477333732968</v>
      </c>
      <c r="V480" s="19"/>
      <c r="W480" s="19"/>
      <c r="X480" s="53">
        <f t="shared" si="576"/>
        <v>15155.419131624214</v>
      </c>
      <c r="Y480" s="53">
        <f t="shared" si="577"/>
        <v>-757.77095658121073</v>
      </c>
      <c r="Z480" s="53">
        <f t="shared" si="578"/>
        <v>-18.955460171945436</v>
      </c>
      <c r="AA480" s="53">
        <f t="shared" si="579"/>
        <v>-39877.797359765951</v>
      </c>
      <c r="AB480" s="53">
        <f t="shared" si="580"/>
        <v>-25499.104644894891</v>
      </c>
      <c r="AC480" s="53">
        <f t="shared" si="581"/>
        <v>-131.77831718916002</v>
      </c>
      <c r="AD480" s="53">
        <f t="shared" si="559"/>
        <v>1742.8901901970355</v>
      </c>
      <c r="AE480" s="53">
        <f t="shared" si="582"/>
        <v>-23887.992771887017</v>
      </c>
      <c r="AF480" s="19"/>
      <c r="AG480" s="46"/>
      <c r="AH480" s="19"/>
      <c r="AI480" s="55">
        <f t="shared" si="583"/>
        <v>43</v>
      </c>
      <c r="AJ480" s="27">
        <f t="shared" si="584"/>
        <v>19988.197324344859</v>
      </c>
      <c r="AK480" s="27">
        <f t="shared" si="585"/>
        <v>999.40986621724301</v>
      </c>
      <c r="AL480" s="28">
        <f t="shared" si="586"/>
        <v>25</v>
      </c>
      <c r="AM480" s="27">
        <f t="shared" si="587"/>
        <v>2000000</v>
      </c>
      <c r="AN480" s="56">
        <f t="shared" si="548"/>
        <v>4.5780000000000003</v>
      </c>
      <c r="AO480" s="52">
        <f t="shared" si="588"/>
        <v>9156</v>
      </c>
      <c r="AP480" s="28"/>
      <c r="AQ480" s="9">
        <f t="shared" si="563"/>
        <v>20.754811161388819</v>
      </c>
      <c r="AR480" s="9">
        <f t="shared" si="589"/>
        <v>0</v>
      </c>
      <c r="AS480" s="30">
        <f t="shared" si="590"/>
        <v>0.81633199145252611</v>
      </c>
      <c r="AT480" s="30">
        <f t="shared" si="591"/>
        <v>1.694281632759765E-2</v>
      </c>
      <c r="AU480" s="30">
        <f t="shared" si="592"/>
        <v>0</v>
      </c>
      <c r="AV480" s="30">
        <f t="shared" si="593"/>
        <v>0.79938917512492846</v>
      </c>
      <c r="AW480" s="28"/>
      <c r="AX480" s="52">
        <f t="shared" si="594"/>
        <v>7167.3948849531789</v>
      </c>
      <c r="AY480" s="52">
        <f t="shared" si="595"/>
        <v>7319.2072874438454</v>
      </c>
      <c r="AZ480" s="19"/>
      <c r="BA480" s="19"/>
      <c r="BB480" s="53">
        <f t="shared" si="596"/>
        <v>15155.419131624214</v>
      </c>
      <c r="BC480" s="53">
        <f t="shared" si="597"/>
        <v>-757.77095658121073</v>
      </c>
      <c r="BD480" s="53">
        <f t="shared" si="598"/>
        <v>-18.955460171945436</v>
      </c>
      <c r="BE480" s="53">
        <f t="shared" si="599"/>
        <v>-33885.632655195303</v>
      </c>
      <c r="BF480" s="53">
        <f t="shared" si="600"/>
        <v>-19506.939940324242</v>
      </c>
      <c r="BG480" s="53">
        <f t="shared" si="601"/>
        <v>-131.77831718916002</v>
      </c>
      <c r="BH480" s="53">
        <f t="shared" si="565"/>
        <v>1770.4066585497369</v>
      </c>
      <c r="BI480" s="53">
        <f t="shared" si="602"/>
        <v>-17868.311598963664</v>
      </c>
    </row>
    <row r="481" spans="1:61" x14ac:dyDescent="0.2">
      <c r="A481" s="34"/>
      <c r="B481" s="89"/>
      <c r="C481" s="91"/>
      <c r="D481" s="19"/>
      <c r="E481" s="55">
        <f t="shared" si="570"/>
        <v>44</v>
      </c>
      <c r="F481" s="27">
        <f t="shared" si="566"/>
        <v>19988.197324344859</v>
      </c>
      <c r="G481" s="27">
        <f t="shared" si="567"/>
        <v>999.40986621724301</v>
      </c>
      <c r="H481" s="28">
        <f t="shared" si="568"/>
        <v>25</v>
      </c>
      <c r="I481" s="27">
        <f t="shared" si="540"/>
        <v>2000000</v>
      </c>
      <c r="J481" s="56">
        <f t="shared" si="541"/>
        <v>4.7699999999999996</v>
      </c>
      <c r="K481" s="52">
        <f t="shared" si="571"/>
        <v>9540</v>
      </c>
      <c r="L481" s="28"/>
      <c r="M481" s="96">
        <f t="shared" si="556"/>
        <v>28.637207678475217</v>
      </c>
      <c r="N481" s="9">
        <v>0</v>
      </c>
      <c r="O481" s="30">
        <f t="shared" si="557"/>
        <v>0.7582184068778175</v>
      </c>
      <c r="P481" s="30">
        <f t="shared" si="572"/>
        <v>2.1713257983402682E-2</v>
      </c>
      <c r="Q481" s="30">
        <f t="shared" si="573"/>
        <v>0</v>
      </c>
      <c r="R481" s="30">
        <f t="shared" si="574"/>
        <v>0.73650514889441476</v>
      </c>
      <c r="S481" s="28"/>
      <c r="T481" s="52">
        <f t="shared" si="575"/>
        <v>6942.2477333732968</v>
      </c>
      <c r="U481" s="52">
        <f t="shared" si="569"/>
        <v>7026.2591204527171</v>
      </c>
      <c r="V481" s="19"/>
      <c r="W481" s="19"/>
      <c r="X481" s="53">
        <f t="shared" si="576"/>
        <v>14721.410246497553</v>
      </c>
      <c r="Y481" s="53">
        <f t="shared" si="577"/>
        <v>-736.07051232487765</v>
      </c>
      <c r="Z481" s="53">
        <f t="shared" si="578"/>
        <v>-18.41262872236037</v>
      </c>
      <c r="AA481" s="53">
        <f t="shared" si="579"/>
        <v>-43426.51596680536</v>
      </c>
      <c r="AB481" s="53">
        <f t="shared" si="580"/>
        <v>-29459.588861355045</v>
      </c>
      <c r="AC481" s="53">
        <f t="shared" si="581"/>
        <v>-108.59531192807204</v>
      </c>
      <c r="AD481" s="53">
        <f t="shared" si="559"/>
        <v>1718.0740189967405</v>
      </c>
      <c r="AE481" s="53">
        <f t="shared" si="582"/>
        <v>-27850.110154286376</v>
      </c>
      <c r="AF481" s="19"/>
      <c r="AG481" s="46"/>
      <c r="AH481" s="19"/>
      <c r="AI481" s="55">
        <f t="shared" si="583"/>
        <v>44</v>
      </c>
      <c r="AJ481" s="27">
        <f t="shared" si="584"/>
        <v>19988.197324344859</v>
      </c>
      <c r="AK481" s="27">
        <f t="shared" si="585"/>
        <v>999.40986621724301</v>
      </c>
      <c r="AL481" s="28">
        <f t="shared" si="586"/>
        <v>25</v>
      </c>
      <c r="AM481" s="27">
        <f t="shared" si="587"/>
        <v>2000000</v>
      </c>
      <c r="AN481" s="56">
        <f t="shared" si="548"/>
        <v>4.7699999999999996</v>
      </c>
      <c r="AO481" s="52">
        <f t="shared" si="588"/>
        <v>9540</v>
      </c>
      <c r="AP481" s="28"/>
      <c r="AQ481" s="9">
        <f t="shared" si="563"/>
        <v>23.196138219564929</v>
      </c>
      <c r="AR481" s="9">
        <f t="shared" si="589"/>
        <v>0</v>
      </c>
      <c r="AS481" s="30">
        <f t="shared" si="590"/>
        <v>0.79938917512492846</v>
      </c>
      <c r="AT481" s="30">
        <f t="shared" si="591"/>
        <v>1.8542741797421835E-2</v>
      </c>
      <c r="AU481" s="30">
        <f t="shared" si="592"/>
        <v>0</v>
      </c>
      <c r="AV481" s="30">
        <f t="shared" si="593"/>
        <v>0.78084643332750658</v>
      </c>
      <c r="AW481" s="28"/>
      <c r="AX481" s="52">
        <f t="shared" si="594"/>
        <v>7319.2072874438454</v>
      </c>
      <c r="AY481" s="52">
        <f t="shared" si="595"/>
        <v>7449.2749739444125</v>
      </c>
      <c r="AZ481" s="19"/>
      <c r="BA481" s="19"/>
      <c r="BB481" s="53">
        <f t="shared" si="596"/>
        <v>14721.410246497553</v>
      </c>
      <c r="BC481" s="53">
        <f t="shared" si="597"/>
        <v>-736.07051232487765</v>
      </c>
      <c r="BD481" s="53">
        <f t="shared" si="598"/>
        <v>-18.41262872236037</v>
      </c>
      <c r="BE481" s="53">
        <f t="shared" si="599"/>
        <v>-37085.483594843667</v>
      </c>
      <c r="BF481" s="53">
        <f t="shared" si="600"/>
        <v>-23118.556489393352</v>
      </c>
      <c r="BG481" s="53">
        <f t="shared" si="601"/>
        <v>-108.59531192807204</v>
      </c>
      <c r="BH481" s="53">
        <f t="shared" si="565"/>
        <v>1749.0209409515794</v>
      </c>
      <c r="BI481" s="53">
        <f t="shared" si="602"/>
        <v>-21478.130860369842</v>
      </c>
    </row>
    <row r="482" spans="1:61" x14ac:dyDescent="0.2">
      <c r="A482" s="34"/>
      <c r="B482" s="89"/>
      <c r="C482" s="91"/>
      <c r="D482" s="19"/>
      <c r="E482" s="55">
        <f t="shared" si="570"/>
        <v>45</v>
      </c>
      <c r="F482" s="27">
        <f t="shared" si="566"/>
        <v>19988.197324344859</v>
      </c>
      <c r="G482" s="27">
        <f t="shared" si="567"/>
        <v>999.40986621724301</v>
      </c>
      <c r="H482" s="28">
        <f t="shared" si="568"/>
        <v>25</v>
      </c>
      <c r="I482" s="27">
        <f t="shared" si="540"/>
        <v>2000000</v>
      </c>
      <c r="J482" s="56">
        <f t="shared" si="541"/>
        <v>4.9669999999999996</v>
      </c>
      <c r="K482" s="52">
        <f t="shared" si="571"/>
        <v>9934</v>
      </c>
      <c r="L482" s="28"/>
      <c r="M482" s="96">
        <f t="shared" si="556"/>
        <v>32.079455446734435</v>
      </c>
      <c r="N482" s="9">
        <v>0</v>
      </c>
      <c r="O482" s="30">
        <f t="shared" si="557"/>
        <v>0.73650514889441476</v>
      </c>
      <c r="P482" s="30">
        <f t="shared" si="572"/>
        <v>2.3626684110248892E-2</v>
      </c>
      <c r="Q482" s="30">
        <f t="shared" si="573"/>
        <v>0</v>
      </c>
      <c r="R482" s="30">
        <f t="shared" si="574"/>
        <v>0.71287846478416583</v>
      </c>
      <c r="S482" s="28"/>
      <c r="T482" s="52">
        <f t="shared" si="575"/>
        <v>7026.2591204527171</v>
      </c>
      <c r="U482" s="52">
        <f t="shared" si="569"/>
        <v>7081.7346691659031</v>
      </c>
      <c r="V482" s="19"/>
      <c r="W482" s="19"/>
      <c r="X482" s="53">
        <f t="shared" si="576"/>
        <v>14249.155422381935</v>
      </c>
      <c r="Y482" s="53">
        <f t="shared" si="577"/>
        <v>-712.45777111909672</v>
      </c>
      <c r="Z482" s="53">
        <f t="shared" si="578"/>
        <v>-17.821961619604146</v>
      </c>
      <c r="AA482" s="53">
        <f t="shared" si="579"/>
        <v>-47253.368220497781</v>
      </c>
      <c r="AB482" s="53">
        <f t="shared" si="580"/>
        <v>-33734.49253085455</v>
      </c>
      <c r="AC482" s="53">
        <f t="shared" si="581"/>
        <v>-83.038547502737529</v>
      </c>
      <c r="AD482" s="53">
        <f t="shared" si="559"/>
        <v>1688.139248636495</v>
      </c>
      <c r="AE482" s="53">
        <f t="shared" si="582"/>
        <v>-32129.391829720789</v>
      </c>
      <c r="AF482" s="19"/>
      <c r="AG482" s="46"/>
      <c r="AH482" s="19"/>
      <c r="AI482" s="55">
        <f t="shared" si="583"/>
        <v>45</v>
      </c>
      <c r="AJ482" s="27">
        <f t="shared" si="584"/>
        <v>19988.197324344859</v>
      </c>
      <c r="AK482" s="27">
        <f t="shared" si="585"/>
        <v>999.40986621724301</v>
      </c>
      <c r="AL482" s="28">
        <f t="shared" si="586"/>
        <v>25</v>
      </c>
      <c r="AM482" s="27">
        <f t="shared" si="587"/>
        <v>2000000</v>
      </c>
      <c r="AN482" s="56">
        <f t="shared" si="548"/>
        <v>4.9669999999999996</v>
      </c>
      <c r="AO482" s="52">
        <f t="shared" si="588"/>
        <v>9934</v>
      </c>
      <c r="AP482" s="28"/>
      <c r="AQ482" s="9">
        <f t="shared" si="563"/>
        <v>25.984358911854894</v>
      </c>
      <c r="AR482" s="9">
        <f t="shared" si="589"/>
        <v>0</v>
      </c>
      <c r="AS482" s="30">
        <f t="shared" si="590"/>
        <v>0.78084643332750658</v>
      </c>
      <c r="AT482" s="30">
        <f t="shared" si="591"/>
        <v>2.0289793978623703E-2</v>
      </c>
      <c r="AU482" s="30">
        <f t="shared" si="592"/>
        <v>0</v>
      </c>
      <c r="AV482" s="30">
        <f t="shared" si="593"/>
        <v>0.76055663934888285</v>
      </c>
      <c r="AW482" s="28"/>
      <c r="AX482" s="52">
        <f t="shared" si="594"/>
        <v>7449.2749739444125</v>
      </c>
      <c r="AY482" s="52">
        <f t="shared" si="595"/>
        <v>7555.3696552918018</v>
      </c>
      <c r="AZ482" s="19"/>
      <c r="BA482" s="19"/>
      <c r="BB482" s="53">
        <f t="shared" si="596"/>
        <v>14249.155422381935</v>
      </c>
      <c r="BC482" s="53">
        <f t="shared" si="597"/>
        <v>-712.45777111909672</v>
      </c>
      <c r="BD482" s="53">
        <f t="shared" si="598"/>
        <v>-17.821961619604146</v>
      </c>
      <c r="BE482" s="53">
        <f t="shared" si="599"/>
        <v>-40579.587957247408</v>
      </c>
      <c r="BF482" s="53">
        <f t="shared" si="600"/>
        <v>-27060.712267604173</v>
      </c>
      <c r="BG482" s="53">
        <f t="shared" si="601"/>
        <v>-83.038547502737529</v>
      </c>
      <c r="BH482" s="53">
        <f t="shared" si="565"/>
        <v>1722.8672147068735</v>
      </c>
      <c r="BI482" s="53">
        <f t="shared" si="602"/>
        <v>-25420.883600400037</v>
      </c>
    </row>
    <row r="483" spans="1:61" x14ac:dyDescent="0.2">
      <c r="A483" s="34"/>
      <c r="B483" s="89"/>
      <c r="C483" s="91"/>
      <c r="D483" s="19"/>
      <c r="E483" s="55">
        <f t="shared" si="570"/>
        <v>46</v>
      </c>
      <c r="F483" s="27">
        <f t="shared" si="566"/>
        <v>19988.197324344859</v>
      </c>
      <c r="G483" s="27">
        <f t="shared" si="567"/>
        <v>999.40986621724301</v>
      </c>
      <c r="H483" s="28">
        <f t="shared" si="568"/>
        <v>25</v>
      </c>
      <c r="I483" s="27">
        <f t="shared" si="540"/>
        <v>2000000</v>
      </c>
      <c r="J483" s="56">
        <f t="shared" si="541"/>
        <v>5.1669999999999998</v>
      </c>
      <c r="K483" s="52">
        <f t="shared" si="571"/>
        <v>10334</v>
      </c>
      <c r="L483" s="28"/>
      <c r="M483" s="96">
        <f t="shared" si="556"/>
        <v>35.983846857204576</v>
      </c>
      <c r="N483" s="9">
        <v>0</v>
      </c>
      <c r="O483" s="30">
        <f t="shared" si="557"/>
        <v>0.71287846478416583</v>
      </c>
      <c r="P483" s="30">
        <f t="shared" si="572"/>
        <v>2.5652109504592527E-2</v>
      </c>
      <c r="Q483" s="30">
        <f t="shared" si="573"/>
        <v>0</v>
      </c>
      <c r="R483" s="30">
        <f t="shared" si="574"/>
        <v>0.68722635527957332</v>
      </c>
      <c r="S483" s="28"/>
      <c r="T483" s="52">
        <f t="shared" si="575"/>
        <v>7081.7346691659031</v>
      </c>
      <c r="U483" s="52">
        <f t="shared" si="569"/>
        <v>7101.7971554591104</v>
      </c>
      <c r="V483" s="19"/>
      <c r="W483" s="19"/>
      <c r="X483" s="53">
        <f t="shared" si="576"/>
        <v>13736.415995818437</v>
      </c>
      <c r="Y483" s="53">
        <f t="shared" si="577"/>
        <v>-686.82079979092191</v>
      </c>
      <c r="Z483" s="53">
        <f t="shared" si="578"/>
        <v>-17.180658881989334</v>
      </c>
      <c r="AA483" s="53">
        <f t="shared" si="579"/>
        <v>-51304.219009185057</v>
      </c>
      <c r="AB483" s="53">
        <f t="shared" si="580"/>
        <v>-38271.804472039526</v>
      </c>
      <c r="AC483" s="53">
        <f t="shared" si="581"/>
        <v>-50.443905962453961</v>
      </c>
      <c r="AD483" s="53">
        <f t="shared" si="559"/>
        <v>1652.7043484051317</v>
      </c>
      <c r="AE483" s="53">
        <f t="shared" si="582"/>
        <v>-36669.544029596851</v>
      </c>
      <c r="AF483" s="19"/>
      <c r="AG483" s="46"/>
      <c r="AH483" s="19"/>
      <c r="AI483" s="55">
        <f t="shared" si="583"/>
        <v>46</v>
      </c>
      <c r="AJ483" s="27">
        <f t="shared" si="584"/>
        <v>19988.197324344859</v>
      </c>
      <c r="AK483" s="27">
        <f t="shared" si="585"/>
        <v>999.40986621724301</v>
      </c>
      <c r="AL483" s="28">
        <f t="shared" si="586"/>
        <v>25</v>
      </c>
      <c r="AM483" s="27">
        <f t="shared" si="587"/>
        <v>2000000</v>
      </c>
      <c r="AN483" s="56">
        <f t="shared" si="548"/>
        <v>5.1669999999999998</v>
      </c>
      <c r="AO483" s="52">
        <f t="shared" si="588"/>
        <v>10334</v>
      </c>
      <c r="AP483" s="28"/>
      <c r="AQ483" s="9">
        <f t="shared" si="563"/>
        <v>29.146915954335707</v>
      </c>
      <c r="AR483" s="9">
        <f t="shared" si="589"/>
        <v>0</v>
      </c>
      <c r="AS483" s="30">
        <f t="shared" si="590"/>
        <v>0.76055663934888285</v>
      </c>
      <c r="AT483" s="30">
        <f t="shared" si="591"/>
        <v>2.2167880445613904E-2</v>
      </c>
      <c r="AU483" s="30">
        <f t="shared" si="592"/>
        <v>0</v>
      </c>
      <c r="AV483" s="30">
        <f t="shared" si="593"/>
        <v>0.73838875890326894</v>
      </c>
      <c r="AW483" s="28"/>
      <c r="AX483" s="52">
        <f t="shared" si="594"/>
        <v>7555.3696552918018</v>
      </c>
      <c r="AY483" s="52">
        <f t="shared" si="595"/>
        <v>7630.5094345063808</v>
      </c>
      <c r="AZ483" s="19"/>
      <c r="BA483" s="19"/>
      <c r="BB483" s="53">
        <f t="shared" si="596"/>
        <v>13736.415995818437</v>
      </c>
      <c r="BC483" s="53">
        <f t="shared" si="597"/>
        <v>-686.82079979092191</v>
      </c>
      <c r="BD483" s="53">
        <f t="shared" si="598"/>
        <v>-17.180658881989334</v>
      </c>
      <c r="BE483" s="53">
        <f t="shared" si="599"/>
        <v>-44335.760891227808</v>
      </c>
      <c r="BF483" s="53">
        <f t="shared" si="600"/>
        <v>-31303.346354082281</v>
      </c>
      <c r="BG483" s="53">
        <f t="shared" si="601"/>
        <v>-50.443905962453961</v>
      </c>
      <c r="BH483" s="53">
        <f t="shared" si="565"/>
        <v>1691.5879495566128</v>
      </c>
      <c r="BI483" s="53">
        <f t="shared" si="602"/>
        <v>-29662.202310488123</v>
      </c>
    </row>
    <row r="484" spans="1:61" x14ac:dyDescent="0.2">
      <c r="A484" s="34"/>
      <c r="B484" s="89"/>
      <c r="C484" s="91"/>
      <c r="D484" s="19"/>
      <c r="E484" s="55">
        <f t="shared" si="570"/>
        <v>47</v>
      </c>
      <c r="F484" s="27">
        <f t="shared" si="566"/>
        <v>19988.197324344859</v>
      </c>
      <c r="G484" s="27">
        <f t="shared" si="567"/>
        <v>999.40986621724301</v>
      </c>
      <c r="H484" s="28">
        <f t="shared" si="568"/>
        <v>25</v>
      </c>
      <c r="I484" s="27">
        <f t="shared" si="540"/>
        <v>2000000</v>
      </c>
      <c r="J484" s="56">
        <f t="shared" si="541"/>
        <v>5.3710000000000004</v>
      </c>
      <c r="K484" s="52">
        <f t="shared" si="571"/>
        <v>10742</v>
      </c>
      <c r="L484" s="28"/>
      <c r="M484" s="96">
        <f t="shared" si="556"/>
        <v>40.388565248208387</v>
      </c>
      <c r="N484" s="9">
        <v>0</v>
      </c>
      <c r="O484" s="30">
        <f t="shared" si="557"/>
        <v>0.68722635527957332</v>
      </c>
      <c r="P484" s="30">
        <f t="shared" si="572"/>
        <v>2.7756086490497486E-2</v>
      </c>
      <c r="Q484" s="30">
        <f t="shared" si="573"/>
        <v>0</v>
      </c>
      <c r="R484" s="30">
        <f t="shared" si="574"/>
        <v>0.65947026878907589</v>
      </c>
      <c r="S484" s="28"/>
      <c r="T484" s="52">
        <f t="shared" si="575"/>
        <v>7101.7971554591104</v>
      </c>
      <c r="U484" s="52">
        <f t="shared" si="569"/>
        <v>7084.0296273322529</v>
      </c>
      <c r="V484" s="19"/>
      <c r="W484" s="19"/>
      <c r="X484" s="53">
        <f t="shared" si="576"/>
        <v>13181.621862094791</v>
      </c>
      <c r="Y484" s="53">
        <f t="shared" si="577"/>
        <v>-659.08109310473958</v>
      </c>
      <c r="Z484" s="53">
        <f t="shared" si="578"/>
        <v>-16.486756719726898</v>
      </c>
      <c r="AA484" s="53">
        <f t="shared" si="579"/>
        <v>-55512.172980994968</v>
      </c>
      <c r="AB484" s="53">
        <f t="shared" si="580"/>
        <v>-43006.118968724644</v>
      </c>
      <c r="AC484" s="53">
        <f t="shared" si="581"/>
        <v>-15.299453333607715</v>
      </c>
      <c r="AD484" s="53">
        <f t="shared" si="559"/>
        <v>1611.0822702470907</v>
      </c>
      <c r="AE484" s="53">
        <f t="shared" si="582"/>
        <v>-41410.336151811163</v>
      </c>
      <c r="AF484" s="19"/>
      <c r="AG484" s="46"/>
      <c r="AH484" s="19"/>
      <c r="AI484" s="55">
        <f t="shared" si="583"/>
        <v>47</v>
      </c>
      <c r="AJ484" s="27">
        <f t="shared" si="584"/>
        <v>19988.197324344859</v>
      </c>
      <c r="AK484" s="27">
        <f t="shared" si="585"/>
        <v>999.40986621724301</v>
      </c>
      <c r="AL484" s="28">
        <f t="shared" si="586"/>
        <v>25</v>
      </c>
      <c r="AM484" s="27">
        <f t="shared" si="587"/>
        <v>2000000</v>
      </c>
      <c r="AN484" s="56">
        <f t="shared" si="548"/>
        <v>5.3710000000000004</v>
      </c>
      <c r="AO484" s="52">
        <f t="shared" si="588"/>
        <v>10742</v>
      </c>
      <c r="AP484" s="28"/>
      <c r="AQ484" s="9">
        <f t="shared" si="563"/>
        <v>32.714737851048795</v>
      </c>
      <c r="AR484" s="9">
        <f t="shared" si="589"/>
        <v>0</v>
      </c>
      <c r="AS484" s="30">
        <f t="shared" si="590"/>
        <v>0.73838875890326894</v>
      </c>
      <c r="AT484" s="30">
        <f t="shared" si="591"/>
        <v>2.4156194679681716E-2</v>
      </c>
      <c r="AU484" s="30">
        <f t="shared" si="592"/>
        <v>0</v>
      </c>
      <c r="AV484" s="30">
        <f t="shared" si="593"/>
        <v>0.71423256422358727</v>
      </c>
      <c r="AW484" s="28"/>
      <c r="AX484" s="52">
        <f t="shared" si="594"/>
        <v>7630.5094345063808</v>
      </c>
      <c r="AY484" s="52">
        <f t="shared" si="595"/>
        <v>7672.2862048897741</v>
      </c>
      <c r="AZ484" s="19"/>
      <c r="BA484" s="19"/>
      <c r="BB484" s="53">
        <f t="shared" si="596"/>
        <v>13181.621862094791</v>
      </c>
      <c r="BC484" s="53">
        <f t="shared" si="597"/>
        <v>-659.08109310473958</v>
      </c>
      <c r="BD484" s="53">
        <f t="shared" si="598"/>
        <v>-16.486756719726898</v>
      </c>
      <c r="BE484" s="53">
        <f t="shared" si="599"/>
        <v>-48312.389359363435</v>
      </c>
      <c r="BF484" s="53">
        <f t="shared" si="600"/>
        <v>-35806.335347093111</v>
      </c>
      <c r="BG484" s="53">
        <f t="shared" si="601"/>
        <v>-15.299453333607715</v>
      </c>
      <c r="BH484" s="53">
        <f t="shared" si="565"/>
        <v>1654.4875042027172</v>
      </c>
      <c r="BI484" s="53">
        <f t="shared" si="602"/>
        <v>-34167.147296224</v>
      </c>
    </row>
    <row r="485" spans="1:61" x14ac:dyDescent="0.2">
      <c r="A485" s="34"/>
      <c r="B485" s="89"/>
      <c r="C485" s="91"/>
      <c r="D485" s="19"/>
      <c r="E485" s="55">
        <f t="shared" si="570"/>
        <v>48</v>
      </c>
      <c r="F485" s="27">
        <f t="shared" si="566"/>
        <v>19988.197324344859</v>
      </c>
      <c r="G485" s="27">
        <f t="shared" si="567"/>
        <v>999.40986621724301</v>
      </c>
      <c r="H485" s="28">
        <f t="shared" si="568"/>
        <v>25</v>
      </c>
      <c r="I485" s="27">
        <f t="shared" si="540"/>
        <v>2000000</v>
      </c>
      <c r="J485" s="56">
        <f t="shared" si="541"/>
        <v>5.5789999999999997</v>
      </c>
      <c r="K485" s="52">
        <f t="shared" si="571"/>
        <v>11158</v>
      </c>
      <c r="L485" s="28"/>
      <c r="M485" s="96">
        <f t="shared" si="556"/>
        <v>45.350819239364668</v>
      </c>
      <c r="N485" s="9">
        <v>0</v>
      </c>
      <c r="O485" s="30">
        <f t="shared" si="557"/>
        <v>0.65947026878907589</v>
      </c>
      <c r="P485" s="30">
        <f t="shared" si="572"/>
        <v>2.9907516953588613E-2</v>
      </c>
      <c r="Q485" s="30">
        <f t="shared" si="573"/>
        <v>0</v>
      </c>
      <c r="R485" s="30">
        <f t="shared" si="574"/>
        <v>0.62956275183548727</v>
      </c>
      <c r="S485" s="28"/>
      <c r="T485" s="52">
        <f t="shared" si="575"/>
        <v>7084.0296273322529</v>
      </c>
      <c r="U485" s="52">
        <f t="shared" si="569"/>
        <v>7024.6611849803667</v>
      </c>
      <c r="V485" s="19"/>
      <c r="W485" s="19"/>
      <c r="X485" s="53">
        <f t="shared" si="576"/>
        <v>12583.824511745273</v>
      </c>
      <c r="Y485" s="53">
        <f t="shared" si="577"/>
        <v>-629.19122558726372</v>
      </c>
      <c r="Z485" s="53">
        <f t="shared" si="578"/>
        <v>-15.739068795887182</v>
      </c>
      <c r="AA485" s="53">
        <f t="shared" si="579"/>
        <v>-59815.033907177225</v>
      </c>
      <c r="AB485" s="53">
        <f t="shared" si="580"/>
        <v>-47876.1396898151</v>
      </c>
      <c r="AC485" s="53">
        <f t="shared" si="581"/>
        <v>23.816249264668521</v>
      </c>
      <c r="AD485" s="53">
        <f t="shared" si="559"/>
        <v>1563.0006162358695</v>
      </c>
      <c r="AE485" s="53">
        <f t="shared" si="582"/>
        <v>-46289.322824314564</v>
      </c>
      <c r="AF485" s="19"/>
      <c r="AG485" s="46"/>
      <c r="AH485" s="19"/>
      <c r="AI485" s="55">
        <f t="shared" si="583"/>
        <v>48</v>
      </c>
      <c r="AJ485" s="27">
        <f t="shared" si="584"/>
        <v>19988.197324344859</v>
      </c>
      <c r="AK485" s="27">
        <f t="shared" si="585"/>
        <v>999.40986621724301</v>
      </c>
      <c r="AL485" s="28">
        <f t="shared" si="586"/>
        <v>25</v>
      </c>
      <c r="AM485" s="27">
        <f t="shared" si="587"/>
        <v>2000000</v>
      </c>
      <c r="AN485" s="56">
        <f t="shared" si="548"/>
        <v>5.5789999999999997</v>
      </c>
      <c r="AO485" s="52">
        <f t="shared" si="588"/>
        <v>11158</v>
      </c>
      <c r="AP485" s="28"/>
      <c r="AQ485" s="9">
        <f t="shared" si="563"/>
        <v>36.734163583885383</v>
      </c>
      <c r="AR485" s="9">
        <f t="shared" si="589"/>
        <v>0</v>
      </c>
      <c r="AS485" s="30">
        <f t="shared" si="590"/>
        <v>0.71423256422358727</v>
      </c>
      <c r="AT485" s="30">
        <f t="shared" si="591"/>
        <v>2.623673585112718E-2</v>
      </c>
      <c r="AU485" s="30">
        <f t="shared" si="592"/>
        <v>0</v>
      </c>
      <c r="AV485" s="30">
        <f t="shared" si="593"/>
        <v>0.68799582837246009</v>
      </c>
      <c r="AW485" s="28"/>
      <c r="AX485" s="52">
        <f t="shared" si="594"/>
        <v>7672.2862048897741</v>
      </c>
      <c r="AY485" s="52">
        <f t="shared" si="595"/>
        <v>7676.65745297991</v>
      </c>
      <c r="AZ485" s="19"/>
      <c r="BA485" s="19"/>
      <c r="BB485" s="53">
        <f t="shared" si="596"/>
        <v>12583.824511745273</v>
      </c>
      <c r="BC485" s="53">
        <f t="shared" si="597"/>
        <v>-629.19122558726372</v>
      </c>
      <c r="BD485" s="53">
        <f t="shared" si="598"/>
        <v>-15.739068795887182</v>
      </c>
      <c r="BE485" s="53">
        <f t="shared" si="599"/>
        <v>-52473.471702254363</v>
      </c>
      <c r="BF485" s="53">
        <f t="shared" si="600"/>
        <v>-40534.577484892237</v>
      </c>
      <c r="BG485" s="53">
        <f t="shared" si="601"/>
        <v>23.816249264668521</v>
      </c>
      <c r="BH485" s="53">
        <f t="shared" si="565"/>
        <v>1611.2942068837567</v>
      </c>
      <c r="BI485" s="53">
        <f t="shared" si="602"/>
        <v>-38899.467028743813</v>
      </c>
    </row>
    <row r="486" spans="1:61" x14ac:dyDescent="0.2">
      <c r="A486" s="34"/>
      <c r="B486" s="89"/>
      <c r="C486" s="91"/>
      <c r="D486" s="19"/>
      <c r="E486" s="55">
        <f t="shared" si="570"/>
        <v>49</v>
      </c>
      <c r="F486" s="27">
        <f t="shared" si="566"/>
        <v>19988.197324344859</v>
      </c>
      <c r="G486" s="27">
        <f t="shared" si="567"/>
        <v>999.40986621724301</v>
      </c>
      <c r="H486" s="28">
        <f t="shared" si="568"/>
        <v>25</v>
      </c>
      <c r="I486" s="27">
        <f t="shared" si="540"/>
        <v>2000000</v>
      </c>
      <c r="J486" s="56">
        <f t="shared" si="541"/>
        <v>5.7889999999999997</v>
      </c>
      <c r="K486" s="52">
        <f t="shared" si="571"/>
        <v>11578</v>
      </c>
      <c r="L486" s="28"/>
      <c r="M486" s="96">
        <f t="shared" si="556"/>
        <v>50.932973429504443</v>
      </c>
      <c r="N486" s="9">
        <v>0</v>
      </c>
      <c r="O486" s="30">
        <f t="shared" si="557"/>
        <v>0.62956275183548727</v>
      </c>
      <c r="P486" s="30">
        <f t="shared" si="572"/>
        <v>3.206550291144257E-2</v>
      </c>
      <c r="Q486" s="30">
        <f t="shared" si="573"/>
        <v>0</v>
      </c>
      <c r="R486" s="30">
        <f t="shared" si="574"/>
        <v>0.59749724892404465</v>
      </c>
      <c r="S486" s="28"/>
      <c r="T486" s="52">
        <f t="shared" si="575"/>
        <v>7024.6611849803667</v>
      </c>
      <c r="U486" s="52">
        <f t="shared" si="569"/>
        <v>6917.8231480425893</v>
      </c>
      <c r="V486" s="19"/>
      <c r="W486" s="19"/>
      <c r="X486" s="53">
        <f t="shared" si="576"/>
        <v>11942.892912247004</v>
      </c>
      <c r="Y486" s="53">
        <f t="shared" si="577"/>
        <v>-597.14464561235025</v>
      </c>
      <c r="Z486" s="53">
        <f t="shared" si="578"/>
        <v>-14.937431223101116</v>
      </c>
      <c r="AA486" s="53">
        <f t="shared" si="579"/>
        <v>-64131.005822885141</v>
      </c>
      <c r="AB486" s="53">
        <f t="shared" si="580"/>
        <v>-52800.194987473587</v>
      </c>
      <c r="AC486" s="53">
        <f t="shared" si="581"/>
        <v>69.29171839723746</v>
      </c>
      <c r="AD486" s="53">
        <f t="shared" si="559"/>
        <v>1508.1395906765238</v>
      </c>
      <c r="AE486" s="53">
        <f t="shared" si="582"/>
        <v>-51222.763678399824</v>
      </c>
      <c r="AF486" s="19"/>
      <c r="AG486" s="46"/>
      <c r="AH486" s="19"/>
      <c r="AI486" s="55">
        <f t="shared" si="583"/>
        <v>49</v>
      </c>
      <c r="AJ486" s="27">
        <f t="shared" si="584"/>
        <v>19988.197324344859</v>
      </c>
      <c r="AK486" s="27">
        <f t="shared" si="585"/>
        <v>999.40986621724301</v>
      </c>
      <c r="AL486" s="28">
        <f t="shared" si="586"/>
        <v>25</v>
      </c>
      <c r="AM486" s="27">
        <f t="shared" si="587"/>
        <v>2000000</v>
      </c>
      <c r="AN486" s="56">
        <f t="shared" si="548"/>
        <v>5.7889999999999997</v>
      </c>
      <c r="AO486" s="52">
        <f t="shared" si="588"/>
        <v>11578</v>
      </c>
      <c r="AP486" s="28"/>
      <c r="AQ486" s="9">
        <f t="shared" si="563"/>
        <v>41.255708477898601</v>
      </c>
      <c r="AR486" s="9">
        <f t="shared" si="589"/>
        <v>0</v>
      </c>
      <c r="AS486" s="30">
        <f t="shared" si="590"/>
        <v>0.68799582837246009</v>
      </c>
      <c r="AT486" s="30">
        <f t="shared" si="591"/>
        <v>2.8383755329344573E-2</v>
      </c>
      <c r="AU486" s="30">
        <f t="shared" si="592"/>
        <v>0</v>
      </c>
      <c r="AV486" s="30">
        <f t="shared" si="593"/>
        <v>0.65961207304311553</v>
      </c>
      <c r="AW486" s="28"/>
      <c r="AX486" s="52">
        <f t="shared" si="594"/>
        <v>7676.65745297991</v>
      </c>
      <c r="AY486" s="52">
        <f t="shared" si="595"/>
        <v>7636.9885816931919</v>
      </c>
      <c r="AZ486" s="19"/>
      <c r="BA486" s="19"/>
      <c r="BB486" s="53">
        <f t="shared" si="596"/>
        <v>11942.892912247004</v>
      </c>
      <c r="BC486" s="53">
        <f t="shared" si="597"/>
        <v>-597.14464561235025</v>
      </c>
      <c r="BD486" s="53">
        <f t="shared" si="598"/>
        <v>-14.937431223101116</v>
      </c>
      <c r="BE486" s="53">
        <f t="shared" si="599"/>
        <v>-56767.510658689142</v>
      </c>
      <c r="BF486" s="53">
        <f t="shared" si="600"/>
        <v>-45436.699823277588</v>
      </c>
      <c r="BG486" s="53">
        <f t="shared" si="601"/>
        <v>69.29171839723746</v>
      </c>
      <c r="BH486" s="53">
        <f t="shared" si="565"/>
        <v>1561.665963473675</v>
      </c>
      <c r="BI486" s="53">
        <f t="shared" si="602"/>
        <v>-43805.742141406678</v>
      </c>
    </row>
    <row r="487" spans="1:61" x14ac:dyDescent="0.2">
      <c r="A487" s="34"/>
      <c r="B487" s="89"/>
      <c r="C487" s="91"/>
      <c r="D487" s="19"/>
      <c r="E487" s="55">
        <f t="shared" si="570"/>
        <v>50</v>
      </c>
      <c r="F487" s="27">
        <f t="shared" si="566"/>
        <v>19988.197324344859</v>
      </c>
      <c r="G487" s="27">
        <f t="shared" si="567"/>
        <v>999.40986621724301</v>
      </c>
      <c r="H487" s="28">
        <f t="shared" si="568"/>
        <v>25</v>
      </c>
      <c r="I487" s="27">
        <f t="shared" si="540"/>
        <v>2000000</v>
      </c>
      <c r="J487" s="56">
        <f t="shared" si="541"/>
        <v>6.0010000000000003</v>
      </c>
      <c r="K487" s="52">
        <f t="shared" si="571"/>
        <v>12002</v>
      </c>
      <c r="L487" s="28"/>
      <c r="M487" s="96">
        <f t="shared" si="556"/>
        <v>57.198201384599741</v>
      </c>
      <c r="N487" s="9">
        <v>0</v>
      </c>
      <c r="O487" s="30">
        <f t="shared" si="557"/>
        <v>0.59749724892404465</v>
      </c>
      <c r="P487" s="30">
        <f t="shared" si="572"/>
        <v>3.4175767970701827E-2</v>
      </c>
      <c r="Q487" s="30">
        <f t="shared" si="573"/>
        <v>0</v>
      </c>
      <c r="R487" s="30">
        <f t="shared" si="574"/>
        <v>0.56332148095334278</v>
      </c>
      <c r="S487" s="28"/>
      <c r="T487" s="52">
        <f t="shared" si="575"/>
        <v>6917.8231480425893</v>
      </c>
      <c r="U487" s="52">
        <f t="shared" si="569"/>
        <v>6760.9844144020199</v>
      </c>
      <c r="V487" s="19"/>
      <c r="W487" s="19"/>
      <c r="X487" s="53">
        <f t="shared" si="576"/>
        <v>11259.78091833759</v>
      </c>
      <c r="Y487" s="53">
        <f t="shared" si="577"/>
        <v>-562.98904591687949</v>
      </c>
      <c r="Z487" s="53">
        <f t="shared" si="578"/>
        <v>-14.083037023833569</v>
      </c>
      <c r="AA487" s="53">
        <f t="shared" si="579"/>
        <v>-68351.53594140365</v>
      </c>
      <c r="AB487" s="53">
        <f t="shared" si="580"/>
        <v>-57668.827106006771</v>
      </c>
      <c r="AC487" s="53">
        <f t="shared" si="581"/>
        <v>117.91555916488683</v>
      </c>
      <c r="AD487" s="53">
        <f t="shared" si="559"/>
        <v>1446.0917899982137</v>
      </c>
      <c r="AE487" s="53">
        <f t="shared" si="582"/>
        <v>-56104.819756843666</v>
      </c>
      <c r="AF487" s="19"/>
      <c r="AG487" s="46"/>
      <c r="AH487" s="19"/>
      <c r="AI487" s="55">
        <f t="shared" si="583"/>
        <v>50</v>
      </c>
      <c r="AJ487" s="27">
        <f t="shared" si="584"/>
        <v>19988.197324344859</v>
      </c>
      <c r="AK487" s="27">
        <f t="shared" si="585"/>
        <v>999.40986621724301</v>
      </c>
      <c r="AL487" s="28">
        <f t="shared" si="586"/>
        <v>25</v>
      </c>
      <c r="AM487" s="27">
        <f t="shared" si="587"/>
        <v>2000000</v>
      </c>
      <c r="AN487" s="56">
        <f t="shared" si="548"/>
        <v>6.0010000000000003</v>
      </c>
      <c r="AO487" s="52">
        <f t="shared" si="588"/>
        <v>12002</v>
      </c>
      <c r="AP487" s="28"/>
      <c r="AQ487" s="9">
        <f t="shared" si="563"/>
        <v>46.330543121525793</v>
      </c>
      <c r="AR487" s="9">
        <f t="shared" si="589"/>
        <v>0</v>
      </c>
      <c r="AS487" s="30">
        <f t="shared" si="590"/>
        <v>0.65961207304311553</v>
      </c>
      <c r="AT487" s="30">
        <f t="shared" si="591"/>
        <v>3.0560185593603083E-2</v>
      </c>
      <c r="AU487" s="30">
        <f t="shared" si="592"/>
        <v>0</v>
      </c>
      <c r="AV487" s="30">
        <f t="shared" si="593"/>
        <v>0.62905188744951246</v>
      </c>
      <c r="AW487" s="28"/>
      <c r="AX487" s="52">
        <f t="shared" si="594"/>
        <v>7636.9885816931919</v>
      </c>
      <c r="AY487" s="52">
        <f t="shared" si="595"/>
        <v>7549.8807531690481</v>
      </c>
      <c r="AZ487" s="19"/>
      <c r="BA487" s="19"/>
      <c r="BB487" s="53">
        <f t="shared" si="596"/>
        <v>11259.78091833759</v>
      </c>
      <c r="BC487" s="53">
        <f t="shared" si="597"/>
        <v>-562.98904591687949</v>
      </c>
      <c r="BD487" s="53">
        <f t="shared" si="598"/>
        <v>-14.083037023833569</v>
      </c>
      <c r="BE487" s="53">
        <f t="shared" si="599"/>
        <v>-61120.371187206169</v>
      </c>
      <c r="BF487" s="53">
        <f t="shared" si="600"/>
        <v>-50437.662351809289</v>
      </c>
      <c r="BG487" s="53">
        <f t="shared" si="601"/>
        <v>117.91555916488683</v>
      </c>
      <c r="BH487" s="53">
        <f t="shared" si="565"/>
        <v>1505.1324915999505</v>
      </c>
      <c r="BI487" s="53">
        <f t="shared" si="602"/>
        <v>-48814.61430104445</v>
      </c>
    </row>
    <row r="488" spans="1:61" x14ac:dyDescent="0.2">
      <c r="A488" s="34"/>
      <c r="B488" s="89"/>
      <c r="C488" s="91"/>
      <c r="D488" s="19"/>
      <c r="E488" s="55">
        <f t="shared" si="570"/>
        <v>51</v>
      </c>
      <c r="F488" s="27">
        <f t="shared" si="566"/>
        <v>19988.197324344859</v>
      </c>
      <c r="G488" s="27">
        <f t="shared" si="567"/>
        <v>999.40986621724301</v>
      </c>
      <c r="H488" s="28">
        <f t="shared" si="568"/>
        <v>25</v>
      </c>
      <c r="I488" s="27">
        <f t="shared" si="540"/>
        <v>2000000</v>
      </c>
      <c r="J488" s="56">
        <f t="shared" si="541"/>
        <v>6.2149999999999999</v>
      </c>
      <c r="K488" s="52">
        <f t="shared" si="571"/>
        <v>12430</v>
      </c>
      <c r="L488" s="28"/>
      <c r="M488" s="96">
        <f t="shared" si="556"/>
        <v>64.179283812147389</v>
      </c>
      <c r="N488" s="9">
        <v>0</v>
      </c>
      <c r="O488" s="30">
        <f t="shared" si="557"/>
        <v>0.56332148095334278</v>
      </c>
      <c r="P488" s="30">
        <f t="shared" si="572"/>
        <v>3.6153569203583764E-2</v>
      </c>
      <c r="Q488" s="30">
        <f t="shared" si="573"/>
        <v>0</v>
      </c>
      <c r="R488" s="30">
        <f t="shared" si="574"/>
        <v>0.52716791174975897</v>
      </c>
      <c r="S488" s="28"/>
      <c r="T488" s="52">
        <f t="shared" si="575"/>
        <v>6760.9844144020199</v>
      </c>
      <c r="U488" s="52">
        <f t="shared" si="569"/>
        <v>6552.6971430495041</v>
      </c>
      <c r="V488" s="19"/>
      <c r="W488" s="19"/>
      <c r="X488" s="53">
        <f t="shared" si="576"/>
        <v>10537.136243116998</v>
      </c>
      <c r="Y488" s="53">
        <f t="shared" si="577"/>
        <v>-526.85681215584998</v>
      </c>
      <c r="Z488" s="53">
        <f t="shared" si="578"/>
        <v>-13.179197793743974</v>
      </c>
      <c r="AA488" s="53">
        <f t="shared" si="579"/>
        <v>-72307.138407167527</v>
      </c>
      <c r="AB488" s="53">
        <f t="shared" si="580"/>
        <v>-62310.038174000125</v>
      </c>
      <c r="AC488" s="53">
        <f t="shared" si="581"/>
        <v>169.07597333633362</v>
      </c>
      <c r="AD488" s="53">
        <f t="shared" si="559"/>
        <v>1376.8559191613631</v>
      </c>
      <c r="AE488" s="53">
        <f t="shared" si="582"/>
        <v>-60764.106281502434</v>
      </c>
      <c r="AF488" s="19"/>
      <c r="AG488" s="46"/>
      <c r="AH488" s="19"/>
      <c r="AI488" s="55">
        <f t="shared" si="583"/>
        <v>51</v>
      </c>
      <c r="AJ488" s="27">
        <f t="shared" si="584"/>
        <v>19988.197324344859</v>
      </c>
      <c r="AK488" s="27">
        <f t="shared" si="585"/>
        <v>999.40986621724301</v>
      </c>
      <c r="AL488" s="28">
        <f t="shared" si="586"/>
        <v>25</v>
      </c>
      <c r="AM488" s="27">
        <f t="shared" si="587"/>
        <v>2000000</v>
      </c>
      <c r="AN488" s="56">
        <f t="shared" si="548"/>
        <v>6.2149999999999999</v>
      </c>
      <c r="AO488" s="52">
        <f t="shared" si="588"/>
        <v>12430</v>
      </c>
      <c r="AP488" s="28"/>
      <c r="AQ488" s="9">
        <f t="shared" si="563"/>
        <v>51.985219887839392</v>
      </c>
      <c r="AR488" s="9">
        <f t="shared" si="589"/>
        <v>0</v>
      </c>
      <c r="AS488" s="30">
        <f t="shared" si="590"/>
        <v>0.62905188744951246</v>
      </c>
      <c r="AT488" s="30">
        <f t="shared" si="591"/>
        <v>3.2701400689923305E-2</v>
      </c>
      <c r="AU488" s="30">
        <f t="shared" si="592"/>
        <v>0</v>
      </c>
      <c r="AV488" s="30">
        <f t="shared" si="593"/>
        <v>0.59635048675958913</v>
      </c>
      <c r="AW488" s="28"/>
      <c r="AX488" s="52">
        <f t="shared" si="594"/>
        <v>7549.8807531690481</v>
      </c>
      <c r="AY488" s="52">
        <f t="shared" si="595"/>
        <v>7412.6365504216928</v>
      </c>
      <c r="AZ488" s="19"/>
      <c r="BA488" s="19"/>
      <c r="BB488" s="53">
        <f t="shared" si="596"/>
        <v>10537.136243116998</v>
      </c>
      <c r="BC488" s="53">
        <f t="shared" si="597"/>
        <v>-526.85681215584998</v>
      </c>
      <c r="BD488" s="53">
        <f t="shared" si="598"/>
        <v>-13.179197793743974</v>
      </c>
      <c r="BE488" s="53">
        <f t="shared" si="599"/>
        <v>-65402.801379846605</v>
      </c>
      <c r="BF488" s="53">
        <f t="shared" si="600"/>
        <v>-55405.701146679203</v>
      </c>
      <c r="BG488" s="53">
        <f t="shared" si="601"/>
        <v>169.07597333633362</v>
      </c>
      <c r="BH488" s="53">
        <f t="shared" si="565"/>
        <v>1441.6212584733682</v>
      </c>
      <c r="BI488" s="53">
        <f t="shared" si="602"/>
        <v>-53795.003914869507</v>
      </c>
    </row>
    <row r="489" spans="1:61" x14ac:dyDescent="0.2">
      <c r="A489" s="34"/>
      <c r="B489" s="89"/>
      <c r="C489" s="91"/>
      <c r="D489" s="19"/>
      <c r="E489" s="55">
        <f t="shared" si="570"/>
        <v>52</v>
      </c>
      <c r="F489" s="27">
        <f t="shared" si="566"/>
        <v>19988.197324344859</v>
      </c>
      <c r="G489" s="27">
        <f t="shared" si="567"/>
        <v>999.40986621724301</v>
      </c>
      <c r="H489" s="28">
        <f t="shared" si="568"/>
        <v>25</v>
      </c>
      <c r="I489" s="27">
        <f t="shared" si="540"/>
        <v>2000000</v>
      </c>
      <c r="J489" s="56">
        <f t="shared" si="541"/>
        <v>6.43</v>
      </c>
      <c r="K489" s="52">
        <f t="shared" si="571"/>
        <v>12860</v>
      </c>
      <c r="L489" s="28"/>
      <c r="M489" s="96">
        <f t="shared" si="556"/>
        <v>71.872235752757291</v>
      </c>
      <c r="N489" s="9">
        <v>0</v>
      </c>
      <c r="O489" s="30">
        <f t="shared" si="557"/>
        <v>0.52716791174975897</v>
      </c>
      <c r="P489" s="30">
        <f t="shared" si="572"/>
        <v>3.788873643456743E-2</v>
      </c>
      <c r="Q489" s="30">
        <f t="shared" si="573"/>
        <v>0</v>
      </c>
      <c r="R489" s="30">
        <f t="shared" si="574"/>
        <v>0.48927917531519155</v>
      </c>
      <c r="S489" s="28"/>
      <c r="T489" s="52">
        <f t="shared" si="575"/>
        <v>6552.6971430495041</v>
      </c>
      <c r="U489" s="52">
        <f t="shared" si="569"/>
        <v>6292.1301945533633</v>
      </c>
      <c r="V489" s="19"/>
      <c r="W489" s="19"/>
      <c r="X489" s="53">
        <f t="shared" si="576"/>
        <v>9779.8087028927712</v>
      </c>
      <c r="Y489" s="53">
        <f t="shared" si="577"/>
        <v>-488.99043514463858</v>
      </c>
      <c r="Z489" s="53">
        <f t="shared" si="578"/>
        <v>-12.231979382879789</v>
      </c>
      <c r="AA489" s="53">
        <f t="shared" si="579"/>
        <v>-75777.472869134857</v>
      </c>
      <c r="AB489" s="53">
        <f t="shared" si="580"/>
        <v>-66498.886580769598</v>
      </c>
      <c r="AC489" s="53">
        <f t="shared" si="581"/>
        <v>222.70666314815026</v>
      </c>
      <c r="AD489" s="53">
        <f t="shared" si="559"/>
        <v>1300.6913596265488</v>
      </c>
      <c r="AE489" s="53">
        <f t="shared" si="582"/>
        <v>-64975.488557994904</v>
      </c>
      <c r="AF489" s="19"/>
      <c r="AG489" s="46"/>
      <c r="AH489" s="19"/>
      <c r="AI489" s="55">
        <f t="shared" si="583"/>
        <v>52</v>
      </c>
      <c r="AJ489" s="27">
        <f t="shared" si="584"/>
        <v>19988.197324344859</v>
      </c>
      <c r="AK489" s="27">
        <f t="shared" si="585"/>
        <v>999.40986621724301</v>
      </c>
      <c r="AL489" s="28">
        <f t="shared" si="586"/>
        <v>25</v>
      </c>
      <c r="AM489" s="27">
        <f t="shared" si="587"/>
        <v>2000000</v>
      </c>
      <c r="AN489" s="56">
        <f t="shared" si="548"/>
        <v>6.43</v>
      </c>
      <c r="AO489" s="52">
        <f t="shared" si="588"/>
        <v>12860</v>
      </c>
      <c r="AP489" s="28"/>
      <c r="AQ489" s="9">
        <f t="shared" si="563"/>
        <v>58.216510959733412</v>
      </c>
      <c r="AR489" s="9">
        <f t="shared" si="589"/>
        <v>0</v>
      </c>
      <c r="AS489" s="30">
        <f t="shared" si="590"/>
        <v>0.59635048675958913</v>
      </c>
      <c r="AT489" s="30">
        <f t="shared" si="591"/>
        <v>3.4717444648281977E-2</v>
      </c>
      <c r="AU489" s="30">
        <f t="shared" si="592"/>
        <v>0</v>
      </c>
      <c r="AV489" s="30">
        <f t="shared" si="593"/>
        <v>0.56163304211130716</v>
      </c>
      <c r="AW489" s="28"/>
      <c r="AX489" s="52">
        <f t="shared" si="594"/>
        <v>7412.6365504216928</v>
      </c>
      <c r="AY489" s="52">
        <f t="shared" si="595"/>
        <v>7222.6009215514105</v>
      </c>
      <c r="AZ489" s="19"/>
      <c r="BA489" s="19"/>
      <c r="BB489" s="53">
        <f t="shared" si="596"/>
        <v>9779.8087028927712</v>
      </c>
      <c r="BC489" s="53">
        <f t="shared" si="597"/>
        <v>-488.99043514463858</v>
      </c>
      <c r="BD489" s="53">
        <f t="shared" si="598"/>
        <v>-12.231979382879789</v>
      </c>
      <c r="BE489" s="53">
        <f t="shared" si="599"/>
        <v>-69434.889296563953</v>
      </c>
      <c r="BF489" s="53">
        <f t="shared" si="600"/>
        <v>-60156.303008198702</v>
      </c>
      <c r="BG489" s="53">
        <f t="shared" si="601"/>
        <v>222.70666314815026</v>
      </c>
      <c r="BH489" s="53">
        <f t="shared" si="565"/>
        <v>1371.2890601980453</v>
      </c>
      <c r="BI489" s="53">
        <f t="shared" si="602"/>
        <v>-58562.307284852504</v>
      </c>
    </row>
    <row r="490" spans="1:61" x14ac:dyDescent="0.2">
      <c r="A490" s="34"/>
      <c r="B490" s="89"/>
      <c r="C490" s="91"/>
      <c r="D490" s="19"/>
      <c r="E490" s="55">
        <f t="shared" si="570"/>
        <v>53</v>
      </c>
      <c r="F490" s="27">
        <f t="shared" si="566"/>
        <v>19988.197324344859</v>
      </c>
      <c r="G490" s="27">
        <f t="shared" si="567"/>
        <v>999.40986621724301</v>
      </c>
      <c r="H490" s="28">
        <f t="shared" si="568"/>
        <v>25</v>
      </c>
      <c r="I490" s="27">
        <f t="shared" si="540"/>
        <v>2000000</v>
      </c>
      <c r="J490" s="56">
        <f t="shared" si="541"/>
        <v>6.6449999999999996</v>
      </c>
      <c r="K490" s="52">
        <f t="shared" si="571"/>
        <v>13290</v>
      </c>
      <c r="L490" s="28"/>
      <c r="M490" s="96">
        <f t="shared" si="556"/>
        <v>80.316702244142306</v>
      </c>
      <c r="N490" s="9">
        <v>0</v>
      </c>
      <c r="O490" s="30">
        <f t="shared" si="557"/>
        <v>0.48927917531519155</v>
      </c>
      <c r="P490" s="30">
        <f t="shared" si="572"/>
        <v>3.929728983804974E-2</v>
      </c>
      <c r="Q490" s="30">
        <f t="shared" si="573"/>
        <v>0</v>
      </c>
      <c r="R490" s="30">
        <f t="shared" si="574"/>
        <v>0.4499818854771418</v>
      </c>
      <c r="S490" s="28"/>
      <c r="T490" s="52">
        <f t="shared" si="575"/>
        <v>6292.1301945533633</v>
      </c>
      <c r="U490" s="52">
        <f t="shared" si="569"/>
        <v>5980.2592579912143</v>
      </c>
      <c r="V490" s="19"/>
      <c r="W490" s="19"/>
      <c r="X490" s="53">
        <f t="shared" si="576"/>
        <v>8994.3267192978601</v>
      </c>
      <c r="Y490" s="53">
        <f t="shared" si="577"/>
        <v>-449.71633596489306</v>
      </c>
      <c r="Z490" s="53">
        <f t="shared" si="578"/>
        <v>-11.249547136928545</v>
      </c>
      <c r="AA490" s="53">
        <f t="shared" si="579"/>
        <v>-78594.579676099485</v>
      </c>
      <c r="AB490" s="53">
        <f t="shared" si="580"/>
        <v>-70061.218839903449</v>
      </c>
      <c r="AC490" s="53">
        <f t="shared" si="581"/>
        <v>276.85910516300538</v>
      </c>
      <c r="AD490" s="53">
        <f t="shared" si="559"/>
        <v>1218.0390383263941</v>
      </c>
      <c r="AE490" s="53">
        <f t="shared" si="582"/>
        <v>-68566.320696414055</v>
      </c>
      <c r="AF490" s="19"/>
      <c r="AG490" s="46"/>
      <c r="AH490" s="19"/>
      <c r="AI490" s="55">
        <f t="shared" si="583"/>
        <v>53</v>
      </c>
      <c r="AJ490" s="27">
        <f t="shared" si="584"/>
        <v>19988.197324344859</v>
      </c>
      <c r="AK490" s="27">
        <f t="shared" si="585"/>
        <v>999.40986621724301</v>
      </c>
      <c r="AL490" s="28">
        <f t="shared" si="586"/>
        <v>25</v>
      </c>
      <c r="AM490" s="27">
        <f t="shared" si="587"/>
        <v>2000000</v>
      </c>
      <c r="AN490" s="56">
        <f t="shared" si="548"/>
        <v>6.6449999999999996</v>
      </c>
      <c r="AO490" s="52">
        <f t="shared" si="588"/>
        <v>13290</v>
      </c>
      <c r="AP490" s="28"/>
      <c r="AQ490" s="9">
        <f t="shared" si="563"/>
        <v>65.056528817755279</v>
      </c>
      <c r="AR490" s="9">
        <f t="shared" si="589"/>
        <v>0</v>
      </c>
      <c r="AS490" s="30">
        <f t="shared" si="590"/>
        <v>0.56163304211130716</v>
      </c>
      <c r="AT490" s="30">
        <f t="shared" si="591"/>
        <v>3.6537896189117819E-2</v>
      </c>
      <c r="AU490" s="30">
        <f t="shared" si="592"/>
        <v>0</v>
      </c>
      <c r="AV490" s="30">
        <f t="shared" si="593"/>
        <v>0.52509514592218931</v>
      </c>
      <c r="AW490" s="28"/>
      <c r="AX490" s="52">
        <f t="shared" si="594"/>
        <v>7222.6009215514105</v>
      </c>
      <c r="AY490" s="52">
        <f t="shared" si="595"/>
        <v>6978.5144893058959</v>
      </c>
      <c r="AZ490" s="19"/>
      <c r="BA490" s="19"/>
      <c r="BB490" s="53">
        <f t="shared" si="596"/>
        <v>8994.3267192978601</v>
      </c>
      <c r="BC490" s="53">
        <f t="shared" si="597"/>
        <v>-449.71633596489306</v>
      </c>
      <c r="BD490" s="53">
        <f t="shared" si="598"/>
        <v>-11.249547136928545</v>
      </c>
      <c r="BE490" s="53">
        <f t="shared" si="599"/>
        <v>-73075.792378235637</v>
      </c>
      <c r="BF490" s="53">
        <f t="shared" si="600"/>
        <v>-64542.431542039601</v>
      </c>
      <c r="BG490" s="53">
        <f t="shared" si="601"/>
        <v>276.85910516300538</v>
      </c>
      <c r="BH490" s="53">
        <f t="shared" si="565"/>
        <v>1294.4270875447501</v>
      </c>
      <c r="BI490" s="53">
        <f t="shared" si="602"/>
        <v>-62971.145349331848</v>
      </c>
    </row>
    <row r="491" spans="1:61" x14ac:dyDescent="0.2">
      <c r="A491" s="34"/>
      <c r="B491" s="89"/>
      <c r="C491" s="91"/>
      <c r="D491" s="19"/>
      <c r="E491" s="55">
        <f t="shared" si="570"/>
        <v>54</v>
      </c>
      <c r="F491" s="27">
        <f t="shared" si="566"/>
        <v>19988.197324344859</v>
      </c>
      <c r="G491" s="27">
        <f t="shared" si="567"/>
        <v>999.40986621724301</v>
      </c>
      <c r="H491" s="28">
        <f t="shared" si="568"/>
        <v>25</v>
      </c>
      <c r="I491" s="27">
        <f t="shared" si="540"/>
        <v>2000000</v>
      </c>
      <c r="J491" s="56">
        <f t="shared" si="541"/>
        <v>6.859</v>
      </c>
      <c r="K491" s="52">
        <f t="shared" si="571"/>
        <v>13718</v>
      </c>
      <c r="L491" s="28"/>
      <c r="M491" s="96">
        <f t="shared" si="556"/>
        <v>89.555495953799237</v>
      </c>
      <c r="N491" s="9">
        <v>0</v>
      </c>
      <c r="O491" s="30">
        <f t="shared" si="557"/>
        <v>0.4499818854771418</v>
      </c>
      <c r="P491" s="30">
        <f t="shared" si="572"/>
        <v>4.0298350924131122E-2</v>
      </c>
      <c r="Q491" s="30">
        <f t="shared" si="573"/>
        <v>0</v>
      </c>
      <c r="R491" s="30">
        <f t="shared" si="574"/>
        <v>0.40968353455301065</v>
      </c>
      <c r="S491" s="28"/>
      <c r="T491" s="52">
        <f t="shared" si="575"/>
        <v>5980.2592579912143</v>
      </c>
      <c r="U491" s="52">
        <f t="shared" si="569"/>
        <v>5620.0387269982002</v>
      </c>
      <c r="V491" s="19"/>
      <c r="W491" s="19"/>
      <c r="X491" s="53">
        <f t="shared" si="576"/>
        <v>8188.8353291806325</v>
      </c>
      <c r="Y491" s="53">
        <f t="shared" si="577"/>
        <v>-409.44176645903161</v>
      </c>
      <c r="Z491" s="53">
        <f t="shared" si="578"/>
        <v>-10.242088363825266</v>
      </c>
      <c r="AA491" s="53">
        <f t="shared" si="579"/>
        <v>-80596.701848262252</v>
      </c>
      <c r="AB491" s="53">
        <f t="shared" si="580"/>
        <v>-72827.55037390448</v>
      </c>
      <c r="AC491" s="53">
        <f t="shared" si="581"/>
        <v>329.66873496346415</v>
      </c>
      <c r="AD491" s="53">
        <f t="shared" si="559"/>
        <v>1129.6142977943559</v>
      </c>
      <c r="AE491" s="53">
        <f t="shared" si="582"/>
        <v>-71368.267341146668</v>
      </c>
      <c r="AF491" s="19"/>
      <c r="AG491" s="46"/>
      <c r="AH491" s="19"/>
      <c r="AI491" s="55">
        <f t="shared" si="583"/>
        <v>54</v>
      </c>
      <c r="AJ491" s="27">
        <f t="shared" si="584"/>
        <v>19988.197324344859</v>
      </c>
      <c r="AK491" s="27">
        <f t="shared" si="585"/>
        <v>999.40986621724301</v>
      </c>
      <c r="AL491" s="28">
        <f t="shared" si="586"/>
        <v>25</v>
      </c>
      <c r="AM491" s="27">
        <f t="shared" si="587"/>
        <v>2000000</v>
      </c>
      <c r="AN491" s="56">
        <f t="shared" si="548"/>
        <v>6.859</v>
      </c>
      <c r="AO491" s="52">
        <f t="shared" si="588"/>
        <v>13718</v>
      </c>
      <c r="AP491" s="28"/>
      <c r="AQ491" s="9">
        <f t="shared" si="563"/>
        <v>72.539951722577385</v>
      </c>
      <c r="AR491" s="9">
        <f t="shared" si="589"/>
        <v>0</v>
      </c>
      <c r="AS491" s="30">
        <f t="shared" si="590"/>
        <v>0.52509514592218931</v>
      </c>
      <c r="AT491" s="30">
        <f t="shared" si="591"/>
        <v>3.8090376534955339E-2</v>
      </c>
      <c r="AU491" s="30">
        <f t="shared" si="592"/>
        <v>0</v>
      </c>
      <c r="AV491" s="30">
        <f t="shared" si="593"/>
        <v>0.48700476938723397</v>
      </c>
      <c r="AW491" s="28"/>
      <c r="AX491" s="52">
        <f t="shared" si="594"/>
        <v>6978.5144893058959</v>
      </c>
      <c r="AY491" s="52">
        <f t="shared" si="595"/>
        <v>6680.7314264540755</v>
      </c>
      <c r="AZ491" s="19"/>
      <c r="BA491" s="19"/>
      <c r="BB491" s="53">
        <f t="shared" si="596"/>
        <v>8188.8353291806325</v>
      </c>
      <c r="BC491" s="53">
        <f t="shared" si="597"/>
        <v>-409.44176645903161</v>
      </c>
      <c r="BD491" s="53">
        <f t="shared" si="598"/>
        <v>-10.242088363825266</v>
      </c>
      <c r="BE491" s="53">
        <f t="shared" si="599"/>
        <v>-76180.753069910672</v>
      </c>
      <c r="BF491" s="53">
        <f t="shared" si="600"/>
        <v>-68411.6015955529</v>
      </c>
      <c r="BG491" s="53">
        <f t="shared" si="601"/>
        <v>329.66873496346415</v>
      </c>
      <c r="BH491" s="53">
        <f t="shared" si="565"/>
        <v>1211.5671927426645</v>
      </c>
      <c r="BI491" s="53">
        <f t="shared" si="602"/>
        <v>-66870.365667846781</v>
      </c>
    </row>
    <row r="492" spans="1:61" x14ac:dyDescent="0.2">
      <c r="A492" s="34"/>
      <c r="B492" s="89"/>
      <c r="C492" s="91"/>
      <c r="D492" s="19"/>
      <c r="E492" s="55">
        <f t="shared" si="570"/>
        <v>55</v>
      </c>
      <c r="F492" s="27">
        <f t="shared" si="566"/>
        <v>19988.197324344859</v>
      </c>
      <c r="G492" s="27">
        <f t="shared" si="567"/>
        <v>999.40986621724301</v>
      </c>
      <c r="H492" s="28">
        <f t="shared" si="568"/>
        <v>25</v>
      </c>
      <c r="I492" s="27">
        <f t="shared" si="540"/>
        <v>2000000</v>
      </c>
      <c r="J492" s="56">
        <f t="shared" si="541"/>
        <v>7.0720000000000001</v>
      </c>
      <c r="K492" s="52">
        <f t="shared" si="571"/>
        <v>14144</v>
      </c>
      <c r="L492" s="28"/>
      <c r="M492" s="96">
        <f t="shared" si="556"/>
        <v>99.663854874764937</v>
      </c>
      <c r="N492" s="9">
        <v>0</v>
      </c>
      <c r="O492" s="30">
        <f t="shared" si="557"/>
        <v>0.40968353455301065</v>
      </c>
      <c r="P492" s="30">
        <f t="shared" si="572"/>
        <v>4.0830640332271996E-2</v>
      </c>
      <c r="Q492" s="30">
        <f t="shared" si="573"/>
        <v>0</v>
      </c>
      <c r="R492" s="30">
        <f t="shared" si="574"/>
        <v>0.36885289422073864</v>
      </c>
      <c r="S492" s="28"/>
      <c r="T492" s="52">
        <f t="shared" si="575"/>
        <v>5620.0387269982002</v>
      </c>
      <c r="U492" s="52">
        <f t="shared" si="569"/>
        <v>5217.0553358581274</v>
      </c>
      <c r="V492" s="19"/>
      <c r="W492" s="19"/>
      <c r="X492" s="53">
        <f t="shared" si="576"/>
        <v>7372.7044333398253</v>
      </c>
      <c r="Y492" s="53">
        <f t="shared" si="577"/>
        <v>-368.6352216669913</v>
      </c>
      <c r="Z492" s="53">
        <f t="shared" si="578"/>
        <v>-9.2213223555184651</v>
      </c>
      <c r="AA492" s="53">
        <f t="shared" si="579"/>
        <v>-81661.280664543985</v>
      </c>
      <c r="AB492" s="53">
        <f t="shared" si="580"/>
        <v>-74666.432775226669</v>
      </c>
      <c r="AC492" s="53">
        <f t="shared" si="581"/>
        <v>378.28759225764856</v>
      </c>
      <c r="AD492" s="53">
        <f t="shared" si="559"/>
        <v>1036.3904533227371</v>
      </c>
      <c r="AE492" s="53">
        <f t="shared" si="582"/>
        <v>-73251.754729646287</v>
      </c>
      <c r="AF492" s="19"/>
      <c r="AG492" s="46"/>
      <c r="AH492" s="19"/>
      <c r="AI492" s="55">
        <f t="shared" si="583"/>
        <v>55</v>
      </c>
      <c r="AJ492" s="27">
        <f t="shared" si="584"/>
        <v>19988.197324344859</v>
      </c>
      <c r="AK492" s="27">
        <f t="shared" si="585"/>
        <v>999.40986621724301</v>
      </c>
      <c r="AL492" s="28">
        <f t="shared" si="586"/>
        <v>25</v>
      </c>
      <c r="AM492" s="27">
        <f t="shared" si="587"/>
        <v>2000000</v>
      </c>
      <c r="AN492" s="56">
        <f t="shared" si="548"/>
        <v>7.0720000000000001</v>
      </c>
      <c r="AO492" s="52">
        <f t="shared" si="588"/>
        <v>14144</v>
      </c>
      <c r="AP492" s="28"/>
      <c r="AQ492" s="9">
        <f t="shared" si="563"/>
        <v>80.727722448559604</v>
      </c>
      <c r="AR492" s="9">
        <f t="shared" si="589"/>
        <v>0</v>
      </c>
      <c r="AS492" s="30">
        <f t="shared" si="590"/>
        <v>0.48700476938723397</v>
      </c>
      <c r="AT492" s="30">
        <f t="shared" si="591"/>
        <v>3.9314785854217396E-2</v>
      </c>
      <c r="AU492" s="30">
        <f t="shared" si="592"/>
        <v>0</v>
      </c>
      <c r="AV492" s="30">
        <f t="shared" si="593"/>
        <v>0.44768998353301659</v>
      </c>
      <c r="AW492" s="28"/>
      <c r="AX492" s="52">
        <f t="shared" si="594"/>
        <v>6680.7314264540755</v>
      </c>
      <c r="AY492" s="52">
        <f t="shared" si="595"/>
        <v>6332.1271270909865</v>
      </c>
      <c r="AZ492" s="19"/>
      <c r="BA492" s="19"/>
      <c r="BB492" s="53">
        <f t="shared" si="596"/>
        <v>7372.7044333398253</v>
      </c>
      <c r="BC492" s="53">
        <f t="shared" si="597"/>
        <v>-368.6352216669913</v>
      </c>
      <c r="BD492" s="53">
        <f t="shared" si="598"/>
        <v>-9.2213223555184651</v>
      </c>
      <c r="BE492" s="53">
        <f t="shared" si="599"/>
        <v>-78629.571708434785</v>
      </c>
      <c r="BF492" s="53">
        <f t="shared" si="600"/>
        <v>-71634.723819117469</v>
      </c>
      <c r="BG492" s="53">
        <f t="shared" si="601"/>
        <v>378.28759225764856</v>
      </c>
      <c r="BH492" s="53">
        <f t="shared" si="565"/>
        <v>1123.4692230041787</v>
      </c>
      <c r="BI492" s="53">
        <f t="shared" si="602"/>
        <v>-70132.967003855636</v>
      </c>
    </row>
    <row r="493" spans="1:61" x14ac:dyDescent="0.2">
      <c r="A493" s="34"/>
      <c r="B493" s="89"/>
      <c r="C493" s="91"/>
      <c r="D493" s="19"/>
      <c r="E493" s="55">
        <f t="shared" si="570"/>
        <v>56</v>
      </c>
      <c r="F493" s="27">
        <f t="shared" si="566"/>
        <v>19988.197324344859</v>
      </c>
      <c r="G493" s="27">
        <f t="shared" si="567"/>
        <v>999.40986621724301</v>
      </c>
      <c r="H493" s="28">
        <f t="shared" si="568"/>
        <v>25</v>
      </c>
      <c r="I493" s="27">
        <f t="shared" si="540"/>
        <v>2000000</v>
      </c>
      <c r="J493" s="56">
        <f t="shared" si="541"/>
        <v>7.2830000000000004</v>
      </c>
      <c r="K493" s="52">
        <f t="shared" si="571"/>
        <v>14566</v>
      </c>
      <c r="L493" s="28"/>
      <c r="M493" s="96">
        <f t="shared" si="556"/>
        <v>110.74206230495554</v>
      </c>
      <c r="N493" s="9">
        <v>0</v>
      </c>
      <c r="O493" s="30">
        <f t="shared" si="557"/>
        <v>0.36885289422073864</v>
      </c>
      <c r="P493" s="30">
        <f t="shared" si="572"/>
        <v>4.0847530193156213E-2</v>
      </c>
      <c r="Q493" s="30">
        <f t="shared" si="573"/>
        <v>0</v>
      </c>
      <c r="R493" s="30">
        <f t="shared" si="574"/>
        <v>0.3280053640275824</v>
      </c>
      <c r="S493" s="28"/>
      <c r="T493" s="52">
        <f t="shared" si="575"/>
        <v>5217.0553358581274</v>
      </c>
      <c r="U493" s="52">
        <f t="shared" si="569"/>
        <v>4777.7261324257652</v>
      </c>
      <c r="V493" s="19"/>
      <c r="W493" s="19"/>
      <c r="X493" s="53">
        <f t="shared" si="576"/>
        <v>6556.2359396268839</v>
      </c>
      <c r="Y493" s="53">
        <f t="shared" si="577"/>
        <v>-327.81179698134423</v>
      </c>
      <c r="Z493" s="53">
        <f t="shared" si="578"/>
        <v>-8.2001341006895601</v>
      </c>
      <c r="AA493" s="53">
        <f t="shared" si="579"/>
        <v>-81695.060386312427</v>
      </c>
      <c r="AB493" s="53">
        <f t="shared" si="580"/>
        <v>-75474.836377767584</v>
      </c>
      <c r="AC493" s="53">
        <f t="shared" si="581"/>
        <v>421.85265549850294</v>
      </c>
      <c r="AD493" s="53">
        <f t="shared" si="559"/>
        <v>939.6296136605464</v>
      </c>
      <c r="AE493" s="53">
        <f t="shared" si="582"/>
        <v>-74113.354108608532</v>
      </c>
      <c r="AF493" s="19"/>
      <c r="AG493" s="46"/>
      <c r="AH493" s="19"/>
      <c r="AI493" s="55">
        <f t="shared" si="583"/>
        <v>56</v>
      </c>
      <c r="AJ493" s="27">
        <f t="shared" si="584"/>
        <v>19988.197324344859</v>
      </c>
      <c r="AK493" s="27">
        <f t="shared" si="585"/>
        <v>999.40986621724301</v>
      </c>
      <c r="AL493" s="28">
        <f t="shared" si="586"/>
        <v>25</v>
      </c>
      <c r="AM493" s="27">
        <f t="shared" si="587"/>
        <v>2000000</v>
      </c>
      <c r="AN493" s="56">
        <f t="shared" si="548"/>
        <v>7.2830000000000004</v>
      </c>
      <c r="AO493" s="52">
        <f t="shared" si="588"/>
        <v>14566</v>
      </c>
      <c r="AP493" s="28"/>
      <c r="AQ493" s="9">
        <f t="shared" si="563"/>
        <v>89.701070467013992</v>
      </c>
      <c r="AR493" s="9">
        <f t="shared" si="589"/>
        <v>0</v>
      </c>
      <c r="AS493" s="30">
        <f t="shared" si="590"/>
        <v>0.44768998353301659</v>
      </c>
      <c r="AT493" s="30">
        <f t="shared" si="591"/>
        <v>4.015827076027146E-2</v>
      </c>
      <c r="AU493" s="30">
        <f t="shared" si="592"/>
        <v>0</v>
      </c>
      <c r="AV493" s="30">
        <f t="shared" si="593"/>
        <v>0.40753171277274514</v>
      </c>
      <c r="AW493" s="28"/>
      <c r="AX493" s="52">
        <f t="shared" si="594"/>
        <v>6332.1271270909865</v>
      </c>
      <c r="AY493" s="52">
        <f t="shared" si="595"/>
        <v>5936.1069282478056</v>
      </c>
      <c r="AZ493" s="19"/>
      <c r="BA493" s="19"/>
      <c r="BB493" s="53">
        <f t="shared" si="596"/>
        <v>6556.2359396268839</v>
      </c>
      <c r="BC493" s="53">
        <f t="shared" si="597"/>
        <v>-327.81179698134423</v>
      </c>
      <c r="BD493" s="53">
        <f t="shared" si="598"/>
        <v>-8.2001341006895601</v>
      </c>
      <c r="BE493" s="53">
        <f t="shared" si="599"/>
        <v>-80316.541520542916</v>
      </c>
      <c r="BF493" s="53">
        <f t="shared" si="600"/>
        <v>-74096.317511998059</v>
      </c>
      <c r="BG493" s="53">
        <f t="shared" si="601"/>
        <v>421.85265549850294</v>
      </c>
      <c r="BH493" s="53">
        <f t="shared" si="565"/>
        <v>1031.1726965316261</v>
      </c>
      <c r="BI493" s="53">
        <f t="shared" si="602"/>
        <v>-72643.292159967939</v>
      </c>
    </row>
    <row r="494" spans="1:61" x14ac:dyDescent="0.2">
      <c r="A494" s="34"/>
      <c r="B494" s="89"/>
      <c r="C494" s="91"/>
      <c r="D494" s="19"/>
      <c r="E494" s="55">
        <f t="shared" si="570"/>
        <v>57</v>
      </c>
      <c r="F494" s="27">
        <f t="shared" si="566"/>
        <v>19988.197324344859</v>
      </c>
      <c r="G494" s="27">
        <f t="shared" si="567"/>
        <v>999.40986621724301</v>
      </c>
      <c r="H494" s="28">
        <f t="shared" si="568"/>
        <v>25</v>
      </c>
      <c r="I494" s="27">
        <f t="shared" si="540"/>
        <v>2000000</v>
      </c>
      <c r="J494" s="56">
        <f t="shared" si="541"/>
        <v>7.49</v>
      </c>
      <c r="K494" s="52">
        <f t="shared" si="571"/>
        <v>14980</v>
      </c>
      <c r="L494" s="28"/>
      <c r="M494" s="96">
        <f t="shared" si="556"/>
        <v>122.71687498876749</v>
      </c>
      <c r="N494" s="9">
        <v>0</v>
      </c>
      <c r="O494" s="30">
        <f t="shared" si="557"/>
        <v>0.3280053640275824</v>
      </c>
      <c r="P494" s="30">
        <f t="shared" si="572"/>
        <v>4.0251793253018003E-2</v>
      </c>
      <c r="Q494" s="30">
        <f t="shared" si="573"/>
        <v>0</v>
      </c>
      <c r="R494" s="30">
        <f t="shared" si="574"/>
        <v>0.28775357077456443</v>
      </c>
      <c r="S494" s="28"/>
      <c r="T494" s="52">
        <f t="shared" si="575"/>
        <v>4777.7261324257652</v>
      </c>
      <c r="U494" s="52">
        <f t="shared" si="569"/>
        <v>4310.5484902029748</v>
      </c>
      <c r="V494" s="19"/>
      <c r="W494" s="19"/>
      <c r="X494" s="53">
        <f t="shared" si="576"/>
        <v>5751.6751534268278</v>
      </c>
      <c r="Y494" s="53">
        <f t="shared" si="577"/>
        <v>-287.5837576713414</v>
      </c>
      <c r="Z494" s="53">
        <f t="shared" si="578"/>
        <v>-7.1938392693641102</v>
      </c>
      <c r="AA494" s="53">
        <f t="shared" si="579"/>
        <v>-80503.586506036008</v>
      </c>
      <c r="AB494" s="53">
        <f t="shared" si="580"/>
        <v>-75046.688949549891</v>
      </c>
      <c r="AC494" s="53">
        <f t="shared" si="581"/>
        <v>459.19090408609526</v>
      </c>
      <c r="AD494" s="53">
        <f t="shared" si="559"/>
        <v>840.81362124331895</v>
      </c>
      <c r="AE494" s="53">
        <f t="shared" si="582"/>
        <v>-73746.684424220482</v>
      </c>
      <c r="AF494" s="19"/>
      <c r="AG494" s="46"/>
      <c r="AH494" s="19"/>
      <c r="AI494" s="55">
        <f t="shared" si="583"/>
        <v>57</v>
      </c>
      <c r="AJ494" s="27">
        <f t="shared" si="584"/>
        <v>19988.197324344859</v>
      </c>
      <c r="AK494" s="27">
        <f t="shared" si="585"/>
        <v>999.40986621724301</v>
      </c>
      <c r="AL494" s="28">
        <f t="shared" si="586"/>
        <v>25</v>
      </c>
      <c r="AM494" s="27">
        <f t="shared" si="587"/>
        <v>2000000</v>
      </c>
      <c r="AN494" s="56">
        <f t="shared" si="548"/>
        <v>7.49</v>
      </c>
      <c r="AO494" s="52">
        <f t="shared" si="588"/>
        <v>14980</v>
      </c>
      <c r="AP494" s="28"/>
      <c r="AQ494" s="9">
        <f t="shared" si="563"/>
        <v>99.400668740901665</v>
      </c>
      <c r="AR494" s="9">
        <f t="shared" si="589"/>
        <v>0</v>
      </c>
      <c r="AS494" s="30">
        <f t="shared" si="590"/>
        <v>0.40753171277274514</v>
      </c>
      <c r="AT494" s="30">
        <f t="shared" si="591"/>
        <v>4.0508924782735926E-2</v>
      </c>
      <c r="AU494" s="30">
        <f t="shared" si="592"/>
        <v>0</v>
      </c>
      <c r="AV494" s="30">
        <f t="shared" si="593"/>
        <v>0.3670227879900092</v>
      </c>
      <c r="AW494" s="28"/>
      <c r="AX494" s="52">
        <f t="shared" si="594"/>
        <v>5936.1069282478056</v>
      </c>
      <c r="AY494" s="52">
        <f t="shared" si="595"/>
        <v>5498.001364090338</v>
      </c>
      <c r="AZ494" s="19"/>
      <c r="BA494" s="19"/>
      <c r="BB494" s="53">
        <f t="shared" si="596"/>
        <v>5751.6751534268278</v>
      </c>
      <c r="BC494" s="53">
        <f t="shared" si="597"/>
        <v>-287.5837576713414</v>
      </c>
      <c r="BD494" s="53">
        <f t="shared" si="598"/>
        <v>-7.1938392693641102</v>
      </c>
      <c r="BE494" s="53">
        <f t="shared" si="599"/>
        <v>-81017.849565471857</v>
      </c>
      <c r="BF494" s="53">
        <f t="shared" si="600"/>
        <v>-75560.95200898574</v>
      </c>
      <c r="BG494" s="53">
        <f t="shared" si="601"/>
        <v>459.19090408609526</v>
      </c>
      <c r="BH494" s="53">
        <f t="shared" si="565"/>
        <v>935.91220594606818</v>
      </c>
      <c r="BI494" s="53">
        <f t="shared" si="602"/>
        <v>-74165.848898953584</v>
      </c>
    </row>
    <row r="495" spans="1:61" x14ac:dyDescent="0.2">
      <c r="A495" s="34"/>
      <c r="B495" s="89"/>
      <c r="C495" s="91"/>
      <c r="D495" s="19"/>
      <c r="E495" s="55">
        <f t="shared" si="570"/>
        <v>58</v>
      </c>
      <c r="F495" s="27">
        <f t="shared" si="566"/>
        <v>19988.197324344859</v>
      </c>
      <c r="G495" s="27">
        <f t="shared" si="567"/>
        <v>999.40986621724301</v>
      </c>
      <c r="H495" s="28">
        <f t="shared" si="568"/>
        <v>25</v>
      </c>
      <c r="I495" s="27">
        <f t="shared" si="540"/>
        <v>2000000</v>
      </c>
      <c r="J495" s="56">
        <f t="shared" si="541"/>
        <v>7.6920000000000002</v>
      </c>
      <c r="K495" s="52">
        <f t="shared" si="571"/>
        <v>15384</v>
      </c>
      <c r="L495" s="28"/>
      <c r="M495" s="96">
        <f t="shared" si="556"/>
        <v>135.62881213537486</v>
      </c>
      <c r="N495" s="9">
        <v>0</v>
      </c>
      <c r="O495" s="30">
        <f t="shared" si="557"/>
        <v>0.28775357077456443</v>
      </c>
      <c r="P495" s="30">
        <f t="shared" si="572"/>
        <v>3.9027674991866691E-2</v>
      </c>
      <c r="Q495" s="30">
        <f t="shared" si="573"/>
        <v>0</v>
      </c>
      <c r="R495" s="30">
        <f t="shared" si="574"/>
        <v>0.24872589578269774</v>
      </c>
      <c r="S495" s="28"/>
      <c r="T495" s="52">
        <f t="shared" si="575"/>
        <v>4310.5484902029748</v>
      </c>
      <c r="U495" s="52">
        <f t="shared" si="569"/>
        <v>3826.3991807210223</v>
      </c>
      <c r="V495" s="19"/>
      <c r="W495" s="19"/>
      <c r="X495" s="53">
        <f t="shared" si="576"/>
        <v>4971.5822845789971</v>
      </c>
      <c r="Y495" s="53">
        <f t="shared" si="577"/>
        <v>-248.57911422894989</v>
      </c>
      <c r="Z495" s="53">
        <f t="shared" si="578"/>
        <v>-6.2181473945674437</v>
      </c>
      <c r="AA495" s="53">
        <f t="shared" si="579"/>
        <v>-78055.34998373338</v>
      </c>
      <c r="AB495" s="53">
        <f t="shared" si="580"/>
        <v>-73338.564960777905</v>
      </c>
      <c r="AC495" s="53">
        <f t="shared" si="581"/>
        <v>486.71942033728487</v>
      </c>
      <c r="AD495" s="53">
        <f t="shared" si="559"/>
        <v>741.6196650153563</v>
      </c>
      <c r="AE495" s="53">
        <f t="shared" si="582"/>
        <v>-72110.225875425269</v>
      </c>
      <c r="AF495" s="19"/>
      <c r="AG495" s="46"/>
      <c r="AH495" s="19"/>
      <c r="AI495" s="55">
        <f t="shared" si="583"/>
        <v>58</v>
      </c>
      <c r="AJ495" s="27">
        <f t="shared" si="584"/>
        <v>19988.197324344859</v>
      </c>
      <c r="AK495" s="27">
        <f t="shared" si="585"/>
        <v>999.40986621724301</v>
      </c>
      <c r="AL495" s="28">
        <f t="shared" si="586"/>
        <v>25</v>
      </c>
      <c r="AM495" s="27">
        <f t="shared" si="587"/>
        <v>2000000</v>
      </c>
      <c r="AN495" s="56">
        <f t="shared" si="548"/>
        <v>7.6920000000000002</v>
      </c>
      <c r="AO495" s="52">
        <f t="shared" si="588"/>
        <v>15384</v>
      </c>
      <c r="AP495" s="28"/>
      <c r="AQ495" s="9">
        <f t="shared" si="563"/>
        <v>109.85933782965364</v>
      </c>
      <c r="AR495" s="9">
        <f t="shared" si="589"/>
        <v>0</v>
      </c>
      <c r="AS495" s="30">
        <f t="shared" si="590"/>
        <v>0.3670227879900092</v>
      </c>
      <c r="AT495" s="30">
        <f t="shared" si="591"/>
        <v>4.0320880456975766E-2</v>
      </c>
      <c r="AU495" s="30">
        <f t="shared" si="592"/>
        <v>0</v>
      </c>
      <c r="AV495" s="30">
        <f t="shared" si="593"/>
        <v>0.32670190753303341</v>
      </c>
      <c r="AW495" s="28"/>
      <c r="AX495" s="52">
        <f t="shared" si="594"/>
        <v>5498.001364090338</v>
      </c>
      <c r="AY495" s="52">
        <f t="shared" si="595"/>
        <v>5025.9821454881858</v>
      </c>
      <c r="AZ495" s="19"/>
      <c r="BA495" s="19"/>
      <c r="BB495" s="53">
        <f t="shared" si="596"/>
        <v>4971.5822845789971</v>
      </c>
      <c r="BC495" s="53">
        <f t="shared" si="597"/>
        <v>-248.57911422894989</v>
      </c>
      <c r="BD495" s="53">
        <f t="shared" si="598"/>
        <v>-6.2181473945674437</v>
      </c>
      <c r="BE495" s="53">
        <f t="shared" si="599"/>
        <v>-80641.760913951526</v>
      </c>
      <c r="BF495" s="53">
        <f t="shared" si="600"/>
        <v>-75924.975890996051</v>
      </c>
      <c r="BG495" s="53">
        <f t="shared" si="601"/>
        <v>486.71942033728487</v>
      </c>
      <c r="BH495" s="53">
        <f t="shared" si="565"/>
        <v>839.10495492623033</v>
      </c>
      <c r="BI495" s="53">
        <f t="shared" si="602"/>
        <v>-74599.151515732548</v>
      </c>
    </row>
    <row r="496" spans="1:61" x14ac:dyDescent="0.2">
      <c r="A496" s="34"/>
      <c r="B496" s="89"/>
      <c r="C496" s="91"/>
      <c r="D496" s="19"/>
      <c r="E496" s="55">
        <f t="shared" si="570"/>
        <v>59</v>
      </c>
      <c r="F496" s="27">
        <f t="shared" si="566"/>
        <v>19988.197324344859</v>
      </c>
      <c r="G496" s="27">
        <f t="shared" si="567"/>
        <v>999.40986621724301</v>
      </c>
      <c r="H496" s="28">
        <f t="shared" si="568"/>
        <v>25</v>
      </c>
      <c r="I496" s="27">
        <f t="shared" si="540"/>
        <v>2000000</v>
      </c>
      <c r="J496" s="56">
        <f t="shared" si="541"/>
        <v>7.8890000000000002</v>
      </c>
      <c r="K496" s="52">
        <f t="shared" si="571"/>
        <v>15778</v>
      </c>
      <c r="L496" s="28"/>
      <c r="M496" s="96">
        <f t="shared" si="556"/>
        <v>149.46374233110549</v>
      </c>
      <c r="N496" s="9">
        <v>0</v>
      </c>
      <c r="O496" s="30">
        <f t="shared" si="557"/>
        <v>0.24872589578269774</v>
      </c>
      <c r="P496" s="30">
        <f t="shared" si="572"/>
        <v>3.7175503198338532E-2</v>
      </c>
      <c r="Q496" s="30">
        <f t="shared" si="573"/>
        <v>0</v>
      </c>
      <c r="R496" s="30">
        <f t="shared" si="574"/>
        <v>0.2115503925843592</v>
      </c>
      <c r="S496" s="28"/>
      <c r="T496" s="52">
        <f t="shared" si="575"/>
        <v>3826.3991807210223</v>
      </c>
      <c r="U496" s="52">
        <f t="shared" si="569"/>
        <v>3337.8420941960194</v>
      </c>
      <c r="V496" s="19"/>
      <c r="W496" s="19"/>
      <c r="X496" s="53">
        <f t="shared" si="576"/>
        <v>4228.510991018793</v>
      </c>
      <c r="Y496" s="53">
        <f t="shared" si="577"/>
        <v>-211.42554955093968</v>
      </c>
      <c r="Z496" s="53">
        <f t="shared" si="578"/>
        <v>-5.28875981460898</v>
      </c>
      <c r="AA496" s="53">
        <f t="shared" si="579"/>
        <v>-74351.006396677069</v>
      </c>
      <c r="AB496" s="53">
        <f t="shared" si="580"/>
        <v>-70339.209715023826</v>
      </c>
      <c r="AC496" s="53">
        <f t="shared" si="581"/>
        <v>502.4037491364943</v>
      </c>
      <c r="AD496" s="53">
        <f t="shared" si="559"/>
        <v>643.91976230805221</v>
      </c>
      <c r="AE496" s="53">
        <f t="shared" si="582"/>
        <v>-69192.88620357927</v>
      </c>
      <c r="AF496" s="19"/>
      <c r="AG496" s="46"/>
      <c r="AH496" s="19"/>
      <c r="AI496" s="55">
        <f t="shared" si="583"/>
        <v>59</v>
      </c>
      <c r="AJ496" s="27">
        <f t="shared" si="584"/>
        <v>19988.197324344859</v>
      </c>
      <c r="AK496" s="27">
        <f t="shared" si="585"/>
        <v>999.40986621724301</v>
      </c>
      <c r="AL496" s="28">
        <f t="shared" si="586"/>
        <v>25</v>
      </c>
      <c r="AM496" s="27">
        <f t="shared" si="587"/>
        <v>2000000</v>
      </c>
      <c r="AN496" s="56">
        <f t="shared" si="548"/>
        <v>7.8890000000000002</v>
      </c>
      <c r="AO496" s="52">
        <f t="shared" si="588"/>
        <v>15778</v>
      </c>
      <c r="AP496" s="28"/>
      <c r="AQ496" s="9">
        <f t="shared" si="563"/>
        <v>121.06563128819546</v>
      </c>
      <c r="AR496" s="9">
        <f t="shared" si="589"/>
        <v>0</v>
      </c>
      <c r="AS496" s="30">
        <f t="shared" si="590"/>
        <v>0.32670190753303341</v>
      </c>
      <c r="AT496" s="30">
        <f t="shared" si="591"/>
        <v>3.9552372678544348E-2</v>
      </c>
      <c r="AU496" s="30">
        <f t="shared" si="592"/>
        <v>0</v>
      </c>
      <c r="AV496" s="30">
        <f t="shared" si="593"/>
        <v>0.28714953485448907</v>
      </c>
      <c r="AW496" s="28"/>
      <c r="AX496" s="52">
        <f t="shared" si="594"/>
        <v>5025.9821454881858</v>
      </c>
      <c r="AY496" s="52">
        <f t="shared" si="595"/>
        <v>4530.6453609341288</v>
      </c>
      <c r="AZ496" s="19"/>
      <c r="BA496" s="19"/>
      <c r="BB496" s="53">
        <f t="shared" si="596"/>
        <v>4228.510991018793</v>
      </c>
      <c r="BC496" s="53">
        <f t="shared" si="597"/>
        <v>-211.42554955093968</v>
      </c>
      <c r="BD496" s="53">
        <f t="shared" si="598"/>
        <v>-5.28875981460898</v>
      </c>
      <c r="BE496" s="53">
        <f t="shared" si="599"/>
        <v>-79104.745357088701</v>
      </c>
      <c r="BF496" s="53">
        <f t="shared" si="600"/>
        <v>-75092.948675435458</v>
      </c>
      <c r="BG496" s="53">
        <f t="shared" si="601"/>
        <v>502.4037491364943</v>
      </c>
      <c r="BH496" s="53">
        <f t="shared" si="565"/>
        <v>742.40088578172799</v>
      </c>
      <c r="BI496" s="53">
        <f t="shared" si="602"/>
        <v>-73848.144040517232</v>
      </c>
    </row>
    <row r="497" spans="1:61" x14ac:dyDescent="0.2">
      <c r="A497" s="34"/>
      <c r="B497" s="89"/>
      <c r="C497" s="91"/>
      <c r="D497" s="19"/>
      <c r="E497" s="55">
        <f t="shared" si="570"/>
        <v>60</v>
      </c>
      <c r="F497" s="27">
        <f t="shared" si="566"/>
        <v>19988.197324344859</v>
      </c>
      <c r="G497" s="27">
        <f t="shared" si="567"/>
        <v>999.40986621724301</v>
      </c>
      <c r="H497" s="28">
        <f t="shared" si="568"/>
        <v>25</v>
      </c>
      <c r="I497" s="27">
        <f t="shared" si="540"/>
        <v>2000000</v>
      </c>
      <c r="J497" s="56">
        <f t="shared" si="541"/>
        <v>8.08</v>
      </c>
      <c r="K497" s="52">
        <f t="shared" si="571"/>
        <v>16160</v>
      </c>
      <c r="L497" s="28"/>
      <c r="M497" s="96">
        <f t="shared" si="556"/>
        <v>164.16962817288439</v>
      </c>
      <c r="N497" s="9">
        <v>0</v>
      </c>
      <c r="O497" s="30">
        <f t="shared" si="557"/>
        <v>0.2115503925843592</v>
      </c>
      <c r="P497" s="30">
        <f t="shared" si="572"/>
        <v>3.4730149290401968E-2</v>
      </c>
      <c r="Q497" s="30">
        <f t="shared" si="573"/>
        <v>0</v>
      </c>
      <c r="R497" s="30">
        <f t="shared" si="574"/>
        <v>0.17682024329395724</v>
      </c>
      <c r="S497" s="28"/>
      <c r="T497" s="52">
        <f t="shared" si="575"/>
        <v>3337.8420941960194</v>
      </c>
      <c r="U497" s="52">
        <f t="shared" si="569"/>
        <v>2857.4151316303492</v>
      </c>
      <c r="V497" s="19"/>
      <c r="W497" s="19"/>
      <c r="X497" s="53">
        <f t="shared" si="576"/>
        <v>3534.3179138982832</v>
      </c>
      <c r="Y497" s="53">
        <f t="shared" si="577"/>
        <v>-176.71589569491417</v>
      </c>
      <c r="Z497" s="53">
        <f t="shared" si="578"/>
        <v>-4.4205060823489308</v>
      </c>
      <c r="AA497" s="53">
        <f t="shared" si="579"/>
        <v>-69460.298580803938</v>
      </c>
      <c r="AB497" s="53">
        <f t="shared" si="580"/>
        <v>-66107.117068682914</v>
      </c>
      <c r="AC497" s="53">
        <f t="shared" si="581"/>
        <v>505.74283949616029</v>
      </c>
      <c r="AD497" s="53">
        <f t="shared" si="559"/>
        <v>549.67007511004749</v>
      </c>
      <c r="AE497" s="53">
        <f t="shared" si="582"/>
        <v>-65051.704154076702</v>
      </c>
      <c r="AF497" s="19"/>
      <c r="AG497" s="46"/>
      <c r="AH497" s="19"/>
      <c r="AI497" s="55">
        <f t="shared" si="583"/>
        <v>60</v>
      </c>
      <c r="AJ497" s="27">
        <f t="shared" si="584"/>
        <v>19988.197324344859</v>
      </c>
      <c r="AK497" s="27">
        <f t="shared" si="585"/>
        <v>999.40986621724301</v>
      </c>
      <c r="AL497" s="28">
        <f t="shared" si="586"/>
        <v>25</v>
      </c>
      <c r="AM497" s="27">
        <f t="shared" si="587"/>
        <v>2000000</v>
      </c>
      <c r="AN497" s="56">
        <f t="shared" si="548"/>
        <v>8.08</v>
      </c>
      <c r="AO497" s="52">
        <f t="shared" si="588"/>
        <v>16160</v>
      </c>
      <c r="AP497" s="28"/>
      <c r="AQ497" s="9">
        <f t="shared" si="563"/>
        <v>132.97739882003637</v>
      </c>
      <c r="AR497" s="9">
        <f t="shared" si="589"/>
        <v>0</v>
      </c>
      <c r="AS497" s="30">
        <f t="shared" si="590"/>
        <v>0.28714953485448907</v>
      </c>
      <c r="AT497" s="30">
        <f t="shared" si="591"/>
        <v>3.8184398217333333E-2</v>
      </c>
      <c r="AU497" s="30">
        <f t="shared" si="592"/>
        <v>0</v>
      </c>
      <c r="AV497" s="30">
        <f t="shared" si="593"/>
        <v>0.24896513663715575</v>
      </c>
      <c r="AW497" s="28"/>
      <c r="AX497" s="52">
        <f t="shared" si="594"/>
        <v>4530.6453609341288</v>
      </c>
      <c r="AY497" s="52">
        <f t="shared" si="595"/>
        <v>4023.276608056437</v>
      </c>
      <c r="AZ497" s="19"/>
      <c r="BA497" s="19"/>
      <c r="BB497" s="53">
        <f t="shared" si="596"/>
        <v>3534.3179138982832</v>
      </c>
      <c r="BC497" s="53">
        <f t="shared" si="597"/>
        <v>-176.71589569491417</v>
      </c>
      <c r="BD497" s="53">
        <f t="shared" si="598"/>
        <v>-4.4205060823489308</v>
      </c>
      <c r="BE497" s="53">
        <f t="shared" si="599"/>
        <v>-76368.79643466667</v>
      </c>
      <c r="BF497" s="53">
        <f t="shared" si="600"/>
        <v>-73015.614922545647</v>
      </c>
      <c r="BG497" s="53">
        <f t="shared" si="601"/>
        <v>505.74283949616029</v>
      </c>
      <c r="BH497" s="53">
        <f t="shared" si="565"/>
        <v>647.59461158780584</v>
      </c>
      <c r="BI497" s="53">
        <f t="shared" si="602"/>
        <v>-71862.277471461683</v>
      </c>
    </row>
    <row r="498" spans="1:61" x14ac:dyDescent="0.2">
      <c r="A498" s="34"/>
      <c r="B498" s="89"/>
      <c r="C498" s="91"/>
      <c r="D498" s="19"/>
      <c r="E498" s="55">
        <f t="shared" si="570"/>
        <v>61</v>
      </c>
      <c r="F498" s="27">
        <f t="shared" si="566"/>
        <v>19988.197324344859</v>
      </c>
      <c r="G498" s="27">
        <f t="shared" si="567"/>
        <v>999.40986621724301</v>
      </c>
      <c r="H498" s="28">
        <f t="shared" si="568"/>
        <v>25</v>
      </c>
      <c r="I498" s="27">
        <f t="shared" si="540"/>
        <v>2000000</v>
      </c>
      <c r="J498" s="56">
        <f t="shared" si="541"/>
        <v>8.2620000000000005</v>
      </c>
      <c r="K498" s="52">
        <f t="shared" si="571"/>
        <v>16524</v>
      </c>
      <c r="L498" s="28"/>
      <c r="M498" s="96">
        <f t="shared" si="556"/>
        <v>179.80271379435837</v>
      </c>
      <c r="N498" s="9">
        <v>0</v>
      </c>
      <c r="O498" s="30">
        <f t="shared" si="557"/>
        <v>0.17682024329395724</v>
      </c>
      <c r="P498" s="30">
        <f t="shared" si="572"/>
        <v>3.1792759598032211E-2</v>
      </c>
      <c r="Q498" s="30">
        <f t="shared" si="573"/>
        <v>0</v>
      </c>
      <c r="R498" s="30">
        <f t="shared" si="574"/>
        <v>0.14502748369592502</v>
      </c>
      <c r="S498" s="28"/>
      <c r="T498" s="52">
        <f t="shared" si="575"/>
        <v>2857.4151316303492</v>
      </c>
      <c r="U498" s="52">
        <f t="shared" si="569"/>
        <v>2396.4341405914652</v>
      </c>
      <c r="V498" s="19"/>
      <c r="W498" s="19"/>
      <c r="X498" s="53">
        <f t="shared" si="576"/>
        <v>2898.8379615673562</v>
      </c>
      <c r="Y498" s="53">
        <f t="shared" si="577"/>
        <v>-144.94189807836781</v>
      </c>
      <c r="Z498" s="53">
        <f t="shared" si="578"/>
        <v>-3.6256870923981257</v>
      </c>
      <c r="AA498" s="53">
        <f t="shared" si="579"/>
        <v>-63585.519196064422</v>
      </c>
      <c r="AB498" s="53">
        <f t="shared" si="580"/>
        <v>-60835.248819667831</v>
      </c>
      <c r="AC498" s="53">
        <f t="shared" si="581"/>
        <v>496.876643973895</v>
      </c>
      <c r="AD498" s="53">
        <f t="shared" si="559"/>
        <v>460.66695417188356</v>
      </c>
      <c r="AE498" s="53">
        <f t="shared" si="582"/>
        <v>-59877.705221522054</v>
      </c>
      <c r="AF498" s="19"/>
      <c r="AG498" s="46"/>
      <c r="AH498" s="19"/>
      <c r="AI498" s="55">
        <f t="shared" si="583"/>
        <v>61</v>
      </c>
      <c r="AJ498" s="27">
        <f t="shared" si="584"/>
        <v>19988.197324344859</v>
      </c>
      <c r="AK498" s="27">
        <f t="shared" si="585"/>
        <v>999.40986621724301</v>
      </c>
      <c r="AL498" s="28">
        <f t="shared" si="586"/>
        <v>25</v>
      </c>
      <c r="AM498" s="27">
        <f t="shared" si="587"/>
        <v>2000000</v>
      </c>
      <c r="AN498" s="56">
        <f t="shared" si="548"/>
        <v>8.2620000000000005</v>
      </c>
      <c r="AO498" s="52">
        <f t="shared" si="588"/>
        <v>16524</v>
      </c>
      <c r="AP498" s="28"/>
      <c r="AQ498" s="9">
        <f t="shared" si="563"/>
        <v>145.64019817343029</v>
      </c>
      <c r="AR498" s="9">
        <f t="shared" si="589"/>
        <v>0</v>
      </c>
      <c r="AS498" s="30">
        <f t="shared" si="590"/>
        <v>0.24896513663715575</v>
      </c>
      <c r="AT498" s="30">
        <f t="shared" si="591"/>
        <v>3.625933183811051E-2</v>
      </c>
      <c r="AU498" s="30">
        <f t="shared" si="592"/>
        <v>0</v>
      </c>
      <c r="AV498" s="30">
        <f t="shared" si="593"/>
        <v>0.21270580479904524</v>
      </c>
      <c r="AW498" s="28"/>
      <c r="AX498" s="52">
        <f t="shared" si="594"/>
        <v>4023.276608056437</v>
      </c>
      <c r="AY498" s="52">
        <f t="shared" si="595"/>
        <v>3514.7507184994238</v>
      </c>
      <c r="AZ498" s="19"/>
      <c r="BA498" s="19"/>
      <c r="BB498" s="53">
        <f t="shared" si="596"/>
        <v>2898.8379615673562</v>
      </c>
      <c r="BC498" s="53">
        <f t="shared" si="597"/>
        <v>-144.94189807836781</v>
      </c>
      <c r="BD498" s="53">
        <f t="shared" si="598"/>
        <v>-3.6256870923981257</v>
      </c>
      <c r="BE498" s="53">
        <f t="shared" si="599"/>
        <v>-72518.663676221026</v>
      </c>
      <c r="BF498" s="53">
        <f t="shared" si="600"/>
        <v>-69768.393299824442</v>
      </c>
      <c r="BG498" s="53">
        <f t="shared" si="601"/>
        <v>496.876643973895</v>
      </c>
      <c r="BH498" s="53">
        <f t="shared" si="565"/>
        <v>556.37967382975648</v>
      </c>
      <c r="BI498" s="53">
        <f t="shared" si="602"/>
        <v>-68715.136982020791</v>
      </c>
    </row>
    <row r="499" spans="1:61" x14ac:dyDescent="0.2">
      <c r="A499" s="34"/>
      <c r="B499" s="89"/>
      <c r="C499" s="91"/>
      <c r="D499" s="19"/>
      <c r="E499" s="55">
        <f t="shared" si="570"/>
        <v>62</v>
      </c>
      <c r="F499" s="27">
        <f t="shared" si="566"/>
        <v>19988.197324344859</v>
      </c>
      <c r="G499" s="27">
        <f t="shared" si="567"/>
        <v>999.40986621724301</v>
      </c>
      <c r="H499" s="28">
        <f t="shared" si="568"/>
        <v>25</v>
      </c>
      <c r="I499" s="27">
        <f t="shared" si="540"/>
        <v>2000000</v>
      </c>
      <c r="J499" s="56">
        <f t="shared" si="541"/>
        <v>8.4350000000000005</v>
      </c>
      <c r="K499" s="52">
        <f t="shared" si="571"/>
        <v>16870</v>
      </c>
      <c r="L499" s="28"/>
      <c r="M499" s="96">
        <f t="shared" si="556"/>
        <v>196.37191159883102</v>
      </c>
      <c r="N499" s="9">
        <v>0</v>
      </c>
      <c r="O499" s="30">
        <f t="shared" si="557"/>
        <v>0.14502748369592502</v>
      </c>
      <c r="P499" s="30">
        <f t="shared" si="572"/>
        <v>2.8479324207737099E-2</v>
      </c>
      <c r="Q499" s="30">
        <f t="shared" si="573"/>
        <v>0</v>
      </c>
      <c r="R499" s="30">
        <f t="shared" si="574"/>
        <v>0.11654815948818792</v>
      </c>
      <c r="S499" s="28"/>
      <c r="T499" s="52">
        <f t="shared" si="575"/>
        <v>2396.4341405914652</v>
      </c>
      <c r="U499" s="52">
        <f t="shared" si="569"/>
        <v>1966.1674505657302</v>
      </c>
      <c r="V499" s="19"/>
      <c r="W499" s="19"/>
      <c r="X499" s="53">
        <f t="shared" si="576"/>
        <v>2329.5876096391157</v>
      </c>
      <c r="Y499" s="53">
        <f t="shared" si="577"/>
        <v>-116.47938048195579</v>
      </c>
      <c r="Z499" s="53">
        <f t="shared" si="578"/>
        <v>-2.9137039872046979</v>
      </c>
      <c r="AA499" s="53">
        <f t="shared" si="579"/>
        <v>-56958.648415474199</v>
      </c>
      <c r="AB499" s="53">
        <f t="shared" si="580"/>
        <v>-54748.453890304241</v>
      </c>
      <c r="AC499" s="53">
        <f t="shared" si="581"/>
        <v>475.16405023909459</v>
      </c>
      <c r="AD499" s="53">
        <f t="shared" si="559"/>
        <v>378.4256067361427</v>
      </c>
      <c r="AE499" s="53">
        <f t="shared" si="582"/>
        <v>-53894.864233329004</v>
      </c>
      <c r="AF499" s="19"/>
      <c r="AG499" s="46"/>
      <c r="AH499" s="19"/>
      <c r="AI499" s="55">
        <f t="shared" si="583"/>
        <v>62</v>
      </c>
      <c r="AJ499" s="27">
        <f t="shared" si="584"/>
        <v>19988.197324344859</v>
      </c>
      <c r="AK499" s="27">
        <f t="shared" si="585"/>
        <v>999.40986621724301</v>
      </c>
      <c r="AL499" s="28">
        <f t="shared" si="586"/>
        <v>25</v>
      </c>
      <c r="AM499" s="27">
        <f t="shared" si="587"/>
        <v>2000000</v>
      </c>
      <c r="AN499" s="56">
        <f t="shared" si="548"/>
        <v>8.4350000000000005</v>
      </c>
      <c r="AO499" s="52">
        <f t="shared" si="588"/>
        <v>16870</v>
      </c>
      <c r="AP499" s="28"/>
      <c r="AQ499" s="9">
        <f t="shared" si="563"/>
        <v>159.06124839505313</v>
      </c>
      <c r="AR499" s="9">
        <f t="shared" si="589"/>
        <v>0</v>
      </c>
      <c r="AS499" s="30">
        <f t="shared" si="590"/>
        <v>0.21270580479904524</v>
      </c>
      <c r="AT499" s="30">
        <f t="shared" si="591"/>
        <v>3.3833250852210617E-2</v>
      </c>
      <c r="AU499" s="30">
        <f t="shared" si="592"/>
        <v>0</v>
      </c>
      <c r="AV499" s="30">
        <f t="shared" si="593"/>
        <v>0.17887255394683463</v>
      </c>
      <c r="AW499" s="28"/>
      <c r="AX499" s="52">
        <f t="shared" si="594"/>
        <v>3514.7507184994238</v>
      </c>
      <c r="AY499" s="52">
        <f t="shared" si="595"/>
        <v>3017.5799850831004</v>
      </c>
      <c r="AZ499" s="19"/>
      <c r="BA499" s="19"/>
      <c r="BB499" s="53">
        <f t="shared" si="596"/>
        <v>2329.5876096391157</v>
      </c>
      <c r="BC499" s="53">
        <f t="shared" si="597"/>
        <v>-116.47938048195579</v>
      </c>
      <c r="BD499" s="53">
        <f t="shared" si="598"/>
        <v>-2.9137039872046979</v>
      </c>
      <c r="BE499" s="53">
        <f t="shared" si="599"/>
        <v>-67666.501704421229</v>
      </c>
      <c r="BF499" s="53">
        <f t="shared" si="600"/>
        <v>-65456.307179251271</v>
      </c>
      <c r="BG499" s="53">
        <f t="shared" si="601"/>
        <v>475.16405023909459</v>
      </c>
      <c r="BH499" s="53">
        <f t="shared" si="565"/>
        <v>470.23507404796715</v>
      </c>
      <c r="BI499" s="53">
        <f t="shared" si="602"/>
        <v>-64510.908054964209</v>
      </c>
    </row>
    <row r="500" spans="1:61" x14ac:dyDescent="0.2">
      <c r="A500" s="34"/>
      <c r="B500" s="89"/>
      <c r="C500" s="91"/>
      <c r="D500" s="19"/>
      <c r="E500" s="55">
        <f t="shared" si="570"/>
        <v>63</v>
      </c>
      <c r="F500" s="27">
        <f t="shared" si="566"/>
        <v>19988.197324344859</v>
      </c>
      <c r="G500" s="27">
        <f t="shared" si="567"/>
        <v>999.40986621724301</v>
      </c>
      <c r="H500" s="28">
        <f t="shared" si="568"/>
        <v>25</v>
      </c>
      <c r="I500" s="27">
        <f t="shared" si="540"/>
        <v>2000000</v>
      </c>
      <c r="J500" s="56">
        <f t="shared" si="541"/>
        <v>8.5980000000000008</v>
      </c>
      <c r="K500" s="52">
        <f t="shared" si="571"/>
        <v>17196</v>
      </c>
      <c r="L500" s="28"/>
      <c r="M500" s="96">
        <f t="shared" si="556"/>
        <v>213.89645519453623</v>
      </c>
      <c r="N500" s="9">
        <v>0</v>
      </c>
      <c r="O500" s="30">
        <f t="shared" si="557"/>
        <v>0.11654815948818792</v>
      </c>
      <c r="P500" s="30">
        <f t="shared" si="572"/>
        <v>2.4929238173970848E-2</v>
      </c>
      <c r="Q500" s="30">
        <f t="shared" si="573"/>
        <v>0</v>
      </c>
      <c r="R500" s="30">
        <f t="shared" si="574"/>
        <v>9.1618921314217075E-2</v>
      </c>
      <c r="S500" s="28"/>
      <c r="T500" s="52">
        <f t="shared" si="575"/>
        <v>1966.1674505657302</v>
      </c>
      <c r="U500" s="52">
        <f t="shared" si="569"/>
        <v>1575.4789709192769</v>
      </c>
      <c r="V500" s="19"/>
      <c r="W500" s="19"/>
      <c r="X500" s="53">
        <f t="shared" si="576"/>
        <v>1831.297077872196</v>
      </c>
      <c r="Y500" s="53">
        <f t="shared" si="577"/>
        <v>-91.564853893609808</v>
      </c>
      <c r="Z500" s="53">
        <f t="shared" si="578"/>
        <v>-2.2904730328554268</v>
      </c>
      <c r="AA500" s="53">
        <f t="shared" si="579"/>
        <v>-49858.476347941694</v>
      </c>
      <c r="AB500" s="53">
        <f t="shared" si="580"/>
        <v>-48121.03459699596</v>
      </c>
      <c r="AC500" s="53">
        <f t="shared" si="581"/>
        <v>442.45149939137553</v>
      </c>
      <c r="AD500" s="53">
        <f t="shared" si="559"/>
        <v>304.24003520314426</v>
      </c>
      <c r="AE500" s="53">
        <f t="shared" si="582"/>
        <v>-47374.343062401436</v>
      </c>
      <c r="AF500" s="19"/>
      <c r="AG500" s="46"/>
      <c r="AH500" s="19"/>
      <c r="AI500" s="55">
        <f t="shared" si="583"/>
        <v>63</v>
      </c>
      <c r="AJ500" s="27">
        <f t="shared" si="584"/>
        <v>19988.197324344859</v>
      </c>
      <c r="AK500" s="27">
        <f t="shared" si="585"/>
        <v>999.40986621724301</v>
      </c>
      <c r="AL500" s="28">
        <f t="shared" si="586"/>
        <v>25</v>
      </c>
      <c r="AM500" s="27">
        <f t="shared" si="587"/>
        <v>2000000</v>
      </c>
      <c r="AN500" s="56">
        <f t="shared" si="548"/>
        <v>8.5980000000000008</v>
      </c>
      <c r="AO500" s="52">
        <f t="shared" si="588"/>
        <v>17196</v>
      </c>
      <c r="AP500" s="28"/>
      <c r="AQ500" s="9">
        <f t="shared" si="563"/>
        <v>173.25612870757436</v>
      </c>
      <c r="AR500" s="9">
        <f t="shared" si="589"/>
        <v>0</v>
      </c>
      <c r="AS500" s="30">
        <f t="shared" si="590"/>
        <v>0.17887255394683463</v>
      </c>
      <c r="AT500" s="30">
        <f t="shared" si="591"/>
        <v>3.0990766228865319E-2</v>
      </c>
      <c r="AU500" s="30">
        <f t="shared" si="592"/>
        <v>0</v>
      </c>
      <c r="AV500" s="30">
        <f t="shared" si="593"/>
        <v>0.14788178771796931</v>
      </c>
      <c r="AW500" s="28"/>
      <c r="AX500" s="52">
        <f t="shared" si="594"/>
        <v>3017.5799850831004</v>
      </c>
      <c r="AY500" s="52">
        <f t="shared" si="595"/>
        <v>2542.9752215982003</v>
      </c>
      <c r="AZ500" s="19"/>
      <c r="BA500" s="19"/>
      <c r="BB500" s="53">
        <f t="shared" si="596"/>
        <v>1831.297077872196</v>
      </c>
      <c r="BC500" s="53">
        <f t="shared" si="597"/>
        <v>-91.564853893609808</v>
      </c>
      <c r="BD500" s="53">
        <f t="shared" si="598"/>
        <v>-2.2904730328554268</v>
      </c>
      <c r="BE500" s="53">
        <f t="shared" si="599"/>
        <v>-61981.532457730638</v>
      </c>
      <c r="BF500" s="53">
        <f t="shared" si="600"/>
        <v>-60244.090706784904</v>
      </c>
      <c r="BG500" s="53">
        <f t="shared" si="601"/>
        <v>442.45149939137553</v>
      </c>
      <c r="BH500" s="53">
        <f t="shared" si="565"/>
        <v>390.55693922292858</v>
      </c>
      <c r="BI500" s="53">
        <f t="shared" si="602"/>
        <v>-59411.082268170598</v>
      </c>
    </row>
    <row r="501" spans="1:61" x14ac:dyDescent="0.2">
      <c r="A501" s="34"/>
      <c r="B501" s="89"/>
      <c r="C501" s="91"/>
      <c r="D501" s="19"/>
      <c r="E501" s="55">
        <f t="shared" si="570"/>
        <v>64</v>
      </c>
      <c r="F501" s="27">
        <f t="shared" si="566"/>
        <v>19988.197324344859</v>
      </c>
      <c r="G501" s="27">
        <f t="shared" si="567"/>
        <v>999.40986621724301</v>
      </c>
      <c r="H501" s="28">
        <f t="shared" si="568"/>
        <v>25</v>
      </c>
      <c r="I501" s="27">
        <f t="shared" si="540"/>
        <v>2000000</v>
      </c>
      <c r="J501" s="56">
        <f t="shared" si="541"/>
        <v>8.7490000000000006</v>
      </c>
      <c r="K501" s="52">
        <f t="shared" si="571"/>
        <v>17498</v>
      </c>
      <c r="L501" s="28"/>
      <c r="M501" s="96">
        <f t="shared" si="556"/>
        <v>232.40600338714106</v>
      </c>
      <c r="N501" s="9">
        <v>0</v>
      </c>
      <c r="O501" s="30">
        <f t="shared" si="557"/>
        <v>9.1618921314217075E-2</v>
      </c>
      <c r="P501" s="30">
        <f t="shared" si="572"/>
        <v>2.1292787337278143E-2</v>
      </c>
      <c r="Q501" s="30">
        <f t="shared" si="573"/>
        <v>0</v>
      </c>
      <c r="R501" s="30">
        <f t="shared" si="574"/>
        <v>7.0326133976938932E-2</v>
      </c>
      <c r="S501" s="28"/>
      <c r="T501" s="52">
        <f t="shared" si="575"/>
        <v>1575.4789709192769</v>
      </c>
      <c r="U501" s="52">
        <f t="shared" si="569"/>
        <v>1230.5666923284775</v>
      </c>
      <c r="V501" s="19"/>
      <c r="W501" s="19"/>
      <c r="X501" s="53">
        <f t="shared" si="576"/>
        <v>1405.6926429893688</v>
      </c>
      <c r="Y501" s="53">
        <f t="shared" si="577"/>
        <v>-70.28463214946845</v>
      </c>
      <c r="Z501" s="53">
        <f t="shared" si="578"/>
        <v>-1.7581533494234733</v>
      </c>
      <c r="AA501" s="53">
        <f t="shared" si="579"/>
        <v>-42585.574674556286</v>
      </c>
      <c r="AB501" s="53">
        <f t="shared" si="580"/>
        <v>-41251.92481706581</v>
      </c>
      <c r="AC501" s="53">
        <f t="shared" si="581"/>
        <v>401.01426540270916</v>
      </c>
      <c r="AD501" s="53">
        <f t="shared" si="559"/>
        <v>238.97256687384078</v>
      </c>
      <c r="AE501" s="53">
        <f t="shared" si="582"/>
        <v>-40611.937984789263</v>
      </c>
      <c r="AF501" s="19"/>
      <c r="AG501" s="46"/>
      <c r="AH501" s="19"/>
      <c r="AI501" s="55">
        <f t="shared" si="583"/>
        <v>64</v>
      </c>
      <c r="AJ501" s="27">
        <f t="shared" si="584"/>
        <v>19988.197324344859</v>
      </c>
      <c r="AK501" s="27">
        <f t="shared" si="585"/>
        <v>999.40986621724301</v>
      </c>
      <c r="AL501" s="28">
        <f t="shared" si="586"/>
        <v>25</v>
      </c>
      <c r="AM501" s="27">
        <f t="shared" si="587"/>
        <v>2000000</v>
      </c>
      <c r="AN501" s="56">
        <f t="shared" si="548"/>
        <v>8.7490000000000006</v>
      </c>
      <c r="AO501" s="52">
        <f t="shared" si="588"/>
        <v>17498</v>
      </c>
      <c r="AP501" s="28"/>
      <c r="AQ501" s="9">
        <f t="shared" si="563"/>
        <v>188.24886274358425</v>
      </c>
      <c r="AR501" s="9">
        <f t="shared" si="589"/>
        <v>0</v>
      </c>
      <c r="AS501" s="30">
        <f t="shared" si="590"/>
        <v>0.14788178771796931</v>
      </c>
      <c r="AT501" s="30">
        <f t="shared" si="591"/>
        <v>2.7838578358395868E-2</v>
      </c>
      <c r="AU501" s="30">
        <f t="shared" si="592"/>
        <v>0</v>
      </c>
      <c r="AV501" s="30">
        <f t="shared" si="593"/>
        <v>0.12004320935957344</v>
      </c>
      <c r="AW501" s="28"/>
      <c r="AX501" s="52">
        <f t="shared" si="594"/>
        <v>2542.9752215982003</v>
      </c>
      <c r="AY501" s="52">
        <f t="shared" si="595"/>
        <v>2100.5160773738162</v>
      </c>
      <c r="AZ501" s="19"/>
      <c r="BA501" s="19"/>
      <c r="BB501" s="53">
        <f t="shared" si="596"/>
        <v>1405.6926429893688</v>
      </c>
      <c r="BC501" s="53">
        <f t="shared" si="597"/>
        <v>-70.28463214946845</v>
      </c>
      <c r="BD501" s="53">
        <f t="shared" si="598"/>
        <v>-1.7581533494234733</v>
      </c>
      <c r="BE501" s="53">
        <f t="shared" si="599"/>
        <v>-55677.156716791738</v>
      </c>
      <c r="BF501" s="53">
        <f t="shared" si="600"/>
        <v>-54343.506859301262</v>
      </c>
      <c r="BG501" s="53">
        <f t="shared" si="601"/>
        <v>401.01426540270916</v>
      </c>
      <c r="BH501" s="53">
        <f t="shared" si="565"/>
        <v>318.40026843504387</v>
      </c>
      <c r="BI501" s="53">
        <f t="shared" si="602"/>
        <v>-53624.092325463513</v>
      </c>
    </row>
    <row r="502" spans="1:61" x14ac:dyDescent="0.2">
      <c r="A502" s="34"/>
      <c r="B502" s="89"/>
      <c r="C502" s="91"/>
      <c r="D502" s="19"/>
      <c r="E502" s="55">
        <f t="shared" si="570"/>
        <v>65</v>
      </c>
      <c r="F502" s="27">
        <f t="shared" si="566"/>
        <v>19988.197324344859</v>
      </c>
      <c r="G502" s="27">
        <f t="shared" si="567"/>
        <v>999.40986621724301</v>
      </c>
      <c r="H502" s="28">
        <f t="shared" si="568"/>
        <v>25</v>
      </c>
      <c r="I502" s="27">
        <f t="shared" ref="I502:I532" si="603">$B$438</f>
        <v>2000000</v>
      </c>
      <c r="J502" s="56">
        <f t="shared" ref="J502:J532" si="604">J397</f>
        <v>8.8870000000000005</v>
      </c>
      <c r="K502" s="52">
        <f t="shared" si="571"/>
        <v>17774</v>
      </c>
      <c r="L502" s="28"/>
      <c r="M502" s="96">
        <f t="shared" si="556"/>
        <v>251.80934606172806</v>
      </c>
      <c r="N502" s="9">
        <v>0</v>
      </c>
      <c r="O502" s="30">
        <f t="shared" si="557"/>
        <v>7.0326133976938932E-2</v>
      </c>
      <c r="P502" s="30">
        <f t="shared" si="572"/>
        <v>1.7708777807782468E-2</v>
      </c>
      <c r="Q502" s="30">
        <f t="shared" si="573"/>
        <v>0</v>
      </c>
      <c r="R502" s="30">
        <f t="shared" si="574"/>
        <v>5.2617356169156464E-2</v>
      </c>
      <c r="S502" s="28"/>
      <c r="T502" s="52">
        <f t="shared" si="575"/>
        <v>1230.5666923284775</v>
      </c>
      <c r="U502" s="52">
        <f t="shared" si="569"/>
        <v>935.22088855058701</v>
      </c>
      <c r="V502" s="19"/>
      <c r="W502" s="19"/>
      <c r="X502" s="53">
        <f t="shared" si="576"/>
        <v>1051.7260977944336</v>
      </c>
      <c r="Y502" s="53">
        <f t="shared" si="577"/>
        <v>-52.586304889721688</v>
      </c>
      <c r="Z502" s="53">
        <f t="shared" si="578"/>
        <v>-1.3154339042289116</v>
      </c>
      <c r="AA502" s="53">
        <f t="shared" si="579"/>
        <v>-35417.555615564939</v>
      </c>
      <c r="AB502" s="53">
        <f t="shared" si="580"/>
        <v>-34419.731256564453</v>
      </c>
      <c r="AC502" s="53">
        <f t="shared" si="581"/>
        <v>353.17117985005785</v>
      </c>
      <c r="AD502" s="53">
        <f t="shared" si="559"/>
        <v>183.05028174931306</v>
      </c>
      <c r="AE502" s="53">
        <f t="shared" si="582"/>
        <v>-33883.509794965088</v>
      </c>
      <c r="AF502" s="19"/>
      <c r="AG502" s="46"/>
      <c r="AH502" s="19"/>
      <c r="AI502" s="55">
        <f t="shared" si="583"/>
        <v>65</v>
      </c>
      <c r="AJ502" s="27">
        <f t="shared" si="584"/>
        <v>19988.197324344859</v>
      </c>
      <c r="AK502" s="27">
        <f t="shared" si="585"/>
        <v>999.40986621724301</v>
      </c>
      <c r="AL502" s="28">
        <f t="shared" si="586"/>
        <v>25</v>
      </c>
      <c r="AM502" s="27">
        <f t="shared" si="587"/>
        <v>2000000</v>
      </c>
      <c r="AN502" s="56">
        <f t="shared" ref="AN502:AN532" si="605">J502</f>
        <v>8.8870000000000005</v>
      </c>
      <c r="AO502" s="52">
        <f t="shared" si="588"/>
        <v>17774</v>
      </c>
      <c r="AP502" s="28"/>
      <c r="AQ502" s="9">
        <f t="shared" si="563"/>
        <v>203.96557030999975</v>
      </c>
      <c r="AR502" s="9">
        <f t="shared" si="589"/>
        <v>0</v>
      </c>
      <c r="AS502" s="30">
        <f t="shared" si="590"/>
        <v>0.12004320935957344</v>
      </c>
      <c r="AT502" s="30">
        <f t="shared" si="591"/>
        <v>2.4484681658868093E-2</v>
      </c>
      <c r="AU502" s="30">
        <f t="shared" si="592"/>
        <v>0</v>
      </c>
      <c r="AV502" s="30">
        <f t="shared" si="593"/>
        <v>9.5558527700705345E-2</v>
      </c>
      <c r="AW502" s="28"/>
      <c r="AX502" s="52">
        <f t="shared" si="594"/>
        <v>2100.5160773738162</v>
      </c>
      <c r="AY502" s="52">
        <f t="shared" si="595"/>
        <v>1698.4572713523369</v>
      </c>
      <c r="AZ502" s="19"/>
      <c r="BA502" s="19"/>
      <c r="BB502" s="53">
        <f t="shared" si="596"/>
        <v>1051.7260977944336</v>
      </c>
      <c r="BC502" s="53">
        <f t="shared" si="597"/>
        <v>-52.586304889721688</v>
      </c>
      <c r="BD502" s="53">
        <f t="shared" si="598"/>
        <v>-1.3154339042289116</v>
      </c>
      <c r="BE502" s="53">
        <f t="shared" si="599"/>
        <v>-48969.363317736184</v>
      </c>
      <c r="BF502" s="53">
        <f t="shared" si="600"/>
        <v>-47971.538958735699</v>
      </c>
      <c r="BG502" s="53">
        <f t="shared" si="601"/>
        <v>353.17117985005785</v>
      </c>
      <c r="BH502" s="53">
        <f t="shared" si="565"/>
        <v>254.46976278631442</v>
      </c>
      <c r="BI502" s="53">
        <f t="shared" si="602"/>
        <v>-47363.898016099331</v>
      </c>
    </row>
    <row r="503" spans="1:61" x14ac:dyDescent="0.2">
      <c r="A503" s="34"/>
      <c r="B503" s="89"/>
      <c r="C503" s="91"/>
      <c r="D503" s="19"/>
      <c r="E503" s="55">
        <f t="shared" si="570"/>
        <v>66</v>
      </c>
      <c r="F503" s="27">
        <f t="shared" si="566"/>
        <v>19988.197324344859</v>
      </c>
      <c r="G503" s="27">
        <f t="shared" si="567"/>
        <v>999.40986621724301</v>
      </c>
      <c r="H503" s="28">
        <f t="shared" si="568"/>
        <v>25</v>
      </c>
      <c r="I503" s="27">
        <f t="shared" si="603"/>
        <v>2000000</v>
      </c>
      <c r="J503" s="56">
        <f t="shared" si="604"/>
        <v>9.0109999999999992</v>
      </c>
      <c r="K503" s="52">
        <f t="shared" si="571"/>
        <v>18022</v>
      </c>
      <c r="L503" s="28"/>
      <c r="M503" s="96">
        <f t="shared" ref="M503:M532" si="606">M398</f>
        <v>272.05891244663275</v>
      </c>
      <c r="N503" s="9">
        <v>0</v>
      </c>
      <c r="O503" s="30">
        <f t="shared" ref="O503:O532" si="607">R502</f>
        <v>5.2617356169156464E-2</v>
      </c>
      <c r="P503" s="30">
        <f t="shared" si="572"/>
        <v>1.4315020695197831E-2</v>
      </c>
      <c r="Q503" s="30">
        <f t="shared" si="573"/>
        <v>0</v>
      </c>
      <c r="R503" s="30">
        <f t="shared" si="574"/>
        <v>3.8302335473958629E-2</v>
      </c>
      <c r="S503" s="28"/>
      <c r="T503" s="52">
        <f t="shared" si="575"/>
        <v>935.22088855058701</v>
      </c>
      <c r="U503" s="52">
        <f t="shared" si="569"/>
        <v>690.28468991168245</v>
      </c>
      <c r="V503" s="19"/>
      <c r="W503" s="19"/>
      <c r="X503" s="53">
        <f t="shared" si="576"/>
        <v>765.59463943673904</v>
      </c>
      <c r="Y503" s="53">
        <f t="shared" si="577"/>
        <v>-38.279731971836952</v>
      </c>
      <c r="Z503" s="53">
        <f t="shared" si="578"/>
        <v>-0.95755838684896577</v>
      </c>
      <c r="AA503" s="53">
        <f t="shared" si="579"/>
        <v>-28630.041390395661</v>
      </c>
      <c r="AB503" s="53">
        <f t="shared" si="580"/>
        <v>-27903.684041317607</v>
      </c>
      <c r="AC503" s="53">
        <f t="shared" si="581"/>
        <v>301.70671242557489</v>
      </c>
      <c r="AD503" s="53">
        <f t="shared" ref="AD503:AD532" si="608">$B$19*SUM(T503,X503:Y503)</f>
        <v>136.48776100999956</v>
      </c>
      <c r="AE503" s="53">
        <f t="shared" si="582"/>
        <v>-27465.489567882032</v>
      </c>
      <c r="AF503" s="19"/>
      <c r="AG503" s="46"/>
      <c r="AH503" s="19"/>
      <c r="AI503" s="55">
        <f t="shared" si="583"/>
        <v>66</v>
      </c>
      <c r="AJ503" s="27">
        <f t="shared" si="584"/>
        <v>19988.197324344859</v>
      </c>
      <c r="AK503" s="27">
        <f t="shared" si="585"/>
        <v>999.40986621724301</v>
      </c>
      <c r="AL503" s="28">
        <f t="shared" si="586"/>
        <v>25</v>
      </c>
      <c r="AM503" s="27">
        <f t="shared" si="587"/>
        <v>2000000</v>
      </c>
      <c r="AN503" s="56">
        <f t="shared" si="605"/>
        <v>9.0109999999999992</v>
      </c>
      <c r="AO503" s="52">
        <f t="shared" si="588"/>
        <v>18022</v>
      </c>
      <c r="AP503" s="28"/>
      <c r="AQ503" s="9">
        <f t="shared" ref="AQ503:AQ532" si="609">AQ83</f>
        <v>220.36771908177255</v>
      </c>
      <c r="AR503" s="9">
        <f t="shared" si="589"/>
        <v>0</v>
      </c>
      <c r="AS503" s="30">
        <f t="shared" si="590"/>
        <v>9.5558527700705345E-2</v>
      </c>
      <c r="AT503" s="30">
        <f t="shared" si="591"/>
        <v>2.1058014788216815E-2</v>
      </c>
      <c r="AU503" s="30">
        <f t="shared" si="592"/>
        <v>0</v>
      </c>
      <c r="AV503" s="30">
        <f t="shared" si="593"/>
        <v>7.4500512912488534E-2</v>
      </c>
      <c r="AW503" s="28"/>
      <c r="AX503" s="52">
        <f t="shared" si="594"/>
        <v>1698.4572713523369</v>
      </c>
      <c r="AY503" s="52">
        <f t="shared" si="595"/>
        <v>1342.6482437088684</v>
      </c>
      <c r="AZ503" s="19"/>
      <c r="BA503" s="19"/>
      <c r="BB503" s="53">
        <f t="shared" si="596"/>
        <v>765.59463943673904</v>
      </c>
      <c r="BC503" s="53">
        <f t="shared" si="597"/>
        <v>-38.279731971836952</v>
      </c>
      <c r="BD503" s="53">
        <f t="shared" si="598"/>
        <v>-0.95755838684896577</v>
      </c>
      <c r="BE503" s="53">
        <f t="shared" si="599"/>
        <v>-42116.029576433626</v>
      </c>
      <c r="BF503" s="53">
        <f t="shared" si="600"/>
        <v>-41389.672227355572</v>
      </c>
      <c r="BG503" s="53">
        <f t="shared" si="601"/>
        <v>301.70671242557489</v>
      </c>
      <c r="BH503" s="53">
        <f t="shared" ref="BH503:BH532" si="610">$B$19*SUM(AX503,BB503:BC503)</f>
        <v>199.14651714604565</v>
      </c>
      <c r="BI503" s="53">
        <f t="shared" si="602"/>
        <v>-40888.81899778395</v>
      </c>
    </row>
    <row r="504" spans="1:61" x14ac:dyDescent="0.2">
      <c r="A504" s="34"/>
      <c r="B504" s="89"/>
      <c r="C504" s="91"/>
      <c r="D504" s="19"/>
      <c r="E504" s="55">
        <f t="shared" si="570"/>
        <v>67</v>
      </c>
      <c r="F504" s="27">
        <f t="shared" ref="F504:F532" si="611">$B$441</f>
        <v>19988.197324344859</v>
      </c>
      <c r="G504" s="27">
        <f t="shared" ref="G504:G532" si="612">F504*$B$132</f>
        <v>999.40986621724301</v>
      </c>
      <c r="H504" s="28">
        <f t="shared" si="568"/>
        <v>25</v>
      </c>
      <c r="I504" s="27">
        <f t="shared" si="603"/>
        <v>2000000</v>
      </c>
      <c r="J504" s="56">
        <f t="shared" si="604"/>
        <v>9.1180000000000003</v>
      </c>
      <c r="K504" s="52">
        <f t="shared" si="571"/>
        <v>18236</v>
      </c>
      <c r="L504" s="28"/>
      <c r="M504" s="96">
        <f t="shared" si="606"/>
        <v>293.18193261069382</v>
      </c>
      <c r="N504" s="9">
        <v>0</v>
      </c>
      <c r="O504" s="30">
        <f t="shared" si="607"/>
        <v>3.8302335473958629E-2</v>
      </c>
      <c r="P504" s="30">
        <f t="shared" si="572"/>
        <v>1.1229552737758325E-2</v>
      </c>
      <c r="Q504" s="30">
        <f t="shared" si="573"/>
        <v>0</v>
      </c>
      <c r="R504" s="30">
        <f t="shared" si="574"/>
        <v>2.7072782736200306E-2</v>
      </c>
      <c r="S504" s="28"/>
      <c r="T504" s="52">
        <f t="shared" si="575"/>
        <v>690.28468991168245</v>
      </c>
      <c r="U504" s="52">
        <f t="shared" si="569"/>
        <v>493.69926597734877</v>
      </c>
      <c r="V504" s="19"/>
      <c r="W504" s="19"/>
      <c r="X504" s="53">
        <f t="shared" si="576"/>
        <v>541.13612345028866</v>
      </c>
      <c r="Y504" s="53">
        <f t="shared" si="577"/>
        <v>-27.056806172514435</v>
      </c>
      <c r="Z504" s="53">
        <f t="shared" si="578"/>
        <v>-0.67681956840500768</v>
      </c>
      <c r="AA504" s="53">
        <f t="shared" si="579"/>
        <v>-22459.105475516651</v>
      </c>
      <c r="AB504" s="53">
        <f t="shared" si="580"/>
        <v>-21945.702977807283</v>
      </c>
      <c r="AC504" s="53">
        <f t="shared" si="581"/>
        <v>249.78860317742812</v>
      </c>
      <c r="AD504" s="53">
        <f t="shared" si="608"/>
        <v>98.873628571657235</v>
      </c>
      <c r="AE504" s="53">
        <f t="shared" si="582"/>
        <v>-21597.040746058196</v>
      </c>
      <c r="AF504" s="19"/>
      <c r="AG504" s="46"/>
      <c r="AH504" s="19"/>
      <c r="AI504" s="55">
        <f t="shared" si="583"/>
        <v>67</v>
      </c>
      <c r="AJ504" s="27">
        <f t="shared" si="584"/>
        <v>19988.197324344859</v>
      </c>
      <c r="AK504" s="27">
        <f t="shared" si="585"/>
        <v>999.40986621724301</v>
      </c>
      <c r="AL504" s="28">
        <f t="shared" si="586"/>
        <v>25</v>
      </c>
      <c r="AM504" s="27">
        <f t="shared" si="587"/>
        <v>2000000</v>
      </c>
      <c r="AN504" s="56">
        <f t="shared" si="605"/>
        <v>9.1180000000000003</v>
      </c>
      <c r="AO504" s="52">
        <f t="shared" si="588"/>
        <v>18236</v>
      </c>
      <c r="AP504" s="28"/>
      <c r="AQ504" s="9">
        <f t="shared" si="609"/>
        <v>237.47736541466202</v>
      </c>
      <c r="AR504" s="9">
        <f t="shared" si="589"/>
        <v>0</v>
      </c>
      <c r="AS504" s="30">
        <f t="shared" si="590"/>
        <v>7.4500512912488534E-2</v>
      </c>
      <c r="AT504" s="30">
        <f t="shared" si="591"/>
        <v>1.7692185528498786E-2</v>
      </c>
      <c r="AU504" s="30">
        <f t="shared" si="592"/>
        <v>0</v>
      </c>
      <c r="AV504" s="30">
        <f t="shared" si="593"/>
        <v>5.6808327383989748E-2</v>
      </c>
      <c r="AW504" s="28"/>
      <c r="AX504" s="52">
        <f t="shared" si="594"/>
        <v>1342.6482437088684</v>
      </c>
      <c r="AY504" s="52">
        <f t="shared" si="595"/>
        <v>1035.9566581744371</v>
      </c>
      <c r="AZ504" s="19"/>
      <c r="BA504" s="19"/>
      <c r="BB504" s="53">
        <f t="shared" si="596"/>
        <v>541.13612345028866</v>
      </c>
      <c r="BC504" s="53">
        <f t="shared" si="597"/>
        <v>-27.056806172514435</v>
      </c>
      <c r="BD504" s="53">
        <f t="shared" si="598"/>
        <v>-0.67681956840500768</v>
      </c>
      <c r="BE504" s="53">
        <f t="shared" si="599"/>
        <v>-35384.371056997574</v>
      </c>
      <c r="BF504" s="53">
        <f t="shared" si="600"/>
        <v>-34870.968559288202</v>
      </c>
      <c r="BG504" s="53">
        <f t="shared" si="601"/>
        <v>249.78860317742812</v>
      </c>
      <c r="BH504" s="53">
        <f t="shared" si="610"/>
        <v>152.43015411276193</v>
      </c>
      <c r="BI504" s="53">
        <f t="shared" si="602"/>
        <v>-34468.749801998012</v>
      </c>
    </row>
    <row r="505" spans="1:61" x14ac:dyDescent="0.2">
      <c r="A505" s="34"/>
      <c r="B505" s="89"/>
      <c r="C505" s="91"/>
      <c r="D505" s="19"/>
      <c r="E505" s="55">
        <f t="shared" si="570"/>
        <v>68</v>
      </c>
      <c r="F505" s="27">
        <f t="shared" si="611"/>
        <v>19988.197324344859</v>
      </c>
      <c r="G505" s="27">
        <f t="shared" si="612"/>
        <v>999.40986621724301</v>
      </c>
      <c r="H505" s="28">
        <f t="shared" si="568"/>
        <v>25</v>
      </c>
      <c r="I505" s="27">
        <f t="shared" si="603"/>
        <v>2000000</v>
      </c>
      <c r="J505" s="56">
        <f t="shared" si="604"/>
        <v>9.2089999999999996</v>
      </c>
      <c r="K505" s="52">
        <f t="shared" si="571"/>
        <v>18418</v>
      </c>
      <c r="L505" s="28"/>
      <c r="M505" s="96">
        <f t="shared" si="606"/>
        <v>315.01121529154761</v>
      </c>
      <c r="N505" s="9">
        <v>0</v>
      </c>
      <c r="O505" s="30">
        <f t="shared" si="607"/>
        <v>2.7072782736200306E-2</v>
      </c>
      <c r="P505" s="30">
        <f t="shared" si="572"/>
        <v>8.5282301910544877E-3</v>
      </c>
      <c r="Q505" s="30">
        <f t="shared" si="573"/>
        <v>0</v>
      </c>
      <c r="R505" s="30">
        <f t="shared" si="574"/>
        <v>1.8544552545145816E-2</v>
      </c>
      <c r="S505" s="28"/>
      <c r="T505" s="52">
        <f t="shared" si="575"/>
        <v>493.69926597734877</v>
      </c>
      <c r="U505" s="52">
        <f t="shared" si="569"/>
        <v>341.55356877649564</v>
      </c>
      <c r="V505" s="19"/>
      <c r="W505" s="19"/>
      <c r="X505" s="53">
        <f t="shared" si="576"/>
        <v>370.67217556405626</v>
      </c>
      <c r="Y505" s="53">
        <f t="shared" si="577"/>
        <v>-18.533608778202815</v>
      </c>
      <c r="Z505" s="53">
        <f t="shared" si="578"/>
        <v>-0.4636138136286454</v>
      </c>
      <c r="AA505" s="53">
        <f t="shared" si="579"/>
        <v>-17056.460382108977</v>
      </c>
      <c r="AB505" s="53">
        <f t="shared" si="580"/>
        <v>-16704.785429136751</v>
      </c>
      <c r="AC505" s="53">
        <f t="shared" si="581"/>
        <v>199.85487726777234</v>
      </c>
      <c r="AD505" s="53">
        <f t="shared" si="608"/>
        <v>69.440015816853048</v>
      </c>
      <c r="AE505" s="53">
        <f t="shared" si="582"/>
        <v>-16435.490536052126</v>
      </c>
      <c r="AF505" s="19"/>
      <c r="AG505" s="46"/>
      <c r="AH505" s="19"/>
      <c r="AI505" s="55">
        <f t="shared" si="583"/>
        <v>68</v>
      </c>
      <c r="AJ505" s="27">
        <f t="shared" si="584"/>
        <v>19988.197324344859</v>
      </c>
      <c r="AK505" s="27">
        <f t="shared" si="585"/>
        <v>999.40986621724301</v>
      </c>
      <c r="AL505" s="28">
        <f t="shared" si="586"/>
        <v>25</v>
      </c>
      <c r="AM505" s="27">
        <f t="shared" si="587"/>
        <v>2000000</v>
      </c>
      <c r="AN505" s="56">
        <f t="shared" si="605"/>
        <v>9.2089999999999996</v>
      </c>
      <c r="AO505" s="52">
        <f t="shared" si="588"/>
        <v>18418</v>
      </c>
      <c r="AP505" s="28"/>
      <c r="AQ505" s="9">
        <f t="shared" si="609"/>
        <v>255.15908438615358</v>
      </c>
      <c r="AR505" s="9">
        <f t="shared" si="589"/>
        <v>0</v>
      </c>
      <c r="AS505" s="30">
        <f t="shared" si="590"/>
        <v>5.6808327383989748E-2</v>
      </c>
      <c r="AT505" s="30">
        <f t="shared" si="591"/>
        <v>1.4495160800807681E-2</v>
      </c>
      <c r="AU505" s="30">
        <f t="shared" si="592"/>
        <v>0</v>
      </c>
      <c r="AV505" s="30">
        <f t="shared" si="593"/>
        <v>4.2313166583182071E-2</v>
      </c>
      <c r="AW505" s="28"/>
      <c r="AX505" s="52">
        <f t="shared" si="594"/>
        <v>1035.9566581744371</v>
      </c>
      <c r="AY505" s="52">
        <f t="shared" si="595"/>
        <v>779.32390212904738</v>
      </c>
      <c r="AZ505" s="19"/>
      <c r="BA505" s="19"/>
      <c r="BB505" s="53">
        <f t="shared" si="596"/>
        <v>370.67217556405626</v>
      </c>
      <c r="BC505" s="53">
        <f t="shared" si="597"/>
        <v>-18.533608778202815</v>
      </c>
      <c r="BD505" s="53">
        <f t="shared" si="598"/>
        <v>-0.4636138136286454</v>
      </c>
      <c r="BE505" s="53">
        <f t="shared" si="599"/>
        <v>-28990.32160161536</v>
      </c>
      <c r="BF505" s="53">
        <f t="shared" si="600"/>
        <v>-28638.646648643135</v>
      </c>
      <c r="BG505" s="53">
        <f t="shared" si="601"/>
        <v>199.85487726777234</v>
      </c>
      <c r="BH505" s="53">
        <f t="shared" si="610"/>
        <v>113.95725119276568</v>
      </c>
      <c r="BI505" s="53">
        <f t="shared" si="602"/>
        <v>-28324.834520182598</v>
      </c>
    </row>
    <row r="506" spans="1:61" x14ac:dyDescent="0.2">
      <c r="A506" s="34"/>
      <c r="B506" s="89"/>
      <c r="C506" s="91"/>
      <c r="D506" s="19"/>
      <c r="E506" s="55">
        <f t="shared" si="570"/>
        <v>69</v>
      </c>
      <c r="F506" s="27">
        <f t="shared" si="611"/>
        <v>19988.197324344859</v>
      </c>
      <c r="G506" s="27">
        <f t="shared" si="612"/>
        <v>999.40986621724301</v>
      </c>
      <c r="H506" s="28">
        <f t="shared" si="568"/>
        <v>25</v>
      </c>
      <c r="I506" s="27">
        <f t="shared" si="603"/>
        <v>2000000</v>
      </c>
      <c r="J506" s="56">
        <f t="shared" si="604"/>
        <v>9.2799999999999994</v>
      </c>
      <c r="K506" s="52">
        <f t="shared" si="571"/>
        <v>18560</v>
      </c>
      <c r="L506" s="28"/>
      <c r="M506" s="96">
        <f t="shared" si="606"/>
        <v>337.52251871948664</v>
      </c>
      <c r="N506" s="9">
        <v>0</v>
      </c>
      <c r="O506" s="30">
        <f t="shared" si="607"/>
        <v>1.8544552545145816E-2</v>
      </c>
      <c r="P506" s="30">
        <f t="shared" si="572"/>
        <v>6.2592040835634825E-3</v>
      </c>
      <c r="Q506" s="30">
        <f t="shared" si="573"/>
        <v>0</v>
      </c>
      <c r="R506" s="30">
        <f t="shared" si="574"/>
        <v>1.2285348461582333E-2</v>
      </c>
      <c r="S506" s="28"/>
      <c r="T506" s="52">
        <f t="shared" si="575"/>
        <v>341.55356877649564</v>
      </c>
      <c r="U506" s="52">
        <f t="shared" si="569"/>
        <v>228.01606744696809</v>
      </c>
      <c r="V506" s="19"/>
      <c r="W506" s="19"/>
      <c r="X506" s="53">
        <f t="shared" si="576"/>
        <v>245.56196924844423</v>
      </c>
      <c r="Y506" s="53">
        <f t="shared" si="577"/>
        <v>-12.278098462422211</v>
      </c>
      <c r="Z506" s="53">
        <f t="shared" si="578"/>
        <v>-0.30713371153955832</v>
      </c>
      <c r="AA506" s="53">
        <f t="shared" si="579"/>
        <v>-12518.408167126965</v>
      </c>
      <c r="AB506" s="53">
        <f t="shared" si="580"/>
        <v>-12285.431430052482</v>
      </c>
      <c r="AC506" s="53">
        <f t="shared" si="581"/>
        <v>154.43961719743092</v>
      </c>
      <c r="AD506" s="53">
        <f t="shared" si="608"/>
        <v>47.191931300754995</v>
      </c>
      <c r="AE506" s="53">
        <f t="shared" si="582"/>
        <v>-12083.799881554296</v>
      </c>
      <c r="AF506" s="19"/>
      <c r="AG506" s="46"/>
      <c r="AH506" s="19"/>
      <c r="AI506" s="55">
        <f t="shared" si="583"/>
        <v>69</v>
      </c>
      <c r="AJ506" s="27">
        <f t="shared" si="584"/>
        <v>19988.197324344859</v>
      </c>
      <c r="AK506" s="27">
        <f t="shared" si="585"/>
        <v>999.40986621724301</v>
      </c>
      <c r="AL506" s="28">
        <f t="shared" si="586"/>
        <v>25</v>
      </c>
      <c r="AM506" s="27">
        <f t="shared" si="587"/>
        <v>2000000</v>
      </c>
      <c r="AN506" s="56">
        <f t="shared" si="605"/>
        <v>9.2799999999999994</v>
      </c>
      <c r="AO506" s="52">
        <f t="shared" si="588"/>
        <v>18560</v>
      </c>
      <c r="AP506" s="28"/>
      <c r="AQ506" s="9">
        <f t="shared" si="609"/>
        <v>273.3932401627842</v>
      </c>
      <c r="AR506" s="9">
        <f t="shared" si="589"/>
        <v>0</v>
      </c>
      <c r="AS506" s="30">
        <f t="shared" si="590"/>
        <v>4.2313166583182071E-2</v>
      </c>
      <c r="AT506" s="30">
        <f t="shared" si="591"/>
        <v>1.1568133713723791E-2</v>
      </c>
      <c r="AU506" s="30">
        <f t="shared" si="592"/>
        <v>0</v>
      </c>
      <c r="AV506" s="30">
        <f t="shared" si="593"/>
        <v>3.0745032869458282E-2</v>
      </c>
      <c r="AW506" s="28"/>
      <c r="AX506" s="52">
        <f t="shared" si="594"/>
        <v>779.32390212904738</v>
      </c>
      <c r="AY506" s="52">
        <f t="shared" si="595"/>
        <v>570.62781005714567</v>
      </c>
      <c r="AZ506" s="19"/>
      <c r="BA506" s="19"/>
      <c r="BB506" s="53">
        <f t="shared" si="596"/>
        <v>245.56196924844423</v>
      </c>
      <c r="BC506" s="53">
        <f t="shared" si="597"/>
        <v>-12.278098462422211</v>
      </c>
      <c r="BD506" s="53">
        <f t="shared" si="598"/>
        <v>-0.30713371153955832</v>
      </c>
      <c r="BE506" s="53">
        <f t="shared" si="599"/>
        <v>-23136.267427447583</v>
      </c>
      <c r="BF506" s="53">
        <f t="shared" si="600"/>
        <v>-22903.290690373102</v>
      </c>
      <c r="BG506" s="53">
        <f t="shared" si="601"/>
        <v>154.43961719743092</v>
      </c>
      <c r="BH506" s="53">
        <f t="shared" si="610"/>
        <v>83.131183122635321</v>
      </c>
      <c r="BI506" s="53">
        <f t="shared" si="602"/>
        <v>-22665.719890053038</v>
      </c>
    </row>
    <row r="507" spans="1:61" x14ac:dyDescent="0.2">
      <c r="A507" s="34"/>
      <c r="B507" s="89"/>
      <c r="C507" s="91"/>
      <c r="D507" s="19"/>
      <c r="E507" s="55">
        <f t="shared" si="570"/>
        <v>70</v>
      </c>
      <c r="F507" s="27">
        <f t="shared" si="611"/>
        <v>19988.197324344859</v>
      </c>
      <c r="G507" s="27">
        <f t="shared" si="612"/>
        <v>999.40986621724301</v>
      </c>
      <c r="H507" s="28">
        <f t="shared" si="568"/>
        <v>25</v>
      </c>
      <c r="I507" s="27">
        <f t="shared" si="603"/>
        <v>2000000</v>
      </c>
      <c r="J507" s="56">
        <f t="shared" si="604"/>
        <v>9.3320000000000007</v>
      </c>
      <c r="K507" s="52">
        <f t="shared" si="571"/>
        <v>18664</v>
      </c>
      <c r="L507" s="28"/>
      <c r="M507" s="96">
        <f t="shared" si="606"/>
        <v>360.69956359931388</v>
      </c>
      <c r="N507" s="9">
        <v>0</v>
      </c>
      <c r="O507" s="30">
        <f t="shared" si="607"/>
        <v>1.2285348461582333E-2</v>
      </c>
      <c r="P507" s="30">
        <f t="shared" si="572"/>
        <v>4.4313198287582499E-3</v>
      </c>
      <c r="Q507" s="30">
        <f t="shared" si="573"/>
        <v>0</v>
      </c>
      <c r="R507" s="30">
        <f t="shared" si="574"/>
        <v>7.8540286328240838E-3</v>
      </c>
      <c r="S507" s="28"/>
      <c r="T507" s="52">
        <f t="shared" si="575"/>
        <v>228.01606744696809</v>
      </c>
      <c r="U507" s="52">
        <f t="shared" si="569"/>
        <v>146.58759040302871</v>
      </c>
      <c r="V507" s="19"/>
      <c r="W507" s="19"/>
      <c r="X507" s="53">
        <f t="shared" si="576"/>
        <v>156.98787410394226</v>
      </c>
      <c r="Y507" s="53">
        <f t="shared" si="577"/>
        <v>-7.8493937051971132</v>
      </c>
      <c r="Z507" s="53">
        <f t="shared" si="578"/>
        <v>-0.1963507158206021</v>
      </c>
      <c r="AA507" s="53">
        <f t="shared" si="579"/>
        <v>-8862.6396575164999</v>
      </c>
      <c r="AB507" s="53">
        <f t="shared" si="580"/>
        <v>-8713.6975278335758</v>
      </c>
      <c r="AC507" s="53">
        <f t="shared" si="581"/>
        <v>114.89315155093364</v>
      </c>
      <c r="AD507" s="53">
        <f t="shared" si="608"/>
        <v>30.962930189877589</v>
      </c>
      <c r="AE507" s="53">
        <f t="shared" si="582"/>
        <v>-8567.8414460927652</v>
      </c>
      <c r="AF507" s="19"/>
      <c r="AG507" s="46"/>
      <c r="AH507" s="19"/>
      <c r="AI507" s="55">
        <f t="shared" si="583"/>
        <v>70</v>
      </c>
      <c r="AJ507" s="27">
        <f t="shared" si="584"/>
        <v>19988.197324344859</v>
      </c>
      <c r="AK507" s="27">
        <f t="shared" si="585"/>
        <v>999.40986621724301</v>
      </c>
      <c r="AL507" s="28">
        <f t="shared" si="586"/>
        <v>25</v>
      </c>
      <c r="AM507" s="27">
        <f t="shared" si="587"/>
        <v>2000000</v>
      </c>
      <c r="AN507" s="56">
        <f t="shared" si="605"/>
        <v>9.3320000000000007</v>
      </c>
      <c r="AO507" s="52">
        <f t="shared" si="588"/>
        <v>18664</v>
      </c>
      <c r="AP507" s="28"/>
      <c r="AQ507" s="9">
        <f t="shared" si="609"/>
        <v>292.16664651544426</v>
      </c>
      <c r="AR507" s="9">
        <f t="shared" si="589"/>
        <v>0</v>
      </c>
      <c r="AS507" s="30">
        <f t="shared" si="590"/>
        <v>3.0745032869458282E-2</v>
      </c>
      <c r="AT507" s="30">
        <f t="shared" si="591"/>
        <v>8.9826731504767336E-3</v>
      </c>
      <c r="AU507" s="30">
        <f t="shared" si="592"/>
        <v>0</v>
      </c>
      <c r="AV507" s="30">
        <f t="shared" si="593"/>
        <v>2.176235971898155E-2</v>
      </c>
      <c r="AW507" s="28"/>
      <c r="AX507" s="52">
        <f t="shared" si="594"/>
        <v>570.62781005714567</v>
      </c>
      <c r="AY507" s="52">
        <f t="shared" si="595"/>
        <v>406.17268179507164</v>
      </c>
      <c r="AZ507" s="19"/>
      <c r="BA507" s="19"/>
      <c r="BB507" s="53">
        <f t="shared" si="596"/>
        <v>156.98787410394226</v>
      </c>
      <c r="BC507" s="53">
        <f t="shared" si="597"/>
        <v>-7.8493937051971132</v>
      </c>
      <c r="BD507" s="53">
        <f t="shared" si="598"/>
        <v>-0.1963507158206021</v>
      </c>
      <c r="BE507" s="53">
        <f t="shared" si="599"/>
        <v>-17965.346300953468</v>
      </c>
      <c r="BF507" s="53">
        <f t="shared" si="600"/>
        <v>-17816.404171270544</v>
      </c>
      <c r="BG507" s="53">
        <f t="shared" si="601"/>
        <v>114.89315155093364</v>
      </c>
      <c r="BH507" s="53">
        <f t="shared" si="610"/>
        <v>59.090029622365087</v>
      </c>
      <c r="BI507" s="53">
        <f t="shared" si="602"/>
        <v>-17642.420990097246</v>
      </c>
    </row>
    <row r="508" spans="1:61" x14ac:dyDescent="0.2">
      <c r="A508" s="34"/>
      <c r="B508" s="89"/>
      <c r="C508" s="91"/>
      <c r="D508" s="19"/>
      <c r="E508" s="55">
        <f t="shared" si="570"/>
        <v>71</v>
      </c>
      <c r="F508" s="27">
        <f t="shared" si="611"/>
        <v>19988.197324344859</v>
      </c>
      <c r="G508" s="27">
        <f t="shared" si="612"/>
        <v>999.40986621724301</v>
      </c>
      <c r="H508" s="28">
        <f t="shared" si="568"/>
        <v>25</v>
      </c>
      <c r="I508" s="27">
        <f t="shared" si="603"/>
        <v>2000000</v>
      </c>
      <c r="J508" s="56">
        <f t="shared" si="604"/>
        <v>9.3620000000000001</v>
      </c>
      <c r="K508" s="52">
        <f t="shared" si="571"/>
        <v>18724</v>
      </c>
      <c r="L508" s="28"/>
      <c r="M508" s="96">
        <f t="shared" si="606"/>
        <v>384.43413245695046</v>
      </c>
      <c r="N508" s="9">
        <v>0</v>
      </c>
      <c r="O508" s="30">
        <f t="shared" si="607"/>
        <v>7.8540286328240838E-3</v>
      </c>
      <c r="P508" s="30">
        <f t="shared" si="572"/>
        <v>3.0193566837517752E-3</v>
      </c>
      <c r="Q508" s="30">
        <f t="shared" si="573"/>
        <v>0</v>
      </c>
      <c r="R508" s="30">
        <f t="shared" si="574"/>
        <v>4.834671949072309E-3</v>
      </c>
      <c r="S508" s="28"/>
      <c r="T508" s="52">
        <f t="shared" si="575"/>
        <v>146.58759040302871</v>
      </c>
      <c r="U508" s="52">
        <f t="shared" si="569"/>
        <v>90.524397574429912</v>
      </c>
      <c r="V508" s="19"/>
      <c r="W508" s="19"/>
      <c r="X508" s="53">
        <f t="shared" si="576"/>
        <v>96.636376916532271</v>
      </c>
      <c r="Y508" s="53">
        <f t="shared" si="577"/>
        <v>-4.8318188458266143</v>
      </c>
      <c r="Z508" s="53">
        <f t="shared" si="578"/>
        <v>-0.12086679872680772</v>
      </c>
      <c r="AA508" s="53">
        <f t="shared" si="579"/>
        <v>-6038.7133675035502</v>
      </c>
      <c r="AB508" s="53">
        <f t="shared" si="580"/>
        <v>-5947.0296762315711</v>
      </c>
      <c r="AC508" s="53">
        <f t="shared" si="581"/>
        <v>82.234911565974514</v>
      </c>
      <c r="AD508" s="53">
        <f t="shared" si="608"/>
        <v>19.571073696893954</v>
      </c>
      <c r="AE508" s="53">
        <f t="shared" si="582"/>
        <v>-5845.2236909687026</v>
      </c>
      <c r="AF508" s="19"/>
      <c r="AG508" s="46"/>
      <c r="AH508" s="19"/>
      <c r="AI508" s="55">
        <f t="shared" si="583"/>
        <v>71</v>
      </c>
      <c r="AJ508" s="27">
        <f t="shared" si="584"/>
        <v>19988.197324344859</v>
      </c>
      <c r="AK508" s="27">
        <f t="shared" si="585"/>
        <v>999.40986621724301</v>
      </c>
      <c r="AL508" s="28">
        <f t="shared" si="586"/>
        <v>25</v>
      </c>
      <c r="AM508" s="27">
        <f t="shared" si="587"/>
        <v>2000000</v>
      </c>
      <c r="AN508" s="56">
        <f t="shared" si="605"/>
        <v>9.3620000000000001</v>
      </c>
      <c r="AO508" s="52">
        <f t="shared" si="588"/>
        <v>18724</v>
      </c>
      <c r="AP508" s="28"/>
      <c r="AQ508" s="9">
        <f t="shared" si="609"/>
        <v>311.39164729012992</v>
      </c>
      <c r="AR508" s="9">
        <f t="shared" si="589"/>
        <v>0</v>
      </c>
      <c r="AS508" s="30">
        <f t="shared" si="590"/>
        <v>2.176235971898155E-2</v>
      </c>
      <c r="AT508" s="30">
        <f t="shared" si="591"/>
        <v>6.7766170418140335E-3</v>
      </c>
      <c r="AU508" s="30">
        <f t="shared" si="592"/>
        <v>0</v>
      </c>
      <c r="AV508" s="30">
        <f t="shared" si="593"/>
        <v>1.4985742677167516E-2</v>
      </c>
      <c r="AW508" s="28"/>
      <c r="AX508" s="52">
        <f t="shared" si="594"/>
        <v>406.17268179507164</v>
      </c>
      <c r="AY508" s="52">
        <f t="shared" si="595"/>
        <v>280.59304588728457</v>
      </c>
      <c r="AZ508" s="19"/>
      <c r="BA508" s="19"/>
      <c r="BB508" s="53">
        <f t="shared" si="596"/>
        <v>96.636376916532271</v>
      </c>
      <c r="BC508" s="53">
        <f t="shared" si="597"/>
        <v>-4.8318188458266143</v>
      </c>
      <c r="BD508" s="53">
        <f t="shared" si="598"/>
        <v>-0.12086679872680772</v>
      </c>
      <c r="BE508" s="53">
        <f t="shared" si="599"/>
        <v>-13553.234083628067</v>
      </c>
      <c r="BF508" s="53">
        <f t="shared" si="600"/>
        <v>-13461.550392356088</v>
      </c>
      <c r="BG508" s="53">
        <f t="shared" si="601"/>
        <v>82.234911565974514</v>
      </c>
      <c r="BH508" s="53">
        <f t="shared" si="610"/>
        <v>40.882006069351554</v>
      </c>
      <c r="BI508" s="53">
        <f t="shared" si="602"/>
        <v>-13338.433474720761</v>
      </c>
    </row>
    <row r="509" spans="1:61" x14ac:dyDescent="0.2">
      <c r="A509" s="34"/>
      <c r="B509" s="89"/>
      <c r="C509" s="91"/>
      <c r="D509" s="19"/>
      <c r="E509" s="55">
        <f t="shared" si="570"/>
        <v>72</v>
      </c>
      <c r="F509" s="27">
        <f t="shared" si="611"/>
        <v>19988.197324344859</v>
      </c>
      <c r="G509" s="27">
        <f t="shared" si="612"/>
        <v>999.40986621724301</v>
      </c>
      <c r="H509" s="28">
        <f t="shared" si="568"/>
        <v>25</v>
      </c>
      <c r="I509" s="27">
        <f t="shared" si="603"/>
        <v>2000000</v>
      </c>
      <c r="J509" s="56">
        <f t="shared" si="604"/>
        <v>9.3689999999999998</v>
      </c>
      <c r="K509" s="52">
        <f t="shared" si="571"/>
        <v>18738</v>
      </c>
      <c r="L509" s="28"/>
      <c r="M509" s="96">
        <f t="shared" si="606"/>
        <v>408.68041796632269</v>
      </c>
      <c r="N509" s="9">
        <v>0</v>
      </c>
      <c r="O509" s="30">
        <f t="shared" si="607"/>
        <v>4.834671949072309E-3</v>
      </c>
      <c r="P509" s="30">
        <f t="shared" si="572"/>
        <v>1.975835752876927E-3</v>
      </c>
      <c r="Q509" s="30">
        <f t="shared" si="573"/>
        <v>0</v>
      </c>
      <c r="R509" s="30">
        <f t="shared" si="574"/>
        <v>2.858836196195382E-3</v>
      </c>
      <c r="S509" s="28"/>
      <c r="T509" s="52">
        <f t="shared" si="575"/>
        <v>90.524397574429912</v>
      </c>
      <c r="U509" s="52">
        <f t="shared" si="569"/>
        <v>53.568872644309067</v>
      </c>
      <c r="V509" s="19"/>
      <c r="W509" s="19"/>
      <c r="X509" s="53">
        <f t="shared" si="576"/>
        <v>57.142982007532773</v>
      </c>
      <c r="Y509" s="53">
        <f t="shared" si="577"/>
        <v>-2.8571491003766387</v>
      </c>
      <c r="Z509" s="53">
        <f t="shared" si="578"/>
        <v>-7.1470904904884544E-2</v>
      </c>
      <c r="AA509" s="53">
        <f t="shared" si="579"/>
        <v>-3951.671505753854</v>
      </c>
      <c r="AB509" s="53">
        <f t="shared" si="580"/>
        <v>-3897.4571437516029</v>
      </c>
      <c r="AC509" s="53">
        <f t="shared" si="581"/>
        <v>56.466749139281234</v>
      </c>
      <c r="AD509" s="53">
        <f t="shared" si="608"/>
        <v>11.888360044423086</v>
      </c>
      <c r="AE509" s="53">
        <f t="shared" si="582"/>
        <v>-3829.1020345678985</v>
      </c>
      <c r="AF509" s="19"/>
      <c r="AG509" s="46"/>
      <c r="AH509" s="19"/>
      <c r="AI509" s="55">
        <f t="shared" si="583"/>
        <v>72</v>
      </c>
      <c r="AJ509" s="27">
        <f t="shared" si="584"/>
        <v>19988.197324344859</v>
      </c>
      <c r="AK509" s="27">
        <f t="shared" si="585"/>
        <v>999.40986621724301</v>
      </c>
      <c r="AL509" s="28">
        <f t="shared" si="586"/>
        <v>25</v>
      </c>
      <c r="AM509" s="27">
        <f t="shared" si="587"/>
        <v>2000000</v>
      </c>
      <c r="AN509" s="56">
        <f t="shared" si="605"/>
        <v>9.3689999999999998</v>
      </c>
      <c r="AO509" s="52">
        <f t="shared" si="588"/>
        <v>18738</v>
      </c>
      <c r="AP509" s="28"/>
      <c r="AQ509" s="9">
        <f t="shared" si="609"/>
        <v>331.03113855272142</v>
      </c>
      <c r="AR509" s="9">
        <f t="shared" si="589"/>
        <v>0</v>
      </c>
      <c r="AS509" s="30">
        <f t="shared" si="590"/>
        <v>1.4985742677167516E-2</v>
      </c>
      <c r="AT509" s="30">
        <f t="shared" si="591"/>
        <v>4.960747460480871E-3</v>
      </c>
      <c r="AU509" s="30">
        <f t="shared" si="592"/>
        <v>0</v>
      </c>
      <c r="AV509" s="30">
        <f t="shared" si="593"/>
        <v>1.0024995216686646E-2</v>
      </c>
      <c r="AW509" s="28"/>
      <c r="AX509" s="52">
        <f t="shared" si="594"/>
        <v>280.59304588728457</v>
      </c>
      <c r="AY509" s="52">
        <f t="shared" si="595"/>
        <v>187.84836037027438</v>
      </c>
      <c r="AZ509" s="19"/>
      <c r="BA509" s="19"/>
      <c r="BB509" s="53">
        <f t="shared" si="596"/>
        <v>57.142982007532773</v>
      </c>
      <c r="BC509" s="53">
        <f t="shared" si="597"/>
        <v>-2.8571491003766387</v>
      </c>
      <c r="BD509" s="53">
        <f t="shared" si="598"/>
        <v>-7.1470904904884544E-2</v>
      </c>
      <c r="BE509" s="53">
        <f t="shared" si="599"/>
        <v>-9921.4949209617425</v>
      </c>
      <c r="BF509" s="53">
        <f t="shared" si="600"/>
        <v>-9867.2805589594918</v>
      </c>
      <c r="BG509" s="53">
        <f t="shared" si="601"/>
        <v>56.466749139281234</v>
      </c>
      <c r="BH509" s="53">
        <f t="shared" si="610"/>
        <v>27.492261210697208</v>
      </c>
      <c r="BI509" s="53">
        <f t="shared" si="602"/>
        <v>-9783.3215486095141</v>
      </c>
    </row>
    <row r="510" spans="1:61" x14ac:dyDescent="0.2">
      <c r="A510" s="34"/>
      <c r="B510" s="89"/>
      <c r="C510" s="91"/>
      <c r="D510" s="19"/>
      <c r="E510" s="55">
        <f t="shared" si="570"/>
        <v>73</v>
      </c>
      <c r="F510" s="27">
        <f t="shared" si="611"/>
        <v>19988.197324344859</v>
      </c>
      <c r="G510" s="27">
        <f t="shared" si="612"/>
        <v>999.40986621724301</v>
      </c>
      <c r="H510" s="28">
        <f t="shared" si="568"/>
        <v>25</v>
      </c>
      <c r="I510" s="27">
        <f t="shared" si="603"/>
        <v>2000000</v>
      </c>
      <c r="J510" s="56">
        <f t="shared" si="604"/>
        <v>9.3520000000000003</v>
      </c>
      <c r="K510" s="52">
        <f t="shared" si="571"/>
        <v>18704</v>
      </c>
      <c r="L510" s="28"/>
      <c r="M510" s="96">
        <f t="shared" si="606"/>
        <v>433.33088999197975</v>
      </c>
      <c r="N510" s="9">
        <v>0</v>
      </c>
      <c r="O510" s="30">
        <f t="shared" si="607"/>
        <v>2.858836196195382E-3</v>
      </c>
      <c r="P510" s="30">
        <f t="shared" si="572"/>
        <v>1.2388220332386309E-3</v>
      </c>
      <c r="Q510" s="30">
        <f t="shared" si="573"/>
        <v>0</v>
      </c>
      <c r="R510" s="30">
        <f t="shared" si="574"/>
        <v>1.6200141629567511E-3</v>
      </c>
      <c r="S510" s="28"/>
      <c r="T510" s="52">
        <f t="shared" si="575"/>
        <v>53.568872644309067</v>
      </c>
      <c r="U510" s="52">
        <f t="shared" si="569"/>
        <v>30.300744903943073</v>
      </c>
      <c r="V510" s="19"/>
      <c r="W510" s="19"/>
      <c r="X510" s="53">
        <f t="shared" si="576"/>
        <v>32.381162757412909</v>
      </c>
      <c r="Y510" s="53">
        <f t="shared" si="577"/>
        <v>-1.6190581378706455</v>
      </c>
      <c r="Z510" s="53">
        <f t="shared" si="578"/>
        <v>-4.0500354073918776E-2</v>
      </c>
      <c r="AA510" s="53">
        <f t="shared" si="579"/>
        <v>-2477.6440664772617</v>
      </c>
      <c r="AB510" s="53">
        <f t="shared" si="580"/>
        <v>-2446.9224622117936</v>
      </c>
      <c r="AC510" s="53">
        <f t="shared" si="581"/>
        <v>37.120410768078493</v>
      </c>
      <c r="AD510" s="53">
        <f t="shared" si="608"/>
        <v>6.9232471854825643</v>
      </c>
      <c r="AE510" s="53">
        <f t="shared" si="582"/>
        <v>-2402.8788042582328</v>
      </c>
      <c r="AF510" s="19"/>
      <c r="AG510" s="46"/>
      <c r="AH510" s="19"/>
      <c r="AI510" s="55">
        <f t="shared" si="583"/>
        <v>73</v>
      </c>
      <c r="AJ510" s="27">
        <f t="shared" si="584"/>
        <v>19988.197324344859</v>
      </c>
      <c r="AK510" s="27">
        <f t="shared" si="585"/>
        <v>999.40986621724301</v>
      </c>
      <c r="AL510" s="28">
        <f t="shared" si="586"/>
        <v>25</v>
      </c>
      <c r="AM510" s="27">
        <f t="shared" si="587"/>
        <v>2000000</v>
      </c>
      <c r="AN510" s="56">
        <f t="shared" si="605"/>
        <v>9.3520000000000003</v>
      </c>
      <c r="AO510" s="52">
        <f t="shared" si="588"/>
        <v>18704</v>
      </c>
      <c r="AP510" s="28"/>
      <c r="AQ510" s="9">
        <f t="shared" si="609"/>
        <v>350.99802089350362</v>
      </c>
      <c r="AR510" s="9">
        <f t="shared" si="589"/>
        <v>0</v>
      </c>
      <c r="AS510" s="30">
        <f t="shared" si="590"/>
        <v>1.0024995216686646E-2</v>
      </c>
      <c r="AT510" s="30">
        <f t="shared" si="591"/>
        <v>3.5187534805238532E-3</v>
      </c>
      <c r="AU510" s="30">
        <f t="shared" si="592"/>
        <v>0</v>
      </c>
      <c r="AV510" s="30">
        <f t="shared" si="593"/>
        <v>6.5062417361627933E-3</v>
      </c>
      <c r="AW510" s="28"/>
      <c r="AX510" s="52">
        <f t="shared" si="594"/>
        <v>187.84836037027438</v>
      </c>
      <c r="AY510" s="52">
        <f t="shared" si="595"/>
        <v>121.69274543318889</v>
      </c>
      <c r="AZ510" s="19"/>
      <c r="BA510" s="19"/>
      <c r="BB510" s="53">
        <f t="shared" si="596"/>
        <v>32.381162757412909</v>
      </c>
      <c r="BC510" s="53">
        <f t="shared" si="597"/>
        <v>-1.6190581378706455</v>
      </c>
      <c r="BD510" s="53">
        <f t="shared" si="598"/>
        <v>-4.0500354073918776E-2</v>
      </c>
      <c r="BE510" s="53">
        <f t="shared" si="599"/>
        <v>-7037.5069610477067</v>
      </c>
      <c r="BF510" s="53">
        <f t="shared" si="600"/>
        <v>-7006.7853567822385</v>
      </c>
      <c r="BG510" s="53">
        <f t="shared" si="601"/>
        <v>37.120410768078493</v>
      </c>
      <c r="BH510" s="53">
        <f t="shared" si="610"/>
        <v>17.947073964557806</v>
      </c>
      <c r="BI510" s="53">
        <f t="shared" si="602"/>
        <v>-6951.7178720496022</v>
      </c>
    </row>
    <row r="511" spans="1:61" x14ac:dyDescent="0.2">
      <c r="A511" s="34"/>
      <c r="B511" s="89"/>
      <c r="C511" s="91"/>
      <c r="D511" s="19"/>
      <c r="E511" s="55">
        <f t="shared" si="570"/>
        <v>74</v>
      </c>
      <c r="F511" s="27">
        <f t="shared" si="611"/>
        <v>19988.197324344859</v>
      </c>
      <c r="G511" s="27">
        <f t="shared" si="612"/>
        <v>999.40986621724301</v>
      </c>
      <c r="H511" s="28">
        <f t="shared" ref="H511:H532" si="613">$B$32</f>
        <v>25</v>
      </c>
      <c r="I511" s="27">
        <f t="shared" si="603"/>
        <v>2000000</v>
      </c>
      <c r="J511" s="56">
        <f t="shared" si="604"/>
        <v>9.31</v>
      </c>
      <c r="K511" s="52">
        <f t="shared" si="571"/>
        <v>18620</v>
      </c>
      <c r="L511" s="28"/>
      <c r="M511" s="96">
        <f t="shared" si="606"/>
        <v>458.27674614469652</v>
      </c>
      <c r="N511" s="9">
        <v>0</v>
      </c>
      <c r="O511" s="30">
        <f t="shared" si="607"/>
        <v>1.6200141629567511E-3</v>
      </c>
      <c r="P511" s="30">
        <f t="shared" si="572"/>
        <v>7.4241481930814406E-4</v>
      </c>
      <c r="Q511" s="30">
        <f t="shared" si="573"/>
        <v>0</v>
      </c>
      <c r="R511" s="30">
        <f t="shared" si="574"/>
        <v>8.7759934364860703E-4</v>
      </c>
      <c r="S511" s="28"/>
      <c r="T511" s="52">
        <f t="shared" si="575"/>
        <v>30.300744903943073</v>
      </c>
      <c r="U511" s="52">
        <f t="shared" si="569"/>
        <v>16.340899778737064</v>
      </c>
      <c r="V511" s="19"/>
      <c r="W511" s="19"/>
      <c r="X511" s="53">
        <f t="shared" si="576"/>
        <v>17.541628852563893</v>
      </c>
      <c r="Y511" s="53">
        <f t="shared" si="577"/>
        <v>-0.87708144262819465</v>
      </c>
      <c r="Z511" s="53">
        <f t="shared" si="578"/>
        <v>-2.1939983591215177E-2</v>
      </c>
      <c r="AA511" s="53">
        <f t="shared" si="579"/>
        <v>-1484.8296386162881</v>
      </c>
      <c r="AB511" s="53">
        <f t="shared" si="580"/>
        <v>-1468.1870311899436</v>
      </c>
      <c r="AC511" s="53">
        <f t="shared" si="581"/>
        <v>23.30700849938372</v>
      </c>
      <c r="AD511" s="53">
        <f t="shared" si="608"/>
        <v>3.8556689176043069</v>
      </c>
      <c r="AE511" s="53">
        <f t="shared" si="582"/>
        <v>-1441.0243537729555</v>
      </c>
      <c r="AF511" s="19"/>
      <c r="AG511" s="46"/>
      <c r="AH511" s="19"/>
      <c r="AI511" s="55">
        <f t="shared" si="583"/>
        <v>74</v>
      </c>
      <c r="AJ511" s="27">
        <f t="shared" si="584"/>
        <v>19988.197324344859</v>
      </c>
      <c r="AK511" s="27">
        <f t="shared" si="585"/>
        <v>999.40986621724301</v>
      </c>
      <c r="AL511" s="28">
        <f t="shared" si="586"/>
        <v>25</v>
      </c>
      <c r="AM511" s="27">
        <f t="shared" si="587"/>
        <v>2000000</v>
      </c>
      <c r="AN511" s="56">
        <f t="shared" si="605"/>
        <v>9.31</v>
      </c>
      <c r="AO511" s="52">
        <f t="shared" si="588"/>
        <v>18620</v>
      </c>
      <c r="AP511" s="28"/>
      <c r="AQ511" s="9">
        <f t="shared" si="609"/>
        <v>371.20416437720422</v>
      </c>
      <c r="AR511" s="9">
        <f t="shared" si="589"/>
        <v>0</v>
      </c>
      <c r="AS511" s="30">
        <f t="shared" si="590"/>
        <v>6.5062417361627933E-3</v>
      </c>
      <c r="AT511" s="30">
        <f t="shared" si="591"/>
        <v>2.4151440269084001E-3</v>
      </c>
      <c r="AU511" s="30">
        <f t="shared" si="592"/>
        <v>0</v>
      </c>
      <c r="AV511" s="30">
        <f t="shared" si="593"/>
        <v>4.0910977092543932E-3</v>
      </c>
      <c r="AW511" s="28"/>
      <c r="AX511" s="52">
        <f t="shared" si="594"/>
        <v>121.69274543318889</v>
      </c>
      <c r="AY511" s="52">
        <f t="shared" si="595"/>
        <v>76.176239346316805</v>
      </c>
      <c r="AZ511" s="19"/>
      <c r="BA511" s="19"/>
      <c r="BB511" s="53">
        <f t="shared" si="596"/>
        <v>17.541628852563893</v>
      </c>
      <c r="BC511" s="53">
        <f t="shared" si="597"/>
        <v>-0.87708144262819465</v>
      </c>
      <c r="BD511" s="53">
        <f t="shared" si="598"/>
        <v>-2.1939983591215177E-2</v>
      </c>
      <c r="BE511" s="53">
        <f t="shared" si="599"/>
        <v>-4830.2880538168001</v>
      </c>
      <c r="BF511" s="53">
        <f t="shared" si="600"/>
        <v>-4813.6454463904556</v>
      </c>
      <c r="BG511" s="53">
        <f t="shared" si="601"/>
        <v>23.30700849938372</v>
      </c>
      <c r="BH511" s="53">
        <f t="shared" si="610"/>
        <v>11.358598813223374</v>
      </c>
      <c r="BI511" s="53">
        <f t="shared" si="602"/>
        <v>-4778.9798390778487</v>
      </c>
    </row>
    <row r="512" spans="1:61" x14ac:dyDescent="0.2">
      <c r="A512" s="34"/>
      <c r="B512" s="89"/>
      <c r="C512" s="91"/>
      <c r="D512" s="19"/>
      <c r="E512" s="55">
        <f t="shared" si="570"/>
        <v>75</v>
      </c>
      <c r="F512" s="27">
        <f t="shared" si="611"/>
        <v>19988.197324344859</v>
      </c>
      <c r="G512" s="27">
        <f t="shared" si="612"/>
        <v>999.40986621724301</v>
      </c>
      <c r="H512" s="28">
        <f t="shared" si="613"/>
        <v>25</v>
      </c>
      <c r="I512" s="27">
        <f t="shared" si="603"/>
        <v>2000000</v>
      </c>
      <c r="J512" s="56">
        <f t="shared" si="604"/>
        <v>9.24</v>
      </c>
      <c r="K512" s="52">
        <f t="shared" si="571"/>
        <v>18480</v>
      </c>
      <c r="L512" s="28"/>
      <c r="M512" s="96">
        <f t="shared" si="606"/>
        <v>483.47902733288441</v>
      </c>
      <c r="N512" s="9">
        <v>0</v>
      </c>
      <c r="O512" s="30">
        <f t="shared" si="607"/>
        <v>8.7759934364860703E-4</v>
      </c>
      <c r="P512" s="30">
        <f t="shared" si="572"/>
        <v>4.2430087705520631E-4</v>
      </c>
      <c r="Q512" s="30">
        <f t="shared" si="573"/>
        <v>0</v>
      </c>
      <c r="R512" s="30">
        <f t="shared" si="574"/>
        <v>4.5329846659340073E-4</v>
      </c>
      <c r="S512" s="28"/>
      <c r="T512" s="52">
        <f t="shared" si="575"/>
        <v>16.340899778737064</v>
      </c>
      <c r="U512" s="52">
        <f t="shared" si="569"/>
        <v>8.3769556626460453</v>
      </c>
      <c r="V512" s="19"/>
      <c r="W512" s="19"/>
      <c r="X512" s="53">
        <f t="shared" si="576"/>
        <v>9.0606191970918406</v>
      </c>
      <c r="Y512" s="53">
        <f t="shared" si="577"/>
        <v>-0.45303095985459202</v>
      </c>
      <c r="Z512" s="53">
        <f t="shared" si="578"/>
        <v>-1.1332461664835019E-2</v>
      </c>
      <c r="AA512" s="53">
        <f t="shared" si="579"/>
        <v>-848.60175411041257</v>
      </c>
      <c r="AB512" s="53">
        <f t="shared" si="580"/>
        <v>-840.00549833484013</v>
      </c>
      <c r="AC512" s="53">
        <f t="shared" si="581"/>
        <v>13.946627843628448</v>
      </c>
      <c r="AD512" s="53">
        <f t="shared" si="608"/>
        <v>2.0481744080615374</v>
      </c>
      <c r="AE512" s="53">
        <f t="shared" si="582"/>
        <v>-824.01069608315015</v>
      </c>
      <c r="AF512" s="19"/>
      <c r="AG512" s="46"/>
      <c r="AH512" s="19"/>
      <c r="AI512" s="55">
        <f t="shared" si="583"/>
        <v>75</v>
      </c>
      <c r="AJ512" s="27">
        <f t="shared" si="584"/>
        <v>19988.197324344859</v>
      </c>
      <c r="AK512" s="27">
        <f t="shared" si="585"/>
        <v>999.40986621724301</v>
      </c>
      <c r="AL512" s="28">
        <f t="shared" si="586"/>
        <v>25</v>
      </c>
      <c r="AM512" s="27">
        <f t="shared" si="587"/>
        <v>2000000</v>
      </c>
      <c r="AN512" s="56">
        <f t="shared" si="605"/>
        <v>9.24</v>
      </c>
      <c r="AO512" s="52">
        <f t="shared" si="588"/>
        <v>18480</v>
      </c>
      <c r="AP512" s="28"/>
      <c r="AQ512" s="9">
        <f t="shared" si="609"/>
        <v>391.61801213963639</v>
      </c>
      <c r="AR512" s="9">
        <f t="shared" si="589"/>
        <v>0</v>
      </c>
      <c r="AS512" s="30">
        <f t="shared" si="590"/>
        <v>4.0910977092543932E-3</v>
      </c>
      <c r="AT512" s="30">
        <f t="shared" si="591"/>
        <v>1.6021475523672255E-3</v>
      </c>
      <c r="AU512" s="30">
        <f t="shared" si="592"/>
        <v>0</v>
      </c>
      <c r="AV512" s="30">
        <f t="shared" si="593"/>
        <v>2.4889501568871675E-3</v>
      </c>
      <c r="AW512" s="28"/>
      <c r="AX512" s="52">
        <f t="shared" si="594"/>
        <v>76.176239346316805</v>
      </c>
      <c r="AY512" s="52">
        <f t="shared" si="595"/>
        <v>45.995798899274853</v>
      </c>
      <c r="AZ512" s="19"/>
      <c r="BA512" s="19"/>
      <c r="BB512" s="53">
        <f t="shared" si="596"/>
        <v>9.0606191970918406</v>
      </c>
      <c r="BC512" s="53">
        <f t="shared" si="597"/>
        <v>-0.45303095985459202</v>
      </c>
      <c r="BD512" s="53">
        <f t="shared" si="598"/>
        <v>-1.1332461664835019E-2</v>
      </c>
      <c r="BE512" s="53">
        <f t="shared" si="599"/>
        <v>-3204.2951047344509</v>
      </c>
      <c r="BF512" s="53">
        <f t="shared" si="600"/>
        <v>-3195.6988489588784</v>
      </c>
      <c r="BG512" s="53">
        <f t="shared" si="601"/>
        <v>13.946627843628448</v>
      </c>
      <c r="BH512" s="53">
        <f t="shared" si="610"/>
        <v>6.9604244458802169</v>
      </c>
      <c r="BI512" s="53">
        <f t="shared" si="602"/>
        <v>-3174.7917966693699</v>
      </c>
    </row>
    <row r="513" spans="1:61" x14ac:dyDescent="0.2">
      <c r="A513" s="34"/>
      <c r="B513" s="89"/>
      <c r="C513" s="91"/>
      <c r="D513" s="19"/>
      <c r="E513" s="55">
        <f t="shared" si="570"/>
        <v>76</v>
      </c>
      <c r="F513" s="27">
        <f t="shared" si="611"/>
        <v>19988.197324344859</v>
      </c>
      <c r="G513" s="27">
        <f t="shared" si="612"/>
        <v>999.40986621724301</v>
      </c>
      <c r="H513" s="28">
        <f t="shared" si="613"/>
        <v>25</v>
      </c>
      <c r="I513" s="27">
        <f t="shared" si="603"/>
        <v>2000000</v>
      </c>
      <c r="J513" s="56">
        <f t="shared" si="604"/>
        <v>9.1430000000000007</v>
      </c>
      <c r="K513" s="52">
        <f t="shared" si="571"/>
        <v>18286</v>
      </c>
      <c r="L513" s="28"/>
      <c r="M513" s="96">
        <f t="shared" si="606"/>
        <v>508.82090161880569</v>
      </c>
      <c r="N513" s="9">
        <v>0</v>
      </c>
      <c r="O513" s="30">
        <f t="shared" si="607"/>
        <v>4.5329846659340073E-4</v>
      </c>
      <c r="P513" s="30">
        <f t="shared" si="572"/>
        <v>2.3064773447447622E-4</v>
      </c>
      <c r="Q513" s="30">
        <f t="shared" si="573"/>
        <v>0</v>
      </c>
      <c r="R513" s="30">
        <f t="shared" si="574"/>
        <v>2.226507321189245E-4</v>
      </c>
      <c r="S513" s="28"/>
      <c r="T513" s="52">
        <f t="shared" si="575"/>
        <v>8.3769556626460453</v>
      </c>
      <c r="U513" s="52">
        <f t="shared" si="569"/>
        <v>4.0713912875266534</v>
      </c>
      <c r="V513" s="19"/>
      <c r="W513" s="19"/>
      <c r="X513" s="53">
        <f t="shared" si="576"/>
        <v>4.450386768002911</v>
      </c>
      <c r="Y513" s="53">
        <f t="shared" si="577"/>
        <v>-0.22251933840014554</v>
      </c>
      <c r="Z513" s="53">
        <f t="shared" si="578"/>
        <v>-5.5662683029731128E-3</v>
      </c>
      <c r="AA513" s="53">
        <f t="shared" si="579"/>
        <v>-461.29546894895242</v>
      </c>
      <c r="AB513" s="53">
        <f t="shared" si="580"/>
        <v>-457.07316778765261</v>
      </c>
      <c r="AC513" s="53">
        <f t="shared" si="581"/>
        <v>7.9290201104993301</v>
      </c>
      <c r="AD513" s="53">
        <f t="shared" si="608"/>
        <v>1.0348072419922507</v>
      </c>
      <c r="AE513" s="53">
        <f t="shared" si="582"/>
        <v>-448.10934043516102</v>
      </c>
      <c r="AF513" s="19"/>
      <c r="AG513" s="46"/>
      <c r="AH513" s="19"/>
      <c r="AI513" s="55">
        <f t="shared" si="583"/>
        <v>76</v>
      </c>
      <c r="AJ513" s="27">
        <f t="shared" si="584"/>
        <v>19988.197324344859</v>
      </c>
      <c r="AK513" s="27">
        <f t="shared" si="585"/>
        <v>999.40986621724301</v>
      </c>
      <c r="AL513" s="28">
        <f t="shared" si="586"/>
        <v>25</v>
      </c>
      <c r="AM513" s="27">
        <f t="shared" si="587"/>
        <v>2000000</v>
      </c>
      <c r="AN513" s="56">
        <f t="shared" si="605"/>
        <v>9.1430000000000007</v>
      </c>
      <c r="AO513" s="52">
        <f t="shared" si="588"/>
        <v>18286</v>
      </c>
      <c r="AP513" s="28"/>
      <c r="AQ513" s="9">
        <f t="shared" si="609"/>
        <v>412.14493031123266</v>
      </c>
      <c r="AR513" s="9">
        <f t="shared" si="589"/>
        <v>0</v>
      </c>
      <c r="AS513" s="30">
        <f t="shared" si="590"/>
        <v>2.4889501568871675E-3</v>
      </c>
      <c r="AT513" s="30">
        <f t="shared" si="591"/>
        <v>1.0258081889583932E-3</v>
      </c>
      <c r="AU513" s="30">
        <f t="shared" si="592"/>
        <v>0</v>
      </c>
      <c r="AV513" s="30">
        <f t="shared" si="593"/>
        <v>1.4631419679287743E-3</v>
      </c>
      <c r="AW513" s="28"/>
      <c r="AX513" s="52">
        <f t="shared" si="594"/>
        <v>45.995798899274853</v>
      </c>
      <c r="AY513" s="52">
        <f t="shared" si="595"/>
        <v>26.755014025545567</v>
      </c>
      <c r="AZ513" s="19"/>
      <c r="BA513" s="19"/>
      <c r="BB513" s="53">
        <f t="shared" si="596"/>
        <v>4.450386768002911</v>
      </c>
      <c r="BC513" s="53">
        <f t="shared" si="597"/>
        <v>-0.22251933840014554</v>
      </c>
      <c r="BD513" s="53">
        <f t="shared" si="598"/>
        <v>-5.5662683029731128E-3</v>
      </c>
      <c r="BE513" s="53">
        <f t="shared" si="599"/>
        <v>-2051.6163779167864</v>
      </c>
      <c r="BF513" s="53">
        <f t="shared" si="600"/>
        <v>-2047.3940767554866</v>
      </c>
      <c r="BG513" s="53">
        <f t="shared" si="601"/>
        <v>7.9290201104993301</v>
      </c>
      <c r="BH513" s="53">
        <f t="shared" si="610"/>
        <v>4.1231688264220363</v>
      </c>
      <c r="BI513" s="53">
        <f t="shared" si="602"/>
        <v>-2035.3418878185653</v>
      </c>
    </row>
    <row r="514" spans="1:61" x14ac:dyDescent="0.2">
      <c r="A514" s="34"/>
      <c r="B514" s="89"/>
      <c r="C514" s="91"/>
      <c r="D514" s="19"/>
      <c r="E514" s="55">
        <f t="shared" si="570"/>
        <v>77</v>
      </c>
      <c r="F514" s="27">
        <f t="shared" si="611"/>
        <v>19988.197324344859</v>
      </c>
      <c r="G514" s="27">
        <f t="shared" si="612"/>
        <v>999.40986621724301</v>
      </c>
      <c r="H514" s="28">
        <f t="shared" si="613"/>
        <v>25</v>
      </c>
      <c r="I514" s="27">
        <f t="shared" si="603"/>
        <v>2000000</v>
      </c>
      <c r="J514" s="56">
        <f t="shared" si="604"/>
        <v>9.0169999999999995</v>
      </c>
      <c r="K514" s="52">
        <f t="shared" si="571"/>
        <v>18034</v>
      </c>
      <c r="L514" s="28"/>
      <c r="M514" s="96">
        <f t="shared" si="606"/>
        <v>534.70201361296063</v>
      </c>
      <c r="N514" s="9">
        <v>0</v>
      </c>
      <c r="O514" s="30">
        <f t="shared" si="607"/>
        <v>2.226507321189245E-4</v>
      </c>
      <c r="P514" s="30">
        <f t="shared" si="572"/>
        <v>1.1905179479638881E-4</v>
      </c>
      <c r="Q514" s="30">
        <f t="shared" si="573"/>
        <v>0</v>
      </c>
      <c r="R514" s="30">
        <f t="shared" si="574"/>
        <v>1.0359893732253569E-4</v>
      </c>
      <c r="S514" s="28"/>
      <c r="T514" s="52">
        <f t="shared" si="575"/>
        <v>4.0713912875266534</v>
      </c>
      <c r="U514" s="52">
        <f t="shared" si="569"/>
        <v>1.8683032356746085</v>
      </c>
      <c r="V514" s="19"/>
      <c r="W514" s="19"/>
      <c r="X514" s="53">
        <f t="shared" si="576"/>
        <v>2.0707560017952784</v>
      </c>
      <c r="Y514" s="53">
        <f t="shared" si="577"/>
        <v>-0.10353780008976393</v>
      </c>
      <c r="Z514" s="53">
        <f t="shared" si="578"/>
        <v>-2.5899734330633922E-3</v>
      </c>
      <c r="AA514" s="53">
        <f t="shared" si="579"/>
        <v>-238.10358959277764</v>
      </c>
      <c r="AB514" s="53">
        <f t="shared" si="580"/>
        <v>-236.13896136450518</v>
      </c>
      <c r="AC514" s="53">
        <f t="shared" si="581"/>
        <v>4.2737324570942432</v>
      </c>
      <c r="AD514" s="53">
        <f t="shared" si="608"/>
        <v>0.49574649206010662</v>
      </c>
      <c r="AE514" s="53">
        <f t="shared" si="582"/>
        <v>-231.36948241535083</v>
      </c>
      <c r="AF514" s="19"/>
      <c r="AG514" s="46"/>
      <c r="AH514" s="19"/>
      <c r="AI514" s="55">
        <f t="shared" si="583"/>
        <v>77</v>
      </c>
      <c r="AJ514" s="27">
        <f t="shared" si="584"/>
        <v>19988.197324344859</v>
      </c>
      <c r="AK514" s="27">
        <f t="shared" si="585"/>
        <v>999.40986621724301</v>
      </c>
      <c r="AL514" s="28">
        <f t="shared" si="586"/>
        <v>25</v>
      </c>
      <c r="AM514" s="27">
        <f t="shared" si="587"/>
        <v>2000000</v>
      </c>
      <c r="AN514" s="56">
        <f t="shared" si="605"/>
        <v>9.0169999999999995</v>
      </c>
      <c r="AO514" s="52">
        <f t="shared" si="588"/>
        <v>18034</v>
      </c>
      <c r="AP514" s="28"/>
      <c r="AQ514" s="9">
        <f t="shared" si="609"/>
        <v>433.10863102649813</v>
      </c>
      <c r="AR514" s="9">
        <f t="shared" si="589"/>
        <v>0</v>
      </c>
      <c r="AS514" s="30">
        <f t="shared" si="590"/>
        <v>1.4631419679287743E-3</v>
      </c>
      <c r="AT514" s="30">
        <f t="shared" si="591"/>
        <v>6.3369941472704778E-4</v>
      </c>
      <c r="AU514" s="30">
        <f t="shared" si="592"/>
        <v>0</v>
      </c>
      <c r="AV514" s="30">
        <f t="shared" si="593"/>
        <v>8.2944255320172651E-4</v>
      </c>
      <c r="AW514" s="28"/>
      <c r="AX514" s="52">
        <f t="shared" si="594"/>
        <v>26.755014025545567</v>
      </c>
      <c r="AY514" s="52">
        <f t="shared" si="595"/>
        <v>14.958167004439936</v>
      </c>
      <c r="AZ514" s="19"/>
      <c r="BA514" s="19"/>
      <c r="BB514" s="53">
        <f t="shared" si="596"/>
        <v>2.0707560017952784</v>
      </c>
      <c r="BC514" s="53">
        <f t="shared" si="597"/>
        <v>-0.10353780008976393</v>
      </c>
      <c r="BD514" s="53">
        <f t="shared" si="598"/>
        <v>-2.5899734330633922E-3</v>
      </c>
      <c r="BE514" s="53">
        <f t="shared" si="599"/>
        <v>-1267.3988294540954</v>
      </c>
      <c r="BF514" s="53">
        <f t="shared" si="600"/>
        <v>-1265.434201225823</v>
      </c>
      <c r="BG514" s="53">
        <f t="shared" si="601"/>
        <v>4.2737324570942432</v>
      </c>
      <c r="BH514" s="53">
        <f t="shared" si="610"/>
        <v>2.3579842174238697</v>
      </c>
      <c r="BI514" s="53">
        <f t="shared" si="602"/>
        <v>-1258.802484551305</v>
      </c>
    </row>
    <row r="515" spans="1:61" x14ac:dyDescent="0.2">
      <c r="A515" s="34"/>
      <c r="B515" s="89"/>
      <c r="C515" s="91"/>
      <c r="D515" s="19"/>
      <c r="E515" s="55">
        <f t="shared" si="570"/>
        <v>78</v>
      </c>
      <c r="F515" s="27">
        <f t="shared" si="611"/>
        <v>19988.197324344859</v>
      </c>
      <c r="G515" s="27">
        <f t="shared" si="612"/>
        <v>999.40986621724301</v>
      </c>
      <c r="H515" s="28">
        <f t="shared" si="613"/>
        <v>25</v>
      </c>
      <c r="I515" s="27">
        <f t="shared" si="603"/>
        <v>2000000</v>
      </c>
      <c r="J515" s="56">
        <f t="shared" si="604"/>
        <v>8.859</v>
      </c>
      <c r="K515" s="52">
        <f t="shared" si="571"/>
        <v>17718</v>
      </c>
      <c r="L515" s="28"/>
      <c r="M515" s="96">
        <f t="shared" si="606"/>
        <v>561.14625297214752</v>
      </c>
      <c r="N515" s="9">
        <v>0</v>
      </c>
      <c r="O515" s="30">
        <f t="shared" si="607"/>
        <v>1.0359893732253569E-4</v>
      </c>
      <c r="P515" s="30">
        <f t="shared" si="572"/>
        <v>5.8134155490437267E-5</v>
      </c>
      <c r="Q515" s="30">
        <f t="shared" si="573"/>
        <v>0</v>
      </c>
      <c r="R515" s="30">
        <f t="shared" si="574"/>
        <v>4.5464781832098422E-5</v>
      </c>
      <c r="S515" s="28"/>
      <c r="T515" s="52">
        <f t="shared" si="575"/>
        <v>1.8683032356746085</v>
      </c>
      <c r="U515" s="52">
        <f t="shared" si="569"/>
        <v>0.80554500450111988</v>
      </c>
      <c r="V515" s="19"/>
      <c r="W515" s="19"/>
      <c r="X515" s="53">
        <f t="shared" si="576"/>
        <v>0.90875903056827245</v>
      </c>
      <c r="Y515" s="53">
        <f t="shared" si="577"/>
        <v>-4.5437951528413623E-2</v>
      </c>
      <c r="Z515" s="53">
        <f t="shared" si="578"/>
        <v>-1.1366195458024605E-3</v>
      </c>
      <c r="AA515" s="53">
        <f t="shared" si="579"/>
        <v>-116.26831098087453</v>
      </c>
      <c r="AB515" s="53">
        <f t="shared" si="580"/>
        <v>-115.40612652138047</v>
      </c>
      <c r="AC515" s="53">
        <f t="shared" si="581"/>
        <v>2.1797173315519971</v>
      </c>
      <c r="AD515" s="53">
        <f t="shared" si="608"/>
        <v>0.22425579499064124</v>
      </c>
      <c r="AE515" s="53">
        <f t="shared" si="582"/>
        <v>-113.00215339483783</v>
      </c>
      <c r="AF515" s="19"/>
      <c r="AG515" s="46"/>
      <c r="AH515" s="19"/>
      <c r="AI515" s="55">
        <f t="shared" si="583"/>
        <v>78</v>
      </c>
      <c r="AJ515" s="27">
        <f t="shared" si="584"/>
        <v>19988.197324344859</v>
      </c>
      <c r="AK515" s="27">
        <f t="shared" si="585"/>
        <v>999.40986621724301</v>
      </c>
      <c r="AL515" s="28">
        <f t="shared" si="586"/>
        <v>25</v>
      </c>
      <c r="AM515" s="27">
        <f t="shared" si="587"/>
        <v>2000000</v>
      </c>
      <c r="AN515" s="56">
        <f t="shared" si="605"/>
        <v>8.859</v>
      </c>
      <c r="AO515" s="52">
        <f t="shared" si="588"/>
        <v>17718</v>
      </c>
      <c r="AP515" s="28"/>
      <c r="AQ515" s="9">
        <f t="shared" si="609"/>
        <v>454.52846490743951</v>
      </c>
      <c r="AR515" s="9">
        <f t="shared" si="589"/>
        <v>0</v>
      </c>
      <c r="AS515" s="30">
        <f t="shared" si="590"/>
        <v>8.2944255320172651E-4</v>
      </c>
      <c r="AT515" s="30">
        <f t="shared" si="591"/>
        <v>3.77005250435688E-4</v>
      </c>
      <c r="AU515" s="30">
        <f t="shared" si="592"/>
        <v>0</v>
      </c>
      <c r="AV515" s="30">
        <f t="shared" si="593"/>
        <v>4.5243730276603851E-4</v>
      </c>
      <c r="AW515" s="28"/>
      <c r="AX515" s="52">
        <f t="shared" si="594"/>
        <v>14.958167004439936</v>
      </c>
      <c r="AY515" s="52">
        <f t="shared" si="595"/>
        <v>8.0162841304086712</v>
      </c>
      <c r="AZ515" s="19"/>
      <c r="BA515" s="19"/>
      <c r="BB515" s="53">
        <f t="shared" si="596"/>
        <v>0.90875903056827245</v>
      </c>
      <c r="BC515" s="53">
        <f t="shared" si="597"/>
        <v>-4.5437951528413623E-2</v>
      </c>
      <c r="BD515" s="53">
        <f t="shared" si="598"/>
        <v>-1.1366195458024605E-3</v>
      </c>
      <c r="BE515" s="53">
        <f t="shared" si="599"/>
        <v>-754.01050087137605</v>
      </c>
      <c r="BF515" s="53">
        <f t="shared" si="600"/>
        <v>-753.14831641188198</v>
      </c>
      <c r="BG515" s="53">
        <f t="shared" si="601"/>
        <v>2.1797173315519971</v>
      </c>
      <c r="BH515" s="53">
        <f t="shared" si="610"/>
        <v>1.2988830012177544</v>
      </c>
      <c r="BI515" s="53">
        <f t="shared" si="602"/>
        <v>-749.66971607911228</v>
      </c>
    </row>
    <row r="516" spans="1:61" x14ac:dyDescent="0.2">
      <c r="A516" s="34"/>
      <c r="B516" s="89"/>
      <c r="C516" s="91"/>
      <c r="D516" s="19"/>
      <c r="E516" s="55">
        <f t="shared" si="570"/>
        <v>79</v>
      </c>
      <c r="F516" s="27">
        <f t="shared" si="611"/>
        <v>19988.197324344859</v>
      </c>
      <c r="G516" s="27">
        <f t="shared" si="612"/>
        <v>999.40986621724301</v>
      </c>
      <c r="H516" s="28">
        <f t="shared" si="613"/>
        <v>25</v>
      </c>
      <c r="I516" s="27">
        <f t="shared" si="603"/>
        <v>2000000</v>
      </c>
      <c r="J516" s="56">
        <f t="shared" si="604"/>
        <v>8.6679999999999993</v>
      </c>
      <c r="K516" s="52">
        <f t="shared" si="571"/>
        <v>17336</v>
      </c>
      <c r="L516" s="28"/>
      <c r="M516" s="96">
        <f t="shared" si="606"/>
        <v>588.07578968269388</v>
      </c>
      <c r="N516" s="9">
        <v>0</v>
      </c>
      <c r="O516" s="30">
        <f t="shared" si="607"/>
        <v>4.5464781832098422E-5</v>
      </c>
      <c r="P516" s="30">
        <f t="shared" si="572"/>
        <v>2.6736737478662671E-5</v>
      </c>
      <c r="Q516" s="30">
        <f t="shared" si="573"/>
        <v>0</v>
      </c>
      <c r="R516" s="30">
        <f t="shared" si="574"/>
        <v>1.8728044353435751E-5</v>
      </c>
      <c r="S516" s="28"/>
      <c r="T516" s="52">
        <f t="shared" si="575"/>
        <v>0.80554500450111988</v>
      </c>
      <c r="U516" s="52">
        <f t="shared" si="569"/>
        <v>0.32466937691116216</v>
      </c>
      <c r="V516" s="19"/>
      <c r="W516" s="19"/>
      <c r="X516" s="53">
        <f t="shared" si="576"/>
        <v>0.37433984603555631</v>
      </c>
      <c r="Y516" s="53">
        <f t="shared" si="577"/>
        <v>-1.8716992301777816E-2</v>
      </c>
      <c r="Z516" s="53">
        <f t="shared" si="578"/>
        <v>-4.6820110883589376E-4</v>
      </c>
      <c r="AA516" s="53">
        <f t="shared" si="579"/>
        <v>-53.473474957325344</v>
      </c>
      <c r="AB516" s="53">
        <f t="shared" si="580"/>
        <v>-53.118320304700404</v>
      </c>
      <c r="AC516" s="53">
        <f t="shared" si="581"/>
        <v>1.047388513639429</v>
      </c>
      <c r="AD516" s="53">
        <f t="shared" si="608"/>
        <v>9.5327391751257873E-2</v>
      </c>
      <c r="AE516" s="53">
        <f t="shared" si="582"/>
        <v>-51.975604399309724</v>
      </c>
      <c r="AF516" s="19"/>
      <c r="AG516" s="46"/>
      <c r="AH516" s="19"/>
      <c r="AI516" s="55">
        <f t="shared" si="583"/>
        <v>79</v>
      </c>
      <c r="AJ516" s="27">
        <f t="shared" si="584"/>
        <v>19988.197324344859</v>
      </c>
      <c r="AK516" s="27">
        <f t="shared" si="585"/>
        <v>999.40986621724301</v>
      </c>
      <c r="AL516" s="28">
        <f t="shared" si="586"/>
        <v>25</v>
      </c>
      <c r="AM516" s="27">
        <f t="shared" si="587"/>
        <v>2000000</v>
      </c>
      <c r="AN516" s="56">
        <f t="shared" si="605"/>
        <v>8.6679999999999993</v>
      </c>
      <c r="AO516" s="52">
        <f t="shared" si="588"/>
        <v>17336</v>
      </c>
      <c r="AP516" s="28"/>
      <c r="AQ516" s="9">
        <f t="shared" si="609"/>
        <v>476.34138964298205</v>
      </c>
      <c r="AR516" s="9">
        <f t="shared" si="589"/>
        <v>0</v>
      </c>
      <c r="AS516" s="30">
        <f t="shared" si="590"/>
        <v>4.5243730276603851E-4</v>
      </c>
      <c r="AT516" s="30">
        <f t="shared" si="591"/>
        <v>2.1551461352589741E-4</v>
      </c>
      <c r="AU516" s="30">
        <f t="shared" si="592"/>
        <v>0</v>
      </c>
      <c r="AV516" s="30">
        <f t="shared" si="593"/>
        <v>2.369226892401411E-4</v>
      </c>
      <c r="AW516" s="28"/>
      <c r="AX516" s="52">
        <f t="shared" si="594"/>
        <v>8.0162841304086712</v>
      </c>
      <c r="AY516" s="52">
        <f t="shared" si="595"/>
        <v>4.1072917406670859</v>
      </c>
      <c r="AZ516" s="19"/>
      <c r="BA516" s="19"/>
      <c r="BB516" s="53">
        <f t="shared" si="596"/>
        <v>0.37433984603555631</v>
      </c>
      <c r="BC516" s="53">
        <f t="shared" si="597"/>
        <v>-1.8716992301777816E-2</v>
      </c>
      <c r="BD516" s="53">
        <f t="shared" si="598"/>
        <v>-4.6820110883589376E-4</v>
      </c>
      <c r="BE516" s="53">
        <f t="shared" si="599"/>
        <v>-431.02922705179481</v>
      </c>
      <c r="BF516" s="53">
        <f t="shared" si="600"/>
        <v>-430.67407239916986</v>
      </c>
      <c r="BG516" s="53">
        <f t="shared" si="601"/>
        <v>1.047388513639429</v>
      </c>
      <c r="BH516" s="53">
        <f t="shared" si="610"/>
        <v>0.68730119519118937</v>
      </c>
      <c r="BI516" s="53">
        <f t="shared" si="602"/>
        <v>-428.93938269033924</v>
      </c>
    </row>
    <row r="517" spans="1:61" x14ac:dyDescent="0.2">
      <c r="A517" s="34"/>
      <c r="B517" s="89"/>
      <c r="C517" s="91"/>
      <c r="D517" s="19"/>
      <c r="E517" s="55">
        <f t="shared" si="570"/>
        <v>80</v>
      </c>
      <c r="F517" s="27">
        <f t="shared" si="611"/>
        <v>19988.197324344859</v>
      </c>
      <c r="G517" s="27">
        <f t="shared" si="612"/>
        <v>999.40986621724301</v>
      </c>
      <c r="H517" s="28">
        <f t="shared" si="613"/>
        <v>25</v>
      </c>
      <c r="I517" s="27">
        <f t="shared" si="603"/>
        <v>2000000</v>
      </c>
      <c r="J517" s="56">
        <f t="shared" si="604"/>
        <v>8.4420000000000002</v>
      </c>
      <c r="K517" s="52">
        <f t="shared" si="571"/>
        <v>16884</v>
      </c>
      <c r="L517" s="28"/>
      <c r="M517" s="96">
        <f t="shared" si="606"/>
        <v>615.42359159128341</v>
      </c>
      <c r="N517" s="9">
        <v>0</v>
      </c>
      <c r="O517" s="30">
        <f t="shared" si="607"/>
        <v>1.8728044353435751E-5</v>
      </c>
      <c r="P517" s="30">
        <f t="shared" si="572"/>
        <v>1.1525680319472285E-5</v>
      </c>
      <c r="Q517" s="30">
        <f t="shared" si="573"/>
        <v>0</v>
      </c>
      <c r="R517" s="30">
        <f t="shared" si="574"/>
        <v>7.2023640339634654E-6</v>
      </c>
      <c r="S517" s="28"/>
      <c r="T517" s="52">
        <f t="shared" si="575"/>
        <v>0.32466937691116216</v>
      </c>
      <c r="U517" s="52">
        <f t="shared" si="569"/>
        <v>0.12160471434943915</v>
      </c>
      <c r="V517" s="19"/>
      <c r="W517" s="19"/>
      <c r="X517" s="53">
        <f t="shared" si="576"/>
        <v>0.14396227351262619</v>
      </c>
      <c r="Y517" s="53">
        <f t="shared" si="577"/>
        <v>-7.1981136756313095E-3</v>
      </c>
      <c r="Z517" s="53">
        <f t="shared" si="578"/>
        <v>-1.8005910084908664E-4</v>
      </c>
      <c r="AA517" s="53">
        <f t="shared" si="579"/>
        <v>-23.051360638944569</v>
      </c>
      <c r="AB517" s="53">
        <f t="shared" si="580"/>
        <v>-22.914776538208422</v>
      </c>
      <c r="AC517" s="53">
        <f t="shared" si="581"/>
        <v>0.47197315697784897</v>
      </c>
      <c r="AD517" s="53">
        <f t="shared" si="608"/>
        <v>3.788190933189059E-2</v>
      </c>
      <c r="AE517" s="53">
        <f t="shared" si="582"/>
        <v>-22.404921471898682</v>
      </c>
      <c r="AF517" s="19"/>
      <c r="AG517" s="46"/>
      <c r="AH517" s="19"/>
      <c r="AI517" s="55">
        <f t="shared" si="583"/>
        <v>80</v>
      </c>
      <c r="AJ517" s="27">
        <f t="shared" si="584"/>
        <v>19988.197324344859</v>
      </c>
      <c r="AK517" s="27">
        <f t="shared" si="585"/>
        <v>999.40986621724301</v>
      </c>
      <c r="AL517" s="28">
        <f t="shared" si="586"/>
        <v>25</v>
      </c>
      <c r="AM517" s="27">
        <f t="shared" si="587"/>
        <v>2000000</v>
      </c>
      <c r="AN517" s="56">
        <f t="shared" si="605"/>
        <v>8.4420000000000002</v>
      </c>
      <c r="AO517" s="52">
        <f t="shared" si="588"/>
        <v>16884</v>
      </c>
      <c r="AP517" s="28"/>
      <c r="AQ517" s="9">
        <f t="shared" si="609"/>
        <v>498.49310918893957</v>
      </c>
      <c r="AR517" s="9">
        <f t="shared" si="589"/>
        <v>0</v>
      </c>
      <c r="AS517" s="30">
        <f t="shared" si="590"/>
        <v>2.369226892401411E-4</v>
      </c>
      <c r="AT517" s="30">
        <f t="shared" si="591"/>
        <v>1.1810432799672285E-4</v>
      </c>
      <c r="AU517" s="30">
        <f t="shared" si="592"/>
        <v>0</v>
      </c>
      <c r="AV517" s="30">
        <f t="shared" si="593"/>
        <v>1.1881836124341825E-4</v>
      </c>
      <c r="AW517" s="28"/>
      <c r="AX517" s="52">
        <f t="shared" si="594"/>
        <v>4.1072917406670859</v>
      </c>
      <c r="AY517" s="52">
        <f t="shared" si="595"/>
        <v>2.0061292112338736</v>
      </c>
      <c r="AZ517" s="19"/>
      <c r="BA517" s="19"/>
      <c r="BB517" s="53">
        <f t="shared" si="596"/>
        <v>0.14396227351262619</v>
      </c>
      <c r="BC517" s="53">
        <f t="shared" si="597"/>
        <v>-7.1981136756313095E-3</v>
      </c>
      <c r="BD517" s="53">
        <f t="shared" si="598"/>
        <v>-1.8005910084908664E-4</v>
      </c>
      <c r="BE517" s="53">
        <f t="shared" si="599"/>
        <v>-236.20865599344569</v>
      </c>
      <c r="BF517" s="53">
        <f t="shared" si="600"/>
        <v>-236.07207189270954</v>
      </c>
      <c r="BG517" s="53">
        <f t="shared" si="601"/>
        <v>0.47197315697784897</v>
      </c>
      <c r="BH517" s="53">
        <f t="shared" si="610"/>
        <v>0.34842058068726406</v>
      </c>
      <c r="BI517" s="53">
        <f t="shared" si="602"/>
        <v>-235.25167815504443</v>
      </c>
    </row>
    <row r="518" spans="1:61" x14ac:dyDescent="0.2">
      <c r="A518" s="34"/>
      <c r="B518" s="89"/>
      <c r="C518" s="91"/>
      <c r="D518" s="19"/>
      <c r="E518" s="55">
        <f t="shared" si="570"/>
        <v>81</v>
      </c>
      <c r="F518" s="27">
        <f t="shared" si="611"/>
        <v>19988.197324344859</v>
      </c>
      <c r="G518" s="27">
        <f t="shared" si="612"/>
        <v>999.40986621724301</v>
      </c>
      <c r="H518" s="28">
        <f t="shared" si="613"/>
        <v>25</v>
      </c>
      <c r="I518" s="27">
        <f t="shared" si="603"/>
        <v>2000000</v>
      </c>
      <c r="J518" s="56">
        <f t="shared" si="604"/>
        <v>8.1790000000000003</v>
      </c>
      <c r="K518" s="52">
        <f t="shared" si="571"/>
        <v>16358</v>
      </c>
      <c r="L518" s="28"/>
      <c r="M518" s="96">
        <f t="shared" si="606"/>
        <v>643.13518343898352</v>
      </c>
      <c r="N518" s="9">
        <v>0</v>
      </c>
      <c r="O518" s="30">
        <f t="shared" si="607"/>
        <v>7.2023640339634654E-6</v>
      </c>
      <c r="P518" s="30">
        <f t="shared" si="572"/>
        <v>4.6320937141774313E-6</v>
      </c>
      <c r="Q518" s="30">
        <f t="shared" si="573"/>
        <v>0</v>
      </c>
      <c r="R518" s="30">
        <f t="shared" si="574"/>
        <v>2.5702703197860341E-6</v>
      </c>
      <c r="S518" s="28"/>
      <c r="T518" s="52">
        <f t="shared" si="575"/>
        <v>0.12160471434943915</v>
      </c>
      <c r="U518" s="52">
        <f t="shared" si="569"/>
        <v>4.2044481891059943E-2</v>
      </c>
      <c r="V518" s="19"/>
      <c r="W518" s="19"/>
      <c r="X518" s="53">
        <f t="shared" si="576"/>
        <v>5.1375070328790212E-2</v>
      </c>
      <c r="Y518" s="53">
        <f t="shared" si="577"/>
        <v>-2.5687535164395105E-3</v>
      </c>
      <c r="Z518" s="53">
        <f t="shared" si="578"/>
        <v>-6.4256757994650854E-5</v>
      </c>
      <c r="AA518" s="53">
        <f t="shared" si="579"/>
        <v>-9.2641874283548624</v>
      </c>
      <c r="AB518" s="53">
        <f t="shared" si="580"/>
        <v>-9.2154453683005055</v>
      </c>
      <c r="AC518" s="53">
        <f t="shared" si="581"/>
        <v>0.19838802999583485</v>
      </c>
      <c r="AD518" s="53">
        <f t="shared" si="608"/>
        <v>1.3990086800188975E-2</v>
      </c>
      <c r="AE518" s="53">
        <f t="shared" si="582"/>
        <v>-9.0030672515044827</v>
      </c>
      <c r="AF518" s="19"/>
      <c r="AG518" s="46"/>
      <c r="AH518" s="19"/>
      <c r="AI518" s="55">
        <f t="shared" si="583"/>
        <v>81</v>
      </c>
      <c r="AJ518" s="27">
        <f t="shared" si="584"/>
        <v>19988.197324344859</v>
      </c>
      <c r="AK518" s="27">
        <f t="shared" si="585"/>
        <v>999.40986621724301</v>
      </c>
      <c r="AL518" s="28">
        <f t="shared" si="586"/>
        <v>25</v>
      </c>
      <c r="AM518" s="27">
        <f t="shared" si="587"/>
        <v>2000000</v>
      </c>
      <c r="AN518" s="56">
        <f t="shared" si="605"/>
        <v>8.1790000000000003</v>
      </c>
      <c r="AO518" s="52">
        <f t="shared" si="588"/>
        <v>16358</v>
      </c>
      <c r="AP518" s="28"/>
      <c r="AQ518" s="9">
        <f t="shared" si="609"/>
        <v>520.93949858557664</v>
      </c>
      <c r="AR518" s="9">
        <f t="shared" si="589"/>
        <v>0</v>
      </c>
      <c r="AS518" s="30">
        <f t="shared" si="590"/>
        <v>1.1881836124341825E-4</v>
      </c>
      <c r="AT518" s="30">
        <f t="shared" si="591"/>
        <v>6.1897177528906215E-5</v>
      </c>
      <c r="AU518" s="30">
        <f t="shared" si="592"/>
        <v>0</v>
      </c>
      <c r="AV518" s="30">
        <f t="shared" si="593"/>
        <v>5.6921183714512034E-5</v>
      </c>
      <c r="AW518" s="28"/>
      <c r="AX518" s="52">
        <f t="shared" si="594"/>
        <v>2.0061292112338736</v>
      </c>
      <c r="AY518" s="52">
        <f t="shared" si="595"/>
        <v>0.93111672320198779</v>
      </c>
      <c r="AZ518" s="19"/>
      <c r="BA518" s="19"/>
      <c r="BB518" s="53">
        <f t="shared" si="596"/>
        <v>5.1375070328790212E-2</v>
      </c>
      <c r="BC518" s="53">
        <f t="shared" si="597"/>
        <v>-2.5687535164395105E-3</v>
      </c>
      <c r="BD518" s="53">
        <f t="shared" si="598"/>
        <v>-6.4256757994650854E-5</v>
      </c>
      <c r="BE518" s="53">
        <f t="shared" si="599"/>
        <v>-123.79435505781242</v>
      </c>
      <c r="BF518" s="53">
        <f t="shared" si="600"/>
        <v>-123.74561299775807</v>
      </c>
      <c r="BG518" s="53">
        <f t="shared" si="601"/>
        <v>0.19838802999583485</v>
      </c>
      <c r="BH518" s="53">
        <f t="shared" si="610"/>
        <v>0.16870226187918858</v>
      </c>
      <c r="BI518" s="53">
        <f t="shared" si="602"/>
        <v>-123.37852270588304</v>
      </c>
    </row>
    <row r="519" spans="1:61" x14ac:dyDescent="0.2">
      <c r="A519" s="34"/>
      <c r="B519" s="89"/>
      <c r="C519" s="91"/>
      <c r="D519" s="19"/>
      <c r="E519" s="55">
        <f t="shared" si="570"/>
        <v>82</v>
      </c>
      <c r="F519" s="27">
        <f t="shared" si="611"/>
        <v>19988.197324344859</v>
      </c>
      <c r="G519" s="27">
        <f t="shared" si="612"/>
        <v>999.40986621724301</v>
      </c>
      <c r="H519" s="28">
        <f t="shared" si="613"/>
        <v>25</v>
      </c>
      <c r="I519" s="27">
        <f t="shared" si="603"/>
        <v>2000000</v>
      </c>
      <c r="J519" s="56">
        <f t="shared" si="604"/>
        <v>7.8780000000000001</v>
      </c>
      <c r="K519" s="52">
        <f t="shared" si="571"/>
        <v>15756</v>
      </c>
      <c r="L519" s="28"/>
      <c r="M519" s="96">
        <f t="shared" si="606"/>
        <v>671.18473729163918</v>
      </c>
      <c r="N519" s="9">
        <v>0</v>
      </c>
      <c r="O519" s="30">
        <f t="shared" si="607"/>
        <v>2.5702703197860341E-6</v>
      </c>
      <c r="P519" s="30">
        <f t="shared" si="572"/>
        <v>1.7251262093540868E-6</v>
      </c>
      <c r="Q519" s="30">
        <f t="shared" si="573"/>
        <v>0</v>
      </c>
      <c r="R519" s="30">
        <f t="shared" si="574"/>
        <v>8.451441104319473E-7</v>
      </c>
      <c r="S519" s="28"/>
      <c r="T519" s="52">
        <f t="shared" si="575"/>
        <v>4.2044481891059943E-2</v>
      </c>
      <c r="U519" s="52">
        <f t="shared" si="569"/>
        <v>1.3316090603965762E-2</v>
      </c>
      <c r="V519" s="19"/>
      <c r="W519" s="19"/>
      <c r="X519" s="53">
        <f t="shared" si="576"/>
        <v>1.6892907246821666E-2</v>
      </c>
      <c r="Y519" s="53">
        <f t="shared" si="577"/>
        <v>-8.4464536234108334E-4</v>
      </c>
      <c r="Z519" s="53">
        <f t="shared" si="578"/>
        <v>-2.1128602760798683E-5</v>
      </c>
      <c r="AA519" s="53">
        <f t="shared" si="579"/>
        <v>-3.4502524187081733</v>
      </c>
      <c r="AB519" s="53">
        <f t="shared" si="580"/>
        <v>-3.4342252854264537</v>
      </c>
      <c r="AC519" s="53">
        <f t="shared" si="581"/>
        <v>7.7319091709025609E-2</v>
      </c>
      <c r="AD519" s="53">
        <f t="shared" si="608"/>
        <v>4.7691896606701662E-3</v>
      </c>
      <c r="AE519" s="53">
        <f t="shared" si="582"/>
        <v>-3.352137004056758</v>
      </c>
      <c r="AF519" s="19"/>
      <c r="AG519" s="46"/>
      <c r="AH519" s="19"/>
      <c r="AI519" s="55">
        <f t="shared" si="583"/>
        <v>82</v>
      </c>
      <c r="AJ519" s="27">
        <f t="shared" si="584"/>
        <v>19988.197324344859</v>
      </c>
      <c r="AK519" s="27">
        <f t="shared" si="585"/>
        <v>999.40986621724301</v>
      </c>
      <c r="AL519" s="28">
        <f t="shared" si="586"/>
        <v>25</v>
      </c>
      <c r="AM519" s="27">
        <f t="shared" si="587"/>
        <v>2000000</v>
      </c>
      <c r="AN519" s="56">
        <f t="shared" si="605"/>
        <v>7.8780000000000001</v>
      </c>
      <c r="AO519" s="52">
        <f t="shared" si="588"/>
        <v>15756</v>
      </c>
      <c r="AP519" s="28"/>
      <c r="AQ519" s="9">
        <f t="shared" si="609"/>
        <v>543.65963720622779</v>
      </c>
      <c r="AR519" s="9">
        <f t="shared" si="589"/>
        <v>0</v>
      </c>
      <c r="AS519" s="30">
        <f t="shared" si="590"/>
        <v>5.6921183714512034E-5</v>
      </c>
      <c r="AT519" s="30">
        <f t="shared" si="591"/>
        <v>3.0945750087580653E-5</v>
      </c>
      <c r="AU519" s="30">
        <f t="shared" si="592"/>
        <v>0</v>
      </c>
      <c r="AV519" s="30">
        <f t="shared" si="593"/>
        <v>2.5975433626931381E-5</v>
      </c>
      <c r="AW519" s="28"/>
      <c r="AX519" s="52">
        <f t="shared" si="594"/>
        <v>0.93111672320198779</v>
      </c>
      <c r="AY519" s="52">
        <f t="shared" si="595"/>
        <v>0.40926893222593086</v>
      </c>
      <c r="AZ519" s="19"/>
      <c r="BA519" s="19"/>
      <c r="BB519" s="53">
        <f t="shared" si="596"/>
        <v>1.6892907246821666E-2</v>
      </c>
      <c r="BC519" s="53">
        <f t="shared" si="597"/>
        <v>-8.4464536234108334E-4</v>
      </c>
      <c r="BD519" s="53">
        <f t="shared" si="598"/>
        <v>-2.1128602760798683E-5</v>
      </c>
      <c r="BE519" s="53">
        <f t="shared" si="599"/>
        <v>-61.891500175161305</v>
      </c>
      <c r="BF519" s="53">
        <f t="shared" si="600"/>
        <v>-61.875473041879587</v>
      </c>
      <c r="BG519" s="53">
        <f t="shared" si="601"/>
        <v>7.7319091709025609E-2</v>
      </c>
      <c r="BH519" s="53">
        <f t="shared" si="610"/>
        <v>7.775858326259899E-2</v>
      </c>
      <c r="BI519" s="53">
        <f t="shared" si="602"/>
        <v>-61.720395366907958</v>
      </c>
    </row>
    <row r="520" spans="1:61" x14ac:dyDescent="0.2">
      <c r="A520" s="34"/>
      <c r="B520" s="89"/>
      <c r="C520" s="91"/>
      <c r="D520" s="19"/>
      <c r="E520" s="55">
        <f t="shared" si="570"/>
        <v>83</v>
      </c>
      <c r="F520" s="27">
        <f t="shared" si="611"/>
        <v>19988.197324344859</v>
      </c>
      <c r="G520" s="27">
        <f t="shared" si="612"/>
        <v>999.40986621724301</v>
      </c>
      <c r="H520" s="28">
        <f t="shared" si="613"/>
        <v>25</v>
      </c>
      <c r="I520" s="27">
        <f t="shared" si="603"/>
        <v>2000000</v>
      </c>
      <c r="J520" s="56">
        <f t="shared" si="604"/>
        <v>7.5369999999999999</v>
      </c>
      <c r="K520" s="52">
        <f t="shared" si="571"/>
        <v>15074</v>
      </c>
      <c r="L520" s="28"/>
      <c r="M520" s="96">
        <f t="shared" si="606"/>
        <v>699.55870349074962</v>
      </c>
      <c r="N520" s="9">
        <v>0</v>
      </c>
      <c r="O520" s="30">
        <f t="shared" si="607"/>
        <v>8.451441104319473E-7</v>
      </c>
      <c r="P520" s="30">
        <f t="shared" si="572"/>
        <v>5.9122791815661597E-7</v>
      </c>
      <c r="Q520" s="30">
        <f t="shared" si="573"/>
        <v>0</v>
      </c>
      <c r="R520" s="30">
        <f t="shared" si="574"/>
        <v>2.5391619227533133E-7</v>
      </c>
      <c r="S520" s="28"/>
      <c r="T520" s="52">
        <f t="shared" si="575"/>
        <v>1.3316090603965762E-2</v>
      </c>
      <c r="U520" s="52">
        <f t="shared" si="569"/>
        <v>3.8275326823583446E-3</v>
      </c>
      <c r="V520" s="19"/>
      <c r="W520" s="19"/>
      <c r="X520" s="53">
        <f t="shared" si="576"/>
        <v>5.0753269550456127E-3</v>
      </c>
      <c r="Y520" s="53">
        <f t="shared" si="577"/>
        <v>-2.5376634775228064E-4</v>
      </c>
      <c r="Z520" s="53">
        <f t="shared" si="578"/>
        <v>-6.3479048068832831E-6</v>
      </c>
      <c r="AA520" s="53">
        <f t="shared" si="579"/>
        <v>-1.182455836313232</v>
      </c>
      <c r="AB520" s="53">
        <f t="shared" si="580"/>
        <v>-1.1776406236107455</v>
      </c>
      <c r="AC520" s="53">
        <f t="shared" si="581"/>
        <v>2.7757476837897574E-2</v>
      </c>
      <c r="AD520" s="53">
        <f t="shared" si="608"/>
        <v>1.4890310390537882E-3</v>
      </c>
      <c r="AE520" s="53">
        <f t="shared" si="582"/>
        <v>-1.148394115733794</v>
      </c>
      <c r="AF520" s="19"/>
      <c r="AG520" s="46"/>
      <c r="AH520" s="19"/>
      <c r="AI520" s="55">
        <f t="shared" si="583"/>
        <v>83</v>
      </c>
      <c r="AJ520" s="27">
        <f t="shared" si="584"/>
        <v>19988.197324344859</v>
      </c>
      <c r="AK520" s="27">
        <f t="shared" si="585"/>
        <v>999.40986621724301</v>
      </c>
      <c r="AL520" s="28">
        <f t="shared" si="586"/>
        <v>25</v>
      </c>
      <c r="AM520" s="27">
        <f t="shared" si="587"/>
        <v>2000000</v>
      </c>
      <c r="AN520" s="56">
        <f t="shared" si="605"/>
        <v>7.5369999999999999</v>
      </c>
      <c r="AO520" s="52">
        <f t="shared" si="588"/>
        <v>15074</v>
      </c>
      <c r="AP520" s="28"/>
      <c r="AQ520" s="9">
        <f t="shared" si="609"/>
        <v>566.6425498275072</v>
      </c>
      <c r="AR520" s="9">
        <f t="shared" si="589"/>
        <v>0</v>
      </c>
      <c r="AS520" s="30">
        <f t="shared" si="590"/>
        <v>2.5975433626931381E-5</v>
      </c>
      <c r="AT520" s="30">
        <f t="shared" si="591"/>
        <v>1.4718785943239572E-5</v>
      </c>
      <c r="AU520" s="30">
        <f t="shared" si="592"/>
        <v>0</v>
      </c>
      <c r="AV520" s="30">
        <f t="shared" si="593"/>
        <v>1.1256647683691808E-5</v>
      </c>
      <c r="AW520" s="28"/>
      <c r="AX520" s="52">
        <f t="shared" si="594"/>
        <v>0.40926893222593086</v>
      </c>
      <c r="AY520" s="52">
        <f t="shared" si="595"/>
        <v>0.16968270718397033</v>
      </c>
      <c r="AZ520" s="19"/>
      <c r="BA520" s="19"/>
      <c r="BB520" s="53">
        <f t="shared" si="596"/>
        <v>5.0753269550456127E-3</v>
      </c>
      <c r="BC520" s="53">
        <f t="shared" si="597"/>
        <v>-2.5376634775228064E-4</v>
      </c>
      <c r="BD520" s="53">
        <f t="shared" si="598"/>
        <v>-6.3479048068832831E-6</v>
      </c>
      <c r="BE520" s="53">
        <f t="shared" si="599"/>
        <v>-29.437571886479144</v>
      </c>
      <c r="BF520" s="53">
        <f t="shared" si="600"/>
        <v>-29.432756673776659</v>
      </c>
      <c r="BG520" s="53">
        <f t="shared" si="601"/>
        <v>2.7757476837897574E-2</v>
      </c>
      <c r="BH520" s="53">
        <f t="shared" si="610"/>
        <v>3.3995228468336386E-2</v>
      </c>
      <c r="BI520" s="53">
        <f t="shared" si="602"/>
        <v>-29.371003968470426</v>
      </c>
    </row>
    <row r="521" spans="1:61" x14ac:dyDescent="0.2">
      <c r="A521" s="34"/>
      <c r="B521" s="89"/>
      <c r="C521" s="91"/>
      <c r="D521" s="19"/>
      <c r="E521" s="55">
        <f t="shared" si="570"/>
        <v>84</v>
      </c>
      <c r="F521" s="27">
        <f t="shared" si="611"/>
        <v>19988.197324344859</v>
      </c>
      <c r="G521" s="27">
        <f t="shared" si="612"/>
        <v>999.40986621724301</v>
      </c>
      <c r="H521" s="28">
        <f t="shared" si="613"/>
        <v>25</v>
      </c>
      <c r="I521" s="27">
        <f t="shared" si="603"/>
        <v>2000000</v>
      </c>
      <c r="J521" s="56">
        <f t="shared" si="604"/>
        <v>7.1529999999999996</v>
      </c>
      <c r="K521" s="52">
        <f t="shared" si="571"/>
        <v>14306</v>
      </c>
      <c r="L521" s="28"/>
      <c r="M521" s="96">
        <f t="shared" si="606"/>
        <v>728.23868626754756</v>
      </c>
      <c r="N521" s="9">
        <v>0</v>
      </c>
      <c r="O521" s="30">
        <f t="shared" si="607"/>
        <v>2.5391619227533133E-7</v>
      </c>
      <c r="P521" s="30">
        <f t="shared" si="572"/>
        <v>1.8491159428464528E-7</v>
      </c>
      <c r="Q521" s="30">
        <f t="shared" si="573"/>
        <v>0</v>
      </c>
      <c r="R521" s="30">
        <f t="shared" si="574"/>
        <v>6.9004597990686051E-8</v>
      </c>
      <c r="S521" s="28"/>
      <c r="T521" s="52">
        <f t="shared" si="575"/>
        <v>3.8275326823583446E-3</v>
      </c>
      <c r="U521" s="52">
        <f t="shared" ref="U521:U532" si="614">K521*R521</f>
        <v>9.871797788547547E-4</v>
      </c>
      <c r="V521" s="19"/>
      <c r="W521" s="19"/>
      <c r="X521" s="53">
        <f t="shared" si="576"/>
        <v>1.3792775209249236E-3</v>
      </c>
      <c r="Y521" s="53">
        <f t="shared" si="577"/>
        <v>-6.8963876046246176E-5</v>
      </c>
      <c r="Z521" s="53">
        <f t="shared" si="578"/>
        <v>-1.7251149497671513E-6</v>
      </c>
      <c r="AA521" s="53">
        <f t="shared" si="579"/>
        <v>-0.36982318856929058</v>
      </c>
      <c r="AB521" s="53">
        <f t="shared" si="580"/>
        <v>-0.36851460003936165</v>
      </c>
      <c r="AC521" s="53">
        <f t="shared" si="581"/>
        <v>9.1071772739602826E-3</v>
      </c>
      <c r="AD521" s="53">
        <f t="shared" si="608"/>
        <v>4.2179731907047459E-4</v>
      </c>
      <c r="AE521" s="53">
        <f t="shared" si="582"/>
        <v>-0.35898562544633089</v>
      </c>
      <c r="AF521" s="19"/>
      <c r="AG521" s="46"/>
      <c r="AH521" s="19"/>
      <c r="AI521" s="55">
        <f t="shared" si="583"/>
        <v>84</v>
      </c>
      <c r="AJ521" s="27">
        <f t="shared" si="584"/>
        <v>19988.197324344859</v>
      </c>
      <c r="AK521" s="27">
        <f t="shared" si="585"/>
        <v>999.40986621724301</v>
      </c>
      <c r="AL521" s="28">
        <f t="shared" si="586"/>
        <v>25</v>
      </c>
      <c r="AM521" s="27">
        <f t="shared" si="587"/>
        <v>2000000</v>
      </c>
      <c r="AN521" s="56">
        <f t="shared" si="605"/>
        <v>7.1529999999999996</v>
      </c>
      <c r="AO521" s="52">
        <f t="shared" si="588"/>
        <v>14306</v>
      </c>
      <c r="AP521" s="28"/>
      <c r="AQ521" s="9">
        <f t="shared" si="609"/>
        <v>589.87333587671355</v>
      </c>
      <c r="AR521" s="9">
        <f t="shared" si="589"/>
        <v>0</v>
      </c>
      <c r="AS521" s="30">
        <f t="shared" si="590"/>
        <v>1.1256647683691808E-5</v>
      </c>
      <c r="AT521" s="30">
        <f t="shared" si="591"/>
        <v>6.6399963199681678E-6</v>
      </c>
      <c r="AU521" s="30">
        <f t="shared" si="592"/>
        <v>0</v>
      </c>
      <c r="AV521" s="30">
        <f t="shared" si="593"/>
        <v>4.6166513637236406E-6</v>
      </c>
      <c r="AW521" s="28"/>
      <c r="AX521" s="52">
        <f t="shared" si="594"/>
        <v>0.16968270718397033</v>
      </c>
      <c r="AY521" s="52">
        <f t="shared" si="595"/>
        <v>6.6045814409430401E-2</v>
      </c>
      <c r="AZ521" s="19"/>
      <c r="BA521" s="19"/>
      <c r="BB521" s="53">
        <f t="shared" si="596"/>
        <v>1.3792775209249236E-3</v>
      </c>
      <c r="BC521" s="53">
        <f t="shared" si="597"/>
        <v>-6.8963876046246176E-5</v>
      </c>
      <c r="BD521" s="53">
        <f t="shared" si="598"/>
        <v>-1.7251149497671513E-6</v>
      </c>
      <c r="BE521" s="53">
        <f t="shared" si="599"/>
        <v>-13.279992639936335</v>
      </c>
      <c r="BF521" s="53">
        <f t="shared" si="600"/>
        <v>-13.278684051406406</v>
      </c>
      <c r="BG521" s="53">
        <f t="shared" si="601"/>
        <v>9.1071772739602826E-3</v>
      </c>
      <c r="BH521" s="53">
        <f t="shared" si="610"/>
        <v>1.403786590171463E-2</v>
      </c>
      <c r="BI521" s="53">
        <f t="shared" si="602"/>
        <v>-13.255539008230731</v>
      </c>
    </row>
    <row r="522" spans="1:61" x14ac:dyDescent="0.2">
      <c r="A522" s="34"/>
      <c r="B522" s="89"/>
      <c r="C522" s="91"/>
      <c r="D522" s="19"/>
      <c r="E522" s="55">
        <f t="shared" ref="E522:E525" si="615">E521+1</f>
        <v>85</v>
      </c>
      <c r="F522" s="27">
        <f t="shared" si="611"/>
        <v>19988.197324344859</v>
      </c>
      <c r="G522" s="27">
        <f t="shared" si="612"/>
        <v>999.40986621724301</v>
      </c>
      <c r="H522" s="28">
        <f t="shared" si="613"/>
        <v>25</v>
      </c>
      <c r="I522" s="27">
        <f t="shared" si="603"/>
        <v>2000000</v>
      </c>
      <c r="J522" s="56">
        <f t="shared" si="604"/>
        <v>6.7240000000000002</v>
      </c>
      <c r="K522" s="52">
        <f t="shared" ref="K522:K532" si="616">I522*J522/1000</f>
        <v>13448</v>
      </c>
      <c r="L522" s="28"/>
      <c r="M522" s="96">
        <f t="shared" si="606"/>
        <v>757.22119537545109</v>
      </c>
      <c r="N522" s="9">
        <v>0</v>
      </c>
      <c r="O522" s="30">
        <f t="shared" si="607"/>
        <v>6.9004597990686051E-8</v>
      </c>
      <c r="P522" s="30">
        <f t="shared" ref="P522:P532" si="617">O522*M522/1000</f>
        <v>5.2251744176909741E-8</v>
      </c>
      <c r="Q522" s="30">
        <f t="shared" ref="Q522:Q532" si="618">MIN(N522*O522,O522-P522)</f>
        <v>0</v>
      </c>
      <c r="R522" s="30">
        <f t="shared" ref="R522:R532" si="619">O522-SUM(P522:Q522)</f>
        <v>1.675285381377631E-8</v>
      </c>
      <c r="S522" s="28"/>
      <c r="T522" s="52">
        <f t="shared" ref="T522:T532" si="620">U521</f>
        <v>9.871797788547547E-4</v>
      </c>
      <c r="U522" s="52">
        <f t="shared" si="614"/>
        <v>2.2529237808766381E-4</v>
      </c>
      <c r="V522" s="19"/>
      <c r="W522" s="19"/>
      <c r="X522" s="53">
        <f t="shared" ref="X522:X532" si="621">$R522*F522</f>
        <v>3.3485934777566424E-4</v>
      </c>
      <c r="Y522" s="53">
        <f t="shared" ref="Y522:Y532" si="622">-$R522*G522</f>
        <v>-1.6742967388783212E-5</v>
      </c>
      <c r="Z522" s="53">
        <f t="shared" ref="Z522:Z532" si="623">-$R522*H522</f>
        <v>-4.1882134534440777E-7</v>
      </c>
      <c r="AA522" s="53">
        <f t="shared" ref="AA522:AA532" si="624">-P522*I522</f>
        <v>-0.10450348835381948</v>
      </c>
      <c r="AB522" s="53">
        <f t="shared" ref="AB522:AB532" si="625">SUM(X522:AA522)</f>
        <v>-0.10418579079477794</v>
      </c>
      <c r="AC522" s="53">
        <f t="shared" ref="AC522:AC532" si="626">-I522*($R521*J522-$R520*J521)/1000</f>
        <v>2.704551212912144E-3</v>
      </c>
      <c r="AD522" s="53">
        <f t="shared" si="608"/>
        <v>1.0715976802233191E-4</v>
      </c>
      <c r="AE522" s="53">
        <f t="shared" ref="AE522:AE532" si="627">SUM(AB522:AD522)</f>
        <v>-0.10137407981384346</v>
      </c>
      <c r="AF522" s="19"/>
      <c r="AG522" s="46"/>
      <c r="AH522" s="19"/>
      <c r="AI522" s="55">
        <f t="shared" ref="AI522:AI532" si="628">AI521+1</f>
        <v>85</v>
      </c>
      <c r="AJ522" s="27">
        <f t="shared" ref="AJ522:AJ532" si="629">F522</f>
        <v>19988.197324344859</v>
      </c>
      <c r="AK522" s="27">
        <f t="shared" ref="AK522:AK532" si="630">G522</f>
        <v>999.40986621724301</v>
      </c>
      <c r="AL522" s="28">
        <f t="shared" ref="AL522:AL532" si="631">$C$32</f>
        <v>25</v>
      </c>
      <c r="AM522" s="27">
        <f t="shared" ref="AM522:AM532" si="632">I522</f>
        <v>2000000</v>
      </c>
      <c r="AN522" s="56">
        <f t="shared" si="605"/>
        <v>6.7240000000000002</v>
      </c>
      <c r="AO522" s="52">
        <f t="shared" ref="AO522:AO532" si="633">AM522*AN522/1000</f>
        <v>13448</v>
      </c>
      <c r="AP522" s="28"/>
      <c r="AQ522" s="9">
        <f t="shared" si="609"/>
        <v>613.3491682541154</v>
      </c>
      <c r="AR522" s="9">
        <f t="shared" ref="AR522:AR532" si="634">N522</f>
        <v>0</v>
      </c>
      <c r="AS522" s="30">
        <f t="shared" ref="AS522:AS532" si="635">AV521</f>
        <v>4.6166513637236406E-6</v>
      </c>
      <c r="AT522" s="30">
        <f t="shared" ref="AT522:AT532" si="636">AS522*AQ522/1000</f>
        <v>2.8316192740591229E-6</v>
      </c>
      <c r="AU522" s="30">
        <f t="shared" ref="AU522:AU532" si="637">MIN(AR522*AS522,AS522-AT522)</f>
        <v>0</v>
      </c>
      <c r="AV522" s="30">
        <f t="shared" ref="AV522:AV532" si="638">AS522-SUM(AT522:AU522)</f>
        <v>1.7850320896645178E-6</v>
      </c>
      <c r="AW522" s="28"/>
      <c r="AX522" s="52">
        <f t="shared" ref="AX522:AX532" si="639">AY521</f>
        <v>6.6045814409430401E-2</v>
      </c>
      <c r="AY522" s="52">
        <f t="shared" ref="AY522:AY532" si="640">AO522*AV522</f>
        <v>2.4005111541808434E-2</v>
      </c>
      <c r="AZ522" s="19"/>
      <c r="BA522" s="19"/>
      <c r="BB522" s="53">
        <f t="shared" ref="BB522:BB532" si="641">$R522*AJ522</f>
        <v>3.3485934777566424E-4</v>
      </c>
      <c r="BC522" s="53">
        <f t="shared" ref="BC522:BC532" si="642">-$R522*AK522</f>
        <v>-1.6742967388783212E-5</v>
      </c>
      <c r="BD522" s="53">
        <f t="shared" ref="BD522:BD532" si="643">-$R522*AL522</f>
        <v>-4.1882134534440777E-7</v>
      </c>
      <c r="BE522" s="53">
        <f t="shared" ref="BE522:BE532" si="644">-AT522*AM522</f>
        <v>-5.6632385481182457</v>
      </c>
      <c r="BF522" s="53">
        <f t="shared" ref="BF522:BF532" si="645">SUM(BB522:BE522)</f>
        <v>-5.6629208505592041</v>
      </c>
      <c r="BG522" s="53">
        <f t="shared" ref="BG522:BG532" si="646">-AM522*($R521*AN522-$R520*AN521)/1000</f>
        <v>2.704551212912144E-3</v>
      </c>
      <c r="BH522" s="53">
        <f t="shared" si="610"/>
        <v>5.4482221357478339E-3</v>
      </c>
      <c r="BI522" s="53">
        <f t="shared" ref="BI522:BI532" si="647">SUM(BF522:BH522)</f>
        <v>-5.6547680772105444</v>
      </c>
    </row>
    <row r="523" spans="1:61" x14ac:dyDescent="0.2">
      <c r="A523" s="34"/>
      <c r="B523" s="89"/>
      <c r="C523" s="91"/>
      <c r="D523" s="19"/>
      <c r="E523" s="55">
        <f t="shared" si="615"/>
        <v>86</v>
      </c>
      <c r="F523" s="27">
        <f t="shared" si="611"/>
        <v>19988.197324344859</v>
      </c>
      <c r="G523" s="27">
        <f t="shared" si="612"/>
        <v>999.40986621724301</v>
      </c>
      <c r="H523" s="28">
        <f t="shared" si="613"/>
        <v>25</v>
      </c>
      <c r="I523" s="27">
        <f t="shared" si="603"/>
        <v>2000000</v>
      </c>
      <c r="J523" s="56">
        <f t="shared" si="604"/>
        <v>6.2409999999999997</v>
      </c>
      <c r="K523" s="52">
        <f t="shared" si="616"/>
        <v>12482</v>
      </c>
      <c r="L523" s="28"/>
      <c r="M523" s="96">
        <f t="shared" si="606"/>
        <v>794.78197935153764</v>
      </c>
      <c r="N523" s="9">
        <v>0</v>
      </c>
      <c r="O523" s="30">
        <f t="shared" si="607"/>
        <v>1.675285381377631E-8</v>
      </c>
      <c r="P523" s="30">
        <f t="shared" si="617"/>
        <v>1.3314866313900093E-8</v>
      </c>
      <c r="Q523" s="30">
        <f t="shared" si="618"/>
        <v>0</v>
      </c>
      <c r="R523" s="30">
        <f t="shared" si="619"/>
        <v>3.4379874998762175E-9</v>
      </c>
      <c r="S523" s="28"/>
      <c r="T523" s="52">
        <f t="shared" si="620"/>
        <v>2.2529237808766381E-4</v>
      </c>
      <c r="U523" s="52">
        <f t="shared" si="614"/>
        <v>4.2912959973454947E-5</v>
      </c>
      <c r="V523" s="19"/>
      <c r="W523" s="19"/>
      <c r="X523" s="53">
        <f t="shared" si="621"/>
        <v>6.8719172546156878E-5</v>
      </c>
      <c r="Y523" s="53">
        <f t="shared" si="622"/>
        <v>-3.4359586273078441E-6</v>
      </c>
      <c r="Z523" s="53">
        <f t="shared" si="623"/>
        <v>-8.5949687496905435E-8</v>
      </c>
      <c r="AA523" s="53">
        <f t="shared" si="624"/>
        <v>-2.6629732627800187E-2</v>
      </c>
      <c r="AB523" s="53">
        <f t="shared" si="625"/>
        <v>-2.6564535363568835E-2</v>
      </c>
      <c r="AC523" s="53">
        <f t="shared" si="626"/>
        <v>7.1886471247519E-4</v>
      </c>
      <c r="AD523" s="53">
        <f t="shared" si="608"/>
        <v>2.3855132654692374E-5</v>
      </c>
      <c r="AE523" s="53">
        <f t="shared" si="627"/>
        <v>-2.5821815518438953E-2</v>
      </c>
      <c r="AF523" s="19"/>
      <c r="AG523" s="46"/>
      <c r="AH523" s="19"/>
      <c r="AI523" s="55">
        <f t="shared" si="628"/>
        <v>86</v>
      </c>
      <c r="AJ523" s="27">
        <f t="shared" si="629"/>
        <v>19988.197324344859</v>
      </c>
      <c r="AK523" s="27">
        <f t="shared" si="630"/>
        <v>999.40986621724301</v>
      </c>
      <c r="AL523" s="28">
        <f t="shared" si="631"/>
        <v>25</v>
      </c>
      <c r="AM523" s="27">
        <f t="shared" si="632"/>
        <v>2000000</v>
      </c>
      <c r="AN523" s="56">
        <f t="shared" si="605"/>
        <v>6.2409999999999997</v>
      </c>
      <c r="AO523" s="52">
        <f t="shared" si="633"/>
        <v>12482</v>
      </c>
      <c r="AP523" s="28"/>
      <c r="AQ523" s="9">
        <f t="shared" si="609"/>
        <v>643.77340327474553</v>
      </c>
      <c r="AR523" s="9">
        <f t="shared" si="634"/>
        <v>0</v>
      </c>
      <c r="AS523" s="30">
        <f t="shared" si="635"/>
        <v>1.7850320896645178E-6</v>
      </c>
      <c r="AT523" s="30">
        <f t="shared" si="636"/>
        <v>1.1491561833179572E-6</v>
      </c>
      <c r="AU523" s="30">
        <f t="shared" si="637"/>
        <v>0</v>
      </c>
      <c r="AV523" s="30">
        <f t="shared" si="638"/>
        <v>6.3587590634656054E-7</v>
      </c>
      <c r="AW523" s="28"/>
      <c r="AX523" s="52">
        <f t="shared" si="639"/>
        <v>2.4005111541808434E-2</v>
      </c>
      <c r="AY523" s="52">
        <f t="shared" si="640"/>
        <v>7.9370030630177679E-3</v>
      </c>
      <c r="AZ523" s="19"/>
      <c r="BA523" s="19"/>
      <c r="BB523" s="53">
        <f t="shared" si="641"/>
        <v>6.8719172546156878E-5</v>
      </c>
      <c r="BC523" s="53">
        <f t="shared" si="642"/>
        <v>-3.4359586273078441E-6</v>
      </c>
      <c r="BD523" s="53">
        <f t="shared" si="643"/>
        <v>-8.5949687496905435E-8</v>
      </c>
      <c r="BE523" s="53">
        <f t="shared" si="644"/>
        <v>-2.2983123666359146</v>
      </c>
      <c r="BF523" s="53">
        <f t="shared" si="645"/>
        <v>-2.2982471693716833</v>
      </c>
      <c r="BG523" s="53">
        <f t="shared" si="646"/>
        <v>7.1886471247519E-4</v>
      </c>
      <c r="BH523" s="53">
        <f t="shared" si="610"/>
        <v>1.9760863463570469E-3</v>
      </c>
      <c r="BI523" s="53">
        <f t="shared" si="647"/>
        <v>-2.2955522183128507</v>
      </c>
    </row>
    <row r="524" spans="1:61" x14ac:dyDescent="0.2">
      <c r="A524" s="34"/>
      <c r="B524" s="89"/>
      <c r="C524" s="91"/>
      <c r="D524" s="19"/>
      <c r="E524" s="55">
        <f t="shared" si="615"/>
        <v>87</v>
      </c>
      <c r="F524" s="27">
        <f t="shared" si="611"/>
        <v>19988.197324344859</v>
      </c>
      <c r="G524" s="27">
        <f t="shared" si="612"/>
        <v>999.40986621724301</v>
      </c>
      <c r="H524" s="28">
        <f t="shared" si="613"/>
        <v>25</v>
      </c>
      <c r="I524" s="27">
        <f t="shared" si="603"/>
        <v>2000000</v>
      </c>
      <c r="J524" s="56">
        <f t="shared" si="604"/>
        <v>5.7220000000000004</v>
      </c>
      <c r="K524" s="52">
        <f t="shared" si="616"/>
        <v>11444</v>
      </c>
      <c r="L524" s="28"/>
      <c r="M524" s="96">
        <f t="shared" si="606"/>
        <v>810.3800749027024</v>
      </c>
      <c r="N524" s="9">
        <v>0</v>
      </c>
      <c r="O524" s="30">
        <f t="shared" si="607"/>
        <v>3.4379874998762175E-9</v>
      </c>
      <c r="P524" s="30">
        <f t="shared" si="617"/>
        <v>2.786076567664244E-9</v>
      </c>
      <c r="Q524" s="30">
        <f t="shared" si="618"/>
        <v>0</v>
      </c>
      <c r="R524" s="30">
        <f t="shared" si="619"/>
        <v>6.5191093221197348E-10</v>
      </c>
      <c r="S524" s="28"/>
      <c r="T524" s="52">
        <f t="shared" si="620"/>
        <v>4.2912959973454947E-5</v>
      </c>
      <c r="U524" s="52">
        <f t="shared" si="614"/>
        <v>7.4604687082338247E-6</v>
      </c>
      <c r="V524" s="19"/>
      <c r="W524" s="19"/>
      <c r="X524" s="53">
        <f t="shared" si="621"/>
        <v>1.3030524350950532E-5</v>
      </c>
      <c r="Y524" s="53">
        <f t="shared" si="622"/>
        <v>-6.515262175475266E-7</v>
      </c>
      <c r="Z524" s="53">
        <f t="shared" si="623"/>
        <v>-1.6297773305299336E-8</v>
      </c>
      <c r="AA524" s="53">
        <f t="shared" si="624"/>
        <v>-5.5721531353284878E-3</v>
      </c>
      <c r="AB524" s="53">
        <f t="shared" si="625"/>
        <v>-5.5597904349683905E-3</v>
      </c>
      <c r="AC524" s="53">
        <f t="shared" si="626"/>
        <v>1.6976479235497247E-4</v>
      </c>
      <c r="AD524" s="53">
        <f t="shared" si="608"/>
        <v>4.5392559859164844E-6</v>
      </c>
      <c r="AE524" s="53">
        <f t="shared" si="627"/>
        <v>-5.3854863866275018E-3</v>
      </c>
      <c r="AF524" s="19"/>
      <c r="AG524" s="46"/>
      <c r="AH524" s="19"/>
      <c r="AI524" s="55">
        <f t="shared" si="628"/>
        <v>87</v>
      </c>
      <c r="AJ524" s="27">
        <f t="shared" si="629"/>
        <v>19988.197324344859</v>
      </c>
      <c r="AK524" s="27">
        <f t="shared" si="630"/>
        <v>999.40986621724301</v>
      </c>
      <c r="AL524" s="28">
        <f t="shared" si="631"/>
        <v>25</v>
      </c>
      <c r="AM524" s="27">
        <f t="shared" si="632"/>
        <v>2000000</v>
      </c>
      <c r="AN524" s="56">
        <f t="shared" si="605"/>
        <v>5.7220000000000004</v>
      </c>
      <c r="AO524" s="52">
        <f t="shared" si="633"/>
        <v>11444</v>
      </c>
      <c r="AP524" s="28"/>
      <c r="AQ524" s="9">
        <f t="shared" si="609"/>
        <v>656.40786067118904</v>
      </c>
      <c r="AR524" s="9">
        <f t="shared" si="634"/>
        <v>0</v>
      </c>
      <c r="AS524" s="30">
        <f t="shared" si="635"/>
        <v>6.3587590634656054E-7</v>
      </c>
      <c r="AT524" s="30">
        <f t="shared" si="636"/>
        <v>4.1739394333729918E-7</v>
      </c>
      <c r="AU524" s="30">
        <f t="shared" si="637"/>
        <v>0</v>
      </c>
      <c r="AV524" s="30">
        <f t="shared" si="638"/>
        <v>2.1848196300926136E-7</v>
      </c>
      <c r="AW524" s="28"/>
      <c r="AX524" s="52">
        <f t="shared" si="639"/>
        <v>7.9370030630177679E-3</v>
      </c>
      <c r="AY524" s="52">
        <f t="shared" si="640"/>
        <v>2.5003075846779868E-3</v>
      </c>
      <c r="AZ524" s="19"/>
      <c r="BA524" s="19"/>
      <c r="BB524" s="53">
        <f t="shared" si="641"/>
        <v>1.3030524350950532E-5</v>
      </c>
      <c r="BC524" s="53">
        <f t="shared" si="642"/>
        <v>-6.515262175475266E-7</v>
      </c>
      <c r="BD524" s="53">
        <f t="shared" si="643"/>
        <v>-1.6297773305299336E-8</v>
      </c>
      <c r="BE524" s="53">
        <f t="shared" si="644"/>
        <v>-0.83478788667459836</v>
      </c>
      <c r="BF524" s="53">
        <f t="shared" si="645"/>
        <v>-0.83477552397423826</v>
      </c>
      <c r="BG524" s="53">
        <f t="shared" si="646"/>
        <v>1.6976479235497247E-4</v>
      </c>
      <c r="BH524" s="53">
        <f t="shared" si="610"/>
        <v>6.5261353261681612E-4</v>
      </c>
      <c r="BI524" s="53">
        <f t="shared" si="647"/>
        <v>-0.83395314564926648</v>
      </c>
    </row>
    <row r="525" spans="1:61" x14ac:dyDescent="0.2">
      <c r="A525" s="34"/>
      <c r="B525" s="89"/>
      <c r="C525" s="91"/>
      <c r="D525" s="19"/>
      <c r="E525" s="55">
        <f t="shared" si="615"/>
        <v>88</v>
      </c>
      <c r="F525" s="27">
        <f t="shared" si="611"/>
        <v>19988.197324344859</v>
      </c>
      <c r="G525" s="27">
        <f t="shared" si="612"/>
        <v>999.40986621724301</v>
      </c>
      <c r="H525" s="28">
        <f t="shared" si="613"/>
        <v>25</v>
      </c>
      <c r="I525" s="27">
        <f t="shared" si="603"/>
        <v>2000000</v>
      </c>
      <c r="J525" s="56">
        <f t="shared" si="604"/>
        <v>5.1669999999999998</v>
      </c>
      <c r="K525" s="52">
        <f t="shared" si="616"/>
        <v>10334</v>
      </c>
      <c r="L525" s="28"/>
      <c r="M525" s="96">
        <f t="shared" si="606"/>
        <v>826.14722293270654</v>
      </c>
      <c r="N525" s="9">
        <v>0</v>
      </c>
      <c r="O525" s="30">
        <f t="shared" si="607"/>
        <v>6.5191093221197348E-10</v>
      </c>
      <c r="P525" s="30">
        <f t="shared" si="617"/>
        <v>5.3857440624639379E-10</v>
      </c>
      <c r="Q525" s="30">
        <f t="shared" si="618"/>
        <v>0</v>
      </c>
      <c r="R525" s="30">
        <f t="shared" si="619"/>
        <v>1.1333652596557969E-10</v>
      </c>
      <c r="S525" s="28"/>
      <c r="T525" s="52">
        <f t="shared" si="620"/>
        <v>7.4604687082338247E-6</v>
      </c>
      <c r="U525" s="52">
        <f t="shared" si="614"/>
        <v>1.1712196593283004E-6</v>
      </c>
      <c r="V525" s="19"/>
      <c r="W525" s="19"/>
      <c r="X525" s="53">
        <f t="shared" si="621"/>
        <v>2.2653928450557417E-6</v>
      </c>
      <c r="Y525" s="53">
        <f t="shared" si="622"/>
        <v>-1.1326964225278709E-7</v>
      </c>
      <c r="Z525" s="53">
        <f t="shared" si="623"/>
        <v>-2.8334131491394921E-9</v>
      </c>
      <c r="AA525" s="53">
        <f t="shared" si="624"/>
        <v>-1.0771488124927877E-3</v>
      </c>
      <c r="AB525" s="53">
        <f t="shared" si="625"/>
        <v>-1.0749995227031339E-3</v>
      </c>
      <c r="AC525" s="53">
        <f t="shared" si="626"/>
        <v>3.2607481375104899E-5</v>
      </c>
      <c r="AD525" s="53">
        <f t="shared" si="608"/>
        <v>7.8915663084346579E-7</v>
      </c>
      <c r="AE525" s="53">
        <f t="shared" si="627"/>
        <v>-1.0416028846971855E-3</v>
      </c>
      <c r="AF525" s="19"/>
      <c r="AG525" s="46"/>
      <c r="AH525" s="19"/>
      <c r="AI525" s="55">
        <f t="shared" si="628"/>
        <v>88</v>
      </c>
      <c r="AJ525" s="27">
        <f t="shared" si="629"/>
        <v>19988.197324344859</v>
      </c>
      <c r="AK525" s="27">
        <f t="shared" si="630"/>
        <v>999.40986621724301</v>
      </c>
      <c r="AL525" s="28">
        <f t="shared" si="631"/>
        <v>25</v>
      </c>
      <c r="AM525" s="27">
        <f t="shared" si="632"/>
        <v>2000000</v>
      </c>
      <c r="AN525" s="56">
        <f t="shared" si="605"/>
        <v>5.1669999999999998</v>
      </c>
      <c r="AO525" s="52">
        <f t="shared" si="633"/>
        <v>10334</v>
      </c>
      <c r="AP525" s="28"/>
      <c r="AQ525" s="9">
        <f t="shared" si="609"/>
        <v>669.17925057549235</v>
      </c>
      <c r="AR525" s="9">
        <f t="shared" si="634"/>
        <v>0</v>
      </c>
      <c r="AS525" s="30">
        <f t="shared" si="635"/>
        <v>2.1848196300926136E-7</v>
      </c>
      <c r="AT525" s="30">
        <f t="shared" si="636"/>
        <v>1.4620359627079995E-7</v>
      </c>
      <c r="AU525" s="30">
        <f t="shared" si="637"/>
        <v>0</v>
      </c>
      <c r="AV525" s="30">
        <f t="shared" si="638"/>
        <v>7.2278366738461413E-8</v>
      </c>
      <c r="AW525" s="28"/>
      <c r="AX525" s="52">
        <f t="shared" si="639"/>
        <v>2.5003075846779868E-3</v>
      </c>
      <c r="AY525" s="52">
        <f t="shared" si="640"/>
        <v>7.4692464187526024E-4</v>
      </c>
      <c r="AZ525" s="19"/>
      <c r="BA525" s="19"/>
      <c r="BB525" s="53">
        <f t="shared" si="641"/>
        <v>2.2653928450557417E-6</v>
      </c>
      <c r="BC525" s="53">
        <f t="shared" si="642"/>
        <v>-1.1326964225278709E-7</v>
      </c>
      <c r="BD525" s="53">
        <f t="shared" si="643"/>
        <v>-2.8334131491394921E-9</v>
      </c>
      <c r="BE525" s="53">
        <f t="shared" si="644"/>
        <v>-0.29240719254159991</v>
      </c>
      <c r="BF525" s="53">
        <f t="shared" si="645"/>
        <v>-0.29240504325181027</v>
      </c>
      <c r="BG525" s="53">
        <f t="shared" si="646"/>
        <v>3.2607481375104899E-5</v>
      </c>
      <c r="BH525" s="53">
        <f t="shared" si="610"/>
        <v>2.054422667860587E-4</v>
      </c>
      <c r="BI525" s="53">
        <f t="shared" si="647"/>
        <v>-0.29216699350364911</v>
      </c>
    </row>
    <row r="526" spans="1:61" x14ac:dyDescent="0.2">
      <c r="A526" s="34"/>
      <c r="B526" s="89"/>
      <c r="C526" s="91"/>
      <c r="D526" s="19"/>
      <c r="E526" s="55">
        <f>E525+1</f>
        <v>89</v>
      </c>
      <c r="F526" s="27">
        <f t="shared" si="611"/>
        <v>19988.197324344859</v>
      </c>
      <c r="G526" s="27">
        <f t="shared" si="612"/>
        <v>999.40986621724301</v>
      </c>
      <c r="H526" s="28">
        <f t="shared" si="613"/>
        <v>25</v>
      </c>
      <c r="I526" s="27">
        <f t="shared" si="603"/>
        <v>2000000</v>
      </c>
      <c r="J526" s="56">
        <f t="shared" si="604"/>
        <v>4.5730000000000004</v>
      </c>
      <c r="K526" s="52">
        <f t="shared" si="616"/>
        <v>9146</v>
      </c>
      <c r="L526" s="28"/>
      <c r="M526" s="96">
        <f t="shared" si="606"/>
        <v>842.18445684985284</v>
      </c>
      <c r="N526" s="9">
        <v>0</v>
      </c>
      <c r="O526" s="30">
        <f t="shared" si="607"/>
        <v>1.1333652596557969E-10</v>
      </c>
      <c r="P526" s="30">
        <f t="shared" si="617"/>
        <v>9.5450260561570978E-11</v>
      </c>
      <c r="Q526" s="30">
        <f t="shared" si="618"/>
        <v>0</v>
      </c>
      <c r="R526" s="30">
        <f t="shared" si="619"/>
        <v>1.788626540400871E-11</v>
      </c>
      <c r="S526" s="28"/>
      <c r="T526" s="52">
        <f t="shared" si="620"/>
        <v>1.1712196593283004E-6</v>
      </c>
      <c r="U526" s="52">
        <f t="shared" si="614"/>
        <v>1.6358778338506367E-7</v>
      </c>
      <c r="V526" s="19"/>
      <c r="W526" s="19"/>
      <c r="X526" s="53">
        <f t="shared" si="621"/>
        <v>3.575142022909289E-7</v>
      </c>
      <c r="Y526" s="53">
        <f t="shared" si="622"/>
        <v>-1.7875710114546447E-8</v>
      </c>
      <c r="Z526" s="53">
        <f t="shared" si="623"/>
        <v>-4.4715663510021773E-10</v>
      </c>
      <c r="AA526" s="53">
        <f t="shared" si="624"/>
        <v>-1.9090052112314196E-4</v>
      </c>
      <c r="AB526" s="53">
        <f t="shared" si="625"/>
        <v>-1.9056132978760066E-4</v>
      </c>
      <c r="AC526" s="53">
        <f t="shared" si="626"/>
        <v>5.7002717069973423E-6</v>
      </c>
      <c r="AD526" s="53">
        <f t="shared" si="608"/>
        <v>1.2403561282518075E-7</v>
      </c>
      <c r="AE526" s="53">
        <f t="shared" si="627"/>
        <v>-1.8473702246777813E-4</v>
      </c>
      <c r="AF526" s="19"/>
      <c r="AG526" s="46"/>
      <c r="AH526" s="19"/>
      <c r="AI526" s="55">
        <f t="shared" si="628"/>
        <v>89</v>
      </c>
      <c r="AJ526" s="27">
        <f t="shared" si="629"/>
        <v>19988.197324344859</v>
      </c>
      <c r="AK526" s="27">
        <f t="shared" si="630"/>
        <v>999.40986621724301</v>
      </c>
      <c r="AL526" s="28">
        <f t="shared" si="631"/>
        <v>25</v>
      </c>
      <c r="AM526" s="27">
        <f t="shared" si="632"/>
        <v>2000000</v>
      </c>
      <c r="AN526" s="56">
        <f t="shared" si="605"/>
        <v>4.5730000000000004</v>
      </c>
      <c r="AO526" s="52">
        <f t="shared" si="633"/>
        <v>9146</v>
      </c>
      <c r="AP526" s="28"/>
      <c r="AQ526" s="9">
        <f t="shared" si="609"/>
        <v>682.16941004838088</v>
      </c>
      <c r="AR526" s="9">
        <f t="shared" si="634"/>
        <v>0</v>
      </c>
      <c r="AS526" s="30">
        <f t="shared" si="635"/>
        <v>7.2278366738461413E-8</v>
      </c>
      <c r="AT526" s="30">
        <f t="shared" si="636"/>
        <v>4.9306090797236741E-8</v>
      </c>
      <c r="AU526" s="30">
        <f t="shared" si="637"/>
        <v>0</v>
      </c>
      <c r="AV526" s="30">
        <f t="shared" si="638"/>
        <v>2.2972275941224672E-8</v>
      </c>
      <c r="AW526" s="28"/>
      <c r="AX526" s="52">
        <f t="shared" si="639"/>
        <v>7.4692464187526024E-4</v>
      </c>
      <c r="AY526" s="52">
        <f t="shared" si="640"/>
        <v>2.1010443575844085E-4</v>
      </c>
      <c r="AZ526" s="19"/>
      <c r="BA526" s="19"/>
      <c r="BB526" s="53">
        <f t="shared" si="641"/>
        <v>3.575142022909289E-7</v>
      </c>
      <c r="BC526" s="53">
        <f t="shared" si="642"/>
        <v>-1.7875710114546447E-8</v>
      </c>
      <c r="BD526" s="53">
        <f t="shared" si="643"/>
        <v>-4.4715663510021773E-10</v>
      </c>
      <c r="BE526" s="53">
        <f t="shared" si="644"/>
        <v>-9.8612181594473478E-2</v>
      </c>
      <c r="BF526" s="53">
        <f t="shared" si="645"/>
        <v>-9.8611842403137931E-2</v>
      </c>
      <c r="BG526" s="53">
        <f t="shared" si="646"/>
        <v>5.7002717069973423E-6</v>
      </c>
      <c r="BH526" s="53">
        <f t="shared" si="610"/>
        <v>6.1347508278943423E-5</v>
      </c>
      <c r="BI526" s="53">
        <f t="shared" si="647"/>
        <v>-9.8544794623151979E-2</v>
      </c>
    </row>
    <row r="527" spans="1:61" x14ac:dyDescent="0.2">
      <c r="A527" s="34"/>
      <c r="B527" s="89"/>
      <c r="C527" s="91"/>
      <c r="D527" s="19"/>
      <c r="E527" s="55">
        <f>E526+1</f>
        <v>90</v>
      </c>
      <c r="F527" s="27">
        <f t="shared" si="611"/>
        <v>19988.197324344859</v>
      </c>
      <c r="G527" s="27">
        <f t="shared" si="612"/>
        <v>999.40986621724301</v>
      </c>
      <c r="H527" s="28">
        <f t="shared" si="613"/>
        <v>25</v>
      </c>
      <c r="I527" s="27">
        <f t="shared" si="603"/>
        <v>2000000</v>
      </c>
      <c r="J527" s="56">
        <f t="shared" si="604"/>
        <v>3.9380000000000002</v>
      </c>
      <c r="K527" s="52">
        <f t="shared" si="616"/>
        <v>7876</v>
      </c>
      <c r="L527" s="28"/>
      <c r="M527" s="96">
        <f t="shared" si="606"/>
        <v>858.66622592833551</v>
      </c>
      <c r="N527" s="9">
        <v>0</v>
      </c>
      <c r="O527" s="30">
        <f t="shared" si="607"/>
        <v>1.788626540400871E-11</v>
      </c>
      <c r="P527" s="30">
        <f t="shared" si="617"/>
        <v>1.5358332010412714E-11</v>
      </c>
      <c r="Q527" s="30">
        <f t="shared" si="618"/>
        <v>0</v>
      </c>
      <c r="R527" s="30">
        <f t="shared" si="619"/>
        <v>2.527933393595996E-12</v>
      </c>
      <c r="S527" s="28"/>
      <c r="T527" s="52">
        <f t="shared" si="620"/>
        <v>1.6358778338506367E-7</v>
      </c>
      <c r="U527" s="52">
        <f t="shared" si="614"/>
        <v>1.9910003407962065E-8</v>
      </c>
      <c r="V527" s="19"/>
      <c r="W527" s="19"/>
      <c r="X527" s="53">
        <f t="shared" si="621"/>
        <v>5.0528831493997507E-8</v>
      </c>
      <c r="Y527" s="53">
        <f t="shared" si="622"/>
        <v>-2.5264415746998756E-9</v>
      </c>
      <c r="Z527" s="53">
        <f t="shared" si="623"/>
        <v>-6.3198334839899904E-11</v>
      </c>
      <c r="AA527" s="53">
        <f t="shared" si="624"/>
        <v>-3.0716664020825428E-5</v>
      </c>
      <c r="AB527" s="53">
        <f t="shared" si="625"/>
        <v>-3.0668724829240972E-5</v>
      </c>
      <c r="AC527" s="53">
        <f t="shared" si="626"/>
        <v>8.9570364015921925E-7</v>
      </c>
      <c r="AD527" s="53">
        <f t="shared" si="608"/>
        <v>1.7370735159654271E-8</v>
      </c>
      <c r="AE527" s="53">
        <f t="shared" si="627"/>
        <v>-2.9755650453922101E-5</v>
      </c>
      <c r="AF527" s="19"/>
      <c r="AG527" s="46"/>
      <c r="AH527" s="19"/>
      <c r="AI527" s="55">
        <f t="shared" si="628"/>
        <v>90</v>
      </c>
      <c r="AJ527" s="27">
        <f t="shared" si="629"/>
        <v>19988.197324344859</v>
      </c>
      <c r="AK527" s="27">
        <f t="shared" si="630"/>
        <v>999.40986621724301</v>
      </c>
      <c r="AL527" s="28">
        <f t="shared" si="631"/>
        <v>25</v>
      </c>
      <c r="AM527" s="27">
        <f t="shared" si="632"/>
        <v>2000000</v>
      </c>
      <c r="AN527" s="56">
        <f t="shared" si="605"/>
        <v>3.9380000000000002</v>
      </c>
      <c r="AO527" s="52">
        <f t="shared" si="633"/>
        <v>7876</v>
      </c>
      <c r="AP527" s="28"/>
      <c r="AQ527" s="9">
        <f t="shared" si="609"/>
        <v>695.51964300195186</v>
      </c>
      <c r="AR527" s="9">
        <f t="shared" si="634"/>
        <v>0</v>
      </c>
      <c r="AS527" s="30">
        <f t="shared" si="635"/>
        <v>2.2972275941224672E-8</v>
      </c>
      <c r="AT527" s="30">
        <f t="shared" si="636"/>
        <v>1.5977669161582913E-8</v>
      </c>
      <c r="AU527" s="30">
        <f t="shared" si="637"/>
        <v>0</v>
      </c>
      <c r="AV527" s="30">
        <f t="shared" si="638"/>
        <v>6.9946067796417595E-9</v>
      </c>
      <c r="AW527" s="28"/>
      <c r="AX527" s="52">
        <f t="shared" si="639"/>
        <v>2.1010443575844085E-4</v>
      </c>
      <c r="AY527" s="52">
        <f t="shared" si="640"/>
        <v>5.5089522996458499E-5</v>
      </c>
      <c r="AZ527" s="19"/>
      <c r="BA527" s="19"/>
      <c r="BB527" s="53">
        <f t="shared" si="641"/>
        <v>5.0528831493997507E-8</v>
      </c>
      <c r="BC527" s="53">
        <f t="shared" si="642"/>
        <v>-2.5264415746998756E-9</v>
      </c>
      <c r="BD527" s="53">
        <f t="shared" si="643"/>
        <v>-6.3198334839899904E-11</v>
      </c>
      <c r="BE527" s="53">
        <f t="shared" si="644"/>
        <v>-3.1955338323165827E-2</v>
      </c>
      <c r="BF527" s="53">
        <f t="shared" si="645"/>
        <v>-3.1955290383974246E-2</v>
      </c>
      <c r="BG527" s="53">
        <f t="shared" si="646"/>
        <v>8.9570364015921925E-7</v>
      </c>
      <c r="BH527" s="53">
        <f t="shared" si="610"/>
        <v>1.7252702662045343E-5</v>
      </c>
      <c r="BI527" s="53">
        <f t="shared" si="647"/>
        <v>-3.1937141977672043E-2</v>
      </c>
    </row>
    <row r="528" spans="1:61" x14ac:dyDescent="0.2">
      <c r="A528" s="34"/>
      <c r="B528" s="89"/>
      <c r="C528" s="91"/>
      <c r="D528" s="19"/>
      <c r="E528" s="55">
        <f t="shared" ref="E528:E532" si="648">E527+1</f>
        <v>91</v>
      </c>
      <c r="F528" s="27">
        <f t="shared" si="611"/>
        <v>19988.197324344859</v>
      </c>
      <c r="G528" s="27">
        <f t="shared" si="612"/>
        <v>999.40986621724301</v>
      </c>
      <c r="H528" s="28">
        <f t="shared" si="613"/>
        <v>25</v>
      </c>
      <c r="I528" s="27">
        <f t="shared" si="603"/>
        <v>2000000</v>
      </c>
      <c r="J528" s="56">
        <f t="shared" si="604"/>
        <v>3.26</v>
      </c>
      <c r="K528" s="52">
        <f t="shared" si="616"/>
        <v>6520</v>
      </c>
      <c r="L528" s="28"/>
      <c r="M528" s="96">
        <f t="shared" si="606"/>
        <v>875.91384630607388</v>
      </c>
      <c r="N528" s="9">
        <v>0</v>
      </c>
      <c r="O528" s="30">
        <f t="shared" si="607"/>
        <v>2.527933393595996E-12</v>
      </c>
      <c r="P528" s="30">
        <f t="shared" si="617"/>
        <v>2.214251861990235E-12</v>
      </c>
      <c r="Q528" s="30">
        <f t="shared" si="618"/>
        <v>0</v>
      </c>
      <c r="R528" s="30">
        <f t="shared" si="619"/>
        <v>3.1368153160576098E-13</v>
      </c>
      <c r="S528" s="28"/>
      <c r="T528" s="52">
        <f t="shared" si="620"/>
        <v>1.9910003407962065E-8</v>
      </c>
      <c r="U528" s="52">
        <f t="shared" si="614"/>
        <v>2.0452035860695616E-9</v>
      </c>
      <c r="V528" s="19"/>
      <c r="W528" s="19"/>
      <c r="X528" s="53">
        <f t="shared" si="621"/>
        <v>6.2699283507386694E-9</v>
      </c>
      <c r="Y528" s="53">
        <f t="shared" si="622"/>
        <v>-3.1349641753693348E-10</v>
      </c>
      <c r="Z528" s="53">
        <f t="shared" si="623"/>
        <v>-7.8420382901440245E-12</v>
      </c>
      <c r="AA528" s="53">
        <f t="shared" si="624"/>
        <v>-4.4285037239804704E-6</v>
      </c>
      <c r="AB528" s="53">
        <f t="shared" si="625"/>
        <v>-4.4225551340855587E-6</v>
      </c>
      <c r="AC528" s="53">
        <f t="shared" si="626"/>
        <v>1.2439010059572673E-7</v>
      </c>
      <c r="AD528" s="53">
        <f t="shared" si="608"/>
        <v>2.1235343344104932E-9</v>
      </c>
      <c r="AE528" s="53">
        <f t="shared" si="627"/>
        <v>-4.2960414991554211E-6</v>
      </c>
      <c r="AF528" s="19"/>
      <c r="AG528" s="46"/>
      <c r="AH528" s="19"/>
      <c r="AI528" s="55">
        <f t="shared" si="628"/>
        <v>91</v>
      </c>
      <c r="AJ528" s="27">
        <f t="shared" si="629"/>
        <v>19988.197324344859</v>
      </c>
      <c r="AK528" s="27">
        <f t="shared" si="630"/>
        <v>999.40986621724301</v>
      </c>
      <c r="AL528" s="28">
        <f t="shared" si="631"/>
        <v>25</v>
      </c>
      <c r="AM528" s="27">
        <f t="shared" si="632"/>
        <v>2000000</v>
      </c>
      <c r="AN528" s="56">
        <f t="shared" si="605"/>
        <v>3.26</v>
      </c>
      <c r="AO528" s="52">
        <f t="shared" si="633"/>
        <v>6520</v>
      </c>
      <c r="AP528" s="28"/>
      <c r="AQ528" s="9">
        <f t="shared" si="609"/>
        <v>709.49021550791986</v>
      </c>
      <c r="AR528" s="9">
        <f t="shared" si="634"/>
        <v>0</v>
      </c>
      <c r="AS528" s="30">
        <f t="shared" si="635"/>
        <v>6.9946067796417595E-9</v>
      </c>
      <c r="AT528" s="30">
        <f t="shared" si="636"/>
        <v>4.9626050714811892E-9</v>
      </c>
      <c r="AU528" s="30">
        <f t="shared" si="637"/>
        <v>0</v>
      </c>
      <c r="AV528" s="30">
        <f t="shared" si="638"/>
        <v>2.0320017081605703E-9</v>
      </c>
      <c r="AW528" s="28"/>
      <c r="AX528" s="52">
        <f t="shared" si="639"/>
        <v>5.5089522996458499E-5</v>
      </c>
      <c r="AY528" s="52">
        <f t="shared" si="640"/>
        <v>1.3248651137206918E-5</v>
      </c>
      <c r="AZ528" s="19"/>
      <c r="BA528" s="19"/>
      <c r="BB528" s="53">
        <f t="shared" si="641"/>
        <v>6.2699283507386694E-9</v>
      </c>
      <c r="BC528" s="53">
        <f t="shared" si="642"/>
        <v>-3.1349641753693348E-10</v>
      </c>
      <c r="BD528" s="53">
        <f t="shared" si="643"/>
        <v>-7.8420382901440245E-12</v>
      </c>
      <c r="BE528" s="53">
        <f t="shared" si="644"/>
        <v>-9.9252101429623783E-3</v>
      </c>
      <c r="BF528" s="53">
        <f t="shared" si="645"/>
        <v>-9.9252041943724834E-3</v>
      </c>
      <c r="BG528" s="53">
        <f t="shared" si="646"/>
        <v>1.2439010059572673E-7</v>
      </c>
      <c r="BH528" s="53">
        <f t="shared" si="610"/>
        <v>4.5231258460576422E-6</v>
      </c>
      <c r="BI528" s="53">
        <f t="shared" si="647"/>
        <v>-9.9205566784258299E-3</v>
      </c>
    </row>
    <row r="529" spans="1:61" x14ac:dyDescent="0.2">
      <c r="A529" s="34"/>
      <c r="B529" s="89"/>
      <c r="C529" s="91"/>
      <c r="D529" s="19"/>
      <c r="E529" s="55">
        <f t="shared" si="648"/>
        <v>92</v>
      </c>
      <c r="F529" s="27">
        <f t="shared" si="611"/>
        <v>19988.197324344859</v>
      </c>
      <c r="G529" s="27">
        <f t="shared" si="612"/>
        <v>999.40986621724301</v>
      </c>
      <c r="H529" s="28">
        <f t="shared" si="613"/>
        <v>25</v>
      </c>
      <c r="I529" s="27">
        <f t="shared" si="603"/>
        <v>2000000</v>
      </c>
      <c r="J529" s="56">
        <f t="shared" si="604"/>
        <v>2.536</v>
      </c>
      <c r="K529" s="52">
        <f t="shared" si="616"/>
        <v>5072</v>
      </c>
      <c r="L529" s="28"/>
      <c r="M529" s="96">
        <f t="shared" si="606"/>
        <v>894.53885848838627</v>
      </c>
      <c r="N529" s="9">
        <v>0</v>
      </c>
      <c r="O529" s="30">
        <f t="shared" si="607"/>
        <v>3.1368153160576098E-13</v>
      </c>
      <c r="P529" s="30">
        <f t="shared" si="617"/>
        <v>2.8060031921150606E-13</v>
      </c>
      <c r="Q529" s="30">
        <f t="shared" si="618"/>
        <v>0</v>
      </c>
      <c r="R529" s="30">
        <f t="shared" si="619"/>
        <v>3.3081212394254914E-14</v>
      </c>
      <c r="S529" s="28"/>
      <c r="T529" s="52">
        <f t="shared" si="620"/>
        <v>2.0452035860695616E-9</v>
      </c>
      <c r="U529" s="52">
        <f t="shared" si="614"/>
        <v>1.6778790926366092E-10</v>
      </c>
      <c r="V529" s="19"/>
      <c r="W529" s="19"/>
      <c r="X529" s="53">
        <f t="shared" si="621"/>
        <v>6.6123380106493008E-10</v>
      </c>
      <c r="Y529" s="53">
        <f t="shared" si="622"/>
        <v>-3.3061690053246508E-11</v>
      </c>
      <c r="Z529" s="53">
        <f t="shared" si="623"/>
        <v>-8.2703030985637291E-13</v>
      </c>
      <c r="AA529" s="53">
        <f t="shared" si="624"/>
        <v>-5.6120063842301218E-7</v>
      </c>
      <c r="AB529" s="53">
        <f t="shared" si="625"/>
        <v>-5.6057329334231034E-7</v>
      </c>
      <c r="AC529" s="53">
        <f t="shared" si="626"/>
        <v>1.4891132997941472E-8</v>
      </c>
      <c r="AD529" s="53">
        <f t="shared" si="608"/>
        <v>2.1947380868890871E-10</v>
      </c>
      <c r="AE529" s="53">
        <f t="shared" si="627"/>
        <v>-5.4546268653568001E-7</v>
      </c>
      <c r="AF529" s="19"/>
      <c r="AG529" s="46"/>
      <c r="AH529" s="19"/>
      <c r="AI529" s="55">
        <f t="shared" si="628"/>
        <v>92</v>
      </c>
      <c r="AJ529" s="27">
        <f t="shared" si="629"/>
        <v>19988.197324344859</v>
      </c>
      <c r="AK529" s="27">
        <f t="shared" si="630"/>
        <v>999.40986621724301</v>
      </c>
      <c r="AL529" s="28">
        <f t="shared" si="631"/>
        <v>25</v>
      </c>
      <c r="AM529" s="27">
        <f t="shared" si="632"/>
        <v>2000000</v>
      </c>
      <c r="AN529" s="56">
        <f t="shared" si="605"/>
        <v>2.536</v>
      </c>
      <c r="AO529" s="52">
        <f t="shared" si="633"/>
        <v>5072</v>
      </c>
      <c r="AP529" s="28"/>
      <c r="AQ529" s="9">
        <f t="shared" si="609"/>
        <v>724.57647537559296</v>
      </c>
      <c r="AR529" s="9">
        <f t="shared" si="634"/>
        <v>0</v>
      </c>
      <c r="AS529" s="30">
        <f t="shared" si="635"/>
        <v>2.0320017081605703E-9</v>
      </c>
      <c r="AT529" s="30">
        <f t="shared" si="636"/>
        <v>1.4723406356561703E-9</v>
      </c>
      <c r="AU529" s="30">
        <f t="shared" si="637"/>
        <v>0</v>
      </c>
      <c r="AV529" s="30">
        <f t="shared" si="638"/>
        <v>5.5966107250440006E-10</v>
      </c>
      <c r="AW529" s="28"/>
      <c r="AX529" s="52">
        <f t="shared" si="639"/>
        <v>1.3248651137206918E-5</v>
      </c>
      <c r="AY529" s="52">
        <f t="shared" si="640"/>
        <v>2.8386009597423172E-6</v>
      </c>
      <c r="AZ529" s="19"/>
      <c r="BA529" s="19"/>
      <c r="BB529" s="53">
        <f t="shared" si="641"/>
        <v>6.6123380106493008E-10</v>
      </c>
      <c r="BC529" s="53">
        <f t="shared" si="642"/>
        <v>-3.3061690053246508E-11</v>
      </c>
      <c r="BD529" s="53">
        <f t="shared" si="643"/>
        <v>-8.2703030985637291E-13</v>
      </c>
      <c r="BE529" s="53">
        <f t="shared" si="644"/>
        <v>-2.9446812713123404E-3</v>
      </c>
      <c r="BF529" s="53">
        <f t="shared" si="645"/>
        <v>-2.9446806439672596E-3</v>
      </c>
      <c r="BG529" s="53">
        <f t="shared" si="646"/>
        <v>1.4891132997941472E-8</v>
      </c>
      <c r="BH529" s="53">
        <f t="shared" si="610"/>
        <v>1.0877146057600254E-6</v>
      </c>
      <c r="BI529" s="53">
        <f t="shared" si="647"/>
        <v>-2.9435780382285016E-3</v>
      </c>
    </row>
    <row r="530" spans="1:61" x14ac:dyDescent="0.2">
      <c r="A530" s="34"/>
      <c r="B530" s="89"/>
      <c r="C530" s="91"/>
      <c r="D530" s="19"/>
      <c r="E530" s="55">
        <f t="shared" si="648"/>
        <v>93</v>
      </c>
      <c r="F530" s="27">
        <f t="shared" si="611"/>
        <v>19988.197324344859</v>
      </c>
      <c r="G530" s="27">
        <f t="shared" si="612"/>
        <v>999.40986621724301</v>
      </c>
      <c r="H530" s="28">
        <f t="shared" si="613"/>
        <v>25</v>
      </c>
      <c r="I530" s="27">
        <f t="shared" si="603"/>
        <v>2000000</v>
      </c>
      <c r="J530" s="56">
        <f t="shared" si="604"/>
        <v>1.7609999999999999</v>
      </c>
      <c r="K530" s="52">
        <f t="shared" si="616"/>
        <v>3522</v>
      </c>
      <c r="L530" s="28"/>
      <c r="M530" s="96">
        <f t="shared" si="606"/>
        <v>915.9186542798476</v>
      </c>
      <c r="N530" s="9">
        <v>0</v>
      </c>
      <c r="O530" s="30">
        <f t="shared" si="607"/>
        <v>3.3081212394254914E-14</v>
      </c>
      <c r="P530" s="30">
        <f t="shared" si="617"/>
        <v>3.0299699538091778E-14</v>
      </c>
      <c r="Q530" s="30">
        <f t="shared" si="618"/>
        <v>0</v>
      </c>
      <c r="R530" s="30">
        <f t="shared" si="619"/>
        <v>2.781512856163136E-15</v>
      </c>
      <c r="S530" s="28"/>
      <c r="T530" s="52">
        <f t="shared" si="620"/>
        <v>1.6778790926366092E-10</v>
      </c>
      <c r="U530" s="52">
        <f t="shared" si="614"/>
        <v>9.7964882794065646E-12</v>
      </c>
      <c r="V530" s="19"/>
      <c r="W530" s="19"/>
      <c r="X530" s="53">
        <f t="shared" si="621"/>
        <v>5.5597427829190818E-11</v>
      </c>
      <c r="Y530" s="53">
        <f t="shared" si="622"/>
        <v>-2.7798713914595411E-12</v>
      </c>
      <c r="Z530" s="53">
        <f t="shared" si="623"/>
        <v>-6.9537821404078392E-14</v>
      </c>
      <c r="AA530" s="53">
        <f t="shared" si="624"/>
        <v>-6.0599399076183563E-8</v>
      </c>
      <c r="AB530" s="53">
        <f t="shared" si="625"/>
        <v>-6.0546651057567242E-8</v>
      </c>
      <c r="AC530" s="53">
        <f t="shared" si="626"/>
        <v>1.4744806982518539E-9</v>
      </c>
      <c r="AD530" s="53">
        <f t="shared" si="608"/>
        <v>1.8110855809730037E-11</v>
      </c>
      <c r="AE530" s="53">
        <f t="shared" si="627"/>
        <v>-5.9054059503505656E-8</v>
      </c>
      <c r="AF530" s="19"/>
      <c r="AG530" s="46"/>
      <c r="AH530" s="19"/>
      <c r="AI530" s="55">
        <f t="shared" si="628"/>
        <v>93</v>
      </c>
      <c r="AJ530" s="27">
        <f t="shared" si="629"/>
        <v>19988.197324344859</v>
      </c>
      <c r="AK530" s="27">
        <f t="shared" si="630"/>
        <v>999.40986621724301</v>
      </c>
      <c r="AL530" s="28">
        <f t="shared" si="631"/>
        <v>25</v>
      </c>
      <c r="AM530" s="27">
        <f t="shared" si="632"/>
        <v>2000000</v>
      </c>
      <c r="AN530" s="56">
        <f t="shared" si="605"/>
        <v>1.7609999999999999</v>
      </c>
      <c r="AO530" s="52">
        <f t="shared" si="633"/>
        <v>3522</v>
      </c>
      <c r="AP530" s="28"/>
      <c r="AQ530" s="9">
        <f t="shared" si="609"/>
        <v>741.89410996667664</v>
      </c>
      <c r="AR530" s="9">
        <f t="shared" si="634"/>
        <v>0</v>
      </c>
      <c r="AS530" s="30">
        <f t="shared" si="635"/>
        <v>5.5966107250440006E-10</v>
      </c>
      <c r="AT530" s="30">
        <f t="shared" si="636"/>
        <v>4.1520925326864759E-10</v>
      </c>
      <c r="AU530" s="30">
        <f t="shared" si="637"/>
        <v>0</v>
      </c>
      <c r="AV530" s="30">
        <f t="shared" si="638"/>
        <v>1.4445181923575247E-10</v>
      </c>
      <c r="AW530" s="28"/>
      <c r="AX530" s="52">
        <f t="shared" si="639"/>
        <v>2.8386009597423172E-6</v>
      </c>
      <c r="AY530" s="52">
        <f t="shared" si="640"/>
        <v>5.0875930734832016E-7</v>
      </c>
      <c r="AZ530" s="19"/>
      <c r="BA530" s="19"/>
      <c r="BB530" s="53">
        <f t="shared" si="641"/>
        <v>5.5597427829190818E-11</v>
      </c>
      <c r="BC530" s="53">
        <f t="shared" si="642"/>
        <v>-2.7798713914595411E-12</v>
      </c>
      <c r="BD530" s="53">
        <f t="shared" si="643"/>
        <v>-6.9537821404078392E-14</v>
      </c>
      <c r="BE530" s="53">
        <f t="shared" si="644"/>
        <v>-8.3041850653729516E-4</v>
      </c>
      <c r="BF530" s="53">
        <f t="shared" si="645"/>
        <v>-8.3041845378927653E-4</v>
      </c>
      <c r="BG530" s="53">
        <f t="shared" si="646"/>
        <v>1.4744806982518539E-9</v>
      </c>
      <c r="BH530" s="53">
        <f t="shared" si="610"/>
        <v>2.33042500062041E-7</v>
      </c>
      <c r="BI530" s="53">
        <f t="shared" si="647"/>
        <v>-8.3018393680851625E-4</v>
      </c>
    </row>
    <row r="531" spans="1:61" x14ac:dyDescent="0.2">
      <c r="A531" s="34"/>
      <c r="B531" s="89"/>
      <c r="C531" s="91"/>
      <c r="D531" s="19"/>
      <c r="E531" s="55">
        <f t="shared" si="648"/>
        <v>94</v>
      </c>
      <c r="F531" s="27">
        <f t="shared" si="611"/>
        <v>19988.197324344859</v>
      </c>
      <c r="G531" s="27">
        <f t="shared" si="612"/>
        <v>999.40986621724301</v>
      </c>
      <c r="H531" s="28">
        <f t="shared" si="613"/>
        <v>25</v>
      </c>
      <c r="I531" s="27">
        <f t="shared" si="603"/>
        <v>2000000</v>
      </c>
      <c r="J531" s="56">
        <f t="shared" si="604"/>
        <v>0.89100000000000001</v>
      </c>
      <c r="K531" s="52">
        <f t="shared" si="616"/>
        <v>1782</v>
      </c>
      <c r="L531" s="28"/>
      <c r="M531" s="96">
        <f t="shared" si="606"/>
        <v>944.1854090941805</v>
      </c>
      <c r="N531" s="9">
        <v>0</v>
      </c>
      <c r="O531" s="30">
        <f t="shared" si="607"/>
        <v>2.781512856163136E-15</v>
      </c>
      <c r="P531" s="30">
        <f t="shared" si="617"/>
        <v>2.6262638539971127E-15</v>
      </c>
      <c r="Q531" s="30">
        <f t="shared" si="618"/>
        <v>0</v>
      </c>
      <c r="R531" s="30">
        <f t="shared" si="619"/>
        <v>1.552490021660232E-16</v>
      </c>
      <c r="S531" s="28"/>
      <c r="T531" s="52">
        <f t="shared" si="620"/>
        <v>9.7964882794065646E-12</v>
      </c>
      <c r="U531" s="52">
        <f t="shared" si="614"/>
        <v>2.7665372185985333E-13</v>
      </c>
      <c r="V531" s="19"/>
      <c r="W531" s="19"/>
      <c r="X531" s="53">
        <f t="shared" si="621"/>
        <v>3.1031476897021144E-12</v>
      </c>
      <c r="Y531" s="53">
        <f t="shared" si="622"/>
        <v>-1.5515738448510572E-13</v>
      </c>
      <c r="Z531" s="53">
        <f t="shared" si="623"/>
        <v>-3.8812250541505801E-15</v>
      </c>
      <c r="AA531" s="53">
        <f t="shared" si="624"/>
        <v>-5.2525277079942258E-9</v>
      </c>
      <c r="AB531" s="53">
        <f t="shared" si="625"/>
        <v>-5.2495835989140627E-9</v>
      </c>
      <c r="AC531" s="53">
        <f t="shared" si="626"/>
        <v>1.115553741428831E-10</v>
      </c>
      <c r="AD531" s="53">
        <f t="shared" si="608"/>
        <v>1.0462724179678078E-12</v>
      </c>
      <c r="AE531" s="53">
        <f t="shared" si="627"/>
        <v>-5.1369819523532114E-9</v>
      </c>
      <c r="AF531" s="19"/>
      <c r="AG531" s="46"/>
      <c r="AH531" s="19"/>
      <c r="AI531" s="55">
        <f t="shared" si="628"/>
        <v>94</v>
      </c>
      <c r="AJ531" s="27">
        <f t="shared" si="629"/>
        <v>19988.197324344859</v>
      </c>
      <c r="AK531" s="27">
        <f t="shared" si="630"/>
        <v>999.40986621724301</v>
      </c>
      <c r="AL531" s="28">
        <f t="shared" si="631"/>
        <v>25</v>
      </c>
      <c r="AM531" s="27">
        <f t="shared" si="632"/>
        <v>2000000</v>
      </c>
      <c r="AN531" s="56">
        <f t="shared" si="605"/>
        <v>0.89100000000000001</v>
      </c>
      <c r="AO531" s="52">
        <f t="shared" si="633"/>
        <v>1782</v>
      </c>
      <c r="AP531" s="28"/>
      <c r="AQ531" s="9">
        <f t="shared" si="609"/>
        <v>764.79018136628622</v>
      </c>
      <c r="AR531" s="9">
        <f t="shared" si="634"/>
        <v>0</v>
      </c>
      <c r="AS531" s="30">
        <f t="shared" si="635"/>
        <v>1.4445181923575247E-10</v>
      </c>
      <c r="AT531" s="30">
        <f t="shared" si="636"/>
        <v>1.1047533303200113E-10</v>
      </c>
      <c r="AU531" s="30">
        <f t="shared" si="637"/>
        <v>0</v>
      </c>
      <c r="AV531" s="30">
        <f t="shared" si="638"/>
        <v>3.3976486203751344E-11</v>
      </c>
      <c r="AW531" s="28"/>
      <c r="AX531" s="52">
        <f t="shared" si="639"/>
        <v>5.0875930734832016E-7</v>
      </c>
      <c r="AY531" s="52">
        <f t="shared" si="640"/>
        <v>6.0546098415084899E-8</v>
      </c>
      <c r="AZ531" s="19"/>
      <c r="BA531" s="19"/>
      <c r="BB531" s="53">
        <f t="shared" si="641"/>
        <v>3.1031476897021144E-12</v>
      </c>
      <c r="BC531" s="53">
        <f t="shared" si="642"/>
        <v>-1.5515738448510572E-13</v>
      </c>
      <c r="BD531" s="53">
        <f t="shared" si="643"/>
        <v>-3.8812250541505801E-15</v>
      </c>
      <c r="BE531" s="53">
        <f t="shared" si="644"/>
        <v>-2.2095066606400224E-4</v>
      </c>
      <c r="BF531" s="53">
        <f t="shared" si="645"/>
        <v>-2.2095066311989317E-4</v>
      </c>
      <c r="BG531" s="53">
        <f t="shared" si="646"/>
        <v>1.115553741428831E-10</v>
      </c>
      <c r="BH531" s="53">
        <f t="shared" si="610"/>
        <v>4.1767414141692101E-8</v>
      </c>
      <c r="BI531" s="53">
        <f t="shared" si="647"/>
        <v>-2.2090878415037733E-4</v>
      </c>
    </row>
    <row r="532" spans="1:61" x14ac:dyDescent="0.2">
      <c r="A532" s="34"/>
      <c r="B532" s="89"/>
      <c r="C532" s="91"/>
      <c r="D532" s="19"/>
      <c r="E532" s="55">
        <f t="shared" si="648"/>
        <v>95</v>
      </c>
      <c r="F532" s="27">
        <f t="shared" si="611"/>
        <v>19988.197324344859</v>
      </c>
      <c r="G532" s="27">
        <f t="shared" si="612"/>
        <v>999.40986621724301</v>
      </c>
      <c r="H532" s="28">
        <f t="shared" si="613"/>
        <v>25</v>
      </c>
      <c r="I532" s="27">
        <f t="shared" si="603"/>
        <v>2000000</v>
      </c>
      <c r="J532" s="56">
        <f t="shared" si="604"/>
        <v>0</v>
      </c>
      <c r="K532" s="52">
        <f t="shared" si="616"/>
        <v>0</v>
      </c>
      <c r="L532" s="28"/>
      <c r="M532" s="96">
        <f t="shared" si="606"/>
        <v>1000</v>
      </c>
      <c r="N532" s="9">
        <v>0</v>
      </c>
      <c r="O532" s="30">
        <f t="shared" si="607"/>
        <v>1.552490021660232E-16</v>
      </c>
      <c r="P532" s="30">
        <f t="shared" si="617"/>
        <v>1.552490021660232E-16</v>
      </c>
      <c r="Q532" s="30">
        <f t="shared" si="618"/>
        <v>0</v>
      </c>
      <c r="R532" s="30">
        <f t="shared" si="619"/>
        <v>0</v>
      </c>
      <c r="S532" s="28"/>
      <c r="T532" s="52">
        <f t="shared" si="620"/>
        <v>2.7665372185985333E-13</v>
      </c>
      <c r="U532" s="52">
        <f t="shared" si="614"/>
        <v>0</v>
      </c>
      <c r="V532" s="19"/>
      <c r="W532" s="19"/>
      <c r="X532" s="53">
        <f t="shared" si="621"/>
        <v>0</v>
      </c>
      <c r="Y532" s="53">
        <f t="shared" si="622"/>
        <v>0</v>
      </c>
      <c r="Z532" s="53">
        <f t="shared" si="623"/>
        <v>0</v>
      </c>
      <c r="AA532" s="53">
        <f t="shared" si="624"/>
        <v>-3.104980043320464E-10</v>
      </c>
      <c r="AB532" s="53">
        <f t="shared" si="625"/>
        <v>-3.104980043320464E-10</v>
      </c>
      <c r="AC532" s="53">
        <f t="shared" si="626"/>
        <v>4.9566559096827089E-12</v>
      </c>
      <c r="AD532" s="53">
        <f t="shared" si="608"/>
        <v>2.2712200941616758E-14</v>
      </c>
      <c r="AE532" s="53">
        <f t="shared" si="627"/>
        <v>-3.0551863622142204E-10</v>
      </c>
      <c r="AF532" s="19"/>
      <c r="AG532" s="46"/>
      <c r="AH532" s="19"/>
      <c r="AI532" s="55">
        <f t="shared" si="628"/>
        <v>95</v>
      </c>
      <c r="AJ532" s="27">
        <f t="shared" si="629"/>
        <v>19988.197324344859</v>
      </c>
      <c r="AK532" s="27">
        <f t="shared" si="630"/>
        <v>999.40986621724301</v>
      </c>
      <c r="AL532" s="28">
        <f t="shared" si="631"/>
        <v>25</v>
      </c>
      <c r="AM532" s="27">
        <f t="shared" si="632"/>
        <v>2000000</v>
      </c>
      <c r="AN532" s="56">
        <f t="shared" si="605"/>
        <v>0</v>
      </c>
      <c r="AO532" s="52">
        <f t="shared" si="633"/>
        <v>0</v>
      </c>
      <c r="AP532" s="28"/>
      <c r="AQ532" s="9">
        <f t="shared" si="609"/>
        <v>810</v>
      </c>
      <c r="AR532" s="9">
        <f t="shared" si="634"/>
        <v>0</v>
      </c>
      <c r="AS532" s="30">
        <f t="shared" si="635"/>
        <v>3.3976486203751344E-11</v>
      </c>
      <c r="AT532" s="30">
        <f t="shared" si="636"/>
        <v>2.7520953825038589E-11</v>
      </c>
      <c r="AU532" s="30">
        <f t="shared" si="637"/>
        <v>0</v>
      </c>
      <c r="AV532" s="30">
        <f t="shared" si="638"/>
        <v>6.4555323787127548E-12</v>
      </c>
      <c r="AW532" s="28"/>
      <c r="AX532" s="52">
        <f t="shared" si="639"/>
        <v>6.0546098415084899E-8</v>
      </c>
      <c r="AY532" s="52">
        <f t="shared" si="640"/>
        <v>0</v>
      </c>
      <c r="AZ532" s="19"/>
      <c r="BA532" s="19"/>
      <c r="BB532" s="53">
        <f t="shared" si="641"/>
        <v>0</v>
      </c>
      <c r="BC532" s="53">
        <f t="shared" si="642"/>
        <v>0</v>
      </c>
      <c r="BD532" s="53">
        <f t="shared" si="643"/>
        <v>0</v>
      </c>
      <c r="BE532" s="53">
        <f t="shared" si="644"/>
        <v>-5.5041907650077178E-5</v>
      </c>
      <c r="BF532" s="53">
        <f t="shared" si="645"/>
        <v>-5.5041907650077178E-5</v>
      </c>
      <c r="BG532" s="53">
        <f t="shared" si="646"/>
        <v>4.9566559096827089E-12</v>
      </c>
      <c r="BH532" s="53">
        <f t="shared" si="610"/>
        <v>4.9706005912001619E-9</v>
      </c>
      <c r="BI532" s="53">
        <f t="shared" si="647"/>
        <v>-5.503693209283007E-5</v>
      </c>
    </row>
    <row r="533" spans="1:61" x14ac:dyDescent="0.2">
      <c r="A533" s="34"/>
      <c r="B533" s="89"/>
      <c r="C533" s="91"/>
      <c r="D533" s="19"/>
      <c r="E533" s="55"/>
      <c r="F533" s="27"/>
      <c r="G533" s="27"/>
      <c r="H533" s="28"/>
      <c r="I533" s="27"/>
      <c r="J533" s="51"/>
      <c r="K533" s="52"/>
      <c r="L533" s="28"/>
      <c r="M533" s="9"/>
      <c r="N533" s="9"/>
      <c r="O533" s="30"/>
      <c r="P533" s="30"/>
      <c r="Q533" s="30"/>
      <c r="R533" s="30"/>
      <c r="S533" s="28"/>
      <c r="T533" s="52"/>
      <c r="U533" s="52"/>
      <c r="V533" s="19"/>
      <c r="W533" s="19"/>
      <c r="X533" s="53"/>
      <c r="Y533" s="53"/>
      <c r="Z533" s="53"/>
      <c r="AA533" s="53"/>
      <c r="AB533" s="53"/>
      <c r="AC533" s="53"/>
      <c r="AD533" s="53"/>
      <c r="AE533" s="53"/>
      <c r="AF533" s="19"/>
      <c r="AG533" s="46"/>
      <c r="AH533" s="19"/>
      <c r="AI533" s="55"/>
      <c r="AJ533" s="27"/>
      <c r="AK533" s="27"/>
      <c r="AL533" s="28"/>
      <c r="AM533" s="27"/>
      <c r="AN533" s="51"/>
      <c r="AO533" s="52"/>
      <c r="AP533" s="28"/>
      <c r="AQ533" s="9"/>
      <c r="AR533" s="9"/>
      <c r="AS533" s="30"/>
      <c r="AT533" s="30"/>
      <c r="AU533" s="30"/>
      <c r="AV533" s="30"/>
      <c r="AW533" s="28"/>
      <c r="AX533" s="52"/>
      <c r="AY533" s="52"/>
      <c r="AZ533" s="19"/>
      <c r="BA533" s="19"/>
      <c r="BB533" s="53"/>
      <c r="BC533" s="53"/>
      <c r="BD533" s="53"/>
      <c r="BE533" s="53"/>
      <c r="BF533" s="53"/>
      <c r="BG533" s="53"/>
      <c r="BH533" s="53"/>
      <c r="BI533" s="53"/>
    </row>
    <row r="534" spans="1:61" x14ac:dyDescent="0.2">
      <c r="A534" s="19"/>
      <c r="B534" s="55"/>
      <c r="C534" s="14"/>
      <c r="D534" s="19"/>
      <c r="E534" s="55"/>
      <c r="F534" s="28"/>
      <c r="G534" s="28"/>
      <c r="H534" s="28"/>
      <c r="I534" s="28"/>
      <c r="J534" s="28"/>
      <c r="K534" s="28"/>
      <c r="L534" s="28"/>
      <c r="M534" s="15"/>
      <c r="N534" s="28"/>
      <c r="O534" s="30"/>
      <c r="P534" s="28"/>
      <c r="Q534" s="28"/>
      <c r="R534" s="28"/>
      <c r="S534" s="28"/>
      <c r="T534" s="53"/>
      <c r="U534" s="53"/>
      <c r="V534" s="53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46"/>
      <c r="AH534" s="19"/>
      <c r="AI534" s="55"/>
      <c r="AJ534" s="28"/>
      <c r="AK534" s="28"/>
      <c r="AL534" s="28"/>
      <c r="AM534" s="28"/>
      <c r="AN534" s="28"/>
      <c r="AO534" s="28"/>
      <c r="AP534" s="28"/>
      <c r="AQ534" s="15"/>
      <c r="AR534" s="28"/>
      <c r="AS534" s="30"/>
      <c r="AT534" s="28"/>
      <c r="AU534" s="28"/>
      <c r="AV534" s="28"/>
      <c r="AW534" s="28"/>
      <c r="AX534" s="53"/>
      <c r="AY534" s="53"/>
      <c r="AZ534" s="53"/>
      <c r="BA534" s="19"/>
      <c r="BB534" s="19"/>
      <c r="BC534" s="19"/>
      <c r="BD534" s="19"/>
      <c r="BE534" s="19"/>
      <c r="BF534" s="19"/>
      <c r="BG534" s="19"/>
      <c r="BH534" s="19"/>
      <c r="BI534" s="19"/>
    </row>
    <row r="535" spans="1:61" x14ac:dyDescent="0.2">
      <c r="A535" s="19"/>
      <c r="B535" s="41"/>
      <c r="C535" s="14"/>
      <c r="D535" s="19"/>
      <c r="E535" s="55"/>
      <c r="F535" s="28"/>
      <c r="G535" s="28"/>
      <c r="H535" s="28"/>
      <c r="I535" s="28"/>
      <c r="J535" s="28"/>
      <c r="K535" s="28"/>
      <c r="L535" s="28"/>
      <c r="M535" s="15"/>
      <c r="N535" s="28"/>
      <c r="O535" s="28"/>
      <c r="P535" s="28"/>
      <c r="Q535" s="28"/>
      <c r="R535" s="28"/>
      <c r="S535" s="28"/>
      <c r="T535" s="53"/>
      <c r="U535" s="53"/>
      <c r="V535" s="53"/>
      <c r="W535" s="22" t="s">
        <v>83</v>
      </c>
      <c r="X535" s="42">
        <f>SUM(X437:X532)</f>
        <v>979000.14723014319</v>
      </c>
      <c r="Y535" s="42">
        <f>SUM(Y437:Y457)</f>
        <v>-34754.20772758589</v>
      </c>
      <c r="Z535" s="42">
        <f>SUM(Z437:Z457)</f>
        <v>-669.36823675581275</v>
      </c>
      <c r="AA535" s="42">
        <f>SUM(AA437:AA457)</f>
        <v>-56718.74834559609</v>
      </c>
      <c r="AB535" s="42">
        <f>SUM(AB437:AB457)</f>
        <v>303118.87037660717</v>
      </c>
      <c r="AC535" s="42">
        <f>SUM(AC437:AC532)</f>
        <v>-1.6538693171104455E-13</v>
      </c>
      <c r="AD535" s="42">
        <f>SUM(AD437:AD457)</f>
        <v>31495.099361171269</v>
      </c>
      <c r="AE535" s="42">
        <f>SUM(AE437:AE457)</f>
        <v>331817.3731765399</v>
      </c>
      <c r="AF535" s="19"/>
      <c r="AG535" s="46"/>
      <c r="AH535" s="19"/>
      <c r="AI535" s="55"/>
      <c r="AJ535" s="28"/>
      <c r="AK535" s="28"/>
      <c r="AL535" s="28"/>
      <c r="AM535" s="28"/>
      <c r="AN535" s="28"/>
      <c r="AO535" s="28"/>
      <c r="AP535" s="28"/>
      <c r="AQ535" s="15"/>
      <c r="AR535" s="28"/>
      <c r="AS535" s="28"/>
      <c r="AT535" s="28"/>
      <c r="AU535" s="28"/>
      <c r="AV535" s="28"/>
      <c r="AW535" s="28"/>
      <c r="AX535" s="53"/>
      <c r="AY535" s="53"/>
      <c r="AZ535" s="53"/>
      <c r="BA535" s="22" t="s">
        <v>83</v>
      </c>
      <c r="BB535" s="42">
        <f t="shared" ref="BB535:BI535" si="649">SUM(BB437:BB532)</f>
        <v>979000.14723014319</v>
      </c>
      <c r="BC535" s="42">
        <f t="shared" si="649"/>
        <v>-63941.155354765819</v>
      </c>
      <c r="BD535" s="42">
        <f t="shared" si="649"/>
        <v>-1439.4727867952333</v>
      </c>
      <c r="BE535" s="42">
        <f t="shared" si="649"/>
        <v>-1999999.9999870891</v>
      </c>
      <c r="BF535" s="42">
        <f t="shared" si="649"/>
        <v>-1086380.4808985062</v>
      </c>
      <c r="BG535" s="42">
        <f t="shared" si="649"/>
        <v>-1.6538693171104455E-13</v>
      </c>
      <c r="BH535" s="42">
        <f t="shared" si="649"/>
        <v>97718.722393986216</v>
      </c>
      <c r="BI535" s="42">
        <f t="shared" si="649"/>
        <v>-988661.75850452099</v>
      </c>
    </row>
    <row r="536" spans="1:61" x14ac:dyDescent="0.2">
      <c r="A536" s="19"/>
      <c r="B536" s="55"/>
      <c r="C536" s="14"/>
      <c r="D536" s="19"/>
      <c r="E536" s="55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53"/>
      <c r="W536" s="34"/>
      <c r="X536" s="19"/>
      <c r="Y536" s="19"/>
      <c r="Z536" s="19"/>
      <c r="AA536" s="19"/>
      <c r="AB536" s="19"/>
      <c r="AC536" s="19"/>
      <c r="AD536" s="19"/>
      <c r="AE536" s="19"/>
      <c r="AF536" s="19"/>
      <c r="AG536" s="46"/>
      <c r="AH536" s="19"/>
      <c r="AI536" s="55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53"/>
      <c r="BA536" s="34"/>
      <c r="BB536" s="19"/>
      <c r="BC536" s="19"/>
      <c r="BD536" s="19"/>
      <c r="BE536" s="19"/>
      <c r="BF536" s="19"/>
      <c r="BG536" s="19"/>
      <c r="BH536" s="19"/>
      <c r="BI536" s="19"/>
    </row>
    <row r="537" spans="1:61" x14ac:dyDescent="0.2">
      <c r="A537" s="19"/>
      <c r="B537" s="19"/>
      <c r="C537" s="14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53"/>
      <c r="W537" s="22" t="str">
        <f>"Present Value at "&amp;TEXT(B439,"0.00%")&amp;" :"</f>
        <v>Present Value at 8.21% :</v>
      </c>
      <c r="X537" s="42">
        <f>X437+NPV($B$19,X438:X532)</f>
        <v>235325.13689081787</v>
      </c>
      <c r="Y537" s="42">
        <f t="shared" ref="Y537:AE537" si="650">Y437+NPV($B$19,Y438:Y532)</f>
        <v>-26757.404837799542</v>
      </c>
      <c r="Z537" s="42">
        <f t="shared" si="650"/>
        <v>-469.33011525781882</v>
      </c>
      <c r="AA537" s="42">
        <f t="shared" si="650"/>
        <v>-73456.915442333397</v>
      </c>
      <c r="AB537" s="42">
        <f t="shared" si="650"/>
        <v>134641.48649542726</v>
      </c>
      <c r="AC537" s="42">
        <f t="shared" si="650"/>
        <v>-1752.5124919271768</v>
      </c>
      <c r="AD537" s="42">
        <f t="shared" si="650"/>
        <v>18528.502025236408</v>
      </c>
      <c r="AE537" s="42">
        <f t="shared" si="650"/>
        <v>151417.47602873627</v>
      </c>
      <c r="AF537" s="19"/>
      <c r="AG537" s="46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53"/>
      <c r="BA537" s="22" t="str">
        <f>"Present Value at "&amp;TEXT(B439,"0.00%")&amp;" :"</f>
        <v>Present Value at 8.21% :</v>
      </c>
      <c r="BB537" s="42">
        <f>BB437+NPV($B$19,BB438:BB532)</f>
        <v>235325.13689081787</v>
      </c>
      <c r="BC537" s="42">
        <f t="shared" ref="BC537:BI537" si="651">BC437+NPV($B$19,BC438:BC532)</f>
        <v>-26757.404837799542</v>
      </c>
      <c r="BD537" s="42">
        <f t="shared" si="651"/>
        <v>-509.33011525781882</v>
      </c>
      <c r="BE537" s="42">
        <f t="shared" si="651"/>
        <v>-63409.286695217961</v>
      </c>
      <c r="BF537" s="42">
        <f t="shared" si="651"/>
        <v>144649.11524254252</v>
      </c>
      <c r="BG537" s="42">
        <f t="shared" si="651"/>
        <v>-1752.5124919271768</v>
      </c>
      <c r="BH537" s="42">
        <f t="shared" si="651"/>
        <v>18565.366328814365</v>
      </c>
      <c r="BI537" s="42">
        <f t="shared" si="651"/>
        <v>161461.96907942981</v>
      </c>
    </row>
    <row r="538" spans="1:61" x14ac:dyDescent="0.2">
      <c r="A538" s="19"/>
      <c r="B538" s="55"/>
      <c r="C538" s="14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53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46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53"/>
      <c r="BA538" s="19"/>
      <c r="BB538" s="19"/>
      <c r="BC538" s="19"/>
      <c r="BD538" s="19"/>
      <c r="BE538" s="19"/>
      <c r="BF538" s="19"/>
      <c r="BG538" s="19"/>
      <c r="BH538" s="19"/>
      <c r="BI538" s="19"/>
    </row>
    <row r="539" spans="1:61" x14ac:dyDescent="0.2">
      <c r="A539" s="19"/>
      <c r="B539" s="55"/>
      <c r="C539" s="14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53"/>
      <c r="W539" s="22" t="str">
        <f>"Present Value at "&amp;TEXT(B440,"0.00%")&amp;" :"</f>
        <v>Present Value at 3.21% :</v>
      </c>
      <c r="X539" s="42">
        <f>X437+NPV($B$20,X438:X532)</f>
        <v>479207.93185984052</v>
      </c>
      <c r="Y539" s="42">
        <f t="shared" ref="Y539:AE539" si="652">Y437+NPV($B$20,Y438:Y532)</f>
        <v>-38951.544586250675</v>
      </c>
      <c r="Z539" s="42">
        <f t="shared" si="652"/>
        <v>-774.36361954484937</v>
      </c>
      <c r="AA539" s="42">
        <f t="shared" si="652"/>
        <v>-448656.59303702682</v>
      </c>
      <c r="AB539" s="42">
        <f t="shared" si="652"/>
        <v>-9174.5693829820866</v>
      </c>
      <c r="AC539" s="42">
        <f t="shared" si="652"/>
        <v>-2621.860105761803</v>
      </c>
      <c r="AD539" s="42">
        <f t="shared" si="652"/>
        <v>42336.76409328483</v>
      </c>
      <c r="AE539" s="42">
        <f t="shared" si="652"/>
        <v>30540.334604541098</v>
      </c>
      <c r="AF539" s="19"/>
      <c r="AG539" s="46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53"/>
      <c r="BA539" s="22" t="str">
        <f>"Present Value at "&amp;TEXT(B440,"0.00%")&amp;" :"</f>
        <v>Present Value at 3.21% :</v>
      </c>
      <c r="BB539" s="42">
        <f>BB437+NPV($B$20,BB438:BB532)</f>
        <v>479207.93185984052</v>
      </c>
      <c r="BC539" s="42">
        <f t="shared" ref="BC539:BI539" si="653">BC437+NPV($B$20,BC438:BC532)</f>
        <v>-38951.544586250675</v>
      </c>
      <c r="BD539" s="42">
        <f t="shared" si="653"/>
        <v>-814.36361954484937</v>
      </c>
      <c r="BE539" s="42">
        <f t="shared" si="653"/>
        <v>-420841.46477859467</v>
      </c>
      <c r="BF539" s="42">
        <f t="shared" si="653"/>
        <v>18600.558875450301</v>
      </c>
      <c r="BG539" s="42">
        <f t="shared" si="653"/>
        <v>-2621.860105761803</v>
      </c>
      <c r="BH539" s="42">
        <f t="shared" si="653"/>
        <v>42716.866920679284</v>
      </c>
      <c r="BI539" s="42">
        <f t="shared" si="653"/>
        <v>58695.565690367788</v>
      </c>
    </row>
    <row r="540" spans="1:61" x14ac:dyDescent="0.2">
      <c r="A540" s="19"/>
      <c r="B540" s="55"/>
      <c r="C540" s="14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46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</row>
    <row r="541" spans="1:61" ht="17" thickBot="1" x14ac:dyDescent="0.25">
      <c r="A541" s="20"/>
      <c r="B541" s="62"/>
      <c r="C541" s="44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47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</row>
    <row r="542" spans="1:61" x14ac:dyDescent="0.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46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</row>
    <row r="543" spans="1:61" x14ac:dyDescent="0.2">
      <c r="A543" s="87" t="s">
        <v>84</v>
      </c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46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</row>
    <row r="544" spans="1:61" x14ac:dyDescent="0.2">
      <c r="A544" s="35" t="s">
        <v>85</v>
      </c>
      <c r="B544" s="61">
        <f>B455+B350+B245+B140+B35</f>
        <v>58953.65460166362</v>
      </c>
      <c r="C544" s="19" t="s">
        <v>86</v>
      </c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46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</row>
    <row r="545" spans="1:61" x14ac:dyDescent="0.2">
      <c r="A545" s="35" t="s">
        <v>85</v>
      </c>
      <c r="B545" s="61">
        <f>C455+C350+C245+C140+C35</f>
        <v>113029.47444188011</v>
      </c>
      <c r="C545" s="19" t="s">
        <v>87</v>
      </c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46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</row>
    <row r="546" spans="1:61" ht="17" thickBot="1" x14ac:dyDescent="0.25">
      <c r="A546" s="35" t="s">
        <v>88</v>
      </c>
      <c r="B546" s="88">
        <f>B545-B544</f>
        <v>54075.819840216493</v>
      </c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46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</row>
    <row r="547" spans="1:61" ht="17" thickTop="1" x14ac:dyDescent="0.2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46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</row>
  </sheetData>
  <mergeCells count="31">
    <mergeCell ref="A17:B17"/>
    <mergeCell ref="A24:B24"/>
    <mergeCell ref="A1:B2"/>
    <mergeCell ref="X14:AE14"/>
    <mergeCell ref="BB14:BI14"/>
    <mergeCell ref="E15:K15"/>
    <mergeCell ref="M15:R15"/>
    <mergeCell ref="T15:U15"/>
    <mergeCell ref="AI15:AO15"/>
    <mergeCell ref="AQ15:AV15"/>
    <mergeCell ref="AX15:AY15"/>
    <mergeCell ref="B6:C6"/>
    <mergeCell ref="D6:F6"/>
    <mergeCell ref="A227:B227"/>
    <mergeCell ref="A234:B234"/>
    <mergeCell ref="A239:B239"/>
    <mergeCell ref="B246:C246"/>
    <mergeCell ref="A29:B29"/>
    <mergeCell ref="B36:C36"/>
    <mergeCell ref="A122:B122"/>
    <mergeCell ref="A129:B129"/>
    <mergeCell ref="A134:B134"/>
    <mergeCell ref="B141:C141"/>
    <mergeCell ref="A449:B449"/>
    <mergeCell ref="B456:C456"/>
    <mergeCell ref="A332:B332"/>
    <mergeCell ref="A339:B339"/>
    <mergeCell ref="A344:B344"/>
    <mergeCell ref="B351:C351"/>
    <mergeCell ref="A437:B437"/>
    <mergeCell ref="A444:B44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6750D-FE86-714A-AA79-78BC338AC7FA}">
  <dimension ref="A1:BI498"/>
  <sheetViews>
    <sheetView workbookViewId="0">
      <selection activeCell="A6" sqref="A6:F7"/>
    </sheetView>
  </sheetViews>
  <sheetFormatPr baseColWidth="10" defaultColWidth="11.1640625" defaultRowHeight="16" x14ac:dyDescent="0.2"/>
  <cols>
    <col min="1" max="1" width="24.1640625" customWidth="1"/>
    <col min="2" max="2" width="33.1640625" customWidth="1"/>
    <col min="3" max="3" width="24.6640625" customWidth="1"/>
  </cols>
  <sheetData>
    <row r="1" spans="1:61" x14ac:dyDescent="0.2">
      <c r="A1" s="216" t="s">
        <v>115</v>
      </c>
      <c r="B1" s="21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46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</row>
    <row r="2" spans="1:61" ht="17" thickBot="1" x14ac:dyDescent="0.25">
      <c r="A2" s="217"/>
      <c r="B2" s="217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47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</row>
    <row r="3" spans="1:61" x14ac:dyDescent="0.2">
      <c r="A3" s="7"/>
      <c r="B3" s="7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21"/>
      <c r="Y3" s="21"/>
      <c r="Z3" s="21"/>
      <c r="AA3" s="21"/>
      <c r="AB3" s="21"/>
      <c r="AC3" s="21"/>
      <c r="AD3" s="21"/>
      <c r="AE3" s="21"/>
      <c r="AF3" s="19"/>
      <c r="AG3" s="46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</row>
    <row r="4" spans="1:61" x14ac:dyDescent="0.2">
      <c r="A4" s="22" t="s">
        <v>32</v>
      </c>
      <c r="B4" s="23" t="s">
        <v>89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21"/>
      <c r="Y4" s="21"/>
      <c r="Z4" s="21"/>
      <c r="AA4" s="21"/>
      <c r="AB4" s="21"/>
      <c r="AC4" s="21"/>
      <c r="AD4" s="21"/>
      <c r="AE4" s="21"/>
      <c r="AF4" s="19"/>
      <c r="AG4" s="46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A5" s="22"/>
      <c r="B5" s="23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21"/>
      <c r="Y5" s="21"/>
      <c r="Z5" s="21"/>
      <c r="AA5" s="21"/>
      <c r="AB5" s="21"/>
      <c r="AC5" s="21"/>
      <c r="AD5" s="21"/>
      <c r="AE5" s="21"/>
      <c r="AF5" s="19"/>
      <c r="AG5" s="46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21"/>
      <c r="BC5" s="21"/>
      <c r="BD5" s="21"/>
      <c r="BE5" s="21"/>
      <c r="BF5" s="21"/>
      <c r="BG5" s="21"/>
      <c r="BH5" s="21"/>
      <c r="BI5" s="21"/>
    </row>
    <row r="6" spans="1:6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21"/>
      <c r="Y6" s="21"/>
      <c r="Z6" s="21"/>
      <c r="AA6" s="21"/>
      <c r="AB6" s="21"/>
      <c r="AC6" s="21"/>
      <c r="AD6" s="21"/>
      <c r="AE6" s="21"/>
      <c r="AF6" s="19"/>
      <c r="AG6" s="46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1"/>
      <c r="BC6" s="21"/>
      <c r="BD6" s="21"/>
      <c r="BE6" s="21"/>
      <c r="BF6" s="21"/>
      <c r="BG6" s="21"/>
      <c r="BH6" s="21"/>
      <c r="BI6" s="21"/>
    </row>
    <row r="7" spans="1:6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21"/>
      <c r="Y7" s="21"/>
      <c r="Z7" s="21"/>
      <c r="AA7" s="21"/>
      <c r="AB7" s="21"/>
      <c r="AC7" s="21"/>
      <c r="AD7" s="21"/>
      <c r="AE7" s="21"/>
      <c r="AF7" s="19"/>
      <c r="AG7" s="46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21"/>
      <c r="BC7" s="21"/>
      <c r="BD7" s="21"/>
      <c r="BE7" s="21"/>
      <c r="BF7" s="21"/>
      <c r="BG7" s="21"/>
      <c r="BH7" s="21"/>
      <c r="BI7" s="21"/>
    </row>
    <row r="8" spans="1:61" x14ac:dyDescent="0.2">
      <c r="A8" s="212">
        <f>B19</f>
        <v>100000</v>
      </c>
      <c r="B8" s="206">
        <f>B38</f>
        <v>5.0001027981204066E-2</v>
      </c>
      <c r="C8" s="207">
        <f>C38</f>
        <v>7.8040241275378619E-2</v>
      </c>
      <c r="D8" s="41">
        <f>B36</f>
        <v>2309.6042824486385</v>
      </c>
      <c r="E8" s="41">
        <f>C36</f>
        <v>3604.7673963962188</v>
      </c>
      <c r="F8" s="41">
        <f>E8-D8</f>
        <v>1295.1631139475803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21"/>
      <c r="Y8" s="21"/>
      <c r="Z8" s="21"/>
      <c r="AA8" s="21"/>
      <c r="AB8" s="21"/>
      <c r="AC8" s="21"/>
      <c r="AD8" s="21"/>
      <c r="AE8" s="21"/>
      <c r="AF8" s="19"/>
      <c r="AG8" s="46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21"/>
      <c r="BC8" s="21"/>
      <c r="BD8" s="21"/>
      <c r="BE8" s="21"/>
      <c r="BF8" s="21"/>
      <c r="BG8" s="21"/>
      <c r="BH8" s="21"/>
      <c r="BI8" s="21"/>
    </row>
    <row r="9" spans="1:61" x14ac:dyDescent="0.2">
      <c r="A9" s="212">
        <f>B114</f>
        <v>250000</v>
      </c>
      <c r="B9" s="206">
        <f>B133</f>
        <v>5.0000943550677517E-2</v>
      </c>
      <c r="C9" s="207">
        <f>C133</f>
        <v>7.9071076967588722E-2</v>
      </c>
      <c r="D9" s="41">
        <f>B131</f>
        <v>5693.0771502033967</v>
      </c>
      <c r="E9" s="41">
        <f>C131</f>
        <v>9002.9849350723653</v>
      </c>
      <c r="F9" s="41">
        <f t="shared" ref="F9:F12" si="0">E9-D9</f>
        <v>3309.9077848689685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21"/>
      <c r="Y9" s="21"/>
      <c r="Z9" s="21"/>
      <c r="AA9" s="21"/>
      <c r="AB9" s="21"/>
      <c r="AC9" s="21"/>
      <c r="AD9" s="21"/>
      <c r="AE9" s="21"/>
      <c r="AF9" s="19"/>
      <c r="AG9" s="46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21"/>
      <c r="BC9" s="21"/>
      <c r="BD9" s="21"/>
      <c r="BE9" s="21"/>
      <c r="BF9" s="21"/>
      <c r="BG9" s="21"/>
      <c r="BH9" s="21"/>
      <c r="BI9" s="21"/>
    </row>
    <row r="10" spans="1:61" x14ac:dyDescent="0.2">
      <c r="A10" s="212">
        <f>B209</f>
        <v>500000</v>
      </c>
      <c r="B10" s="206">
        <f>B228</f>
        <v>5.000224766320218E-2</v>
      </c>
      <c r="C10" s="207">
        <f>C228</f>
        <v>7.942250567693071E-2</v>
      </c>
      <c r="D10" s="41">
        <f>B226</f>
        <v>11332.523505912677</v>
      </c>
      <c r="E10" s="41">
        <f>C226</f>
        <v>18000.339075650663</v>
      </c>
      <c r="F10" s="41">
        <f t="shared" si="0"/>
        <v>6667.8155697379862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21"/>
      <c r="Y10" s="21"/>
      <c r="Z10" s="21"/>
      <c r="AA10" s="21"/>
      <c r="AB10" s="21"/>
      <c r="AC10" s="21"/>
      <c r="AD10" s="21"/>
      <c r="AE10" s="21"/>
      <c r="AF10" s="19"/>
      <c r="AG10" s="46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21"/>
      <c r="BC10" s="21"/>
      <c r="BD10" s="21"/>
      <c r="BE10" s="21"/>
      <c r="BF10" s="21"/>
      <c r="BG10" s="21"/>
      <c r="BH10" s="21"/>
      <c r="BI10" s="21"/>
    </row>
    <row r="11" spans="1:61" x14ac:dyDescent="0.2">
      <c r="A11" s="212">
        <f>B304</f>
        <v>1000000</v>
      </c>
      <c r="B11" s="206">
        <f>B323</f>
        <v>5.0001900227163928E-2</v>
      </c>
      <c r="C11" s="207">
        <f>C323</f>
        <v>7.9598518068941262E-2</v>
      </c>
      <c r="D11" s="41">
        <f>B321</f>
        <v>22610.927792182338</v>
      </c>
      <c r="E11" s="41">
        <f>C321</f>
        <v>35994.558931658328</v>
      </c>
      <c r="F11" s="41">
        <f t="shared" si="0"/>
        <v>13383.63113947599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21"/>
      <c r="Y11" s="21"/>
      <c r="Z11" s="21"/>
      <c r="AA11" s="21"/>
      <c r="AB11" s="21"/>
      <c r="AC11" s="21"/>
      <c r="AD11" s="21"/>
      <c r="AE11" s="21"/>
      <c r="AF11" s="19"/>
      <c r="AG11" s="46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21"/>
      <c r="BC11" s="21"/>
      <c r="BD11" s="21"/>
      <c r="BE11" s="21"/>
      <c r="BF11" s="21"/>
      <c r="BG11" s="21"/>
      <c r="BH11" s="21"/>
      <c r="BI11" s="21"/>
    </row>
    <row r="12" spans="1:61" x14ac:dyDescent="0.2">
      <c r="A12" s="212">
        <f>B399</f>
        <v>2000000</v>
      </c>
      <c r="B12" s="206">
        <f>B418</f>
        <v>5.0003821818121873E-2</v>
      </c>
      <c r="C12" s="207">
        <f>C418</f>
        <v>7.9688841508306213E-2</v>
      </c>
      <c r="D12" s="41">
        <f>B416</f>
        <v>45169.772868511376</v>
      </c>
      <c r="E12" s="41">
        <f>C416</f>
        <v>71985.035147463263</v>
      </c>
      <c r="F12" s="41">
        <f t="shared" si="0"/>
        <v>26815.262278951886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21"/>
      <c r="Y12" s="21"/>
      <c r="Z12" s="21"/>
      <c r="AA12" s="21"/>
      <c r="AB12" s="21"/>
      <c r="AC12" s="21"/>
      <c r="AD12" s="21"/>
      <c r="AE12" s="21"/>
      <c r="AF12" s="19"/>
      <c r="AG12" s="46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21"/>
      <c r="BC12" s="21"/>
      <c r="BD12" s="21"/>
      <c r="BE12" s="21"/>
      <c r="BF12" s="21"/>
      <c r="BG12" s="21"/>
      <c r="BH12" s="21"/>
      <c r="BI12" s="21"/>
    </row>
    <row r="13" spans="1:61" x14ac:dyDescent="0.2">
      <c r="A13" s="22"/>
      <c r="B13" s="23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21"/>
      <c r="Y13" s="21"/>
      <c r="Z13" s="21"/>
      <c r="AA13" s="21"/>
      <c r="AB13" s="21"/>
      <c r="AC13" s="21"/>
      <c r="AD13" s="21"/>
      <c r="AE13" s="21"/>
      <c r="AF13" s="19"/>
      <c r="AG13" s="46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21"/>
      <c r="BC13" s="21"/>
      <c r="BD13" s="21"/>
      <c r="BE13" s="21"/>
      <c r="BF13" s="21"/>
      <c r="BG13" s="21"/>
      <c r="BH13" s="21"/>
      <c r="BI13" s="21"/>
    </row>
    <row r="14" spans="1:61" x14ac:dyDescent="0.2">
      <c r="A14" s="22"/>
      <c r="B14" s="23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21"/>
      <c r="Y14" s="21"/>
      <c r="Z14" s="21"/>
      <c r="AA14" s="21"/>
      <c r="AB14" s="21"/>
      <c r="AC14" s="21"/>
      <c r="AD14" s="21"/>
      <c r="AE14" s="21"/>
      <c r="AF14" s="19"/>
      <c r="AG14" s="46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21"/>
      <c r="BC14" s="21"/>
      <c r="BD14" s="21"/>
      <c r="BE14" s="21"/>
      <c r="BF14" s="21"/>
      <c r="BG14" s="21"/>
      <c r="BH14" s="21"/>
      <c r="BI14" s="21"/>
    </row>
    <row r="15" spans="1:61" x14ac:dyDescent="0.2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223" t="s">
        <v>34</v>
      </c>
      <c r="Y15" s="223"/>
      <c r="Z15" s="223"/>
      <c r="AA15" s="223"/>
      <c r="AB15" s="223"/>
      <c r="AC15" s="223"/>
      <c r="AD15" s="220"/>
      <c r="AE15" s="220"/>
      <c r="AF15" s="19"/>
      <c r="AG15" s="46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223" t="s">
        <v>34</v>
      </c>
      <c r="BC15" s="223"/>
      <c r="BD15" s="223"/>
      <c r="BE15" s="223"/>
      <c r="BF15" s="223"/>
      <c r="BG15" s="223"/>
      <c r="BH15" s="220"/>
      <c r="BI15" s="220"/>
    </row>
    <row r="16" spans="1:61" ht="18" x14ac:dyDescent="0.25">
      <c r="A16" s="19"/>
      <c r="B16" s="19"/>
      <c r="C16" s="19"/>
      <c r="D16" s="19"/>
      <c r="E16" s="223" t="s">
        <v>35</v>
      </c>
      <c r="F16" s="223"/>
      <c r="G16" s="223"/>
      <c r="H16" s="223"/>
      <c r="I16" s="223"/>
      <c r="J16" s="223"/>
      <c r="K16" s="223"/>
      <c r="L16" s="19"/>
      <c r="M16" s="225" t="s">
        <v>36</v>
      </c>
      <c r="N16" s="225"/>
      <c r="O16" s="225"/>
      <c r="P16" s="225"/>
      <c r="Q16" s="226"/>
      <c r="R16" s="227"/>
      <c r="S16" s="19"/>
      <c r="T16" s="224" t="s">
        <v>37</v>
      </c>
      <c r="U16" s="224"/>
      <c r="V16" s="19"/>
      <c r="W16" s="19"/>
      <c r="X16" s="21" t="s">
        <v>38</v>
      </c>
      <c r="Y16" s="21" t="s">
        <v>39</v>
      </c>
      <c r="Z16" s="21" t="s">
        <v>40</v>
      </c>
      <c r="AA16" s="21" t="s">
        <v>41</v>
      </c>
      <c r="AB16" s="21"/>
      <c r="AC16" s="21" t="s">
        <v>42</v>
      </c>
      <c r="AD16" s="21" t="s">
        <v>43</v>
      </c>
      <c r="AE16" s="21" t="s">
        <v>44</v>
      </c>
      <c r="AF16" s="19"/>
      <c r="AG16" s="46"/>
      <c r="AH16" s="19"/>
      <c r="AI16" s="223" t="s">
        <v>35</v>
      </c>
      <c r="AJ16" s="223"/>
      <c r="AK16" s="223"/>
      <c r="AL16" s="223"/>
      <c r="AM16" s="223"/>
      <c r="AN16" s="223"/>
      <c r="AO16" s="223"/>
      <c r="AP16" s="19"/>
      <c r="AQ16" s="225" t="s">
        <v>36</v>
      </c>
      <c r="AR16" s="225"/>
      <c r="AS16" s="225"/>
      <c r="AT16" s="225"/>
      <c r="AU16" s="226"/>
      <c r="AV16" s="227"/>
      <c r="AW16" s="19"/>
      <c r="AX16" s="224" t="s">
        <v>37</v>
      </c>
      <c r="AY16" s="224"/>
      <c r="AZ16" s="19"/>
      <c r="BA16" s="19"/>
      <c r="BB16" s="21" t="s">
        <v>38</v>
      </c>
      <c r="BC16" s="21" t="s">
        <v>39</v>
      </c>
      <c r="BD16" s="21" t="s">
        <v>40</v>
      </c>
      <c r="BE16" s="21" t="s">
        <v>41</v>
      </c>
      <c r="BF16" s="21"/>
      <c r="BG16" s="21" t="s">
        <v>42</v>
      </c>
      <c r="BH16" s="21" t="s">
        <v>43</v>
      </c>
      <c r="BI16" s="21" t="s">
        <v>44</v>
      </c>
    </row>
    <row r="17" spans="1:61" ht="51" x14ac:dyDescent="0.2">
      <c r="A17" s="25"/>
      <c r="B17" s="25"/>
      <c r="C17" s="25"/>
      <c r="D17" s="25"/>
      <c r="E17" s="25" t="s">
        <v>23</v>
      </c>
      <c r="F17" s="25" t="s">
        <v>45</v>
      </c>
      <c r="G17" s="25" t="s">
        <v>46</v>
      </c>
      <c r="H17" s="25" t="s">
        <v>47</v>
      </c>
      <c r="I17" s="26" t="s">
        <v>48</v>
      </c>
      <c r="J17" s="26" t="s">
        <v>49</v>
      </c>
      <c r="K17" s="26" t="s">
        <v>50</v>
      </c>
      <c r="L17" s="26"/>
      <c r="M17" s="26" t="s">
        <v>51</v>
      </c>
      <c r="N17" s="26" t="s">
        <v>52</v>
      </c>
      <c r="O17" s="26" t="s">
        <v>53</v>
      </c>
      <c r="P17" s="26" t="s">
        <v>54</v>
      </c>
      <c r="Q17" s="26" t="s">
        <v>55</v>
      </c>
      <c r="R17" s="26" t="s">
        <v>56</v>
      </c>
      <c r="S17" s="26"/>
      <c r="T17" s="26" t="s">
        <v>57</v>
      </c>
      <c r="U17" s="26" t="s">
        <v>58</v>
      </c>
      <c r="V17" s="25"/>
      <c r="W17" s="26"/>
      <c r="X17" s="26" t="s">
        <v>59</v>
      </c>
      <c r="Y17" s="26" t="s">
        <v>60</v>
      </c>
      <c r="Z17" s="26" t="s">
        <v>61</v>
      </c>
      <c r="AA17" s="26" t="s">
        <v>62</v>
      </c>
      <c r="AB17" s="26" t="s">
        <v>63</v>
      </c>
      <c r="AC17" s="26" t="s">
        <v>64</v>
      </c>
      <c r="AD17" s="26" t="s">
        <v>65</v>
      </c>
      <c r="AE17" s="26" t="s">
        <v>66</v>
      </c>
      <c r="AF17" s="25"/>
      <c r="AG17" s="48"/>
      <c r="AH17" s="25"/>
      <c r="AI17" s="25" t="s">
        <v>23</v>
      </c>
      <c r="AJ17" s="25" t="s">
        <v>45</v>
      </c>
      <c r="AK17" s="25" t="s">
        <v>46</v>
      </c>
      <c r="AL17" s="25" t="s">
        <v>47</v>
      </c>
      <c r="AM17" s="26" t="s">
        <v>48</v>
      </c>
      <c r="AN17" s="26" t="s">
        <v>49</v>
      </c>
      <c r="AO17" s="26" t="s">
        <v>50</v>
      </c>
      <c r="AP17" s="26"/>
      <c r="AQ17" s="26" t="s">
        <v>51</v>
      </c>
      <c r="AR17" s="26" t="s">
        <v>52</v>
      </c>
      <c r="AS17" s="26" t="s">
        <v>53</v>
      </c>
      <c r="AT17" s="26" t="s">
        <v>54</v>
      </c>
      <c r="AU17" s="26" t="s">
        <v>55</v>
      </c>
      <c r="AV17" s="26" t="s">
        <v>56</v>
      </c>
      <c r="AW17" s="26"/>
      <c r="AX17" s="26" t="s">
        <v>57</v>
      </c>
      <c r="AY17" s="26" t="s">
        <v>58</v>
      </c>
      <c r="AZ17" s="25"/>
      <c r="BA17" s="26"/>
      <c r="BB17" s="26" t="s">
        <v>59</v>
      </c>
      <c r="BC17" s="26" t="s">
        <v>60</v>
      </c>
      <c r="BD17" s="26" t="s">
        <v>61</v>
      </c>
      <c r="BE17" s="26" t="s">
        <v>62</v>
      </c>
      <c r="BF17" s="26" t="s">
        <v>63</v>
      </c>
      <c r="BG17" s="26" t="s">
        <v>64</v>
      </c>
      <c r="BH17" s="26" t="s">
        <v>65</v>
      </c>
      <c r="BI17" s="26" t="s">
        <v>66</v>
      </c>
    </row>
    <row r="18" spans="1:61" ht="17" thickBot="1" x14ac:dyDescent="0.25">
      <c r="A18" s="221" t="s">
        <v>67</v>
      </c>
      <c r="B18" s="221"/>
      <c r="C18" s="19"/>
      <c r="D18" s="19"/>
      <c r="E18" s="21">
        <v>0</v>
      </c>
      <c r="F18" s="27">
        <f>B22</f>
        <v>1541.5893789328131</v>
      </c>
      <c r="G18" s="27">
        <f>F18*B27</f>
        <v>1233.2715031462506</v>
      </c>
      <c r="H18" s="28">
        <f>B32</f>
        <v>200</v>
      </c>
      <c r="I18" s="27">
        <f t="shared" ref="I18:I38" si="1">$B$19</f>
        <v>100000</v>
      </c>
      <c r="J18" s="56">
        <f>'SPWL Reserve'!J8</f>
        <v>0.23799999999999999</v>
      </c>
      <c r="K18" s="52">
        <f t="shared" ref="K18:K38" si="2">I18*J18/1000</f>
        <v>23.8</v>
      </c>
      <c r="L18" s="19"/>
      <c r="M18" s="9"/>
      <c r="N18" s="9"/>
      <c r="O18" s="30">
        <v>1</v>
      </c>
      <c r="P18" s="30"/>
      <c r="Q18" s="30"/>
      <c r="R18" s="30">
        <f t="shared" ref="R18:R38" si="3">O18-SUM(P18:Q18)</f>
        <v>1</v>
      </c>
      <c r="S18" s="30"/>
      <c r="T18" s="52"/>
      <c r="U18" s="52">
        <f t="shared" ref="U18:U37" si="4">K18*R18</f>
        <v>23.8</v>
      </c>
      <c r="V18" s="19"/>
      <c r="W18" s="30"/>
      <c r="X18" s="53">
        <f t="shared" ref="X18:X38" si="5">$R18*F18</f>
        <v>1541.5893789328131</v>
      </c>
      <c r="Y18" s="53">
        <f t="shared" ref="Y18:Y38" si="6">-$R18*G18</f>
        <v>-1233.2715031462506</v>
      </c>
      <c r="Z18" s="53">
        <f t="shared" ref="Z18:Z38" si="7">-$R18*H18</f>
        <v>-200</v>
      </c>
      <c r="AA18" s="53"/>
      <c r="AB18" s="53">
        <f t="shared" ref="AB18:AB38" si="8">SUM(X18:AA18)</f>
        <v>108.31787578656258</v>
      </c>
      <c r="AC18" s="53">
        <f>T18-U18</f>
        <v>-23.8</v>
      </c>
      <c r="AD18" s="53"/>
      <c r="AE18" s="53">
        <f t="shared" ref="AE18:AE38" si="9">SUM(AB18:AD18)</f>
        <v>84.517875786562584</v>
      </c>
      <c r="AF18" s="19"/>
      <c r="AG18" s="46"/>
      <c r="AH18" s="19"/>
      <c r="AI18" s="21">
        <v>0</v>
      </c>
      <c r="AJ18" s="27">
        <f>F18</f>
        <v>1541.5893789328131</v>
      </c>
      <c r="AK18" s="27">
        <f>G18</f>
        <v>1233.2715031462506</v>
      </c>
      <c r="AL18" s="28">
        <f>C32</f>
        <v>248</v>
      </c>
      <c r="AM18" s="27">
        <f>I18</f>
        <v>100000</v>
      </c>
      <c r="AN18" s="56">
        <f>J18</f>
        <v>0.23799999999999999</v>
      </c>
      <c r="AO18" s="52">
        <f t="shared" ref="AO18:AO38" si="10">AM18*AN18/1000</f>
        <v>23.8</v>
      </c>
      <c r="AP18" s="19"/>
      <c r="AQ18" s="9"/>
      <c r="AR18" s="9"/>
      <c r="AS18" s="30">
        <v>1</v>
      </c>
      <c r="AT18" s="30"/>
      <c r="AU18" s="30"/>
      <c r="AV18" s="30">
        <f t="shared" ref="AV18:AV38" si="11">AS18-SUM(AT18:AU18)</f>
        <v>1</v>
      </c>
      <c r="AW18" s="30"/>
      <c r="AX18" s="52"/>
      <c r="AY18" s="52">
        <f t="shared" ref="AY18:AY38" si="12">AO18*AV18</f>
        <v>23.8</v>
      </c>
      <c r="AZ18" s="19"/>
      <c r="BA18" s="30"/>
      <c r="BB18" s="53">
        <f t="shared" ref="BB18:BB38" si="13">$R18*AJ18</f>
        <v>1541.5893789328131</v>
      </c>
      <c r="BC18" s="53">
        <f t="shared" ref="BC18:BC38" si="14">-$R18*AK18</f>
        <v>-1233.2715031462506</v>
      </c>
      <c r="BD18" s="53">
        <f t="shared" ref="BD18:BD38" si="15">-$R18*AL18</f>
        <v>-248</v>
      </c>
      <c r="BE18" s="53"/>
      <c r="BF18" s="53">
        <f t="shared" ref="BF18:BF38" si="16">SUM(BB18:BE18)</f>
        <v>60.317875786562581</v>
      </c>
      <c r="BG18" s="53">
        <f>AX18-AY18</f>
        <v>-23.8</v>
      </c>
      <c r="BH18" s="53"/>
      <c r="BI18" s="53">
        <f t="shared" ref="BI18:BI38" si="17">SUM(BF18:BH18)</f>
        <v>36.517875786562584</v>
      </c>
    </row>
    <row r="19" spans="1:61" x14ac:dyDescent="0.2">
      <c r="A19" s="45" t="s">
        <v>68</v>
      </c>
      <c r="B19" s="54">
        <v>100000</v>
      </c>
      <c r="C19" s="19"/>
      <c r="D19" s="19"/>
      <c r="E19" s="55">
        <f t="shared" ref="E19:E38" si="18">E18+1</f>
        <v>1</v>
      </c>
      <c r="F19" s="27"/>
      <c r="G19" s="27"/>
      <c r="H19" s="28"/>
      <c r="I19" s="27">
        <f t="shared" si="1"/>
        <v>100000</v>
      </c>
      <c r="J19" s="56">
        <f>'SPWL Reserve'!J9</f>
        <v>0.30199999999999999</v>
      </c>
      <c r="K19" s="52">
        <f t="shared" si="2"/>
        <v>30.2</v>
      </c>
      <c r="L19" s="56"/>
      <c r="M19" s="96">
        <f>'SPWL Reserve'!K9*1000</f>
        <v>1.3141842576365947</v>
      </c>
      <c r="N19" s="9">
        <v>0</v>
      </c>
      <c r="O19" s="30">
        <f>R18</f>
        <v>1</v>
      </c>
      <c r="P19" s="30">
        <f t="shared" ref="P19:P38" si="19">O19*M19/1000</f>
        <v>1.3141842576365947E-3</v>
      </c>
      <c r="Q19" s="30">
        <f t="shared" ref="Q19:Q38" si="20">MIN(N19*O19,O19-P19)</f>
        <v>0</v>
      </c>
      <c r="R19" s="30">
        <f t="shared" si="3"/>
        <v>0.99868581574236337</v>
      </c>
      <c r="S19" s="30"/>
      <c r="T19" s="52">
        <f t="shared" ref="T19:T38" si="21">U18</f>
        <v>23.8</v>
      </c>
      <c r="U19" s="52">
        <f t="shared" si="4"/>
        <v>30.160311635419372</v>
      </c>
      <c r="V19" s="19"/>
      <c r="W19" s="30"/>
      <c r="X19" s="53">
        <f t="shared" si="5"/>
        <v>0</v>
      </c>
      <c r="Y19" s="53">
        <f t="shared" si="6"/>
        <v>0</v>
      </c>
      <c r="Z19" s="53">
        <f t="shared" si="7"/>
        <v>0</v>
      </c>
      <c r="AA19" s="53">
        <f t="shared" ref="AA19:AA38" si="22">-P19*I19</f>
        <v>-131.41842576365949</v>
      </c>
      <c r="AB19" s="53">
        <f t="shared" si="8"/>
        <v>-131.41842576365949</v>
      </c>
      <c r="AC19" s="53">
        <f>-I19*$R18*(J19-J18)/1000</f>
        <v>-6.4</v>
      </c>
      <c r="AD19" s="53">
        <f>$B$20*SUM(T19,X19:Y19)</f>
        <v>1.9538879823359461</v>
      </c>
      <c r="AE19" s="53">
        <f t="shared" si="9"/>
        <v>-135.86453778132355</v>
      </c>
      <c r="AF19" s="19"/>
      <c r="AG19" s="57"/>
      <c r="AH19" s="19"/>
      <c r="AI19" s="55">
        <f t="shared" ref="AI19:AI38" si="23">AI18+1</f>
        <v>1</v>
      </c>
      <c r="AJ19" s="27"/>
      <c r="AK19" s="27"/>
      <c r="AL19" s="28"/>
      <c r="AM19" s="27">
        <f t="shared" ref="AM19:AM38" si="24">I19</f>
        <v>100000</v>
      </c>
      <c r="AN19" s="56">
        <f t="shared" ref="AN19:AN82" si="25">J19</f>
        <v>0.30199999999999999</v>
      </c>
      <c r="AO19" s="52">
        <f t="shared" si="10"/>
        <v>30.2</v>
      </c>
      <c r="AP19" s="56"/>
      <c r="AQ19" s="9">
        <f>M19*'Lapse &amp; Death Age 36-45'!$B$31</f>
        <v>1.1244489054403115</v>
      </c>
      <c r="AR19" s="9">
        <f t="shared" ref="AR19:AR38" si="26">N19</f>
        <v>0</v>
      </c>
      <c r="AS19" s="30">
        <f t="shared" ref="AS19:AS38" si="27">AV18</f>
        <v>1</v>
      </c>
      <c r="AT19" s="30">
        <f t="shared" ref="AT19:AT38" si="28">AS19*AQ19/1000</f>
        <v>1.1244489054403116E-3</v>
      </c>
      <c r="AU19" s="30">
        <f t="shared" ref="AU19:AU38" si="29">MIN(AR19*AS19,AS19-AT19)</f>
        <v>0</v>
      </c>
      <c r="AV19" s="30">
        <f t="shared" si="11"/>
        <v>0.99887555109455972</v>
      </c>
      <c r="AW19" s="30"/>
      <c r="AX19" s="52">
        <f t="shared" ref="AX19:AX38" si="30">AY18</f>
        <v>23.8</v>
      </c>
      <c r="AY19" s="52">
        <f t="shared" si="12"/>
        <v>30.166041643055703</v>
      </c>
      <c r="AZ19" s="19"/>
      <c r="BA19" s="30"/>
      <c r="BB19" s="53">
        <f t="shared" si="13"/>
        <v>0</v>
      </c>
      <c r="BC19" s="53">
        <f t="shared" si="14"/>
        <v>0</v>
      </c>
      <c r="BD19" s="53">
        <f t="shared" si="15"/>
        <v>0</v>
      </c>
      <c r="BE19" s="53">
        <f t="shared" ref="BE19:BE38" si="31">-AT19*AM19</f>
        <v>-112.44489054403115</v>
      </c>
      <c r="BF19" s="53">
        <f t="shared" si="16"/>
        <v>-112.44489054403115</v>
      </c>
      <c r="BG19" s="53">
        <f>-AM19*$R18*(AN19-AN18)/1000</f>
        <v>-6.4</v>
      </c>
      <c r="BH19" s="53">
        <f>$B$20*SUM(AX19,BB19:BC19)</f>
        <v>1.9538879823359461</v>
      </c>
      <c r="BI19" s="53">
        <f t="shared" si="17"/>
        <v>-116.89100256169522</v>
      </c>
    </row>
    <row r="20" spans="1:61" x14ac:dyDescent="0.2">
      <c r="A20" s="34" t="s">
        <v>69</v>
      </c>
      <c r="B20" s="121">
        <f>'T20 Age 26-35 (Sensitivity)'!B20+0.01</f>
        <v>8.2096133711594368E-2</v>
      </c>
      <c r="C20" s="19"/>
      <c r="D20" s="19"/>
      <c r="E20" s="55">
        <f t="shared" si="18"/>
        <v>2</v>
      </c>
      <c r="F20" s="27">
        <f t="shared" ref="F20:F38" si="32">$B$22</f>
        <v>1541.5893789328131</v>
      </c>
      <c r="G20" s="27">
        <f t="shared" ref="G20:G30" si="33">F20*$B$28</f>
        <v>77.07946894664066</v>
      </c>
      <c r="H20" s="28">
        <f t="shared" ref="H20:H27" si="34">$B$33</f>
        <v>25</v>
      </c>
      <c r="I20" s="27">
        <f t="shared" si="1"/>
        <v>100000</v>
      </c>
      <c r="J20" s="56">
        <f>'SPWL Reserve'!J10</f>
        <v>0.36899999999999999</v>
      </c>
      <c r="K20" s="52">
        <f t="shared" si="2"/>
        <v>36.9</v>
      </c>
      <c r="L20" s="56"/>
      <c r="M20" s="96">
        <f>'SPWL Reserve'!K10*1000</f>
        <v>1.4282641651842443</v>
      </c>
      <c r="N20" s="9">
        <v>0</v>
      </c>
      <c r="O20" s="30">
        <f t="shared" ref="O20:O83" si="35">R19</f>
        <v>0.99868581574236337</v>
      </c>
      <c r="P20" s="30">
        <f t="shared" si="19"/>
        <v>1.4263871629026125E-3</v>
      </c>
      <c r="Q20" s="30">
        <f t="shared" si="20"/>
        <v>0</v>
      </c>
      <c r="R20" s="30">
        <f t="shared" si="3"/>
        <v>0.9972594285794607</v>
      </c>
      <c r="S20" s="30"/>
      <c r="T20" s="52">
        <f t="shared" si="21"/>
        <v>30.160311635419372</v>
      </c>
      <c r="U20" s="52">
        <f t="shared" si="4"/>
        <v>36.798872914582098</v>
      </c>
      <c r="V20" s="19"/>
      <c r="W20" s="30"/>
      <c r="X20" s="53">
        <f t="shared" si="5"/>
        <v>1537.3645431387029</v>
      </c>
      <c r="Y20" s="53">
        <f t="shared" si="6"/>
        <v>-76.868227156935149</v>
      </c>
      <c r="Z20" s="53">
        <f t="shared" si="7"/>
        <v>-24.931485714486517</v>
      </c>
      <c r="AA20" s="53">
        <f t="shared" si="22"/>
        <v>-142.63871629026124</v>
      </c>
      <c r="AB20" s="53">
        <f t="shared" si="8"/>
        <v>1292.9261139770199</v>
      </c>
      <c r="AC20" s="53">
        <f t="shared" ref="AC20:AC38" si="36">-I20*($R19*J20-$R18*J19)/1000</f>
        <v>-6.6515066008932093</v>
      </c>
      <c r="AD20" s="53">
        <f t="shared" ref="AD20:AD83" si="37">$B$20*SUM(T20,X20:Y20)</f>
        <v>122.37714581893493</v>
      </c>
      <c r="AE20" s="53">
        <f t="shared" si="9"/>
        <v>1408.6517531950615</v>
      </c>
      <c r="AF20" s="19"/>
      <c r="AG20" s="57"/>
      <c r="AH20" s="19"/>
      <c r="AI20" s="55">
        <f t="shared" si="23"/>
        <v>2</v>
      </c>
      <c r="AJ20" s="27">
        <f t="shared" ref="AJ20:AJ38" si="38">F20</f>
        <v>1541.5893789328131</v>
      </c>
      <c r="AK20" s="27">
        <f t="shared" ref="AK20:AK38" si="39">G20</f>
        <v>77.07946894664066</v>
      </c>
      <c r="AL20" s="28">
        <f t="shared" ref="AL20:AL38" si="40">$C$33</f>
        <v>25</v>
      </c>
      <c r="AM20" s="27">
        <f t="shared" si="24"/>
        <v>100000</v>
      </c>
      <c r="AN20" s="56">
        <f t="shared" si="25"/>
        <v>0.36899999999999999</v>
      </c>
      <c r="AO20" s="52">
        <f t="shared" si="10"/>
        <v>36.9</v>
      </c>
      <c r="AP20" s="56"/>
      <c r="AQ20" s="9">
        <f>M20*'Lapse &amp; Death Age 36-45'!$B$31</f>
        <v>1.2220585263357691</v>
      </c>
      <c r="AR20" s="9">
        <f t="shared" si="26"/>
        <v>0</v>
      </c>
      <c r="AS20" s="30">
        <f t="shared" si="27"/>
        <v>0.99887555109455972</v>
      </c>
      <c r="AT20" s="30">
        <f t="shared" si="28"/>
        <v>1.2206843839634468E-3</v>
      </c>
      <c r="AU20" s="30">
        <f t="shared" si="29"/>
        <v>0</v>
      </c>
      <c r="AV20" s="30">
        <f t="shared" si="11"/>
        <v>0.99765486671059622</v>
      </c>
      <c r="AW20" s="30"/>
      <c r="AX20" s="52">
        <f t="shared" si="30"/>
        <v>30.166041643055703</v>
      </c>
      <c r="AY20" s="52">
        <f t="shared" si="12"/>
        <v>36.813464581620998</v>
      </c>
      <c r="AZ20" s="19"/>
      <c r="BA20" s="30"/>
      <c r="BB20" s="53">
        <f t="shared" si="13"/>
        <v>1537.3645431387029</v>
      </c>
      <c r="BC20" s="53">
        <f t="shared" si="14"/>
        <v>-76.868227156935149</v>
      </c>
      <c r="BD20" s="53">
        <f t="shared" si="15"/>
        <v>-24.931485714486517</v>
      </c>
      <c r="BE20" s="53">
        <f t="shared" si="31"/>
        <v>-122.06843839634469</v>
      </c>
      <c r="BF20" s="53">
        <f t="shared" si="16"/>
        <v>1313.4963918709366</v>
      </c>
      <c r="BG20" s="53">
        <f t="shared" ref="BG20:BG38" si="41">-AM20*($R19*AN20-$R18*AN19)/1000</f>
        <v>-6.6515066008932093</v>
      </c>
      <c r="BH20" s="53">
        <f t="shared" ref="BH20:BH83" si="42">$B$20*SUM(AX20,BB20:BC20)</f>
        <v>122.37761623040801</v>
      </c>
      <c r="BI20" s="53">
        <f t="shared" si="17"/>
        <v>1429.2225015004512</v>
      </c>
    </row>
    <row r="21" spans="1:61" x14ac:dyDescent="0.2">
      <c r="A21" s="34" t="s">
        <v>70</v>
      </c>
      <c r="B21" s="58">
        <f>'T20 Age 26-35 (Sensitivity)'!B21</f>
        <v>3.2096133711594366E-2</v>
      </c>
      <c r="C21" s="19"/>
      <c r="D21" s="19"/>
      <c r="E21" s="55">
        <f t="shared" si="18"/>
        <v>3</v>
      </c>
      <c r="F21" s="27">
        <f t="shared" si="32"/>
        <v>1541.5893789328131</v>
      </c>
      <c r="G21" s="27">
        <f t="shared" si="33"/>
        <v>77.07946894664066</v>
      </c>
      <c r="H21" s="28">
        <f t="shared" si="34"/>
        <v>25</v>
      </c>
      <c r="I21" s="27">
        <f t="shared" si="1"/>
        <v>100000</v>
      </c>
      <c r="J21" s="56">
        <f>'SPWL Reserve'!J11</f>
        <v>0.438</v>
      </c>
      <c r="K21" s="52">
        <f t="shared" si="2"/>
        <v>43.8</v>
      </c>
      <c r="L21" s="56"/>
      <c r="M21" s="96">
        <f>'SPWL Reserve'!K11*1000</f>
        <v>1.5531325570520966</v>
      </c>
      <c r="N21" s="9">
        <v>0</v>
      </c>
      <c r="O21" s="30">
        <f t="shared" si="35"/>
        <v>0.9972594285794607</v>
      </c>
      <c r="P21" s="30">
        <f t="shared" si="19"/>
        <v>1.5488760863539305E-3</v>
      </c>
      <c r="Q21" s="30">
        <f t="shared" si="20"/>
        <v>0</v>
      </c>
      <c r="R21" s="30">
        <f t="shared" si="3"/>
        <v>0.9957105524931068</v>
      </c>
      <c r="S21" s="30"/>
      <c r="T21" s="52">
        <f t="shared" si="21"/>
        <v>36.798872914582098</v>
      </c>
      <c r="U21" s="52">
        <f t="shared" si="4"/>
        <v>43.612122199198076</v>
      </c>
      <c r="V21" s="19"/>
      <c r="W21" s="30"/>
      <c r="X21" s="53">
        <f t="shared" si="5"/>
        <v>1534.9768122146968</v>
      </c>
      <c r="Y21" s="53">
        <f t="shared" si="6"/>
        <v>-76.748840610734845</v>
      </c>
      <c r="Z21" s="53">
        <f t="shared" si="7"/>
        <v>-24.892763812327669</v>
      </c>
      <c r="AA21" s="53">
        <f t="shared" si="22"/>
        <v>-154.88760863539306</v>
      </c>
      <c r="AB21" s="53">
        <f t="shared" si="8"/>
        <v>1278.4475991562413</v>
      </c>
      <c r="AC21" s="53">
        <f t="shared" si="36"/>
        <v>-6.8284563708871699</v>
      </c>
      <c r="AD21" s="53">
        <f t="shared" si="37"/>
        <v>122.7359237300174</v>
      </c>
      <c r="AE21" s="53">
        <f t="shared" si="9"/>
        <v>1394.3550665153716</v>
      </c>
      <c r="AF21" s="19"/>
      <c r="AG21" s="46"/>
      <c r="AH21" s="19"/>
      <c r="AI21" s="55">
        <f t="shared" si="23"/>
        <v>3</v>
      </c>
      <c r="AJ21" s="27">
        <f t="shared" si="38"/>
        <v>1541.5893789328131</v>
      </c>
      <c r="AK21" s="27">
        <f t="shared" si="39"/>
        <v>77.07946894664066</v>
      </c>
      <c r="AL21" s="28">
        <f t="shared" si="40"/>
        <v>25</v>
      </c>
      <c r="AM21" s="27">
        <f t="shared" si="24"/>
        <v>100000</v>
      </c>
      <c r="AN21" s="56">
        <f t="shared" si="25"/>
        <v>0.438</v>
      </c>
      <c r="AO21" s="52">
        <f t="shared" si="10"/>
        <v>43.8</v>
      </c>
      <c r="AP21" s="56"/>
      <c r="AQ21" s="9">
        <f>M21*'Lapse &amp; Death Age 36-45'!$B$31</f>
        <v>1.3288990441277002</v>
      </c>
      <c r="AR21" s="9">
        <f t="shared" si="26"/>
        <v>0</v>
      </c>
      <c r="AS21" s="30">
        <f t="shared" si="27"/>
        <v>0.99765486671059622</v>
      </c>
      <c r="AT21" s="30">
        <f t="shared" si="28"/>
        <v>1.3257825987410595E-3</v>
      </c>
      <c r="AU21" s="30">
        <f t="shared" si="29"/>
        <v>0</v>
      </c>
      <c r="AV21" s="30">
        <f t="shared" si="11"/>
        <v>0.99632908411185517</v>
      </c>
      <c r="AW21" s="30"/>
      <c r="AX21" s="52">
        <f t="shared" si="30"/>
        <v>36.813464581620998</v>
      </c>
      <c r="AY21" s="52">
        <f t="shared" si="12"/>
        <v>43.639213884099256</v>
      </c>
      <c r="AZ21" s="19"/>
      <c r="BA21" s="30"/>
      <c r="BB21" s="53">
        <f t="shared" si="13"/>
        <v>1534.9768122146968</v>
      </c>
      <c r="BC21" s="53">
        <f t="shared" si="14"/>
        <v>-76.748840610734845</v>
      </c>
      <c r="BD21" s="53">
        <f t="shared" si="15"/>
        <v>-24.892763812327669</v>
      </c>
      <c r="BE21" s="53">
        <f t="shared" si="31"/>
        <v>-132.57825987410595</v>
      </c>
      <c r="BF21" s="53">
        <f t="shared" si="16"/>
        <v>1300.7569479175284</v>
      </c>
      <c r="BG21" s="53">
        <f t="shared" si="41"/>
        <v>-6.8284563708871699</v>
      </c>
      <c r="BH21" s="53">
        <f t="shared" si="42"/>
        <v>122.73712164946571</v>
      </c>
      <c r="BI21" s="53">
        <f t="shared" si="17"/>
        <v>1416.665613196107</v>
      </c>
    </row>
    <row r="22" spans="1:61" x14ac:dyDescent="0.2">
      <c r="A22" s="45" t="s">
        <v>71</v>
      </c>
      <c r="B22" s="97">
        <v>1541.5893789328131</v>
      </c>
      <c r="C22" s="19"/>
      <c r="D22" s="36"/>
      <c r="E22" s="55">
        <f t="shared" si="18"/>
        <v>4</v>
      </c>
      <c r="F22" s="27">
        <f t="shared" si="32"/>
        <v>1541.5893789328131</v>
      </c>
      <c r="G22" s="27">
        <f t="shared" si="33"/>
        <v>77.07946894664066</v>
      </c>
      <c r="H22" s="28">
        <f t="shared" si="34"/>
        <v>25</v>
      </c>
      <c r="I22" s="27">
        <f t="shared" si="1"/>
        <v>100000</v>
      </c>
      <c r="J22" s="56">
        <f>'SPWL Reserve'!J12</f>
        <v>0.50900000000000001</v>
      </c>
      <c r="K22" s="52">
        <f t="shared" si="2"/>
        <v>50.9</v>
      </c>
      <c r="L22" s="56"/>
      <c r="M22" s="96">
        <f>'SPWL Reserve'!K12*1000</f>
        <v>1.6902913329606097</v>
      </c>
      <c r="N22" s="9">
        <v>0</v>
      </c>
      <c r="O22" s="30">
        <f t="shared" si="35"/>
        <v>0.9957105524931068</v>
      </c>
      <c r="P22" s="30">
        <f t="shared" si="19"/>
        <v>1.6830409170165185E-3</v>
      </c>
      <c r="Q22" s="30">
        <f t="shared" si="20"/>
        <v>0</v>
      </c>
      <c r="R22" s="30">
        <f t="shared" si="3"/>
        <v>0.99402751157609026</v>
      </c>
      <c r="S22" s="30"/>
      <c r="T22" s="52">
        <f t="shared" si="21"/>
        <v>43.612122199198076</v>
      </c>
      <c r="U22" s="52">
        <f t="shared" si="4"/>
        <v>50.596000339222989</v>
      </c>
      <c r="V22" s="19"/>
      <c r="W22" s="30"/>
      <c r="X22" s="53">
        <f t="shared" si="5"/>
        <v>1532.3822542127148</v>
      </c>
      <c r="Y22" s="53">
        <f t="shared" si="6"/>
        <v>-76.619112710635733</v>
      </c>
      <c r="Z22" s="53">
        <f t="shared" si="7"/>
        <v>-24.850687789402258</v>
      </c>
      <c r="AA22" s="53">
        <f t="shared" si="22"/>
        <v>-168.30409170165186</v>
      </c>
      <c r="AB22" s="53">
        <f t="shared" si="8"/>
        <v>1262.6083620110248</v>
      </c>
      <c r="AC22" s="53">
        <f t="shared" si="36"/>
        <v>-7.001704150118754</v>
      </c>
      <c r="AD22" s="53">
        <f t="shared" si="37"/>
        <v>123.0929121326771</v>
      </c>
      <c r="AE22" s="53">
        <f t="shared" si="9"/>
        <v>1378.6995699935833</v>
      </c>
      <c r="AF22" s="19"/>
      <c r="AG22" s="46"/>
      <c r="AH22" s="19"/>
      <c r="AI22" s="55">
        <f t="shared" si="23"/>
        <v>4</v>
      </c>
      <c r="AJ22" s="27">
        <f t="shared" si="38"/>
        <v>1541.5893789328131</v>
      </c>
      <c r="AK22" s="27">
        <f t="shared" si="39"/>
        <v>77.07946894664066</v>
      </c>
      <c r="AL22" s="28">
        <f t="shared" si="40"/>
        <v>25</v>
      </c>
      <c r="AM22" s="27">
        <f t="shared" si="24"/>
        <v>100000</v>
      </c>
      <c r="AN22" s="56">
        <f t="shared" si="25"/>
        <v>0.50900000000000001</v>
      </c>
      <c r="AO22" s="52">
        <f t="shared" si="10"/>
        <v>50.9</v>
      </c>
      <c r="AP22" s="56"/>
      <c r="AQ22" s="9">
        <f>M22*'Lapse &amp; Death Age 36-45'!$B$31</f>
        <v>1.4462555217644217</v>
      </c>
      <c r="AR22" s="9">
        <f t="shared" si="26"/>
        <v>0</v>
      </c>
      <c r="AS22" s="30">
        <f t="shared" si="27"/>
        <v>0.99632908411185517</v>
      </c>
      <c r="AT22" s="30">
        <f t="shared" si="28"/>
        <v>1.4409464393912595E-3</v>
      </c>
      <c r="AU22" s="30">
        <f t="shared" si="29"/>
        <v>0</v>
      </c>
      <c r="AV22" s="30">
        <f t="shared" si="11"/>
        <v>0.99488813767246387</v>
      </c>
      <c r="AW22" s="30"/>
      <c r="AX22" s="52">
        <f t="shared" si="30"/>
        <v>43.639213884099256</v>
      </c>
      <c r="AY22" s="52">
        <f t="shared" si="12"/>
        <v>50.639806207528409</v>
      </c>
      <c r="AZ22" s="19"/>
      <c r="BA22" s="30"/>
      <c r="BB22" s="53">
        <f t="shared" si="13"/>
        <v>1532.3822542127148</v>
      </c>
      <c r="BC22" s="53">
        <f t="shared" si="14"/>
        <v>-76.619112710635733</v>
      </c>
      <c r="BD22" s="53">
        <f t="shared" si="15"/>
        <v>-24.850687789402258</v>
      </c>
      <c r="BE22" s="53">
        <f t="shared" si="31"/>
        <v>-144.09464393912594</v>
      </c>
      <c r="BF22" s="53">
        <f t="shared" si="16"/>
        <v>1286.8178097735508</v>
      </c>
      <c r="BG22" s="53">
        <f t="shared" si="41"/>
        <v>-7.001704150118754</v>
      </c>
      <c r="BH22" s="53">
        <f t="shared" si="42"/>
        <v>123.09513625526323</v>
      </c>
      <c r="BI22" s="53">
        <f t="shared" si="17"/>
        <v>1402.9112418786954</v>
      </c>
    </row>
    <row r="23" spans="1:61" x14ac:dyDescent="0.2">
      <c r="A23" s="19"/>
      <c r="B23" s="19"/>
      <c r="C23" s="19"/>
      <c r="D23" s="21"/>
      <c r="E23" s="55">
        <f t="shared" si="18"/>
        <v>5</v>
      </c>
      <c r="F23" s="27">
        <f t="shared" si="32"/>
        <v>1541.5893789328131</v>
      </c>
      <c r="G23" s="27">
        <f t="shared" si="33"/>
        <v>77.07946894664066</v>
      </c>
      <c r="H23" s="28">
        <f t="shared" si="34"/>
        <v>25</v>
      </c>
      <c r="I23" s="27">
        <f t="shared" si="1"/>
        <v>100000</v>
      </c>
      <c r="J23" s="56">
        <f>'SPWL Reserve'!J13</f>
        <v>0.58399999999999996</v>
      </c>
      <c r="K23" s="52">
        <f t="shared" si="2"/>
        <v>58.399999999999991</v>
      </c>
      <c r="L23" s="56"/>
      <c r="M23" s="96">
        <f>'SPWL Reserve'!K13*1000</f>
        <v>1.8407637069377385</v>
      </c>
      <c r="N23" s="9">
        <v>0</v>
      </c>
      <c r="O23" s="30">
        <f t="shared" si="35"/>
        <v>0.99402751157609026</v>
      </c>
      <c r="P23" s="30">
        <f t="shared" si="19"/>
        <v>1.8297697670068998E-3</v>
      </c>
      <c r="Q23" s="30">
        <f t="shared" si="20"/>
        <v>0</v>
      </c>
      <c r="R23" s="30">
        <f t="shared" si="3"/>
        <v>0.99219774180908338</v>
      </c>
      <c r="S23" s="30"/>
      <c r="T23" s="52">
        <f t="shared" si="21"/>
        <v>50.596000339222989</v>
      </c>
      <c r="U23" s="52">
        <f t="shared" si="4"/>
        <v>57.944348121650464</v>
      </c>
      <c r="V23" s="19"/>
      <c r="W23" s="30"/>
      <c r="X23" s="53">
        <f t="shared" si="5"/>
        <v>1529.5615005740044</v>
      </c>
      <c r="Y23" s="53">
        <f t="shared" si="6"/>
        <v>-76.478075028700232</v>
      </c>
      <c r="Z23" s="53">
        <f t="shared" si="7"/>
        <v>-24.804943545227083</v>
      </c>
      <c r="AA23" s="53">
        <f t="shared" si="22"/>
        <v>-182.97697670068999</v>
      </c>
      <c r="AB23" s="53">
        <f t="shared" si="8"/>
        <v>1245.3015052993869</v>
      </c>
      <c r="AC23" s="53">
        <f t="shared" si="36"/>
        <v>-7.3695395541445334</v>
      </c>
      <c r="AD23" s="53">
        <f t="shared" si="37"/>
        <v>123.44626720678959</v>
      </c>
      <c r="AE23" s="53">
        <f t="shared" si="9"/>
        <v>1361.378232952032</v>
      </c>
      <c r="AF23" s="19"/>
      <c r="AG23" s="46"/>
      <c r="AH23" s="19"/>
      <c r="AI23" s="55">
        <f t="shared" si="23"/>
        <v>5</v>
      </c>
      <c r="AJ23" s="27">
        <f t="shared" si="38"/>
        <v>1541.5893789328131</v>
      </c>
      <c r="AK23" s="27">
        <f t="shared" si="39"/>
        <v>77.07946894664066</v>
      </c>
      <c r="AL23" s="28">
        <f t="shared" si="40"/>
        <v>25</v>
      </c>
      <c r="AM23" s="27">
        <f t="shared" si="24"/>
        <v>100000</v>
      </c>
      <c r="AN23" s="56">
        <f t="shared" si="25"/>
        <v>0.58399999999999996</v>
      </c>
      <c r="AO23" s="52">
        <f t="shared" si="10"/>
        <v>58.399999999999991</v>
      </c>
      <c r="AP23" s="56"/>
      <c r="AQ23" s="9">
        <f>M23*'Lapse &amp; Death Age 36-45'!$B$31</f>
        <v>1.5750034467486027</v>
      </c>
      <c r="AR23" s="9">
        <f t="shared" si="26"/>
        <v>0</v>
      </c>
      <c r="AS23" s="30">
        <f t="shared" si="27"/>
        <v>0.99488813767246387</v>
      </c>
      <c r="AT23" s="30">
        <f t="shared" si="28"/>
        <v>1.5669522459634288E-3</v>
      </c>
      <c r="AU23" s="30">
        <f t="shared" si="29"/>
        <v>0</v>
      </c>
      <c r="AV23" s="30">
        <f t="shared" si="11"/>
        <v>0.99332118542650039</v>
      </c>
      <c r="AW23" s="30"/>
      <c r="AX23" s="52">
        <f t="shared" si="30"/>
        <v>50.639806207528409</v>
      </c>
      <c r="AY23" s="52">
        <f t="shared" si="12"/>
        <v>58.009957228907616</v>
      </c>
      <c r="AZ23" s="19"/>
      <c r="BA23" s="30"/>
      <c r="BB23" s="53">
        <f t="shared" si="13"/>
        <v>1529.5615005740044</v>
      </c>
      <c r="BC23" s="53">
        <f t="shared" si="14"/>
        <v>-76.478075028700232</v>
      </c>
      <c r="BD23" s="53">
        <f t="shared" si="15"/>
        <v>-24.804943545227083</v>
      </c>
      <c r="BE23" s="53">
        <f t="shared" si="31"/>
        <v>-156.69522459634288</v>
      </c>
      <c r="BF23" s="53">
        <f t="shared" si="16"/>
        <v>1271.583257403734</v>
      </c>
      <c r="BG23" s="53">
        <f t="shared" si="41"/>
        <v>-7.3695395541445334</v>
      </c>
      <c r="BH23" s="53">
        <f t="shared" si="42"/>
        <v>123.44986349921135</v>
      </c>
      <c r="BI23" s="53">
        <f t="shared" si="17"/>
        <v>1387.663581348801</v>
      </c>
    </row>
    <row r="24" spans="1:61" x14ac:dyDescent="0.2">
      <c r="A24" s="19"/>
      <c r="B24" s="19"/>
      <c r="C24" s="19"/>
      <c r="D24" s="21"/>
      <c r="E24" s="55">
        <f t="shared" si="18"/>
        <v>6</v>
      </c>
      <c r="F24" s="27">
        <f t="shared" si="32"/>
        <v>1541.5893789328131</v>
      </c>
      <c r="G24" s="27">
        <f t="shared" si="33"/>
        <v>77.07946894664066</v>
      </c>
      <c r="H24" s="28">
        <f t="shared" si="34"/>
        <v>25</v>
      </c>
      <c r="I24" s="27">
        <f t="shared" si="1"/>
        <v>100000</v>
      </c>
      <c r="J24" s="56">
        <f>'SPWL Reserve'!J14</f>
        <v>0.66100000000000003</v>
      </c>
      <c r="K24" s="52">
        <f t="shared" si="2"/>
        <v>66.099999999999994</v>
      </c>
      <c r="L24" s="56"/>
      <c r="M24" s="96">
        <f>'SPWL Reserve'!K14*1000</f>
        <v>2.0063049989834814</v>
      </c>
      <c r="N24" s="9">
        <v>0</v>
      </c>
      <c r="O24" s="30">
        <f t="shared" si="35"/>
        <v>0.99219774180908338</v>
      </c>
      <c r="P24" s="30">
        <f t="shared" si="19"/>
        <v>1.9906512893716854E-3</v>
      </c>
      <c r="Q24" s="30">
        <f t="shared" si="20"/>
        <v>0</v>
      </c>
      <c r="R24" s="30">
        <f t="shared" si="3"/>
        <v>0.99020709051971167</v>
      </c>
      <c r="S24" s="30"/>
      <c r="T24" s="52">
        <f t="shared" si="21"/>
        <v>57.944348121650464</v>
      </c>
      <c r="U24" s="52">
        <f t="shared" si="4"/>
        <v>65.452688683352932</v>
      </c>
      <c r="V24" s="19"/>
      <c r="W24" s="30"/>
      <c r="X24" s="53">
        <f t="shared" si="5"/>
        <v>1526.4927336891501</v>
      </c>
      <c r="Y24" s="53">
        <f t="shared" si="6"/>
        <v>-76.324636684457516</v>
      </c>
      <c r="Z24" s="53">
        <f t="shared" si="7"/>
        <v>-24.755177262992792</v>
      </c>
      <c r="AA24" s="53">
        <f t="shared" si="22"/>
        <v>-199.06512893716854</v>
      </c>
      <c r="AB24" s="53">
        <f t="shared" si="8"/>
        <v>1226.3477908045311</v>
      </c>
      <c r="AC24" s="53">
        <f t="shared" si="36"/>
        <v>-7.5330640575367536</v>
      </c>
      <c r="AD24" s="53">
        <f t="shared" si="37"/>
        <v>123.81020094721177</v>
      </c>
      <c r="AE24" s="53">
        <f t="shared" si="9"/>
        <v>1342.6249276942062</v>
      </c>
      <c r="AF24" s="19"/>
      <c r="AG24" s="46"/>
      <c r="AH24" s="19"/>
      <c r="AI24" s="55">
        <f t="shared" si="23"/>
        <v>6</v>
      </c>
      <c r="AJ24" s="27">
        <f t="shared" si="38"/>
        <v>1541.5893789328131</v>
      </c>
      <c r="AK24" s="27">
        <f t="shared" si="39"/>
        <v>77.07946894664066</v>
      </c>
      <c r="AL24" s="28">
        <f t="shared" si="40"/>
        <v>25</v>
      </c>
      <c r="AM24" s="27">
        <f t="shared" si="24"/>
        <v>100000</v>
      </c>
      <c r="AN24" s="56">
        <f t="shared" si="25"/>
        <v>0.66100000000000003</v>
      </c>
      <c r="AO24" s="52">
        <f t="shared" si="10"/>
        <v>66.099999999999994</v>
      </c>
      <c r="AP24" s="56"/>
      <c r="AQ24" s="9">
        <f>M24*'Lapse &amp; Death Age 36-45'!$B$31</f>
        <v>1.7166447147552415</v>
      </c>
      <c r="AR24" s="9">
        <f t="shared" si="26"/>
        <v>0</v>
      </c>
      <c r="AS24" s="30">
        <f t="shared" si="27"/>
        <v>0.99332118542650039</v>
      </c>
      <c r="AT24" s="30">
        <f t="shared" si="28"/>
        <v>1.7051795630168131E-3</v>
      </c>
      <c r="AU24" s="30">
        <f t="shared" si="29"/>
        <v>0</v>
      </c>
      <c r="AV24" s="30">
        <f t="shared" si="11"/>
        <v>0.99161600586348353</v>
      </c>
      <c r="AW24" s="30"/>
      <c r="AX24" s="52">
        <f t="shared" si="30"/>
        <v>58.009957228907616</v>
      </c>
      <c r="AY24" s="52">
        <f t="shared" si="12"/>
        <v>65.545817987576257</v>
      </c>
      <c r="AZ24" s="19"/>
      <c r="BA24" s="30"/>
      <c r="BB24" s="53">
        <f t="shared" si="13"/>
        <v>1526.4927336891501</v>
      </c>
      <c r="BC24" s="53">
        <f t="shared" si="14"/>
        <v>-76.324636684457516</v>
      </c>
      <c r="BD24" s="53">
        <f t="shared" si="15"/>
        <v>-24.755177262992792</v>
      </c>
      <c r="BE24" s="53">
        <f t="shared" si="31"/>
        <v>-170.51795630168132</v>
      </c>
      <c r="BF24" s="53">
        <f t="shared" si="16"/>
        <v>1254.8949634400183</v>
      </c>
      <c r="BG24" s="53">
        <f t="shared" si="41"/>
        <v>-7.5330640575367536</v>
      </c>
      <c r="BH24" s="53">
        <f t="shared" si="42"/>
        <v>123.81558720125385</v>
      </c>
      <c r="BI24" s="53">
        <f t="shared" si="17"/>
        <v>1371.1774865837356</v>
      </c>
    </row>
    <row r="25" spans="1:61" x14ac:dyDescent="0.2">
      <c r="A25" s="220" t="s">
        <v>72</v>
      </c>
      <c r="B25" s="220"/>
      <c r="C25" s="59"/>
      <c r="D25" s="21"/>
      <c r="E25" s="55">
        <f t="shared" si="18"/>
        <v>7</v>
      </c>
      <c r="F25" s="27">
        <f t="shared" si="32"/>
        <v>1541.5893789328131</v>
      </c>
      <c r="G25" s="27">
        <f t="shared" si="33"/>
        <v>77.07946894664066</v>
      </c>
      <c r="H25" s="28">
        <f t="shared" si="34"/>
        <v>25</v>
      </c>
      <c r="I25" s="27">
        <f t="shared" si="1"/>
        <v>100000</v>
      </c>
      <c r="J25" s="56">
        <f>'SPWL Reserve'!J15</f>
        <v>0.74099999999999999</v>
      </c>
      <c r="K25" s="52">
        <f t="shared" si="2"/>
        <v>74.099999999999994</v>
      </c>
      <c r="L25" s="56"/>
      <c r="M25" s="96">
        <f>'SPWL Reserve'!K15*1000</f>
        <v>2.1871053257687421</v>
      </c>
      <c r="N25" s="9">
        <v>0</v>
      </c>
      <c r="O25" s="30">
        <f t="shared" si="35"/>
        <v>0.99020709051971167</v>
      </c>
      <c r="P25" s="30">
        <f t="shared" si="19"/>
        <v>2.165687201289632E-3</v>
      </c>
      <c r="Q25" s="30">
        <f t="shared" si="20"/>
        <v>0</v>
      </c>
      <c r="R25" s="30">
        <f t="shared" si="3"/>
        <v>0.98804140331842205</v>
      </c>
      <c r="S25" s="30"/>
      <c r="T25" s="52">
        <f t="shared" si="21"/>
        <v>65.452688683352932</v>
      </c>
      <c r="U25" s="52">
        <f t="shared" si="4"/>
        <v>73.213867985895064</v>
      </c>
      <c r="V25" s="19"/>
      <c r="W25" s="30"/>
      <c r="X25" s="53">
        <f t="shared" si="5"/>
        <v>1523.1541333015514</v>
      </c>
      <c r="Y25" s="53">
        <f t="shared" si="6"/>
        <v>-76.157706665077569</v>
      </c>
      <c r="Z25" s="53">
        <f t="shared" si="7"/>
        <v>-24.701035082960551</v>
      </c>
      <c r="AA25" s="53">
        <f t="shared" si="22"/>
        <v>-216.56872012896321</v>
      </c>
      <c r="AB25" s="53">
        <f t="shared" si="8"/>
        <v>1205.7266714245502</v>
      </c>
      <c r="AC25" s="53">
        <f t="shared" si="36"/>
        <v>-7.7900746739302136</v>
      </c>
      <c r="AD25" s="53">
        <f t="shared" si="37"/>
        <v>124.16622480327912</v>
      </c>
      <c r="AE25" s="53">
        <f t="shared" si="9"/>
        <v>1322.1028215538993</v>
      </c>
      <c r="AF25" s="19"/>
      <c r="AG25" s="46"/>
      <c r="AH25" s="19"/>
      <c r="AI25" s="55">
        <f t="shared" si="23"/>
        <v>7</v>
      </c>
      <c r="AJ25" s="27">
        <f t="shared" si="38"/>
        <v>1541.5893789328131</v>
      </c>
      <c r="AK25" s="27">
        <f t="shared" si="39"/>
        <v>77.07946894664066</v>
      </c>
      <c r="AL25" s="28">
        <f t="shared" si="40"/>
        <v>25</v>
      </c>
      <c r="AM25" s="27">
        <f t="shared" si="24"/>
        <v>100000</v>
      </c>
      <c r="AN25" s="56">
        <f t="shared" si="25"/>
        <v>0.74099999999999999</v>
      </c>
      <c r="AO25" s="52">
        <f t="shared" si="10"/>
        <v>74.099999999999994</v>
      </c>
      <c r="AP25" s="56"/>
      <c r="AQ25" s="9">
        <f>M25*'Lapse &amp; Death Age 36-45'!$B$31</f>
        <v>1.87134199436088</v>
      </c>
      <c r="AR25" s="9">
        <f t="shared" si="26"/>
        <v>0</v>
      </c>
      <c r="AS25" s="30">
        <f t="shared" si="27"/>
        <v>0.99161600586348353</v>
      </c>
      <c r="AT25" s="30">
        <f t="shared" si="28"/>
        <v>1.8556526740527413E-3</v>
      </c>
      <c r="AU25" s="30">
        <f t="shared" si="29"/>
        <v>0</v>
      </c>
      <c r="AV25" s="30">
        <f t="shared" si="11"/>
        <v>0.98976035318943079</v>
      </c>
      <c r="AW25" s="30"/>
      <c r="AX25" s="52">
        <f t="shared" si="30"/>
        <v>65.545817987576257</v>
      </c>
      <c r="AY25" s="52">
        <f t="shared" si="12"/>
        <v>73.341242171336816</v>
      </c>
      <c r="AZ25" s="19"/>
      <c r="BA25" s="30"/>
      <c r="BB25" s="53">
        <f t="shared" si="13"/>
        <v>1523.1541333015514</v>
      </c>
      <c r="BC25" s="53">
        <f t="shared" si="14"/>
        <v>-76.157706665077569</v>
      </c>
      <c r="BD25" s="53">
        <f t="shared" si="15"/>
        <v>-24.701035082960551</v>
      </c>
      <c r="BE25" s="53">
        <f t="shared" si="31"/>
        <v>-185.56526740527414</v>
      </c>
      <c r="BF25" s="53">
        <f t="shared" si="16"/>
        <v>1236.7301241482392</v>
      </c>
      <c r="BG25" s="53">
        <f t="shared" si="41"/>
        <v>-7.7900746739302136</v>
      </c>
      <c r="BH25" s="53">
        <f t="shared" si="42"/>
        <v>124.17387035909111</v>
      </c>
      <c r="BI25" s="53">
        <f t="shared" si="17"/>
        <v>1353.1139198334001</v>
      </c>
    </row>
    <row r="26" spans="1:61" x14ac:dyDescent="0.2">
      <c r="A26" s="37" t="s">
        <v>8</v>
      </c>
      <c r="B26" s="37" t="s">
        <v>73</v>
      </c>
      <c r="C26" s="59"/>
      <c r="D26" s="21"/>
      <c r="E26" s="55">
        <f t="shared" si="18"/>
        <v>8</v>
      </c>
      <c r="F26" s="27">
        <f t="shared" si="32"/>
        <v>1541.5893789328131</v>
      </c>
      <c r="G26" s="27">
        <f t="shared" si="33"/>
        <v>77.07946894664066</v>
      </c>
      <c r="H26" s="28">
        <f t="shared" si="34"/>
        <v>25</v>
      </c>
      <c r="I26" s="27">
        <f t="shared" si="1"/>
        <v>100000</v>
      </c>
      <c r="J26" s="56">
        <f>'SPWL Reserve'!J16</f>
        <v>0.82499999999999996</v>
      </c>
      <c r="K26" s="52">
        <f t="shared" si="2"/>
        <v>82.5</v>
      </c>
      <c r="L26" s="56"/>
      <c r="M26" s="96">
        <f>'SPWL Reserve'!K16*1000</f>
        <v>2.387234329377383</v>
      </c>
      <c r="N26" s="9">
        <v>0</v>
      </c>
      <c r="O26" s="30">
        <f t="shared" si="35"/>
        <v>0.98804140331842205</v>
      </c>
      <c r="P26" s="30">
        <f t="shared" si="19"/>
        <v>2.3586863568479414E-3</v>
      </c>
      <c r="Q26" s="30">
        <f t="shared" si="20"/>
        <v>0</v>
      </c>
      <c r="R26" s="30">
        <f t="shared" si="3"/>
        <v>0.98568271696157406</v>
      </c>
      <c r="S26" s="30"/>
      <c r="T26" s="52">
        <f t="shared" si="21"/>
        <v>73.213867985895064</v>
      </c>
      <c r="U26" s="52">
        <f t="shared" si="4"/>
        <v>81.318824149329856</v>
      </c>
      <c r="V26" s="19"/>
      <c r="W26" s="30"/>
      <c r="X26" s="53">
        <f t="shared" si="5"/>
        <v>1519.5180074656007</v>
      </c>
      <c r="Y26" s="53">
        <f t="shared" si="6"/>
        <v>-75.975900373280041</v>
      </c>
      <c r="Z26" s="53">
        <f t="shared" si="7"/>
        <v>-24.642067924039353</v>
      </c>
      <c r="AA26" s="53">
        <f t="shared" si="22"/>
        <v>-235.86863568479413</v>
      </c>
      <c r="AB26" s="53">
        <f t="shared" si="8"/>
        <v>1183.0314034834873</v>
      </c>
      <c r="AC26" s="53">
        <f t="shared" si="36"/>
        <v>-8.1390703662591815</v>
      </c>
      <c r="AD26" s="53">
        <f t="shared" si="37"/>
        <v>124.51980133788091</v>
      </c>
      <c r="AE26" s="53">
        <f t="shared" si="9"/>
        <v>1299.412134455109</v>
      </c>
      <c r="AF26" s="19"/>
      <c r="AG26" s="46"/>
      <c r="AH26" s="19"/>
      <c r="AI26" s="55">
        <f t="shared" si="23"/>
        <v>8</v>
      </c>
      <c r="AJ26" s="27">
        <f t="shared" si="38"/>
        <v>1541.5893789328131</v>
      </c>
      <c r="AK26" s="27">
        <f t="shared" si="39"/>
        <v>77.07946894664066</v>
      </c>
      <c r="AL26" s="28">
        <f t="shared" si="40"/>
        <v>25</v>
      </c>
      <c r="AM26" s="27">
        <f t="shared" si="24"/>
        <v>100000</v>
      </c>
      <c r="AN26" s="56">
        <f t="shared" si="25"/>
        <v>0.82499999999999996</v>
      </c>
      <c r="AO26" s="52">
        <f t="shared" si="10"/>
        <v>82.5</v>
      </c>
      <c r="AP26" s="56"/>
      <c r="AQ26" s="9">
        <f>M26*'Lapse &amp; Death Age 36-45'!$B$31</f>
        <v>2.0425773730735237</v>
      </c>
      <c r="AR26" s="9">
        <f t="shared" si="26"/>
        <v>0</v>
      </c>
      <c r="AS26" s="30">
        <f t="shared" si="27"/>
        <v>0.98976035318943079</v>
      </c>
      <c r="AT26" s="30">
        <f t="shared" si="28"/>
        <v>2.0216621021899909E-3</v>
      </c>
      <c r="AU26" s="30">
        <f t="shared" si="29"/>
        <v>0</v>
      </c>
      <c r="AV26" s="30">
        <f t="shared" si="11"/>
        <v>0.98773869108724077</v>
      </c>
      <c r="AW26" s="30"/>
      <c r="AX26" s="52">
        <f t="shared" si="30"/>
        <v>73.341242171336816</v>
      </c>
      <c r="AY26" s="52">
        <f t="shared" si="12"/>
        <v>81.48844201469737</v>
      </c>
      <c r="AZ26" s="19"/>
      <c r="BA26" s="30"/>
      <c r="BB26" s="53">
        <f t="shared" si="13"/>
        <v>1519.5180074656007</v>
      </c>
      <c r="BC26" s="53">
        <f t="shared" si="14"/>
        <v>-75.975900373280041</v>
      </c>
      <c r="BD26" s="53">
        <f t="shared" si="15"/>
        <v>-24.642067924039353</v>
      </c>
      <c r="BE26" s="53">
        <f t="shared" si="31"/>
        <v>-202.16621021899908</v>
      </c>
      <c r="BF26" s="53">
        <f t="shared" si="16"/>
        <v>1216.7338289492823</v>
      </c>
      <c r="BG26" s="53">
        <f t="shared" si="41"/>
        <v>-8.1390703662591815</v>
      </c>
      <c r="BH26" s="53">
        <f t="shared" si="42"/>
        <v>124.53025826604032</v>
      </c>
      <c r="BI26" s="53">
        <f t="shared" si="17"/>
        <v>1333.1250168490635</v>
      </c>
    </row>
    <row r="27" spans="1:61" x14ac:dyDescent="0.2">
      <c r="A27" s="21">
        <v>1</v>
      </c>
      <c r="B27" s="59">
        <v>0.8</v>
      </c>
      <c r="C27" s="19"/>
      <c r="D27" s="21"/>
      <c r="E27" s="55">
        <f t="shared" si="18"/>
        <v>9</v>
      </c>
      <c r="F27" s="27">
        <f t="shared" si="32"/>
        <v>1541.5893789328131</v>
      </c>
      <c r="G27" s="27">
        <f t="shared" si="33"/>
        <v>77.07946894664066</v>
      </c>
      <c r="H27" s="28">
        <f t="shared" si="34"/>
        <v>25</v>
      </c>
      <c r="I27" s="27">
        <f t="shared" si="1"/>
        <v>100000</v>
      </c>
      <c r="J27" s="56">
        <f>'SPWL Reserve'!J17</f>
        <v>0.91100000000000003</v>
      </c>
      <c r="K27" s="52">
        <f t="shared" si="2"/>
        <v>91.1</v>
      </c>
      <c r="L27" s="56"/>
      <c r="M27" s="96">
        <f>'SPWL Reserve'!K17*1000</f>
        <v>2.6094385895298609</v>
      </c>
      <c r="N27" s="9">
        <v>0</v>
      </c>
      <c r="O27" s="30">
        <f t="shared" si="35"/>
        <v>0.98568271696157406</v>
      </c>
      <c r="P27" s="30">
        <f t="shared" si="19"/>
        <v>2.572078518672171E-3</v>
      </c>
      <c r="Q27" s="30">
        <f t="shared" si="20"/>
        <v>0</v>
      </c>
      <c r="R27" s="30">
        <f t="shared" si="3"/>
        <v>0.98311063844290192</v>
      </c>
      <c r="S27" s="30"/>
      <c r="T27" s="52">
        <f t="shared" si="21"/>
        <v>81.318824149329856</v>
      </c>
      <c r="U27" s="52">
        <f t="shared" si="4"/>
        <v>89.561379162148356</v>
      </c>
      <c r="V27" s="19"/>
      <c r="W27" s="30"/>
      <c r="X27" s="53">
        <f t="shared" si="5"/>
        <v>1515.5529185394346</v>
      </c>
      <c r="Y27" s="53">
        <f t="shared" si="6"/>
        <v>-75.777645926971729</v>
      </c>
      <c r="Z27" s="53">
        <f t="shared" si="7"/>
        <v>-24.577765961072547</v>
      </c>
      <c r="AA27" s="53">
        <f t="shared" si="22"/>
        <v>-257.20785186721707</v>
      </c>
      <c r="AB27" s="53">
        <f t="shared" si="8"/>
        <v>1157.9896547841731</v>
      </c>
      <c r="AC27" s="53">
        <f t="shared" si="36"/>
        <v>-8.282279741429587</v>
      </c>
      <c r="AD27" s="53">
        <f t="shared" si="37"/>
        <v>124.875944355673</v>
      </c>
      <c r="AE27" s="53">
        <f t="shared" si="9"/>
        <v>1274.5833193984165</v>
      </c>
      <c r="AF27" s="19"/>
      <c r="AG27" s="46"/>
      <c r="AH27" s="19"/>
      <c r="AI27" s="55">
        <f t="shared" si="23"/>
        <v>9</v>
      </c>
      <c r="AJ27" s="27">
        <f t="shared" si="38"/>
        <v>1541.5893789328131</v>
      </c>
      <c r="AK27" s="27">
        <f t="shared" si="39"/>
        <v>77.07946894664066</v>
      </c>
      <c r="AL27" s="28">
        <f t="shared" si="40"/>
        <v>25</v>
      </c>
      <c r="AM27" s="27">
        <f t="shared" si="24"/>
        <v>100000</v>
      </c>
      <c r="AN27" s="56">
        <f t="shared" si="25"/>
        <v>0.91100000000000003</v>
      </c>
      <c r="AO27" s="52">
        <f t="shared" si="10"/>
        <v>91.1</v>
      </c>
      <c r="AP27" s="56"/>
      <c r="AQ27" s="9">
        <f>M27*'Lapse &amp; Death Age 36-45'!$B$31</f>
        <v>2.2327008931664873</v>
      </c>
      <c r="AR27" s="9">
        <f t="shared" si="26"/>
        <v>0</v>
      </c>
      <c r="AS27" s="30">
        <f t="shared" si="27"/>
        <v>0.98773869108724077</v>
      </c>
      <c r="AT27" s="30">
        <f t="shared" si="28"/>
        <v>2.2053250578055795E-3</v>
      </c>
      <c r="AU27" s="30">
        <f t="shared" si="29"/>
        <v>0</v>
      </c>
      <c r="AV27" s="30">
        <f t="shared" si="11"/>
        <v>0.9855333660294352</v>
      </c>
      <c r="AW27" s="30"/>
      <c r="AX27" s="52">
        <f t="shared" si="30"/>
        <v>81.48844201469737</v>
      </c>
      <c r="AY27" s="52">
        <f t="shared" si="12"/>
        <v>89.782089645281545</v>
      </c>
      <c r="AZ27" s="19"/>
      <c r="BA27" s="30"/>
      <c r="BB27" s="53">
        <f t="shared" si="13"/>
        <v>1515.5529185394346</v>
      </c>
      <c r="BC27" s="53">
        <f t="shared" si="14"/>
        <v>-75.777645926971729</v>
      </c>
      <c r="BD27" s="53">
        <f t="shared" si="15"/>
        <v>-24.577765961072547</v>
      </c>
      <c r="BE27" s="53">
        <f t="shared" si="31"/>
        <v>-220.53250578055795</v>
      </c>
      <c r="BF27" s="53">
        <f t="shared" si="16"/>
        <v>1194.6650008708323</v>
      </c>
      <c r="BG27" s="53">
        <f t="shared" si="41"/>
        <v>-8.282279741429587</v>
      </c>
      <c r="BH27" s="53">
        <f t="shared" si="42"/>
        <v>124.88986932662809</v>
      </c>
      <c r="BI27" s="53">
        <f t="shared" si="17"/>
        <v>1311.2725904560307</v>
      </c>
    </row>
    <row r="28" spans="1:61" x14ac:dyDescent="0.2">
      <c r="A28" s="39" t="s">
        <v>74</v>
      </c>
      <c r="B28" s="59">
        <v>0.05</v>
      </c>
      <c r="C28" s="19"/>
      <c r="D28" s="21"/>
      <c r="E28" s="55">
        <f t="shared" si="18"/>
        <v>10</v>
      </c>
      <c r="F28" s="27">
        <f t="shared" si="32"/>
        <v>1541.5893789328131</v>
      </c>
      <c r="G28" s="27">
        <f t="shared" si="33"/>
        <v>77.07946894664066</v>
      </c>
      <c r="H28" s="28">
        <f t="shared" ref="H28:H91" si="43">$B$33</f>
        <v>25</v>
      </c>
      <c r="I28" s="27">
        <f t="shared" si="1"/>
        <v>100000</v>
      </c>
      <c r="J28" s="56">
        <f>'SPWL Reserve'!J18</f>
        <v>1</v>
      </c>
      <c r="K28" s="52">
        <f t="shared" si="2"/>
        <v>100</v>
      </c>
      <c r="L28" s="56"/>
      <c r="M28" s="96">
        <f>'SPWL Reserve'!K18*1000</f>
        <v>2.856316576086404</v>
      </c>
      <c r="N28" s="9">
        <v>0</v>
      </c>
      <c r="O28" s="30">
        <f t="shared" si="35"/>
        <v>0.98311063844290192</v>
      </c>
      <c r="P28" s="30">
        <f t="shared" si="19"/>
        <v>2.8080752127113483E-3</v>
      </c>
      <c r="Q28" s="30">
        <f t="shared" si="20"/>
        <v>0</v>
      </c>
      <c r="R28" s="30">
        <f t="shared" si="3"/>
        <v>0.9803025632301906</v>
      </c>
      <c r="S28" s="30"/>
      <c r="T28" s="52">
        <f t="shared" si="21"/>
        <v>89.561379162148356</v>
      </c>
      <c r="U28" s="52">
        <f t="shared" si="4"/>
        <v>98.03025632301906</v>
      </c>
      <c r="V28" s="19"/>
      <c r="W28" s="30"/>
      <c r="X28" s="53">
        <f t="shared" si="5"/>
        <v>1511.2240196162743</v>
      </c>
      <c r="Y28" s="53">
        <f t="shared" si="6"/>
        <v>-75.561200980813723</v>
      </c>
      <c r="Z28" s="53">
        <f t="shared" si="7"/>
        <v>-24.507564080754765</v>
      </c>
      <c r="AA28" s="53">
        <f t="shared" si="22"/>
        <v>-280.80752127113482</v>
      </c>
      <c r="AB28" s="53">
        <f t="shared" si="8"/>
        <v>1130.347733283571</v>
      </c>
      <c r="AC28" s="53">
        <f t="shared" si="36"/>
        <v>-8.5153683290907889</v>
      </c>
      <c r="AD28" s="53">
        <f t="shared" si="37"/>
        <v>125.21500968255175</v>
      </c>
      <c r="AE28" s="53">
        <f t="shared" si="9"/>
        <v>1247.0473746370319</v>
      </c>
      <c r="AF28" s="19"/>
      <c r="AG28" s="46"/>
      <c r="AH28" s="19"/>
      <c r="AI28" s="55">
        <f t="shared" si="23"/>
        <v>10</v>
      </c>
      <c r="AJ28" s="27">
        <f t="shared" si="38"/>
        <v>1541.5893789328131</v>
      </c>
      <c r="AK28" s="27">
        <f t="shared" si="39"/>
        <v>77.07946894664066</v>
      </c>
      <c r="AL28" s="28">
        <f t="shared" si="40"/>
        <v>25</v>
      </c>
      <c r="AM28" s="27">
        <f t="shared" si="24"/>
        <v>100000</v>
      </c>
      <c r="AN28" s="56">
        <f t="shared" si="25"/>
        <v>1</v>
      </c>
      <c r="AO28" s="52">
        <f t="shared" si="10"/>
        <v>100</v>
      </c>
      <c r="AP28" s="56"/>
      <c r="AQ28" s="9">
        <f>M28*'Lapse &amp; Death Age 36-45'!$B$31</f>
        <v>2.4439358704139296</v>
      </c>
      <c r="AR28" s="9">
        <f t="shared" si="26"/>
        <v>0</v>
      </c>
      <c r="AS28" s="30">
        <f t="shared" si="27"/>
        <v>0.9855333660294352</v>
      </c>
      <c r="AT28" s="30">
        <f t="shared" si="28"/>
        <v>2.4085803447291172E-3</v>
      </c>
      <c r="AU28" s="30">
        <f t="shared" si="29"/>
        <v>0</v>
      </c>
      <c r="AV28" s="30">
        <f t="shared" si="11"/>
        <v>0.98312478568470607</v>
      </c>
      <c r="AW28" s="30"/>
      <c r="AX28" s="52">
        <f t="shared" si="30"/>
        <v>89.782089645281545</v>
      </c>
      <c r="AY28" s="52">
        <f t="shared" si="12"/>
        <v>98.31247856847061</v>
      </c>
      <c r="AZ28" s="19"/>
      <c r="BA28" s="30"/>
      <c r="BB28" s="53">
        <f t="shared" si="13"/>
        <v>1511.2240196162743</v>
      </c>
      <c r="BC28" s="53">
        <f t="shared" si="14"/>
        <v>-75.561200980813723</v>
      </c>
      <c r="BD28" s="53">
        <f t="shared" si="15"/>
        <v>-24.507564080754765</v>
      </c>
      <c r="BE28" s="53">
        <f t="shared" si="31"/>
        <v>-240.85803447291173</v>
      </c>
      <c r="BF28" s="53">
        <f t="shared" si="16"/>
        <v>1170.2972200817942</v>
      </c>
      <c r="BG28" s="53">
        <f t="shared" si="41"/>
        <v>-8.5153683290907889</v>
      </c>
      <c r="BH28" s="53">
        <f t="shared" si="42"/>
        <v>125.23312915988662</v>
      </c>
      <c r="BI28" s="53">
        <f t="shared" si="17"/>
        <v>1287.0149809125901</v>
      </c>
    </row>
    <row r="29" spans="1:61" x14ac:dyDescent="0.2">
      <c r="A29" s="19"/>
      <c r="B29" s="19"/>
      <c r="C29" s="19"/>
      <c r="D29" s="21"/>
      <c r="E29" s="55">
        <f t="shared" si="18"/>
        <v>11</v>
      </c>
      <c r="F29" s="27">
        <f t="shared" si="32"/>
        <v>1541.5893789328131</v>
      </c>
      <c r="G29" s="27">
        <f t="shared" si="33"/>
        <v>77.07946894664066</v>
      </c>
      <c r="H29" s="28">
        <f t="shared" si="43"/>
        <v>25</v>
      </c>
      <c r="I29" s="27">
        <f t="shared" si="1"/>
        <v>100000</v>
      </c>
      <c r="J29" s="56">
        <f>'SPWL Reserve'!J19</f>
        <v>1.093</v>
      </c>
      <c r="K29" s="52">
        <f t="shared" si="2"/>
        <v>109.3</v>
      </c>
      <c r="L29" s="28"/>
      <c r="M29" s="96">
        <f>'SPWL Reserve'!K19*1000</f>
        <v>3.1319523698602287</v>
      </c>
      <c r="N29" s="9">
        <v>0</v>
      </c>
      <c r="O29" s="30">
        <f t="shared" si="35"/>
        <v>0.9803025632301906</v>
      </c>
      <c r="P29" s="30">
        <f t="shared" si="19"/>
        <v>3.0702609360888518E-3</v>
      </c>
      <c r="Q29" s="30">
        <f t="shared" si="20"/>
        <v>0</v>
      </c>
      <c r="R29" s="30">
        <f t="shared" si="3"/>
        <v>0.97723230229410174</v>
      </c>
      <c r="S29" s="28"/>
      <c r="T29" s="52">
        <f t="shared" si="21"/>
        <v>98.03025632301906</v>
      </c>
      <c r="U29" s="52">
        <f t="shared" si="4"/>
        <v>106.81149064074532</v>
      </c>
      <c r="V29" s="19"/>
      <c r="W29" s="28"/>
      <c r="X29" s="53">
        <f t="shared" si="5"/>
        <v>1506.4909379666474</v>
      </c>
      <c r="Y29" s="53">
        <f t="shared" si="6"/>
        <v>-75.324546898332372</v>
      </c>
      <c r="Z29" s="53">
        <f t="shared" si="7"/>
        <v>-24.430807557352544</v>
      </c>
      <c r="AA29" s="53">
        <f t="shared" si="22"/>
        <v>-307.02609360888516</v>
      </c>
      <c r="AB29" s="53">
        <f t="shared" si="8"/>
        <v>1099.7094899020772</v>
      </c>
      <c r="AC29" s="53">
        <f t="shared" si="36"/>
        <v>-8.8360063167696303</v>
      </c>
      <c r="AD29" s="53">
        <f t="shared" si="37"/>
        <v>125.5411324355608</v>
      </c>
      <c r="AE29" s="53">
        <f t="shared" si="9"/>
        <v>1216.4146160208682</v>
      </c>
      <c r="AF29" s="19"/>
      <c r="AG29" s="46"/>
      <c r="AH29" s="19"/>
      <c r="AI29" s="55">
        <f t="shared" si="23"/>
        <v>11</v>
      </c>
      <c r="AJ29" s="27">
        <f t="shared" si="38"/>
        <v>1541.5893789328131</v>
      </c>
      <c r="AK29" s="27">
        <f t="shared" si="39"/>
        <v>77.07946894664066</v>
      </c>
      <c r="AL29" s="28">
        <f t="shared" si="40"/>
        <v>25</v>
      </c>
      <c r="AM29" s="27">
        <f t="shared" si="24"/>
        <v>100000</v>
      </c>
      <c r="AN29" s="56">
        <f t="shared" si="25"/>
        <v>1.093</v>
      </c>
      <c r="AO29" s="52">
        <f t="shared" si="10"/>
        <v>109.3</v>
      </c>
      <c r="AP29" s="28"/>
      <c r="AQ29" s="9">
        <f>M29*'Lapse &amp; Death Age 36-45'!$B$31</f>
        <v>2.6797767464616586</v>
      </c>
      <c r="AR29" s="9">
        <f t="shared" si="26"/>
        <v>0</v>
      </c>
      <c r="AS29" s="30">
        <f t="shared" si="27"/>
        <v>0.98312478568470607</v>
      </c>
      <c r="AT29" s="30">
        <f t="shared" si="28"/>
        <v>2.6345549395479771E-3</v>
      </c>
      <c r="AU29" s="30">
        <f t="shared" si="29"/>
        <v>0</v>
      </c>
      <c r="AV29" s="30">
        <f t="shared" si="11"/>
        <v>0.98049023074515806</v>
      </c>
      <c r="AW29" s="28"/>
      <c r="AX29" s="52">
        <f t="shared" si="30"/>
        <v>98.31247856847061</v>
      </c>
      <c r="AY29" s="52">
        <f t="shared" si="12"/>
        <v>107.16758222044578</v>
      </c>
      <c r="AZ29" s="19"/>
      <c r="BA29" s="28"/>
      <c r="BB29" s="53">
        <f t="shared" si="13"/>
        <v>1506.4909379666474</v>
      </c>
      <c r="BC29" s="53">
        <f t="shared" si="14"/>
        <v>-75.324546898332372</v>
      </c>
      <c r="BD29" s="53">
        <f t="shared" si="15"/>
        <v>-24.430807557352544</v>
      </c>
      <c r="BE29" s="53">
        <f t="shared" si="31"/>
        <v>-263.4554939547977</v>
      </c>
      <c r="BF29" s="53">
        <f t="shared" si="16"/>
        <v>1143.2800895561647</v>
      </c>
      <c r="BG29" s="53">
        <f t="shared" si="41"/>
        <v>-8.8360063167696303</v>
      </c>
      <c r="BH29" s="53">
        <f t="shared" si="42"/>
        <v>125.56430179075977</v>
      </c>
      <c r="BI29" s="53">
        <f t="shared" si="17"/>
        <v>1260.0083850301548</v>
      </c>
    </row>
    <row r="30" spans="1:61" x14ac:dyDescent="0.2">
      <c r="A30" s="220" t="s">
        <v>75</v>
      </c>
      <c r="B30" s="220"/>
      <c r="C30" s="19"/>
      <c r="D30" s="21"/>
      <c r="E30" s="55">
        <f t="shared" si="18"/>
        <v>12</v>
      </c>
      <c r="F30" s="27">
        <f t="shared" si="32"/>
        <v>1541.5893789328131</v>
      </c>
      <c r="G30" s="27">
        <f t="shared" si="33"/>
        <v>77.07946894664066</v>
      </c>
      <c r="H30" s="28">
        <f t="shared" si="43"/>
        <v>25</v>
      </c>
      <c r="I30" s="27">
        <f t="shared" si="1"/>
        <v>100000</v>
      </c>
      <c r="J30" s="56">
        <f>'SPWL Reserve'!J20</f>
        <v>1.1890000000000001</v>
      </c>
      <c r="K30" s="52">
        <f t="shared" si="2"/>
        <v>118.9</v>
      </c>
      <c r="L30" s="28"/>
      <c r="M30" s="96">
        <f>'SPWL Reserve'!K20*1000</f>
        <v>3.441094364167725</v>
      </c>
      <c r="N30" s="9">
        <v>0</v>
      </c>
      <c r="O30" s="30">
        <f t="shared" si="35"/>
        <v>0.97723230229410174</v>
      </c>
      <c r="P30" s="30">
        <f t="shared" si="19"/>
        <v>3.3627485679068839E-3</v>
      </c>
      <c r="Q30" s="30">
        <f t="shared" si="20"/>
        <v>0</v>
      </c>
      <c r="R30" s="30">
        <f t="shared" si="3"/>
        <v>0.97386955372619488</v>
      </c>
      <c r="S30" s="28"/>
      <c r="T30" s="52">
        <f t="shared" si="21"/>
        <v>106.81149064074532</v>
      </c>
      <c r="U30" s="52">
        <f t="shared" si="4"/>
        <v>115.79308993804457</v>
      </c>
      <c r="V30" s="19"/>
      <c r="W30" s="19"/>
      <c r="X30" s="53">
        <f t="shared" si="5"/>
        <v>1501.3069604903408</v>
      </c>
      <c r="Y30" s="53">
        <f t="shared" si="6"/>
        <v>-75.065348024517036</v>
      </c>
      <c r="Z30" s="53">
        <f t="shared" si="7"/>
        <v>-24.346738843154871</v>
      </c>
      <c r="AA30" s="53">
        <f t="shared" si="22"/>
        <v>-336.27485679068837</v>
      </c>
      <c r="AB30" s="53">
        <f t="shared" si="8"/>
        <v>1065.6200168319804</v>
      </c>
      <c r="AC30" s="53">
        <f t="shared" si="36"/>
        <v>-9.0458505817088799</v>
      </c>
      <c r="AD30" s="53">
        <f t="shared" si="37"/>
        <v>125.85773253961156</v>
      </c>
      <c r="AE30" s="53">
        <f t="shared" si="9"/>
        <v>1182.431898789883</v>
      </c>
      <c r="AF30" s="19"/>
      <c r="AG30" s="46"/>
      <c r="AH30" s="19"/>
      <c r="AI30" s="55">
        <f t="shared" si="23"/>
        <v>12</v>
      </c>
      <c r="AJ30" s="27">
        <f t="shared" si="38"/>
        <v>1541.5893789328131</v>
      </c>
      <c r="AK30" s="27">
        <f t="shared" si="39"/>
        <v>77.07946894664066</v>
      </c>
      <c r="AL30" s="28">
        <f t="shared" si="40"/>
        <v>25</v>
      </c>
      <c r="AM30" s="27">
        <f t="shared" si="24"/>
        <v>100000</v>
      </c>
      <c r="AN30" s="56">
        <f t="shared" si="25"/>
        <v>1.1890000000000001</v>
      </c>
      <c r="AO30" s="52">
        <f t="shared" si="10"/>
        <v>118.9</v>
      </c>
      <c r="AP30" s="28"/>
      <c r="AQ30" s="9">
        <f>M30*'Lapse &amp; Death Age 36-45'!$B$31</f>
        <v>2.9442863653410098</v>
      </c>
      <c r="AR30" s="9">
        <f t="shared" si="26"/>
        <v>0</v>
      </c>
      <c r="AS30" s="30">
        <f t="shared" si="27"/>
        <v>0.98049023074515806</v>
      </c>
      <c r="AT30" s="30">
        <f t="shared" si="28"/>
        <v>2.8868440177330298E-3</v>
      </c>
      <c r="AU30" s="30">
        <f t="shared" si="29"/>
        <v>0</v>
      </c>
      <c r="AV30" s="30">
        <f t="shared" si="11"/>
        <v>0.97760338672742508</v>
      </c>
      <c r="AW30" s="28"/>
      <c r="AX30" s="52">
        <f t="shared" si="30"/>
        <v>107.16758222044578</v>
      </c>
      <c r="AY30" s="52">
        <f t="shared" si="12"/>
        <v>116.23704268189084</v>
      </c>
      <c r="AZ30" s="19"/>
      <c r="BA30" s="19"/>
      <c r="BB30" s="53">
        <f t="shared" si="13"/>
        <v>1501.3069604903408</v>
      </c>
      <c r="BC30" s="53">
        <f t="shared" si="14"/>
        <v>-75.065348024517036</v>
      </c>
      <c r="BD30" s="53">
        <f t="shared" si="15"/>
        <v>-24.346738843154871</v>
      </c>
      <c r="BE30" s="53">
        <f t="shared" si="31"/>
        <v>-288.68440177330297</v>
      </c>
      <c r="BF30" s="53">
        <f t="shared" si="16"/>
        <v>1113.2104718493656</v>
      </c>
      <c r="BG30" s="53">
        <f t="shared" si="41"/>
        <v>-9.0458505817088799</v>
      </c>
      <c r="BH30" s="53">
        <f t="shared" si="42"/>
        <v>125.88696628155222</v>
      </c>
      <c r="BI30" s="53">
        <f t="shared" si="17"/>
        <v>1230.051587549209</v>
      </c>
    </row>
    <row r="31" spans="1:61" x14ac:dyDescent="0.2">
      <c r="A31" s="37" t="s">
        <v>8</v>
      </c>
      <c r="B31" s="37" t="s">
        <v>76</v>
      </c>
      <c r="C31" s="37" t="s">
        <v>77</v>
      </c>
      <c r="D31" s="21"/>
      <c r="E31" s="55">
        <f t="shared" si="18"/>
        <v>13</v>
      </c>
      <c r="F31" s="27">
        <f t="shared" si="32"/>
        <v>1541.5893789328131</v>
      </c>
      <c r="G31" s="27">
        <f t="shared" ref="G31:G94" si="44">F31*$B$28</f>
        <v>77.07946894664066</v>
      </c>
      <c r="H31" s="28">
        <f t="shared" si="43"/>
        <v>25</v>
      </c>
      <c r="I31" s="27">
        <f t="shared" si="1"/>
        <v>100000</v>
      </c>
      <c r="J31" s="56">
        <f>'SPWL Reserve'!J21</f>
        <v>1.2889999999999999</v>
      </c>
      <c r="K31" s="52">
        <f t="shared" si="2"/>
        <v>128.89999999999998</v>
      </c>
      <c r="L31" s="28"/>
      <c r="M31" s="96">
        <f>'SPWL Reserve'!K21*1000</f>
        <v>3.783235753468869</v>
      </c>
      <c r="N31" s="9">
        <v>0</v>
      </c>
      <c r="O31" s="30">
        <f t="shared" si="35"/>
        <v>0.97386955372619488</v>
      </c>
      <c r="P31" s="30">
        <f t="shared" si="19"/>
        <v>3.6843781148717118E-3</v>
      </c>
      <c r="Q31" s="30">
        <f t="shared" si="20"/>
        <v>0</v>
      </c>
      <c r="R31" s="30">
        <f t="shared" si="3"/>
        <v>0.97018517561132311</v>
      </c>
      <c r="S31" s="28"/>
      <c r="T31" s="52">
        <f t="shared" si="21"/>
        <v>115.79308993804457</v>
      </c>
      <c r="U31" s="52">
        <f t="shared" si="4"/>
        <v>125.05686913629953</v>
      </c>
      <c r="V31" s="19"/>
      <c r="W31" s="19"/>
      <c r="X31" s="53">
        <f t="shared" si="5"/>
        <v>1495.6271623204818</v>
      </c>
      <c r="Y31" s="53">
        <f t="shared" si="6"/>
        <v>-74.781358116024094</v>
      </c>
      <c r="Z31" s="53">
        <f t="shared" si="7"/>
        <v>-24.254629390283078</v>
      </c>
      <c r="AA31" s="53">
        <f t="shared" si="22"/>
        <v>-368.43781148717119</v>
      </c>
      <c r="AB31" s="53">
        <f t="shared" si="8"/>
        <v>1028.1533633270033</v>
      </c>
      <c r="AC31" s="53">
        <f t="shared" si="36"/>
        <v>-9.3388647325378216</v>
      </c>
      <c r="AD31" s="53">
        <f t="shared" si="37"/>
        <v>126.15211211995937</v>
      </c>
      <c r="AE31" s="53">
        <f t="shared" si="9"/>
        <v>1144.9666107144249</v>
      </c>
      <c r="AF31" s="19"/>
      <c r="AG31" s="46"/>
      <c r="AH31" s="19"/>
      <c r="AI31" s="55">
        <f t="shared" si="23"/>
        <v>13</v>
      </c>
      <c r="AJ31" s="27">
        <f t="shared" si="38"/>
        <v>1541.5893789328131</v>
      </c>
      <c r="AK31" s="27">
        <f t="shared" si="39"/>
        <v>77.07946894664066</v>
      </c>
      <c r="AL31" s="28">
        <f t="shared" si="40"/>
        <v>25</v>
      </c>
      <c r="AM31" s="27">
        <f t="shared" si="24"/>
        <v>100000</v>
      </c>
      <c r="AN31" s="56">
        <f t="shared" si="25"/>
        <v>1.2889999999999999</v>
      </c>
      <c r="AO31" s="52">
        <f t="shared" si="10"/>
        <v>128.89999999999998</v>
      </c>
      <c r="AP31" s="28"/>
      <c r="AQ31" s="9">
        <f>M31*'Lapse &amp; Death Age 36-45'!$B$31</f>
        <v>3.2370310915618012</v>
      </c>
      <c r="AR31" s="9">
        <f t="shared" si="26"/>
        <v>0</v>
      </c>
      <c r="AS31" s="30">
        <f t="shared" si="27"/>
        <v>0.97760338672742508</v>
      </c>
      <c r="AT31" s="30">
        <f t="shared" si="28"/>
        <v>3.1645325580527905E-3</v>
      </c>
      <c r="AU31" s="30">
        <f t="shared" si="29"/>
        <v>0</v>
      </c>
      <c r="AV31" s="30">
        <f t="shared" si="11"/>
        <v>0.97443885416937226</v>
      </c>
      <c r="AW31" s="28"/>
      <c r="AX31" s="52">
        <f t="shared" si="30"/>
        <v>116.23704268189084</v>
      </c>
      <c r="AY31" s="52">
        <f t="shared" si="12"/>
        <v>125.60516830243206</v>
      </c>
      <c r="AZ31" s="19"/>
      <c r="BA31" s="19"/>
      <c r="BB31" s="53">
        <f t="shared" si="13"/>
        <v>1495.6271623204818</v>
      </c>
      <c r="BC31" s="53">
        <f t="shared" si="14"/>
        <v>-74.781358116024094</v>
      </c>
      <c r="BD31" s="53">
        <f t="shared" si="15"/>
        <v>-24.254629390283078</v>
      </c>
      <c r="BE31" s="53">
        <f t="shared" si="31"/>
        <v>-316.45325580527907</v>
      </c>
      <c r="BF31" s="53">
        <f t="shared" si="16"/>
        <v>1080.1379190088956</v>
      </c>
      <c r="BG31" s="53">
        <f t="shared" si="41"/>
        <v>-9.3388647325378216</v>
      </c>
      <c r="BH31" s="53">
        <f t="shared" si="42"/>
        <v>126.18855892377981</v>
      </c>
      <c r="BI31" s="53">
        <f t="shared" si="17"/>
        <v>1196.9876132001375</v>
      </c>
    </row>
    <row r="32" spans="1:61" x14ac:dyDescent="0.2">
      <c r="A32" s="21">
        <v>1</v>
      </c>
      <c r="B32" s="60">
        <f>'T20 Age 26-35 (Sensitivity)'!B32</f>
        <v>200</v>
      </c>
      <c r="C32" s="60">
        <f>('T20 Age 26-35 (Sensitivity)'!C32-200)*0.6/0.5 + 200</f>
        <v>248</v>
      </c>
      <c r="D32" s="21"/>
      <c r="E32" s="55">
        <f t="shared" si="18"/>
        <v>14</v>
      </c>
      <c r="F32" s="27">
        <f t="shared" si="32"/>
        <v>1541.5893789328131</v>
      </c>
      <c r="G32" s="27">
        <f t="shared" si="44"/>
        <v>77.07946894664066</v>
      </c>
      <c r="H32" s="28">
        <f t="shared" si="43"/>
        <v>25</v>
      </c>
      <c r="I32" s="27">
        <f t="shared" si="1"/>
        <v>100000</v>
      </c>
      <c r="J32" s="56">
        <f>'SPWL Reserve'!J22</f>
        <v>1.393</v>
      </c>
      <c r="K32" s="52">
        <f t="shared" si="2"/>
        <v>139.30000000000001</v>
      </c>
      <c r="L32" s="28"/>
      <c r="M32" s="96">
        <f>'SPWL Reserve'!K22*1000</f>
        <v>4.1592141081829732</v>
      </c>
      <c r="N32" s="9">
        <v>0</v>
      </c>
      <c r="O32" s="30">
        <f t="shared" si="35"/>
        <v>0.97018517561132311</v>
      </c>
      <c r="P32" s="30">
        <f t="shared" si="19"/>
        <v>4.0352078699525907E-3</v>
      </c>
      <c r="Q32" s="30">
        <f t="shared" si="20"/>
        <v>0</v>
      </c>
      <c r="R32" s="30">
        <f t="shared" si="3"/>
        <v>0.96614996774137052</v>
      </c>
      <c r="S32" s="28"/>
      <c r="T32" s="52">
        <f t="shared" si="21"/>
        <v>125.05686913629953</v>
      </c>
      <c r="U32" s="52">
        <f t="shared" si="4"/>
        <v>134.58469050637294</v>
      </c>
      <c r="V32" s="19"/>
      <c r="W32" s="19"/>
      <c r="X32" s="53">
        <f t="shared" si="5"/>
        <v>1489.4065287263768</v>
      </c>
      <c r="Y32" s="53">
        <f t="shared" si="6"/>
        <v>-74.470326436318842</v>
      </c>
      <c r="Z32" s="53">
        <f t="shared" si="7"/>
        <v>-24.153749193534264</v>
      </c>
      <c r="AA32" s="53">
        <f t="shared" si="22"/>
        <v>-403.52078699525907</v>
      </c>
      <c r="AB32" s="53">
        <f t="shared" si="8"/>
        <v>987.26166610126472</v>
      </c>
      <c r="AC32" s="53">
        <f t="shared" si="36"/>
        <v>-9.6150094873507896</v>
      </c>
      <c r="AD32" s="53">
        <f t="shared" si="37"/>
        <v>126.42747710674715</v>
      </c>
      <c r="AE32" s="53">
        <f t="shared" si="9"/>
        <v>1104.0741337206612</v>
      </c>
      <c r="AF32" s="19"/>
      <c r="AG32" s="46"/>
      <c r="AH32" s="19"/>
      <c r="AI32" s="55">
        <f t="shared" si="23"/>
        <v>14</v>
      </c>
      <c r="AJ32" s="27">
        <f t="shared" si="38"/>
        <v>1541.5893789328131</v>
      </c>
      <c r="AK32" s="27">
        <f t="shared" si="39"/>
        <v>77.07946894664066</v>
      </c>
      <c r="AL32" s="28">
        <f t="shared" si="40"/>
        <v>25</v>
      </c>
      <c r="AM32" s="27">
        <f t="shared" si="24"/>
        <v>100000</v>
      </c>
      <c r="AN32" s="56">
        <f t="shared" si="25"/>
        <v>1.393</v>
      </c>
      <c r="AO32" s="52">
        <f t="shared" si="10"/>
        <v>139.30000000000001</v>
      </c>
      <c r="AP32" s="28"/>
      <c r="AQ32" s="9">
        <f>M32*'Lapse &amp; Death Age 36-45'!$B$31</f>
        <v>3.5587275713140567</v>
      </c>
      <c r="AR32" s="9">
        <f t="shared" si="26"/>
        <v>0</v>
      </c>
      <c r="AS32" s="30">
        <f t="shared" si="27"/>
        <v>0.97443885416937226</v>
      </c>
      <c r="AT32" s="30">
        <f t="shared" si="28"/>
        <v>3.4677624168922227E-3</v>
      </c>
      <c r="AU32" s="30">
        <f t="shared" si="29"/>
        <v>0</v>
      </c>
      <c r="AV32" s="30">
        <f t="shared" si="11"/>
        <v>0.97097109175248009</v>
      </c>
      <c r="AW32" s="28"/>
      <c r="AX32" s="52">
        <f t="shared" si="30"/>
        <v>125.60516830243206</v>
      </c>
      <c r="AY32" s="52">
        <f t="shared" si="12"/>
        <v>135.2562730811205</v>
      </c>
      <c r="AZ32" s="19"/>
      <c r="BA32" s="19"/>
      <c r="BB32" s="53">
        <f t="shared" si="13"/>
        <v>1489.4065287263768</v>
      </c>
      <c r="BC32" s="53">
        <f t="shared" si="14"/>
        <v>-74.470326436318842</v>
      </c>
      <c r="BD32" s="53">
        <f t="shared" si="15"/>
        <v>-24.153749193534264</v>
      </c>
      <c r="BE32" s="53">
        <f t="shared" si="31"/>
        <v>-346.77624168922227</v>
      </c>
      <c r="BF32" s="53">
        <f t="shared" si="16"/>
        <v>1044.0062114073016</v>
      </c>
      <c r="BG32" s="53">
        <f t="shared" si="41"/>
        <v>-9.6150094873507896</v>
      </c>
      <c r="BH32" s="53">
        <f t="shared" si="42"/>
        <v>126.47249034840391</v>
      </c>
      <c r="BI32" s="53">
        <f t="shared" si="17"/>
        <v>1160.8636922683547</v>
      </c>
    </row>
    <row r="33" spans="1:61" x14ac:dyDescent="0.2">
      <c r="A33" s="39" t="s">
        <v>74</v>
      </c>
      <c r="B33" s="60">
        <f>'T20 Age 26-35 (Sensitivity)'!B33</f>
        <v>25</v>
      </c>
      <c r="C33" s="60">
        <f>'T20 Age 26-35 (Sensitivity)'!C33</f>
        <v>25</v>
      </c>
      <c r="D33" s="21"/>
      <c r="E33" s="55">
        <f t="shared" si="18"/>
        <v>15</v>
      </c>
      <c r="F33" s="27">
        <f t="shared" si="32"/>
        <v>1541.5893789328131</v>
      </c>
      <c r="G33" s="27">
        <f>F33*$B$28</f>
        <v>77.07946894664066</v>
      </c>
      <c r="H33" s="28">
        <f t="shared" si="43"/>
        <v>25</v>
      </c>
      <c r="I33" s="27">
        <f t="shared" si="1"/>
        <v>100000</v>
      </c>
      <c r="J33" s="56">
        <f>'SPWL Reserve'!J23</f>
        <v>1.5</v>
      </c>
      <c r="K33" s="52">
        <f t="shared" si="2"/>
        <v>150</v>
      </c>
      <c r="L33" s="28"/>
      <c r="M33" s="96">
        <f>'SPWL Reserve'!K23*1000</f>
        <v>4.5732759569250323</v>
      </c>
      <c r="N33" s="9">
        <v>0</v>
      </c>
      <c r="O33" s="30">
        <f t="shared" si="35"/>
        <v>0.96614996774137052</v>
      </c>
      <c r="P33" s="30">
        <f t="shared" si="19"/>
        <v>4.4184704182555047E-3</v>
      </c>
      <c r="Q33" s="30">
        <f t="shared" si="20"/>
        <v>0</v>
      </c>
      <c r="R33" s="30">
        <f t="shared" si="3"/>
        <v>0.96173149732311503</v>
      </c>
      <c r="S33" s="28"/>
      <c r="T33" s="52">
        <f t="shared" si="21"/>
        <v>134.58469050637294</v>
      </c>
      <c r="U33" s="52">
        <f t="shared" si="4"/>
        <v>144.25972459846724</v>
      </c>
      <c r="V33" s="19"/>
      <c r="W33" s="19"/>
      <c r="X33" s="53">
        <f t="shared" si="5"/>
        <v>1482.5950616584653</v>
      </c>
      <c r="Y33" s="53">
        <f t="shared" si="6"/>
        <v>-74.129753082923273</v>
      </c>
      <c r="Z33" s="53">
        <f t="shared" si="7"/>
        <v>-24.043287433077875</v>
      </c>
      <c r="AA33" s="53">
        <f t="shared" si="22"/>
        <v>-441.84704182555049</v>
      </c>
      <c r="AB33" s="53">
        <f t="shared" si="8"/>
        <v>942.57497931691353</v>
      </c>
      <c r="AC33" s="53">
        <f t="shared" si="36"/>
        <v>-9.775700198548277</v>
      </c>
      <c r="AD33" s="53">
        <f t="shared" si="37"/>
        <v>126.67843904830445</v>
      </c>
      <c r="AE33" s="53">
        <f t="shared" si="9"/>
        <v>1059.4777181666698</v>
      </c>
      <c r="AF33" s="19"/>
      <c r="AG33" s="46"/>
      <c r="AH33" s="19"/>
      <c r="AI33" s="55">
        <f t="shared" si="23"/>
        <v>15</v>
      </c>
      <c r="AJ33" s="27">
        <f t="shared" si="38"/>
        <v>1541.5893789328131</v>
      </c>
      <c r="AK33" s="27">
        <f t="shared" si="39"/>
        <v>77.07946894664066</v>
      </c>
      <c r="AL33" s="28">
        <f t="shared" si="40"/>
        <v>25</v>
      </c>
      <c r="AM33" s="27">
        <f t="shared" si="24"/>
        <v>100000</v>
      </c>
      <c r="AN33" s="56">
        <f t="shared" si="25"/>
        <v>1.5</v>
      </c>
      <c r="AO33" s="52">
        <f t="shared" si="10"/>
        <v>150</v>
      </c>
      <c r="AP33" s="28"/>
      <c r="AQ33" s="9">
        <f>M33*'Lapse &amp; Death Age 36-45'!$B$31</f>
        <v>3.9130092406439809</v>
      </c>
      <c r="AR33" s="9">
        <f t="shared" si="26"/>
        <v>0</v>
      </c>
      <c r="AS33" s="30">
        <f t="shared" si="27"/>
        <v>0.97097109175248009</v>
      </c>
      <c r="AT33" s="30">
        <f t="shared" si="28"/>
        <v>3.7994188544256289E-3</v>
      </c>
      <c r="AU33" s="30">
        <f t="shared" si="29"/>
        <v>0</v>
      </c>
      <c r="AV33" s="30">
        <f t="shared" si="11"/>
        <v>0.9671716728980545</v>
      </c>
      <c r="AW33" s="28"/>
      <c r="AX33" s="52">
        <f t="shared" si="30"/>
        <v>135.2562730811205</v>
      </c>
      <c r="AY33" s="52">
        <f t="shared" si="12"/>
        <v>145.07575093470817</v>
      </c>
      <c r="AZ33" s="19"/>
      <c r="BA33" s="19"/>
      <c r="BB33" s="53">
        <f t="shared" si="13"/>
        <v>1482.5950616584653</v>
      </c>
      <c r="BC33" s="53">
        <f t="shared" si="14"/>
        <v>-74.129753082923273</v>
      </c>
      <c r="BD33" s="53">
        <f t="shared" si="15"/>
        <v>-24.043287433077875</v>
      </c>
      <c r="BE33" s="53">
        <f t="shared" si="31"/>
        <v>-379.94188544256292</v>
      </c>
      <c r="BF33" s="53">
        <f t="shared" si="16"/>
        <v>1004.4801356999011</v>
      </c>
      <c r="BG33" s="53">
        <f t="shared" si="41"/>
        <v>-9.775700198548277</v>
      </c>
      <c r="BH33" s="53">
        <f t="shared" si="42"/>
        <v>126.7335733811593</v>
      </c>
      <c r="BI33" s="53">
        <f t="shared" si="17"/>
        <v>1121.4380088825121</v>
      </c>
    </row>
    <row r="34" spans="1:61" x14ac:dyDescent="0.2">
      <c r="A34" s="19"/>
      <c r="B34" s="19"/>
      <c r="C34" s="19"/>
      <c r="D34" s="21"/>
      <c r="E34" s="55">
        <f t="shared" si="18"/>
        <v>16</v>
      </c>
      <c r="F34" s="27">
        <f t="shared" si="32"/>
        <v>1541.5893789328131</v>
      </c>
      <c r="G34" s="27">
        <f t="shared" si="44"/>
        <v>77.07946894664066</v>
      </c>
      <c r="H34" s="28">
        <f t="shared" si="43"/>
        <v>25</v>
      </c>
      <c r="I34" s="27">
        <f t="shared" si="1"/>
        <v>100000</v>
      </c>
      <c r="J34" s="56">
        <f>'SPWL Reserve'!J24</f>
        <v>1.611</v>
      </c>
      <c r="K34" s="52">
        <f t="shared" si="2"/>
        <v>161.1</v>
      </c>
      <c r="L34" s="28"/>
      <c r="M34" s="96">
        <f>'SPWL Reserve'!K24*1000</f>
        <v>5.0352548648284623</v>
      </c>
      <c r="N34" s="9">
        <v>0</v>
      </c>
      <c r="O34" s="30">
        <f t="shared" si="35"/>
        <v>0.96173149732311503</v>
      </c>
      <c r="P34" s="30">
        <f t="shared" si="19"/>
        <v>4.8425632005549765E-3</v>
      </c>
      <c r="Q34" s="30">
        <f t="shared" si="20"/>
        <v>0</v>
      </c>
      <c r="R34" s="30">
        <f t="shared" si="3"/>
        <v>0.95688893412256004</v>
      </c>
      <c r="S34" s="28"/>
      <c r="T34" s="52">
        <f t="shared" si="21"/>
        <v>144.25972459846724</v>
      </c>
      <c r="U34" s="52">
        <f t="shared" si="4"/>
        <v>154.15480728714442</v>
      </c>
      <c r="V34" s="19"/>
      <c r="W34" s="19"/>
      <c r="X34" s="53">
        <f t="shared" si="5"/>
        <v>1475.1298176616788</v>
      </c>
      <c r="Y34" s="53">
        <f t="shared" si="6"/>
        <v>-73.756490883083941</v>
      </c>
      <c r="Z34" s="53">
        <f t="shared" si="7"/>
        <v>-23.922223353064002</v>
      </c>
      <c r="AA34" s="53">
        <f t="shared" si="22"/>
        <v>-484.25632005549767</v>
      </c>
      <c r="AB34" s="53">
        <f t="shared" si="8"/>
        <v>893.19478337003318</v>
      </c>
      <c r="AC34" s="53">
        <f t="shared" si="36"/>
        <v>-10.012449057548235</v>
      </c>
      <c r="AD34" s="53">
        <f t="shared" si="37"/>
        <v>126.8904976549109</v>
      </c>
      <c r="AE34" s="53">
        <f t="shared" si="9"/>
        <v>1010.0728319673958</v>
      </c>
      <c r="AF34" s="19"/>
      <c r="AG34" s="46"/>
      <c r="AH34" s="19"/>
      <c r="AI34" s="55">
        <f t="shared" si="23"/>
        <v>16</v>
      </c>
      <c r="AJ34" s="27">
        <f t="shared" si="38"/>
        <v>1541.5893789328131</v>
      </c>
      <c r="AK34" s="27">
        <f t="shared" si="39"/>
        <v>77.07946894664066</v>
      </c>
      <c r="AL34" s="28">
        <f t="shared" si="40"/>
        <v>25</v>
      </c>
      <c r="AM34" s="27">
        <f t="shared" si="24"/>
        <v>100000</v>
      </c>
      <c r="AN34" s="56">
        <f t="shared" si="25"/>
        <v>1.611</v>
      </c>
      <c r="AO34" s="52">
        <f t="shared" si="10"/>
        <v>161.1</v>
      </c>
      <c r="AP34" s="28"/>
      <c r="AQ34" s="9">
        <f>M34*'Lapse &amp; Death Age 36-45'!$B$31</f>
        <v>4.3082899437188535</v>
      </c>
      <c r="AR34" s="9">
        <f t="shared" si="26"/>
        <v>0</v>
      </c>
      <c r="AS34" s="30">
        <f t="shared" si="27"/>
        <v>0.9671716728980545</v>
      </c>
      <c r="AT34" s="30">
        <f t="shared" si="28"/>
        <v>4.1668559921964289E-3</v>
      </c>
      <c r="AU34" s="30">
        <f t="shared" si="29"/>
        <v>0</v>
      </c>
      <c r="AV34" s="30">
        <f t="shared" si="11"/>
        <v>0.96300481690585804</v>
      </c>
      <c r="AW34" s="28"/>
      <c r="AX34" s="52">
        <f t="shared" si="30"/>
        <v>145.07575093470817</v>
      </c>
      <c r="AY34" s="52">
        <f t="shared" si="12"/>
        <v>155.14007600353372</v>
      </c>
      <c r="AZ34" s="19"/>
      <c r="BA34" s="19"/>
      <c r="BB34" s="53">
        <f t="shared" si="13"/>
        <v>1475.1298176616788</v>
      </c>
      <c r="BC34" s="53">
        <f t="shared" si="14"/>
        <v>-73.756490883083941</v>
      </c>
      <c r="BD34" s="53">
        <f t="shared" si="15"/>
        <v>-23.922223353064002</v>
      </c>
      <c r="BE34" s="53">
        <f t="shared" si="31"/>
        <v>-416.68559921964288</v>
      </c>
      <c r="BF34" s="53">
        <f t="shared" si="16"/>
        <v>960.76550420588796</v>
      </c>
      <c r="BG34" s="53">
        <f t="shared" si="41"/>
        <v>-10.012449057548235</v>
      </c>
      <c r="BH34" s="53">
        <f t="shared" si="42"/>
        <v>126.95749026212312</v>
      </c>
      <c r="BI34" s="53">
        <f t="shared" si="17"/>
        <v>1077.7105454104628</v>
      </c>
    </row>
    <row r="35" spans="1:61" x14ac:dyDescent="0.2">
      <c r="A35" s="92"/>
      <c r="B35" s="93" t="s">
        <v>78</v>
      </c>
      <c r="C35" s="93" t="s">
        <v>79</v>
      </c>
      <c r="D35" s="21"/>
      <c r="E35" s="55">
        <f t="shared" si="18"/>
        <v>17</v>
      </c>
      <c r="F35" s="27">
        <f t="shared" si="32"/>
        <v>1541.5893789328131</v>
      </c>
      <c r="G35" s="27">
        <f t="shared" si="44"/>
        <v>77.07946894664066</v>
      </c>
      <c r="H35" s="28">
        <f t="shared" si="43"/>
        <v>25</v>
      </c>
      <c r="I35" s="27">
        <f t="shared" si="1"/>
        <v>100000</v>
      </c>
      <c r="J35" s="56">
        <f>'SPWL Reserve'!J25</f>
        <v>1.7250000000000001</v>
      </c>
      <c r="K35" s="52">
        <f t="shared" si="2"/>
        <v>172.5</v>
      </c>
      <c r="L35" s="28"/>
      <c r="M35" s="96">
        <f>'SPWL Reserve'!K25*1000</f>
        <v>5.5481792079796692</v>
      </c>
      <c r="N35" s="9">
        <v>0</v>
      </c>
      <c r="O35" s="30">
        <f t="shared" si="35"/>
        <v>0.95688893412256004</v>
      </c>
      <c r="P35" s="30">
        <f t="shared" si="19"/>
        <v>5.308991288644615E-3</v>
      </c>
      <c r="Q35" s="30">
        <f t="shared" si="20"/>
        <v>0</v>
      </c>
      <c r="R35" s="30">
        <f t="shared" si="3"/>
        <v>0.95157994283391545</v>
      </c>
      <c r="S35" s="28"/>
      <c r="T35" s="52">
        <f t="shared" si="21"/>
        <v>154.15480728714442</v>
      </c>
      <c r="U35" s="52">
        <f t="shared" si="4"/>
        <v>164.14754013885042</v>
      </c>
      <c r="V35" s="19"/>
      <c r="W35" s="28"/>
      <c r="X35" s="53">
        <f t="shared" si="5"/>
        <v>1466.9455330782575</v>
      </c>
      <c r="Y35" s="53">
        <f t="shared" si="6"/>
        <v>-73.347276653912886</v>
      </c>
      <c r="Z35" s="53">
        <f t="shared" si="7"/>
        <v>-23.789498570847886</v>
      </c>
      <c r="AA35" s="53">
        <f t="shared" si="22"/>
        <v>-530.89912886446155</v>
      </c>
      <c r="AB35" s="53">
        <f t="shared" si="8"/>
        <v>838.90962898903535</v>
      </c>
      <c r="AC35" s="53">
        <f t="shared" si="36"/>
        <v>-10.128396917387784</v>
      </c>
      <c r="AD35" s="53">
        <f t="shared" si="37"/>
        <v>127.06454247098826</v>
      </c>
      <c r="AE35" s="53">
        <f t="shared" si="9"/>
        <v>955.84577454263581</v>
      </c>
      <c r="AF35" s="19"/>
      <c r="AG35" s="46"/>
      <c r="AH35" s="19"/>
      <c r="AI35" s="55">
        <f t="shared" si="23"/>
        <v>17</v>
      </c>
      <c r="AJ35" s="27">
        <f t="shared" si="38"/>
        <v>1541.5893789328131</v>
      </c>
      <c r="AK35" s="27">
        <f t="shared" si="39"/>
        <v>77.07946894664066</v>
      </c>
      <c r="AL35" s="28">
        <f t="shared" si="40"/>
        <v>25</v>
      </c>
      <c r="AM35" s="27">
        <f t="shared" si="24"/>
        <v>100000</v>
      </c>
      <c r="AN35" s="56">
        <f t="shared" si="25"/>
        <v>1.7250000000000001</v>
      </c>
      <c r="AO35" s="52">
        <f t="shared" si="10"/>
        <v>172.5</v>
      </c>
      <c r="AP35" s="28"/>
      <c r="AQ35" s="9">
        <f>M35*'Lapse &amp; Death Age 36-45'!$B$31</f>
        <v>4.7471608348276053</v>
      </c>
      <c r="AR35" s="9">
        <f t="shared" si="26"/>
        <v>0</v>
      </c>
      <c r="AS35" s="30">
        <f t="shared" si="27"/>
        <v>0.96300481690585804</v>
      </c>
      <c r="AT35" s="30">
        <f t="shared" si="28"/>
        <v>4.5715387505658178E-3</v>
      </c>
      <c r="AU35" s="30">
        <f t="shared" si="29"/>
        <v>0</v>
      </c>
      <c r="AV35" s="30">
        <f t="shared" si="11"/>
        <v>0.95843327815529222</v>
      </c>
      <c r="AW35" s="28"/>
      <c r="AX35" s="52">
        <f t="shared" si="30"/>
        <v>155.14007600353372</v>
      </c>
      <c r="AY35" s="52">
        <f t="shared" si="12"/>
        <v>165.32974048178792</v>
      </c>
      <c r="AZ35" s="19"/>
      <c r="BA35" s="28"/>
      <c r="BB35" s="53">
        <f t="shared" si="13"/>
        <v>1466.9455330782575</v>
      </c>
      <c r="BC35" s="53">
        <f t="shared" si="14"/>
        <v>-73.347276653912886</v>
      </c>
      <c r="BD35" s="53">
        <f t="shared" si="15"/>
        <v>-23.789498570847886</v>
      </c>
      <c r="BE35" s="53">
        <f t="shared" si="31"/>
        <v>-457.1538750565818</v>
      </c>
      <c r="BF35" s="53">
        <f t="shared" si="16"/>
        <v>912.6548827969151</v>
      </c>
      <c r="BG35" s="53">
        <f t="shared" si="41"/>
        <v>-10.128396917387784</v>
      </c>
      <c r="BH35" s="53">
        <f t="shared" si="42"/>
        <v>127.1454292232708</v>
      </c>
      <c r="BI35" s="53">
        <f t="shared" si="17"/>
        <v>1029.671915102798</v>
      </c>
    </row>
    <row r="36" spans="1:61" x14ac:dyDescent="0.2">
      <c r="A36" s="35" t="s">
        <v>80</v>
      </c>
      <c r="B36" s="90">
        <f>AE110</f>
        <v>2309.6042824486385</v>
      </c>
      <c r="C36" s="90">
        <f>BI110</f>
        <v>3604.7673963962188</v>
      </c>
      <c r="D36" s="21"/>
      <c r="E36" s="55">
        <f t="shared" si="18"/>
        <v>18</v>
      </c>
      <c r="F36" s="27">
        <f t="shared" si="32"/>
        <v>1541.5893789328131</v>
      </c>
      <c r="G36" s="27">
        <f t="shared" si="44"/>
        <v>77.07946894664066</v>
      </c>
      <c r="H36" s="28">
        <f t="shared" si="43"/>
        <v>25</v>
      </c>
      <c r="I36" s="27">
        <f t="shared" si="1"/>
        <v>100000</v>
      </c>
      <c r="J36" s="56">
        <f>'SPWL Reserve'!J26</f>
        <v>1.8440000000000001</v>
      </c>
      <c r="K36" s="52">
        <f t="shared" si="2"/>
        <v>184.4</v>
      </c>
      <c r="L36" s="28"/>
      <c r="M36" s="96">
        <f>'SPWL Reserve'!K26*1000</f>
        <v>6.1076584218043202</v>
      </c>
      <c r="N36" s="9">
        <v>0</v>
      </c>
      <c r="O36" s="30">
        <f t="shared" si="35"/>
        <v>0.95157994283391545</v>
      </c>
      <c r="P36" s="30">
        <f t="shared" si="19"/>
        <v>5.8119252518696379E-3</v>
      </c>
      <c r="Q36" s="30">
        <f t="shared" si="20"/>
        <v>0</v>
      </c>
      <c r="R36" s="30">
        <f t="shared" si="3"/>
        <v>0.94576801758204576</v>
      </c>
      <c r="S36" s="28"/>
      <c r="T36" s="52">
        <f t="shared" si="21"/>
        <v>164.14754013885042</v>
      </c>
      <c r="U36" s="52">
        <f t="shared" si="4"/>
        <v>174.39962244212924</v>
      </c>
      <c r="V36" s="19"/>
      <c r="W36" s="19"/>
      <c r="X36" s="53">
        <f t="shared" si="5"/>
        <v>1457.9859308388238</v>
      </c>
      <c r="Y36" s="53">
        <f t="shared" si="6"/>
        <v>-72.899296541941197</v>
      </c>
      <c r="Z36" s="53">
        <f t="shared" si="7"/>
        <v>-23.644200439551145</v>
      </c>
      <c r="AA36" s="53">
        <f t="shared" si="22"/>
        <v>-581.19252518696373</v>
      </c>
      <c r="AB36" s="53">
        <f t="shared" si="8"/>
        <v>780.24990867036774</v>
      </c>
      <c r="AC36" s="53">
        <f t="shared" si="36"/>
        <v>-10.408000322432411</v>
      </c>
      <c r="AD36" s="53">
        <f t="shared" si="37"/>
        <v>127.18613593504746</v>
      </c>
      <c r="AE36" s="53">
        <f t="shared" si="9"/>
        <v>897.02804428298282</v>
      </c>
      <c r="AF36" s="19"/>
      <c r="AG36" s="46"/>
      <c r="AH36" s="19"/>
      <c r="AI36" s="55">
        <f t="shared" si="23"/>
        <v>18</v>
      </c>
      <c r="AJ36" s="27">
        <f t="shared" si="38"/>
        <v>1541.5893789328131</v>
      </c>
      <c r="AK36" s="27">
        <f t="shared" si="39"/>
        <v>77.07946894664066</v>
      </c>
      <c r="AL36" s="28">
        <f t="shared" si="40"/>
        <v>25</v>
      </c>
      <c r="AM36" s="27">
        <f t="shared" si="24"/>
        <v>100000</v>
      </c>
      <c r="AN36" s="56">
        <f t="shared" si="25"/>
        <v>1.8440000000000001</v>
      </c>
      <c r="AO36" s="52">
        <f t="shared" si="10"/>
        <v>184.4</v>
      </c>
      <c r="AP36" s="28"/>
      <c r="AQ36" s="9">
        <f>M36*'Lapse &amp; Death Age 36-45'!$B$31</f>
        <v>5.2258652371563219</v>
      </c>
      <c r="AR36" s="9">
        <f t="shared" si="26"/>
        <v>0</v>
      </c>
      <c r="AS36" s="30">
        <f t="shared" si="27"/>
        <v>0.95843327815529222</v>
      </c>
      <c r="AT36" s="30">
        <f t="shared" si="28"/>
        <v>5.0086431504455173E-3</v>
      </c>
      <c r="AU36" s="30">
        <f t="shared" si="29"/>
        <v>0</v>
      </c>
      <c r="AV36" s="30">
        <f t="shared" si="11"/>
        <v>0.95342463500484675</v>
      </c>
      <c r="AW36" s="28"/>
      <c r="AX36" s="52">
        <f t="shared" si="30"/>
        <v>165.32974048178792</v>
      </c>
      <c r="AY36" s="52">
        <f t="shared" si="12"/>
        <v>175.81150269489376</v>
      </c>
      <c r="AZ36" s="19"/>
      <c r="BA36" s="19"/>
      <c r="BB36" s="53">
        <f t="shared" si="13"/>
        <v>1457.9859308388238</v>
      </c>
      <c r="BC36" s="53">
        <f t="shared" si="14"/>
        <v>-72.899296541941197</v>
      </c>
      <c r="BD36" s="53">
        <f t="shared" si="15"/>
        <v>-23.644200439551145</v>
      </c>
      <c r="BE36" s="53">
        <f t="shared" si="31"/>
        <v>-500.86431504455174</v>
      </c>
      <c r="BF36" s="53">
        <f t="shared" si="16"/>
        <v>860.57811881277973</v>
      </c>
      <c r="BG36" s="53">
        <f t="shared" si="41"/>
        <v>-10.408000322432411</v>
      </c>
      <c r="BH36" s="53">
        <f t="shared" si="42"/>
        <v>127.28319001247515</v>
      </c>
      <c r="BI36" s="53">
        <f t="shared" si="17"/>
        <v>977.45330850282255</v>
      </c>
    </row>
    <row r="37" spans="1:61" x14ac:dyDescent="0.2">
      <c r="A37" s="35" t="s">
        <v>81</v>
      </c>
      <c r="B37" s="222">
        <f>F18+NPV(B21,F19:F103)</f>
        <v>46191.135976581201</v>
      </c>
      <c r="C37" s="222"/>
      <c r="D37" s="19"/>
      <c r="E37" s="55">
        <f t="shared" si="18"/>
        <v>19</v>
      </c>
      <c r="F37" s="27">
        <f t="shared" si="32"/>
        <v>1541.5893789328131</v>
      </c>
      <c r="G37" s="27">
        <f t="shared" si="44"/>
        <v>77.07946894664066</v>
      </c>
      <c r="H37" s="28">
        <f t="shared" si="43"/>
        <v>25</v>
      </c>
      <c r="I37" s="27">
        <f t="shared" si="1"/>
        <v>100000</v>
      </c>
      <c r="J37" s="56">
        <f>'SPWL Reserve'!J27</f>
        <v>1.9670000000000001</v>
      </c>
      <c r="K37" s="52">
        <f t="shared" si="2"/>
        <v>196.7</v>
      </c>
      <c r="L37" s="28"/>
      <c r="M37" s="96">
        <f>'SPWL Reserve'!K27*1000</f>
        <v>6.7171775808640408</v>
      </c>
      <c r="N37" s="9">
        <v>0</v>
      </c>
      <c r="O37" s="30">
        <f t="shared" si="35"/>
        <v>0.94576801758204576</v>
      </c>
      <c r="P37" s="30">
        <f t="shared" si="19"/>
        <v>6.3528917244003455E-3</v>
      </c>
      <c r="Q37" s="30">
        <f t="shared" si="20"/>
        <v>0</v>
      </c>
      <c r="R37" s="30">
        <f t="shared" si="3"/>
        <v>0.93941512585764542</v>
      </c>
      <c r="S37" s="28"/>
      <c r="T37" s="52">
        <f t="shared" si="21"/>
        <v>174.39962244212924</v>
      </c>
      <c r="U37" s="52">
        <f t="shared" si="4"/>
        <v>184.78295525619885</v>
      </c>
      <c r="V37" s="19"/>
      <c r="W37" s="19"/>
      <c r="X37" s="53">
        <f t="shared" si="5"/>
        <v>1448.1923804309781</v>
      </c>
      <c r="Y37" s="53">
        <f t="shared" si="6"/>
        <v>-72.409619021548906</v>
      </c>
      <c r="Z37" s="53">
        <f t="shared" si="7"/>
        <v>-23.485378146441136</v>
      </c>
      <c r="AA37" s="53">
        <f t="shared" si="22"/>
        <v>-635.28917244003458</v>
      </c>
      <c r="AB37" s="53">
        <f t="shared" si="8"/>
        <v>717.0082108229534</v>
      </c>
      <c r="AC37" s="53">
        <f t="shared" si="36"/>
        <v>-10.561227599814394</v>
      </c>
      <c r="AD37" s="53">
        <f t="shared" si="37"/>
        <v>127.26398026203564</v>
      </c>
      <c r="AE37" s="53">
        <f t="shared" si="9"/>
        <v>833.7109634851746</v>
      </c>
      <c r="AF37" s="19"/>
      <c r="AG37" s="46"/>
      <c r="AH37" s="19"/>
      <c r="AI37" s="55">
        <f t="shared" si="23"/>
        <v>19</v>
      </c>
      <c r="AJ37" s="27">
        <f t="shared" si="38"/>
        <v>1541.5893789328131</v>
      </c>
      <c r="AK37" s="27">
        <f t="shared" si="39"/>
        <v>77.07946894664066</v>
      </c>
      <c r="AL37" s="28">
        <f t="shared" si="40"/>
        <v>25</v>
      </c>
      <c r="AM37" s="27">
        <f t="shared" si="24"/>
        <v>100000</v>
      </c>
      <c r="AN37" s="56">
        <f t="shared" si="25"/>
        <v>1.9670000000000001</v>
      </c>
      <c r="AO37" s="52">
        <f t="shared" si="10"/>
        <v>196.7</v>
      </c>
      <c r="AP37" s="28"/>
      <c r="AQ37" s="9">
        <f>M37*'Lapse &amp; Death Age 36-45'!$B$31</f>
        <v>5.7473850676267952</v>
      </c>
      <c r="AR37" s="9">
        <f t="shared" si="26"/>
        <v>0</v>
      </c>
      <c r="AS37" s="30">
        <f t="shared" si="27"/>
        <v>0.95342463500484675</v>
      </c>
      <c r="AT37" s="30">
        <f t="shared" si="28"/>
        <v>5.479698510334384E-3</v>
      </c>
      <c r="AU37" s="30">
        <f t="shared" si="29"/>
        <v>0</v>
      </c>
      <c r="AV37" s="30">
        <f t="shared" si="11"/>
        <v>0.94794493649451239</v>
      </c>
      <c r="AW37" s="28"/>
      <c r="AX37" s="52">
        <f t="shared" si="30"/>
        <v>175.81150269489376</v>
      </c>
      <c r="AY37" s="52">
        <f t="shared" si="12"/>
        <v>186.46076900847058</v>
      </c>
      <c r="AZ37" s="19"/>
      <c r="BA37" s="19"/>
      <c r="BB37" s="53">
        <f t="shared" si="13"/>
        <v>1448.1923804309781</v>
      </c>
      <c r="BC37" s="53">
        <f t="shared" si="14"/>
        <v>-72.409619021548906</v>
      </c>
      <c r="BD37" s="53">
        <f t="shared" si="15"/>
        <v>-23.485378146441136</v>
      </c>
      <c r="BE37" s="53">
        <f t="shared" si="31"/>
        <v>-547.96985103343843</v>
      </c>
      <c r="BF37" s="53">
        <f t="shared" si="16"/>
        <v>804.32753222954955</v>
      </c>
      <c r="BG37" s="53">
        <f t="shared" si="41"/>
        <v>-10.561227599814394</v>
      </c>
      <c r="BH37" s="53">
        <f t="shared" si="42"/>
        <v>127.37989017205136</v>
      </c>
      <c r="BI37" s="53">
        <f t="shared" si="17"/>
        <v>921.14619480178646</v>
      </c>
    </row>
    <row r="38" spans="1:61" x14ac:dyDescent="0.2">
      <c r="A38" s="34" t="s">
        <v>82</v>
      </c>
      <c r="B38" s="129">
        <f>B36/B37</f>
        <v>5.0001027981204066E-2</v>
      </c>
      <c r="C38" s="130">
        <f>C36/B37</f>
        <v>7.8040241275378619E-2</v>
      </c>
      <c r="D38" s="19"/>
      <c r="E38" s="55">
        <f t="shared" si="18"/>
        <v>20</v>
      </c>
      <c r="F38" s="27">
        <f t="shared" si="32"/>
        <v>1541.5893789328131</v>
      </c>
      <c r="G38" s="27">
        <f t="shared" si="44"/>
        <v>77.07946894664066</v>
      </c>
      <c r="H38" s="28">
        <f t="shared" si="43"/>
        <v>25</v>
      </c>
      <c r="I38" s="27">
        <f t="shared" si="1"/>
        <v>100000</v>
      </c>
      <c r="J38" s="56">
        <f>'SPWL Reserve'!J28</f>
        <v>2.0950000000000002</v>
      </c>
      <c r="K38" s="52">
        <f t="shared" si="2"/>
        <v>209.50000000000003</v>
      </c>
      <c r="L38" s="28"/>
      <c r="M38" s="96">
        <f>'SPWL Reserve'!K28*1000</f>
        <v>7.3785880403303681</v>
      </c>
      <c r="N38" s="9">
        <v>0</v>
      </c>
      <c r="O38" s="30">
        <f t="shared" si="35"/>
        <v>0.93941512585764542</v>
      </c>
      <c r="P38" s="30">
        <f t="shared" si="19"/>
        <v>6.93155721255867E-3</v>
      </c>
      <c r="Q38" s="30">
        <f t="shared" si="20"/>
        <v>0</v>
      </c>
      <c r="R38" s="30">
        <f t="shared" si="3"/>
        <v>0.93248356864508675</v>
      </c>
      <c r="S38" s="28"/>
      <c r="T38" s="52">
        <f t="shared" si="21"/>
        <v>184.78295525619885</v>
      </c>
      <c r="U38" s="52">
        <f t="shared" ref="U38:U101" si="45">K38*R38</f>
        <v>195.35530763114571</v>
      </c>
      <c r="V38" s="19"/>
      <c r="W38" s="19"/>
      <c r="X38" s="53">
        <f t="shared" si="5"/>
        <v>1437.5067654526324</v>
      </c>
      <c r="Y38" s="53">
        <f t="shared" si="6"/>
        <v>-71.875338272631623</v>
      </c>
      <c r="Z38" s="53">
        <f t="shared" si="7"/>
        <v>-23.31208921612717</v>
      </c>
      <c r="AA38" s="53">
        <f t="shared" si="22"/>
        <v>-693.15572125586698</v>
      </c>
      <c r="AB38" s="53">
        <f t="shared" si="8"/>
        <v>649.16361670800677</v>
      </c>
      <c r="AC38" s="53">
        <f t="shared" si="36"/>
        <v>-10.774899808788319</v>
      </c>
      <c r="AD38" s="53">
        <f t="shared" si="37"/>
        <v>127.28302644886126</v>
      </c>
      <c r="AE38" s="53">
        <f t="shared" si="9"/>
        <v>765.67174334807976</v>
      </c>
      <c r="AF38" s="19"/>
      <c r="AG38" s="46"/>
      <c r="AH38" s="19"/>
      <c r="AI38" s="55">
        <f t="shared" si="23"/>
        <v>20</v>
      </c>
      <c r="AJ38" s="27">
        <f t="shared" si="38"/>
        <v>1541.5893789328131</v>
      </c>
      <c r="AK38" s="27">
        <f t="shared" si="39"/>
        <v>77.07946894664066</v>
      </c>
      <c r="AL38" s="28">
        <f t="shared" si="40"/>
        <v>25</v>
      </c>
      <c r="AM38" s="27">
        <f t="shared" si="24"/>
        <v>100000</v>
      </c>
      <c r="AN38" s="56">
        <f t="shared" si="25"/>
        <v>2.0950000000000002</v>
      </c>
      <c r="AO38" s="52">
        <f t="shared" si="10"/>
        <v>209.50000000000003</v>
      </c>
      <c r="AP38" s="28"/>
      <c r="AQ38" s="9">
        <f>M38*'Lapse &amp; Death Age 36-45'!$B$31</f>
        <v>6.3133043920076721</v>
      </c>
      <c r="AR38" s="9">
        <f t="shared" si="26"/>
        <v>0</v>
      </c>
      <c r="AS38" s="30">
        <f t="shared" si="27"/>
        <v>0.94794493649451239</v>
      </c>
      <c r="AT38" s="30">
        <f t="shared" si="28"/>
        <v>5.9846649309522396E-3</v>
      </c>
      <c r="AU38" s="30">
        <f t="shared" si="29"/>
        <v>0</v>
      </c>
      <c r="AV38" s="30">
        <f t="shared" si="11"/>
        <v>0.9419602715635601</v>
      </c>
      <c r="AW38" s="28"/>
      <c r="AX38" s="52">
        <f t="shared" si="30"/>
        <v>186.46076900847058</v>
      </c>
      <c r="AY38" s="52">
        <f t="shared" si="12"/>
        <v>197.34067689256588</v>
      </c>
      <c r="AZ38" s="19"/>
      <c r="BA38" s="19"/>
      <c r="BB38" s="53">
        <f t="shared" si="13"/>
        <v>1437.5067654526324</v>
      </c>
      <c r="BC38" s="53">
        <f t="shared" si="14"/>
        <v>-71.875338272631623</v>
      </c>
      <c r="BD38" s="53">
        <f t="shared" si="15"/>
        <v>-23.31208921612717</v>
      </c>
      <c r="BE38" s="53">
        <f t="shared" si="31"/>
        <v>-598.466493095224</v>
      </c>
      <c r="BF38" s="53">
        <f t="shared" si="16"/>
        <v>743.85284486864975</v>
      </c>
      <c r="BG38" s="53">
        <f t="shared" si="41"/>
        <v>-10.774899808788319</v>
      </c>
      <c r="BH38" s="53">
        <f t="shared" si="42"/>
        <v>127.42076847101092</v>
      </c>
      <c r="BI38" s="53">
        <f t="shared" si="17"/>
        <v>860.49871353087235</v>
      </c>
    </row>
    <row r="39" spans="1:61" x14ac:dyDescent="0.2">
      <c r="A39" s="34"/>
      <c r="B39" s="89"/>
      <c r="C39" s="91"/>
      <c r="D39" s="19"/>
      <c r="E39" s="55">
        <f t="shared" ref="E39:E102" si="46">E38+1</f>
        <v>21</v>
      </c>
      <c r="F39" s="27">
        <f t="shared" ref="F39:F102" si="47">$B$22</f>
        <v>1541.5893789328131</v>
      </c>
      <c r="G39" s="27">
        <f t="shared" si="44"/>
        <v>77.07946894664066</v>
      </c>
      <c r="H39" s="28">
        <f t="shared" si="43"/>
        <v>25</v>
      </c>
      <c r="I39" s="27">
        <f t="shared" ref="I39:I102" si="48">$B$19</f>
        <v>100000</v>
      </c>
      <c r="J39" s="56">
        <f>'SPWL Reserve'!J29</f>
        <v>2.226</v>
      </c>
      <c r="K39" s="52">
        <f t="shared" ref="K39:K102" si="49">I39*J39/1000</f>
        <v>222.6</v>
      </c>
      <c r="L39" s="28"/>
      <c r="M39" s="96">
        <f>'SPWL Reserve'!K29*1000</f>
        <v>8.0967593767471424</v>
      </c>
      <c r="N39" s="9">
        <v>0</v>
      </c>
      <c r="O39" s="30">
        <f t="shared" si="35"/>
        <v>0.93248356864508675</v>
      </c>
      <c r="P39" s="30">
        <f t="shared" ref="P39:P102" si="50">O39*M39/1000</f>
        <v>7.5500950780897436E-3</v>
      </c>
      <c r="Q39" s="30">
        <f t="shared" ref="Q39:Q102" si="51">MIN(N39*O39,O39-P39)</f>
        <v>0</v>
      </c>
      <c r="R39" s="30">
        <f t="shared" ref="R39:R102" si="52">O39-SUM(P39:Q39)</f>
        <v>0.92493347356699696</v>
      </c>
      <c r="S39" s="28"/>
      <c r="T39" s="52">
        <f t="shared" ref="T39:T102" si="53">U38</f>
        <v>195.35530763114571</v>
      </c>
      <c r="U39" s="52">
        <f t="shared" si="45"/>
        <v>205.89019121601351</v>
      </c>
      <c r="V39" s="19"/>
      <c r="W39" s="19"/>
      <c r="X39" s="53">
        <f t="shared" ref="X39:X102" si="54">$R39*F39</f>
        <v>1425.8676190703163</v>
      </c>
      <c r="Y39" s="53">
        <f t="shared" ref="Y39:Z102" si="55">-$R39*G39</f>
        <v>-71.293380953515822</v>
      </c>
      <c r="Z39" s="53">
        <f t="shared" si="55"/>
        <v>-23.123336839174925</v>
      </c>
      <c r="AA39" s="53">
        <f t="shared" ref="AA39:AA102" si="56">-P39*I39</f>
        <v>-755.00950780897438</v>
      </c>
      <c r="AB39" s="53">
        <f t="shared" ref="AB39:AB102" si="57">SUM(X39:AA39)</f>
        <v>576.44139346865109</v>
      </c>
      <c r="AC39" s="53">
        <f t="shared" ref="AC39:AC102" si="58">-I39*($R38*J39-$R37*J38)/1000</f>
        <v>-10.763373513219587</v>
      </c>
      <c r="AD39" s="53">
        <f t="shared" si="37"/>
        <v>127.2432232312741</v>
      </c>
      <c r="AE39" s="53">
        <f t="shared" ref="AE39:AE102" si="59">SUM(AB39:AD39)</f>
        <v>692.92124318670562</v>
      </c>
      <c r="AF39" s="19"/>
      <c r="AG39" s="46"/>
      <c r="AH39" s="19"/>
      <c r="AI39" s="55">
        <f t="shared" ref="AI39:AI102" si="60">AI38+1</f>
        <v>21</v>
      </c>
      <c r="AJ39" s="27">
        <f t="shared" ref="AJ39:AK102" si="61">F39</f>
        <v>1541.5893789328131</v>
      </c>
      <c r="AK39" s="27">
        <f t="shared" si="61"/>
        <v>77.07946894664066</v>
      </c>
      <c r="AL39" s="28">
        <f t="shared" ref="AL39:AL102" si="62">$C$33</f>
        <v>25</v>
      </c>
      <c r="AM39" s="27">
        <f t="shared" ref="AM39:AN102" si="63">I39</f>
        <v>100000</v>
      </c>
      <c r="AN39" s="56">
        <f t="shared" si="25"/>
        <v>2.226</v>
      </c>
      <c r="AO39" s="52">
        <f t="shared" ref="AO39:AO102" si="64">AM39*AN39/1000</f>
        <v>222.6</v>
      </c>
      <c r="AP39" s="28"/>
      <c r="AQ39" s="9">
        <f>M39*'Lapse &amp; Death Age 36-45'!$B$31</f>
        <v>6.9277897417292742</v>
      </c>
      <c r="AR39" s="9">
        <f t="shared" ref="AR39:AR102" si="65">N39</f>
        <v>0</v>
      </c>
      <c r="AS39" s="30">
        <f t="shared" ref="AS39:AS102" si="66">AV38</f>
        <v>0.9419602715635601</v>
      </c>
      <c r="AT39" s="30">
        <f t="shared" ref="AT39:AT102" si="67">AS39*AQ39/1000</f>
        <v>6.5257027064545533E-3</v>
      </c>
      <c r="AU39" s="30">
        <f t="shared" ref="AU39:AU102" si="68">MIN(AR39*AS39,AS39-AT39)</f>
        <v>0</v>
      </c>
      <c r="AV39" s="30">
        <f t="shared" ref="AV39:AV102" si="69">AS39-SUM(AT39:AU39)</f>
        <v>0.93543456885710552</v>
      </c>
      <c r="AW39" s="28"/>
      <c r="AX39" s="52">
        <f t="shared" ref="AX39:AX102" si="70">AY38</f>
        <v>197.34067689256588</v>
      </c>
      <c r="AY39" s="52">
        <f t="shared" ref="AY39:AY102" si="71">AO39*AV39</f>
        <v>208.22773502759168</v>
      </c>
      <c r="AZ39" s="19"/>
      <c r="BA39" s="19"/>
      <c r="BB39" s="53">
        <f t="shared" ref="BB39:BB102" si="72">$R39*AJ39</f>
        <v>1425.8676190703163</v>
      </c>
      <c r="BC39" s="53">
        <f t="shared" ref="BC39:BD102" si="73">-$R39*AK39</f>
        <v>-71.293380953515822</v>
      </c>
      <c r="BD39" s="53">
        <f t="shared" si="73"/>
        <v>-23.123336839174925</v>
      </c>
      <c r="BE39" s="53">
        <f t="shared" ref="BE39:BE102" si="74">-AT39*AM39</f>
        <v>-652.57027064545537</v>
      </c>
      <c r="BF39" s="53">
        <f t="shared" ref="BF39:BF102" si="75">SUM(BB39:BE39)</f>
        <v>678.8806306321701</v>
      </c>
      <c r="BG39" s="53">
        <f t="shared" ref="BG39:BG102" si="76">-AM39*($R38*AN39-$R37*AN38)/1000</f>
        <v>-10.763373513219587</v>
      </c>
      <c r="BH39" s="53">
        <f t="shared" si="42"/>
        <v>127.40621437162655</v>
      </c>
      <c r="BI39" s="53">
        <f t="shared" ref="BI39:BI102" si="77">SUM(BF39:BH39)</f>
        <v>795.52347149057709</v>
      </c>
    </row>
    <row r="40" spans="1:61" x14ac:dyDescent="0.2">
      <c r="A40" s="34"/>
      <c r="B40" s="89"/>
      <c r="C40" s="91"/>
      <c r="D40" s="19"/>
      <c r="E40" s="55">
        <f t="shared" si="46"/>
        <v>22</v>
      </c>
      <c r="F40" s="27">
        <f t="shared" si="47"/>
        <v>1541.5893789328131</v>
      </c>
      <c r="G40" s="27">
        <f t="shared" si="44"/>
        <v>77.07946894664066</v>
      </c>
      <c r="H40" s="28">
        <f t="shared" si="43"/>
        <v>25</v>
      </c>
      <c r="I40" s="27">
        <f t="shared" si="48"/>
        <v>100000</v>
      </c>
      <c r="J40" s="56">
        <f>'SPWL Reserve'!J30</f>
        <v>2.3620000000000001</v>
      </c>
      <c r="K40" s="52">
        <f t="shared" si="49"/>
        <v>236.2</v>
      </c>
      <c r="L40" s="28"/>
      <c r="M40" s="96">
        <f>'SPWL Reserve'!K30*1000</f>
        <v>8.8814451469123252</v>
      </c>
      <c r="N40" s="9">
        <v>0</v>
      </c>
      <c r="O40" s="30">
        <f t="shared" si="35"/>
        <v>0.92493347356699696</v>
      </c>
      <c r="P40" s="30">
        <f t="shared" si="50"/>
        <v>8.2147459100283642E-3</v>
      </c>
      <c r="Q40" s="30">
        <f t="shared" si="51"/>
        <v>0</v>
      </c>
      <c r="R40" s="30">
        <f t="shared" si="52"/>
        <v>0.9167187276569686</v>
      </c>
      <c r="S40" s="28"/>
      <c r="T40" s="52">
        <f t="shared" si="53"/>
        <v>205.89019121601351</v>
      </c>
      <c r="U40" s="52">
        <f t="shared" si="45"/>
        <v>216.52896347257598</v>
      </c>
      <c r="V40" s="19"/>
      <c r="W40" s="19"/>
      <c r="X40" s="53">
        <f t="shared" si="54"/>
        <v>1413.203854024785</v>
      </c>
      <c r="Y40" s="53">
        <f t="shared" si="55"/>
        <v>-70.660192701239254</v>
      </c>
      <c r="Z40" s="53">
        <f t="shared" si="55"/>
        <v>-22.917968191424215</v>
      </c>
      <c r="AA40" s="53">
        <f t="shared" si="56"/>
        <v>-821.47459100283641</v>
      </c>
      <c r="AB40" s="53">
        <f t="shared" si="57"/>
        <v>498.15110212928494</v>
      </c>
      <c r="AC40" s="53">
        <f t="shared" si="58"/>
        <v>-10.898444076128389</v>
      </c>
      <c r="AD40" s="53">
        <f t="shared" si="37"/>
        <v>127.12043260164685</v>
      </c>
      <c r="AE40" s="53">
        <f t="shared" si="59"/>
        <v>614.37309065480338</v>
      </c>
      <c r="AF40" s="19"/>
      <c r="AG40" s="46"/>
      <c r="AH40" s="19"/>
      <c r="AI40" s="55">
        <f t="shared" si="60"/>
        <v>22</v>
      </c>
      <c r="AJ40" s="27">
        <f t="shared" si="61"/>
        <v>1541.5893789328131</v>
      </c>
      <c r="AK40" s="27">
        <f t="shared" si="61"/>
        <v>77.07946894664066</v>
      </c>
      <c r="AL40" s="28">
        <f t="shared" si="62"/>
        <v>25</v>
      </c>
      <c r="AM40" s="27">
        <f t="shared" si="63"/>
        <v>100000</v>
      </c>
      <c r="AN40" s="56">
        <f t="shared" si="25"/>
        <v>2.3620000000000001</v>
      </c>
      <c r="AO40" s="52">
        <f t="shared" si="64"/>
        <v>236.2</v>
      </c>
      <c r="AP40" s="28"/>
      <c r="AQ40" s="9">
        <f>M40*'Lapse &amp; Death Age 36-45'!$B$31</f>
        <v>7.5991865038268589</v>
      </c>
      <c r="AR40" s="9">
        <f t="shared" si="65"/>
        <v>0</v>
      </c>
      <c r="AS40" s="30">
        <f t="shared" si="66"/>
        <v>0.93543456885710552</v>
      </c>
      <c r="AT40" s="30">
        <f t="shared" si="67"/>
        <v>7.1085417508720133E-3</v>
      </c>
      <c r="AU40" s="30">
        <f t="shared" si="68"/>
        <v>0</v>
      </c>
      <c r="AV40" s="30">
        <f t="shared" si="69"/>
        <v>0.92832602710623346</v>
      </c>
      <c r="AW40" s="28"/>
      <c r="AX40" s="52">
        <f t="shared" si="70"/>
        <v>208.22773502759168</v>
      </c>
      <c r="AY40" s="52">
        <f t="shared" si="71"/>
        <v>219.27060760249233</v>
      </c>
      <c r="AZ40" s="19"/>
      <c r="BA40" s="19"/>
      <c r="BB40" s="53">
        <f t="shared" si="72"/>
        <v>1413.203854024785</v>
      </c>
      <c r="BC40" s="53">
        <f t="shared" si="73"/>
        <v>-70.660192701239254</v>
      </c>
      <c r="BD40" s="53">
        <f t="shared" si="73"/>
        <v>-22.917968191424215</v>
      </c>
      <c r="BE40" s="53">
        <f t="shared" si="74"/>
        <v>-710.85417508720138</v>
      </c>
      <c r="BF40" s="53">
        <f t="shared" si="75"/>
        <v>608.77151804491996</v>
      </c>
      <c r="BG40" s="53">
        <f t="shared" si="76"/>
        <v>-10.898444076128389</v>
      </c>
      <c r="BH40" s="53">
        <f t="shared" si="42"/>
        <v>127.31233591095888</v>
      </c>
      <c r="BI40" s="53">
        <f t="shared" si="77"/>
        <v>725.18540987975041</v>
      </c>
    </row>
    <row r="41" spans="1:61" x14ac:dyDescent="0.2">
      <c r="A41" s="34"/>
      <c r="B41" s="89"/>
      <c r="C41" s="91"/>
      <c r="D41" s="19"/>
      <c r="E41" s="55">
        <f t="shared" si="46"/>
        <v>23</v>
      </c>
      <c r="F41" s="27">
        <f t="shared" si="47"/>
        <v>1541.5893789328131</v>
      </c>
      <c r="G41" s="27">
        <f t="shared" si="44"/>
        <v>77.07946894664066</v>
      </c>
      <c r="H41" s="28">
        <f t="shared" si="43"/>
        <v>25</v>
      </c>
      <c r="I41" s="27">
        <f t="shared" si="48"/>
        <v>100000</v>
      </c>
      <c r="J41" s="56">
        <f>'SPWL Reserve'!J31</f>
        <v>2.5030000000000001</v>
      </c>
      <c r="K41" s="52">
        <f t="shared" si="49"/>
        <v>250.3</v>
      </c>
      <c r="L41" s="28"/>
      <c r="M41" s="96">
        <f>'SPWL Reserve'!K31*1000</f>
        <v>9.7383085751715388</v>
      </c>
      <c r="N41" s="9">
        <v>0</v>
      </c>
      <c r="O41" s="30">
        <f t="shared" si="35"/>
        <v>0.9167187276569686</v>
      </c>
      <c r="P41" s="30">
        <f t="shared" si="50"/>
        <v>8.9272898465622003E-3</v>
      </c>
      <c r="Q41" s="30">
        <f t="shared" si="51"/>
        <v>0</v>
      </c>
      <c r="R41" s="30">
        <f t="shared" si="52"/>
        <v>0.90779143781040639</v>
      </c>
      <c r="S41" s="28"/>
      <c r="T41" s="52">
        <f t="shared" si="53"/>
        <v>216.52896347257598</v>
      </c>
      <c r="U41" s="52">
        <f t="shared" si="45"/>
        <v>227.22019688394474</v>
      </c>
      <c r="V41" s="19"/>
      <c r="W41" s="19"/>
      <c r="X41" s="53">
        <f t="shared" si="54"/>
        <v>1399.4416388146699</v>
      </c>
      <c r="Y41" s="53">
        <f t="shared" si="55"/>
        <v>-69.972081940733489</v>
      </c>
      <c r="Z41" s="53">
        <f t="shared" si="55"/>
        <v>-22.694785945260161</v>
      </c>
      <c r="AA41" s="53">
        <f t="shared" si="56"/>
        <v>-892.72898465622006</v>
      </c>
      <c r="AB41" s="53">
        <f t="shared" si="57"/>
        <v>414.0457862724561</v>
      </c>
      <c r="AC41" s="53">
        <f t="shared" si="58"/>
        <v>-10.98541107601454</v>
      </c>
      <c r="AD41" s="53">
        <f t="shared" si="37"/>
        <v>126.92050124429433</v>
      </c>
      <c r="AE41" s="53">
        <f t="shared" si="59"/>
        <v>529.98087644073587</v>
      </c>
      <c r="AF41" s="19"/>
      <c r="AG41" s="46"/>
      <c r="AH41" s="19"/>
      <c r="AI41" s="55">
        <f t="shared" si="60"/>
        <v>23</v>
      </c>
      <c r="AJ41" s="27">
        <f t="shared" si="61"/>
        <v>1541.5893789328131</v>
      </c>
      <c r="AK41" s="27">
        <f t="shared" si="61"/>
        <v>77.07946894664066</v>
      </c>
      <c r="AL41" s="28">
        <f t="shared" si="62"/>
        <v>25</v>
      </c>
      <c r="AM41" s="27">
        <f t="shared" si="63"/>
        <v>100000</v>
      </c>
      <c r="AN41" s="56">
        <f t="shared" si="25"/>
        <v>2.5030000000000001</v>
      </c>
      <c r="AO41" s="52">
        <f t="shared" si="64"/>
        <v>250.3</v>
      </c>
      <c r="AP41" s="28"/>
      <c r="AQ41" s="9">
        <f>M41*'Lapse &amp; Death Age 36-45'!$B$31</f>
        <v>8.3323402746311483</v>
      </c>
      <c r="AR41" s="9">
        <f t="shared" si="65"/>
        <v>0</v>
      </c>
      <c r="AS41" s="30">
        <f t="shared" si="66"/>
        <v>0.92832602710623346</v>
      </c>
      <c r="AT41" s="30">
        <f t="shared" si="67"/>
        <v>7.7351283436455963E-3</v>
      </c>
      <c r="AU41" s="30">
        <f t="shared" si="68"/>
        <v>0</v>
      </c>
      <c r="AV41" s="30">
        <f t="shared" si="69"/>
        <v>0.92059089876258782</v>
      </c>
      <c r="AW41" s="28"/>
      <c r="AX41" s="52">
        <f t="shared" si="70"/>
        <v>219.27060760249233</v>
      </c>
      <c r="AY41" s="52">
        <f t="shared" si="71"/>
        <v>230.42390196027574</v>
      </c>
      <c r="AZ41" s="19"/>
      <c r="BA41" s="19"/>
      <c r="BB41" s="53">
        <f t="shared" si="72"/>
        <v>1399.4416388146699</v>
      </c>
      <c r="BC41" s="53">
        <f t="shared" si="73"/>
        <v>-69.972081940733489</v>
      </c>
      <c r="BD41" s="53">
        <f t="shared" si="73"/>
        <v>-22.694785945260161</v>
      </c>
      <c r="BE41" s="53">
        <f t="shared" si="74"/>
        <v>-773.51283436455958</v>
      </c>
      <c r="BF41" s="53">
        <f t="shared" si="75"/>
        <v>533.26193656411658</v>
      </c>
      <c r="BG41" s="53">
        <f t="shared" si="76"/>
        <v>-10.98541107601454</v>
      </c>
      <c r="BH41" s="53">
        <f t="shared" si="42"/>
        <v>127.14557962737355</v>
      </c>
      <c r="BI41" s="53">
        <f t="shared" si="77"/>
        <v>649.42210511547557</v>
      </c>
    </row>
    <row r="42" spans="1:61" x14ac:dyDescent="0.2">
      <c r="A42" s="34"/>
      <c r="B42" s="89"/>
      <c r="C42" s="91"/>
      <c r="D42" s="19"/>
      <c r="E42" s="55">
        <f t="shared" si="46"/>
        <v>24</v>
      </c>
      <c r="F42" s="27">
        <f t="shared" si="47"/>
        <v>1541.5893789328131</v>
      </c>
      <c r="G42" s="27">
        <f t="shared" si="44"/>
        <v>77.07946894664066</v>
      </c>
      <c r="H42" s="28">
        <f t="shared" si="43"/>
        <v>25</v>
      </c>
      <c r="I42" s="27">
        <f t="shared" si="48"/>
        <v>100000</v>
      </c>
      <c r="J42" s="56">
        <f>'SPWL Reserve'!J32</f>
        <v>2.6480000000000001</v>
      </c>
      <c r="K42" s="52">
        <f t="shared" si="49"/>
        <v>264.8</v>
      </c>
      <c r="L42" s="28"/>
      <c r="M42" s="96">
        <f>'SPWL Reserve'!K32*1000</f>
        <v>10.671629264777636</v>
      </c>
      <c r="N42" s="9">
        <v>0</v>
      </c>
      <c r="O42" s="30">
        <f t="shared" si="35"/>
        <v>0.90779143781040639</v>
      </c>
      <c r="P42" s="30">
        <f t="shared" si="50"/>
        <v>9.6876136740521E-3</v>
      </c>
      <c r="Q42" s="30">
        <f t="shared" si="51"/>
        <v>0</v>
      </c>
      <c r="R42" s="30">
        <f t="shared" si="52"/>
        <v>0.89810382413635426</v>
      </c>
      <c r="S42" s="28"/>
      <c r="T42" s="52">
        <f t="shared" si="53"/>
        <v>227.22019688394474</v>
      </c>
      <c r="U42" s="52">
        <f t="shared" si="45"/>
        <v>237.81789263130662</v>
      </c>
      <c r="V42" s="19"/>
      <c r="W42" s="19"/>
      <c r="X42" s="53">
        <f t="shared" si="54"/>
        <v>1384.5073164675468</v>
      </c>
      <c r="Y42" s="53">
        <f t="shared" si="55"/>
        <v>-69.225365823377345</v>
      </c>
      <c r="Z42" s="53">
        <f t="shared" si="55"/>
        <v>-22.452595603408856</v>
      </c>
      <c r="AA42" s="53">
        <f t="shared" si="56"/>
        <v>-968.76136740520997</v>
      </c>
      <c r="AB42" s="53">
        <f t="shared" si="57"/>
        <v>324.06798763555071</v>
      </c>
      <c r="AC42" s="53">
        <f t="shared" si="58"/>
        <v>-10.928475199656384</v>
      </c>
      <c r="AD42" s="53">
        <f t="shared" si="37"/>
        <v>126.63346255388953</v>
      </c>
      <c r="AE42" s="53">
        <f t="shared" si="59"/>
        <v>439.77297498978385</v>
      </c>
      <c r="AF42" s="19"/>
      <c r="AG42" s="46"/>
      <c r="AH42" s="19"/>
      <c r="AI42" s="55">
        <f t="shared" si="60"/>
        <v>24</v>
      </c>
      <c r="AJ42" s="27">
        <f t="shared" si="61"/>
        <v>1541.5893789328131</v>
      </c>
      <c r="AK42" s="27">
        <f t="shared" si="61"/>
        <v>77.07946894664066</v>
      </c>
      <c r="AL42" s="28">
        <f t="shared" si="62"/>
        <v>25</v>
      </c>
      <c r="AM42" s="27">
        <f t="shared" si="63"/>
        <v>100000</v>
      </c>
      <c r="AN42" s="56">
        <f t="shared" si="25"/>
        <v>2.6480000000000001</v>
      </c>
      <c r="AO42" s="52">
        <f t="shared" si="64"/>
        <v>264.8</v>
      </c>
      <c r="AP42" s="28"/>
      <c r="AQ42" s="9">
        <f>M42*'Lapse &amp; Death Age 36-45'!$B$31</f>
        <v>9.1309127896753655</v>
      </c>
      <c r="AR42" s="9">
        <f t="shared" si="65"/>
        <v>0</v>
      </c>
      <c r="AS42" s="30">
        <f t="shared" si="66"/>
        <v>0.92059089876258782</v>
      </c>
      <c r="AT42" s="30">
        <f t="shared" si="67"/>
        <v>8.4058352115700518E-3</v>
      </c>
      <c r="AU42" s="30">
        <f t="shared" si="68"/>
        <v>0</v>
      </c>
      <c r="AV42" s="30">
        <f t="shared" si="69"/>
        <v>0.91218506355101781</v>
      </c>
      <c r="AW42" s="28"/>
      <c r="AX42" s="52">
        <f t="shared" si="70"/>
        <v>230.42390196027574</v>
      </c>
      <c r="AY42" s="52">
        <f t="shared" si="71"/>
        <v>241.54660482830951</v>
      </c>
      <c r="AZ42" s="19"/>
      <c r="BA42" s="19"/>
      <c r="BB42" s="53">
        <f t="shared" si="72"/>
        <v>1384.5073164675468</v>
      </c>
      <c r="BC42" s="53">
        <f t="shared" si="73"/>
        <v>-69.225365823377345</v>
      </c>
      <c r="BD42" s="53">
        <f t="shared" si="73"/>
        <v>-22.452595603408856</v>
      </c>
      <c r="BE42" s="53">
        <f t="shared" si="74"/>
        <v>-840.58352115700518</v>
      </c>
      <c r="BF42" s="53">
        <f t="shared" si="75"/>
        <v>452.24583388375549</v>
      </c>
      <c r="BG42" s="53">
        <f t="shared" si="76"/>
        <v>-10.928475199656384</v>
      </c>
      <c r="BH42" s="53">
        <f t="shared" si="42"/>
        <v>126.89647435420851</v>
      </c>
      <c r="BI42" s="53">
        <f t="shared" si="77"/>
        <v>568.2138330383076</v>
      </c>
    </row>
    <row r="43" spans="1:61" x14ac:dyDescent="0.2">
      <c r="A43" s="34"/>
      <c r="B43" s="89"/>
      <c r="C43" s="91"/>
      <c r="D43" s="19"/>
      <c r="E43" s="55">
        <f t="shared" si="46"/>
        <v>25</v>
      </c>
      <c r="F43" s="27">
        <f t="shared" si="47"/>
        <v>1541.5893789328131</v>
      </c>
      <c r="G43" s="27">
        <f t="shared" si="44"/>
        <v>77.07946894664066</v>
      </c>
      <c r="H43" s="28">
        <f t="shared" si="43"/>
        <v>25</v>
      </c>
      <c r="I43" s="27">
        <f t="shared" si="48"/>
        <v>100000</v>
      </c>
      <c r="J43" s="56">
        <f>'SPWL Reserve'!J33</f>
        <v>2.7989999999999999</v>
      </c>
      <c r="K43" s="52">
        <f t="shared" si="49"/>
        <v>279.89999999999998</v>
      </c>
      <c r="L43" s="28"/>
      <c r="M43" s="96">
        <f>'SPWL Reserve'!K33*1000</f>
        <v>11.692399199466328</v>
      </c>
      <c r="N43" s="9">
        <v>0</v>
      </c>
      <c r="O43" s="30">
        <f t="shared" si="35"/>
        <v>0.89810382413635426</v>
      </c>
      <c r="P43" s="30">
        <f t="shared" si="50"/>
        <v>1.0500988434369557E-2</v>
      </c>
      <c r="Q43" s="30">
        <f t="shared" si="51"/>
        <v>0</v>
      </c>
      <c r="R43" s="30">
        <f t="shared" si="52"/>
        <v>0.88760283570198473</v>
      </c>
      <c r="S43" s="28"/>
      <c r="T43" s="52">
        <f t="shared" si="53"/>
        <v>237.81789263130662</v>
      </c>
      <c r="U43" s="52">
        <f t="shared" si="45"/>
        <v>248.4400337129855</v>
      </c>
      <c r="V43" s="19"/>
      <c r="W43" s="19"/>
      <c r="X43" s="53">
        <f t="shared" si="54"/>
        <v>1368.3191042288265</v>
      </c>
      <c r="Y43" s="53">
        <f t="shared" si="55"/>
        <v>-68.415955211441329</v>
      </c>
      <c r="Z43" s="53">
        <f t="shared" si="55"/>
        <v>-22.190070892549617</v>
      </c>
      <c r="AA43" s="53">
        <f t="shared" si="56"/>
        <v>-1050.0988434369558</v>
      </c>
      <c r="AB43" s="53">
        <f t="shared" si="57"/>
        <v>227.61423468787984</v>
      </c>
      <c r="AC43" s="53">
        <f t="shared" si="58"/>
        <v>-10.996087643569918</v>
      </c>
      <c r="AD43" s="53">
        <f t="shared" si="37"/>
        <v>126.24095224632318</v>
      </c>
      <c r="AE43" s="53">
        <f t="shared" si="59"/>
        <v>342.85909929063308</v>
      </c>
      <c r="AF43" s="19"/>
      <c r="AG43" s="46"/>
      <c r="AH43" s="19"/>
      <c r="AI43" s="55">
        <f t="shared" si="60"/>
        <v>25</v>
      </c>
      <c r="AJ43" s="27">
        <f t="shared" si="61"/>
        <v>1541.5893789328131</v>
      </c>
      <c r="AK43" s="27">
        <f t="shared" si="61"/>
        <v>77.07946894664066</v>
      </c>
      <c r="AL43" s="28">
        <f t="shared" si="62"/>
        <v>25</v>
      </c>
      <c r="AM43" s="27">
        <f t="shared" si="63"/>
        <v>100000</v>
      </c>
      <c r="AN43" s="56">
        <f t="shared" si="25"/>
        <v>2.7989999999999999</v>
      </c>
      <c r="AO43" s="52">
        <f t="shared" si="64"/>
        <v>279.89999999999998</v>
      </c>
      <c r="AP43" s="28"/>
      <c r="AQ43" s="9">
        <f>M43*'Lapse &amp; Death Age 36-45'!$B$31</f>
        <v>10.004309065043378</v>
      </c>
      <c r="AR43" s="9">
        <f t="shared" si="65"/>
        <v>0</v>
      </c>
      <c r="AS43" s="30">
        <f t="shared" si="66"/>
        <v>0.91218506355101781</v>
      </c>
      <c r="AT43" s="30">
        <f t="shared" si="67"/>
        <v>9.1257813002806176E-3</v>
      </c>
      <c r="AU43" s="30">
        <f t="shared" si="68"/>
        <v>0</v>
      </c>
      <c r="AV43" s="30">
        <f t="shared" si="69"/>
        <v>0.90305928225073717</v>
      </c>
      <c r="AW43" s="28"/>
      <c r="AX43" s="52">
        <f t="shared" si="70"/>
        <v>241.54660482830951</v>
      </c>
      <c r="AY43" s="52">
        <f t="shared" si="71"/>
        <v>252.76629310198132</v>
      </c>
      <c r="AZ43" s="19"/>
      <c r="BA43" s="19"/>
      <c r="BB43" s="53">
        <f t="shared" si="72"/>
        <v>1368.3191042288265</v>
      </c>
      <c r="BC43" s="53">
        <f t="shared" si="73"/>
        <v>-68.415955211441329</v>
      </c>
      <c r="BD43" s="53">
        <f t="shared" si="73"/>
        <v>-22.190070892549617</v>
      </c>
      <c r="BE43" s="53">
        <f t="shared" si="74"/>
        <v>-912.57813002806176</v>
      </c>
      <c r="BF43" s="53">
        <f t="shared" si="75"/>
        <v>365.13494809677388</v>
      </c>
      <c r="BG43" s="53">
        <f t="shared" si="76"/>
        <v>-10.996087643569918</v>
      </c>
      <c r="BH43" s="53">
        <f t="shared" si="42"/>
        <v>126.54706510142037</v>
      </c>
      <c r="BI43" s="53">
        <f t="shared" si="77"/>
        <v>480.6859255546243</v>
      </c>
    </row>
    <row r="44" spans="1:61" x14ac:dyDescent="0.2">
      <c r="A44" s="34"/>
      <c r="B44" s="89"/>
      <c r="C44" s="91"/>
      <c r="D44" s="19"/>
      <c r="E44" s="55">
        <f t="shared" si="46"/>
        <v>26</v>
      </c>
      <c r="F44" s="27">
        <f t="shared" si="47"/>
        <v>1541.5893789328131</v>
      </c>
      <c r="G44" s="27">
        <f t="shared" si="44"/>
        <v>77.07946894664066</v>
      </c>
      <c r="H44" s="28">
        <f t="shared" si="43"/>
        <v>25</v>
      </c>
      <c r="I44" s="27">
        <f t="shared" si="48"/>
        <v>100000</v>
      </c>
      <c r="J44" s="56">
        <f>'SPWL Reserve'!J34</f>
        <v>2.9540000000000002</v>
      </c>
      <c r="K44" s="52">
        <f t="shared" si="49"/>
        <v>295.39999999999998</v>
      </c>
      <c r="L44" s="28"/>
      <c r="M44" s="96">
        <f>'SPWL Reserve'!K34*1000</f>
        <v>12.807475417484119</v>
      </c>
      <c r="N44" s="9">
        <v>0</v>
      </c>
      <c r="O44" s="30">
        <f t="shared" si="35"/>
        <v>0.88760283570198473</v>
      </c>
      <c r="P44" s="30">
        <f t="shared" si="50"/>
        <v>1.1367951498742365E-2</v>
      </c>
      <c r="Q44" s="30">
        <f t="shared" si="51"/>
        <v>0</v>
      </c>
      <c r="R44" s="30">
        <f t="shared" si="52"/>
        <v>0.87623488420324236</v>
      </c>
      <c r="S44" s="28"/>
      <c r="T44" s="52">
        <f t="shared" si="53"/>
        <v>248.4400337129855</v>
      </c>
      <c r="U44" s="52">
        <f t="shared" si="45"/>
        <v>258.83978479363776</v>
      </c>
      <c r="V44" s="19"/>
      <c r="W44" s="19"/>
      <c r="X44" s="53">
        <f t="shared" si="54"/>
        <v>1350.7943909381418</v>
      </c>
      <c r="Y44" s="53">
        <f t="shared" si="55"/>
        <v>-67.539719546907094</v>
      </c>
      <c r="Z44" s="53">
        <f t="shared" si="55"/>
        <v>-21.905872105081059</v>
      </c>
      <c r="AA44" s="53">
        <f t="shared" si="56"/>
        <v>-1136.7951498742364</v>
      </c>
      <c r="AB44" s="53">
        <f t="shared" si="57"/>
        <v>124.55364941191738</v>
      </c>
      <c r="AC44" s="53">
        <f t="shared" si="58"/>
        <v>-10.818617290600763</v>
      </c>
      <c r="AD44" s="53">
        <f t="shared" si="37"/>
        <v>125.74621331557717</v>
      </c>
      <c r="AE44" s="53">
        <f t="shared" si="59"/>
        <v>239.48124543689377</v>
      </c>
      <c r="AF44" s="19"/>
      <c r="AG44" s="46"/>
      <c r="AH44" s="19"/>
      <c r="AI44" s="55">
        <f t="shared" si="60"/>
        <v>26</v>
      </c>
      <c r="AJ44" s="27">
        <f t="shared" si="61"/>
        <v>1541.5893789328131</v>
      </c>
      <c r="AK44" s="27">
        <f t="shared" si="61"/>
        <v>77.07946894664066</v>
      </c>
      <c r="AL44" s="28">
        <f t="shared" si="62"/>
        <v>25</v>
      </c>
      <c r="AM44" s="27">
        <f t="shared" si="63"/>
        <v>100000</v>
      </c>
      <c r="AN44" s="56">
        <f t="shared" si="25"/>
        <v>2.9540000000000002</v>
      </c>
      <c r="AO44" s="52">
        <f t="shared" si="64"/>
        <v>295.39999999999998</v>
      </c>
      <c r="AP44" s="28"/>
      <c r="AQ44" s="9">
        <f>M44*'Lapse &amp; Death Age 36-45'!$B$31</f>
        <v>10.95839615408485</v>
      </c>
      <c r="AR44" s="9">
        <f t="shared" si="65"/>
        <v>0</v>
      </c>
      <c r="AS44" s="30">
        <f t="shared" si="66"/>
        <v>0.90305928225073717</v>
      </c>
      <c r="AT44" s="30">
        <f t="shared" si="67"/>
        <v>9.8960813655271044E-3</v>
      </c>
      <c r="AU44" s="30">
        <f t="shared" si="68"/>
        <v>0</v>
      </c>
      <c r="AV44" s="30">
        <f t="shared" si="69"/>
        <v>0.89316320088521006</v>
      </c>
      <c r="AW44" s="28"/>
      <c r="AX44" s="52">
        <f t="shared" si="70"/>
        <v>252.76629310198132</v>
      </c>
      <c r="AY44" s="52">
        <f t="shared" si="71"/>
        <v>263.84040954149106</v>
      </c>
      <c r="AZ44" s="19"/>
      <c r="BA44" s="19"/>
      <c r="BB44" s="53">
        <f t="shared" si="72"/>
        <v>1350.7943909381418</v>
      </c>
      <c r="BC44" s="53">
        <f t="shared" si="73"/>
        <v>-67.539719546907094</v>
      </c>
      <c r="BD44" s="53">
        <f t="shared" si="73"/>
        <v>-21.905872105081059</v>
      </c>
      <c r="BE44" s="53">
        <f t="shared" si="74"/>
        <v>-989.60813655271045</v>
      </c>
      <c r="BF44" s="53">
        <f t="shared" si="75"/>
        <v>271.74066273344329</v>
      </c>
      <c r="BG44" s="53">
        <f t="shared" si="76"/>
        <v>-10.818617290600763</v>
      </c>
      <c r="BH44" s="53">
        <f t="shared" si="42"/>
        <v>126.10138248484721</v>
      </c>
      <c r="BI44" s="53">
        <f t="shared" si="77"/>
        <v>387.02342792768974</v>
      </c>
    </row>
    <row r="45" spans="1:61" x14ac:dyDescent="0.2">
      <c r="A45" s="34"/>
      <c r="B45" s="89"/>
      <c r="C45" s="91"/>
      <c r="D45" s="19"/>
      <c r="E45" s="55">
        <f t="shared" si="46"/>
        <v>27</v>
      </c>
      <c r="F45" s="27">
        <f t="shared" si="47"/>
        <v>1541.5893789328131</v>
      </c>
      <c r="G45" s="27">
        <f t="shared" si="44"/>
        <v>77.07946894664066</v>
      </c>
      <c r="H45" s="28">
        <f t="shared" si="43"/>
        <v>25</v>
      </c>
      <c r="I45" s="27">
        <f t="shared" si="48"/>
        <v>100000</v>
      </c>
      <c r="J45" s="56">
        <f>'SPWL Reserve'!J35</f>
        <v>3.1139999999999999</v>
      </c>
      <c r="K45" s="52">
        <f t="shared" si="49"/>
        <v>311.39999999999998</v>
      </c>
      <c r="L45" s="28"/>
      <c r="M45" s="96">
        <f>'SPWL Reserve'!K35*1000</f>
        <v>14.036297605946634</v>
      </c>
      <c r="N45" s="9">
        <v>0</v>
      </c>
      <c r="O45" s="30">
        <f t="shared" si="35"/>
        <v>0.87623488420324236</v>
      </c>
      <c r="P45" s="30">
        <f t="shared" si="50"/>
        <v>1.2299093607388897E-2</v>
      </c>
      <c r="Q45" s="30">
        <f t="shared" si="51"/>
        <v>0</v>
      </c>
      <c r="R45" s="30">
        <f t="shared" si="52"/>
        <v>0.86393579059585346</v>
      </c>
      <c r="S45" s="28"/>
      <c r="T45" s="52">
        <f t="shared" si="53"/>
        <v>258.83978479363776</v>
      </c>
      <c r="U45" s="52">
        <f t="shared" si="45"/>
        <v>269.02960519154874</v>
      </c>
      <c r="V45" s="19"/>
      <c r="W45" s="19"/>
      <c r="X45" s="53">
        <f t="shared" si="54"/>
        <v>1331.8342388624906</v>
      </c>
      <c r="Y45" s="53">
        <f t="shared" si="55"/>
        <v>-66.591711943124537</v>
      </c>
      <c r="Z45" s="53">
        <f t="shared" si="55"/>
        <v>-21.598394764896337</v>
      </c>
      <c r="AA45" s="53">
        <f t="shared" si="56"/>
        <v>-1229.9093607388897</v>
      </c>
      <c r="AB45" s="53">
        <f t="shared" si="57"/>
        <v>13.734771415580099</v>
      </c>
      <c r="AC45" s="53">
        <f t="shared" si="58"/>
        <v>-10.661665274523369</v>
      </c>
      <c r="AD45" s="53">
        <f t="shared" si="37"/>
        <v>125.12126524986662</v>
      </c>
      <c r="AE45" s="53">
        <f t="shared" si="59"/>
        <v>128.19437139092335</v>
      </c>
      <c r="AF45" s="19"/>
      <c r="AG45" s="46"/>
      <c r="AH45" s="19"/>
      <c r="AI45" s="55">
        <f t="shared" si="60"/>
        <v>27</v>
      </c>
      <c r="AJ45" s="27">
        <f t="shared" si="61"/>
        <v>1541.5893789328131</v>
      </c>
      <c r="AK45" s="27">
        <f t="shared" si="61"/>
        <v>77.07946894664066</v>
      </c>
      <c r="AL45" s="28">
        <f t="shared" si="62"/>
        <v>25</v>
      </c>
      <c r="AM45" s="27">
        <f t="shared" si="63"/>
        <v>100000</v>
      </c>
      <c r="AN45" s="56">
        <f t="shared" si="25"/>
        <v>3.1139999999999999</v>
      </c>
      <c r="AO45" s="52">
        <f t="shared" si="64"/>
        <v>311.39999999999998</v>
      </c>
      <c r="AP45" s="28"/>
      <c r="AQ45" s="9">
        <f>M45*'Lapse &amp; Death Age 36-45'!$B$31</f>
        <v>12.009807139088091</v>
      </c>
      <c r="AR45" s="9">
        <f t="shared" si="65"/>
        <v>0</v>
      </c>
      <c r="AS45" s="30">
        <f t="shared" si="66"/>
        <v>0.89316320088521006</v>
      </c>
      <c r="AT45" s="30">
        <f t="shared" si="67"/>
        <v>1.0726717786361967E-2</v>
      </c>
      <c r="AU45" s="30">
        <f t="shared" si="68"/>
        <v>0</v>
      </c>
      <c r="AV45" s="30">
        <f t="shared" si="69"/>
        <v>0.88243648309884815</v>
      </c>
      <c r="AW45" s="28"/>
      <c r="AX45" s="52">
        <f t="shared" si="70"/>
        <v>263.84040954149106</v>
      </c>
      <c r="AY45" s="52">
        <f t="shared" si="71"/>
        <v>274.79072083698128</v>
      </c>
      <c r="AZ45" s="19"/>
      <c r="BA45" s="19"/>
      <c r="BB45" s="53">
        <f t="shared" si="72"/>
        <v>1331.8342388624906</v>
      </c>
      <c r="BC45" s="53">
        <f t="shared" si="73"/>
        <v>-66.591711943124537</v>
      </c>
      <c r="BD45" s="53">
        <f t="shared" si="73"/>
        <v>-21.598394764896337</v>
      </c>
      <c r="BE45" s="53">
        <f t="shared" si="74"/>
        <v>-1072.6717786361967</v>
      </c>
      <c r="BF45" s="53">
        <f t="shared" si="75"/>
        <v>170.97235351827317</v>
      </c>
      <c r="BG45" s="53">
        <f t="shared" si="76"/>
        <v>-10.661665274523369</v>
      </c>
      <c r="BH45" s="53">
        <f t="shared" si="42"/>
        <v>125.53179720780788</v>
      </c>
      <c r="BI45" s="53">
        <f t="shared" si="77"/>
        <v>285.84248545155771</v>
      </c>
    </row>
    <row r="46" spans="1:61" x14ac:dyDescent="0.2">
      <c r="A46" s="34"/>
      <c r="B46" s="89"/>
      <c r="C46" s="91"/>
      <c r="D46" s="19"/>
      <c r="E46" s="55">
        <f t="shared" si="46"/>
        <v>28</v>
      </c>
      <c r="F46" s="27">
        <f t="shared" si="47"/>
        <v>1541.5893789328131</v>
      </c>
      <c r="G46" s="27">
        <f t="shared" si="44"/>
        <v>77.07946894664066</v>
      </c>
      <c r="H46" s="28">
        <f t="shared" si="43"/>
        <v>25</v>
      </c>
      <c r="I46" s="27">
        <f t="shared" si="48"/>
        <v>100000</v>
      </c>
      <c r="J46" s="56">
        <f>'SPWL Reserve'!J36</f>
        <v>3.2789999999999999</v>
      </c>
      <c r="K46" s="52">
        <f t="shared" si="49"/>
        <v>327.9</v>
      </c>
      <c r="L46" s="28"/>
      <c r="M46" s="96">
        <f>'SPWL Reserve'!K36*1000</f>
        <v>15.408521992477764</v>
      </c>
      <c r="N46" s="9">
        <v>0</v>
      </c>
      <c r="O46" s="30">
        <f t="shared" si="35"/>
        <v>0.86393579059585346</v>
      </c>
      <c r="P46" s="30">
        <f t="shared" si="50"/>
        <v>1.3311973629484873E-2</v>
      </c>
      <c r="Q46" s="30">
        <f t="shared" si="51"/>
        <v>0</v>
      </c>
      <c r="R46" s="30">
        <f t="shared" si="52"/>
        <v>0.85062381696636857</v>
      </c>
      <c r="S46" s="28"/>
      <c r="T46" s="52">
        <f t="shared" si="53"/>
        <v>269.02960519154874</v>
      </c>
      <c r="U46" s="52">
        <f t="shared" si="45"/>
        <v>278.91954958327221</v>
      </c>
      <c r="V46" s="19"/>
      <c r="W46" s="19"/>
      <c r="X46" s="53">
        <f t="shared" si="54"/>
        <v>1311.3126417026431</v>
      </c>
      <c r="Y46" s="53">
        <f t="shared" si="55"/>
        <v>-65.565632085132151</v>
      </c>
      <c r="Z46" s="53">
        <f t="shared" si="55"/>
        <v>-21.265595424159216</v>
      </c>
      <c r="AA46" s="53">
        <f t="shared" si="56"/>
        <v>-1331.1973629484874</v>
      </c>
      <c r="AB46" s="53">
        <f t="shared" si="57"/>
        <v>-106.71594875513574</v>
      </c>
      <c r="AC46" s="53">
        <f t="shared" si="58"/>
        <v>-10.425002795490679</v>
      </c>
      <c r="AD46" s="53">
        <f t="shared" si="37"/>
        <v>124.35730351256083</v>
      </c>
      <c r="AE46" s="53">
        <f t="shared" si="59"/>
        <v>7.2163519619344072</v>
      </c>
      <c r="AF46" s="19"/>
      <c r="AG46" s="46"/>
      <c r="AH46" s="19"/>
      <c r="AI46" s="55">
        <f t="shared" si="60"/>
        <v>28</v>
      </c>
      <c r="AJ46" s="27">
        <f t="shared" si="61"/>
        <v>1541.5893789328131</v>
      </c>
      <c r="AK46" s="27">
        <f t="shared" si="61"/>
        <v>77.07946894664066</v>
      </c>
      <c r="AL46" s="28">
        <f t="shared" si="62"/>
        <v>25</v>
      </c>
      <c r="AM46" s="27">
        <f t="shared" si="63"/>
        <v>100000</v>
      </c>
      <c r="AN46" s="56">
        <f t="shared" si="25"/>
        <v>3.2789999999999999</v>
      </c>
      <c r="AO46" s="52">
        <f t="shared" si="64"/>
        <v>327.9</v>
      </c>
      <c r="AP46" s="28"/>
      <c r="AQ46" s="9">
        <f>M46*'Lapse &amp; Death Age 36-45'!$B$31</f>
        <v>13.183916629813789</v>
      </c>
      <c r="AR46" s="9">
        <f t="shared" si="65"/>
        <v>0</v>
      </c>
      <c r="AS46" s="30">
        <f t="shared" si="66"/>
        <v>0.88243648309884815</v>
      </c>
      <c r="AT46" s="30">
        <f t="shared" si="67"/>
        <v>1.1633969024281297E-2</v>
      </c>
      <c r="AU46" s="30">
        <f t="shared" si="68"/>
        <v>0</v>
      </c>
      <c r="AV46" s="30">
        <f t="shared" si="69"/>
        <v>0.87080251407456688</v>
      </c>
      <c r="AW46" s="28"/>
      <c r="AX46" s="52">
        <f t="shared" si="70"/>
        <v>274.79072083698128</v>
      </c>
      <c r="AY46" s="52">
        <f t="shared" si="71"/>
        <v>285.53614436505046</v>
      </c>
      <c r="AZ46" s="19"/>
      <c r="BA46" s="19"/>
      <c r="BB46" s="53">
        <f t="shared" si="72"/>
        <v>1311.3126417026431</v>
      </c>
      <c r="BC46" s="53">
        <f t="shared" si="73"/>
        <v>-65.565632085132151</v>
      </c>
      <c r="BD46" s="53">
        <f t="shared" si="73"/>
        <v>-21.265595424159216</v>
      </c>
      <c r="BE46" s="53">
        <f t="shared" si="74"/>
        <v>-1163.3969024281296</v>
      </c>
      <c r="BF46" s="53">
        <f t="shared" si="75"/>
        <v>61.084511765222032</v>
      </c>
      <c r="BG46" s="53">
        <f t="shared" si="76"/>
        <v>-10.425002795490679</v>
      </c>
      <c r="BH46" s="53">
        <f t="shared" si="42"/>
        <v>124.83026883291623</v>
      </c>
      <c r="BI46" s="53">
        <f t="shared" si="77"/>
        <v>175.48977780264758</v>
      </c>
    </row>
    <row r="47" spans="1:61" x14ac:dyDescent="0.2">
      <c r="A47" s="34"/>
      <c r="B47" s="89"/>
      <c r="C47" s="91"/>
      <c r="D47" s="19"/>
      <c r="E47" s="55">
        <f t="shared" si="46"/>
        <v>29</v>
      </c>
      <c r="F47" s="27">
        <f t="shared" si="47"/>
        <v>1541.5893789328131</v>
      </c>
      <c r="G47" s="27">
        <f t="shared" si="44"/>
        <v>77.07946894664066</v>
      </c>
      <c r="H47" s="28">
        <f t="shared" si="43"/>
        <v>25</v>
      </c>
      <c r="I47" s="27">
        <f t="shared" si="48"/>
        <v>100000</v>
      </c>
      <c r="J47" s="56">
        <f>'SPWL Reserve'!J37</f>
        <v>3.4489999999999998</v>
      </c>
      <c r="K47" s="52">
        <f t="shared" si="49"/>
        <v>344.9</v>
      </c>
      <c r="L47" s="28"/>
      <c r="M47" s="96">
        <f>'SPWL Reserve'!K37*1000</f>
        <v>16.950197080660736</v>
      </c>
      <c r="N47" s="9">
        <v>0</v>
      </c>
      <c r="O47" s="30">
        <f t="shared" si="35"/>
        <v>0.85062381696636857</v>
      </c>
      <c r="P47" s="30">
        <f t="shared" si="50"/>
        <v>1.4418241339083832E-2</v>
      </c>
      <c r="Q47" s="30">
        <f t="shared" si="51"/>
        <v>0</v>
      </c>
      <c r="R47" s="30">
        <f t="shared" si="52"/>
        <v>0.8362055756272847</v>
      </c>
      <c r="S47" s="28"/>
      <c r="T47" s="52">
        <f t="shared" si="53"/>
        <v>278.91954958327221</v>
      </c>
      <c r="U47" s="52">
        <f t="shared" si="45"/>
        <v>288.4073030338505</v>
      </c>
      <c r="V47" s="19"/>
      <c r="W47" s="19"/>
      <c r="X47" s="53">
        <f t="shared" si="54"/>
        <v>1289.0856339914212</v>
      </c>
      <c r="Y47" s="53">
        <f t="shared" si="55"/>
        <v>-64.454281699571069</v>
      </c>
      <c r="Z47" s="53">
        <f t="shared" si="55"/>
        <v>-20.905139390682116</v>
      </c>
      <c r="AA47" s="53">
        <f t="shared" si="56"/>
        <v>-1441.8241339083831</v>
      </c>
      <c r="AB47" s="53">
        <f t="shared" si="57"/>
        <v>-238.09792100721506</v>
      </c>
      <c r="AC47" s="53">
        <f t="shared" si="58"/>
        <v>-10.095608735320161</v>
      </c>
      <c r="AD47" s="53">
        <f t="shared" si="37"/>
        <v>123.43571588252836</v>
      </c>
      <c r="AE47" s="53">
        <f t="shared" si="59"/>
        <v>-124.75781386000686</v>
      </c>
      <c r="AF47" s="19"/>
      <c r="AG47" s="46"/>
      <c r="AH47" s="19"/>
      <c r="AI47" s="55">
        <f t="shared" si="60"/>
        <v>29</v>
      </c>
      <c r="AJ47" s="27">
        <f t="shared" si="61"/>
        <v>1541.5893789328131</v>
      </c>
      <c r="AK47" s="27">
        <f t="shared" si="61"/>
        <v>77.07946894664066</v>
      </c>
      <c r="AL47" s="28">
        <f t="shared" si="62"/>
        <v>25</v>
      </c>
      <c r="AM47" s="27">
        <f t="shared" si="63"/>
        <v>100000</v>
      </c>
      <c r="AN47" s="56">
        <f t="shared" si="25"/>
        <v>3.4489999999999998</v>
      </c>
      <c r="AO47" s="52">
        <f t="shared" si="64"/>
        <v>344.9</v>
      </c>
      <c r="AP47" s="28"/>
      <c r="AQ47" s="9">
        <f>M47*'Lapse &amp; Death Age 36-45'!$B$31</f>
        <v>14.503012377140344</v>
      </c>
      <c r="AR47" s="9">
        <f t="shared" si="65"/>
        <v>0</v>
      </c>
      <c r="AS47" s="30">
        <f t="shared" si="66"/>
        <v>0.87080251407456688</v>
      </c>
      <c r="AT47" s="30">
        <f t="shared" si="67"/>
        <v>1.2629259639668372E-2</v>
      </c>
      <c r="AU47" s="30">
        <f t="shared" si="68"/>
        <v>0</v>
      </c>
      <c r="AV47" s="30">
        <f t="shared" si="69"/>
        <v>0.85817325443489856</v>
      </c>
      <c r="AW47" s="28"/>
      <c r="AX47" s="52">
        <f t="shared" si="70"/>
        <v>285.53614436505046</v>
      </c>
      <c r="AY47" s="52">
        <f t="shared" si="71"/>
        <v>295.98395545459647</v>
      </c>
      <c r="AZ47" s="19"/>
      <c r="BA47" s="19"/>
      <c r="BB47" s="53">
        <f t="shared" si="72"/>
        <v>1289.0856339914212</v>
      </c>
      <c r="BC47" s="53">
        <f t="shared" si="73"/>
        <v>-64.454281699571069</v>
      </c>
      <c r="BD47" s="53">
        <f t="shared" si="73"/>
        <v>-20.905139390682116</v>
      </c>
      <c r="BE47" s="53">
        <f t="shared" si="74"/>
        <v>-1262.9259639668373</v>
      </c>
      <c r="BF47" s="53">
        <f t="shared" si="75"/>
        <v>-59.199751065669261</v>
      </c>
      <c r="BG47" s="53">
        <f t="shared" si="76"/>
        <v>-10.095608735320161</v>
      </c>
      <c r="BH47" s="53">
        <f t="shared" si="42"/>
        <v>123.97891273244865</v>
      </c>
      <c r="BI47" s="53">
        <f t="shared" si="77"/>
        <v>54.683552931459232</v>
      </c>
    </row>
    <row r="48" spans="1:61" x14ac:dyDescent="0.2">
      <c r="A48" s="34"/>
      <c r="B48" s="89"/>
      <c r="C48" s="91"/>
      <c r="D48" s="19"/>
      <c r="E48" s="55">
        <f t="shared" si="46"/>
        <v>30</v>
      </c>
      <c r="F48" s="27">
        <f t="shared" si="47"/>
        <v>1541.5893789328131</v>
      </c>
      <c r="G48" s="27">
        <f t="shared" si="44"/>
        <v>77.07946894664066</v>
      </c>
      <c r="H48" s="28">
        <f t="shared" si="43"/>
        <v>25</v>
      </c>
      <c r="I48" s="27">
        <f t="shared" si="48"/>
        <v>100000</v>
      </c>
      <c r="J48" s="56">
        <f>'SPWL Reserve'!J38</f>
        <v>3.625</v>
      </c>
      <c r="K48" s="52">
        <f t="shared" si="49"/>
        <v>362.5</v>
      </c>
      <c r="L48" s="28"/>
      <c r="M48" s="96">
        <f>'SPWL Reserve'!K38*1000</f>
        <v>18.704439664650572</v>
      </c>
      <c r="N48" s="9">
        <v>0</v>
      </c>
      <c r="O48" s="30">
        <f t="shared" si="35"/>
        <v>0.8362055756272847</v>
      </c>
      <c r="P48" s="30">
        <f t="shared" si="50"/>
        <v>1.5640756736564947E-2</v>
      </c>
      <c r="Q48" s="30">
        <f t="shared" si="51"/>
        <v>0</v>
      </c>
      <c r="R48" s="30">
        <f t="shared" si="52"/>
        <v>0.82056481889071975</v>
      </c>
      <c r="S48" s="28"/>
      <c r="T48" s="52">
        <f t="shared" si="53"/>
        <v>288.4073030338505</v>
      </c>
      <c r="U48" s="52">
        <f t="shared" si="45"/>
        <v>297.45474684788593</v>
      </c>
      <c r="V48" s="19"/>
      <c r="W48" s="19"/>
      <c r="X48" s="53">
        <f t="shared" si="54"/>
        <v>1264.974009527861</v>
      </c>
      <c r="Y48" s="53">
        <f t="shared" si="55"/>
        <v>-63.248700476393047</v>
      </c>
      <c r="Z48" s="53">
        <f t="shared" si="55"/>
        <v>-20.514120472267994</v>
      </c>
      <c r="AA48" s="53">
        <f t="shared" si="56"/>
        <v>-1564.0756736564947</v>
      </c>
      <c r="AB48" s="53">
        <f t="shared" si="57"/>
        <v>-382.8644850772946</v>
      </c>
      <c r="AC48" s="53">
        <f t="shared" si="58"/>
        <v>-9.7443666931901873</v>
      </c>
      <c r="AD48" s="53">
        <f t="shared" si="37"/>
        <v>122.33412616976368</v>
      </c>
      <c r="AE48" s="53">
        <f t="shared" si="59"/>
        <v>-270.27472560072107</v>
      </c>
      <c r="AF48" s="19"/>
      <c r="AG48" s="46"/>
      <c r="AH48" s="19"/>
      <c r="AI48" s="55">
        <f t="shared" si="60"/>
        <v>30</v>
      </c>
      <c r="AJ48" s="27">
        <f t="shared" si="61"/>
        <v>1541.5893789328131</v>
      </c>
      <c r="AK48" s="27">
        <f t="shared" si="61"/>
        <v>77.07946894664066</v>
      </c>
      <c r="AL48" s="28">
        <f t="shared" si="62"/>
        <v>25</v>
      </c>
      <c r="AM48" s="27">
        <f t="shared" si="63"/>
        <v>100000</v>
      </c>
      <c r="AN48" s="56">
        <f t="shared" si="25"/>
        <v>3.625</v>
      </c>
      <c r="AO48" s="52">
        <f t="shared" si="64"/>
        <v>362.5</v>
      </c>
      <c r="AP48" s="28"/>
      <c r="AQ48" s="9">
        <f>M48*'Lapse &amp; Death Age 36-45'!$B$31</f>
        <v>16.003986188066648</v>
      </c>
      <c r="AR48" s="9">
        <f t="shared" si="65"/>
        <v>0</v>
      </c>
      <c r="AS48" s="30">
        <f t="shared" si="66"/>
        <v>0.85817325443489856</v>
      </c>
      <c r="AT48" s="30">
        <f t="shared" si="67"/>
        <v>1.3734192910944321E-2</v>
      </c>
      <c r="AU48" s="30">
        <f t="shared" si="68"/>
        <v>0</v>
      </c>
      <c r="AV48" s="30">
        <f t="shared" si="69"/>
        <v>0.8444390615239542</v>
      </c>
      <c r="AW48" s="28"/>
      <c r="AX48" s="52">
        <f t="shared" si="70"/>
        <v>295.98395545459647</v>
      </c>
      <c r="AY48" s="52">
        <f t="shared" si="71"/>
        <v>306.1091598024334</v>
      </c>
      <c r="AZ48" s="19"/>
      <c r="BA48" s="19"/>
      <c r="BB48" s="53">
        <f t="shared" si="72"/>
        <v>1264.974009527861</v>
      </c>
      <c r="BC48" s="53">
        <f t="shared" si="73"/>
        <v>-63.248700476393047</v>
      </c>
      <c r="BD48" s="53">
        <f t="shared" si="73"/>
        <v>-20.514120472267994</v>
      </c>
      <c r="BE48" s="53">
        <f t="shared" si="74"/>
        <v>-1373.4192910944321</v>
      </c>
      <c r="BF48" s="53">
        <f t="shared" si="75"/>
        <v>-192.20810251523199</v>
      </c>
      <c r="BG48" s="53">
        <f t="shared" si="76"/>
        <v>-9.7443666931901873</v>
      </c>
      <c r="BH48" s="53">
        <f t="shared" si="42"/>
        <v>122.95614003998354</v>
      </c>
      <c r="BI48" s="53">
        <f t="shared" si="77"/>
        <v>-78.996329168438635</v>
      </c>
    </row>
    <row r="49" spans="1:61" x14ac:dyDescent="0.2">
      <c r="A49" s="34"/>
      <c r="B49" s="89"/>
      <c r="C49" s="91"/>
      <c r="D49" s="19"/>
      <c r="E49" s="55">
        <f t="shared" si="46"/>
        <v>31</v>
      </c>
      <c r="F49" s="27">
        <f t="shared" si="47"/>
        <v>1541.5893789328131</v>
      </c>
      <c r="G49" s="27">
        <f t="shared" si="44"/>
        <v>77.07946894664066</v>
      </c>
      <c r="H49" s="28">
        <f t="shared" si="43"/>
        <v>25</v>
      </c>
      <c r="I49" s="27">
        <f t="shared" si="48"/>
        <v>100000</v>
      </c>
      <c r="J49" s="56">
        <f>'SPWL Reserve'!J39</f>
        <v>3.8050000000000002</v>
      </c>
      <c r="K49" s="52">
        <f t="shared" si="49"/>
        <v>380.5</v>
      </c>
      <c r="L49" s="28"/>
      <c r="M49" s="96">
        <f>'SPWL Reserve'!K39*1000</f>
        <v>20.707442522007625</v>
      </c>
      <c r="N49" s="9">
        <v>0</v>
      </c>
      <c r="O49" s="30">
        <f t="shared" si="35"/>
        <v>0.82056481889071975</v>
      </c>
      <c r="P49" s="30">
        <f t="shared" si="50"/>
        <v>1.6991798822761174E-2</v>
      </c>
      <c r="Q49" s="30">
        <f t="shared" si="51"/>
        <v>0</v>
      </c>
      <c r="R49" s="30">
        <f t="shared" si="52"/>
        <v>0.80357302006795861</v>
      </c>
      <c r="S49" s="28"/>
      <c r="T49" s="52">
        <f t="shared" si="53"/>
        <v>297.45474684788593</v>
      </c>
      <c r="U49" s="52">
        <f t="shared" si="45"/>
        <v>305.75953413585825</v>
      </c>
      <c r="V49" s="19"/>
      <c r="W49" s="19"/>
      <c r="X49" s="53">
        <f t="shared" si="54"/>
        <v>1238.7796329337293</v>
      </c>
      <c r="Y49" s="53">
        <f t="shared" si="55"/>
        <v>-61.938981646686464</v>
      </c>
      <c r="Z49" s="53">
        <f t="shared" si="55"/>
        <v>-20.089325501698966</v>
      </c>
      <c r="AA49" s="53">
        <f t="shared" si="56"/>
        <v>-1699.1798822761175</v>
      </c>
      <c r="AB49" s="53">
        <f t="shared" si="57"/>
        <v>-542.42855649077364</v>
      </c>
      <c r="AC49" s="53">
        <f t="shared" si="58"/>
        <v>-9.1003924230281807</v>
      </c>
      <c r="AD49" s="53">
        <f t="shared" si="37"/>
        <v>121.03395213567336</v>
      </c>
      <c r="AE49" s="53">
        <f t="shared" si="59"/>
        <v>-430.4949967781285</v>
      </c>
      <c r="AF49" s="19"/>
      <c r="AG49" s="46"/>
      <c r="AH49" s="19"/>
      <c r="AI49" s="55">
        <f t="shared" si="60"/>
        <v>31</v>
      </c>
      <c r="AJ49" s="27">
        <f t="shared" si="61"/>
        <v>1541.5893789328131</v>
      </c>
      <c r="AK49" s="27">
        <f t="shared" si="61"/>
        <v>77.07946894664066</v>
      </c>
      <c r="AL49" s="28">
        <f t="shared" si="62"/>
        <v>25</v>
      </c>
      <c r="AM49" s="27">
        <f t="shared" si="63"/>
        <v>100000</v>
      </c>
      <c r="AN49" s="56">
        <f t="shared" si="25"/>
        <v>3.8050000000000002</v>
      </c>
      <c r="AO49" s="52">
        <f t="shared" si="64"/>
        <v>380.5</v>
      </c>
      <c r="AP49" s="28"/>
      <c r="AQ49" s="9">
        <f>M49*'Lapse &amp; Death Age 36-45'!$B$31</f>
        <v>17.717805507892777</v>
      </c>
      <c r="AR49" s="9">
        <f t="shared" si="65"/>
        <v>0</v>
      </c>
      <c r="AS49" s="30">
        <f t="shared" si="66"/>
        <v>0.8444390615239542</v>
      </c>
      <c r="AT49" s="30">
        <f t="shared" si="67"/>
        <v>1.4961607055348923E-2</v>
      </c>
      <c r="AU49" s="30">
        <f t="shared" si="68"/>
        <v>0</v>
      </c>
      <c r="AV49" s="30">
        <f t="shared" si="69"/>
        <v>0.82947745446860532</v>
      </c>
      <c r="AW49" s="28"/>
      <c r="AX49" s="52">
        <f t="shared" si="70"/>
        <v>306.1091598024334</v>
      </c>
      <c r="AY49" s="52">
        <f t="shared" si="71"/>
        <v>315.61617142530434</v>
      </c>
      <c r="AZ49" s="19"/>
      <c r="BA49" s="19"/>
      <c r="BB49" s="53">
        <f t="shared" si="72"/>
        <v>1238.7796329337293</v>
      </c>
      <c r="BC49" s="53">
        <f t="shared" si="73"/>
        <v>-61.938981646686464</v>
      </c>
      <c r="BD49" s="53">
        <f t="shared" si="73"/>
        <v>-20.089325501698966</v>
      </c>
      <c r="BE49" s="53">
        <f t="shared" si="74"/>
        <v>-1496.1607055348923</v>
      </c>
      <c r="BF49" s="53">
        <f t="shared" si="75"/>
        <v>-339.40937974954841</v>
      </c>
      <c r="BG49" s="53">
        <f t="shared" si="76"/>
        <v>-9.1003924230281807</v>
      </c>
      <c r="BH49" s="53">
        <f t="shared" si="42"/>
        <v>121.74444597878525</v>
      </c>
      <c r="BI49" s="53">
        <f t="shared" si="77"/>
        <v>-226.76532619379131</v>
      </c>
    </row>
    <row r="50" spans="1:61" x14ac:dyDescent="0.2">
      <c r="A50" s="34"/>
      <c r="B50" s="89"/>
      <c r="C50" s="91"/>
      <c r="D50" s="19"/>
      <c r="E50" s="55">
        <f t="shared" si="46"/>
        <v>32</v>
      </c>
      <c r="F50" s="27">
        <f t="shared" si="47"/>
        <v>1541.5893789328131</v>
      </c>
      <c r="G50" s="27">
        <f t="shared" si="44"/>
        <v>77.07946894664066</v>
      </c>
      <c r="H50" s="28">
        <f t="shared" si="43"/>
        <v>25</v>
      </c>
      <c r="I50" s="27">
        <f t="shared" si="48"/>
        <v>100000</v>
      </c>
      <c r="J50" s="56">
        <f>'SPWL Reserve'!J40</f>
        <v>3.99</v>
      </c>
      <c r="K50" s="52">
        <f t="shared" si="49"/>
        <v>399</v>
      </c>
      <c r="L50" s="28"/>
      <c r="M50" s="96">
        <f>'SPWL Reserve'!K40*1000</f>
        <v>22.995587082134691</v>
      </c>
      <c r="N50" s="9">
        <v>0</v>
      </c>
      <c r="O50" s="30">
        <f t="shared" si="35"/>
        <v>0.80357302006795861</v>
      </c>
      <c r="P50" s="30">
        <f t="shared" si="50"/>
        <v>1.8478633359826708E-2</v>
      </c>
      <c r="Q50" s="30">
        <f t="shared" si="51"/>
        <v>0</v>
      </c>
      <c r="R50" s="30">
        <f t="shared" si="52"/>
        <v>0.78509438670813192</v>
      </c>
      <c r="S50" s="28"/>
      <c r="T50" s="52">
        <f t="shared" si="53"/>
        <v>305.75953413585825</v>
      </c>
      <c r="U50" s="52">
        <f t="shared" si="45"/>
        <v>313.25266029654466</v>
      </c>
      <c r="V50" s="19"/>
      <c r="W50" s="19"/>
      <c r="X50" s="53">
        <f t="shared" si="54"/>
        <v>1210.2931680090269</v>
      </c>
      <c r="Y50" s="53">
        <f t="shared" si="55"/>
        <v>-60.514658400451346</v>
      </c>
      <c r="Z50" s="53">
        <f t="shared" si="55"/>
        <v>-19.627359667703299</v>
      </c>
      <c r="AA50" s="53">
        <f t="shared" si="56"/>
        <v>-1847.8633359826708</v>
      </c>
      <c r="AB50" s="53">
        <f t="shared" si="57"/>
        <v>-717.71218604179853</v>
      </c>
      <c r="AC50" s="53">
        <f t="shared" si="58"/>
        <v>-8.4007214191966106</v>
      </c>
      <c r="AD50" s="53">
        <f t="shared" si="37"/>
        <v>119.49404586155553</v>
      </c>
      <c r="AE50" s="53">
        <f t="shared" si="59"/>
        <v>-606.6188615994397</v>
      </c>
      <c r="AF50" s="19"/>
      <c r="AG50" s="46"/>
      <c r="AH50" s="19"/>
      <c r="AI50" s="55">
        <f t="shared" si="60"/>
        <v>32</v>
      </c>
      <c r="AJ50" s="27">
        <f t="shared" si="61"/>
        <v>1541.5893789328131</v>
      </c>
      <c r="AK50" s="27">
        <f t="shared" si="61"/>
        <v>77.07946894664066</v>
      </c>
      <c r="AL50" s="28">
        <f t="shared" si="62"/>
        <v>25</v>
      </c>
      <c r="AM50" s="27">
        <f t="shared" si="63"/>
        <v>100000</v>
      </c>
      <c r="AN50" s="56">
        <f t="shared" si="25"/>
        <v>3.99</v>
      </c>
      <c r="AO50" s="52">
        <f t="shared" si="64"/>
        <v>399</v>
      </c>
      <c r="AP50" s="28"/>
      <c r="AQ50" s="9">
        <f>M50*'Lapse &amp; Death Age 36-45'!$B$31</f>
        <v>19.675599197151495</v>
      </c>
      <c r="AR50" s="9">
        <f t="shared" si="65"/>
        <v>0</v>
      </c>
      <c r="AS50" s="30">
        <f t="shared" si="66"/>
        <v>0.82947745446860532</v>
      </c>
      <c r="AT50" s="30">
        <f t="shared" si="67"/>
        <v>1.6320465937197756E-2</v>
      </c>
      <c r="AU50" s="30">
        <f t="shared" si="68"/>
        <v>0</v>
      </c>
      <c r="AV50" s="30">
        <f t="shared" si="69"/>
        <v>0.81315698853140761</v>
      </c>
      <c r="AW50" s="28"/>
      <c r="AX50" s="52">
        <f t="shared" si="70"/>
        <v>315.61617142530434</v>
      </c>
      <c r="AY50" s="52">
        <f t="shared" si="71"/>
        <v>324.44963842403166</v>
      </c>
      <c r="AZ50" s="19"/>
      <c r="BA50" s="19"/>
      <c r="BB50" s="53">
        <f t="shared" si="72"/>
        <v>1210.2931680090269</v>
      </c>
      <c r="BC50" s="53">
        <f t="shared" si="73"/>
        <v>-60.514658400451346</v>
      </c>
      <c r="BD50" s="53">
        <f t="shared" si="73"/>
        <v>-19.627359667703299</v>
      </c>
      <c r="BE50" s="53">
        <f t="shared" si="74"/>
        <v>-1632.0465937197757</v>
      </c>
      <c r="BF50" s="53">
        <f t="shared" si="75"/>
        <v>-501.89544377890343</v>
      </c>
      <c r="BG50" s="53">
        <f t="shared" si="76"/>
        <v>-8.4007214191966106</v>
      </c>
      <c r="BH50" s="53">
        <f t="shared" si="42"/>
        <v>120.30323767441659</v>
      </c>
      <c r="BI50" s="53">
        <f t="shared" si="77"/>
        <v>-389.99292752368342</v>
      </c>
    </row>
    <row r="51" spans="1:61" x14ac:dyDescent="0.2">
      <c r="A51" s="34"/>
      <c r="B51" s="89"/>
      <c r="C51" s="91"/>
      <c r="D51" s="19"/>
      <c r="E51" s="55">
        <f t="shared" si="46"/>
        <v>33</v>
      </c>
      <c r="F51" s="27">
        <f t="shared" si="47"/>
        <v>1541.5893789328131</v>
      </c>
      <c r="G51" s="27">
        <f t="shared" si="44"/>
        <v>77.07946894664066</v>
      </c>
      <c r="H51" s="28">
        <f t="shared" si="43"/>
        <v>25</v>
      </c>
      <c r="I51" s="27">
        <f t="shared" si="48"/>
        <v>100000</v>
      </c>
      <c r="J51" s="56">
        <f>'SPWL Reserve'!J41</f>
        <v>4.18</v>
      </c>
      <c r="K51" s="52">
        <f t="shared" si="49"/>
        <v>418</v>
      </c>
      <c r="L51" s="28"/>
      <c r="M51" s="96">
        <f>'SPWL Reserve'!K41*1000</f>
        <v>25.623223656035577</v>
      </c>
      <c r="N51" s="9">
        <v>0</v>
      </c>
      <c r="O51" s="30">
        <f t="shared" si="35"/>
        <v>0.78509438670813192</v>
      </c>
      <c r="P51" s="30">
        <f t="shared" si="50"/>
        <v>2.0116649061720549E-2</v>
      </c>
      <c r="Q51" s="30">
        <f t="shared" si="51"/>
        <v>0</v>
      </c>
      <c r="R51" s="30">
        <f t="shared" si="52"/>
        <v>0.76497773764641142</v>
      </c>
      <c r="S51" s="28"/>
      <c r="T51" s="52">
        <f t="shared" si="53"/>
        <v>313.25266029654466</v>
      </c>
      <c r="U51" s="52">
        <f t="shared" si="45"/>
        <v>319.76069433619995</v>
      </c>
      <c r="V51" s="19"/>
      <c r="W51" s="19"/>
      <c r="X51" s="53">
        <f t="shared" si="54"/>
        <v>1179.2815554757599</v>
      </c>
      <c r="Y51" s="53">
        <f t="shared" si="55"/>
        <v>-58.964077773787992</v>
      </c>
      <c r="Z51" s="53">
        <f t="shared" si="55"/>
        <v>-19.124443441160285</v>
      </c>
      <c r="AA51" s="53">
        <f t="shared" si="56"/>
        <v>-2011.664906172055</v>
      </c>
      <c r="AB51" s="53">
        <f t="shared" si="57"/>
        <v>-910.4718719112434</v>
      </c>
      <c r="AC51" s="53">
        <f t="shared" si="58"/>
        <v>-7.5438186368836035</v>
      </c>
      <c r="AD51" s="53">
        <f t="shared" si="37"/>
        <v>117.69056573407501</v>
      </c>
      <c r="AE51" s="53">
        <f t="shared" si="59"/>
        <v>-800.32512481405206</v>
      </c>
      <c r="AF51" s="19"/>
      <c r="AG51" s="46"/>
      <c r="AH51" s="19"/>
      <c r="AI51" s="55">
        <f t="shared" si="60"/>
        <v>33</v>
      </c>
      <c r="AJ51" s="27">
        <f t="shared" si="61"/>
        <v>1541.5893789328131</v>
      </c>
      <c r="AK51" s="27">
        <f t="shared" si="61"/>
        <v>77.07946894664066</v>
      </c>
      <c r="AL51" s="28">
        <f t="shared" si="62"/>
        <v>25</v>
      </c>
      <c r="AM51" s="27">
        <f t="shared" si="63"/>
        <v>100000</v>
      </c>
      <c r="AN51" s="56">
        <f t="shared" si="25"/>
        <v>4.18</v>
      </c>
      <c r="AO51" s="52">
        <f t="shared" si="64"/>
        <v>418</v>
      </c>
      <c r="AP51" s="28"/>
      <c r="AQ51" s="9">
        <f>M51*'Lapse &amp; Death Age 36-45'!$B$31</f>
        <v>21.923870740695442</v>
      </c>
      <c r="AR51" s="9">
        <f t="shared" si="65"/>
        <v>0</v>
      </c>
      <c r="AS51" s="30">
        <f t="shared" si="66"/>
        <v>0.81315698853140761</v>
      </c>
      <c r="AT51" s="30">
        <f t="shared" si="67"/>
        <v>1.7827548708455748E-2</v>
      </c>
      <c r="AU51" s="30">
        <f t="shared" si="68"/>
        <v>0</v>
      </c>
      <c r="AV51" s="30">
        <f t="shared" si="69"/>
        <v>0.7953294398229519</v>
      </c>
      <c r="AW51" s="28"/>
      <c r="AX51" s="52">
        <f t="shared" si="70"/>
        <v>324.44963842403166</v>
      </c>
      <c r="AY51" s="52">
        <f t="shared" si="71"/>
        <v>332.44770584599388</v>
      </c>
      <c r="AZ51" s="19"/>
      <c r="BA51" s="19"/>
      <c r="BB51" s="53">
        <f t="shared" si="72"/>
        <v>1179.2815554757599</v>
      </c>
      <c r="BC51" s="53">
        <f t="shared" si="73"/>
        <v>-58.964077773787992</v>
      </c>
      <c r="BD51" s="53">
        <f t="shared" si="73"/>
        <v>-19.124443441160285</v>
      </c>
      <c r="BE51" s="53">
        <f t="shared" si="74"/>
        <v>-1782.7548708455747</v>
      </c>
      <c r="BF51" s="53">
        <f t="shared" si="75"/>
        <v>-681.56183658476311</v>
      </c>
      <c r="BG51" s="53">
        <f t="shared" si="76"/>
        <v>-7.5438186368836035</v>
      </c>
      <c r="BH51" s="53">
        <f t="shared" si="42"/>
        <v>118.60979434759498</v>
      </c>
      <c r="BI51" s="53">
        <f t="shared" si="77"/>
        <v>-570.4958608740518</v>
      </c>
    </row>
    <row r="52" spans="1:61" x14ac:dyDescent="0.2">
      <c r="A52" s="34"/>
      <c r="B52" s="89"/>
      <c r="C52" s="91"/>
      <c r="D52" s="19"/>
      <c r="E52" s="55">
        <f t="shared" si="46"/>
        <v>34</v>
      </c>
      <c r="F52" s="27">
        <f t="shared" si="47"/>
        <v>1541.5893789328131</v>
      </c>
      <c r="G52" s="27">
        <f t="shared" si="44"/>
        <v>77.07946894664066</v>
      </c>
      <c r="H52" s="28">
        <f t="shared" si="43"/>
        <v>25</v>
      </c>
      <c r="I52" s="27">
        <f t="shared" si="48"/>
        <v>100000</v>
      </c>
      <c r="J52" s="56">
        <f>'SPWL Reserve'!J42</f>
        <v>4.375</v>
      </c>
      <c r="K52" s="52">
        <f t="shared" si="49"/>
        <v>437.5</v>
      </c>
      <c r="L52" s="28"/>
      <c r="M52" s="96">
        <f>'SPWL Reserve'!K42*1000</f>
        <v>28.637207678475217</v>
      </c>
      <c r="N52" s="9">
        <v>0</v>
      </c>
      <c r="O52" s="30">
        <f t="shared" si="35"/>
        <v>0.76497773764641142</v>
      </c>
      <c r="P52" s="30">
        <f t="shared" si="50"/>
        <v>2.1906826342390412E-2</v>
      </c>
      <c r="Q52" s="30">
        <f t="shared" si="51"/>
        <v>0</v>
      </c>
      <c r="R52" s="30">
        <f t="shared" si="52"/>
        <v>0.74307091130402103</v>
      </c>
      <c r="S52" s="28"/>
      <c r="T52" s="52">
        <f t="shared" si="53"/>
        <v>319.76069433619995</v>
      </c>
      <c r="U52" s="52">
        <f t="shared" si="45"/>
        <v>325.09352369550919</v>
      </c>
      <c r="V52" s="19"/>
      <c r="W52" s="19"/>
      <c r="X52" s="53">
        <f t="shared" si="54"/>
        <v>1145.5102246602053</v>
      </c>
      <c r="Y52" s="53">
        <f t="shared" si="55"/>
        <v>-57.275511233010263</v>
      </c>
      <c r="Z52" s="53">
        <f t="shared" si="55"/>
        <v>-18.576772782600525</v>
      </c>
      <c r="AA52" s="53">
        <f t="shared" si="56"/>
        <v>-2190.6826342390414</v>
      </c>
      <c r="AB52" s="53">
        <f t="shared" si="57"/>
        <v>-1121.0246935944469</v>
      </c>
      <c r="AC52" s="53">
        <f t="shared" si="58"/>
        <v>-6.5083065763059</v>
      </c>
      <c r="AD52" s="53">
        <f t="shared" si="37"/>
        <v>115.59097926105451</v>
      </c>
      <c r="AE52" s="53">
        <f t="shared" si="59"/>
        <v>-1011.9420209096983</v>
      </c>
      <c r="AF52" s="19"/>
      <c r="AG52" s="46"/>
      <c r="AH52" s="19"/>
      <c r="AI52" s="55">
        <f t="shared" si="60"/>
        <v>34</v>
      </c>
      <c r="AJ52" s="27">
        <f t="shared" si="61"/>
        <v>1541.5893789328131</v>
      </c>
      <c r="AK52" s="27">
        <f t="shared" si="61"/>
        <v>77.07946894664066</v>
      </c>
      <c r="AL52" s="28">
        <f t="shared" si="62"/>
        <v>25</v>
      </c>
      <c r="AM52" s="27">
        <f t="shared" si="63"/>
        <v>100000</v>
      </c>
      <c r="AN52" s="56">
        <f t="shared" si="25"/>
        <v>4.375</v>
      </c>
      <c r="AO52" s="52">
        <f t="shared" si="64"/>
        <v>437.5</v>
      </c>
      <c r="AP52" s="28"/>
      <c r="AQ52" s="9">
        <f>M52*'Lapse &amp; Death Age 36-45'!$B$31</f>
        <v>24.502710819895359</v>
      </c>
      <c r="AR52" s="9">
        <f t="shared" si="65"/>
        <v>0</v>
      </c>
      <c r="AS52" s="30">
        <f t="shared" si="66"/>
        <v>0.7953294398229519</v>
      </c>
      <c r="AT52" s="30">
        <f t="shared" si="67"/>
        <v>1.948772727053116E-2</v>
      </c>
      <c r="AU52" s="30">
        <f t="shared" si="68"/>
        <v>0</v>
      </c>
      <c r="AV52" s="30">
        <f t="shared" si="69"/>
        <v>0.77584171255242074</v>
      </c>
      <c r="AW52" s="28"/>
      <c r="AX52" s="52">
        <f t="shared" si="70"/>
        <v>332.44770584599388</v>
      </c>
      <c r="AY52" s="52">
        <f t="shared" si="71"/>
        <v>339.43074924168405</v>
      </c>
      <c r="AZ52" s="19"/>
      <c r="BA52" s="19"/>
      <c r="BB52" s="53">
        <f t="shared" si="72"/>
        <v>1145.5102246602053</v>
      </c>
      <c r="BC52" s="53">
        <f t="shared" si="73"/>
        <v>-57.275511233010263</v>
      </c>
      <c r="BD52" s="53">
        <f t="shared" si="73"/>
        <v>-18.576772782600525</v>
      </c>
      <c r="BE52" s="53">
        <f t="shared" si="74"/>
        <v>-1948.7727270531159</v>
      </c>
      <c r="BF52" s="53">
        <f t="shared" si="75"/>
        <v>-879.11478640852147</v>
      </c>
      <c r="BG52" s="53">
        <f t="shared" si="76"/>
        <v>-6.5083065763059</v>
      </c>
      <c r="BH52" s="53">
        <f t="shared" si="42"/>
        <v>116.63253385436307</v>
      </c>
      <c r="BI52" s="53">
        <f t="shared" si="77"/>
        <v>-768.99055913046436</v>
      </c>
    </row>
    <row r="53" spans="1:61" x14ac:dyDescent="0.2">
      <c r="A53" s="34"/>
      <c r="B53" s="89"/>
      <c r="C53" s="91"/>
      <c r="D53" s="19"/>
      <c r="E53" s="55">
        <f t="shared" si="46"/>
        <v>35</v>
      </c>
      <c r="F53" s="27">
        <f t="shared" si="47"/>
        <v>1541.5893789328131</v>
      </c>
      <c r="G53" s="27">
        <f t="shared" si="44"/>
        <v>77.07946894664066</v>
      </c>
      <c r="H53" s="28">
        <f t="shared" si="43"/>
        <v>25</v>
      </c>
      <c r="I53" s="27">
        <f t="shared" si="48"/>
        <v>100000</v>
      </c>
      <c r="J53" s="56">
        <f>'SPWL Reserve'!J43</f>
        <v>4.5739999999999998</v>
      </c>
      <c r="K53" s="52">
        <f t="shared" si="49"/>
        <v>457.4</v>
      </c>
      <c r="L53" s="28"/>
      <c r="M53" s="96">
        <f>'SPWL Reserve'!K43*1000</f>
        <v>32.079455446734435</v>
      </c>
      <c r="N53" s="9">
        <v>0</v>
      </c>
      <c r="O53" s="30">
        <f t="shared" si="35"/>
        <v>0.74307091130402103</v>
      </c>
      <c r="P53" s="30">
        <f t="shared" si="50"/>
        <v>2.3837310192941698E-2</v>
      </c>
      <c r="Q53" s="30">
        <f t="shared" si="51"/>
        <v>0</v>
      </c>
      <c r="R53" s="30">
        <f t="shared" si="52"/>
        <v>0.71923360111107937</v>
      </c>
      <c r="S53" s="28"/>
      <c r="T53" s="52">
        <f t="shared" si="53"/>
        <v>325.09352369550919</v>
      </c>
      <c r="U53" s="52">
        <f t="shared" si="45"/>
        <v>328.97744914820771</v>
      </c>
      <c r="V53" s="19"/>
      <c r="W53" s="19"/>
      <c r="X53" s="53">
        <f t="shared" si="54"/>
        <v>1108.7628804444396</v>
      </c>
      <c r="Y53" s="53">
        <f t="shared" si="55"/>
        <v>-55.438144022221977</v>
      </c>
      <c r="Z53" s="53">
        <f t="shared" si="55"/>
        <v>-17.980840027776985</v>
      </c>
      <c r="AA53" s="53">
        <f t="shared" si="56"/>
        <v>-2383.73101929417</v>
      </c>
      <c r="AB53" s="53">
        <f t="shared" si="57"/>
        <v>-1348.3871228997293</v>
      </c>
      <c r="AC53" s="53">
        <f t="shared" si="58"/>
        <v>-5.2028746101542289</v>
      </c>
      <c r="AD53" s="53">
        <f t="shared" si="37"/>
        <v>113.16280979312818</v>
      </c>
      <c r="AE53" s="53">
        <f t="shared" si="59"/>
        <v>-1240.4271877167553</v>
      </c>
      <c r="AF53" s="19"/>
      <c r="AG53" s="46"/>
      <c r="AH53" s="19"/>
      <c r="AI53" s="55">
        <f t="shared" si="60"/>
        <v>35</v>
      </c>
      <c r="AJ53" s="27">
        <f t="shared" si="61"/>
        <v>1541.5893789328131</v>
      </c>
      <c r="AK53" s="27">
        <f t="shared" si="61"/>
        <v>77.07946894664066</v>
      </c>
      <c r="AL53" s="28">
        <f t="shared" si="62"/>
        <v>25</v>
      </c>
      <c r="AM53" s="27">
        <f t="shared" si="63"/>
        <v>100000</v>
      </c>
      <c r="AN53" s="56">
        <f t="shared" si="25"/>
        <v>4.5739999999999998</v>
      </c>
      <c r="AO53" s="52">
        <f t="shared" si="64"/>
        <v>457.4</v>
      </c>
      <c r="AP53" s="28"/>
      <c r="AQ53" s="9">
        <f>M53*'Lapse &amp; Death Age 36-45'!$B$31</f>
        <v>27.447984066612154</v>
      </c>
      <c r="AR53" s="9">
        <f t="shared" si="65"/>
        <v>0</v>
      </c>
      <c r="AS53" s="30">
        <f t="shared" si="66"/>
        <v>0.77584171255242074</v>
      </c>
      <c r="AT53" s="30">
        <f t="shared" si="67"/>
        <v>2.129529096435193E-2</v>
      </c>
      <c r="AU53" s="30">
        <f t="shared" si="68"/>
        <v>0</v>
      </c>
      <c r="AV53" s="30">
        <f t="shared" si="69"/>
        <v>0.75454642158806884</v>
      </c>
      <c r="AW53" s="28"/>
      <c r="AX53" s="52">
        <f t="shared" si="70"/>
        <v>339.43074924168405</v>
      </c>
      <c r="AY53" s="52">
        <f t="shared" si="71"/>
        <v>345.12953323438268</v>
      </c>
      <c r="AZ53" s="19"/>
      <c r="BA53" s="19"/>
      <c r="BB53" s="53">
        <f t="shared" si="72"/>
        <v>1108.7628804444396</v>
      </c>
      <c r="BC53" s="53">
        <f t="shared" si="73"/>
        <v>-55.438144022221977</v>
      </c>
      <c r="BD53" s="53">
        <f t="shared" si="73"/>
        <v>-17.980840027776985</v>
      </c>
      <c r="BE53" s="53">
        <f t="shared" si="74"/>
        <v>-2129.529096435193</v>
      </c>
      <c r="BF53" s="53">
        <f t="shared" si="75"/>
        <v>-1094.1852000407523</v>
      </c>
      <c r="BG53" s="53">
        <f t="shared" si="76"/>
        <v>-5.2028746101542289</v>
      </c>
      <c r="BH53" s="53">
        <f t="shared" si="42"/>
        <v>114.33984057862023</v>
      </c>
      <c r="BI53" s="53">
        <f t="shared" si="77"/>
        <v>-985.04823407228628</v>
      </c>
    </row>
    <row r="54" spans="1:61" x14ac:dyDescent="0.2">
      <c r="A54" s="34"/>
      <c r="B54" s="89"/>
      <c r="C54" s="91"/>
      <c r="D54" s="19"/>
      <c r="E54" s="55">
        <f t="shared" si="46"/>
        <v>36</v>
      </c>
      <c r="F54" s="27">
        <f t="shared" si="47"/>
        <v>1541.5893789328131</v>
      </c>
      <c r="G54" s="27">
        <f t="shared" si="44"/>
        <v>77.07946894664066</v>
      </c>
      <c r="H54" s="28">
        <f t="shared" si="43"/>
        <v>25</v>
      </c>
      <c r="I54" s="27">
        <f t="shared" si="48"/>
        <v>100000</v>
      </c>
      <c r="J54" s="56">
        <f>'SPWL Reserve'!J44</f>
        <v>4.7770000000000001</v>
      </c>
      <c r="K54" s="52">
        <f t="shared" si="49"/>
        <v>477.7</v>
      </c>
      <c r="L54" s="28"/>
      <c r="M54" s="96">
        <f>'SPWL Reserve'!K44*1000</f>
        <v>35.983846857204576</v>
      </c>
      <c r="N54" s="9">
        <v>0</v>
      </c>
      <c r="O54" s="30">
        <f t="shared" si="35"/>
        <v>0.71923360111107937</v>
      </c>
      <c r="P54" s="30">
        <f t="shared" si="50"/>
        <v>2.5880791756936843E-2</v>
      </c>
      <c r="Q54" s="30">
        <f t="shared" si="51"/>
        <v>0</v>
      </c>
      <c r="R54" s="30">
        <f t="shared" si="52"/>
        <v>0.69335280935414256</v>
      </c>
      <c r="S54" s="28"/>
      <c r="T54" s="52">
        <f t="shared" si="53"/>
        <v>328.97744914820771</v>
      </c>
      <c r="U54" s="52">
        <f t="shared" si="45"/>
        <v>331.21463702847387</v>
      </c>
      <c r="V54" s="19"/>
      <c r="W54" s="19"/>
      <c r="X54" s="53">
        <f t="shared" si="54"/>
        <v>1068.8653267535738</v>
      </c>
      <c r="Y54" s="53">
        <f t="shared" si="55"/>
        <v>-53.443266337678693</v>
      </c>
      <c r="Z54" s="53">
        <f t="shared" si="55"/>
        <v>-17.333820233853565</v>
      </c>
      <c r="AA54" s="53">
        <f t="shared" si="56"/>
        <v>-2588.0791756936842</v>
      </c>
      <c r="AB54" s="53">
        <f t="shared" si="57"/>
        <v>-1589.9909355116426</v>
      </c>
      <c r="AC54" s="53">
        <f t="shared" si="58"/>
        <v>-3.6972564203034075</v>
      </c>
      <c r="AD54" s="53">
        <f t="shared" si="37"/>
        <v>110.37000189897645</v>
      </c>
      <c r="AE54" s="53">
        <f t="shared" si="59"/>
        <v>-1483.3181900329696</v>
      </c>
      <c r="AF54" s="19"/>
      <c r="AG54" s="46"/>
      <c r="AH54" s="19"/>
      <c r="AI54" s="55">
        <f t="shared" si="60"/>
        <v>36</v>
      </c>
      <c r="AJ54" s="27">
        <f t="shared" si="61"/>
        <v>1541.5893789328131</v>
      </c>
      <c r="AK54" s="27">
        <f t="shared" si="61"/>
        <v>77.07946894664066</v>
      </c>
      <c r="AL54" s="28">
        <f t="shared" si="62"/>
        <v>25</v>
      </c>
      <c r="AM54" s="27">
        <f t="shared" si="63"/>
        <v>100000</v>
      </c>
      <c r="AN54" s="56">
        <f t="shared" si="25"/>
        <v>4.7770000000000001</v>
      </c>
      <c r="AO54" s="52">
        <f t="shared" si="64"/>
        <v>477.7</v>
      </c>
      <c r="AP54" s="28"/>
      <c r="AQ54" s="9">
        <f>M54*'Lapse &amp; Death Age 36-45'!$B$31</f>
        <v>30.788678967195668</v>
      </c>
      <c r="AR54" s="9">
        <f t="shared" si="65"/>
        <v>0</v>
      </c>
      <c r="AS54" s="30">
        <f t="shared" si="66"/>
        <v>0.75454642158806884</v>
      </c>
      <c r="AT54" s="30">
        <f t="shared" si="67"/>
        <v>2.3231487540121332E-2</v>
      </c>
      <c r="AU54" s="30">
        <f t="shared" si="68"/>
        <v>0</v>
      </c>
      <c r="AV54" s="30">
        <f t="shared" si="69"/>
        <v>0.73131493404794745</v>
      </c>
      <c r="AW54" s="28"/>
      <c r="AX54" s="52">
        <f t="shared" si="70"/>
        <v>345.12953323438268</v>
      </c>
      <c r="AY54" s="52">
        <f t="shared" si="71"/>
        <v>349.34914399470449</v>
      </c>
      <c r="AZ54" s="19"/>
      <c r="BA54" s="19"/>
      <c r="BB54" s="53">
        <f t="shared" si="72"/>
        <v>1068.8653267535738</v>
      </c>
      <c r="BC54" s="53">
        <f t="shared" si="73"/>
        <v>-53.443266337678693</v>
      </c>
      <c r="BD54" s="53">
        <f t="shared" si="73"/>
        <v>-17.333820233853565</v>
      </c>
      <c r="BE54" s="53">
        <f t="shared" si="74"/>
        <v>-2323.1487540121329</v>
      </c>
      <c r="BF54" s="53">
        <f t="shared" si="75"/>
        <v>-1325.0605138300914</v>
      </c>
      <c r="BG54" s="53">
        <f t="shared" si="76"/>
        <v>-3.6972564203034075</v>
      </c>
      <c r="BH54" s="53">
        <f t="shared" si="42"/>
        <v>111.69602555383601</v>
      </c>
      <c r="BI54" s="53">
        <f t="shared" si="77"/>
        <v>-1217.0617446965587</v>
      </c>
    </row>
    <row r="55" spans="1:61" x14ac:dyDescent="0.2">
      <c r="A55" s="34"/>
      <c r="B55" s="89"/>
      <c r="C55" s="91"/>
      <c r="D55" s="19"/>
      <c r="E55" s="55">
        <f t="shared" si="46"/>
        <v>37</v>
      </c>
      <c r="F55" s="27">
        <f t="shared" si="47"/>
        <v>1541.5893789328131</v>
      </c>
      <c r="G55" s="27">
        <f t="shared" si="44"/>
        <v>77.07946894664066</v>
      </c>
      <c r="H55" s="28">
        <f t="shared" si="43"/>
        <v>25</v>
      </c>
      <c r="I55" s="27">
        <f t="shared" si="48"/>
        <v>100000</v>
      </c>
      <c r="J55" s="56">
        <f>'SPWL Reserve'!J45</f>
        <v>4.984</v>
      </c>
      <c r="K55" s="52">
        <f t="shared" si="49"/>
        <v>498.4</v>
      </c>
      <c r="L55" s="28"/>
      <c r="M55" s="96">
        <f>'SPWL Reserve'!K45*1000</f>
        <v>40.388565248208387</v>
      </c>
      <c r="N55" s="9">
        <v>0</v>
      </c>
      <c r="O55" s="30">
        <f t="shared" si="35"/>
        <v>0.69335280935414256</v>
      </c>
      <c r="P55" s="30">
        <f t="shared" si="50"/>
        <v>2.8003525180628375E-2</v>
      </c>
      <c r="Q55" s="30">
        <f t="shared" si="51"/>
        <v>0</v>
      </c>
      <c r="R55" s="30">
        <f t="shared" si="52"/>
        <v>0.66534928417351424</v>
      </c>
      <c r="S55" s="28"/>
      <c r="T55" s="52">
        <f t="shared" si="53"/>
        <v>331.21463702847387</v>
      </c>
      <c r="U55" s="52">
        <f t="shared" si="45"/>
        <v>331.61008323207949</v>
      </c>
      <c r="V55" s="19"/>
      <c r="W55" s="19"/>
      <c r="X55" s="53">
        <f t="shared" si="54"/>
        <v>1025.6953897624396</v>
      </c>
      <c r="Y55" s="53">
        <f t="shared" si="55"/>
        <v>-51.284769488121981</v>
      </c>
      <c r="Z55" s="53">
        <f t="shared" si="55"/>
        <v>-16.633732104337856</v>
      </c>
      <c r="AA55" s="53">
        <f t="shared" si="56"/>
        <v>-2800.3525180628376</v>
      </c>
      <c r="AB55" s="53">
        <f t="shared" si="57"/>
        <v>-1842.5756298928577</v>
      </c>
      <c r="AC55" s="53">
        <f t="shared" si="58"/>
        <v>-1.989148931342033</v>
      </c>
      <c r="AD55" s="53">
        <f t="shared" si="37"/>
        <v>107.18678570076476</v>
      </c>
      <c r="AE55" s="53">
        <f t="shared" si="59"/>
        <v>-1737.3779931234349</v>
      </c>
      <c r="AF55" s="19"/>
      <c r="AG55" s="46"/>
      <c r="AH55" s="19"/>
      <c r="AI55" s="55">
        <f t="shared" si="60"/>
        <v>37</v>
      </c>
      <c r="AJ55" s="27">
        <f t="shared" si="61"/>
        <v>1541.5893789328131</v>
      </c>
      <c r="AK55" s="27">
        <f t="shared" si="61"/>
        <v>77.07946894664066</v>
      </c>
      <c r="AL55" s="28">
        <f t="shared" si="62"/>
        <v>25</v>
      </c>
      <c r="AM55" s="27">
        <f t="shared" si="63"/>
        <v>100000</v>
      </c>
      <c r="AN55" s="56">
        <f t="shared" si="25"/>
        <v>4.984</v>
      </c>
      <c r="AO55" s="52">
        <f t="shared" si="64"/>
        <v>498.4</v>
      </c>
      <c r="AP55" s="28"/>
      <c r="AQ55" s="9">
        <f>M55*'Lapse &amp; Death Age 36-45'!$B$31</f>
        <v>34.557466140498306</v>
      </c>
      <c r="AR55" s="9">
        <f t="shared" si="65"/>
        <v>0</v>
      </c>
      <c r="AS55" s="30">
        <f t="shared" si="66"/>
        <v>0.73131493404794745</v>
      </c>
      <c r="AT55" s="30">
        <f t="shared" si="67"/>
        <v>2.5272391071402694E-2</v>
      </c>
      <c r="AU55" s="30">
        <f t="shared" si="68"/>
        <v>0</v>
      </c>
      <c r="AV55" s="30">
        <f t="shared" si="69"/>
        <v>0.70604254297654478</v>
      </c>
      <c r="AW55" s="28"/>
      <c r="AX55" s="52">
        <f t="shared" si="70"/>
        <v>349.34914399470449</v>
      </c>
      <c r="AY55" s="52">
        <f t="shared" si="71"/>
        <v>351.89160341950992</v>
      </c>
      <c r="AZ55" s="19"/>
      <c r="BA55" s="19"/>
      <c r="BB55" s="53">
        <f t="shared" si="72"/>
        <v>1025.6953897624396</v>
      </c>
      <c r="BC55" s="53">
        <f t="shared" si="73"/>
        <v>-51.284769488121981</v>
      </c>
      <c r="BD55" s="53">
        <f t="shared" si="73"/>
        <v>-16.633732104337856</v>
      </c>
      <c r="BE55" s="53">
        <f t="shared" si="74"/>
        <v>-2527.2391071402694</v>
      </c>
      <c r="BF55" s="53">
        <f t="shared" si="75"/>
        <v>-1569.4622189702895</v>
      </c>
      <c r="BG55" s="53">
        <f t="shared" si="76"/>
        <v>-1.989148931342033</v>
      </c>
      <c r="BH55" s="53">
        <f t="shared" si="42"/>
        <v>108.67555860945828</v>
      </c>
      <c r="BI55" s="53">
        <f t="shared" si="77"/>
        <v>-1462.7758092921733</v>
      </c>
    </row>
    <row r="56" spans="1:61" x14ac:dyDescent="0.2">
      <c r="A56" s="34"/>
      <c r="B56" s="89"/>
      <c r="C56" s="91"/>
      <c r="D56" s="19"/>
      <c r="E56" s="55">
        <f t="shared" si="46"/>
        <v>38</v>
      </c>
      <c r="F56" s="27">
        <f t="shared" si="47"/>
        <v>1541.5893789328131</v>
      </c>
      <c r="G56" s="27">
        <f t="shared" si="44"/>
        <v>77.07946894664066</v>
      </c>
      <c r="H56" s="28">
        <f t="shared" si="43"/>
        <v>25</v>
      </c>
      <c r="I56" s="27">
        <f t="shared" si="48"/>
        <v>100000</v>
      </c>
      <c r="J56" s="56">
        <f>'SPWL Reserve'!J46</f>
        <v>5.194</v>
      </c>
      <c r="K56" s="52">
        <f t="shared" si="49"/>
        <v>519.4</v>
      </c>
      <c r="L56" s="28"/>
      <c r="M56" s="96">
        <f>'SPWL Reserve'!K46*1000</f>
        <v>45.350819239364668</v>
      </c>
      <c r="N56" s="9">
        <v>0</v>
      </c>
      <c r="O56" s="30">
        <f t="shared" si="35"/>
        <v>0.66534928417351424</v>
      </c>
      <c r="P56" s="30">
        <f t="shared" si="50"/>
        <v>3.0174135117593721E-2</v>
      </c>
      <c r="Q56" s="30">
        <f t="shared" si="51"/>
        <v>0</v>
      </c>
      <c r="R56" s="30">
        <f t="shared" si="52"/>
        <v>0.63517514905592054</v>
      </c>
      <c r="S56" s="28"/>
      <c r="T56" s="52">
        <f t="shared" si="53"/>
        <v>331.61008323207949</v>
      </c>
      <c r="U56" s="52">
        <f t="shared" si="45"/>
        <v>329.9099724196451</v>
      </c>
      <c r="V56" s="19"/>
      <c r="W56" s="19"/>
      <c r="X56" s="53">
        <f t="shared" si="54"/>
        <v>979.17926354667361</v>
      </c>
      <c r="Y56" s="53">
        <f t="shared" si="55"/>
        <v>-48.958963177333679</v>
      </c>
      <c r="Z56" s="53">
        <f t="shared" si="55"/>
        <v>-15.879378726398013</v>
      </c>
      <c r="AA56" s="53">
        <f t="shared" si="56"/>
        <v>-3017.4135117593719</v>
      </c>
      <c r="AB56" s="53">
        <f t="shared" si="57"/>
        <v>-2103.0725901164301</v>
      </c>
      <c r="AC56" s="53">
        <f t="shared" si="58"/>
        <v>-1.5378017618639106E-2</v>
      </c>
      <c r="AD56" s="53">
        <f t="shared" si="37"/>
        <v>103.59139589349454</v>
      </c>
      <c r="AE56" s="53">
        <f t="shared" si="59"/>
        <v>-1999.4965722405543</v>
      </c>
      <c r="AF56" s="19"/>
      <c r="AG56" s="46"/>
      <c r="AH56" s="19"/>
      <c r="AI56" s="55">
        <f t="shared" si="60"/>
        <v>38</v>
      </c>
      <c r="AJ56" s="27">
        <f t="shared" si="61"/>
        <v>1541.5893789328131</v>
      </c>
      <c r="AK56" s="27">
        <f t="shared" si="61"/>
        <v>77.07946894664066</v>
      </c>
      <c r="AL56" s="28">
        <f t="shared" si="62"/>
        <v>25</v>
      </c>
      <c r="AM56" s="27">
        <f t="shared" si="63"/>
        <v>100000</v>
      </c>
      <c r="AN56" s="56">
        <f t="shared" si="25"/>
        <v>5.194</v>
      </c>
      <c r="AO56" s="52">
        <f t="shared" si="64"/>
        <v>519.4</v>
      </c>
      <c r="AP56" s="28"/>
      <c r="AQ56" s="9">
        <f>M56*'Lapse &amp; Death Age 36-45'!$B$31</f>
        <v>38.803294711681396</v>
      </c>
      <c r="AR56" s="9">
        <f t="shared" si="65"/>
        <v>0</v>
      </c>
      <c r="AS56" s="30">
        <f t="shared" si="66"/>
        <v>0.70604254297654478</v>
      </c>
      <c r="AT56" s="30">
        <f t="shared" si="67"/>
        <v>2.7396776874103846E-2</v>
      </c>
      <c r="AU56" s="30">
        <f t="shared" si="68"/>
        <v>0</v>
      </c>
      <c r="AV56" s="30">
        <f t="shared" si="69"/>
        <v>0.67864576610244098</v>
      </c>
      <c r="AW56" s="28"/>
      <c r="AX56" s="52">
        <f t="shared" si="70"/>
        <v>351.89160341950992</v>
      </c>
      <c r="AY56" s="52">
        <f t="shared" si="71"/>
        <v>352.48861091360783</v>
      </c>
      <c r="AZ56" s="19"/>
      <c r="BA56" s="19"/>
      <c r="BB56" s="53">
        <f t="shared" si="72"/>
        <v>979.17926354667361</v>
      </c>
      <c r="BC56" s="53">
        <f t="shared" si="73"/>
        <v>-48.958963177333679</v>
      </c>
      <c r="BD56" s="53">
        <f t="shared" si="73"/>
        <v>-15.879378726398013</v>
      </c>
      <c r="BE56" s="53">
        <f t="shared" si="74"/>
        <v>-2739.6776874103848</v>
      </c>
      <c r="BF56" s="53">
        <f t="shared" si="75"/>
        <v>-1825.336765767443</v>
      </c>
      <c r="BG56" s="53">
        <f t="shared" si="76"/>
        <v>-1.5378017618639106E-2</v>
      </c>
      <c r="BH56" s="53">
        <f t="shared" si="42"/>
        <v>105.25643028667622</v>
      </c>
      <c r="BI56" s="53">
        <f t="shared" si="77"/>
        <v>-1720.0957134983853</v>
      </c>
    </row>
    <row r="57" spans="1:61" x14ac:dyDescent="0.2">
      <c r="A57" s="34"/>
      <c r="B57" s="89"/>
      <c r="C57" s="91"/>
      <c r="D57" s="19"/>
      <c r="E57" s="55">
        <f t="shared" si="46"/>
        <v>39</v>
      </c>
      <c r="F57" s="27">
        <f t="shared" si="47"/>
        <v>1541.5893789328131</v>
      </c>
      <c r="G57" s="27">
        <f t="shared" si="44"/>
        <v>77.07946894664066</v>
      </c>
      <c r="H57" s="28">
        <f t="shared" si="43"/>
        <v>25</v>
      </c>
      <c r="I57" s="27">
        <f t="shared" si="48"/>
        <v>100000</v>
      </c>
      <c r="J57" s="56">
        <f>'SPWL Reserve'!J47</f>
        <v>5.407</v>
      </c>
      <c r="K57" s="52">
        <f t="shared" si="49"/>
        <v>540.70000000000005</v>
      </c>
      <c r="L57" s="28"/>
      <c r="M57" s="96">
        <f>'SPWL Reserve'!K47*1000</f>
        <v>50.932973429504443</v>
      </c>
      <c r="N57" s="9">
        <v>0</v>
      </c>
      <c r="O57" s="30">
        <f t="shared" si="35"/>
        <v>0.63517514905592054</v>
      </c>
      <c r="P57" s="30">
        <f t="shared" si="50"/>
        <v>3.2351358989946725E-2</v>
      </c>
      <c r="Q57" s="30">
        <f t="shared" si="51"/>
        <v>0</v>
      </c>
      <c r="R57" s="30">
        <f t="shared" si="52"/>
        <v>0.60282379006597386</v>
      </c>
      <c r="S57" s="28"/>
      <c r="T57" s="52">
        <f t="shared" si="53"/>
        <v>329.9099724196451</v>
      </c>
      <c r="U57" s="52">
        <f t="shared" si="45"/>
        <v>325.94682328867208</v>
      </c>
      <c r="V57" s="19"/>
      <c r="W57" s="19"/>
      <c r="X57" s="53">
        <f t="shared" si="54"/>
        <v>929.30675213372922</v>
      </c>
      <c r="Y57" s="53">
        <f t="shared" si="55"/>
        <v>-46.465337606686461</v>
      </c>
      <c r="Z57" s="53">
        <f t="shared" si="55"/>
        <v>-15.070594751649347</v>
      </c>
      <c r="AA57" s="53">
        <f t="shared" si="56"/>
        <v>-3235.1358989946725</v>
      </c>
      <c r="AB57" s="53">
        <f t="shared" si="57"/>
        <v>-2367.3650792192793</v>
      </c>
      <c r="AC57" s="53">
        <f t="shared" si="58"/>
        <v>2.1432151051870907</v>
      </c>
      <c r="AD57" s="53">
        <f t="shared" si="37"/>
        <v>99.562200021696796</v>
      </c>
      <c r="AE57" s="53">
        <f t="shared" si="59"/>
        <v>-2265.6596640923954</v>
      </c>
      <c r="AF57" s="19"/>
      <c r="AG57" s="46"/>
      <c r="AH57" s="19"/>
      <c r="AI57" s="55">
        <f t="shared" si="60"/>
        <v>39</v>
      </c>
      <c r="AJ57" s="27">
        <f t="shared" si="61"/>
        <v>1541.5893789328131</v>
      </c>
      <c r="AK57" s="27">
        <f t="shared" si="61"/>
        <v>77.07946894664066</v>
      </c>
      <c r="AL57" s="28">
        <f t="shared" si="62"/>
        <v>25</v>
      </c>
      <c r="AM57" s="27">
        <f t="shared" si="63"/>
        <v>100000</v>
      </c>
      <c r="AN57" s="56">
        <f t="shared" si="25"/>
        <v>5.407</v>
      </c>
      <c r="AO57" s="52">
        <f t="shared" si="64"/>
        <v>540.70000000000005</v>
      </c>
      <c r="AP57" s="28"/>
      <c r="AQ57" s="9">
        <f>M57*'Lapse &amp; Death Age 36-45'!$B$31</f>
        <v>43.579525390619743</v>
      </c>
      <c r="AR57" s="9">
        <f t="shared" si="65"/>
        <v>0</v>
      </c>
      <c r="AS57" s="30">
        <f t="shared" si="66"/>
        <v>0.67864576610244098</v>
      </c>
      <c r="AT57" s="30">
        <f t="shared" si="67"/>
        <v>2.9575060395097913E-2</v>
      </c>
      <c r="AU57" s="30">
        <f t="shared" si="68"/>
        <v>0</v>
      </c>
      <c r="AV57" s="30">
        <f t="shared" si="69"/>
        <v>0.64907070570734304</v>
      </c>
      <c r="AW57" s="28"/>
      <c r="AX57" s="52">
        <f t="shared" si="70"/>
        <v>352.48861091360783</v>
      </c>
      <c r="AY57" s="52">
        <f t="shared" si="71"/>
        <v>350.9525305759604</v>
      </c>
      <c r="AZ57" s="19"/>
      <c r="BA57" s="19"/>
      <c r="BB57" s="53">
        <f t="shared" si="72"/>
        <v>929.30675213372922</v>
      </c>
      <c r="BC57" s="53">
        <f t="shared" si="73"/>
        <v>-46.465337606686461</v>
      </c>
      <c r="BD57" s="53">
        <f t="shared" si="73"/>
        <v>-15.070594751649347</v>
      </c>
      <c r="BE57" s="53">
        <f t="shared" si="74"/>
        <v>-2957.5060395097912</v>
      </c>
      <c r="BF57" s="53">
        <f t="shared" si="75"/>
        <v>-2089.735219734398</v>
      </c>
      <c r="BG57" s="53">
        <f t="shared" si="76"/>
        <v>2.1432151051870907</v>
      </c>
      <c r="BH57" s="53">
        <f t="shared" si="42"/>
        <v>101.41581894652293</v>
      </c>
      <c r="BI57" s="53">
        <f t="shared" si="77"/>
        <v>-1986.1761856826879</v>
      </c>
    </row>
    <row r="58" spans="1:61" x14ac:dyDescent="0.2">
      <c r="A58" s="34"/>
      <c r="B58" s="89"/>
      <c r="C58" s="91"/>
      <c r="D58" s="19"/>
      <c r="E58" s="55">
        <f t="shared" si="46"/>
        <v>40</v>
      </c>
      <c r="F58" s="27">
        <f t="shared" si="47"/>
        <v>1541.5893789328131</v>
      </c>
      <c r="G58" s="27">
        <f t="shared" si="44"/>
        <v>77.07946894664066</v>
      </c>
      <c r="H58" s="28">
        <f t="shared" si="43"/>
        <v>25</v>
      </c>
      <c r="I58" s="27">
        <f t="shared" si="48"/>
        <v>100000</v>
      </c>
      <c r="J58" s="56">
        <f>'SPWL Reserve'!J48</f>
        <v>5.6219999999999999</v>
      </c>
      <c r="K58" s="52">
        <f t="shared" si="49"/>
        <v>562.20000000000005</v>
      </c>
      <c r="L58" s="28"/>
      <c r="M58" s="96">
        <f>'SPWL Reserve'!K48*1000</f>
        <v>57.198201384599741</v>
      </c>
      <c r="N58" s="9">
        <v>0</v>
      </c>
      <c r="O58" s="30">
        <f t="shared" si="35"/>
        <v>0.60282379006597386</v>
      </c>
      <c r="P58" s="30">
        <f t="shared" si="50"/>
        <v>3.4480436543621255E-2</v>
      </c>
      <c r="Q58" s="30">
        <f t="shared" si="51"/>
        <v>0</v>
      </c>
      <c r="R58" s="30">
        <f t="shared" si="52"/>
        <v>0.56834335352235266</v>
      </c>
      <c r="S58" s="28"/>
      <c r="T58" s="52">
        <f t="shared" si="53"/>
        <v>325.94682328867208</v>
      </c>
      <c r="U58" s="52">
        <f t="shared" si="45"/>
        <v>319.52263335026669</v>
      </c>
      <c r="V58" s="19"/>
      <c r="W58" s="19"/>
      <c r="X58" s="53">
        <f t="shared" si="54"/>
        <v>876.15207737711592</v>
      </c>
      <c r="Y58" s="53">
        <f t="shared" si="55"/>
        <v>-43.807603868855793</v>
      </c>
      <c r="Z58" s="53">
        <f t="shared" si="55"/>
        <v>-14.208583838058816</v>
      </c>
      <c r="AA58" s="53">
        <f t="shared" si="56"/>
        <v>-3448.0436543621254</v>
      </c>
      <c r="AB58" s="53">
        <f t="shared" si="57"/>
        <v>-2629.9077646919241</v>
      </c>
      <c r="AC58" s="53">
        <f t="shared" si="58"/>
        <v>4.531668319445715</v>
      </c>
      <c r="AD58" s="53">
        <f t="shared" si="37"/>
        <v>95.091237178816996</v>
      </c>
      <c r="AE58" s="53">
        <f t="shared" si="59"/>
        <v>-2530.2848591936613</v>
      </c>
      <c r="AF58" s="19"/>
      <c r="AG58" s="46"/>
      <c r="AH58" s="19"/>
      <c r="AI58" s="55">
        <f t="shared" si="60"/>
        <v>40</v>
      </c>
      <c r="AJ58" s="27">
        <f t="shared" si="61"/>
        <v>1541.5893789328131</v>
      </c>
      <c r="AK58" s="27">
        <f t="shared" si="61"/>
        <v>77.07946894664066</v>
      </c>
      <c r="AL58" s="28">
        <f t="shared" si="62"/>
        <v>25</v>
      </c>
      <c r="AM58" s="27">
        <f t="shared" si="63"/>
        <v>100000</v>
      </c>
      <c r="AN58" s="56">
        <f t="shared" si="25"/>
        <v>5.6219999999999999</v>
      </c>
      <c r="AO58" s="52">
        <f t="shared" si="64"/>
        <v>562.20000000000005</v>
      </c>
      <c r="AP58" s="28"/>
      <c r="AQ58" s="9">
        <f>M58*'Lapse &amp; Death Age 36-45'!$B$31</f>
        <v>48.940211059698157</v>
      </c>
      <c r="AR58" s="9">
        <f t="shared" si="65"/>
        <v>0</v>
      </c>
      <c r="AS58" s="30">
        <f t="shared" si="66"/>
        <v>0.64907070570734304</v>
      </c>
      <c r="AT58" s="30">
        <f t="shared" si="67"/>
        <v>3.1765657329984598E-2</v>
      </c>
      <c r="AU58" s="30">
        <f t="shared" si="68"/>
        <v>0</v>
      </c>
      <c r="AV58" s="30">
        <f t="shared" si="69"/>
        <v>0.61730504837735845</v>
      </c>
      <c r="AW58" s="28"/>
      <c r="AX58" s="52">
        <f t="shared" si="70"/>
        <v>350.9525305759604</v>
      </c>
      <c r="AY58" s="52">
        <f t="shared" si="71"/>
        <v>347.04889819775093</v>
      </c>
      <c r="AZ58" s="19"/>
      <c r="BA58" s="19"/>
      <c r="BB58" s="53">
        <f t="shared" si="72"/>
        <v>876.15207737711592</v>
      </c>
      <c r="BC58" s="53">
        <f t="shared" si="73"/>
        <v>-43.807603868855793</v>
      </c>
      <c r="BD58" s="53">
        <f t="shared" si="73"/>
        <v>-14.208583838058816</v>
      </c>
      <c r="BE58" s="53">
        <f t="shared" si="74"/>
        <v>-3176.5657329984597</v>
      </c>
      <c r="BF58" s="53">
        <f t="shared" si="75"/>
        <v>-2358.4298433282584</v>
      </c>
      <c r="BG58" s="53">
        <f t="shared" si="76"/>
        <v>4.531668319445715</v>
      </c>
      <c r="BH58" s="53">
        <f t="shared" si="42"/>
        <v>97.144109067827202</v>
      </c>
      <c r="BI58" s="53">
        <f t="shared" si="77"/>
        <v>-2256.7540659409856</v>
      </c>
    </row>
    <row r="59" spans="1:61" x14ac:dyDescent="0.2">
      <c r="A59" s="34"/>
      <c r="B59" s="89"/>
      <c r="C59" s="91"/>
      <c r="D59" s="19"/>
      <c r="E59" s="55">
        <f t="shared" si="46"/>
        <v>41</v>
      </c>
      <c r="F59" s="27">
        <f t="shared" si="47"/>
        <v>1541.5893789328131</v>
      </c>
      <c r="G59" s="27">
        <f t="shared" si="44"/>
        <v>77.07946894664066</v>
      </c>
      <c r="H59" s="28">
        <f t="shared" si="43"/>
        <v>25</v>
      </c>
      <c r="I59" s="27">
        <f t="shared" si="48"/>
        <v>100000</v>
      </c>
      <c r="J59" s="56">
        <f>'SPWL Reserve'!J49</f>
        <v>5.8390000000000004</v>
      </c>
      <c r="K59" s="52">
        <f t="shared" si="49"/>
        <v>583.9</v>
      </c>
      <c r="L59" s="28"/>
      <c r="M59" s="96">
        <f>'SPWL Reserve'!K49*1000</f>
        <v>64.179283812147389</v>
      </c>
      <c r="N59" s="9">
        <v>0</v>
      </c>
      <c r="O59" s="30">
        <f t="shared" si="35"/>
        <v>0.56834335352235266</v>
      </c>
      <c r="P59" s="30">
        <f t="shared" si="50"/>
        <v>3.647586938845869E-2</v>
      </c>
      <c r="Q59" s="30">
        <f t="shared" si="51"/>
        <v>0</v>
      </c>
      <c r="R59" s="30">
        <f t="shared" si="52"/>
        <v>0.53186748413389395</v>
      </c>
      <c r="S59" s="28"/>
      <c r="T59" s="52">
        <f t="shared" si="53"/>
        <v>319.52263335026669</v>
      </c>
      <c r="U59" s="52">
        <f t="shared" si="45"/>
        <v>310.55742398578064</v>
      </c>
      <c r="V59" s="19"/>
      <c r="W59" s="19"/>
      <c r="X59" s="53">
        <f t="shared" si="54"/>
        <v>819.92126454052743</v>
      </c>
      <c r="Y59" s="53">
        <f t="shared" si="55"/>
        <v>-40.996063227026376</v>
      </c>
      <c r="Z59" s="53">
        <f t="shared" si="55"/>
        <v>-13.296687103347349</v>
      </c>
      <c r="AA59" s="53">
        <f t="shared" si="56"/>
        <v>-3647.5869388458691</v>
      </c>
      <c r="AB59" s="53">
        <f t="shared" si="57"/>
        <v>-2881.9584246357153</v>
      </c>
      <c r="AC59" s="53">
        <f t="shared" si="58"/>
        <v>7.0518506533887582</v>
      </c>
      <c r="AD59" s="53">
        <f t="shared" si="37"/>
        <v>90.178320309767997</v>
      </c>
      <c r="AE59" s="53">
        <f t="shared" si="59"/>
        <v>-2784.7282536725588</v>
      </c>
      <c r="AF59" s="19"/>
      <c r="AG59" s="46"/>
      <c r="AH59" s="19"/>
      <c r="AI59" s="55">
        <f t="shared" si="60"/>
        <v>41</v>
      </c>
      <c r="AJ59" s="27">
        <f t="shared" si="61"/>
        <v>1541.5893789328131</v>
      </c>
      <c r="AK59" s="27">
        <f t="shared" si="61"/>
        <v>77.07946894664066</v>
      </c>
      <c r="AL59" s="28">
        <f t="shared" si="62"/>
        <v>25</v>
      </c>
      <c r="AM59" s="27">
        <f t="shared" si="63"/>
        <v>100000</v>
      </c>
      <c r="AN59" s="56">
        <f t="shared" si="25"/>
        <v>5.8390000000000004</v>
      </c>
      <c r="AO59" s="52">
        <f t="shared" si="64"/>
        <v>583.9</v>
      </c>
      <c r="AP59" s="28"/>
      <c r="AQ59" s="9">
        <f>M59*'Lapse &amp; Death Age 36-45'!$B$31</f>
        <v>54.913399711768612</v>
      </c>
      <c r="AR59" s="9">
        <f t="shared" si="65"/>
        <v>0</v>
      </c>
      <c r="AS59" s="30">
        <f t="shared" si="66"/>
        <v>0.61730504837735845</v>
      </c>
      <c r="AT59" s="30">
        <f t="shared" si="67"/>
        <v>3.3898318865638544E-2</v>
      </c>
      <c r="AU59" s="30">
        <f t="shared" si="68"/>
        <v>0</v>
      </c>
      <c r="AV59" s="30">
        <f t="shared" si="69"/>
        <v>0.5834067295117199</v>
      </c>
      <c r="AW59" s="28"/>
      <c r="AX59" s="52">
        <f t="shared" si="70"/>
        <v>347.04889819775093</v>
      </c>
      <c r="AY59" s="52">
        <f t="shared" si="71"/>
        <v>340.65118936189322</v>
      </c>
      <c r="AZ59" s="19"/>
      <c r="BA59" s="19"/>
      <c r="BB59" s="53">
        <f t="shared" si="72"/>
        <v>819.92126454052743</v>
      </c>
      <c r="BC59" s="53">
        <f t="shared" si="73"/>
        <v>-40.996063227026376</v>
      </c>
      <c r="BD59" s="53">
        <f t="shared" si="73"/>
        <v>-13.296687103347349</v>
      </c>
      <c r="BE59" s="53">
        <f t="shared" si="74"/>
        <v>-3389.8318865638544</v>
      </c>
      <c r="BF59" s="53">
        <f t="shared" si="75"/>
        <v>-2624.2033723537006</v>
      </c>
      <c r="BG59" s="53">
        <f t="shared" si="76"/>
        <v>7.0518506533887582</v>
      </c>
      <c r="BH59" s="53">
        <f t="shared" si="42"/>
        <v>92.43812022926781</v>
      </c>
      <c r="BI59" s="53">
        <f t="shared" si="77"/>
        <v>-2524.7134014710441</v>
      </c>
    </row>
    <row r="60" spans="1:61" x14ac:dyDescent="0.2">
      <c r="A60" s="34"/>
      <c r="B60" s="89"/>
      <c r="C60" s="91"/>
      <c r="D60" s="19"/>
      <c r="E60" s="55">
        <f t="shared" si="46"/>
        <v>42</v>
      </c>
      <c r="F60" s="27">
        <f t="shared" si="47"/>
        <v>1541.5893789328131</v>
      </c>
      <c r="G60" s="27">
        <f t="shared" si="44"/>
        <v>77.07946894664066</v>
      </c>
      <c r="H60" s="28">
        <f t="shared" si="43"/>
        <v>25</v>
      </c>
      <c r="I60" s="27">
        <f t="shared" si="48"/>
        <v>100000</v>
      </c>
      <c r="J60" s="56">
        <f>'SPWL Reserve'!J50</f>
        <v>6.0570000000000004</v>
      </c>
      <c r="K60" s="52">
        <f t="shared" si="49"/>
        <v>605.70000000000005</v>
      </c>
      <c r="L60" s="28"/>
      <c r="M60" s="96">
        <f>'SPWL Reserve'!K50*1000</f>
        <v>71.872235752757291</v>
      </c>
      <c r="N60" s="9">
        <v>0</v>
      </c>
      <c r="O60" s="30">
        <f t="shared" si="35"/>
        <v>0.53186748413389395</v>
      </c>
      <c r="P60" s="30">
        <f t="shared" si="50"/>
        <v>3.8226505208897123E-2</v>
      </c>
      <c r="Q60" s="30">
        <f t="shared" si="51"/>
        <v>0</v>
      </c>
      <c r="R60" s="30">
        <f t="shared" si="52"/>
        <v>0.49364097892499681</v>
      </c>
      <c r="S60" s="28"/>
      <c r="T60" s="52">
        <f t="shared" si="53"/>
        <v>310.55742398578064</v>
      </c>
      <c r="U60" s="52">
        <f t="shared" si="45"/>
        <v>298.99834093487061</v>
      </c>
      <c r="V60" s="19"/>
      <c r="W60" s="19"/>
      <c r="X60" s="53">
        <f t="shared" si="54"/>
        <v>760.99169011677168</v>
      </c>
      <c r="Y60" s="53">
        <f t="shared" si="55"/>
        <v>-38.049584505838588</v>
      </c>
      <c r="Z60" s="53">
        <f t="shared" si="55"/>
        <v>-12.34102447312492</v>
      </c>
      <c r="AA60" s="53">
        <f t="shared" si="56"/>
        <v>-3822.6505208897124</v>
      </c>
      <c r="AB60" s="53">
        <f t="shared" si="57"/>
        <v>-3112.0494397519042</v>
      </c>
      <c r="AC60" s="53">
        <f t="shared" si="58"/>
        <v>9.7035489818021681</v>
      </c>
      <c r="AD60" s="53">
        <f t="shared" si="37"/>
        <v>84.846315572641686</v>
      </c>
      <c r="AE60" s="53">
        <f t="shared" si="59"/>
        <v>-3017.4995751974602</v>
      </c>
      <c r="AF60" s="19"/>
      <c r="AG60" s="46"/>
      <c r="AH60" s="19"/>
      <c r="AI60" s="55">
        <f t="shared" si="60"/>
        <v>42</v>
      </c>
      <c r="AJ60" s="27">
        <f t="shared" si="61"/>
        <v>1541.5893789328131</v>
      </c>
      <c r="AK60" s="27">
        <f t="shared" si="61"/>
        <v>77.07946894664066</v>
      </c>
      <c r="AL60" s="28">
        <f t="shared" si="62"/>
        <v>25</v>
      </c>
      <c r="AM60" s="27">
        <f t="shared" si="63"/>
        <v>100000</v>
      </c>
      <c r="AN60" s="56">
        <f t="shared" si="25"/>
        <v>6.0570000000000004</v>
      </c>
      <c r="AO60" s="52">
        <f t="shared" si="64"/>
        <v>605.70000000000005</v>
      </c>
      <c r="AP60" s="28"/>
      <c r="AQ60" s="9">
        <f>M60*'Lapse &amp; Death Age 36-45'!$B$31</f>
        <v>61.495681715952962</v>
      </c>
      <c r="AR60" s="9">
        <f t="shared" si="65"/>
        <v>0</v>
      </c>
      <c r="AS60" s="30">
        <f t="shared" si="66"/>
        <v>0.5834067295117199</v>
      </c>
      <c r="AT60" s="30">
        <f t="shared" si="67"/>
        <v>3.5876994548997787E-2</v>
      </c>
      <c r="AU60" s="30">
        <f t="shared" si="68"/>
        <v>0</v>
      </c>
      <c r="AV60" s="30">
        <f t="shared" si="69"/>
        <v>0.54752973496272217</v>
      </c>
      <c r="AW60" s="28"/>
      <c r="AX60" s="52">
        <f t="shared" si="70"/>
        <v>340.65118936189322</v>
      </c>
      <c r="AY60" s="52">
        <f t="shared" si="71"/>
        <v>331.63876046692087</v>
      </c>
      <c r="AZ60" s="19"/>
      <c r="BA60" s="19"/>
      <c r="BB60" s="53">
        <f t="shared" si="72"/>
        <v>760.99169011677168</v>
      </c>
      <c r="BC60" s="53">
        <f t="shared" si="73"/>
        <v>-38.049584505838588</v>
      </c>
      <c r="BD60" s="53">
        <f t="shared" si="73"/>
        <v>-12.34102447312492</v>
      </c>
      <c r="BE60" s="53">
        <f t="shared" si="74"/>
        <v>-3587.6994548997786</v>
      </c>
      <c r="BF60" s="53">
        <f t="shared" si="75"/>
        <v>-2877.0983737619704</v>
      </c>
      <c r="BG60" s="53">
        <f t="shared" si="76"/>
        <v>9.7035489818021681</v>
      </c>
      <c r="BH60" s="53">
        <f t="shared" si="42"/>
        <v>87.316897358844372</v>
      </c>
      <c r="BI60" s="53">
        <f t="shared" si="77"/>
        <v>-2780.0779274213237</v>
      </c>
    </row>
    <row r="61" spans="1:61" x14ac:dyDescent="0.2">
      <c r="A61" s="34"/>
      <c r="B61" s="89"/>
      <c r="C61" s="91"/>
      <c r="D61" s="19"/>
      <c r="E61" s="55">
        <f t="shared" si="46"/>
        <v>43</v>
      </c>
      <c r="F61" s="27">
        <f t="shared" si="47"/>
        <v>1541.5893789328131</v>
      </c>
      <c r="G61" s="27">
        <f t="shared" si="44"/>
        <v>77.07946894664066</v>
      </c>
      <c r="H61" s="28">
        <f t="shared" si="43"/>
        <v>25</v>
      </c>
      <c r="I61" s="27">
        <f t="shared" si="48"/>
        <v>100000</v>
      </c>
      <c r="J61" s="56">
        <f>'SPWL Reserve'!J51</f>
        <v>6.2759999999999998</v>
      </c>
      <c r="K61" s="52">
        <f t="shared" si="49"/>
        <v>627.6</v>
      </c>
      <c r="L61" s="28"/>
      <c r="M61" s="96">
        <f>'SPWL Reserve'!K51*1000</f>
        <v>80.316702244142306</v>
      </c>
      <c r="N61" s="9">
        <v>0</v>
      </c>
      <c r="O61" s="30">
        <f t="shared" si="35"/>
        <v>0.49364097892499681</v>
      </c>
      <c r="P61" s="30">
        <f t="shared" si="50"/>
        <v>3.9647615519825895E-2</v>
      </c>
      <c r="Q61" s="30">
        <f t="shared" si="51"/>
        <v>0</v>
      </c>
      <c r="R61" s="30">
        <f t="shared" si="52"/>
        <v>0.45399336340517094</v>
      </c>
      <c r="S61" s="28"/>
      <c r="T61" s="52">
        <f t="shared" si="53"/>
        <v>298.99834093487061</v>
      </c>
      <c r="U61" s="52">
        <f t="shared" si="45"/>
        <v>284.92623487308526</v>
      </c>
      <c r="V61" s="19"/>
      <c r="W61" s="19"/>
      <c r="X61" s="53">
        <f t="shared" si="54"/>
        <v>699.87134713139642</v>
      </c>
      <c r="Y61" s="53">
        <f t="shared" si="55"/>
        <v>-34.99356735656982</v>
      </c>
      <c r="Z61" s="53">
        <f t="shared" si="55"/>
        <v>-11.349834085129274</v>
      </c>
      <c r="AA61" s="53">
        <f t="shared" si="56"/>
        <v>-3964.7615519825895</v>
      </c>
      <c r="AB61" s="53">
        <f t="shared" si="57"/>
        <v>-3311.2336062928921</v>
      </c>
      <c r="AC61" s="53">
        <f t="shared" si="58"/>
        <v>12.34305676657157</v>
      </c>
      <c r="AD61" s="53">
        <f t="shared" si="37"/>
        <v>79.130502887196187</v>
      </c>
      <c r="AE61" s="53">
        <f t="shared" si="59"/>
        <v>-3219.7600466391245</v>
      </c>
      <c r="AF61" s="19"/>
      <c r="AG61" s="46"/>
      <c r="AH61" s="19"/>
      <c r="AI61" s="55">
        <f t="shared" si="60"/>
        <v>43</v>
      </c>
      <c r="AJ61" s="27">
        <f t="shared" si="61"/>
        <v>1541.5893789328131</v>
      </c>
      <c r="AK61" s="27">
        <f t="shared" si="61"/>
        <v>77.07946894664066</v>
      </c>
      <c r="AL61" s="28">
        <f t="shared" si="62"/>
        <v>25</v>
      </c>
      <c r="AM61" s="27">
        <f t="shared" si="63"/>
        <v>100000</v>
      </c>
      <c r="AN61" s="56">
        <f t="shared" si="25"/>
        <v>6.2759999999999998</v>
      </c>
      <c r="AO61" s="52">
        <f t="shared" si="64"/>
        <v>627.6</v>
      </c>
      <c r="AP61" s="28"/>
      <c r="AQ61" s="9">
        <f>M61*'Lapse &amp; Death Age 36-45'!$B$31</f>
        <v>68.72097835764427</v>
      </c>
      <c r="AR61" s="9">
        <f t="shared" si="65"/>
        <v>0</v>
      </c>
      <c r="AS61" s="30">
        <f t="shared" si="66"/>
        <v>0.54752973496272217</v>
      </c>
      <c r="AT61" s="30">
        <f t="shared" si="67"/>
        <v>3.7626779066539932E-2</v>
      </c>
      <c r="AU61" s="30">
        <f t="shared" si="68"/>
        <v>0</v>
      </c>
      <c r="AV61" s="30">
        <f t="shared" si="69"/>
        <v>0.50990295589618229</v>
      </c>
      <c r="AW61" s="28"/>
      <c r="AX61" s="52">
        <f t="shared" si="70"/>
        <v>331.63876046692087</v>
      </c>
      <c r="AY61" s="52">
        <f t="shared" si="71"/>
        <v>320.01509512044402</v>
      </c>
      <c r="AZ61" s="19"/>
      <c r="BA61" s="19"/>
      <c r="BB61" s="53">
        <f t="shared" si="72"/>
        <v>699.87134713139642</v>
      </c>
      <c r="BC61" s="53">
        <f t="shared" si="73"/>
        <v>-34.99356735656982</v>
      </c>
      <c r="BD61" s="53">
        <f t="shared" si="73"/>
        <v>-11.349834085129274</v>
      </c>
      <c r="BE61" s="53">
        <f t="shared" si="74"/>
        <v>-3762.6779066539934</v>
      </c>
      <c r="BF61" s="53">
        <f t="shared" si="75"/>
        <v>-3109.149960964296</v>
      </c>
      <c r="BG61" s="53">
        <f t="shared" si="76"/>
        <v>12.34305676657157</v>
      </c>
      <c r="BH61" s="53">
        <f t="shared" si="42"/>
        <v>81.810155133501908</v>
      </c>
      <c r="BI61" s="53">
        <f t="shared" si="77"/>
        <v>-3014.9967490642225</v>
      </c>
    </row>
    <row r="62" spans="1:61" x14ac:dyDescent="0.2">
      <c r="A62" s="34"/>
      <c r="B62" s="89"/>
      <c r="C62" s="91"/>
      <c r="D62" s="19"/>
      <c r="E62" s="55">
        <f t="shared" si="46"/>
        <v>44</v>
      </c>
      <c r="F62" s="27">
        <f t="shared" si="47"/>
        <v>1541.5893789328131</v>
      </c>
      <c r="G62" s="27">
        <f t="shared" si="44"/>
        <v>77.07946894664066</v>
      </c>
      <c r="H62" s="28">
        <f t="shared" si="43"/>
        <v>25</v>
      </c>
      <c r="I62" s="27">
        <f t="shared" si="48"/>
        <v>100000</v>
      </c>
      <c r="J62" s="56">
        <f>'SPWL Reserve'!J52</f>
        <v>6.4939999999999998</v>
      </c>
      <c r="K62" s="52">
        <f t="shared" si="49"/>
        <v>649.4</v>
      </c>
      <c r="L62" s="28"/>
      <c r="M62" s="96">
        <f>'SPWL Reserve'!K52*1000</f>
        <v>89.555495953799237</v>
      </c>
      <c r="N62" s="9">
        <v>0</v>
      </c>
      <c r="O62" s="30">
        <f t="shared" si="35"/>
        <v>0.45399336340517094</v>
      </c>
      <c r="P62" s="30">
        <f t="shared" si="50"/>
        <v>4.065760081948349E-2</v>
      </c>
      <c r="Q62" s="30">
        <f t="shared" si="51"/>
        <v>0</v>
      </c>
      <c r="R62" s="30">
        <f t="shared" si="52"/>
        <v>0.41333576258568744</v>
      </c>
      <c r="S62" s="28"/>
      <c r="T62" s="52">
        <f t="shared" si="53"/>
        <v>284.92623487308526</v>
      </c>
      <c r="U62" s="52">
        <f t="shared" si="45"/>
        <v>268.4202442231454</v>
      </c>
      <c r="V62" s="19"/>
      <c r="W62" s="19"/>
      <c r="X62" s="53">
        <f t="shared" si="54"/>
        <v>637.19402153519059</v>
      </c>
      <c r="Y62" s="53">
        <f t="shared" si="55"/>
        <v>-31.859701076759531</v>
      </c>
      <c r="Z62" s="53">
        <f t="shared" si="55"/>
        <v>-10.333394064642185</v>
      </c>
      <c r="AA62" s="53">
        <f t="shared" si="56"/>
        <v>-4065.7600819483491</v>
      </c>
      <c r="AB62" s="53">
        <f t="shared" si="57"/>
        <v>-3470.7591555545605</v>
      </c>
      <c r="AC62" s="53">
        <f t="shared" si="58"/>
        <v>14.985788178009996</v>
      </c>
      <c r="AD62" s="53">
        <f t="shared" si="37"/>
        <v>73.08694958865442</v>
      </c>
      <c r="AE62" s="53">
        <f t="shared" si="59"/>
        <v>-3382.6864177878961</v>
      </c>
      <c r="AF62" s="19"/>
      <c r="AG62" s="46"/>
      <c r="AH62" s="19"/>
      <c r="AI62" s="55">
        <f t="shared" si="60"/>
        <v>44</v>
      </c>
      <c r="AJ62" s="27">
        <f t="shared" si="61"/>
        <v>1541.5893789328131</v>
      </c>
      <c r="AK62" s="27">
        <f t="shared" si="61"/>
        <v>77.07946894664066</v>
      </c>
      <c r="AL62" s="28">
        <f t="shared" si="62"/>
        <v>25</v>
      </c>
      <c r="AM62" s="27">
        <f t="shared" si="63"/>
        <v>100000</v>
      </c>
      <c r="AN62" s="56">
        <f t="shared" si="25"/>
        <v>6.4939999999999998</v>
      </c>
      <c r="AO62" s="52">
        <f t="shared" si="64"/>
        <v>649.4</v>
      </c>
      <c r="AP62" s="28"/>
      <c r="AQ62" s="9">
        <f>M62*'Lapse &amp; Death Age 36-45'!$B$31</f>
        <v>76.625921225469483</v>
      </c>
      <c r="AR62" s="9">
        <f t="shared" si="65"/>
        <v>0</v>
      </c>
      <c r="AS62" s="30">
        <f t="shared" si="66"/>
        <v>0.50990295589618229</v>
      </c>
      <c r="AT62" s="30">
        <f t="shared" si="67"/>
        <v>3.9071783731134908E-2</v>
      </c>
      <c r="AU62" s="30">
        <f t="shared" si="68"/>
        <v>0</v>
      </c>
      <c r="AV62" s="30">
        <f t="shared" si="69"/>
        <v>0.47083117216504738</v>
      </c>
      <c r="AW62" s="28"/>
      <c r="AX62" s="52">
        <f t="shared" si="70"/>
        <v>320.01509512044402</v>
      </c>
      <c r="AY62" s="52">
        <f t="shared" si="71"/>
        <v>305.75776320398177</v>
      </c>
      <c r="AZ62" s="19"/>
      <c r="BA62" s="19"/>
      <c r="BB62" s="53">
        <f t="shared" si="72"/>
        <v>637.19402153519059</v>
      </c>
      <c r="BC62" s="53">
        <f t="shared" si="73"/>
        <v>-31.859701076759531</v>
      </c>
      <c r="BD62" s="53">
        <f t="shared" si="73"/>
        <v>-10.333394064642185</v>
      </c>
      <c r="BE62" s="53">
        <f t="shared" si="74"/>
        <v>-3907.178373113491</v>
      </c>
      <c r="BF62" s="53">
        <f t="shared" si="75"/>
        <v>-3312.1774467197019</v>
      </c>
      <c r="BG62" s="53">
        <f t="shared" si="76"/>
        <v>14.985788178009996</v>
      </c>
      <c r="BH62" s="53">
        <f t="shared" si="42"/>
        <v>75.967609351309036</v>
      </c>
      <c r="BI62" s="53">
        <f t="shared" si="77"/>
        <v>-3221.2240491903831</v>
      </c>
    </row>
    <row r="63" spans="1:61" x14ac:dyDescent="0.2">
      <c r="A63" s="34"/>
      <c r="B63" s="89"/>
      <c r="C63" s="91"/>
      <c r="D63" s="19"/>
      <c r="E63" s="55">
        <f t="shared" si="46"/>
        <v>45</v>
      </c>
      <c r="F63" s="27">
        <f t="shared" si="47"/>
        <v>1541.5893789328131</v>
      </c>
      <c r="G63" s="27">
        <f t="shared" si="44"/>
        <v>77.07946894664066</v>
      </c>
      <c r="H63" s="28">
        <f t="shared" si="43"/>
        <v>25</v>
      </c>
      <c r="I63" s="27">
        <f t="shared" si="48"/>
        <v>100000</v>
      </c>
      <c r="J63" s="56">
        <f>'SPWL Reserve'!J53</f>
        <v>6.71</v>
      </c>
      <c r="K63" s="52">
        <f t="shared" si="49"/>
        <v>671</v>
      </c>
      <c r="L63" s="28"/>
      <c r="M63" s="96">
        <f>'SPWL Reserve'!K53*1000</f>
        <v>99.663854874764937</v>
      </c>
      <c r="N63" s="9">
        <v>0</v>
      </c>
      <c r="O63" s="30">
        <f t="shared" si="35"/>
        <v>0.41333576258568744</v>
      </c>
      <c r="P63" s="30">
        <f t="shared" si="50"/>
        <v>4.1194635456890248E-2</v>
      </c>
      <c r="Q63" s="30">
        <f t="shared" si="51"/>
        <v>0</v>
      </c>
      <c r="R63" s="30">
        <f t="shared" si="52"/>
        <v>0.37214112712879721</v>
      </c>
      <c r="S63" s="28"/>
      <c r="T63" s="52">
        <f t="shared" si="53"/>
        <v>268.4202442231454</v>
      </c>
      <c r="U63" s="52">
        <f t="shared" si="45"/>
        <v>249.70669630342292</v>
      </c>
      <c r="V63" s="19"/>
      <c r="W63" s="19"/>
      <c r="X63" s="53">
        <f t="shared" si="54"/>
        <v>573.68880904583955</v>
      </c>
      <c r="Y63" s="53">
        <f t="shared" si="55"/>
        <v>-28.68444045229198</v>
      </c>
      <c r="Z63" s="53">
        <f t="shared" si="55"/>
        <v>-9.3035281782199295</v>
      </c>
      <c r="AA63" s="53">
        <f t="shared" si="56"/>
        <v>-4119.4635456890246</v>
      </c>
      <c r="AB63" s="53">
        <f t="shared" si="57"/>
        <v>-3583.7627052736971</v>
      </c>
      <c r="AC63" s="53">
        <f t="shared" si="58"/>
        <v>17.474993500321734</v>
      </c>
      <c r="AD63" s="53">
        <f t="shared" si="37"/>
        <v>66.779015778101112</v>
      </c>
      <c r="AE63" s="53">
        <f t="shared" si="59"/>
        <v>-3499.5086959952741</v>
      </c>
      <c r="AF63" s="19"/>
      <c r="AG63" s="46"/>
      <c r="AH63" s="19"/>
      <c r="AI63" s="55">
        <f t="shared" si="60"/>
        <v>45</v>
      </c>
      <c r="AJ63" s="27">
        <f t="shared" si="61"/>
        <v>1541.5893789328131</v>
      </c>
      <c r="AK63" s="27">
        <f t="shared" si="61"/>
        <v>77.07946894664066</v>
      </c>
      <c r="AL63" s="28">
        <f t="shared" si="62"/>
        <v>25</v>
      </c>
      <c r="AM63" s="27">
        <f t="shared" si="63"/>
        <v>100000</v>
      </c>
      <c r="AN63" s="56">
        <f t="shared" si="25"/>
        <v>6.71</v>
      </c>
      <c r="AO63" s="52">
        <f t="shared" si="64"/>
        <v>671</v>
      </c>
      <c r="AP63" s="28"/>
      <c r="AQ63" s="9">
        <f>M63*'Lapse &amp; Death Age 36-45'!$B$31</f>
        <v>85.274885827220757</v>
      </c>
      <c r="AR63" s="9">
        <f t="shared" si="65"/>
        <v>0</v>
      </c>
      <c r="AS63" s="30">
        <f t="shared" si="66"/>
        <v>0.47083117216504738</v>
      </c>
      <c r="AT63" s="30">
        <f t="shared" si="67"/>
        <v>4.0150074450270933E-2</v>
      </c>
      <c r="AU63" s="30">
        <f t="shared" si="68"/>
        <v>0</v>
      </c>
      <c r="AV63" s="30">
        <f t="shared" si="69"/>
        <v>0.43068109771477647</v>
      </c>
      <c r="AW63" s="28"/>
      <c r="AX63" s="52">
        <f t="shared" si="70"/>
        <v>305.75776320398177</v>
      </c>
      <c r="AY63" s="52">
        <f t="shared" si="71"/>
        <v>288.98701656661501</v>
      </c>
      <c r="AZ63" s="19"/>
      <c r="BA63" s="19"/>
      <c r="BB63" s="53">
        <f t="shared" si="72"/>
        <v>573.68880904583955</v>
      </c>
      <c r="BC63" s="53">
        <f t="shared" si="73"/>
        <v>-28.68444045229198</v>
      </c>
      <c r="BD63" s="53">
        <f t="shared" si="73"/>
        <v>-9.3035281782199295</v>
      </c>
      <c r="BE63" s="53">
        <f t="shared" si="74"/>
        <v>-4015.0074450270931</v>
      </c>
      <c r="BF63" s="53">
        <f t="shared" si="75"/>
        <v>-3479.3066046117656</v>
      </c>
      <c r="BG63" s="53">
        <f t="shared" si="76"/>
        <v>17.474993500321734</v>
      </c>
      <c r="BH63" s="53">
        <f t="shared" si="42"/>
        <v>69.84428172881104</v>
      </c>
      <c r="BI63" s="53">
        <f t="shared" si="77"/>
        <v>-3391.9873293826327</v>
      </c>
    </row>
    <row r="64" spans="1:61" x14ac:dyDescent="0.2">
      <c r="A64" s="34"/>
      <c r="B64" s="89"/>
      <c r="C64" s="91"/>
      <c r="D64" s="19"/>
      <c r="E64" s="55">
        <f t="shared" si="46"/>
        <v>46</v>
      </c>
      <c r="F64" s="27">
        <f t="shared" si="47"/>
        <v>1541.5893789328131</v>
      </c>
      <c r="G64" s="27">
        <f t="shared" si="44"/>
        <v>77.07946894664066</v>
      </c>
      <c r="H64" s="28">
        <f t="shared" si="43"/>
        <v>25</v>
      </c>
      <c r="I64" s="27">
        <f t="shared" si="48"/>
        <v>100000</v>
      </c>
      <c r="J64" s="56">
        <f>'SPWL Reserve'!J54</f>
        <v>6.9249999999999998</v>
      </c>
      <c r="K64" s="52">
        <f t="shared" si="49"/>
        <v>692.5</v>
      </c>
      <c r="L64" s="28"/>
      <c r="M64" s="96">
        <f>'SPWL Reserve'!K54*1000</f>
        <v>110.74206230495554</v>
      </c>
      <c r="N64" s="9">
        <v>0</v>
      </c>
      <c r="O64" s="30">
        <f t="shared" si="35"/>
        <v>0.37214112712879721</v>
      </c>
      <c r="P64" s="30">
        <f t="shared" si="50"/>
        <v>4.1211675886733634E-2</v>
      </c>
      <c r="Q64" s="30">
        <f t="shared" si="51"/>
        <v>0</v>
      </c>
      <c r="R64" s="30">
        <f t="shared" si="52"/>
        <v>0.33092945124206358</v>
      </c>
      <c r="S64" s="28"/>
      <c r="T64" s="52">
        <f t="shared" si="53"/>
        <v>249.70669630342292</v>
      </c>
      <c r="U64" s="52">
        <f t="shared" si="45"/>
        <v>229.16864498512902</v>
      </c>
      <c r="V64" s="19"/>
      <c r="W64" s="19"/>
      <c r="X64" s="53">
        <f t="shared" si="54"/>
        <v>510.15732721082946</v>
      </c>
      <c r="Y64" s="53">
        <f t="shared" si="55"/>
        <v>-25.507866360541474</v>
      </c>
      <c r="Z64" s="53">
        <f t="shared" si="55"/>
        <v>-8.2732362810515898</v>
      </c>
      <c r="AA64" s="53">
        <f t="shared" si="56"/>
        <v>-4121.1675886733638</v>
      </c>
      <c r="AB64" s="53">
        <f t="shared" si="57"/>
        <v>-3644.7913641041273</v>
      </c>
      <c r="AC64" s="53">
        <f t="shared" si="58"/>
        <v>19.640566158304207</v>
      </c>
      <c r="AD64" s="53">
        <f t="shared" si="37"/>
        <v>60.287801269623657</v>
      </c>
      <c r="AE64" s="53">
        <f t="shared" si="59"/>
        <v>-3564.8629966761991</v>
      </c>
      <c r="AF64" s="19"/>
      <c r="AG64" s="46"/>
      <c r="AH64" s="19"/>
      <c r="AI64" s="55">
        <f t="shared" si="60"/>
        <v>46</v>
      </c>
      <c r="AJ64" s="27">
        <f t="shared" si="61"/>
        <v>1541.5893789328131</v>
      </c>
      <c r="AK64" s="27">
        <f t="shared" si="61"/>
        <v>77.07946894664066</v>
      </c>
      <c r="AL64" s="28">
        <f t="shared" si="62"/>
        <v>25</v>
      </c>
      <c r="AM64" s="27">
        <f t="shared" si="63"/>
        <v>100000</v>
      </c>
      <c r="AN64" s="56">
        <f t="shared" si="25"/>
        <v>6.9249999999999998</v>
      </c>
      <c r="AO64" s="52">
        <f t="shared" si="64"/>
        <v>692.5</v>
      </c>
      <c r="AP64" s="28"/>
      <c r="AQ64" s="9">
        <f>M64*'Lapse &amp; Death Age 36-45'!$B$31</f>
        <v>94.753677059677585</v>
      </c>
      <c r="AR64" s="9">
        <f t="shared" si="65"/>
        <v>0</v>
      </c>
      <c r="AS64" s="30">
        <f t="shared" si="66"/>
        <v>0.43068109771477647</v>
      </c>
      <c r="AT64" s="30">
        <f t="shared" si="67"/>
        <v>4.0808617648573374E-2</v>
      </c>
      <c r="AU64" s="30">
        <f t="shared" si="68"/>
        <v>0</v>
      </c>
      <c r="AV64" s="30">
        <f t="shared" si="69"/>
        <v>0.38987248006620312</v>
      </c>
      <c r="AW64" s="28"/>
      <c r="AX64" s="52">
        <f t="shared" si="70"/>
        <v>288.98701656661501</v>
      </c>
      <c r="AY64" s="52">
        <f t="shared" si="71"/>
        <v>269.98669244584568</v>
      </c>
      <c r="AZ64" s="19"/>
      <c r="BA64" s="19"/>
      <c r="BB64" s="53">
        <f t="shared" si="72"/>
        <v>510.15732721082946</v>
      </c>
      <c r="BC64" s="53">
        <f t="shared" si="73"/>
        <v>-25.507866360541474</v>
      </c>
      <c r="BD64" s="53">
        <f t="shared" si="73"/>
        <v>-8.2732362810515898</v>
      </c>
      <c r="BE64" s="53">
        <f t="shared" si="74"/>
        <v>-4080.8617648573372</v>
      </c>
      <c r="BF64" s="53">
        <f t="shared" si="75"/>
        <v>-3604.4855402881008</v>
      </c>
      <c r="BG64" s="53">
        <f t="shared" si="76"/>
        <v>19.640566158304207</v>
      </c>
      <c r="BH64" s="53">
        <f t="shared" si="42"/>
        <v>63.512563694184919</v>
      </c>
      <c r="BI64" s="53">
        <f t="shared" si="77"/>
        <v>-3521.3324104356116</v>
      </c>
    </row>
    <row r="65" spans="1:61" x14ac:dyDescent="0.2">
      <c r="A65" s="34"/>
      <c r="B65" s="89"/>
      <c r="C65" s="91"/>
      <c r="D65" s="19"/>
      <c r="E65" s="55">
        <f t="shared" si="46"/>
        <v>47</v>
      </c>
      <c r="F65" s="27">
        <f t="shared" si="47"/>
        <v>1541.5893789328131</v>
      </c>
      <c r="G65" s="27">
        <f t="shared" si="44"/>
        <v>77.07946894664066</v>
      </c>
      <c r="H65" s="28">
        <f t="shared" si="43"/>
        <v>25</v>
      </c>
      <c r="I65" s="27">
        <f t="shared" si="48"/>
        <v>100000</v>
      </c>
      <c r="J65" s="56">
        <f>'SPWL Reserve'!J55</f>
        <v>7.1360000000000001</v>
      </c>
      <c r="K65" s="52">
        <f t="shared" si="49"/>
        <v>713.6</v>
      </c>
      <c r="L65" s="28"/>
      <c r="M65" s="96">
        <f>'SPWL Reserve'!K55*1000</f>
        <v>122.71687498876749</v>
      </c>
      <c r="N65" s="9">
        <v>0</v>
      </c>
      <c r="O65" s="30">
        <f t="shared" si="35"/>
        <v>0.33092945124206358</v>
      </c>
      <c r="P65" s="30">
        <f t="shared" si="50"/>
        <v>4.0610628098173743E-2</v>
      </c>
      <c r="Q65" s="30">
        <f t="shared" si="51"/>
        <v>0</v>
      </c>
      <c r="R65" s="30">
        <f t="shared" si="52"/>
        <v>0.29031882314388985</v>
      </c>
      <c r="S65" s="28"/>
      <c r="T65" s="52">
        <f t="shared" si="53"/>
        <v>229.16864498512902</v>
      </c>
      <c r="U65" s="52">
        <f t="shared" si="45"/>
        <v>207.17151219547981</v>
      </c>
      <c r="V65" s="19"/>
      <c r="W65" s="19"/>
      <c r="X65" s="53">
        <f t="shared" si="54"/>
        <v>447.55241426289439</v>
      </c>
      <c r="Y65" s="53">
        <f t="shared" si="55"/>
        <v>-22.377620713144719</v>
      </c>
      <c r="Z65" s="53">
        <f t="shared" si="55"/>
        <v>-7.2579705785972459</v>
      </c>
      <c r="AA65" s="53">
        <f t="shared" si="56"/>
        <v>-4061.0628098173743</v>
      </c>
      <c r="AB65" s="53">
        <f t="shared" si="57"/>
        <v>-3643.1459868462216</v>
      </c>
      <c r="AC65" s="53">
        <f t="shared" si="58"/>
        <v>21.556474130355504</v>
      </c>
      <c r="AD65" s="53">
        <f t="shared" si="37"/>
        <v>53.719066423263833</v>
      </c>
      <c r="AE65" s="53">
        <f t="shared" si="59"/>
        <v>-3567.8704462926021</v>
      </c>
      <c r="AF65" s="19"/>
      <c r="AG65" s="46"/>
      <c r="AH65" s="19"/>
      <c r="AI65" s="55">
        <f t="shared" si="60"/>
        <v>47</v>
      </c>
      <c r="AJ65" s="27">
        <f t="shared" si="61"/>
        <v>1541.5893789328131</v>
      </c>
      <c r="AK65" s="27">
        <f t="shared" si="61"/>
        <v>77.07946894664066</v>
      </c>
      <c r="AL65" s="28">
        <f t="shared" si="62"/>
        <v>25</v>
      </c>
      <c r="AM65" s="27">
        <f t="shared" si="63"/>
        <v>100000</v>
      </c>
      <c r="AN65" s="56">
        <f t="shared" si="25"/>
        <v>7.1360000000000001</v>
      </c>
      <c r="AO65" s="52">
        <f t="shared" si="64"/>
        <v>713.6</v>
      </c>
      <c r="AP65" s="28"/>
      <c r="AQ65" s="9">
        <f>M65*'Lapse &amp; Death Age 36-45'!$B$31</f>
        <v>104.99962616226419</v>
      </c>
      <c r="AR65" s="9">
        <f t="shared" si="65"/>
        <v>0</v>
      </c>
      <c r="AS65" s="30">
        <f t="shared" si="66"/>
        <v>0.38987248006620312</v>
      </c>
      <c r="AT65" s="30">
        <f t="shared" si="67"/>
        <v>4.0936464657906131E-2</v>
      </c>
      <c r="AU65" s="30">
        <f t="shared" si="68"/>
        <v>0</v>
      </c>
      <c r="AV65" s="30">
        <f t="shared" si="69"/>
        <v>0.348936015408297</v>
      </c>
      <c r="AW65" s="28"/>
      <c r="AX65" s="52">
        <f t="shared" si="70"/>
        <v>269.98669244584568</v>
      </c>
      <c r="AY65" s="52">
        <f t="shared" si="71"/>
        <v>249.00074059536075</v>
      </c>
      <c r="AZ65" s="19"/>
      <c r="BA65" s="19"/>
      <c r="BB65" s="53">
        <f t="shared" si="72"/>
        <v>447.55241426289439</v>
      </c>
      <c r="BC65" s="53">
        <f t="shared" si="73"/>
        <v>-22.377620713144719</v>
      </c>
      <c r="BD65" s="53">
        <f t="shared" si="73"/>
        <v>-7.2579705785972459</v>
      </c>
      <c r="BE65" s="53">
        <f t="shared" si="74"/>
        <v>-4093.6464657906131</v>
      </c>
      <c r="BF65" s="53">
        <f t="shared" si="75"/>
        <v>-3675.7296428194604</v>
      </c>
      <c r="BG65" s="53">
        <f t="shared" si="76"/>
        <v>21.556474130355504</v>
      </c>
      <c r="BH65" s="53">
        <f t="shared" si="42"/>
        <v>57.070070305445036</v>
      </c>
      <c r="BI65" s="53">
        <f t="shared" si="77"/>
        <v>-3597.1030983836599</v>
      </c>
    </row>
    <row r="66" spans="1:61" x14ac:dyDescent="0.2">
      <c r="A66" s="34"/>
      <c r="B66" s="89"/>
      <c r="C66" s="91"/>
      <c r="D66" s="19"/>
      <c r="E66" s="55">
        <f t="shared" si="46"/>
        <v>48</v>
      </c>
      <c r="F66" s="27">
        <f t="shared" si="47"/>
        <v>1541.5893789328131</v>
      </c>
      <c r="G66" s="27">
        <f t="shared" si="44"/>
        <v>77.07946894664066</v>
      </c>
      <c r="H66" s="28">
        <f t="shared" si="43"/>
        <v>25</v>
      </c>
      <c r="I66" s="27">
        <f t="shared" si="48"/>
        <v>100000</v>
      </c>
      <c r="J66" s="56">
        <f>'SPWL Reserve'!J56</f>
        <v>7.343</v>
      </c>
      <c r="K66" s="52">
        <f t="shared" si="49"/>
        <v>734.3</v>
      </c>
      <c r="L66" s="28"/>
      <c r="M66" s="96">
        <f>'SPWL Reserve'!K56*1000</f>
        <v>135.62881213537486</v>
      </c>
      <c r="N66" s="9">
        <v>0</v>
      </c>
      <c r="O66" s="30">
        <f t="shared" si="35"/>
        <v>0.29031882314388985</v>
      </c>
      <c r="P66" s="30">
        <f t="shared" si="50"/>
        <v>3.9375597123545755E-2</v>
      </c>
      <c r="Q66" s="30">
        <f t="shared" si="51"/>
        <v>0</v>
      </c>
      <c r="R66" s="30">
        <f t="shared" si="52"/>
        <v>0.25094322602034408</v>
      </c>
      <c r="S66" s="28"/>
      <c r="T66" s="52">
        <f t="shared" si="53"/>
        <v>207.17151219547981</v>
      </c>
      <c r="U66" s="52">
        <f t="shared" si="45"/>
        <v>184.26761086673864</v>
      </c>
      <c r="V66" s="19"/>
      <c r="W66" s="19"/>
      <c r="X66" s="53">
        <f t="shared" si="54"/>
        <v>386.85141194809876</v>
      </c>
      <c r="Y66" s="53">
        <f t="shared" si="55"/>
        <v>-19.34257059740494</v>
      </c>
      <c r="Z66" s="53">
        <f t="shared" si="55"/>
        <v>-6.2735806505086016</v>
      </c>
      <c r="AA66" s="53">
        <f t="shared" si="56"/>
        <v>-3937.5597123545754</v>
      </c>
      <c r="AB66" s="53">
        <f t="shared" si="57"/>
        <v>-3576.32445165439</v>
      </c>
      <c r="AC66" s="53">
        <f t="shared" si="58"/>
        <v>22.970144571778263</v>
      </c>
      <c r="AD66" s="53">
        <f t="shared" si="37"/>
        <v>47.179035146152998</v>
      </c>
      <c r="AE66" s="53">
        <f t="shared" si="59"/>
        <v>-3506.1752719364586</v>
      </c>
      <c r="AF66" s="19"/>
      <c r="AG66" s="46"/>
      <c r="AH66" s="19"/>
      <c r="AI66" s="55">
        <f t="shared" si="60"/>
        <v>48</v>
      </c>
      <c r="AJ66" s="27">
        <f t="shared" si="61"/>
        <v>1541.5893789328131</v>
      </c>
      <c r="AK66" s="27">
        <f t="shared" si="61"/>
        <v>77.07946894664066</v>
      </c>
      <c r="AL66" s="28">
        <f t="shared" si="62"/>
        <v>25</v>
      </c>
      <c r="AM66" s="27">
        <f t="shared" si="63"/>
        <v>100000</v>
      </c>
      <c r="AN66" s="56">
        <f t="shared" si="25"/>
        <v>7.343</v>
      </c>
      <c r="AO66" s="52">
        <f t="shared" si="64"/>
        <v>734.3</v>
      </c>
      <c r="AP66" s="28"/>
      <c r="AQ66" s="9">
        <f>M66*'Lapse &amp; Death Age 36-45'!$B$31</f>
        <v>116.04740238333012</v>
      </c>
      <c r="AR66" s="9">
        <f t="shared" si="65"/>
        <v>0</v>
      </c>
      <c r="AS66" s="30">
        <f t="shared" si="66"/>
        <v>0.348936015408297</v>
      </c>
      <c r="AT66" s="30">
        <f t="shared" si="67"/>
        <v>4.0493118186122522E-2</v>
      </c>
      <c r="AU66" s="30">
        <f t="shared" si="68"/>
        <v>0</v>
      </c>
      <c r="AV66" s="30">
        <f t="shared" si="69"/>
        <v>0.30844289722217449</v>
      </c>
      <c r="AW66" s="28"/>
      <c r="AX66" s="52">
        <f t="shared" si="70"/>
        <v>249.00074059536075</v>
      </c>
      <c r="AY66" s="52">
        <f t="shared" si="71"/>
        <v>226.48961943024273</v>
      </c>
      <c r="AZ66" s="19"/>
      <c r="BA66" s="19"/>
      <c r="BB66" s="53">
        <f t="shared" si="72"/>
        <v>386.85141194809876</v>
      </c>
      <c r="BC66" s="53">
        <f t="shared" si="73"/>
        <v>-19.34257059740494</v>
      </c>
      <c r="BD66" s="53">
        <f t="shared" si="73"/>
        <v>-6.2735806505086016</v>
      </c>
      <c r="BE66" s="53">
        <f t="shared" si="74"/>
        <v>-4049.311818612252</v>
      </c>
      <c r="BF66" s="53">
        <f t="shared" si="75"/>
        <v>-3688.0765579120666</v>
      </c>
      <c r="BG66" s="53">
        <f t="shared" si="76"/>
        <v>22.970144571778263</v>
      </c>
      <c r="BH66" s="53">
        <f t="shared" si="42"/>
        <v>50.613053073922444</v>
      </c>
      <c r="BI66" s="53">
        <f t="shared" si="77"/>
        <v>-3614.4933602663659</v>
      </c>
    </row>
    <row r="67" spans="1:61" x14ac:dyDescent="0.2">
      <c r="A67" s="34"/>
      <c r="B67" s="89"/>
      <c r="C67" s="91"/>
      <c r="D67" s="19"/>
      <c r="E67" s="55">
        <f t="shared" si="46"/>
        <v>49</v>
      </c>
      <c r="F67" s="27">
        <f t="shared" si="47"/>
        <v>1541.5893789328131</v>
      </c>
      <c r="G67" s="27">
        <f t="shared" si="44"/>
        <v>77.07946894664066</v>
      </c>
      <c r="H67" s="28">
        <f t="shared" si="43"/>
        <v>25</v>
      </c>
      <c r="I67" s="27">
        <f t="shared" si="48"/>
        <v>100000</v>
      </c>
      <c r="J67" s="56">
        <f>'SPWL Reserve'!J57</f>
        <v>7.5439999999999996</v>
      </c>
      <c r="K67" s="52">
        <f t="shared" si="49"/>
        <v>754.4</v>
      </c>
      <c r="L67" s="28"/>
      <c r="M67" s="96">
        <f>'SPWL Reserve'!K57*1000</f>
        <v>149.46374233110549</v>
      </c>
      <c r="N67" s="9">
        <v>0</v>
      </c>
      <c r="O67" s="30">
        <f t="shared" si="35"/>
        <v>0.25094322602034408</v>
      </c>
      <c r="P67" s="30">
        <f t="shared" si="50"/>
        <v>3.7506913673641069E-2</v>
      </c>
      <c r="Q67" s="30">
        <f t="shared" si="51"/>
        <v>0</v>
      </c>
      <c r="R67" s="30">
        <f t="shared" si="52"/>
        <v>0.21343631234670302</v>
      </c>
      <c r="S67" s="28"/>
      <c r="T67" s="52">
        <f t="shared" si="53"/>
        <v>184.26761086673864</v>
      </c>
      <c r="U67" s="52">
        <f t="shared" si="45"/>
        <v>161.01635403435276</v>
      </c>
      <c r="V67" s="19"/>
      <c r="W67" s="19"/>
      <c r="X67" s="53">
        <f t="shared" si="54"/>
        <v>329.03115219226385</v>
      </c>
      <c r="Y67" s="53">
        <f t="shared" si="55"/>
        <v>-16.451557609613193</v>
      </c>
      <c r="Z67" s="53">
        <f t="shared" si="55"/>
        <v>-5.3359078086675753</v>
      </c>
      <c r="AA67" s="53">
        <f t="shared" si="56"/>
        <v>-3750.691367364107</v>
      </c>
      <c r="AB67" s="53">
        <f t="shared" si="57"/>
        <v>-3443.447680590124</v>
      </c>
      <c r="AC67" s="53">
        <f t="shared" si="58"/>
        <v>23.869542124810739</v>
      </c>
      <c r="AD67" s="53">
        <f t="shared" si="37"/>
        <v>40.78923461280506</v>
      </c>
      <c r="AE67" s="53">
        <f t="shared" si="59"/>
        <v>-3378.7889038525082</v>
      </c>
      <c r="AF67" s="19"/>
      <c r="AG67" s="46"/>
      <c r="AH67" s="19"/>
      <c r="AI67" s="55">
        <f t="shared" si="60"/>
        <v>49</v>
      </c>
      <c r="AJ67" s="27">
        <f t="shared" si="61"/>
        <v>1541.5893789328131</v>
      </c>
      <c r="AK67" s="27">
        <f t="shared" si="61"/>
        <v>77.07946894664066</v>
      </c>
      <c r="AL67" s="28">
        <f t="shared" si="62"/>
        <v>25</v>
      </c>
      <c r="AM67" s="27">
        <f t="shared" si="63"/>
        <v>100000</v>
      </c>
      <c r="AN67" s="56">
        <f t="shared" si="25"/>
        <v>7.5439999999999996</v>
      </c>
      <c r="AO67" s="52">
        <f t="shared" si="64"/>
        <v>754.4</v>
      </c>
      <c r="AP67" s="28"/>
      <c r="AQ67" s="9">
        <f>M67*'Lapse &amp; Death Age 36-45'!$B$31</f>
        <v>127.88491453205215</v>
      </c>
      <c r="AR67" s="9">
        <f t="shared" si="65"/>
        <v>0</v>
      </c>
      <c r="AS67" s="30">
        <f t="shared" si="66"/>
        <v>0.30844289722217449</v>
      </c>
      <c r="AT67" s="30">
        <f t="shared" si="67"/>
        <v>3.9445193549276329E-2</v>
      </c>
      <c r="AU67" s="30">
        <f t="shared" si="68"/>
        <v>0</v>
      </c>
      <c r="AV67" s="30">
        <f t="shared" si="69"/>
        <v>0.26899770367289816</v>
      </c>
      <c r="AW67" s="28"/>
      <c r="AX67" s="52">
        <f t="shared" si="70"/>
        <v>226.48961943024273</v>
      </c>
      <c r="AY67" s="52">
        <f t="shared" si="71"/>
        <v>202.93186765083436</v>
      </c>
      <c r="AZ67" s="19"/>
      <c r="BA67" s="19"/>
      <c r="BB67" s="53">
        <f t="shared" si="72"/>
        <v>329.03115219226385</v>
      </c>
      <c r="BC67" s="53">
        <f t="shared" si="73"/>
        <v>-16.451557609613193</v>
      </c>
      <c r="BD67" s="53">
        <f t="shared" si="73"/>
        <v>-5.3359078086675753</v>
      </c>
      <c r="BE67" s="53">
        <f t="shared" si="74"/>
        <v>-3944.5193549276328</v>
      </c>
      <c r="BF67" s="53">
        <f t="shared" si="75"/>
        <v>-3637.2756681536498</v>
      </c>
      <c r="BG67" s="53">
        <f t="shared" si="76"/>
        <v>23.869542124810739</v>
      </c>
      <c r="BH67" s="53">
        <f t="shared" si="42"/>
        <v>44.255498273406573</v>
      </c>
      <c r="BI67" s="53">
        <f t="shared" si="77"/>
        <v>-3569.1506277554327</v>
      </c>
    </row>
    <row r="68" spans="1:61" x14ac:dyDescent="0.2">
      <c r="A68" s="34"/>
      <c r="B68" s="89"/>
      <c r="C68" s="91"/>
      <c r="D68" s="19"/>
      <c r="E68" s="55">
        <f t="shared" si="46"/>
        <v>50</v>
      </c>
      <c r="F68" s="27">
        <f t="shared" si="47"/>
        <v>1541.5893789328131</v>
      </c>
      <c r="G68" s="27">
        <f t="shared" si="44"/>
        <v>77.07946894664066</v>
      </c>
      <c r="H68" s="28">
        <f t="shared" si="43"/>
        <v>25</v>
      </c>
      <c r="I68" s="27">
        <f t="shared" si="48"/>
        <v>100000</v>
      </c>
      <c r="J68" s="56">
        <f>'SPWL Reserve'!J58</f>
        <v>7.7389999999999999</v>
      </c>
      <c r="K68" s="52">
        <f t="shared" si="49"/>
        <v>773.9</v>
      </c>
      <c r="L68" s="28"/>
      <c r="M68" s="96">
        <f>'SPWL Reserve'!K58*1000</f>
        <v>164.16962817288439</v>
      </c>
      <c r="N68" s="9">
        <v>0</v>
      </c>
      <c r="O68" s="30">
        <f t="shared" si="35"/>
        <v>0.21343631234670302</v>
      </c>
      <c r="P68" s="30">
        <f t="shared" si="50"/>
        <v>3.503976003654985E-2</v>
      </c>
      <c r="Q68" s="30">
        <f t="shared" si="51"/>
        <v>0</v>
      </c>
      <c r="R68" s="30">
        <f t="shared" si="52"/>
        <v>0.17839655231015317</v>
      </c>
      <c r="S68" s="28"/>
      <c r="T68" s="52">
        <f t="shared" si="53"/>
        <v>161.01635403435276</v>
      </c>
      <c r="U68" s="52">
        <f t="shared" si="45"/>
        <v>138.06109183282754</v>
      </c>
      <c r="V68" s="19"/>
      <c r="W68" s="19"/>
      <c r="X68" s="53">
        <f t="shared" si="54"/>
        <v>275.01423027956412</v>
      </c>
      <c r="Y68" s="53">
        <f t="shared" si="55"/>
        <v>-13.750711513978207</v>
      </c>
      <c r="Z68" s="53">
        <f t="shared" si="55"/>
        <v>-4.4599138077538294</v>
      </c>
      <c r="AA68" s="53">
        <f t="shared" si="56"/>
        <v>-3503.9760036549851</v>
      </c>
      <c r="AB68" s="53">
        <f t="shared" si="57"/>
        <v>-3247.1723986971529</v>
      </c>
      <c r="AC68" s="53">
        <f t="shared" si="58"/>
        <v>24.133207584634111</v>
      </c>
      <c r="AD68" s="53">
        <f t="shared" si="37"/>
        <v>34.667544901098822</v>
      </c>
      <c r="AE68" s="53">
        <f t="shared" si="59"/>
        <v>-3188.3716462114203</v>
      </c>
      <c r="AF68" s="19"/>
      <c r="AG68" s="46"/>
      <c r="AH68" s="19"/>
      <c r="AI68" s="55">
        <f t="shared" si="60"/>
        <v>50</v>
      </c>
      <c r="AJ68" s="27">
        <f t="shared" si="61"/>
        <v>1541.5893789328131</v>
      </c>
      <c r="AK68" s="27">
        <f t="shared" si="61"/>
        <v>77.07946894664066</v>
      </c>
      <c r="AL68" s="28">
        <f t="shared" si="62"/>
        <v>25</v>
      </c>
      <c r="AM68" s="27">
        <f t="shared" si="63"/>
        <v>100000</v>
      </c>
      <c r="AN68" s="56">
        <f t="shared" si="25"/>
        <v>7.7389999999999999</v>
      </c>
      <c r="AO68" s="52">
        <f t="shared" si="64"/>
        <v>773.9</v>
      </c>
      <c r="AP68" s="28"/>
      <c r="AQ68" s="9">
        <f>M68*'Lapse &amp; Death Age 36-45'!$B$31</f>
        <v>140.46763810542421</v>
      </c>
      <c r="AR68" s="9">
        <f t="shared" si="65"/>
        <v>0</v>
      </c>
      <c r="AS68" s="30">
        <f t="shared" si="66"/>
        <v>0.26899770367289816</v>
      </c>
      <c r="AT68" s="30">
        <f t="shared" si="67"/>
        <v>3.7785472090714797E-2</v>
      </c>
      <c r="AU68" s="30">
        <f t="shared" si="68"/>
        <v>0</v>
      </c>
      <c r="AV68" s="30">
        <f t="shared" si="69"/>
        <v>0.23121223158218335</v>
      </c>
      <c r="AW68" s="28"/>
      <c r="AX68" s="52">
        <f t="shared" si="70"/>
        <v>202.93186765083436</v>
      </c>
      <c r="AY68" s="52">
        <f t="shared" si="71"/>
        <v>178.93514602145169</v>
      </c>
      <c r="AZ68" s="19"/>
      <c r="BA68" s="19"/>
      <c r="BB68" s="53">
        <f t="shared" si="72"/>
        <v>275.01423027956412</v>
      </c>
      <c r="BC68" s="53">
        <f t="shared" si="73"/>
        <v>-13.750711513978207</v>
      </c>
      <c r="BD68" s="53">
        <f t="shared" si="73"/>
        <v>-4.4599138077538294</v>
      </c>
      <c r="BE68" s="53">
        <f t="shared" si="74"/>
        <v>-3778.5472090714798</v>
      </c>
      <c r="BF68" s="53">
        <f t="shared" si="75"/>
        <v>-3521.7436041136475</v>
      </c>
      <c r="BG68" s="53">
        <f t="shared" si="76"/>
        <v>24.133207584634111</v>
      </c>
      <c r="BH68" s="53">
        <f t="shared" si="42"/>
        <v>38.108646511547654</v>
      </c>
      <c r="BI68" s="53">
        <f t="shared" si="77"/>
        <v>-3459.5017500174658</v>
      </c>
    </row>
    <row r="69" spans="1:61" x14ac:dyDescent="0.2">
      <c r="A69" s="34"/>
      <c r="B69" s="89"/>
      <c r="C69" s="91"/>
      <c r="D69" s="19"/>
      <c r="E69" s="55">
        <f t="shared" si="46"/>
        <v>51</v>
      </c>
      <c r="F69" s="27">
        <f t="shared" si="47"/>
        <v>1541.5893789328131</v>
      </c>
      <c r="G69" s="27">
        <f t="shared" si="44"/>
        <v>77.07946894664066</v>
      </c>
      <c r="H69" s="28">
        <f t="shared" si="43"/>
        <v>25</v>
      </c>
      <c r="I69" s="27">
        <f t="shared" si="48"/>
        <v>100000</v>
      </c>
      <c r="J69" s="56">
        <f>'SPWL Reserve'!J59</f>
        <v>7.9260000000000002</v>
      </c>
      <c r="K69" s="52">
        <f t="shared" si="49"/>
        <v>792.6</v>
      </c>
      <c r="L69" s="28"/>
      <c r="M69" s="96">
        <f>'SPWL Reserve'!K59*1000</f>
        <v>179.80271379435837</v>
      </c>
      <c r="N69" s="9">
        <v>0</v>
      </c>
      <c r="O69" s="30">
        <f t="shared" si="35"/>
        <v>0.17839655231015317</v>
      </c>
      <c r="P69" s="30">
        <f t="shared" si="50"/>
        <v>3.2076184236922753E-2</v>
      </c>
      <c r="Q69" s="30">
        <f t="shared" si="51"/>
        <v>0</v>
      </c>
      <c r="R69" s="30">
        <f t="shared" si="52"/>
        <v>0.1463203680732304</v>
      </c>
      <c r="S69" s="28"/>
      <c r="T69" s="52">
        <f t="shared" si="53"/>
        <v>138.06109183282754</v>
      </c>
      <c r="U69" s="52">
        <f t="shared" si="45"/>
        <v>115.97352373484242</v>
      </c>
      <c r="V69" s="19"/>
      <c r="W69" s="19"/>
      <c r="X69" s="53">
        <f t="shared" si="54"/>
        <v>225.56592534323187</v>
      </c>
      <c r="Y69" s="53">
        <f t="shared" si="55"/>
        <v>-11.278296267161593</v>
      </c>
      <c r="Z69" s="53">
        <f t="shared" si="55"/>
        <v>-3.6580092018307599</v>
      </c>
      <c r="AA69" s="53">
        <f t="shared" si="56"/>
        <v>-3207.6184236922754</v>
      </c>
      <c r="AB69" s="53">
        <f t="shared" si="57"/>
        <v>-2996.9888038180361</v>
      </c>
      <c r="AC69" s="53">
        <f t="shared" si="58"/>
        <v>23.781254764086057</v>
      </c>
      <c r="AD69" s="53">
        <f t="shared" si="37"/>
        <v>28.926467704846125</v>
      </c>
      <c r="AE69" s="53">
        <f t="shared" si="59"/>
        <v>-2944.2810813491037</v>
      </c>
      <c r="AF69" s="19"/>
      <c r="AG69" s="46"/>
      <c r="AH69" s="19"/>
      <c r="AI69" s="55">
        <f t="shared" si="60"/>
        <v>51</v>
      </c>
      <c r="AJ69" s="27">
        <f t="shared" si="61"/>
        <v>1541.5893789328131</v>
      </c>
      <c r="AK69" s="27">
        <f t="shared" si="61"/>
        <v>77.07946894664066</v>
      </c>
      <c r="AL69" s="28">
        <f t="shared" si="62"/>
        <v>25</v>
      </c>
      <c r="AM69" s="27">
        <f t="shared" si="63"/>
        <v>100000</v>
      </c>
      <c r="AN69" s="56">
        <f t="shared" si="25"/>
        <v>7.9260000000000002</v>
      </c>
      <c r="AO69" s="52">
        <f t="shared" si="64"/>
        <v>792.6</v>
      </c>
      <c r="AP69" s="28"/>
      <c r="AQ69" s="9">
        <f>M69*'Lapse &amp; Death Age 36-45'!$B$31</f>
        <v>153.8436969902979</v>
      </c>
      <c r="AR69" s="9">
        <f t="shared" si="65"/>
        <v>0</v>
      </c>
      <c r="AS69" s="30">
        <f t="shared" si="66"/>
        <v>0.23121223158218335</v>
      </c>
      <c r="AT69" s="30">
        <f t="shared" si="67"/>
        <v>3.5570544495980003E-2</v>
      </c>
      <c r="AU69" s="30">
        <f t="shared" si="68"/>
        <v>0</v>
      </c>
      <c r="AV69" s="30">
        <f t="shared" si="69"/>
        <v>0.19564168708620333</v>
      </c>
      <c r="AW69" s="28"/>
      <c r="AX69" s="52">
        <f t="shared" si="70"/>
        <v>178.93514602145169</v>
      </c>
      <c r="AY69" s="52">
        <f t="shared" si="71"/>
        <v>155.06560118452475</v>
      </c>
      <c r="AZ69" s="19"/>
      <c r="BA69" s="19"/>
      <c r="BB69" s="53">
        <f t="shared" si="72"/>
        <v>225.56592534323187</v>
      </c>
      <c r="BC69" s="53">
        <f t="shared" si="73"/>
        <v>-11.278296267161593</v>
      </c>
      <c r="BD69" s="53">
        <f t="shared" si="73"/>
        <v>-3.6580092018307599</v>
      </c>
      <c r="BE69" s="53">
        <f t="shared" si="74"/>
        <v>-3557.0544495980002</v>
      </c>
      <c r="BF69" s="53">
        <f t="shared" si="75"/>
        <v>-3346.4248297237609</v>
      </c>
      <c r="BG69" s="53">
        <f t="shared" si="76"/>
        <v>23.781254764086057</v>
      </c>
      <c r="BH69" s="53">
        <f t="shared" si="42"/>
        <v>32.282069522850364</v>
      </c>
      <c r="BI69" s="53">
        <f t="shared" si="77"/>
        <v>-3290.3615054368247</v>
      </c>
    </row>
    <row r="70" spans="1:61" x14ac:dyDescent="0.2">
      <c r="A70" s="34"/>
      <c r="B70" s="89"/>
      <c r="C70" s="91"/>
      <c r="D70" s="19"/>
      <c r="E70" s="55">
        <f t="shared" si="46"/>
        <v>52</v>
      </c>
      <c r="F70" s="27">
        <f t="shared" si="47"/>
        <v>1541.5893789328131</v>
      </c>
      <c r="G70" s="27">
        <f t="shared" si="44"/>
        <v>77.07946894664066</v>
      </c>
      <c r="H70" s="28">
        <f t="shared" si="43"/>
        <v>25</v>
      </c>
      <c r="I70" s="27">
        <f t="shared" si="48"/>
        <v>100000</v>
      </c>
      <c r="J70" s="56">
        <f>'SPWL Reserve'!J60</f>
        <v>8.1039999999999992</v>
      </c>
      <c r="K70" s="52">
        <f t="shared" si="49"/>
        <v>810.39999999999986</v>
      </c>
      <c r="L70" s="28"/>
      <c r="M70" s="96">
        <f>'SPWL Reserve'!K60*1000</f>
        <v>196.37191159883102</v>
      </c>
      <c r="N70" s="9">
        <v>0</v>
      </c>
      <c r="O70" s="30">
        <f t="shared" si="35"/>
        <v>0.1463203680732304</v>
      </c>
      <c r="P70" s="30">
        <f t="shared" si="50"/>
        <v>2.8733210384384814E-2</v>
      </c>
      <c r="Q70" s="30">
        <f t="shared" si="51"/>
        <v>0</v>
      </c>
      <c r="R70" s="30">
        <f t="shared" si="52"/>
        <v>0.11758715768884559</v>
      </c>
      <c r="S70" s="28"/>
      <c r="T70" s="52">
        <f t="shared" si="53"/>
        <v>115.97352373484242</v>
      </c>
      <c r="U70" s="52">
        <f t="shared" si="45"/>
        <v>95.292632591040444</v>
      </c>
      <c r="V70" s="19"/>
      <c r="W70" s="19"/>
      <c r="X70" s="53">
        <f t="shared" si="54"/>
        <v>181.27111339202224</v>
      </c>
      <c r="Y70" s="53">
        <f t="shared" si="55"/>
        <v>-9.0635556696011115</v>
      </c>
      <c r="Z70" s="53">
        <f t="shared" si="55"/>
        <v>-2.9396789422211396</v>
      </c>
      <c r="AA70" s="53">
        <f t="shared" si="56"/>
        <v>-2873.3210384384815</v>
      </c>
      <c r="AB70" s="53">
        <f t="shared" si="57"/>
        <v>-2704.0531596582814</v>
      </c>
      <c r="AC70" s="53">
        <f t="shared" si="58"/>
        <v>22.819081074481495</v>
      </c>
      <c r="AD70" s="53">
        <f t="shared" si="37"/>
        <v>23.658552596467377</v>
      </c>
      <c r="AE70" s="53">
        <f t="shared" si="59"/>
        <v>-2657.5755259873326</v>
      </c>
      <c r="AF70" s="19"/>
      <c r="AG70" s="46"/>
      <c r="AH70" s="19"/>
      <c r="AI70" s="55">
        <f t="shared" si="60"/>
        <v>52</v>
      </c>
      <c r="AJ70" s="27">
        <f t="shared" si="61"/>
        <v>1541.5893789328131</v>
      </c>
      <c r="AK70" s="27">
        <f t="shared" si="61"/>
        <v>77.07946894664066</v>
      </c>
      <c r="AL70" s="28">
        <f t="shared" si="62"/>
        <v>25</v>
      </c>
      <c r="AM70" s="27">
        <f t="shared" si="63"/>
        <v>100000</v>
      </c>
      <c r="AN70" s="56">
        <f t="shared" si="25"/>
        <v>8.1039999999999992</v>
      </c>
      <c r="AO70" s="52">
        <f t="shared" si="64"/>
        <v>810.39999999999986</v>
      </c>
      <c r="AP70" s="28"/>
      <c r="AQ70" s="9">
        <f>M70*'Lapse &amp; Death Age 36-45'!$B$31</f>
        <v>168.0207168617498</v>
      </c>
      <c r="AR70" s="9">
        <f t="shared" si="65"/>
        <v>0</v>
      </c>
      <c r="AS70" s="30">
        <f t="shared" si="66"/>
        <v>0.19564168708620333</v>
      </c>
      <c r="AT70" s="30">
        <f t="shared" si="67"/>
        <v>3.2871856512266019E-2</v>
      </c>
      <c r="AU70" s="30">
        <f t="shared" si="68"/>
        <v>0</v>
      </c>
      <c r="AV70" s="30">
        <f t="shared" si="69"/>
        <v>0.16276983057393732</v>
      </c>
      <c r="AW70" s="28"/>
      <c r="AX70" s="52">
        <f t="shared" si="70"/>
        <v>155.06560118452475</v>
      </c>
      <c r="AY70" s="52">
        <f t="shared" si="71"/>
        <v>131.90867069711879</v>
      </c>
      <c r="AZ70" s="19"/>
      <c r="BA70" s="19"/>
      <c r="BB70" s="53">
        <f t="shared" si="72"/>
        <v>181.27111339202224</v>
      </c>
      <c r="BC70" s="53">
        <f t="shared" si="73"/>
        <v>-9.0635556696011115</v>
      </c>
      <c r="BD70" s="53">
        <f t="shared" si="73"/>
        <v>-2.9396789422211396</v>
      </c>
      <c r="BE70" s="53">
        <f t="shared" si="74"/>
        <v>-3287.1856512266017</v>
      </c>
      <c r="BF70" s="53">
        <f t="shared" si="75"/>
        <v>-3117.9177724464016</v>
      </c>
      <c r="BG70" s="53">
        <f t="shared" si="76"/>
        <v>22.819081074481495</v>
      </c>
      <c r="BH70" s="53">
        <f t="shared" si="42"/>
        <v>26.867861013840503</v>
      </c>
      <c r="BI70" s="53">
        <f t="shared" si="77"/>
        <v>-3068.2308303580799</v>
      </c>
    </row>
    <row r="71" spans="1:61" x14ac:dyDescent="0.2">
      <c r="A71" s="34"/>
      <c r="B71" s="89"/>
      <c r="C71" s="91"/>
      <c r="D71" s="19"/>
      <c r="E71" s="55">
        <f t="shared" si="46"/>
        <v>53</v>
      </c>
      <c r="F71" s="27">
        <f t="shared" si="47"/>
        <v>1541.5893789328131</v>
      </c>
      <c r="G71" s="27">
        <f t="shared" si="44"/>
        <v>77.07946894664066</v>
      </c>
      <c r="H71" s="28">
        <f t="shared" si="43"/>
        <v>25</v>
      </c>
      <c r="I71" s="27">
        <f t="shared" si="48"/>
        <v>100000</v>
      </c>
      <c r="J71" s="56">
        <f>'SPWL Reserve'!J61</f>
        <v>8.2720000000000002</v>
      </c>
      <c r="K71" s="52">
        <f t="shared" si="49"/>
        <v>827.2</v>
      </c>
      <c r="L71" s="28"/>
      <c r="M71" s="96">
        <f>'SPWL Reserve'!K61*1000</f>
        <v>213.89645519453623</v>
      </c>
      <c r="N71" s="9">
        <v>0</v>
      </c>
      <c r="O71" s="30">
        <f t="shared" si="35"/>
        <v>0.11758715768884559</v>
      </c>
      <c r="P71" s="30">
        <f t="shared" si="50"/>
        <v>2.5151476206045027E-2</v>
      </c>
      <c r="Q71" s="30">
        <f t="shared" si="51"/>
        <v>0</v>
      </c>
      <c r="R71" s="30">
        <f t="shared" si="52"/>
        <v>9.2435681482800569E-2</v>
      </c>
      <c r="S71" s="28"/>
      <c r="T71" s="52">
        <f t="shared" si="53"/>
        <v>95.292632591040444</v>
      </c>
      <c r="U71" s="52">
        <f t="shared" si="45"/>
        <v>76.462795722572636</v>
      </c>
      <c r="V71" s="19"/>
      <c r="W71" s="19"/>
      <c r="X71" s="53">
        <f t="shared" si="54"/>
        <v>142.49786480830187</v>
      </c>
      <c r="Y71" s="53">
        <f t="shared" si="55"/>
        <v>-7.1248932404150933</v>
      </c>
      <c r="Z71" s="53">
        <f t="shared" si="55"/>
        <v>-2.3108920370700141</v>
      </c>
      <c r="AA71" s="53">
        <f t="shared" si="56"/>
        <v>-2515.1476206045027</v>
      </c>
      <c r="AB71" s="53">
        <f t="shared" si="57"/>
        <v>-2382.0855410736858</v>
      </c>
      <c r="AC71" s="53">
        <f t="shared" si="58"/>
        <v>21.309929446332831</v>
      </c>
      <c r="AD71" s="53">
        <f t="shared" si="37"/>
        <v>18.936754281696984</v>
      </c>
      <c r="AE71" s="53">
        <f t="shared" si="59"/>
        <v>-2341.8388573456559</v>
      </c>
      <c r="AF71" s="19"/>
      <c r="AG71" s="46"/>
      <c r="AH71" s="19"/>
      <c r="AI71" s="55">
        <f t="shared" si="60"/>
        <v>53</v>
      </c>
      <c r="AJ71" s="27">
        <f t="shared" si="61"/>
        <v>1541.5893789328131</v>
      </c>
      <c r="AK71" s="27">
        <f t="shared" si="61"/>
        <v>77.07946894664066</v>
      </c>
      <c r="AL71" s="28">
        <f t="shared" si="62"/>
        <v>25</v>
      </c>
      <c r="AM71" s="27">
        <f t="shared" si="63"/>
        <v>100000</v>
      </c>
      <c r="AN71" s="56">
        <f t="shared" si="25"/>
        <v>8.2720000000000002</v>
      </c>
      <c r="AO71" s="52">
        <f t="shared" si="64"/>
        <v>827.2</v>
      </c>
      <c r="AP71" s="28"/>
      <c r="AQ71" s="9">
        <f>M71*'Lapse &amp; Death Age 36-45'!$B$31</f>
        <v>183.01515447582509</v>
      </c>
      <c r="AR71" s="9">
        <f t="shared" si="65"/>
        <v>0</v>
      </c>
      <c r="AS71" s="30">
        <f t="shared" si="66"/>
        <v>0.16276983057393732</v>
      </c>
      <c r="AT71" s="30">
        <f t="shared" si="67"/>
        <v>2.9789345686493014E-2</v>
      </c>
      <c r="AU71" s="30">
        <f t="shared" si="68"/>
        <v>0</v>
      </c>
      <c r="AV71" s="30">
        <f t="shared" si="69"/>
        <v>0.13298048488744429</v>
      </c>
      <c r="AW71" s="28"/>
      <c r="AX71" s="52">
        <f t="shared" si="70"/>
        <v>131.90867069711879</v>
      </c>
      <c r="AY71" s="52">
        <f t="shared" si="71"/>
        <v>110.00145709889392</v>
      </c>
      <c r="AZ71" s="19"/>
      <c r="BA71" s="19"/>
      <c r="BB71" s="53">
        <f t="shared" si="72"/>
        <v>142.49786480830187</v>
      </c>
      <c r="BC71" s="53">
        <f t="shared" si="73"/>
        <v>-7.1248932404150933</v>
      </c>
      <c r="BD71" s="53">
        <f t="shared" si="73"/>
        <v>-2.3108920370700141</v>
      </c>
      <c r="BE71" s="53">
        <f t="shared" si="74"/>
        <v>-2978.9345686493011</v>
      </c>
      <c r="BF71" s="53">
        <f t="shared" si="75"/>
        <v>-2845.8724891184843</v>
      </c>
      <c r="BG71" s="53">
        <f t="shared" si="76"/>
        <v>21.309929446332831</v>
      </c>
      <c r="BH71" s="53">
        <f t="shared" si="42"/>
        <v>21.942789442042432</v>
      </c>
      <c r="BI71" s="53">
        <f t="shared" si="77"/>
        <v>-2802.6197702301092</v>
      </c>
    </row>
    <row r="72" spans="1:61" x14ac:dyDescent="0.2">
      <c r="A72" s="34"/>
      <c r="B72" s="89"/>
      <c r="C72" s="91"/>
      <c r="D72" s="19"/>
      <c r="E72" s="55">
        <f t="shared" si="46"/>
        <v>54</v>
      </c>
      <c r="F72" s="27">
        <f t="shared" si="47"/>
        <v>1541.5893789328131</v>
      </c>
      <c r="G72" s="27">
        <f t="shared" si="44"/>
        <v>77.07946894664066</v>
      </c>
      <c r="H72" s="28">
        <f t="shared" si="43"/>
        <v>25</v>
      </c>
      <c r="I72" s="27">
        <f t="shared" si="48"/>
        <v>100000</v>
      </c>
      <c r="J72" s="56">
        <f>'SPWL Reserve'!J62</f>
        <v>8.4280000000000008</v>
      </c>
      <c r="K72" s="52">
        <f t="shared" si="49"/>
        <v>842.80000000000007</v>
      </c>
      <c r="L72" s="28"/>
      <c r="M72" s="96">
        <f>'SPWL Reserve'!K62*1000</f>
        <v>232.40600338714106</v>
      </c>
      <c r="N72" s="9">
        <v>0</v>
      </c>
      <c r="O72" s="30">
        <f t="shared" si="35"/>
        <v>9.2435681482800569E-2</v>
      </c>
      <c r="P72" s="30">
        <f t="shared" si="50"/>
        <v>2.1482607303784439E-2</v>
      </c>
      <c r="Q72" s="30">
        <f t="shared" si="51"/>
        <v>0</v>
      </c>
      <c r="R72" s="30">
        <f t="shared" si="52"/>
        <v>7.0953074179016126E-2</v>
      </c>
      <c r="S72" s="28"/>
      <c r="T72" s="52">
        <f t="shared" si="53"/>
        <v>76.462795722572636</v>
      </c>
      <c r="U72" s="52">
        <f t="shared" si="45"/>
        <v>59.799250918074797</v>
      </c>
      <c r="V72" s="19"/>
      <c r="W72" s="19"/>
      <c r="X72" s="53">
        <f t="shared" si="54"/>
        <v>109.38050555700329</v>
      </c>
      <c r="Y72" s="53">
        <f t="shared" si="55"/>
        <v>-5.4690252778501645</v>
      </c>
      <c r="Z72" s="53">
        <f t="shared" si="55"/>
        <v>-1.7738268544754032</v>
      </c>
      <c r="AA72" s="53">
        <f t="shared" si="56"/>
        <v>-2148.2607303784439</v>
      </c>
      <c r="AB72" s="53">
        <f t="shared" si="57"/>
        <v>-2046.1230769537663</v>
      </c>
      <c r="AC72" s="53">
        <f t="shared" si="58"/>
        <v>19.363304486508746</v>
      </c>
      <c r="AD72" s="53">
        <f t="shared" si="37"/>
        <v>14.808030680769706</v>
      </c>
      <c r="AE72" s="53">
        <f t="shared" si="59"/>
        <v>-2011.9517417864879</v>
      </c>
      <c r="AF72" s="19"/>
      <c r="AG72" s="46"/>
      <c r="AH72" s="19"/>
      <c r="AI72" s="55">
        <f t="shared" si="60"/>
        <v>54</v>
      </c>
      <c r="AJ72" s="27">
        <f t="shared" si="61"/>
        <v>1541.5893789328131</v>
      </c>
      <c r="AK72" s="27">
        <f t="shared" si="61"/>
        <v>77.07946894664066</v>
      </c>
      <c r="AL72" s="28">
        <f t="shared" si="62"/>
        <v>25</v>
      </c>
      <c r="AM72" s="27">
        <f t="shared" si="63"/>
        <v>100000</v>
      </c>
      <c r="AN72" s="56">
        <f t="shared" si="25"/>
        <v>8.4280000000000008</v>
      </c>
      <c r="AO72" s="52">
        <f t="shared" si="64"/>
        <v>842.80000000000007</v>
      </c>
      <c r="AP72" s="28"/>
      <c r="AQ72" s="9">
        <f>M72*'Lapse &amp; Death Age 36-45'!$B$31</f>
        <v>198.85238664812258</v>
      </c>
      <c r="AR72" s="9">
        <f t="shared" si="65"/>
        <v>0</v>
      </c>
      <c r="AS72" s="30">
        <f t="shared" si="66"/>
        <v>0.13298048488744429</v>
      </c>
      <c r="AT72" s="30">
        <f t="shared" si="67"/>
        <v>2.6443486797492893E-2</v>
      </c>
      <c r="AU72" s="30">
        <f t="shared" si="68"/>
        <v>0</v>
      </c>
      <c r="AV72" s="30">
        <f t="shared" si="69"/>
        <v>0.1065369980899514</v>
      </c>
      <c r="AW72" s="28"/>
      <c r="AX72" s="52">
        <f t="shared" si="70"/>
        <v>110.00145709889392</v>
      </c>
      <c r="AY72" s="52">
        <f t="shared" si="71"/>
        <v>89.789381990211055</v>
      </c>
      <c r="AZ72" s="19"/>
      <c r="BA72" s="19"/>
      <c r="BB72" s="53">
        <f t="shared" si="72"/>
        <v>109.38050555700329</v>
      </c>
      <c r="BC72" s="53">
        <f t="shared" si="73"/>
        <v>-5.4690252778501645</v>
      </c>
      <c r="BD72" s="53">
        <f t="shared" si="73"/>
        <v>-1.7738268544754032</v>
      </c>
      <c r="BE72" s="53">
        <f t="shared" si="74"/>
        <v>-2644.3486797492892</v>
      </c>
      <c r="BF72" s="53">
        <f t="shared" si="75"/>
        <v>-2542.2110263246113</v>
      </c>
      <c r="BG72" s="53">
        <f t="shared" si="76"/>
        <v>19.363304486508746</v>
      </c>
      <c r="BH72" s="53">
        <f t="shared" si="42"/>
        <v>17.561425109628065</v>
      </c>
      <c r="BI72" s="53">
        <f t="shared" si="77"/>
        <v>-2505.2862967284746</v>
      </c>
    </row>
    <row r="73" spans="1:61" x14ac:dyDescent="0.2">
      <c r="A73" s="34"/>
      <c r="B73" s="89"/>
      <c r="C73" s="91"/>
      <c r="D73" s="19"/>
      <c r="E73" s="55">
        <f t="shared" si="46"/>
        <v>55</v>
      </c>
      <c r="F73" s="27">
        <f t="shared" si="47"/>
        <v>1541.5893789328131</v>
      </c>
      <c r="G73" s="27">
        <f t="shared" si="44"/>
        <v>77.07946894664066</v>
      </c>
      <c r="H73" s="28">
        <f t="shared" si="43"/>
        <v>25</v>
      </c>
      <c r="I73" s="27">
        <f t="shared" si="48"/>
        <v>100000</v>
      </c>
      <c r="J73" s="56">
        <f>'SPWL Reserve'!J63</f>
        <v>8.5719999999999992</v>
      </c>
      <c r="K73" s="52">
        <f t="shared" si="49"/>
        <v>857.19999999999993</v>
      </c>
      <c r="L73" s="28"/>
      <c r="M73" s="96">
        <f>'SPWL Reserve'!K63*1000</f>
        <v>251.80934606172806</v>
      </c>
      <c r="N73" s="9">
        <v>0</v>
      </c>
      <c r="O73" s="30">
        <f t="shared" si="35"/>
        <v>7.0953074179016126E-2</v>
      </c>
      <c r="P73" s="30">
        <f t="shared" si="50"/>
        <v>1.7866647210087332E-2</v>
      </c>
      <c r="Q73" s="30">
        <f t="shared" si="51"/>
        <v>0</v>
      </c>
      <c r="R73" s="30">
        <f t="shared" si="52"/>
        <v>5.308642696892879E-2</v>
      </c>
      <c r="S73" s="28"/>
      <c r="T73" s="52">
        <f t="shared" si="53"/>
        <v>59.799250918074797</v>
      </c>
      <c r="U73" s="52">
        <f t="shared" si="45"/>
        <v>45.505685197765757</v>
      </c>
      <c r="V73" s="19"/>
      <c r="W73" s="19"/>
      <c r="X73" s="53">
        <f t="shared" si="54"/>
        <v>81.837471980793069</v>
      </c>
      <c r="Y73" s="53">
        <f t="shared" si="55"/>
        <v>-4.091873599039654</v>
      </c>
      <c r="Z73" s="53">
        <f t="shared" si="55"/>
        <v>-1.3271606742232198</v>
      </c>
      <c r="AA73" s="53">
        <f t="shared" si="56"/>
        <v>-1786.6647210087333</v>
      </c>
      <c r="AB73" s="53">
        <f t="shared" si="57"/>
        <v>-1710.2462833012032</v>
      </c>
      <c r="AC73" s="53">
        <f t="shared" si="58"/>
        <v>17.083817167451709</v>
      </c>
      <c r="AD73" s="53">
        <f t="shared" si="37"/>
        <v>11.291900339459795</v>
      </c>
      <c r="AE73" s="53">
        <f t="shared" si="59"/>
        <v>-1681.8705657942917</v>
      </c>
      <c r="AF73" s="19"/>
      <c r="AG73" s="46"/>
      <c r="AH73" s="19"/>
      <c r="AI73" s="55">
        <f t="shared" si="60"/>
        <v>55</v>
      </c>
      <c r="AJ73" s="27">
        <f t="shared" si="61"/>
        <v>1541.5893789328131</v>
      </c>
      <c r="AK73" s="27">
        <f t="shared" si="61"/>
        <v>77.07946894664066</v>
      </c>
      <c r="AL73" s="28">
        <f t="shared" si="62"/>
        <v>25</v>
      </c>
      <c r="AM73" s="27">
        <f t="shared" si="63"/>
        <v>100000</v>
      </c>
      <c r="AN73" s="56">
        <f t="shared" si="25"/>
        <v>8.5719999999999992</v>
      </c>
      <c r="AO73" s="52">
        <f t="shared" si="64"/>
        <v>857.19999999999993</v>
      </c>
      <c r="AP73" s="28"/>
      <c r="AQ73" s="9">
        <f>M73*'Lapse &amp; Death Age 36-45'!$B$31</f>
        <v>215.45437172406611</v>
      </c>
      <c r="AR73" s="9">
        <f t="shared" si="65"/>
        <v>0</v>
      </c>
      <c r="AS73" s="30">
        <f t="shared" si="66"/>
        <v>0.1065369980899514</v>
      </c>
      <c r="AT73" s="30">
        <f t="shared" si="67"/>
        <v>2.295386198883851E-2</v>
      </c>
      <c r="AU73" s="30">
        <f t="shared" si="68"/>
        <v>0</v>
      </c>
      <c r="AV73" s="30">
        <f t="shared" si="69"/>
        <v>8.3583136101112898E-2</v>
      </c>
      <c r="AW73" s="28"/>
      <c r="AX73" s="52">
        <f t="shared" si="70"/>
        <v>89.789381990211055</v>
      </c>
      <c r="AY73" s="52">
        <f t="shared" si="71"/>
        <v>71.647464265873964</v>
      </c>
      <c r="AZ73" s="19"/>
      <c r="BA73" s="19"/>
      <c r="BB73" s="53">
        <f t="shared" si="72"/>
        <v>81.837471980793069</v>
      </c>
      <c r="BC73" s="53">
        <f t="shared" si="73"/>
        <v>-4.091873599039654</v>
      </c>
      <c r="BD73" s="53">
        <f t="shared" si="73"/>
        <v>-1.3271606742232198</v>
      </c>
      <c r="BE73" s="53">
        <f t="shared" si="74"/>
        <v>-2295.3861988838512</v>
      </c>
      <c r="BF73" s="53">
        <f t="shared" si="75"/>
        <v>-2218.9677611763209</v>
      </c>
      <c r="BG73" s="53">
        <f t="shared" si="76"/>
        <v>17.083817167451709</v>
      </c>
      <c r="BH73" s="53">
        <f t="shared" si="42"/>
        <v>13.753974149986133</v>
      </c>
      <c r="BI73" s="53">
        <f t="shared" si="77"/>
        <v>-2188.1299698588828</v>
      </c>
    </row>
    <row r="74" spans="1:61" x14ac:dyDescent="0.2">
      <c r="A74" s="34"/>
      <c r="B74" s="89"/>
      <c r="C74" s="91"/>
      <c r="D74" s="19"/>
      <c r="E74" s="55">
        <f t="shared" si="46"/>
        <v>56</v>
      </c>
      <c r="F74" s="27">
        <f t="shared" si="47"/>
        <v>1541.5893789328131</v>
      </c>
      <c r="G74" s="27">
        <f t="shared" si="44"/>
        <v>77.07946894664066</v>
      </c>
      <c r="H74" s="28">
        <f t="shared" si="43"/>
        <v>25</v>
      </c>
      <c r="I74" s="27">
        <f t="shared" si="48"/>
        <v>100000</v>
      </c>
      <c r="J74" s="56">
        <f>'SPWL Reserve'!J64</f>
        <v>8.7010000000000005</v>
      </c>
      <c r="K74" s="52">
        <f t="shared" si="49"/>
        <v>870.1</v>
      </c>
      <c r="L74" s="28"/>
      <c r="M74" s="96">
        <f>'SPWL Reserve'!K64*1000</f>
        <v>272.05891244663275</v>
      </c>
      <c r="N74" s="9">
        <v>0</v>
      </c>
      <c r="O74" s="30">
        <f t="shared" si="35"/>
        <v>5.308642696892879E-2</v>
      </c>
      <c r="P74" s="30">
        <f t="shared" si="50"/>
        <v>1.444263558684436E-2</v>
      </c>
      <c r="Q74" s="30">
        <f t="shared" si="51"/>
        <v>0</v>
      </c>
      <c r="R74" s="30">
        <f t="shared" si="52"/>
        <v>3.864379138208443E-2</v>
      </c>
      <c r="S74" s="28"/>
      <c r="T74" s="52">
        <f t="shared" si="53"/>
        <v>45.505685197765757</v>
      </c>
      <c r="U74" s="52">
        <f t="shared" si="45"/>
        <v>33.623962881551662</v>
      </c>
      <c r="V74" s="19"/>
      <c r="W74" s="19"/>
      <c r="X74" s="53">
        <f t="shared" si="54"/>
        <v>59.572858356316736</v>
      </c>
      <c r="Y74" s="53">
        <f t="shared" si="55"/>
        <v>-2.9786429178158369</v>
      </c>
      <c r="Z74" s="53">
        <f t="shared" si="55"/>
        <v>-0.96609478455211073</v>
      </c>
      <c r="AA74" s="53">
        <f t="shared" si="56"/>
        <v>-1444.263558684436</v>
      </c>
      <c r="AB74" s="53">
        <f t="shared" si="57"/>
        <v>-1388.6354380304872</v>
      </c>
      <c r="AC74" s="53">
        <f t="shared" si="58"/>
        <v>14.630475080587669</v>
      </c>
      <c r="AD74" s="53">
        <f t="shared" si="37"/>
        <v>8.3820070945754477</v>
      </c>
      <c r="AE74" s="53">
        <f t="shared" si="59"/>
        <v>-1365.6229558553239</v>
      </c>
      <c r="AF74" s="19"/>
      <c r="AG74" s="46"/>
      <c r="AH74" s="19"/>
      <c r="AI74" s="55">
        <f t="shared" si="60"/>
        <v>56</v>
      </c>
      <c r="AJ74" s="27">
        <f t="shared" si="61"/>
        <v>1541.5893789328131</v>
      </c>
      <c r="AK74" s="27">
        <f t="shared" si="61"/>
        <v>77.07946894664066</v>
      </c>
      <c r="AL74" s="28">
        <f t="shared" si="62"/>
        <v>25</v>
      </c>
      <c r="AM74" s="27">
        <f t="shared" si="63"/>
        <v>100000</v>
      </c>
      <c r="AN74" s="56">
        <f t="shared" si="25"/>
        <v>8.7010000000000005</v>
      </c>
      <c r="AO74" s="52">
        <f t="shared" si="64"/>
        <v>870.1</v>
      </c>
      <c r="AP74" s="28"/>
      <c r="AQ74" s="9">
        <f>M74*'Lapse &amp; Death Age 36-45'!$B$31</f>
        <v>232.78040696215015</v>
      </c>
      <c r="AR74" s="9">
        <f t="shared" si="65"/>
        <v>0</v>
      </c>
      <c r="AS74" s="30">
        <f t="shared" si="66"/>
        <v>8.3583136101112898E-2</v>
      </c>
      <c r="AT74" s="30">
        <f t="shared" si="67"/>
        <v>1.9456516436789844E-2</v>
      </c>
      <c r="AU74" s="30">
        <f t="shared" si="68"/>
        <v>0</v>
      </c>
      <c r="AV74" s="30">
        <f t="shared" si="69"/>
        <v>6.4126619664323051E-2</v>
      </c>
      <c r="AW74" s="28"/>
      <c r="AX74" s="52">
        <f t="shared" si="70"/>
        <v>71.647464265873964</v>
      </c>
      <c r="AY74" s="52">
        <f t="shared" si="71"/>
        <v>55.796571769927489</v>
      </c>
      <c r="AZ74" s="19"/>
      <c r="BA74" s="19"/>
      <c r="BB74" s="53">
        <f t="shared" si="72"/>
        <v>59.572858356316736</v>
      </c>
      <c r="BC74" s="53">
        <f t="shared" si="73"/>
        <v>-2.9786429178158369</v>
      </c>
      <c r="BD74" s="53">
        <f t="shared" si="73"/>
        <v>-0.96609478455211073</v>
      </c>
      <c r="BE74" s="53">
        <f t="shared" si="74"/>
        <v>-1945.6516436789843</v>
      </c>
      <c r="BF74" s="53">
        <f t="shared" si="75"/>
        <v>-1890.0235230250355</v>
      </c>
      <c r="BG74" s="53">
        <f t="shared" si="76"/>
        <v>14.630475080587669</v>
      </c>
      <c r="BH74" s="53">
        <f t="shared" si="42"/>
        <v>10.528146084409816</v>
      </c>
      <c r="BI74" s="53">
        <f t="shared" si="77"/>
        <v>-1864.8649018600379</v>
      </c>
    </row>
    <row r="75" spans="1:61" x14ac:dyDescent="0.2">
      <c r="A75" s="34"/>
      <c r="B75" s="89"/>
      <c r="C75" s="91"/>
      <c r="D75" s="19"/>
      <c r="E75" s="55">
        <f t="shared" si="46"/>
        <v>57</v>
      </c>
      <c r="F75" s="27">
        <f t="shared" si="47"/>
        <v>1541.5893789328131</v>
      </c>
      <c r="G75" s="27">
        <f t="shared" si="44"/>
        <v>77.07946894664066</v>
      </c>
      <c r="H75" s="28">
        <f t="shared" si="43"/>
        <v>25</v>
      </c>
      <c r="I75" s="27">
        <f t="shared" si="48"/>
        <v>100000</v>
      </c>
      <c r="J75" s="56">
        <f>'SPWL Reserve'!J65</f>
        <v>8.8140000000000001</v>
      </c>
      <c r="K75" s="52">
        <f t="shared" si="49"/>
        <v>881.4</v>
      </c>
      <c r="L75" s="28"/>
      <c r="M75" s="96">
        <f>'SPWL Reserve'!K65*1000</f>
        <v>293.18193261069382</v>
      </c>
      <c r="N75" s="9">
        <v>0</v>
      </c>
      <c r="O75" s="30">
        <f t="shared" si="35"/>
        <v>3.864379138208443E-2</v>
      </c>
      <c r="P75" s="30">
        <f t="shared" si="50"/>
        <v>1.1329661440803988E-2</v>
      </c>
      <c r="Q75" s="30">
        <f t="shared" si="51"/>
        <v>0</v>
      </c>
      <c r="R75" s="30">
        <f t="shared" si="52"/>
        <v>2.7314129941280442E-2</v>
      </c>
      <c r="S75" s="28"/>
      <c r="T75" s="52">
        <f t="shared" si="53"/>
        <v>33.623962881551662</v>
      </c>
      <c r="U75" s="52">
        <f t="shared" si="45"/>
        <v>24.074674130244581</v>
      </c>
      <c r="V75" s="19"/>
      <c r="W75" s="19"/>
      <c r="X75" s="53">
        <f t="shared" si="54"/>
        <v>42.10717261226867</v>
      </c>
      <c r="Y75" s="53">
        <f t="shared" si="55"/>
        <v>-2.1053586306134338</v>
      </c>
      <c r="Z75" s="53">
        <f t="shared" si="55"/>
        <v>-0.68285324853201101</v>
      </c>
      <c r="AA75" s="53">
        <f t="shared" si="56"/>
        <v>-1132.9661440803989</v>
      </c>
      <c r="AB75" s="53">
        <f t="shared" si="57"/>
        <v>-1093.6471833472756</v>
      </c>
      <c r="AC75" s="53">
        <f t="shared" si="58"/>
        <v>12.129862381495727</v>
      </c>
      <c r="AD75" s="53">
        <f t="shared" si="37"/>
        <v>6.0443916219818439</v>
      </c>
      <c r="AE75" s="53">
        <f t="shared" si="59"/>
        <v>-1075.4729293437981</v>
      </c>
      <c r="AF75" s="19"/>
      <c r="AG75" s="46"/>
      <c r="AH75" s="19"/>
      <c r="AI75" s="55">
        <f t="shared" si="60"/>
        <v>57</v>
      </c>
      <c r="AJ75" s="27">
        <f t="shared" si="61"/>
        <v>1541.5893789328131</v>
      </c>
      <c r="AK75" s="27">
        <f t="shared" si="61"/>
        <v>77.07946894664066</v>
      </c>
      <c r="AL75" s="28">
        <f t="shared" si="62"/>
        <v>25</v>
      </c>
      <c r="AM75" s="27">
        <f t="shared" si="63"/>
        <v>100000</v>
      </c>
      <c r="AN75" s="56">
        <f t="shared" si="25"/>
        <v>8.8140000000000001</v>
      </c>
      <c r="AO75" s="52">
        <f t="shared" si="64"/>
        <v>881.4</v>
      </c>
      <c r="AP75" s="28"/>
      <c r="AQ75" s="9">
        <f>M75*'Lapse &amp; Death Age 36-45'!$B$31</f>
        <v>250.85379109002491</v>
      </c>
      <c r="AR75" s="9">
        <f t="shared" si="65"/>
        <v>0</v>
      </c>
      <c r="AS75" s="30">
        <f t="shared" si="66"/>
        <v>6.4126619664323051E-2</v>
      </c>
      <c r="AT75" s="30">
        <f t="shared" si="67"/>
        <v>1.6086405652583579E-2</v>
      </c>
      <c r="AU75" s="30">
        <f t="shared" si="68"/>
        <v>0</v>
      </c>
      <c r="AV75" s="30">
        <f t="shared" si="69"/>
        <v>4.8040214011739468E-2</v>
      </c>
      <c r="AW75" s="28"/>
      <c r="AX75" s="52">
        <f t="shared" si="70"/>
        <v>55.796571769927489</v>
      </c>
      <c r="AY75" s="52">
        <f t="shared" si="71"/>
        <v>42.342644629947166</v>
      </c>
      <c r="AZ75" s="19"/>
      <c r="BA75" s="19"/>
      <c r="BB75" s="53">
        <f t="shared" si="72"/>
        <v>42.10717261226867</v>
      </c>
      <c r="BC75" s="53">
        <f t="shared" si="73"/>
        <v>-2.1053586306134338</v>
      </c>
      <c r="BD75" s="53">
        <f t="shared" si="73"/>
        <v>-0.68285324853201101</v>
      </c>
      <c r="BE75" s="53">
        <f t="shared" si="74"/>
        <v>-1608.6405652583578</v>
      </c>
      <c r="BF75" s="53">
        <f t="shared" si="75"/>
        <v>-1569.3216045252345</v>
      </c>
      <c r="BG75" s="53">
        <f t="shared" si="76"/>
        <v>12.129862381495727</v>
      </c>
      <c r="BH75" s="53">
        <f t="shared" si="42"/>
        <v>7.8646770860168314</v>
      </c>
      <c r="BI75" s="53">
        <f t="shared" si="77"/>
        <v>-1549.3270650577219</v>
      </c>
    </row>
    <row r="76" spans="1:61" x14ac:dyDescent="0.2">
      <c r="A76" s="34"/>
      <c r="B76" s="89"/>
      <c r="C76" s="91"/>
      <c r="D76" s="19"/>
      <c r="E76" s="55">
        <f t="shared" si="46"/>
        <v>58</v>
      </c>
      <c r="F76" s="27">
        <f t="shared" si="47"/>
        <v>1541.5893789328131</v>
      </c>
      <c r="G76" s="27">
        <f t="shared" si="44"/>
        <v>77.07946894664066</v>
      </c>
      <c r="H76" s="28">
        <f t="shared" si="43"/>
        <v>25</v>
      </c>
      <c r="I76" s="27">
        <f t="shared" si="48"/>
        <v>100000</v>
      </c>
      <c r="J76" s="56">
        <f>'SPWL Reserve'!J66</f>
        <v>8.91</v>
      </c>
      <c r="K76" s="52">
        <f t="shared" si="49"/>
        <v>891</v>
      </c>
      <c r="L76" s="28"/>
      <c r="M76" s="96">
        <f>'SPWL Reserve'!K66*1000</f>
        <v>315.01121529154761</v>
      </c>
      <c r="N76" s="9">
        <v>0</v>
      </c>
      <c r="O76" s="30">
        <f t="shared" si="35"/>
        <v>2.7314129941280442E-2</v>
      </c>
      <c r="P76" s="30">
        <f t="shared" si="50"/>
        <v>8.6042572674340009E-3</v>
      </c>
      <c r="Q76" s="30">
        <f t="shared" si="51"/>
        <v>0</v>
      </c>
      <c r="R76" s="30">
        <f t="shared" si="52"/>
        <v>1.8709872673846439E-2</v>
      </c>
      <c r="S76" s="28"/>
      <c r="T76" s="52">
        <f t="shared" si="53"/>
        <v>24.074674130244581</v>
      </c>
      <c r="U76" s="52">
        <f t="shared" si="45"/>
        <v>16.670496552397179</v>
      </c>
      <c r="V76" s="19"/>
      <c r="W76" s="19"/>
      <c r="X76" s="53">
        <f t="shared" si="54"/>
        <v>28.842940995186943</v>
      </c>
      <c r="Y76" s="53">
        <f t="shared" si="55"/>
        <v>-1.4421470497593474</v>
      </c>
      <c r="Z76" s="53">
        <f t="shared" si="55"/>
        <v>-0.46774681684616098</v>
      </c>
      <c r="AA76" s="53">
        <f t="shared" si="56"/>
        <v>-860.42572674340011</v>
      </c>
      <c r="AB76" s="53">
        <f t="shared" si="57"/>
        <v>-833.49267961481871</v>
      </c>
      <c r="AC76" s="53">
        <f t="shared" si="58"/>
        <v>9.723747946488345</v>
      </c>
      <c r="AD76" s="53">
        <f t="shared" si="37"/>
        <v>4.2259369100072899</v>
      </c>
      <c r="AE76" s="53">
        <f t="shared" si="59"/>
        <v>-819.54299475832318</v>
      </c>
      <c r="AF76" s="19"/>
      <c r="AG76" s="46"/>
      <c r="AH76" s="19"/>
      <c r="AI76" s="55">
        <f t="shared" si="60"/>
        <v>58</v>
      </c>
      <c r="AJ76" s="27">
        <f t="shared" si="61"/>
        <v>1541.5893789328131</v>
      </c>
      <c r="AK76" s="27">
        <f t="shared" si="61"/>
        <v>77.07946894664066</v>
      </c>
      <c r="AL76" s="28">
        <f t="shared" si="62"/>
        <v>25</v>
      </c>
      <c r="AM76" s="27">
        <f t="shared" si="63"/>
        <v>100000</v>
      </c>
      <c r="AN76" s="56">
        <f t="shared" si="25"/>
        <v>8.91</v>
      </c>
      <c r="AO76" s="52">
        <f t="shared" si="64"/>
        <v>891</v>
      </c>
      <c r="AP76" s="28"/>
      <c r="AQ76" s="9">
        <f>M76*'Lapse &amp; Death Age 36-45'!$B$31</f>
        <v>269.53147108383047</v>
      </c>
      <c r="AR76" s="9">
        <f t="shared" si="65"/>
        <v>0</v>
      </c>
      <c r="AS76" s="30">
        <f t="shared" si="66"/>
        <v>4.8040214011739468E-2</v>
      </c>
      <c r="AT76" s="30">
        <f t="shared" si="67"/>
        <v>1.2948349553766184E-2</v>
      </c>
      <c r="AU76" s="30">
        <f t="shared" si="68"/>
        <v>0</v>
      </c>
      <c r="AV76" s="30">
        <f t="shared" si="69"/>
        <v>3.5091864457973285E-2</v>
      </c>
      <c r="AW76" s="28"/>
      <c r="AX76" s="52">
        <f t="shared" si="70"/>
        <v>42.342644629947166</v>
      </c>
      <c r="AY76" s="52">
        <f t="shared" si="71"/>
        <v>31.266851232054197</v>
      </c>
      <c r="AZ76" s="19"/>
      <c r="BA76" s="19"/>
      <c r="BB76" s="53">
        <f t="shared" si="72"/>
        <v>28.842940995186943</v>
      </c>
      <c r="BC76" s="53">
        <f t="shared" si="73"/>
        <v>-1.4421470497593474</v>
      </c>
      <c r="BD76" s="53">
        <f t="shared" si="73"/>
        <v>-0.46774681684616098</v>
      </c>
      <c r="BE76" s="53">
        <f t="shared" si="74"/>
        <v>-1294.8349553766184</v>
      </c>
      <c r="BF76" s="53">
        <f t="shared" si="75"/>
        <v>-1267.901908248037</v>
      </c>
      <c r="BG76" s="53">
        <f t="shared" si="76"/>
        <v>9.723747946488345</v>
      </c>
      <c r="BH76" s="53">
        <f t="shared" si="42"/>
        <v>5.7256666587903355</v>
      </c>
      <c r="BI76" s="53">
        <f t="shared" si="77"/>
        <v>-1252.4524936427583</v>
      </c>
    </row>
    <row r="77" spans="1:61" x14ac:dyDescent="0.2">
      <c r="A77" s="34"/>
      <c r="B77" s="89"/>
      <c r="C77" s="91"/>
      <c r="D77" s="19"/>
      <c r="E77" s="55">
        <f t="shared" si="46"/>
        <v>59</v>
      </c>
      <c r="F77" s="27">
        <f t="shared" si="47"/>
        <v>1541.5893789328131</v>
      </c>
      <c r="G77" s="27">
        <f t="shared" si="44"/>
        <v>77.07946894664066</v>
      </c>
      <c r="H77" s="28">
        <f t="shared" si="43"/>
        <v>25</v>
      </c>
      <c r="I77" s="27">
        <f t="shared" si="48"/>
        <v>100000</v>
      </c>
      <c r="J77" s="56">
        <f>'SPWL Reserve'!J67</f>
        <v>8.9879999999999995</v>
      </c>
      <c r="K77" s="52">
        <f t="shared" si="49"/>
        <v>898.8</v>
      </c>
      <c r="L77" s="28"/>
      <c r="M77" s="96">
        <f>'SPWL Reserve'!K67*1000</f>
        <v>337.52251871948664</v>
      </c>
      <c r="N77" s="9">
        <v>0</v>
      </c>
      <c r="O77" s="30">
        <f t="shared" si="35"/>
        <v>1.8709872673846439E-2</v>
      </c>
      <c r="P77" s="30">
        <f t="shared" si="50"/>
        <v>6.3150033497975464E-3</v>
      </c>
      <c r="Q77" s="30">
        <f t="shared" si="51"/>
        <v>0</v>
      </c>
      <c r="R77" s="30">
        <f t="shared" si="52"/>
        <v>1.2394869324048893E-2</v>
      </c>
      <c r="S77" s="28"/>
      <c r="T77" s="52">
        <f t="shared" si="53"/>
        <v>16.670496552397179</v>
      </c>
      <c r="U77" s="52">
        <f t="shared" si="45"/>
        <v>11.140508548455145</v>
      </c>
      <c r="V77" s="19"/>
      <c r="W77" s="19"/>
      <c r="X77" s="53">
        <f t="shared" si="54"/>
        <v>19.107798903213912</v>
      </c>
      <c r="Y77" s="53">
        <f t="shared" si="55"/>
        <v>-0.95538994516069553</v>
      </c>
      <c r="Z77" s="53">
        <f t="shared" si="55"/>
        <v>-0.30987173310122235</v>
      </c>
      <c r="AA77" s="53">
        <f t="shared" si="56"/>
        <v>-631.5003349797546</v>
      </c>
      <c r="AB77" s="53">
        <f t="shared" si="57"/>
        <v>-613.65779775480257</v>
      </c>
      <c r="AC77" s="53">
        <f t="shared" si="58"/>
        <v>7.5204562184276931</v>
      </c>
      <c r="AD77" s="53">
        <f t="shared" si="37"/>
        <v>2.8588259070121516</v>
      </c>
      <c r="AE77" s="53">
        <f t="shared" si="59"/>
        <v>-603.27851562936269</v>
      </c>
      <c r="AF77" s="19"/>
      <c r="AG77" s="46"/>
      <c r="AH77" s="19"/>
      <c r="AI77" s="55">
        <f t="shared" si="60"/>
        <v>59</v>
      </c>
      <c r="AJ77" s="27">
        <f t="shared" si="61"/>
        <v>1541.5893789328131</v>
      </c>
      <c r="AK77" s="27">
        <f t="shared" si="61"/>
        <v>77.07946894664066</v>
      </c>
      <c r="AL77" s="28">
        <f t="shared" si="62"/>
        <v>25</v>
      </c>
      <c r="AM77" s="27">
        <f t="shared" si="63"/>
        <v>100000</v>
      </c>
      <c r="AN77" s="56">
        <f t="shared" si="25"/>
        <v>8.9879999999999995</v>
      </c>
      <c r="AO77" s="52">
        <f t="shared" si="64"/>
        <v>898.8</v>
      </c>
      <c r="AP77" s="28"/>
      <c r="AQ77" s="9">
        <f>M77*'Lapse &amp; Death Age 36-45'!$B$31</f>
        <v>288.79270507936076</v>
      </c>
      <c r="AR77" s="9">
        <f t="shared" si="65"/>
        <v>0</v>
      </c>
      <c r="AS77" s="30">
        <f t="shared" si="66"/>
        <v>3.5091864457973285E-2</v>
      </c>
      <c r="AT77" s="30">
        <f t="shared" si="67"/>
        <v>1.0134274463096381E-2</v>
      </c>
      <c r="AU77" s="30">
        <f t="shared" si="68"/>
        <v>0</v>
      </c>
      <c r="AV77" s="30">
        <f t="shared" si="69"/>
        <v>2.4957589994876905E-2</v>
      </c>
      <c r="AW77" s="28"/>
      <c r="AX77" s="52">
        <f t="shared" si="70"/>
        <v>31.266851232054197</v>
      </c>
      <c r="AY77" s="52">
        <f t="shared" si="71"/>
        <v>22.43188188739536</v>
      </c>
      <c r="AZ77" s="19"/>
      <c r="BA77" s="19"/>
      <c r="BB77" s="53">
        <f t="shared" si="72"/>
        <v>19.107798903213912</v>
      </c>
      <c r="BC77" s="53">
        <f t="shared" si="73"/>
        <v>-0.95538994516069553</v>
      </c>
      <c r="BD77" s="53">
        <f t="shared" si="73"/>
        <v>-0.30987173310122235</v>
      </c>
      <c r="BE77" s="53">
        <f t="shared" si="74"/>
        <v>-1013.4274463096381</v>
      </c>
      <c r="BF77" s="53">
        <f t="shared" si="75"/>
        <v>-995.58490908468605</v>
      </c>
      <c r="BG77" s="53">
        <f t="shared" si="76"/>
        <v>7.5204562184276931</v>
      </c>
      <c r="BH77" s="53">
        <f t="shared" si="42"/>
        <v>4.0571301924951308</v>
      </c>
      <c r="BI77" s="53">
        <f t="shared" si="77"/>
        <v>-984.00732267376316</v>
      </c>
    </row>
    <row r="78" spans="1:61" x14ac:dyDescent="0.2">
      <c r="A78" s="34"/>
      <c r="B78" s="89"/>
      <c r="C78" s="91"/>
      <c r="D78" s="19"/>
      <c r="E78" s="55">
        <f t="shared" si="46"/>
        <v>60</v>
      </c>
      <c r="F78" s="27">
        <f t="shared" si="47"/>
        <v>1541.5893789328131</v>
      </c>
      <c r="G78" s="27">
        <f t="shared" si="44"/>
        <v>77.07946894664066</v>
      </c>
      <c r="H78" s="28">
        <f t="shared" si="43"/>
        <v>25</v>
      </c>
      <c r="I78" s="27">
        <f t="shared" si="48"/>
        <v>100000</v>
      </c>
      <c r="J78" s="56">
        <f>'SPWL Reserve'!J68</f>
        <v>9.0459999999999994</v>
      </c>
      <c r="K78" s="52">
        <f t="shared" si="49"/>
        <v>904.59999999999991</v>
      </c>
      <c r="L78" s="28"/>
      <c r="M78" s="96">
        <f>'SPWL Reserve'!K68*1000</f>
        <v>360.69956359931388</v>
      </c>
      <c r="N78" s="9">
        <v>0</v>
      </c>
      <c r="O78" s="30">
        <f t="shared" si="35"/>
        <v>1.2394869324048893E-2</v>
      </c>
      <c r="P78" s="30">
        <f t="shared" si="50"/>
        <v>4.4708239560549579E-3</v>
      </c>
      <c r="Q78" s="30">
        <f t="shared" si="51"/>
        <v>0</v>
      </c>
      <c r="R78" s="30">
        <f t="shared" si="52"/>
        <v>7.924045367993935E-3</v>
      </c>
      <c r="S78" s="28"/>
      <c r="T78" s="52">
        <f t="shared" si="53"/>
        <v>11.140508548455145</v>
      </c>
      <c r="U78" s="52">
        <f t="shared" si="45"/>
        <v>7.1680914398873128</v>
      </c>
      <c r="V78" s="19"/>
      <c r="W78" s="19"/>
      <c r="X78" s="53">
        <f t="shared" si="54"/>
        <v>12.215624177481205</v>
      </c>
      <c r="Y78" s="53">
        <f t="shared" si="55"/>
        <v>-0.61078120887406029</v>
      </c>
      <c r="Z78" s="53">
        <f t="shared" si="55"/>
        <v>-0.19810113419984837</v>
      </c>
      <c r="AA78" s="53">
        <f t="shared" si="56"/>
        <v>-447.08239560549578</v>
      </c>
      <c r="AB78" s="53">
        <f t="shared" si="57"/>
        <v>-435.67565377108849</v>
      </c>
      <c r="AC78" s="53">
        <f t="shared" si="58"/>
        <v>5.6040347687185523</v>
      </c>
      <c r="AD78" s="53">
        <f t="shared" si="37"/>
        <v>1.8673054194619616</v>
      </c>
      <c r="AE78" s="53">
        <f t="shared" si="59"/>
        <v>-428.20431358290796</v>
      </c>
      <c r="AF78" s="19"/>
      <c r="AG78" s="46"/>
      <c r="AH78" s="19"/>
      <c r="AI78" s="55">
        <f t="shared" si="60"/>
        <v>60</v>
      </c>
      <c r="AJ78" s="27">
        <f t="shared" si="61"/>
        <v>1541.5893789328131</v>
      </c>
      <c r="AK78" s="27">
        <f t="shared" si="61"/>
        <v>77.07946894664066</v>
      </c>
      <c r="AL78" s="28">
        <f t="shared" si="62"/>
        <v>25</v>
      </c>
      <c r="AM78" s="27">
        <f t="shared" si="63"/>
        <v>100000</v>
      </c>
      <c r="AN78" s="56">
        <f t="shared" si="25"/>
        <v>9.0459999999999994</v>
      </c>
      <c r="AO78" s="52">
        <f t="shared" si="64"/>
        <v>904.59999999999991</v>
      </c>
      <c r="AP78" s="28"/>
      <c r="AQ78" s="9">
        <f>M78*'Lapse &amp; Death Age 36-45'!$B$31</f>
        <v>308.62356410466299</v>
      </c>
      <c r="AR78" s="9">
        <f t="shared" si="65"/>
        <v>0</v>
      </c>
      <c r="AS78" s="30">
        <f t="shared" si="66"/>
        <v>2.4957589994876905E-2</v>
      </c>
      <c r="AT78" s="30">
        <f t="shared" si="67"/>
        <v>7.7025003756817888E-3</v>
      </c>
      <c r="AU78" s="30">
        <f t="shared" si="68"/>
        <v>0</v>
      </c>
      <c r="AV78" s="30">
        <f t="shared" si="69"/>
        <v>1.7255089619195117E-2</v>
      </c>
      <c r="AW78" s="28"/>
      <c r="AX78" s="52">
        <f t="shared" si="70"/>
        <v>22.43188188739536</v>
      </c>
      <c r="AY78" s="52">
        <f t="shared" si="71"/>
        <v>15.6089540695239</v>
      </c>
      <c r="AZ78" s="19"/>
      <c r="BA78" s="19"/>
      <c r="BB78" s="53">
        <f t="shared" si="72"/>
        <v>12.215624177481205</v>
      </c>
      <c r="BC78" s="53">
        <f t="shared" si="73"/>
        <v>-0.61078120887406029</v>
      </c>
      <c r="BD78" s="53">
        <f t="shared" si="73"/>
        <v>-0.19810113419984837</v>
      </c>
      <c r="BE78" s="53">
        <f t="shared" si="74"/>
        <v>-770.25003756817887</v>
      </c>
      <c r="BF78" s="53">
        <f t="shared" si="75"/>
        <v>-758.84329573377158</v>
      </c>
      <c r="BG78" s="53">
        <f t="shared" si="76"/>
        <v>5.6040347687185523</v>
      </c>
      <c r="BH78" s="53">
        <f t="shared" si="42"/>
        <v>2.7942835148831295</v>
      </c>
      <c r="BI78" s="53">
        <f t="shared" si="77"/>
        <v>-750.44497745016997</v>
      </c>
    </row>
    <row r="79" spans="1:61" x14ac:dyDescent="0.2">
      <c r="A79" s="34"/>
      <c r="B79" s="89"/>
      <c r="C79" s="91"/>
      <c r="D79" s="19"/>
      <c r="E79" s="55">
        <f t="shared" si="46"/>
        <v>61</v>
      </c>
      <c r="F79" s="27">
        <f t="shared" si="47"/>
        <v>1541.5893789328131</v>
      </c>
      <c r="G79" s="27">
        <f t="shared" si="44"/>
        <v>77.07946894664066</v>
      </c>
      <c r="H79" s="28">
        <f t="shared" si="43"/>
        <v>25</v>
      </c>
      <c r="I79" s="27">
        <f t="shared" si="48"/>
        <v>100000</v>
      </c>
      <c r="J79" s="56">
        <f>'SPWL Reserve'!J69</f>
        <v>9.0830000000000002</v>
      </c>
      <c r="K79" s="52">
        <f t="shared" si="49"/>
        <v>908.3</v>
      </c>
      <c r="L79" s="28"/>
      <c r="M79" s="96">
        <f>'SPWL Reserve'!K69*1000</f>
        <v>384.43413245695046</v>
      </c>
      <c r="N79" s="9">
        <v>0</v>
      </c>
      <c r="O79" s="30">
        <f t="shared" si="35"/>
        <v>7.924045367993935E-3</v>
      </c>
      <c r="P79" s="30">
        <f t="shared" si="50"/>
        <v>3.0462735065942652E-3</v>
      </c>
      <c r="Q79" s="30">
        <f t="shared" si="51"/>
        <v>0</v>
      </c>
      <c r="R79" s="30">
        <f t="shared" si="52"/>
        <v>4.8777718613996698E-3</v>
      </c>
      <c r="S79" s="28"/>
      <c r="T79" s="52">
        <f t="shared" si="53"/>
        <v>7.1680914398873128</v>
      </c>
      <c r="U79" s="52">
        <f t="shared" si="45"/>
        <v>4.4304801817093198</v>
      </c>
      <c r="V79" s="19"/>
      <c r="W79" s="19"/>
      <c r="X79" s="53">
        <f t="shared" si="54"/>
        <v>7.519521294391069</v>
      </c>
      <c r="Y79" s="53">
        <f t="shared" si="55"/>
        <v>-0.37597606471955347</v>
      </c>
      <c r="Z79" s="53">
        <f t="shared" si="55"/>
        <v>-0.12194429653499175</v>
      </c>
      <c r="AA79" s="53">
        <f t="shared" si="56"/>
        <v>-304.6273506594265</v>
      </c>
      <c r="AB79" s="53">
        <f t="shared" si="57"/>
        <v>-297.60574972628996</v>
      </c>
      <c r="AC79" s="53">
        <f t="shared" si="58"/>
        <v>4.0149883827857362</v>
      </c>
      <c r="AD79" s="53">
        <f t="shared" si="37"/>
        <v>1.1749300376558587</v>
      </c>
      <c r="AE79" s="53">
        <f t="shared" si="59"/>
        <v>-292.41583130584831</v>
      </c>
      <c r="AF79" s="19"/>
      <c r="AG79" s="46"/>
      <c r="AH79" s="19"/>
      <c r="AI79" s="55">
        <f t="shared" si="60"/>
        <v>61</v>
      </c>
      <c r="AJ79" s="27">
        <f t="shared" si="61"/>
        <v>1541.5893789328131</v>
      </c>
      <c r="AK79" s="27">
        <f t="shared" si="61"/>
        <v>77.07946894664066</v>
      </c>
      <c r="AL79" s="28">
        <f t="shared" si="62"/>
        <v>25</v>
      </c>
      <c r="AM79" s="27">
        <f t="shared" si="63"/>
        <v>100000</v>
      </c>
      <c r="AN79" s="56">
        <f t="shared" si="25"/>
        <v>9.0830000000000002</v>
      </c>
      <c r="AO79" s="52">
        <f t="shared" si="64"/>
        <v>908.3</v>
      </c>
      <c r="AP79" s="28"/>
      <c r="AQ79" s="9">
        <f>M79*'Lapse &amp; Death Age 36-45'!$B$31</f>
        <v>328.93145458347828</v>
      </c>
      <c r="AR79" s="9">
        <f t="shared" si="65"/>
        <v>0</v>
      </c>
      <c r="AS79" s="30">
        <f t="shared" si="66"/>
        <v>1.7255089619195117E-2</v>
      </c>
      <c r="AT79" s="30">
        <f t="shared" si="67"/>
        <v>5.6757417274101267E-3</v>
      </c>
      <c r="AU79" s="30">
        <f t="shared" si="68"/>
        <v>0</v>
      </c>
      <c r="AV79" s="30">
        <f t="shared" si="69"/>
        <v>1.157934789178499E-2</v>
      </c>
      <c r="AW79" s="28"/>
      <c r="AX79" s="52">
        <f t="shared" si="70"/>
        <v>15.6089540695239</v>
      </c>
      <c r="AY79" s="52">
        <f t="shared" si="71"/>
        <v>10.517521690108305</v>
      </c>
      <c r="AZ79" s="19"/>
      <c r="BA79" s="19"/>
      <c r="BB79" s="53">
        <f t="shared" si="72"/>
        <v>7.519521294391069</v>
      </c>
      <c r="BC79" s="53">
        <f t="shared" si="73"/>
        <v>-0.37597606471955347</v>
      </c>
      <c r="BD79" s="53">
        <f t="shared" si="73"/>
        <v>-0.12194429653499175</v>
      </c>
      <c r="BE79" s="53">
        <f t="shared" si="74"/>
        <v>-567.57417274101272</v>
      </c>
      <c r="BF79" s="53">
        <f t="shared" si="75"/>
        <v>-560.55257180787623</v>
      </c>
      <c r="BG79" s="53">
        <f t="shared" si="76"/>
        <v>4.0149883827857362</v>
      </c>
      <c r="BH79" s="53">
        <f t="shared" si="42"/>
        <v>1.8678922247397041</v>
      </c>
      <c r="BI79" s="53">
        <f t="shared" si="77"/>
        <v>-554.66969120035083</v>
      </c>
    </row>
    <row r="80" spans="1:61" x14ac:dyDescent="0.2">
      <c r="A80" s="34"/>
      <c r="B80" s="89"/>
      <c r="C80" s="91"/>
      <c r="D80" s="19"/>
      <c r="E80" s="55">
        <f t="shared" si="46"/>
        <v>62</v>
      </c>
      <c r="F80" s="27">
        <f t="shared" si="47"/>
        <v>1541.5893789328131</v>
      </c>
      <c r="G80" s="27">
        <f t="shared" si="44"/>
        <v>77.07946894664066</v>
      </c>
      <c r="H80" s="28">
        <f t="shared" si="43"/>
        <v>25</v>
      </c>
      <c r="I80" s="27">
        <f t="shared" si="48"/>
        <v>100000</v>
      </c>
      <c r="J80" s="56">
        <f>'SPWL Reserve'!J70</f>
        <v>9.0980000000000008</v>
      </c>
      <c r="K80" s="52">
        <f t="shared" si="49"/>
        <v>909.80000000000007</v>
      </c>
      <c r="L80" s="28"/>
      <c r="M80" s="96">
        <f>'SPWL Reserve'!K70*1000</f>
        <v>408.68041796632269</v>
      </c>
      <c r="N80" s="9">
        <v>0</v>
      </c>
      <c r="O80" s="30">
        <f t="shared" si="35"/>
        <v>4.8777718613996698E-3</v>
      </c>
      <c r="P80" s="30">
        <f t="shared" si="50"/>
        <v>1.9934498430611851E-3</v>
      </c>
      <c r="Q80" s="30">
        <f t="shared" si="51"/>
        <v>0</v>
      </c>
      <c r="R80" s="30">
        <f t="shared" si="52"/>
        <v>2.8843220183384847E-3</v>
      </c>
      <c r="S80" s="28"/>
      <c r="T80" s="52">
        <f t="shared" si="53"/>
        <v>4.4304801817093198</v>
      </c>
      <c r="U80" s="52">
        <f t="shared" si="45"/>
        <v>2.6241561722843536</v>
      </c>
      <c r="V80" s="19"/>
      <c r="W80" s="19"/>
      <c r="X80" s="53">
        <f t="shared" si="54"/>
        <v>4.4464401888926623</v>
      </c>
      <c r="Y80" s="53">
        <f t="shared" si="55"/>
        <v>-0.22232200944463315</v>
      </c>
      <c r="Z80" s="53">
        <f t="shared" si="55"/>
        <v>-7.2108050458462122E-2</v>
      </c>
      <c r="AA80" s="53">
        <f t="shared" si="56"/>
        <v>-199.3449843061185</v>
      </c>
      <c r="AB80" s="53">
        <f t="shared" si="57"/>
        <v>-195.19297417712895</v>
      </c>
      <c r="AC80" s="53">
        <f t="shared" si="58"/>
        <v>2.7596135682474716</v>
      </c>
      <c r="AD80" s="53">
        <f t="shared" si="37"/>
        <v>0.7105090642777192</v>
      </c>
      <c r="AE80" s="53">
        <f t="shared" si="59"/>
        <v>-191.72285154460377</v>
      </c>
      <c r="AF80" s="19"/>
      <c r="AG80" s="46"/>
      <c r="AH80" s="19"/>
      <c r="AI80" s="55">
        <f t="shared" si="60"/>
        <v>62</v>
      </c>
      <c r="AJ80" s="27">
        <f t="shared" si="61"/>
        <v>1541.5893789328131</v>
      </c>
      <c r="AK80" s="27">
        <f t="shared" si="61"/>
        <v>77.07946894664066</v>
      </c>
      <c r="AL80" s="28">
        <f t="shared" si="62"/>
        <v>25</v>
      </c>
      <c r="AM80" s="27">
        <f t="shared" si="63"/>
        <v>100000</v>
      </c>
      <c r="AN80" s="56">
        <f t="shared" si="25"/>
        <v>9.0980000000000008</v>
      </c>
      <c r="AO80" s="52">
        <f t="shared" si="64"/>
        <v>909.80000000000007</v>
      </c>
      <c r="AP80" s="28"/>
      <c r="AQ80" s="9">
        <f>M80*'Lapse &amp; Death Age 36-45'!$B$31</f>
        <v>349.67718262243488</v>
      </c>
      <c r="AR80" s="9">
        <f t="shared" si="65"/>
        <v>0</v>
      </c>
      <c r="AS80" s="30">
        <f t="shared" si="66"/>
        <v>1.157934789178499E-2</v>
      </c>
      <c r="AT80" s="30">
        <f t="shared" si="67"/>
        <v>4.0490337474044062E-3</v>
      </c>
      <c r="AU80" s="30">
        <f t="shared" si="68"/>
        <v>0</v>
      </c>
      <c r="AV80" s="30">
        <f t="shared" si="69"/>
        <v>7.5303141443805836E-3</v>
      </c>
      <c r="AW80" s="28"/>
      <c r="AX80" s="52">
        <f t="shared" si="70"/>
        <v>10.517521690108305</v>
      </c>
      <c r="AY80" s="52">
        <f t="shared" si="71"/>
        <v>6.8510798085574551</v>
      </c>
      <c r="AZ80" s="19"/>
      <c r="BA80" s="19"/>
      <c r="BB80" s="53">
        <f t="shared" si="72"/>
        <v>4.4464401888926623</v>
      </c>
      <c r="BC80" s="53">
        <f t="shared" si="73"/>
        <v>-0.22232200944463315</v>
      </c>
      <c r="BD80" s="53">
        <f t="shared" si="73"/>
        <v>-7.2108050458462122E-2</v>
      </c>
      <c r="BE80" s="53">
        <f t="shared" si="74"/>
        <v>-404.9033747404406</v>
      </c>
      <c r="BF80" s="53">
        <f t="shared" si="75"/>
        <v>-400.75136461145104</v>
      </c>
      <c r="BG80" s="53">
        <f t="shared" si="76"/>
        <v>2.7596135682474716</v>
      </c>
      <c r="BH80" s="53">
        <f t="shared" si="42"/>
        <v>1.2102316378592672</v>
      </c>
      <c r="BI80" s="53">
        <f t="shared" si="77"/>
        <v>-396.78151940534428</v>
      </c>
    </row>
    <row r="81" spans="1:61" x14ac:dyDescent="0.2">
      <c r="A81" s="34"/>
      <c r="B81" s="89"/>
      <c r="C81" s="91"/>
      <c r="D81" s="19"/>
      <c r="E81" s="55">
        <f t="shared" si="46"/>
        <v>63</v>
      </c>
      <c r="F81" s="27">
        <f t="shared" si="47"/>
        <v>1541.5893789328131</v>
      </c>
      <c r="G81" s="27">
        <f t="shared" si="44"/>
        <v>77.07946894664066</v>
      </c>
      <c r="H81" s="28">
        <f t="shared" si="43"/>
        <v>25</v>
      </c>
      <c r="I81" s="27">
        <f t="shared" si="48"/>
        <v>100000</v>
      </c>
      <c r="J81" s="56">
        <f>'SPWL Reserve'!J71</f>
        <v>9.0879999999999992</v>
      </c>
      <c r="K81" s="52">
        <f t="shared" si="49"/>
        <v>908.79999999999984</v>
      </c>
      <c r="L81" s="28"/>
      <c r="M81" s="96">
        <f>'SPWL Reserve'!K71*1000</f>
        <v>433.33088999197975</v>
      </c>
      <c r="N81" s="9">
        <v>0</v>
      </c>
      <c r="O81" s="30">
        <f t="shared" si="35"/>
        <v>2.8843220183384847E-3</v>
      </c>
      <c r="P81" s="30">
        <f t="shared" si="50"/>
        <v>1.2498658272300789E-3</v>
      </c>
      <c r="Q81" s="30">
        <f t="shared" si="51"/>
        <v>0</v>
      </c>
      <c r="R81" s="30">
        <f t="shared" si="52"/>
        <v>1.6344561911084059E-3</v>
      </c>
      <c r="S81" s="28"/>
      <c r="T81" s="52">
        <f t="shared" si="53"/>
        <v>2.6241561722843536</v>
      </c>
      <c r="U81" s="52">
        <f t="shared" si="45"/>
        <v>1.485393786479319</v>
      </c>
      <c r="V81" s="19"/>
      <c r="W81" s="19"/>
      <c r="X81" s="53">
        <f t="shared" si="54"/>
        <v>2.5196603045436987</v>
      </c>
      <c r="Y81" s="53">
        <f t="shared" si="55"/>
        <v>-0.12598301522718494</v>
      </c>
      <c r="Z81" s="53">
        <f t="shared" si="55"/>
        <v>-4.0861404777710143E-2</v>
      </c>
      <c r="AA81" s="53">
        <f t="shared" si="56"/>
        <v>-124.98658272300788</v>
      </c>
      <c r="AB81" s="53">
        <f t="shared" si="57"/>
        <v>-122.63376683846909</v>
      </c>
      <c r="AC81" s="53">
        <f t="shared" si="58"/>
        <v>1.8165249892354052</v>
      </c>
      <c r="AD81" s="53">
        <f t="shared" si="37"/>
        <v>0.41194472680609723</v>
      </c>
      <c r="AE81" s="53">
        <f t="shared" si="59"/>
        <v>-120.40529712242758</v>
      </c>
      <c r="AF81" s="19"/>
      <c r="AG81" s="46"/>
      <c r="AH81" s="19"/>
      <c r="AI81" s="55">
        <f t="shared" si="60"/>
        <v>63</v>
      </c>
      <c r="AJ81" s="27">
        <f t="shared" si="61"/>
        <v>1541.5893789328131</v>
      </c>
      <c r="AK81" s="27">
        <f t="shared" si="61"/>
        <v>77.07946894664066</v>
      </c>
      <c r="AL81" s="28">
        <f t="shared" si="62"/>
        <v>25</v>
      </c>
      <c r="AM81" s="27">
        <f t="shared" si="63"/>
        <v>100000</v>
      </c>
      <c r="AN81" s="56">
        <f t="shared" si="25"/>
        <v>9.0879999999999992</v>
      </c>
      <c r="AO81" s="52">
        <f t="shared" si="64"/>
        <v>908.79999999999984</v>
      </c>
      <c r="AP81" s="28"/>
      <c r="AQ81" s="9">
        <f>M81*'Lapse &amp; Death Age 36-45'!$B$31</f>
        <v>370.76874274938768</v>
      </c>
      <c r="AR81" s="9">
        <f t="shared" si="65"/>
        <v>0</v>
      </c>
      <c r="AS81" s="30">
        <f t="shared" si="66"/>
        <v>7.5303141443805836E-3</v>
      </c>
      <c r="AT81" s="30">
        <f t="shared" si="67"/>
        <v>2.7920051078199203E-3</v>
      </c>
      <c r="AU81" s="30">
        <f t="shared" si="68"/>
        <v>0</v>
      </c>
      <c r="AV81" s="30">
        <f t="shared" si="69"/>
        <v>4.7383090365606638E-3</v>
      </c>
      <c r="AW81" s="28"/>
      <c r="AX81" s="52">
        <f t="shared" si="70"/>
        <v>6.8510798085574551</v>
      </c>
      <c r="AY81" s="52">
        <f t="shared" si="71"/>
        <v>4.3061752524263301</v>
      </c>
      <c r="AZ81" s="19"/>
      <c r="BA81" s="19"/>
      <c r="BB81" s="53">
        <f t="shared" si="72"/>
        <v>2.5196603045436987</v>
      </c>
      <c r="BC81" s="53">
        <f t="shared" si="73"/>
        <v>-0.12598301522718494</v>
      </c>
      <c r="BD81" s="53">
        <f t="shared" si="73"/>
        <v>-4.0861404777710143E-2</v>
      </c>
      <c r="BE81" s="53">
        <f t="shared" si="74"/>
        <v>-279.20051078199202</v>
      </c>
      <c r="BF81" s="53">
        <f t="shared" si="75"/>
        <v>-276.84769489745321</v>
      </c>
      <c r="BG81" s="53">
        <f t="shared" si="76"/>
        <v>1.8165249892354052</v>
      </c>
      <c r="BH81" s="53">
        <f t="shared" si="42"/>
        <v>0.75895881483827243</v>
      </c>
      <c r="BI81" s="53">
        <f t="shared" si="77"/>
        <v>-274.27221109337955</v>
      </c>
    </row>
    <row r="82" spans="1:61" x14ac:dyDescent="0.2">
      <c r="A82" s="34"/>
      <c r="B82" s="89"/>
      <c r="C82" s="91"/>
      <c r="D82" s="19"/>
      <c r="E82" s="55">
        <f t="shared" si="46"/>
        <v>64</v>
      </c>
      <c r="F82" s="27">
        <f t="shared" si="47"/>
        <v>1541.5893789328131</v>
      </c>
      <c r="G82" s="27">
        <f t="shared" si="44"/>
        <v>77.07946894664066</v>
      </c>
      <c r="H82" s="28">
        <f t="shared" si="43"/>
        <v>25</v>
      </c>
      <c r="I82" s="27">
        <f t="shared" si="48"/>
        <v>100000</v>
      </c>
      <c r="J82" s="56">
        <f>'SPWL Reserve'!J72</f>
        <v>9.0530000000000008</v>
      </c>
      <c r="K82" s="52">
        <f t="shared" si="49"/>
        <v>905.30000000000007</v>
      </c>
      <c r="L82" s="28"/>
      <c r="M82" s="96">
        <f>'SPWL Reserve'!K72*1000</f>
        <v>458.27674614469652</v>
      </c>
      <c r="N82" s="9">
        <v>0</v>
      </c>
      <c r="O82" s="30">
        <f t="shared" si="35"/>
        <v>1.6344561911084059E-3</v>
      </c>
      <c r="P82" s="30">
        <f t="shared" si="50"/>
        <v>7.490332649772144E-4</v>
      </c>
      <c r="Q82" s="30">
        <f t="shared" si="51"/>
        <v>0</v>
      </c>
      <c r="R82" s="30">
        <f t="shared" si="52"/>
        <v>8.8542292613119145E-4</v>
      </c>
      <c r="S82" s="28"/>
      <c r="T82" s="52">
        <f t="shared" si="53"/>
        <v>1.485393786479319</v>
      </c>
      <c r="U82" s="52">
        <f t="shared" si="45"/>
        <v>0.80157337502656767</v>
      </c>
      <c r="V82" s="19"/>
      <c r="W82" s="19"/>
      <c r="X82" s="53">
        <f t="shared" si="54"/>
        <v>1.3649585787874574</v>
      </c>
      <c r="Y82" s="53">
        <f t="shared" si="55"/>
        <v>-6.8247928939372884E-2</v>
      </c>
      <c r="Z82" s="53">
        <f t="shared" si="55"/>
        <v>-2.2135573153279787E-2</v>
      </c>
      <c r="AA82" s="53">
        <f t="shared" si="56"/>
        <v>-74.903326497721437</v>
      </c>
      <c r="AB82" s="53">
        <f t="shared" si="57"/>
        <v>-73.628751421026635</v>
      </c>
      <c r="AC82" s="53">
        <f t="shared" si="58"/>
        <v>1.1415986604555743</v>
      </c>
      <c r="AD82" s="53">
        <f t="shared" si="37"/>
        <v>0.2284000178043544</v>
      </c>
      <c r="AE82" s="53">
        <f t="shared" si="59"/>
        <v>-72.258752742766703</v>
      </c>
      <c r="AF82" s="19"/>
      <c r="AG82" s="46"/>
      <c r="AH82" s="19"/>
      <c r="AI82" s="55">
        <f t="shared" si="60"/>
        <v>64</v>
      </c>
      <c r="AJ82" s="27">
        <f t="shared" si="61"/>
        <v>1541.5893789328131</v>
      </c>
      <c r="AK82" s="27">
        <f t="shared" si="61"/>
        <v>77.07946894664066</v>
      </c>
      <c r="AL82" s="28">
        <f t="shared" si="62"/>
        <v>25</v>
      </c>
      <c r="AM82" s="27">
        <f t="shared" si="63"/>
        <v>100000</v>
      </c>
      <c r="AN82" s="56">
        <f t="shared" si="25"/>
        <v>9.0530000000000008</v>
      </c>
      <c r="AO82" s="52">
        <f t="shared" si="64"/>
        <v>905.30000000000007</v>
      </c>
      <c r="AP82" s="28"/>
      <c r="AQ82" s="9">
        <f>M82*'Lapse &amp; Death Age 36-45'!$B$31</f>
        <v>392.11304092005599</v>
      </c>
      <c r="AR82" s="9">
        <f t="shared" si="65"/>
        <v>0</v>
      </c>
      <c r="AS82" s="30">
        <f t="shared" si="66"/>
        <v>4.7383090365606638E-3</v>
      </c>
      <c r="AT82" s="30">
        <f t="shared" si="67"/>
        <v>1.8579527651447828E-3</v>
      </c>
      <c r="AU82" s="30">
        <f t="shared" si="68"/>
        <v>0</v>
      </c>
      <c r="AV82" s="30">
        <f t="shared" si="69"/>
        <v>2.8803562714158808E-3</v>
      </c>
      <c r="AW82" s="28"/>
      <c r="AX82" s="52">
        <f t="shared" si="70"/>
        <v>4.3061752524263301</v>
      </c>
      <c r="AY82" s="52">
        <f t="shared" si="71"/>
        <v>2.6075865325127969</v>
      </c>
      <c r="AZ82" s="19"/>
      <c r="BA82" s="19"/>
      <c r="BB82" s="53">
        <f t="shared" si="72"/>
        <v>1.3649585787874574</v>
      </c>
      <c r="BC82" s="53">
        <f t="shared" si="73"/>
        <v>-6.8247928939372884E-2</v>
      </c>
      <c r="BD82" s="53">
        <f t="shared" si="73"/>
        <v>-2.2135573153279787E-2</v>
      </c>
      <c r="BE82" s="53">
        <f t="shared" si="74"/>
        <v>-185.79527651447827</v>
      </c>
      <c r="BF82" s="53">
        <f t="shared" si="75"/>
        <v>-184.52070143778346</v>
      </c>
      <c r="BG82" s="53">
        <f t="shared" si="76"/>
        <v>1.1415986604555743</v>
      </c>
      <c r="BH82" s="53">
        <f t="shared" si="42"/>
        <v>0.45997527020392742</v>
      </c>
      <c r="BI82" s="53">
        <f t="shared" si="77"/>
        <v>-182.91912750712396</v>
      </c>
    </row>
    <row r="83" spans="1:61" x14ac:dyDescent="0.2">
      <c r="A83" s="34"/>
      <c r="B83" s="89"/>
      <c r="C83" s="91"/>
      <c r="D83" s="19"/>
      <c r="E83" s="55">
        <f t="shared" si="46"/>
        <v>65</v>
      </c>
      <c r="F83" s="27">
        <f t="shared" si="47"/>
        <v>1541.5893789328131</v>
      </c>
      <c r="G83" s="27">
        <f t="shared" si="44"/>
        <v>77.07946894664066</v>
      </c>
      <c r="H83" s="28">
        <f t="shared" si="43"/>
        <v>25</v>
      </c>
      <c r="I83" s="27">
        <f t="shared" si="48"/>
        <v>100000</v>
      </c>
      <c r="J83" s="56">
        <f>'SPWL Reserve'!J73</f>
        <v>8.9920000000000009</v>
      </c>
      <c r="K83" s="52">
        <f t="shared" si="49"/>
        <v>899.20000000000016</v>
      </c>
      <c r="L83" s="28"/>
      <c r="M83" s="96">
        <f>'SPWL Reserve'!K73*1000</f>
        <v>483.47902733288441</v>
      </c>
      <c r="N83" s="9">
        <v>0</v>
      </c>
      <c r="O83" s="30">
        <f t="shared" si="35"/>
        <v>8.8542292613119145E-4</v>
      </c>
      <c r="P83" s="30">
        <f t="shared" si="50"/>
        <v>4.2808341510414485E-4</v>
      </c>
      <c r="Q83" s="30">
        <f t="shared" si="51"/>
        <v>0</v>
      </c>
      <c r="R83" s="30">
        <f t="shared" si="52"/>
        <v>4.573395110270466E-4</v>
      </c>
      <c r="S83" s="28"/>
      <c r="T83" s="52">
        <f t="shared" si="53"/>
        <v>0.80157337502656767</v>
      </c>
      <c r="U83" s="52">
        <f t="shared" si="45"/>
        <v>0.41123968831552038</v>
      </c>
      <c r="V83" s="19"/>
      <c r="W83" s="19"/>
      <c r="X83" s="53">
        <f t="shared" si="54"/>
        <v>0.7050297327656212</v>
      </c>
      <c r="Y83" s="53">
        <f t="shared" si="55"/>
        <v>-3.5251486638281058E-2</v>
      </c>
      <c r="Z83" s="53">
        <f t="shared" si="55"/>
        <v>-1.1433487775676165E-2</v>
      </c>
      <c r="AA83" s="53">
        <f t="shared" si="56"/>
        <v>-42.808341510414486</v>
      </c>
      <c r="AB83" s="53">
        <f t="shared" si="57"/>
        <v>-42.149996752062819</v>
      </c>
      <c r="AC83" s="53">
        <f t="shared" si="58"/>
        <v>0.68350089463327257</v>
      </c>
      <c r="AD83" s="53">
        <f t="shared" si="37"/>
        <v>0.12079227942702235</v>
      </c>
      <c r="AE83" s="53">
        <f t="shared" si="59"/>
        <v>-41.345703578002528</v>
      </c>
      <c r="AF83" s="19"/>
      <c r="AG83" s="46"/>
      <c r="AH83" s="19"/>
      <c r="AI83" s="55">
        <f t="shared" si="60"/>
        <v>65</v>
      </c>
      <c r="AJ83" s="27">
        <f t="shared" si="61"/>
        <v>1541.5893789328131</v>
      </c>
      <c r="AK83" s="27">
        <f t="shared" si="61"/>
        <v>77.07946894664066</v>
      </c>
      <c r="AL83" s="28">
        <f t="shared" si="62"/>
        <v>25</v>
      </c>
      <c r="AM83" s="27">
        <f t="shared" si="63"/>
        <v>100000</v>
      </c>
      <c r="AN83" s="56">
        <f t="shared" si="63"/>
        <v>8.9920000000000009</v>
      </c>
      <c r="AO83" s="52">
        <f t="shared" si="64"/>
        <v>899.20000000000016</v>
      </c>
      <c r="AP83" s="28"/>
      <c r="AQ83" s="9">
        <f>M83*'Lapse &amp; Death Age 36-45'!$B$31</f>
        <v>413.67674276169924</v>
      </c>
      <c r="AR83" s="9">
        <f t="shared" si="65"/>
        <v>0</v>
      </c>
      <c r="AS83" s="30">
        <f t="shared" si="66"/>
        <v>2.8803562714158808E-3</v>
      </c>
      <c r="AT83" s="30">
        <f t="shared" si="67"/>
        <v>1.1915364003525547E-3</v>
      </c>
      <c r="AU83" s="30">
        <f t="shared" si="68"/>
        <v>0</v>
      </c>
      <c r="AV83" s="30">
        <f t="shared" si="69"/>
        <v>1.6888198710633261E-3</v>
      </c>
      <c r="AW83" s="28"/>
      <c r="AX83" s="52">
        <f t="shared" si="70"/>
        <v>2.6075865325127969</v>
      </c>
      <c r="AY83" s="52">
        <f t="shared" si="71"/>
        <v>1.5185868280601431</v>
      </c>
      <c r="AZ83" s="19"/>
      <c r="BA83" s="19"/>
      <c r="BB83" s="53">
        <f t="shared" si="72"/>
        <v>0.7050297327656212</v>
      </c>
      <c r="BC83" s="53">
        <f t="shared" si="73"/>
        <v>-3.5251486638281058E-2</v>
      </c>
      <c r="BD83" s="53">
        <f t="shared" si="73"/>
        <v>-1.1433487775676165E-2</v>
      </c>
      <c r="BE83" s="53">
        <f t="shared" si="74"/>
        <v>-119.15364003525546</v>
      </c>
      <c r="BF83" s="53">
        <f t="shared" si="75"/>
        <v>-118.4952952769038</v>
      </c>
      <c r="BG83" s="53">
        <f t="shared" si="76"/>
        <v>0.68350089463327257</v>
      </c>
      <c r="BH83" s="53">
        <f t="shared" si="42"/>
        <v>0.26905897708891058</v>
      </c>
      <c r="BI83" s="53">
        <f t="shared" si="77"/>
        <v>-117.54273540518162</v>
      </c>
    </row>
    <row r="84" spans="1:61" x14ac:dyDescent="0.2">
      <c r="A84" s="34"/>
      <c r="B84" s="89"/>
      <c r="C84" s="91"/>
      <c r="D84" s="19"/>
      <c r="E84" s="55">
        <f t="shared" si="46"/>
        <v>66</v>
      </c>
      <c r="F84" s="27">
        <f t="shared" si="47"/>
        <v>1541.5893789328131</v>
      </c>
      <c r="G84" s="27">
        <f t="shared" si="44"/>
        <v>77.07946894664066</v>
      </c>
      <c r="H84" s="28">
        <f t="shared" si="43"/>
        <v>25</v>
      </c>
      <c r="I84" s="27">
        <f t="shared" si="48"/>
        <v>100000</v>
      </c>
      <c r="J84" s="56">
        <f>'SPWL Reserve'!J74</f>
        <v>8.9039999999999999</v>
      </c>
      <c r="K84" s="52">
        <f t="shared" si="49"/>
        <v>890.4</v>
      </c>
      <c r="L84" s="28"/>
      <c r="M84" s="96">
        <f>'SPWL Reserve'!K74*1000</f>
        <v>508.82090161880569</v>
      </c>
      <c r="N84" s="9">
        <v>0</v>
      </c>
      <c r="O84" s="30">
        <f t="shared" ref="O84:O103" si="78">R83</f>
        <v>4.573395110270466E-4</v>
      </c>
      <c r="P84" s="30">
        <f t="shared" si="50"/>
        <v>2.3270390234668558E-4</v>
      </c>
      <c r="Q84" s="30">
        <f t="shared" si="51"/>
        <v>0</v>
      </c>
      <c r="R84" s="30">
        <f t="shared" si="52"/>
        <v>2.2463560868036102E-4</v>
      </c>
      <c r="S84" s="28"/>
      <c r="T84" s="52">
        <f t="shared" si="53"/>
        <v>0.41123968831552038</v>
      </c>
      <c r="U84" s="52">
        <f t="shared" si="45"/>
        <v>0.20001554596899346</v>
      </c>
      <c r="V84" s="19"/>
      <c r="W84" s="19"/>
      <c r="X84" s="53">
        <f t="shared" si="54"/>
        <v>0.3462958684717522</v>
      </c>
      <c r="Y84" s="53">
        <f t="shared" si="55"/>
        <v>-1.7314793423587611E-2</v>
      </c>
      <c r="Z84" s="53">
        <f t="shared" si="55"/>
        <v>-5.6158902170090255E-3</v>
      </c>
      <c r="AA84" s="53">
        <f t="shared" si="56"/>
        <v>-23.270390234668557</v>
      </c>
      <c r="AB84" s="53">
        <f t="shared" si="57"/>
        <v>-22.947025049837404</v>
      </c>
      <c r="AC84" s="53">
        <f t="shared" si="58"/>
        <v>0.38895719455868516</v>
      </c>
      <c r="AD84" s="53">
        <f t="shared" ref="AD84:AD103" si="79">$B$20*SUM(T84,X84:Y84)</f>
        <v>6.076926276520353E-2</v>
      </c>
      <c r="AE84" s="53">
        <f t="shared" si="59"/>
        <v>-22.497298592513516</v>
      </c>
      <c r="AF84" s="19"/>
      <c r="AG84" s="46"/>
      <c r="AH84" s="19"/>
      <c r="AI84" s="55">
        <f t="shared" si="60"/>
        <v>66</v>
      </c>
      <c r="AJ84" s="27">
        <f t="shared" si="61"/>
        <v>1541.5893789328131</v>
      </c>
      <c r="AK84" s="27">
        <f t="shared" si="61"/>
        <v>77.07946894664066</v>
      </c>
      <c r="AL84" s="28">
        <f t="shared" si="62"/>
        <v>25</v>
      </c>
      <c r="AM84" s="27">
        <f t="shared" si="63"/>
        <v>100000</v>
      </c>
      <c r="AN84" s="56">
        <f t="shared" si="63"/>
        <v>8.9039999999999999</v>
      </c>
      <c r="AO84" s="52">
        <f t="shared" si="64"/>
        <v>890.4</v>
      </c>
      <c r="AP84" s="28"/>
      <c r="AQ84" s="9">
        <f>M84*'Lapse &amp; Death Age 36-45'!$B$31</f>
        <v>435.35988394759067</v>
      </c>
      <c r="AR84" s="9">
        <f t="shared" si="65"/>
        <v>0</v>
      </c>
      <c r="AS84" s="30">
        <f t="shared" si="66"/>
        <v>1.6888198710633261E-3</v>
      </c>
      <c r="AT84" s="30">
        <f t="shared" si="67"/>
        <v>7.3524442307451468E-4</v>
      </c>
      <c r="AU84" s="30">
        <f t="shared" si="68"/>
        <v>0</v>
      </c>
      <c r="AV84" s="30">
        <f t="shared" si="69"/>
        <v>9.5357544798881143E-4</v>
      </c>
      <c r="AW84" s="28"/>
      <c r="AX84" s="52">
        <f t="shared" si="70"/>
        <v>1.5185868280601431</v>
      </c>
      <c r="AY84" s="52">
        <f t="shared" si="71"/>
        <v>0.84906357888923767</v>
      </c>
      <c r="AZ84" s="19"/>
      <c r="BA84" s="19"/>
      <c r="BB84" s="53">
        <f t="shared" si="72"/>
        <v>0.3462958684717522</v>
      </c>
      <c r="BC84" s="53">
        <f t="shared" si="73"/>
        <v>-1.7314793423587611E-2</v>
      </c>
      <c r="BD84" s="53">
        <f t="shared" si="73"/>
        <v>-5.6158902170090255E-3</v>
      </c>
      <c r="BE84" s="53">
        <f t="shared" si="74"/>
        <v>-73.524442307451466</v>
      </c>
      <c r="BF84" s="53">
        <f t="shared" si="75"/>
        <v>-73.201077122620305</v>
      </c>
      <c r="BG84" s="53">
        <f t="shared" si="76"/>
        <v>0.38895719455868516</v>
      </c>
      <c r="BH84" s="53">
        <f t="shared" ref="BH84:BH103" si="80">$B$20*SUM(AX84,BB84:BC84)</f>
        <v>0.15167818161482968</v>
      </c>
      <c r="BI84" s="53">
        <f t="shared" si="77"/>
        <v>-72.660441746446793</v>
      </c>
    </row>
    <row r="85" spans="1:61" x14ac:dyDescent="0.2">
      <c r="A85" s="34"/>
      <c r="B85" s="89"/>
      <c r="C85" s="91"/>
      <c r="D85" s="19"/>
      <c r="E85" s="55">
        <f t="shared" si="46"/>
        <v>67</v>
      </c>
      <c r="F85" s="27">
        <f t="shared" si="47"/>
        <v>1541.5893789328131</v>
      </c>
      <c r="G85" s="27">
        <f t="shared" si="44"/>
        <v>77.07946894664066</v>
      </c>
      <c r="H85" s="28">
        <f t="shared" si="43"/>
        <v>25</v>
      </c>
      <c r="I85" s="27">
        <f t="shared" si="48"/>
        <v>100000</v>
      </c>
      <c r="J85" s="56">
        <f>'SPWL Reserve'!J75</f>
        <v>8.7859999999999996</v>
      </c>
      <c r="K85" s="52">
        <f t="shared" si="49"/>
        <v>878.6</v>
      </c>
      <c r="L85" s="28"/>
      <c r="M85" s="96">
        <f>'SPWL Reserve'!K75*1000</f>
        <v>534.70201361296063</v>
      </c>
      <c r="N85" s="9">
        <v>0</v>
      </c>
      <c r="O85" s="30">
        <f t="shared" si="78"/>
        <v>2.2463560868036102E-4</v>
      </c>
      <c r="P85" s="30">
        <f t="shared" si="50"/>
        <v>1.201131122905621E-4</v>
      </c>
      <c r="Q85" s="30">
        <f t="shared" si="51"/>
        <v>0</v>
      </c>
      <c r="R85" s="30">
        <f t="shared" si="52"/>
        <v>1.0452249638979892E-4</v>
      </c>
      <c r="S85" s="28"/>
      <c r="T85" s="52">
        <f t="shared" si="53"/>
        <v>0.20001554596899346</v>
      </c>
      <c r="U85" s="52">
        <f t="shared" si="45"/>
        <v>9.1833465328077332E-2</v>
      </c>
      <c r="V85" s="19"/>
      <c r="W85" s="19"/>
      <c r="X85" s="53">
        <f t="shared" si="54"/>
        <v>0.16113077029405731</v>
      </c>
      <c r="Y85" s="53">
        <f t="shared" si="55"/>
        <v>-8.0565385147028656E-3</v>
      </c>
      <c r="Z85" s="53">
        <f t="shared" si="55"/>
        <v>-2.613062409744973E-3</v>
      </c>
      <c r="AA85" s="53">
        <f t="shared" si="56"/>
        <v>-12.01131122905621</v>
      </c>
      <c r="AB85" s="53">
        <f t="shared" si="57"/>
        <v>-11.8608500596866</v>
      </c>
      <c r="AC85" s="53">
        <f t="shared" si="58"/>
        <v>0.2098502548319171</v>
      </c>
      <c r="AD85" s="53">
        <f t="shared" si="79"/>
        <v>2.8987305606225509E-2</v>
      </c>
      <c r="AE85" s="53">
        <f t="shared" si="59"/>
        <v>-11.622012499248457</v>
      </c>
      <c r="AF85" s="19"/>
      <c r="AG85" s="46"/>
      <c r="AH85" s="19"/>
      <c r="AI85" s="55">
        <f t="shared" si="60"/>
        <v>67</v>
      </c>
      <c r="AJ85" s="27">
        <f t="shared" si="61"/>
        <v>1541.5893789328131</v>
      </c>
      <c r="AK85" s="27">
        <f t="shared" si="61"/>
        <v>77.07946894664066</v>
      </c>
      <c r="AL85" s="28">
        <f t="shared" si="62"/>
        <v>25</v>
      </c>
      <c r="AM85" s="27">
        <f t="shared" si="63"/>
        <v>100000</v>
      </c>
      <c r="AN85" s="56">
        <f t="shared" si="63"/>
        <v>8.7859999999999996</v>
      </c>
      <c r="AO85" s="52">
        <f t="shared" si="64"/>
        <v>878.6</v>
      </c>
      <c r="AP85" s="28"/>
      <c r="AQ85" s="9">
        <f>M85*'Lapse &amp; Death Age 36-45'!$B$31</f>
        <v>457.50441039758948</v>
      </c>
      <c r="AR85" s="9">
        <f t="shared" si="65"/>
        <v>0</v>
      </c>
      <c r="AS85" s="30">
        <f t="shared" si="66"/>
        <v>9.5357544798881143E-4</v>
      </c>
      <c r="AT85" s="30">
        <f t="shared" si="67"/>
        <v>4.3626497310173847E-4</v>
      </c>
      <c r="AU85" s="30">
        <f t="shared" si="68"/>
        <v>0</v>
      </c>
      <c r="AV85" s="30">
        <f t="shared" si="69"/>
        <v>5.1731047488707302E-4</v>
      </c>
      <c r="AW85" s="28"/>
      <c r="AX85" s="52">
        <f t="shared" si="70"/>
        <v>0.84906357888923767</v>
      </c>
      <c r="AY85" s="52">
        <f t="shared" si="71"/>
        <v>0.45450898323578237</v>
      </c>
      <c r="AZ85" s="19"/>
      <c r="BA85" s="19"/>
      <c r="BB85" s="53">
        <f t="shared" si="72"/>
        <v>0.16113077029405731</v>
      </c>
      <c r="BC85" s="53">
        <f t="shared" si="73"/>
        <v>-8.0565385147028656E-3</v>
      </c>
      <c r="BD85" s="53">
        <f t="shared" si="73"/>
        <v>-2.613062409744973E-3</v>
      </c>
      <c r="BE85" s="53">
        <f t="shared" si="74"/>
        <v>-43.626497310173846</v>
      </c>
      <c r="BF85" s="53">
        <f t="shared" si="75"/>
        <v>-43.47603614080424</v>
      </c>
      <c r="BG85" s="53">
        <f t="shared" si="76"/>
        <v>0.2098502548319171</v>
      </c>
      <c r="BH85" s="53">
        <f t="shared" si="80"/>
        <v>8.2271639702093183E-2</v>
      </c>
      <c r="BI85" s="53">
        <f t="shared" si="77"/>
        <v>-43.183914246270227</v>
      </c>
    </row>
    <row r="86" spans="1:61" x14ac:dyDescent="0.2">
      <c r="A86" s="34"/>
      <c r="B86" s="89"/>
      <c r="C86" s="91"/>
      <c r="D86" s="19"/>
      <c r="E86" s="55">
        <f t="shared" si="46"/>
        <v>68</v>
      </c>
      <c r="F86" s="27">
        <f t="shared" si="47"/>
        <v>1541.5893789328131</v>
      </c>
      <c r="G86" s="27">
        <f t="shared" si="44"/>
        <v>77.07946894664066</v>
      </c>
      <c r="H86" s="28">
        <f t="shared" si="43"/>
        <v>25</v>
      </c>
      <c r="I86" s="27">
        <f t="shared" si="48"/>
        <v>100000</v>
      </c>
      <c r="J86" s="56">
        <f>'SPWL Reserve'!J76</f>
        <v>8.6370000000000005</v>
      </c>
      <c r="K86" s="52">
        <f t="shared" si="49"/>
        <v>863.7</v>
      </c>
      <c r="L86" s="28"/>
      <c r="M86" s="96">
        <f>'SPWL Reserve'!K76*1000</f>
        <v>561.14625297214752</v>
      </c>
      <c r="N86" s="9">
        <v>0</v>
      </c>
      <c r="O86" s="30">
        <f t="shared" si="78"/>
        <v>1.0452249638979892E-4</v>
      </c>
      <c r="P86" s="30">
        <f t="shared" si="50"/>
        <v>5.8652407200430479E-5</v>
      </c>
      <c r="Q86" s="30">
        <f t="shared" si="51"/>
        <v>0</v>
      </c>
      <c r="R86" s="30">
        <f t="shared" si="52"/>
        <v>4.5870089189368442E-5</v>
      </c>
      <c r="S86" s="28"/>
      <c r="T86" s="52">
        <f t="shared" si="53"/>
        <v>9.1833465328077332E-2</v>
      </c>
      <c r="U86" s="52">
        <f t="shared" si="45"/>
        <v>3.9617996032857525E-2</v>
      </c>
      <c r="V86" s="19"/>
      <c r="W86" s="19"/>
      <c r="X86" s="53">
        <f t="shared" si="54"/>
        <v>7.0712842305031248E-2</v>
      </c>
      <c r="Y86" s="53">
        <f t="shared" si="55"/>
        <v>-3.5356421152515621E-3</v>
      </c>
      <c r="Z86" s="53">
        <f t="shared" si="55"/>
        <v>-1.1467522297342111E-3</v>
      </c>
      <c r="AA86" s="53">
        <f t="shared" si="56"/>
        <v>-5.8652407200430483</v>
      </c>
      <c r="AB86" s="53">
        <f t="shared" si="57"/>
        <v>-5.7992102720830028</v>
      </c>
      <c r="AC86" s="53">
        <f t="shared" si="58"/>
        <v>0.10708876565469584</v>
      </c>
      <c r="AD86" s="53">
        <f t="shared" si="79"/>
        <v>1.3054160857923597E-2</v>
      </c>
      <c r="AE86" s="53">
        <f t="shared" si="59"/>
        <v>-5.6790673455703828</v>
      </c>
      <c r="AF86" s="19"/>
      <c r="AG86" s="46"/>
      <c r="AH86" s="19"/>
      <c r="AI86" s="55">
        <f t="shared" si="60"/>
        <v>68</v>
      </c>
      <c r="AJ86" s="27">
        <f t="shared" si="61"/>
        <v>1541.5893789328131</v>
      </c>
      <c r="AK86" s="27">
        <f t="shared" si="61"/>
        <v>77.07946894664066</v>
      </c>
      <c r="AL86" s="28">
        <f t="shared" si="62"/>
        <v>25</v>
      </c>
      <c r="AM86" s="27">
        <f t="shared" si="63"/>
        <v>100000</v>
      </c>
      <c r="AN86" s="56">
        <f t="shared" si="63"/>
        <v>8.6370000000000005</v>
      </c>
      <c r="AO86" s="52">
        <f t="shared" si="64"/>
        <v>863.7</v>
      </c>
      <c r="AP86" s="28"/>
      <c r="AQ86" s="9">
        <f>M86*'Lapse &amp; Death Age 36-45'!$B$31</f>
        <v>480.13076269929377</v>
      </c>
      <c r="AR86" s="9">
        <f t="shared" si="65"/>
        <v>0</v>
      </c>
      <c r="AS86" s="30">
        <f t="shared" si="66"/>
        <v>5.1731047488707302E-4</v>
      </c>
      <c r="AT86" s="30">
        <f t="shared" si="67"/>
        <v>2.483766728598642E-4</v>
      </c>
      <c r="AU86" s="30">
        <f t="shared" si="68"/>
        <v>0</v>
      </c>
      <c r="AV86" s="30">
        <f t="shared" si="69"/>
        <v>2.6893380202720881E-4</v>
      </c>
      <c r="AW86" s="28"/>
      <c r="AX86" s="52">
        <f t="shared" si="70"/>
        <v>0.45450898323578237</v>
      </c>
      <c r="AY86" s="52">
        <f t="shared" si="71"/>
        <v>0.23227812481090027</v>
      </c>
      <c r="AZ86" s="19"/>
      <c r="BA86" s="19"/>
      <c r="BB86" s="53">
        <f t="shared" si="72"/>
        <v>7.0712842305031248E-2</v>
      </c>
      <c r="BC86" s="53">
        <f t="shared" si="73"/>
        <v>-3.5356421152515621E-3</v>
      </c>
      <c r="BD86" s="53">
        <f t="shared" si="73"/>
        <v>-1.1467522297342111E-3</v>
      </c>
      <c r="BE86" s="53">
        <f t="shared" si="74"/>
        <v>-24.83766728598642</v>
      </c>
      <c r="BF86" s="53">
        <f t="shared" si="75"/>
        <v>-24.771636838026375</v>
      </c>
      <c r="BG86" s="53">
        <f t="shared" si="76"/>
        <v>0.10708876565469584</v>
      </c>
      <c r="BH86" s="53">
        <f t="shared" si="80"/>
        <v>4.2828418669996288E-2</v>
      </c>
      <c r="BI86" s="53">
        <f t="shared" si="77"/>
        <v>-24.621719653701685</v>
      </c>
    </row>
    <row r="87" spans="1:61" x14ac:dyDescent="0.2">
      <c r="A87" s="34"/>
      <c r="B87" s="89"/>
      <c r="C87" s="91"/>
      <c r="D87" s="19"/>
      <c r="E87" s="55">
        <f t="shared" si="46"/>
        <v>69</v>
      </c>
      <c r="F87" s="27">
        <f t="shared" si="47"/>
        <v>1541.5893789328131</v>
      </c>
      <c r="G87" s="27">
        <f t="shared" si="44"/>
        <v>77.07946894664066</v>
      </c>
      <c r="H87" s="28">
        <f t="shared" si="43"/>
        <v>25</v>
      </c>
      <c r="I87" s="27">
        <f t="shared" si="48"/>
        <v>100000</v>
      </c>
      <c r="J87" s="56">
        <f>'SPWL Reserve'!J77</f>
        <v>8.4550000000000001</v>
      </c>
      <c r="K87" s="52">
        <f t="shared" si="49"/>
        <v>845.5</v>
      </c>
      <c r="L87" s="28"/>
      <c r="M87" s="96">
        <f>'SPWL Reserve'!K77*1000</f>
        <v>588.07578968269388</v>
      </c>
      <c r="N87" s="9">
        <v>0</v>
      </c>
      <c r="O87" s="30">
        <f t="shared" si="78"/>
        <v>4.5870089189368442E-5</v>
      </c>
      <c r="P87" s="30">
        <f t="shared" si="50"/>
        <v>2.6975088922853447E-5</v>
      </c>
      <c r="Q87" s="30">
        <f t="shared" si="51"/>
        <v>0</v>
      </c>
      <c r="R87" s="30">
        <f t="shared" si="52"/>
        <v>1.8895000266514995E-5</v>
      </c>
      <c r="S87" s="28"/>
      <c r="T87" s="52">
        <f t="shared" si="53"/>
        <v>3.9617996032857525E-2</v>
      </c>
      <c r="U87" s="52">
        <f t="shared" si="45"/>
        <v>1.5975722725338429E-2</v>
      </c>
      <c r="V87" s="19"/>
      <c r="W87" s="19"/>
      <c r="X87" s="53">
        <f t="shared" si="54"/>
        <v>2.9128331725792191E-2</v>
      </c>
      <c r="Y87" s="53">
        <f t="shared" si="55"/>
        <v>-1.4564165862896096E-3</v>
      </c>
      <c r="Z87" s="53">
        <f t="shared" si="55"/>
        <v>-4.7237500666287487E-4</v>
      </c>
      <c r="AA87" s="53">
        <f t="shared" si="56"/>
        <v>-2.6975088922853447</v>
      </c>
      <c r="AB87" s="53">
        <f t="shared" si="57"/>
        <v>-2.670309352152505</v>
      </c>
      <c r="AC87" s="53">
        <f t="shared" si="58"/>
        <v>5.1492919722258314E-2</v>
      </c>
      <c r="AD87" s="53">
        <f t="shared" si="79"/>
        <v>5.5242415450473831E-3</v>
      </c>
      <c r="AE87" s="53">
        <f t="shared" si="59"/>
        <v>-2.6132921908851992</v>
      </c>
      <c r="AF87" s="19"/>
      <c r="AG87" s="46"/>
      <c r="AH87" s="19"/>
      <c r="AI87" s="55">
        <f t="shared" si="60"/>
        <v>69</v>
      </c>
      <c r="AJ87" s="27">
        <f t="shared" si="61"/>
        <v>1541.5893789328131</v>
      </c>
      <c r="AK87" s="27">
        <f t="shared" si="61"/>
        <v>77.07946894664066</v>
      </c>
      <c r="AL87" s="28">
        <f t="shared" si="62"/>
        <v>25</v>
      </c>
      <c r="AM87" s="27">
        <f t="shared" si="63"/>
        <v>100000</v>
      </c>
      <c r="AN87" s="56">
        <f t="shared" si="63"/>
        <v>8.4550000000000001</v>
      </c>
      <c r="AO87" s="52">
        <f t="shared" si="64"/>
        <v>845.5</v>
      </c>
      <c r="AP87" s="28"/>
      <c r="AQ87" s="9">
        <f>M87*'Lapse &amp; Death Age 36-45'!$B$31</f>
        <v>503.17234754725501</v>
      </c>
      <c r="AR87" s="9">
        <f t="shared" si="65"/>
        <v>0</v>
      </c>
      <c r="AS87" s="30">
        <f t="shared" si="66"/>
        <v>2.6893380202720881E-4</v>
      </c>
      <c r="AT87" s="30">
        <f t="shared" si="67"/>
        <v>1.353200525008394E-4</v>
      </c>
      <c r="AU87" s="30">
        <f t="shared" si="68"/>
        <v>0</v>
      </c>
      <c r="AV87" s="30">
        <f t="shared" si="69"/>
        <v>1.3361374952636942E-4</v>
      </c>
      <c r="AW87" s="28"/>
      <c r="AX87" s="52">
        <f t="shared" si="70"/>
        <v>0.23227812481090027</v>
      </c>
      <c r="AY87" s="52">
        <f t="shared" si="71"/>
        <v>0.11297042522454534</v>
      </c>
      <c r="AZ87" s="19"/>
      <c r="BA87" s="19"/>
      <c r="BB87" s="53">
        <f t="shared" si="72"/>
        <v>2.9128331725792191E-2</v>
      </c>
      <c r="BC87" s="53">
        <f t="shared" si="73"/>
        <v>-1.4564165862896096E-3</v>
      </c>
      <c r="BD87" s="53">
        <f t="shared" si="73"/>
        <v>-4.7237500666287487E-4</v>
      </c>
      <c r="BE87" s="53">
        <f t="shared" si="74"/>
        <v>-13.532005250083939</v>
      </c>
      <c r="BF87" s="53">
        <f t="shared" si="75"/>
        <v>-13.5048057099511</v>
      </c>
      <c r="BG87" s="53">
        <f t="shared" si="76"/>
        <v>5.1492919722258314E-2</v>
      </c>
      <c r="BH87" s="53">
        <f t="shared" si="80"/>
        <v>2.1340893238102572E-2</v>
      </c>
      <c r="BI87" s="53">
        <f t="shared" si="77"/>
        <v>-13.431971896990738</v>
      </c>
    </row>
    <row r="88" spans="1:61" x14ac:dyDescent="0.2">
      <c r="A88" s="34"/>
      <c r="B88" s="89"/>
      <c r="C88" s="91"/>
      <c r="D88" s="19"/>
      <c r="E88" s="55">
        <f t="shared" si="46"/>
        <v>70</v>
      </c>
      <c r="F88" s="27">
        <f t="shared" si="47"/>
        <v>1541.5893789328131</v>
      </c>
      <c r="G88" s="27">
        <f t="shared" si="44"/>
        <v>77.07946894664066</v>
      </c>
      <c r="H88" s="28">
        <f t="shared" si="43"/>
        <v>25</v>
      </c>
      <c r="I88" s="27">
        <f t="shared" si="48"/>
        <v>100000</v>
      </c>
      <c r="J88" s="56">
        <f>'SPWL Reserve'!J78</f>
        <v>8.2390000000000008</v>
      </c>
      <c r="K88" s="52">
        <f t="shared" si="49"/>
        <v>823.90000000000009</v>
      </c>
      <c r="L88" s="28"/>
      <c r="M88" s="96">
        <f>'SPWL Reserve'!K78*1000</f>
        <v>615.42359159128341</v>
      </c>
      <c r="N88" s="9">
        <v>0</v>
      </c>
      <c r="O88" s="30">
        <f t="shared" si="78"/>
        <v>1.8895000266514995E-5</v>
      </c>
      <c r="P88" s="30">
        <f t="shared" si="50"/>
        <v>1.1628428927136916E-5</v>
      </c>
      <c r="Q88" s="30">
        <f t="shared" si="51"/>
        <v>0</v>
      </c>
      <c r="R88" s="30">
        <f t="shared" si="52"/>
        <v>7.2665713393780786E-6</v>
      </c>
      <c r="S88" s="28"/>
      <c r="T88" s="52">
        <f t="shared" si="53"/>
        <v>1.5975722725338429E-2</v>
      </c>
      <c r="U88" s="52">
        <f t="shared" si="45"/>
        <v>5.9869281265135998E-3</v>
      </c>
      <c r="V88" s="19"/>
      <c r="W88" s="19"/>
      <c r="X88" s="53">
        <f t="shared" si="54"/>
        <v>1.1202069198042832E-2</v>
      </c>
      <c r="Y88" s="53">
        <f t="shared" si="55"/>
        <v>-5.601034599021416E-4</v>
      </c>
      <c r="Z88" s="53">
        <f t="shared" si="55"/>
        <v>-1.8166428348445195E-4</v>
      </c>
      <c r="AA88" s="53">
        <f t="shared" si="56"/>
        <v>-1.1628428927136916</v>
      </c>
      <c r="AB88" s="53">
        <f t="shared" si="57"/>
        <v>-1.1523825912590353</v>
      </c>
      <c r="AC88" s="53">
        <f t="shared" si="58"/>
        <v>2.3215569690029317E-2</v>
      </c>
      <c r="AD88" s="53">
        <f t="shared" si="79"/>
        <v>2.1852093111913449E-3</v>
      </c>
      <c r="AE88" s="53">
        <f t="shared" si="59"/>
        <v>-1.1269818122578146</v>
      </c>
      <c r="AF88" s="19"/>
      <c r="AG88" s="46"/>
      <c r="AH88" s="19"/>
      <c r="AI88" s="55">
        <f t="shared" si="60"/>
        <v>70</v>
      </c>
      <c r="AJ88" s="27">
        <f t="shared" si="61"/>
        <v>1541.5893789328131</v>
      </c>
      <c r="AK88" s="27">
        <f t="shared" si="61"/>
        <v>77.07946894664066</v>
      </c>
      <c r="AL88" s="28">
        <f t="shared" si="62"/>
        <v>25</v>
      </c>
      <c r="AM88" s="27">
        <f t="shared" si="63"/>
        <v>100000</v>
      </c>
      <c r="AN88" s="56">
        <f t="shared" si="63"/>
        <v>8.2390000000000008</v>
      </c>
      <c r="AO88" s="52">
        <f t="shared" si="64"/>
        <v>823.90000000000009</v>
      </c>
      <c r="AP88" s="28"/>
      <c r="AQ88" s="9">
        <f>M88*'Lapse &amp; Death Age 36-45'!$B$31</f>
        <v>526.5718105552919</v>
      </c>
      <c r="AR88" s="9">
        <f t="shared" si="65"/>
        <v>0</v>
      </c>
      <c r="AS88" s="30">
        <f t="shared" si="66"/>
        <v>1.3361374952636942E-4</v>
      </c>
      <c r="AT88" s="30">
        <f t="shared" si="67"/>
        <v>7.0357234003181623E-5</v>
      </c>
      <c r="AU88" s="30">
        <f t="shared" si="68"/>
        <v>0</v>
      </c>
      <c r="AV88" s="30">
        <f t="shared" si="69"/>
        <v>6.3256515523187797E-5</v>
      </c>
      <c r="AW88" s="28"/>
      <c r="AX88" s="52">
        <f t="shared" si="70"/>
        <v>0.11297042522454534</v>
      </c>
      <c r="AY88" s="52">
        <f t="shared" si="71"/>
        <v>5.2117043139554432E-2</v>
      </c>
      <c r="AZ88" s="19"/>
      <c r="BA88" s="19"/>
      <c r="BB88" s="53">
        <f t="shared" si="72"/>
        <v>1.1202069198042832E-2</v>
      </c>
      <c r="BC88" s="53">
        <f t="shared" si="73"/>
        <v>-5.601034599021416E-4</v>
      </c>
      <c r="BD88" s="53">
        <f t="shared" si="73"/>
        <v>-1.8166428348445195E-4</v>
      </c>
      <c r="BE88" s="53">
        <f t="shared" si="74"/>
        <v>-7.0357234003181626</v>
      </c>
      <c r="BF88" s="53">
        <f t="shared" si="75"/>
        <v>-7.0252630988635065</v>
      </c>
      <c r="BG88" s="53">
        <f t="shared" si="76"/>
        <v>2.3215569690029317E-2</v>
      </c>
      <c r="BH88" s="53">
        <f t="shared" si="80"/>
        <v>1.0148099376882552E-2</v>
      </c>
      <c r="BI88" s="53">
        <f t="shared" si="77"/>
        <v>-6.9918994297965948</v>
      </c>
    </row>
    <row r="89" spans="1:61" x14ac:dyDescent="0.2">
      <c r="A89" s="34"/>
      <c r="B89" s="89"/>
      <c r="C89" s="91"/>
      <c r="D89" s="19"/>
      <c r="E89" s="55">
        <f t="shared" si="46"/>
        <v>71</v>
      </c>
      <c r="F89" s="27">
        <f t="shared" si="47"/>
        <v>1541.5893789328131</v>
      </c>
      <c r="G89" s="27">
        <f t="shared" si="44"/>
        <v>77.07946894664066</v>
      </c>
      <c r="H89" s="28">
        <f t="shared" si="43"/>
        <v>25</v>
      </c>
      <c r="I89" s="27">
        <f t="shared" si="48"/>
        <v>100000</v>
      </c>
      <c r="J89" s="56">
        <f>'SPWL Reserve'!J79</f>
        <v>7.9859999999999998</v>
      </c>
      <c r="K89" s="52">
        <f t="shared" si="49"/>
        <v>798.6</v>
      </c>
      <c r="L89" s="28"/>
      <c r="M89" s="96">
        <f>'SPWL Reserve'!K79*1000</f>
        <v>643.13518343898352</v>
      </c>
      <c r="N89" s="9">
        <v>0</v>
      </c>
      <c r="O89" s="30">
        <f t="shared" si="78"/>
        <v>7.2665713393780786E-6</v>
      </c>
      <c r="P89" s="30">
        <f t="shared" si="50"/>
        <v>4.6733876913233806E-6</v>
      </c>
      <c r="Q89" s="30">
        <f t="shared" si="51"/>
        <v>0</v>
      </c>
      <c r="R89" s="30">
        <f t="shared" si="52"/>
        <v>2.593183648054698E-6</v>
      </c>
      <c r="S89" s="28"/>
      <c r="T89" s="52">
        <f t="shared" si="53"/>
        <v>5.9869281265135998E-3</v>
      </c>
      <c r="U89" s="52">
        <f t="shared" si="45"/>
        <v>2.0709164613364819E-3</v>
      </c>
      <c r="V89" s="19"/>
      <c r="W89" s="19"/>
      <c r="X89" s="53">
        <f t="shared" si="54"/>
        <v>3.9976243694633687E-3</v>
      </c>
      <c r="Y89" s="53">
        <f t="shared" si="55"/>
        <v>-1.9988121847316844E-4</v>
      </c>
      <c r="Z89" s="53">
        <f t="shared" si="55"/>
        <v>-6.4829591201367455E-5</v>
      </c>
      <c r="AA89" s="53">
        <f t="shared" si="56"/>
        <v>-0.46733876913233807</v>
      </c>
      <c r="AB89" s="53">
        <f t="shared" si="57"/>
        <v>-0.46360585557254924</v>
      </c>
      <c r="AC89" s="53">
        <f t="shared" si="58"/>
        <v>9.7645068479543726E-3</v>
      </c>
      <c r="AD89" s="53">
        <f t="shared" si="79"/>
        <v>8.0328368152194881E-4</v>
      </c>
      <c r="AE89" s="53">
        <f t="shared" si="59"/>
        <v>-0.45303806504307292</v>
      </c>
      <c r="AF89" s="19"/>
      <c r="AG89" s="46"/>
      <c r="AH89" s="19"/>
      <c r="AI89" s="55">
        <f t="shared" si="60"/>
        <v>71</v>
      </c>
      <c r="AJ89" s="27">
        <f t="shared" si="61"/>
        <v>1541.5893789328131</v>
      </c>
      <c r="AK89" s="27">
        <f t="shared" si="61"/>
        <v>77.07946894664066</v>
      </c>
      <c r="AL89" s="28">
        <f t="shared" si="62"/>
        <v>25</v>
      </c>
      <c r="AM89" s="27">
        <f t="shared" si="63"/>
        <v>100000</v>
      </c>
      <c r="AN89" s="56">
        <f t="shared" si="63"/>
        <v>7.9859999999999998</v>
      </c>
      <c r="AO89" s="52">
        <f t="shared" si="64"/>
        <v>798.6</v>
      </c>
      <c r="AP89" s="28"/>
      <c r="AQ89" s="9">
        <f>M89*'Lapse &amp; Death Age 36-45'!$B$31</f>
        <v>550.28254132998029</v>
      </c>
      <c r="AR89" s="9">
        <f t="shared" si="65"/>
        <v>0</v>
      </c>
      <c r="AS89" s="30">
        <f t="shared" si="66"/>
        <v>6.3256515523187797E-5</v>
      </c>
      <c r="AT89" s="30">
        <f t="shared" si="67"/>
        <v>3.480895611777913E-5</v>
      </c>
      <c r="AU89" s="30">
        <f t="shared" si="68"/>
        <v>0</v>
      </c>
      <c r="AV89" s="30">
        <f t="shared" si="69"/>
        <v>2.8447559405408667E-5</v>
      </c>
      <c r="AW89" s="28"/>
      <c r="AX89" s="52">
        <f t="shared" si="70"/>
        <v>5.2117043139554432E-2</v>
      </c>
      <c r="AY89" s="52">
        <f t="shared" si="71"/>
        <v>2.2718220941159363E-2</v>
      </c>
      <c r="AZ89" s="19"/>
      <c r="BA89" s="19"/>
      <c r="BB89" s="53">
        <f t="shared" si="72"/>
        <v>3.9976243694633687E-3</v>
      </c>
      <c r="BC89" s="53">
        <f t="shared" si="73"/>
        <v>-1.9988121847316844E-4</v>
      </c>
      <c r="BD89" s="53">
        <f t="shared" si="73"/>
        <v>-6.4829591201367455E-5</v>
      </c>
      <c r="BE89" s="53">
        <f t="shared" si="74"/>
        <v>-3.4808956117779131</v>
      </c>
      <c r="BF89" s="53">
        <f t="shared" si="75"/>
        <v>-3.4771626982181241</v>
      </c>
      <c r="BG89" s="53">
        <f t="shared" si="76"/>
        <v>9.7645068479543726E-3</v>
      </c>
      <c r="BH89" s="53">
        <f t="shared" si="80"/>
        <v>4.5903877717637757E-3</v>
      </c>
      <c r="BI89" s="53">
        <f t="shared" si="77"/>
        <v>-3.4628078035984058</v>
      </c>
    </row>
    <row r="90" spans="1:61" x14ac:dyDescent="0.2">
      <c r="A90" s="34"/>
      <c r="B90" s="89"/>
      <c r="C90" s="91"/>
      <c r="D90" s="19"/>
      <c r="E90" s="55">
        <f t="shared" si="46"/>
        <v>72</v>
      </c>
      <c r="F90" s="27">
        <f t="shared" si="47"/>
        <v>1541.5893789328131</v>
      </c>
      <c r="G90" s="27">
        <f t="shared" si="44"/>
        <v>77.07946894664066</v>
      </c>
      <c r="H90" s="28">
        <f t="shared" si="43"/>
        <v>25</v>
      </c>
      <c r="I90" s="27">
        <f t="shared" si="48"/>
        <v>100000</v>
      </c>
      <c r="J90" s="56">
        <f>'SPWL Reserve'!J80</f>
        <v>7.6959999999999997</v>
      </c>
      <c r="K90" s="52">
        <f t="shared" si="49"/>
        <v>769.6</v>
      </c>
      <c r="L90" s="28"/>
      <c r="M90" s="96">
        <f>'SPWL Reserve'!K80*1000</f>
        <v>671.18473729163918</v>
      </c>
      <c r="N90" s="9">
        <v>0</v>
      </c>
      <c r="O90" s="30">
        <f t="shared" si="78"/>
        <v>2.593183648054698E-6</v>
      </c>
      <c r="P90" s="30">
        <f t="shared" si="50"/>
        <v>1.740505285568567E-6</v>
      </c>
      <c r="Q90" s="30">
        <f t="shared" si="51"/>
        <v>0</v>
      </c>
      <c r="R90" s="30">
        <f t="shared" si="52"/>
        <v>8.5267836248613103E-7</v>
      </c>
      <c r="S90" s="28"/>
      <c r="T90" s="52">
        <f t="shared" si="53"/>
        <v>2.0709164613364819E-3</v>
      </c>
      <c r="U90" s="52">
        <f t="shared" si="45"/>
        <v>6.5622126776932648E-4</v>
      </c>
      <c r="V90" s="19"/>
      <c r="W90" s="19"/>
      <c r="X90" s="53">
        <f t="shared" si="54"/>
        <v>1.3144799072544429E-3</v>
      </c>
      <c r="Y90" s="53">
        <f t="shared" si="55"/>
        <v>-6.5723995362722143E-5</v>
      </c>
      <c r="Z90" s="53">
        <f t="shared" si="55"/>
        <v>-2.1316959062153276E-5</v>
      </c>
      <c r="AA90" s="53">
        <f t="shared" si="56"/>
        <v>-0.17405052855685671</v>
      </c>
      <c r="AB90" s="53">
        <f t="shared" si="57"/>
        <v>-0.17282308960402715</v>
      </c>
      <c r="AC90" s="53">
        <f t="shared" si="58"/>
        <v>3.8073697360844379E-3</v>
      </c>
      <c r="AD90" s="53">
        <f t="shared" si="79"/>
        <v>2.7253226703122832E-4</v>
      </c>
      <c r="AE90" s="53">
        <f t="shared" si="59"/>
        <v>-0.16874318760091148</v>
      </c>
      <c r="AF90" s="19"/>
      <c r="AG90" s="46"/>
      <c r="AH90" s="19"/>
      <c r="AI90" s="55">
        <f t="shared" si="60"/>
        <v>72</v>
      </c>
      <c r="AJ90" s="27">
        <f t="shared" si="61"/>
        <v>1541.5893789328131</v>
      </c>
      <c r="AK90" s="27">
        <f t="shared" si="61"/>
        <v>77.07946894664066</v>
      </c>
      <c r="AL90" s="28">
        <f t="shared" si="62"/>
        <v>25</v>
      </c>
      <c r="AM90" s="27">
        <f t="shared" si="63"/>
        <v>100000</v>
      </c>
      <c r="AN90" s="56">
        <f t="shared" si="63"/>
        <v>7.6959999999999997</v>
      </c>
      <c r="AO90" s="52">
        <f t="shared" si="64"/>
        <v>769.6</v>
      </c>
      <c r="AP90" s="28"/>
      <c r="AQ90" s="9">
        <f>M90*'Lapse &amp; Death Age 36-45'!$B$31</f>
        <v>574.28244084515882</v>
      </c>
      <c r="AR90" s="9">
        <f t="shared" si="65"/>
        <v>0</v>
      </c>
      <c r="AS90" s="30">
        <f t="shared" si="66"/>
        <v>2.8447559405408667E-5</v>
      </c>
      <c r="AT90" s="30">
        <f t="shared" si="67"/>
        <v>1.6336933851425744E-5</v>
      </c>
      <c r="AU90" s="30">
        <f t="shared" si="68"/>
        <v>0</v>
      </c>
      <c r="AV90" s="30">
        <f t="shared" si="69"/>
        <v>1.2110625553982923E-5</v>
      </c>
      <c r="AW90" s="28"/>
      <c r="AX90" s="52">
        <f t="shared" si="70"/>
        <v>2.2718220941159363E-2</v>
      </c>
      <c r="AY90" s="52">
        <f t="shared" si="71"/>
        <v>9.3203374263452574E-3</v>
      </c>
      <c r="AZ90" s="19"/>
      <c r="BA90" s="19"/>
      <c r="BB90" s="53">
        <f t="shared" si="72"/>
        <v>1.3144799072544429E-3</v>
      </c>
      <c r="BC90" s="53">
        <f t="shared" si="73"/>
        <v>-6.5723995362722143E-5</v>
      </c>
      <c r="BD90" s="53">
        <f t="shared" si="73"/>
        <v>-2.1316959062153276E-5</v>
      </c>
      <c r="BE90" s="53">
        <f t="shared" si="74"/>
        <v>-1.6336933851425743</v>
      </c>
      <c r="BF90" s="53">
        <f t="shared" si="75"/>
        <v>-1.6324659461897448</v>
      </c>
      <c r="BG90" s="53">
        <f t="shared" si="76"/>
        <v>3.8073697360844379E-3</v>
      </c>
      <c r="BH90" s="53">
        <f t="shared" si="80"/>
        <v>1.9675961363907687E-3</v>
      </c>
      <c r="BI90" s="53">
        <f t="shared" si="77"/>
        <v>-1.6266909803172696</v>
      </c>
    </row>
    <row r="91" spans="1:61" x14ac:dyDescent="0.2">
      <c r="A91" s="34"/>
      <c r="B91" s="89"/>
      <c r="C91" s="91"/>
      <c r="D91" s="19"/>
      <c r="E91" s="55">
        <f t="shared" si="46"/>
        <v>73</v>
      </c>
      <c r="F91" s="27">
        <f t="shared" si="47"/>
        <v>1541.5893789328131</v>
      </c>
      <c r="G91" s="27">
        <f t="shared" si="44"/>
        <v>77.07946894664066</v>
      </c>
      <c r="H91" s="28">
        <f t="shared" si="43"/>
        <v>25</v>
      </c>
      <c r="I91" s="27">
        <f t="shared" si="48"/>
        <v>100000</v>
      </c>
      <c r="J91" s="56">
        <f>'SPWL Reserve'!J81</f>
        <v>7.3650000000000002</v>
      </c>
      <c r="K91" s="52">
        <f t="shared" si="49"/>
        <v>736.5</v>
      </c>
      <c r="L91" s="28"/>
      <c r="M91" s="96">
        <f>'SPWL Reserve'!K81*1000</f>
        <v>699.55870349074962</v>
      </c>
      <c r="N91" s="9">
        <v>0</v>
      </c>
      <c r="O91" s="30">
        <f t="shared" si="78"/>
        <v>8.5267836248613103E-7</v>
      </c>
      <c r="P91" s="30">
        <f t="shared" si="50"/>
        <v>5.9649856975541334E-7</v>
      </c>
      <c r="Q91" s="30">
        <f t="shared" si="51"/>
        <v>0</v>
      </c>
      <c r="R91" s="30">
        <f t="shared" si="52"/>
        <v>2.5617979273071769E-7</v>
      </c>
      <c r="S91" s="28"/>
      <c r="T91" s="52">
        <f t="shared" si="53"/>
        <v>6.5622126776932648E-4</v>
      </c>
      <c r="U91" s="52">
        <f t="shared" si="45"/>
        <v>1.8867641734617358E-4</v>
      </c>
      <c r="V91" s="19"/>
      <c r="W91" s="19"/>
      <c r="X91" s="53">
        <f t="shared" si="54"/>
        <v>3.9492404757088387E-4</v>
      </c>
      <c r="Y91" s="53">
        <f t="shared" si="55"/>
        <v>-1.9746202378544194E-5</v>
      </c>
      <c r="Z91" s="53">
        <f t="shared" si="55"/>
        <v>-6.4044948182679418E-6</v>
      </c>
      <c r="AA91" s="53">
        <f t="shared" si="56"/>
        <v>-5.9649856975541336E-2</v>
      </c>
      <c r="AB91" s="53">
        <f t="shared" si="57"/>
        <v>-5.9281083625167263E-2</v>
      </c>
      <c r="AC91" s="53">
        <f t="shared" si="58"/>
        <v>1.3677165215718601E-3</v>
      </c>
      <c r="AD91" s="53">
        <f t="shared" si="79"/>
        <v>8.4673879487720777E-5</v>
      </c>
      <c r="AE91" s="53">
        <f t="shared" si="59"/>
        <v>-5.7828693224107684E-2</v>
      </c>
      <c r="AF91" s="19"/>
      <c r="AG91" s="46"/>
      <c r="AH91" s="19"/>
      <c r="AI91" s="55">
        <f t="shared" si="60"/>
        <v>73</v>
      </c>
      <c r="AJ91" s="27">
        <f t="shared" si="61"/>
        <v>1541.5893789328131</v>
      </c>
      <c r="AK91" s="27">
        <f t="shared" si="61"/>
        <v>77.07946894664066</v>
      </c>
      <c r="AL91" s="28">
        <f t="shared" si="62"/>
        <v>25</v>
      </c>
      <c r="AM91" s="27">
        <f t="shared" si="63"/>
        <v>100000</v>
      </c>
      <c r="AN91" s="56">
        <f t="shared" si="63"/>
        <v>7.3650000000000002</v>
      </c>
      <c r="AO91" s="52">
        <f t="shared" si="64"/>
        <v>736.5</v>
      </c>
      <c r="AP91" s="28"/>
      <c r="AQ91" s="9">
        <f>M91*'Lapse &amp; Death Age 36-45'!$B$31</f>
        <v>598.5599156742727</v>
      </c>
      <c r="AR91" s="9">
        <f t="shared" si="65"/>
        <v>0</v>
      </c>
      <c r="AS91" s="30">
        <f t="shared" si="66"/>
        <v>1.2110625553982923E-5</v>
      </c>
      <c r="AT91" s="30">
        <f t="shared" si="67"/>
        <v>7.248935010354711E-6</v>
      </c>
      <c r="AU91" s="30">
        <f t="shared" si="68"/>
        <v>0</v>
      </c>
      <c r="AV91" s="30">
        <f t="shared" si="69"/>
        <v>4.8616905436282118E-6</v>
      </c>
      <c r="AW91" s="28"/>
      <c r="AX91" s="52">
        <f t="shared" si="70"/>
        <v>9.3203374263452574E-3</v>
      </c>
      <c r="AY91" s="52">
        <f t="shared" si="71"/>
        <v>3.5806350853821779E-3</v>
      </c>
      <c r="AZ91" s="19"/>
      <c r="BA91" s="19"/>
      <c r="BB91" s="53">
        <f t="shared" si="72"/>
        <v>3.9492404757088387E-4</v>
      </c>
      <c r="BC91" s="53">
        <f t="shared" si="73"/>
        <v>-1.9746202378544194E-5</v>
      </c>
      <c r="BD91" s="53">
        <f t="shared" si="73"/>
        <v>-6.4044948182679418E-6</v>
      </c>
      <c r="BE91" s="53">
        <f t="shared" si="74"/>
        <v>-0.72489350103547112</v>
      </c>
      <c r="BF91" s="53">
        <f t="shared" si="75"/>
        <v>-0.72452472768509701</v>
      </c>
      <c r="BG91" s="53">
        <f t="shared" si="76"/>
        <v>1.3677165215718601E-3</v>
      </c>
      <c r="BH91" s="53">
        <f t="shared" si="80"/>
        <v>7.959643181349558E-4</v>
      </c>
      <c r="BI91" s="53">
        <f t="shared" si="77"/>
        <v>-0.72236104684539015</v>
      </c>
    </row>
    <row r="92" spans="1:61" x14ac:dyDescent="0.2">
      <c r="A92" s="34"/>
      <c r="B92" s="89"/>
      <c r="C92" s="91"/>
      <c r="D92" s="19"/>
      <c r="E92" s="55">
        <f t="shared" si="46"/>
        <v>74</v>
      </c>
      <c r="F92" s="27">
        <f t="shared" si="47"/>
        <v>1541.5893789328131</v>
      </c>
      <c r="G92" s="27">
        <f t="shared" si="44"/>
        <v>77.07946894664066</v>
      </c>
      <c r="H92" s="28">
        <f t="shared" ref="H92:H103" si="81">$B$33</f>
        <v>25</v>
      </c>
      <c r="I92" s="27">
        <f t="shared" si="48"/>
        <v>100000</v>
      </c>
      <c r="J92" s="56">
        <f>'SPWL Reserve'!J82</f>
        <v>6.992</v>
      </c>
      <c r="K92" s="52">
        <f t="shared" si="49"/>
        <v>699.2</v>
      </c>
      <c r="L92" s="28"/>
      <c r="M92" s="96">
        <f>'SPWL Reserve'!K82*1000</f>
        <v>728.23868626754756</v>
      </c>
      <c r="N92" s="9">
        <v>0</v>
      </c>
      <c r="O92" s="30">
        <f t="shared" si="78"/>
        <v>2.5617979273071769E-7</v>
      </c>
      <c r="P92" s="30">
        <f t="shared" si="50"/>
        <v>1.8656003570651046E-7</v>
      </c>
      <c r="Q92" s="30">
        <f t="shared" si="51"/>
        <v>0</v>
      </c>
      <c r="R92" s="30">
        <f t="shared" si="52"/>
        <v>6.9619757024207225E-8</v>
      </c>
      <c r="S92" s="28"/>
      <c r="T92" s="52">
        <f t="shared" si="53"/>
        <v>1.8867641734617358E-4</v>
      </c>
      <c r="U92" s="52">
        <f t="shared" si="45"/>
        <v>4.8678134111325693E-5</v>
      </c>
      <c r="V92" s="19"/>
      <c r="W92" s="19"/>
      <c r="X92" s="53">
        <f t="shared" si="54"/>
        <v>1.0732507799240097E-4</v>
      </c>
      <c r="Y92" s="53">
        <f t="shared" si="55"/>
        <v>-5.3662538996200488E-6</v>
      </c>
      <c r="Z92" s="53">
        <f t="shared" si="55"/>
        <v>-1.7404939256051807E-6</v>
      </c>
      <c r="AA92" s="53">
        <f t="shared" si="56"/>
        <v>-1.8656003570651048E-2</v>
      </c>
      <c r="AB92" s="53">
        <f t="shared" si="57"/>
        <v>-1.8555785240483871E-2</v>
      </c>
      <c r="AC92" s="53">
        <f t="shared" si="58"/>
        <v>4.4887670289371764E-4</v>
      </c>
      <c r="AD92" s="53">
        <f t="shared" si="79"/>
        <v>2.3860029642473923E-5</v>
      </c>
      <c r="AE92" s="53">
        <f t="shared" si="59"/>
        <v>-1.8083048507947681E-2</v>
      </c>
      <c r="AF92" s="19"/>
      <c r="AG92" s="46"/>
      <c r="AH92" s="19"/>
      <c r="AI92" s="55">
        <f t="shared" si="60"/>
        <v>74</v>
      </c>
      <c r="AJ92" s="27">
        <f t="shared" si="61"/>
        <v>1541.5893789328131</v>
      </c>
      <c r="AK92" s="27">
        <f t="shared" si="61"/>
        <v>77.07946894664066</v>
      </c>
      <c r="AL92" s="28">
        <f t="shared" si="62"/>
        <v>25</v>
      </c>
      <c r="AM92" s="27">
        <f t="shared" si="63"/>
        <v>100000</v>
      </c>
      <c r="AN92" s="56">
        <f t="shared" si="63"/>
        <v>6.992</v>
      </c>
      <c r="AO92" s="52">
        <f t="shared" si="64"/>
        <v>699.2</v>
      </c>
      <c r="AP92" s="28"/>
      <c r="AQ92" s="9">
        <f>M92*'Lapse &amp; Death Age 36-45'!$B$31</f>
        <v>623.09922593767044</v>
      </c>
      <c r="AR92" s="9">
        <f t="shared" si="65"/>
        <v>0</v>
      </c>
      <c r="AS92" s="30">
        <f t="shared" si="66"/>
        <v>4.8616905436282118E-6</v>
      </c>
      <c r="AT92" s="30">
        <f t="shared" si="67"/>
        <v>3.0293156144832311E-6</v>
      </c>
      <c r="AU92" s="30">
        <f t="shared" si="68"/>
        <v>0</v>
      </c>
      <c r="AV92" s="30">
        <f t="shared" si="69"/>
        <v>1.8323749291449807E-6</v>
      </c>
      <c r="AW92" s="28"/>
      <c r="AX92" s="52">
        <f t="shared" si="70"/>
        <v>3.5806350853821779E-3</v>
      </c>
      <c r="AY92" s="52">
        <f t="shared" si="71"/>
        <v>1.2811965504581707E-3</v>
      </c>
      <c r="AZ92" s="19"/>
      <c r="BA92" s="19"/>
      <c r="BB92" s="53">
        <f t="shared" si="72"/>
        <v>1.0732507799240097E-4</v>
      </c>
      <c r="BC92" s="53">
        <f t="shared" si="73"/>
        <v>-5.3662538996200488E-6</v>
      </c>
      <c r="BD92" s="53">
        <f t="shared" si="73"/>
        <v>-1.7404939256051807E-6</v>
      </c>
      <c r="BE92" s="53">
        <f t="shared" si="74"/>
        <v>-0.30293156144832312</v>
      </c>
      <c r="BF92" s="53">
        <f t="shared" si="75"/>
        <v>-0.30283134311815596</v>
      </c>
      <c r="BG92" s="53">
        <f t="shared" si="76"/>
        <v>4.4887670289371764E-4</v>
      </c>
      <c r="BH92" s="53">
        <f t="shared" si="80"/>
        <v>3.0232672199775922E-4</v>
      </c>
      <c r="BI92" s="53">
        <f t="shared" si="77"/>
        <v>-0.30208013969326447</v>
      </c>
    </row>
    <row r="93" spans="1:61" x14ac:dyDescent="0.2">
      <c r="A93" s="34"/>
      <c r="B93" s="89"/>
      <c r="C93" s="91"/>
      <c r="D93" s="19"/>
      <c r="E93" s="55">
        <f t="shared" si="46"/>
        <v>75</v>
      </c>
      <c r="F93" s="27">
        <f t="shared" si="47"/>
        <v>1541.5893789328131</v>
      </c>
      <c r="G93" s="27">
        <f t="shared" si="44"/>
        <v>77.07946894664066</v>
      </c>
      <c r="H93" s="28">
        <f t="shared" si="81"/>
        <v>25</v>
      </c>
      <c r="I93" s="27">
        <f t="shared" si="48"/>
        <v>100000</v>
      </c>
      <c r="J93" s="56">
        <f>'SPWL Reserve'!J83</f>
        <v>6.5759999999999996</v>
      </c>
      <c r="K93" s="52">
        <f t="shared" si="49"/>
        <v>657.6</v>
      </c>
      <c r="L93" s="28"/>
      <c r="M93" s="96">
        <f>'SPWL Reserve'!K83*1000</f>
        <v>757.22119537545109</v>
      </c>
      <c r="N93" s="9">
        <v>0</v>
      </c>
      <c r="O93" s="30">
        <f t="shared" si="78"/>
        <v>6.9619757024207225E-8</v>
      </c>
      <c r="P93" s="30">
        <f t="shared" si="50"/>
        <v>5.2717555635618655E-8</v>
      </c>
      <c r="Q93" s="30">
        <f t="shared" si="51"/>
        <v>0</v>
      </c>
      <c r="R93" s="30">
        <f t="shared" si="52"/>
        <v>1.690220138858857E-8</v>
      </c>
      <c r="S93" s="28"/>
      <c r="T93" s="52">
        <f t="shared" si="53"/>
        <v>4.8678134111325693E-5</v>
      </c>
      <c r="U93" s="52">
        <f t="shared" si="45"/>
        <v>1.1114887633135844E-5</v>
      </c>
      <c r="V93" s="19"/>
      <c r="W93" s="19"/>
      <c r="X93" s="53">
        <f t="shared" si="54"/>
        <v>2.6056254141231584E-5</v>
      </c>
      <c r="Y93" s="53">
        <f t="shared" si="55"/>
        <v>-1.3028127070615794E-6</v>
      </c>
      <c r="Z93" s="53">
        <f t="shared" si="55"/>
        <v>-4.2255503471471426E-7</v>
      </c>
      <c r="AA93" s="53">
        <f t="shared" si="56"/>
        <v>-5.2717555635618659E-3</v>
      </c>
      <c r="AB93" s="53">
        <f t="shared" si="57"/>
        <v>-5.2474246771624109E-3</v>
      </c>
      <c r="AC93" s="53">
        <f t="shared" si="58"/>
        <v>1.3333895885819913E-4</v>
      </c>
      <c r="AD93" s="53">
        <f t="shared" si="79"/>
        <v>6.0284484446360579E-6</v>
      </c>
      <c r="AE93" s="53">
        <f t="shared" si="59"/>
        <v>-5.1080572698595757E-3</v>
      </c>
      <c r="AF93" s="19"/>
      <c r="AG93" s="46"/>
      <c r="AH93" s="19"/>
      <c r="AI93" s="55">
        <f t="shared" si="60"/>
        <v>75</v>
      </c>
      <c r="AJ93" s="27">
        <f t="shared" si="61"/>
        <v>1541.5893789328131</v>
      </c>
      <c r="AK93" s="27">
        <f t="shared" si="61"/>
        <v>77.07946894664066</v>
      </c>
      <c r="AL93" s="28">
        <f t="shared" si="62"/>
        <v>25</v>
      </c>
      <c r="AM93" s="27">
        <f t="shared" si="63"/>
        <v>100000</v>
      </c>
      <c r="AN93" s="56">
        <f t="shared" si="63"/>
        <v>6.5759999999999996</v>
      </c>
      <c r="AO93" s="52">
        <f t="shared" si="64"/>
        <v>657.6</v>
      </c>
      <c r="AP93" s="28"/>
      <c r="AQ93" s="9">
        <f>M93*'Lapse &amp; Death Age 36-45'!$B$31</f>
        <v>647.89738529312035</v>
      </c>
      <c r="AR93" s="9">
        <f t="shared" si="65"/>
        <v>0</v>
      </c>
      <c r="AS93" s="30">
        <f t="shared" si="66"/>
        <v>1.8323749291449807E-6</v>
      </c>
      <c r="AT93" s="30">
        <f t="shared" si="67"/>
        <v>1.1871909254696997E-6</v>
      </c>
      <c r="AU93" s="30">
        <f t="shared" si="68"/>
        <v>0</v>
      </c>
      <c r="AV93" s="30">
        <f t="shared" si="69"/>
        <v>6.45184003675281E-7</v>
      </c>
      <c r="AW93" s="28"/>
      <c r="AX93" s="52">
        <f t="shared" si="70"/>
        <v>1.2811965504581707E-3</v>
      </c>
      <c r="AY93" s="52">
        <f t="shared" si="71"/>
        <v>4.2427300081686483E-4</v>
      </c>
      <c r="AZ93" s="19"/>
      <c r="BA93" s="19"/>
      <c r="BB93" s="53">
        <f t="shared" si="72"/>
        <v>2.6056254141231584E-5</v>
      </c>
      <c r="BC93" s="53">
        <f t="shared" si="73"/>
        <v>-1.3028127070615794E-6</v>
      </c>
      <c r="BD93" s="53">
        <f t="shared" si="73"/>
        <v>-4.2255503471471426E-7</v>
      </c>
      <c r="BE93" s="53">
        <f t="shared" si="74"/>
        <v>-0.11871909254696997</v>
      </c>
      <c r="BF93" s="53">
        <f t="shared" si="75"/>
        <v>-0.11869476166057051</v>
      </c>
      <c r="BG93" s="53">
        <f t="shared" si="76"/>
        <v>1.3333895885819913E-4</v>
      </c>
      <c r="BH93" s="53">
        <f t="shared" si="80"/>
        <v>1.0721344515504918E-4</v>
      </c>
      <c r="BI93" s="53">
        <f t="shared" si="77"/>
        <v>-0.11845420925655727</v>
      </c>
    </row>
    <row r="94" spans="1:61" x14ac:dyDescent="0.2">
      <c r="A94" s="34"/>
      <c r="B94" s="89"/>
      <c r="C94" s="91"/>
      <c r="D94" s="19"/>
      <c r="E94" s="55">
        <f t="shared" si="46"/>
        <v>76</v>
      </c>
      <c r="F94" s="27">
        <f t="shared" si="47"/>
        <v>1541.5893789328131</v>
      </c>
      <c r="G94" s="27">
        <f t="shared" si="44"/>
        <v>77.07946894664066</v>
      </c>
      <c r="H94" s="28">
        <f t="shared" si="81"/>
        <v>25</v>
      </c>
      <c r="I94" s="27">
        <f t="shared" si="48"/>
        <v>100000</v>
      </c>
      <c r="J94" s="56">
        <f>'SPWL Reserve'!J84</f>
        <v>6.1050000000000004</v>
      </c>
      <c r="K94" s="52">
        <f t="shared" si="49"/>
        <v>610.5</v>
      </c>
      <c r="L94" s="28"/>
      <c r="M94" s="96">
        <f>'SPWL Reserve'!K84*1000</f>
        <v>794.78197935153764</v>
      </c>
      <c r="N94" s="9">
        <v>0</v>
      </c>
      <c r="O94" s="30">
        <f t="shared" si="78"/>
        <v>1.690220138858857E-8</v>
      </c>
      <c r="P94" s="30">
        <f t="shared" si="50"/>
        <v>1.343356507502073E-8</v>
      </c>
      <c r="Q94" s="30">
        <f t="shared" si="51"/>
        <v>0</v>
      </c>
      <c r="R94" s="30">
        <f t="shared" si="52"/>
        <v>3.4686363135678393E-9</v>
      </c>
      <c r="S94" s="28"/>
      <c r="T94" s="52">
        <f t="shared" si="53"/>
        <v>1.1114887633135844E-5</v>
      </c>
      <c r="U94" s="52">
        <f t="shared" si="45"/>
        <v>2.1176024694331657E-6</v>
      </c>
      <c r="V94" s="19"/>
      <c r="W94" s="19"/>
      <c r="X94" s="53">
        <f t="shared" si="54"/>
        <v>5.3472129003768475E-6</v>
      </c>
      <c r="Y94" s="53">
        <f t="shared" si="55"/>
        <v>-2.673606450188424E-7</v>
      </c>
      <c r="Z94" s="53">
        <f t="shared" si="55"/>
        <v>-8.6715907839195987E-8</v>
      </c>
      <c r="AA94" s="53">
        <f t="shared" si="56"/>
        <v>-1.3433565075020731E-3</v>
      </c>
      <c r="AB94" s="53">
        <f t="shared" si="57"/>
        <v>-1.3383633711545543E-3</v>
      </c>
      <c r="AC94" s="53">
        <f t="shared" si="58"/>
        <v>3.5463158271385346E-5</v>
      </c>
      <c r="AD94" s="53">
        <f t="shared" si="79"/>
        <v>1.329525531310282E-6</v>
      </c>
      <c r="AE94" s="53">
        <f t="shared" si="59"/>
        <v>-1.3015706873518587E-3</v>
      </c>
      <c r="AF94" s="19"/>
      <c r="AG94" s="46"/>
      <c r="AH94" s="19"/>
      <c r="AI94" s="55">
        <f t="shared" si="60"/>
        <v>76</v>
      </c>
      <c r="AJ94" s="27">
        <f t="shared" si="61"/>
        <v>1541.5893789328131</v>
      </c>
      <c r="AK94" s="27">
        <f t="shared" si="61"/>
        <v>77.07946894664066</v>
      </c>
      <c r="AL94" s="28">
        <f t="shared" si="62"/>
        <v>25</v>
      </c>
      <c r="AM94" s="27">
        <f t="shared" si="63"/>
        <v>100000</v>
      </c>
      <c r="AN94" s="56">
        <f t="shared" si="63"/>
        <v>6.1050000000000004</v>
      </c>
      <c r="AO94" s="52">
        <f t="shared" si="64"/>
        <v>610.5</v>
      </c>
      <c r="AP94" s="28"/>
      <c r="AQ94" s="9">
        <f>M94*'Lapse &amp; Death Age 36-45'!$B$31</f>
        <v>680.03533108265947</v>
      </c>
      <c r="AR94" s="9">
        <f t="shared" si="65"/>
        <v>0</v>
      </c>
      <c r="AS94" s="30">
        <f t="shared" si="66"/>
        <v>6.45184003675281E-7</v>
      </c>
      <c r="AT94" s="30">
        <f t="shared" si="67"/>
        <v>4.3874791754855547E-7</v>
      </c>
      <c r="AU94" s="30">
        <f t="shared" si="68"/>
        <v>0</v>
      </c>
      <c r="AV94" s="30">
        <f t="shared" si="69"/>
        <v>2.0643608612672553E-7</v>
      </c>
      <c r="AW94" s="28"/>
      <c r="AX94" s="52">
        <f t="shared" si="70"/>
        <v>4.2427300081686483E-4</v>
      </c>
      <c r="AY94" s="52">
        <f t="shared" si="71"/>
        <v>1.2602923058036594E-4</v>
      </c>
      <c r="AZ94" s="19"/>
      <c r="BA94" s="19"/>
      <c r="BB94" s="53">
        <f t="shared" si="72"/>
        <v>5.3472129003768475E-6</v>
      </c>
      <c r="BC94" s="53">
        <f t="shared" si="73"/>
        <v>-2.673606450188424E-7</v>
      </c>
      <c r="BD94" s="53">
        <f t="shared" si="73"/>
        <v>-8.6715907839195987E-8</v>
      </c>
      <c r="BE94" s="53">
        <f t="shared" si="74"/>
        <v>-4.3874791754855549E-2</v>
      </c>
      <c r="BF94" s="53">
        <f t="shared" si="75"/>
        <v>-4.3869798618508031E-2</v>
      </c>
      <c r="BG94" s="53">
        <f t="shared" si="76"/>
        <v>3.5463158271385346E-5</v>
      </c>
      <c r="BH94" s="53">
        <f t="shared" si="80"/>
        <v>3.524820923527174E-5</v>
      </c>
      <c r="BI94" s="53">
        <f t="shared" si="77"/>
        <v>-4.3799087251001373E-2</v>
      </c>
    </row>
    <row r="95" spans="1:61" x14ac:dyDescent="0.2">
      <c r="A95" s="34"/>
      <c r="B95" s="89"/>
      <c r="C95" s="91"/>
      <c r="D95" s="19"/>
      <c r="E95" s="55">
        <f t="shared" si="46"/>
        <v>77</v>
      </c>
      <c r="F95" s="27">
        <f t="shared" si="47"/>
        <v>1541.5893789328131</v>
      </c>
      <c r="G95" s="27">
        <f t="shared" ref="G95:G103" si="82">F95*$B$28</f>
        <v>77.07946894664066</v>
      </c>
      <c r="H95" s="28">
        <f t="shared" si="81"/>
        <v>25</v>
      </c>
      <c r="I95" s="27">
        <f t="shared" si="48"/>
        <v>100000</v>
      </c>
      <c r="J95" s="56">
        <f>'SPWL Reserve'!J85</f>
        <v>5.5990000000000002</v>
      </c>
      <c r="K95" s="52">
        <f t="shared" si="49"/>
        <v>559.9</v>
      </c>
      <c r="L95" s="28"/>
      <c r="M95" s="96">
        <f>'SPWL Reserve'!K85*1000</f>
        <v>810.3800749027024</v>
      </c>
      <c r="N95" s="9">
        <v>0</v>
      </c>
      <c r="O95" s="30">
        <f t="shared" si="78"/>
        <v>3.4686363135678393E-9</v>
      </c>
      <c r="P95" s="30">
        <f t="shared" si="50"/>
        <v>2.8109137555993391E-9</v>
      </c>
      <c r="Q95" s="30">
        <f t="shared" si="51"/>
        <v>0</v>
      </c>
      <c r="R95" s="30">
        <f t="shared" si="52"/>
        <v>6.5772255796850016E-10</v>
      </c>
      <c r="S95" s="28"/>
      <c r="T95" s="52">
        <f t="shared" si="53"/>
        <v>2.1176024694331657E-6</v>
      </c>
      <c r="U95" s="52">
        <f t="shared" si="45"/>
        <v>3.6825886020656321E-7</v>
      </c>
      <c r="V95" s="19"/>
      <c r="W95" s="19"/>
      <c r="X95" s="53">
        <f t="shared" si="54"/>
        <v>1.0139381096487614E-6</v>
      </c>
      <c r="Y95" s="53">
        <f t="shared" si="55"/>
        <v>-5.0696905482438071E-8</v>
      </c>
      <c r="Z95" s="53">
        <f t="shared" si="55"/>
        <v>-1.6443063949212504E-8</v>
      </c>
      <c r="AA95" s="53">
        <f t="shared" si="56"/>
        <v>-2.8109137555993392E-4</v>
      </c>
      <c r="AB95" s="53">
        <f t="shared" si="57"/>
        <v>-2.8014457741971682E-4</v>
      </c>
      <c r="AC95" s="53">
        <f t="shared" si="58"/>
        <v>8.3767044757666885E-6</v>
      </c>
      <c r="AD95" s="53">
        <f t="shared" si="79"/>
        <v>2.5292535417234326E-7</v>
      </c>
      <c r="AE95" s="53">
        <f t="shared" si="59"/>
        <v>-2.7151494758977779E-4</v>
      </c>
      <c r="AF95" s="19"/>
      <c r="AG95" s="46"/>
      <c r="AH95" s="19"/>
      <c r="AI95" s="55">
        <f t="shared" si="60"/>
        <v>77</v>
      </c>
      <c r="AJ95" s="27">
        <f t="shared" si="61"/>
        <v>1541.5893789328131</v>
      </c>
      <c r="AK95" s="27">
        <f t="shared" si="61"/>
        <v>77.07946894664066</v>
      </c>
      <c r="AL95" s="28">
        <f t="shared" si="62"/>
        <v>25</v>
      </c>
      <c r="AM95" s="27">
        <f t="shared" si="63"/>
        <v>100000</v>
      </c>
      <c r="AN95" s="56">
        <f t="shared" si="63"/>
        <v>5.5990000000000002</v>
      </c>
      <c r="AO95" s="52">
        <f t="shared" si="64"/>
        <v>559.9</v>
      </c>
      <c r="AP95" s="28"/>
      <c r="AQ95" s="9">
        <f>M95*'Lapse &amp; Death Age 36-45'!$B$31</f>
        <v>693.38145158862483</v>
      </c>
      <c r="AR95" s="9">
        <f t="shared" si="65"/>
        <v>0</v>
      </c>
      <c r="AS95" s="30">
        <f t="shared" si="66"/>
        <v>2.0643608612672553E-7</v>
      </c>
      <c r="AT95" s="30">
        <f t="shared" si="67"/>
        <v>1.4313895305882333E-7</v>
      </c>
      <c r="AU95" s="30">
        <f t="shared" si="68"/>
        <v>0</v>
      </c>
      <c r="AV95" s="30">
        <f t="shared" si="69"/>
        <v>6.3297133067902205E-8</v>
      </c>
      <c r="AW95" s="28"/>
      <c r="AX95" s="52">
        <f t="shared" si="70"/>
        <v>1.2602923058036594E-4</v>
      </c>
      <c r="AY95" s="52">
        <f t="shared" si="71"/>
        <v>3.5440064804718442E-5</v>
      </c>
      <c r="AZ95" s="19"/>
      <c r="BA95" s="19"/>
      <c r="BB95" s="53">
        <f t="shared" si="72"/>
        <v>1.0139381096487614E-6</v>
      </c>
      <c r="BC95" s="53">
        <f t="shared" si="73"/>
        <v>-5.0696905482438071E-8</v>
      </c>
      <c r="BD95" s="53">
        <f t="shared" si="73"/>
        <v>-1.6443063949212504E-8</v>
      </c>
      <c r="BE95" s="53">
        <f t="shared" si="74"/>
        <v>-1.4313895305882332E-2</v>
      </c>
      <c r="BF95" s="53">
        <f t="shared" si="75"/>
        <v>-1.4312948507742115E-2</v>
      </c>
      <c r="BG95" s="53">
        <f t="shared" si="76"/>
        <v>8.3767044757666885E-6</v>
      </c>
      <c r="BH95" s="53">
        <f t="shared" si="80"/>
        <v>1.0425590943988836E-5</v>
      </c>
      <c r="BI95" s="53">
        <f t="shared" si="77"/>
        <v>-1.4294146212322358E-2</v>
      </c>
    </row>
    <row r="96" spans="1:61" x14ac:dyDescent="0.2">
      <c r="A96" s="34"/>
      <c r="B96" s="89"/>
      <c r="C96" s="91"/>
      <c r="D96" s="19"/>
      <c r="E96" s="55">
        <f t="shared" si="46"/>
        <v>78</v>
      </c>
      <c r="F96" s="27">
        <f t="shared" si="47"/>
        <v>1541.5893789328131</v>
      </c>
      <c r="G96" s="27">
        <f t="shared" si="82"/>
        <v>77.07946894664066</v>
      </c>
      <c r="H96" s="28">
        <f t="shared" si="81"/>
        <v>25</v>
      </c>
      <c r="I96" s="27">
        <f t="shared" si="48"/>
        <v>100000</v>
      </c>
      <c r="J96" s="56">
        <f>'SPWL Reserve'!J86</f>
        <v>5.0570000000000004</v>
      </c>
      <c r="K96" s="52">
        <f t="shared" si="49"/>
        <v>505.70000000000005</v>
      </c>
      <c r="L96" s="28"/>
      <c r="M96" s="96">
        <f>'SPWL Reserve'!K86*1000</f>
        <v>826.14722293270654</v>
      </c>
      <c r="N96" s="9">
        <v>0</v>
      </c>
      <c r="O96" s="30">
        <f t="shared" si="78"/>
        <v>6.5772255796850016E-10</v>
      </c>
      <c r="P96" s="30">
        <f t="shared" si="50"/>
        <v>5.4337566472587251E-10</v>
      </c>
      <c r="Q96" s="30">
        <f t="shared" si="51"/>
        <v>0</v>
      </c>
      <c r="R96" s="30">
        <f t="shared" si="52"/>
        <v>1.1434689324262764E-10</v>
      </c>
      <c r="S96" s="28"/>
      <c r="T96" s="52">
        <f t="shared" si="53"/>
        <v>3.6825886020656321E-7</v>
      </c>
      <c r="U96" s="52">
        <f t="shared" si="45"/>
        <v>5.7825223912796802E-8</v>
      </c>
      <c r="V96" s="19"/>
      <c r="W96" s="19"/>
      <c r="X96" s="53">
        <f t="shared" si="54"/>
        <v>1.7627595613679903E-7</v>
      </c>
      <c r="Y96" s="53">
        <f t="shared" si="55"/>
        <v>-8.813797806839952E-9</v>
      </c>
      <c r="Z96" s="53">
        <f t="shared" si="55"/>
        <v>-2.858672331065691E-9</v>
      </c>
      <c r="AA96" s="53">
        <f t="shared" si="56"/>
        <v>-5.4337566472587254E-5</v>
      </c>
      <c r="AB96" s="53">
        <f t="shared" si="57"/>
        <v>-5.4172962986588362E-5</v>
      </c>
      <c r="AC96" s="53">
        <f t="shared" si="58"/>
        <v>1.6094791744019625E-6</v>
      </c>
      <c r="AD96" s="53">
        <f t="shared" si="79"/>
        <v>4.3980624369885862E-8</v>
      </c>
      <c r="AE96" s="53">
        <f t="shared" si="59"/>
        <v>-5.2519503187816511E-5</v>
      </c>
      <c r="AF96" s="19"/>
      <c r="AG96" s="46"/>
      <c r="AH96" s="19"/>
      <c r="AI96" s="55">
        <f t="shared" si="60"/>
        <v>78</v>
      </c>
      <c r="AJ96" s="27">
        <f t="shared" si="61"/>
        <v>1541.5893789328131</v>
      </c>
      <c r="AK96" s="27">
        <f t="shared" si="61"/>
        <v>77.07946894664066</v>
      </c>
      <c r="AL96" s="28">
        <f t="shared" si="62"/>
        <v>25</v>
      </c>
      <c r="AM96" s="27">
        <f t="shared" si="63"/>
        <v>100000</v>
      </c>
      <c r="AN96" s="56">
        <f t="shared" si="63"/>
        <v>5.0570000000000004</v>
      </c>
      <c r="AO96" s="52">
        <f t="shared" si="64"/>
        <v>505.70000000000005</v>
      </c>
      <c r="AP96" s="28"/>
      <c r="AQ96" s="9">
        <f>M96*'Lapse &amp; Death Age 36-45'!$B$31</f>
        <v>706.87221762179706</v>
      </c>
      <c r="AR96" s="9">
        <f t="shared" si="65"/>
        <v>0</v>
      </c>
      <c r="AS96" s="30">
        <f t="shared" si="66"/>
        <v>6.3297133067902205E-8</v>
      </c>
      <c r="AT96" s="30">
        <f t="shared" si="67"/>
        <v>4.4742984820810012E-8</v>
      </c>
      <c r="AU96" s="30">
        <f t="shared" si="68"/>
        <v>0</v>
      </c>
      <c r="AV96" s="30">
        <f t="shared" si="69"/>
        <v>1.8554148247092192E-8</v>
      </c>
      <c r="AW96" s="28"/>
      <c r="AX96" s="52">
        <f t="shared" si="70"/>
        <v>3.5440064804718442E-5</v>
      </c>
      <c r="AY96" s="52">
        <f t="shared" si="71"/>
        <v>9.3828327685545233E-6</v>
      </c>
      <c r="AZ96" s="19"/>
      <c r="BA96" s="19"/>
      <c r="BB96" s="53">
        <f t="shared" si="72"/>
        <v>1.7627595613679903E-7</v>
      </c>
      <c r="BC96" s="53">
        <f t="shared" si="73"/>
        <v>-8.813797806839952E-9</v>
      </c>
      <c r="BD96" s="53">
        <f t="shared" si="73"/>
        <v>-2.858672331065691E-9</v>
      </c>
      <c r="BE96" s="53">
        <f t="shared" si="74"/>
        <v>-4.4742984820810008E-3</v>
      </c>
      <c r="BF96" s="53">
        <f t="shared" si="75"/>
        <v>-4.4741338785950022E-3</v>
      </c>
      <c r="BG96" s="53">
        <f t="shared" si="76"/>
        <v>1.6094791744019625E-6</v>
      </c>
      <c r="BH96" s="53">
        <f t="shared" si="80"/>
        <v>2.9232402946976232E-6</v>
      </c>
      <c r="BI96" s="53">
        <f t="shared" si="77"/>
        <v>-4.4696011591259027E-3</v>
      </c>
    </row>
    <row r="97" spans="1:61" x14ac:dyDescent="0.2">
      <c r="A97" s="34"/>
      <c r="B97" s="89"/>
      <c r="C97" s="91"/>
      <c r="D97" s="19"/>
      <c r="E97" s="55">
        <f t="shared" si="46"/>
        <v>79</v>
      </c>
      <c r="F97" s="27">
        <f t="shared" si="47"/>
        <v>1541.5893789328131</v>
      </c>
      <c r="G97" s="27">
        <f t="shared" si="82"/>
        <v>77.07946894664066</v>
      </c>
      <c r="H97" s="28">
        <f t="shared" si="81"/>
        <v>25</v>
      </c>
      <c r="I97" s="27">
        <f t="shared" si="48"/>
        <v>100000</v>
      </c>
      <c r="J97" s="56">
        <f>'SPWL Reserve'!J87</f>
        <v>4.4770000000000003</v>
      </c>
      <c r="K97" s="52">
        <f t="shared" si="49"/>
        <v>447.70000000000005</v>
      </c>
      <c r="L97" s="28"/>
      <c r="M97" s="96">
        <f>'SPWL Reserve'!K87*1000</f>
        <v>842.18445684985284</v>
      </c>
      <c r="N97" s="9">
        <v>0</v>
      </c>
      <c r="O97" s="30">
        <f t="shared" si="78"/>
        <v>1.1434689324262764E-10</v>
      </c>
      <c r="P97" s="30">
        <f t="shared" si="50"/>
        <v>9.630117617801047E-11</v>
      </c>
      <c r="Q97" s="30">
        <f t="shared" si="51"/>
        <v>0</v>
      </c>
      <c r="R97" s="30">
        <f t="shared" si="52"/>
        <v>1.8045717064617173E-11</v>
      </c>
      <c r="S97" s="28"/>
      <c r="T97" s="52">
        <f t="shared" si="53"/>
        <v>5.7825223912796802E-8</v>
      </c>
      <c r="U97" s="52">
        <f t="shared" si="45"/>
        <v>8.0790675298291097E-9</v>
      </c>
      <c r="V97" s="19"/>
      <c r="W97" s="19"/>
      <c r="X97" s="53">
        <f t="shared" si="54"/>
        <v>2.7819085762040453E-8</v>
      </c>
      <c r="Y97" s="53">
        <f t="shared" si="55"/>
        <v>-1.3909542881020228E-9</v>
      </c>
      <c r="Z97" s="53">
        <f t="shared" si="55"/>
        <v>-4.511429266154293E-10</v>
      </c>
      <c r="AA97" s="53">
        <f t="shared" si="56"/>
        <v>-9.6301176178010469E-6</v>
      </c>
      <c r="AB97" s="53">
        <f t="shared" si="57"/>
        <v>-9.6041406292537236E-6</v>
      </c>
      <c r="AC97" s="53">
        <f t="shared" si="58"/>
        <v>2.8141719345994617E-7</v>
      </c>
      <c r="AD97" s="53">
        <f t="shared" si="79"/>
        <v>6.9168747294798954E-9</v>
      </c>
      <c r="AE97" s="53">
        <f t="shared" si="59"/>
        <v>-9.3158065610642968E-6</v>
      </c>
      <c r="AF97" s="19"/>
      <c r="AG97" s="46"/>
      <c r="AH97" s="19"/>
      <c r="AI97" s="55">
        <f t="shared" si="60"/>
        <v>79</v>
      </c>
      <c r="AJ97" s="27">
        <f t="shared" si="61"/>
        <v>1541.5893789328131</v>
      </c>
      <c r="AK97" s="27">
        <f t="shared" si="61"/>
        <v>77.07946894664066</v>
      </c>
      <c r="AL97" s="28">
        <f t="shared" si="62"/>
        <v>25</v>
      </c>
      <c r="AM97" s="27">
        <f t="shared" si="63"/>
        <v>100000</v>
      </c>
      <c r="AN97" s="56">
        <f t="shared" si="63"/>
        <v>4.4770000000000003</v>
      </c>
      <c r="AO97" s="52">
        <f t="shared" si="64"/>
        <v>447.70000000000005</v>
      </c>
      <c r="AP97" s="28"/>
      <c r="AQ97" s="9">
        <f>M97*'Lapse &amp; Death Age 36-45'!$B$31</f>
        <v>720.59407589215539</v>
      </c>
      <c r="AR97" s="9">
        <f t="shared" si="65"/>
        <v>0</v>
      </c>
      <c r="AS97" s="30">
        <f t="shared" si="66"/>
        <v>1.8554148247092192E-8</v>
      </c>
      <c r="AT97" s="30">
        <f t="shared" si="67"/>
        <v>1.3370009310079453E-8</v>
      </c>
      <c r="AU97" s="30">
        <f t="shared" si="68"/>
        <v>0</v>
      </c>
      <c r="AV97" s="30">
        <f t="shared" si="69"/>
        <v>5.184138937012739E-9</v>
      </c>
      <c r="AW97" s="28"/>
      <c r="AX97" s="52">
        <f t="shared" si="70"/>
        <v>9.3828327685545233E-6</v>
      </c>
      <c r="AY97" s="52">
        <f t="shared" si="71"/>
        <v>2.3209390021006037E-6</v>
      </c>
      <c r="AZ97" s="19"/>
      <c r="BA97" s="19"/>
      <c r="BB97" s="53">
        <f t="shared" si="72"/>
        <v>2.7819085762040453E-8</v>
      </c>
      <c r="BC97" s="53">
        <f t="shared" si="73"/>
        <v>-1.3909542881020228E-9</v>
      </c>
      <c r="BD97" s="53">
        <f t="shared" si="73"/>
        <v>-4.511429266154293E-10</v>
      </c>
      <c r="BE97" s="53">
        <f t="shared" si="74"/>
        <v>-1.3370009310079453E-3</v>
      </c>
      <c r="BF97" s="53">
        <f t="shared" si="75"/>
        <v>-1.3369749540193979E-3</v>
      </c>
      <c r="BG97" s="53">
        <f t="shared" si="76"/>
        <v>2.8141719345994617E-7</v>
      </c>
      <c r="BH97" s="53">
        <f t="shared" si="80"/>
        <v>7.7246394097601338E-7</v>
      </c>
      <c r="BI97" s="53">
        <f t="shared" si="77"/>
        <v>-1.3359210728849621E-3</v>
      </c>
    </row>
    <row r="98" spans="1:61" x14ac:dyDescent="0.2">
      <c r="A98" s="34"/>
      <c r="B98" s="89"/>
      <c r="C98" s="91"/>
      <c r="D98" s="19"/>
      <c r="E98" s="55">
        <f t="shared" si="46"/>
        <v>80</v>
      </c>
      <c r="F98" s="27">
        <f t="shared" si="47"/>
        <v>1541.5893789328131</v>
      </c>
      <c r="G98" s="27">
        <f t="shared" si="82"/>
        <v>77.07946894664066</v>
      </c>
      <c r="H98" s="28">
        <f t="shared" si="81"/>
        <v>25</v>
      </c>
      <c r="I98" s="27">
        <f t="shared" si="48"/>
        <v>100000</v>
      </c>
      <c r="J98" s="56">
        <f>'SPWL Reserve'!J88</f>
        <v>3.8570000000000002</v>
      </c>
      <c r="K98" s="52">
        <f t="shared" si="49"/>
        <v>385.7</v>
      </c>
      <c r="L98" s="28"/>
      <c r="M98" s="96">
        <f>'SPWL Reserve'!K88*1000</f>
        <v>858.66622592833551</v>
      </c>
      <c r="N98" s="9">
        <v>0</v>
      </c>
      <c r="O98" s="30">
        <f t="shared" si="78"/>
        <v>1.8045717064617173E-11</v>
      </c>
      <c r="P98" s="30">
        <f t="shared" si="50"/>
        <v>1.5495247766045388E-11</v>
      </c>
      <c r="Q98" s="30">
        <f t="shared" si="51"/>
        <v>0</v>
      </c>
      <c r="R98" s="30">
        <f t="shared" si="52"/>
        <v>2.5504692985717852E-12</v>
      </c>
      <c r="S98" s="28"/>
      <c r="T98" s="52">
        <f t="shared" si="53"/>
        <v>8.0790675298291097E-9</v>
      </c>
      <c r="U98" s="52">
        <f t="shared" si="45"/>
        <v>9.8371600845913747E-10</v>
      </c>
      <c r="V98" s="19"/>
      <c r="W98" s="19"/>
      <c r="X98" s="53">
        <f t="shared" si="54"/>
        <v>3.931776381972486E-9</v>
      </c>
      <c r="Y98" s="53">
        <f t="shared" si="55"/>
        <v>-1.9658881909862429E-10</v>
      </c>
      <c r="Z98" s="53">
        <f t="shared" si="55"/>
        <v>-6.3761732464294629E-11</v>
      </c>
      <c r="AA98" s="53">
        <f t="shared" si="56"/>
        <v>-1.5495247766045387E-6</v>
      </c>
      <c r="AB98" s="53">
        <f t="shared" si="57"/>
        <v>-1.5458533507741291E-6</v>
      </c>
      <c r="AC98" s="53">
        <f t="shared" si="58"/>
        <v>4.4232871032901557E-8</v>
      </c>
      <c r="AD98" s="53">
        <f t="shared" si="79"/>
        <v>9.6990466579342805E-10</v>
      </c>
      <c r="AE98" s="53">
        <f t="shared" si="59"/>
        <v>-1.5006505750754341E-6</v>
      </c>
      <c r="AF98" s="19"/>
      <c r="AG98" s="46"/>
      <c r="AH98" s="19"/>
      <c r="AI98" s="55">
        <f t="shared" si="60"/>
        <v>80</v>
      </c>
      <c r="AJ98" s="27">
        <f t="shared" si="61"/>
        <v>1541.5893789328131</v>
      </c>
      <c r="AK98" s="27">
        <f t="shared" si="61"/>
        <v>77.07946894664066</v>
      </c>
      <c r="AL98" s="28">
        <f t="shared" si="62"/>
        <v>25</v>
      </c>
      <c r="AM98" s="27">
        <f t="shared" si="63"/>
        <v>100000</v>
      </c>
      <c r="AN98" s="56">
        <f t="shared" si="63"/>
        <v>3.8570000000000002</v>
      </c>
      <c r="AO98" s="52">
        <f t="shared" si="64"/>
        <v>385.7</v>
      </c>
      <c r="AP98" s="28"/>
      <c r="AQ98" s="9">
        <f>M98*'Lapse &amp; Death Age 36-45'!$B$31</f>
        <v>734.6962895599321</v>
      </c>
      <c r="AR98" s="9">
        <f t="shared" si="65"/>
        <v>0</v>
      </c>
      <c r="AS98" s="30">
        <f t="shared" si="66"/>
        <v>5.184138937012739E-9</v>
      </c>
      <c r="AT98" s="30">
        <f t="shared" si="67"/>
        <v>3.80876764158643E-9</v>
      </c>
      <c r="AU98" s="30">
        <f t="shared" si="68"/>
        <v>0</v>
      </c>
      <c r="AV98" s="30">
        <f t="shared" si="69"/>
        <v>1.3753712954263091E-9</v>
      </c>
      <c r="AW98" s="28"/>
      <c r="AX98" s="52">
        <f t="shared" si="70"/>
        <v>2.3209390021006037E-6</v>
      </c>
      <c r="AY98" s="52">
        <f t="shared" si="71"/>
        <v>5.3048070864592736E-7</v>
      </c>
      <c r="AZ98" s="19"/>
      <c r="BA98" s="19"/>
      <c r="BB98" s="53">
        <f t="shared" si="72"/>
        <v>3.931776381972486E-9</v>
      </c>
      <c r="BC98" s="53">
        <f t="shared" si="73"/>
        <v>-1.9658881909862429E-10</v>
      </c>
      <c r="BD98" s="53">
        <f t="shared" si="73"/>
        <v>-6.3761732464294629E-11</v>
      </c>
      <c r="BE98" s="53">
        <f t="shared" si="74"/>
        <v>-3.8087676415864298E-4</v>
      </c>
      <c r="BF98" s="53">
        <f t="shared" si="75"/>
        <v>-3.8087309273281258E-4</v>
      </c>
      <c r="BG98" s="53">
        <f t="shared" si="76"/>
        <v>4.4232871032901557E-8</v>
      </c>
      <c r="BH98" s="53">
        <f t="shared" si="80"/>
        <v>1.9084676311050516E-7</v>
      </c>
      <c r="BI98" s="53">
        <f t="shared" si="77"/>
        <v>-3.8063801309866921E-4</v>
      </c>
    </row>
    <row r="99" spans="1:61" x14ac:dyDescent="0.2">
      <c r="A99" s="34"/>
      <c r="B99" s="89"/>
      <c r="C99" s="91"/>
      <c r="D99" s="19"/>
      <c r="E99" s="55">
        <f t="shared" si="46"/>
        <v>81</v>
      </c>
      <c r="F99" s="27">
        <f t="shared" si="47"/>
        <v>1541.5893789328131</v>
      </c>
      <c r="G99" s="27">
        <f t="shared" si="82"/>
        <v>77.07946894664066</v>
      </c>
      <c r="H99" s="28">
        <f t="shared" si="81"/>
        <v>25</v>
      </c>
      <c r="I99" s="27">
        <f t="shared" si="48"/>
        <v>100000</v>
      </c>
      <c r="J99" s="56">
        <f>'SPWL Reserve'!J89</f>
        <v>3.194</v>
      </c>
      <c r="K99" s="52">
        <f t="shared" si="49"/>
        <v>319.39999999999998</v>
      </c>
      <c r="L99" s="28"/>
      <c r="M99" s="96">
        <f>'SPWL Reserve'!K89*1000</f>
        <v>875.91384630607388</v>
      </c>
      <c r="N99" s="9">
        <v>0</v>
      </c>
      <c r="O99" s="30">
        <f t="shared" si="78"/>
        <v>2.5504692985717852E-12</v>
      </c>
      <c r="P99" s="30">
        <f t="shared" si="50"/>
        <v>2.2339913731975664E-12</v>
      </c>
      <c r="Q99" s="30">
        <f t="shared" si="51"/>
        <v>0</v>
      </c>
      <c r="R99" s="30">
        <f t="shared" si="52"/>
        <v>3.1647792537421874E-13</v>
      </c>
      <c r="S99" s="28"/>
      <c r="T99" s="52">
        <f t="shared" si="53"/>
        <v>9.8371600845913747E-10</v>
      </c>
      <c r="U99" s="52">
        <f t="shared" si="45"/>
        <v>1.0108304936452547E-10</v>
      </c>
      <c r="V99" s="19"/>
      <c r="W99" s="19"/>
      <c r="X99" s="53">
        <f t="shared" si="54"/>
        <v>4.8787900842358701E-10</v>
      </c>
      <c r="Y99" s="53">
        <f t="shared" si="55"/>
        <v>-2.4393950421179354E-11</v>
      </c>
      <c r="Z99" s="53">
        <f t="shared" si="55"/>
        <v>-7.9119481343554686E-12</v>
      </c>
      <c r="AA99" s="53">
        <f t="shared" si="56"/>
        <v>-2.2339913731975665E-7</v>
      </c>
      <c r="AB99" s="53">
        <f t="shared" si="57"/>
        <v>-2.2294356420988859E-7</v>
      </c>
      <c r="AC99" s="53">
        <f t="shared" si="58"/>
        <v>6.1456131778590162E-9</v>
      </c>
      <c r="AD99" s="53">
        <f t="shared" si="79"/>
        <v>1.1880961225978898E-10</v>
      </c>
      <c r="AE99" s="53">
        <f t="shared" si="59"/>
        <v>-2.1667914141976979E-7</v>
      </c>
      <c r="AF99" s="19"/>
      <c r="AG99" s="46"/>
      <c r="AH99" s="19"/>
      <c r="AI99" s="55">
        <f t="shared" si="60"/>
        <v>81</v>
      </c>
      <c r="AJ99" s="27">
        <f t="shared" si="61"/>
        <v>1541.5893789328131</v>
      </c>
      <c r="AK99" s="27">
        <f t="shared" si="61"/>
        <v>77.07946894664066</v>
      </c>
      <c r="AL99" s="28">
        <f t="shared" si="62"/>
        <v>25</v>
      </c>
      <c r="AM99" s="27">
        <f t="shared" si="63"/>
        <v>100000</v>
      </c>
      <c r="AN99" s="56">
        <f t="shared" si="63"/>
        <v>3.194</v>
      </c>
      <c r="AO99" s="52">
        <f t="shared" si="64"/>
        <v>319.39999999999998</v>
      </c>
      <c r="AP99" s="28"/>
      <c r="AQ99" s="9">
        <f>M99*'Lapse &amp; Death Age 36-45'!$B$31</f>
        <v>749.45378474563449</v>
      </c>
      <c r="AR99" s="9">
        <f t="shared" si="65"/>
        <v>0</v>
      </c>
      <c r="AS99" s="30">
        <f t="shared" si="66"/>
        <v>1.3753712954263091E-9</v>
      </c>
      <c r="AT99" s="30">
        <f t="shared" si="67"/>
        <v>1.0307772227877534E-9</v>
      </c>
      <c r="AU99" s="30">
        <f t="shared" si="68"/>
        <v>0</v>
      </c>
      <c r="AV99" s="30">
        <f t="shared" si="69"/>
        <v>3.4459407263855569E-10</v>
      </c>
      <c r="AW99" s="28"/>
      <c r="AX99" s="52">
        <f t="shared" si="70"/>
        <v>5.3048070864592736E-7</v>
      </c>
      <c r="AY99" s="52">
        <f t="shared" si="71"/>
        <v>1.1006334680075468E-7</v>
      </c>
      <c r="AZ99" s="19"/>
      <c r="BA99" s="19"/>
      <c r="BB99" s="53">
        <f t="shared" si="72"/>
        <v>4.8787900842358701E-10</v>
      </c>
      <c r="BC99" s="53">
        <f t="shared" si="73"/>
        <v>-2.4393950421179354E-11</v>
      </c>
      <c r="BD99" s="53">
        <f t="shared" si="73"/>
        <v>-7.9119481343554686E-12</v>
      </c>
      <c r="BE99" s="53">
        <f t="shared" si="74"/>
        <v>-1.0307772227877534E-4</v>
      </c>
      <c r="BF99" s="53">
        <f t="shared" si="75"/>
        <v>-1.0307726670566548E-4</v>
      </c>
      <c r="BG99" s="53">
        <f t="shared" si="76"/>
        <v>6.1456131778590162E-9</v>
      </c>
      <c r="BH99" s="53">
        <f t="shared" si="80"/>
        <v>4.3588465519712469E-8</v>
      </c>
      <c r="BI99" s="53">
        <f t="shared" si="77"/>
        <v>-1.0302753262696791E-4</v>
      </c>
    </row>
    <row r="100" spans="1:61" x14ac:dyDescent="0.2">
      <c r="A100" s="34"/>
      <c r="B100" s="89"/>
      <c r="C100" s="91"/>
      <c r="D100" s="19"/>
      <c r="E100" s="55">
        <f t="shared" si="46"/>
        <v>82</v>
      </c>
      <c r="F100" s="27">
        <f t="shared" si="47"/>
        <v>1541.5893789328131</v>
      </c>
      <c r="G100" s="27">
        <f t="shared" si="82"/>
        <v>77.07946894664066</v>
      </c>
      <c r="H100" s="28">
        <f t="shared" si="81"/>
        <v>25</v>
      </c>
      <c r="I100" s="27">
        <f t="shared" si="48"/>
        <v>100000</v>
      </c>
      <c r="J100" s="56">
        <f>'SPWL Reserve'!J90</f>
        <v>2.4849999999999999</v>
      </c>
      <c r="K100" s="52">
        <f t="shared" si="49"/>
        <v>248.5</v>
      </c>
      <c r="L100" s="28"/>
      <c r="M100" s="96">
        <f>'SPWL Reserve'!K90*1000</f>
        <v>894.53885848838627</v>
      </c>
      <c r="N100" s="9">
        <v>0</v>
      </c>
      <c r="O100" s="30">
        <f t="shared" si="78"/>
        <v>3.1647792537421874E-13</v>
      </c>
      <c r="P100" s="30">
        <f t="shared" si="50"/>
        <v>2.8310180210102634E-13</v>
      </c>
      <c r="Q100" s="30">
        <f t="shared" si="51"/>
        <v>0</v>
      </c>
      <c r="R100" s="30">
        <f t="shared" si="52"/>
        <v>3.3376123273192404E-14</v>
      </c>
      <c r="S100" s="28"/>
      <c r="T100" s="52">
        <f t="shared" si="53"/>
        <v>1.0108304936452547E-10</v>
      </c>
      <c r="U100" s="52">
        <f t="shared" si="45"/>
        <v>8.2939666333883119E-12</v>
      </c>
      <c r="V100" s="19"/>
      <c r="W100" s="19"/>
      <c r="X100" s="53">
        <f t="shared" si="54"/>
        <v>5.1452277147905687E-11</v>
      </c>
      <c r="Y100" s="53">
        <f t="shared" si="55"/>
        <v>-2.5726138573952844E-12</v>
      </c>
      <c r="Z100" s="53">
        <f t="shared" si="55"/>
        <v>-8.3440308182981011E-13</v>
      </c>
      <c r="AA100" s="53">
        <f t="shared" si="56"/>
        <v>-2.8310180210102633E-8</v>
      </c>
      <c r="AB100" s="53">
        <f t="shared" si="57"/>
        <v>-2.8262134949893953E-8</v>
      </c>
      <c r="AC100" s="53">
        <f t="shared" si="58"/>
        <v>7.359751295083348E-10</v>
      </c>
      <c r="AD100" s="53">
        <f t="shared" si="79"/>
        <v>1.2311358909881231E-11</v>
      </c>
      <c r="AE100" s="53">
        <f t="shared" si="59"/>
        <v>-2.7513848461475734E-8</v>
      </c>
      <c r="AF100" s="19"/>
      <c r="AG100" s="46"/>
      <c r="AH100" s="19"/>
      <c r="AI100" s="55">
        <f t="shared" si="60"/>
        <v>82</v>
      </c>
      <c r="AJ100" s="27">
        <f t="shared" si="61"/>
        <v>1541.5893789328131</v>
      </c>
      <c r="AK100" s="27">
        <f t="shared" si="61"/>
        <v>77.07946894664066</v>
      </c>
      <c r="AL100" s="28">
        <f t="shared" si="62"/>
        <v>25</v>
      </c>
      <c r="AM100" s="27">
        <f t="shared" si="63"/>
        <v>100000</v>
      </c>
      <c r="AN100" s="56">
        <f t="shared" si="63"/>
        <v>2.4849999999999999</v>
      </c>
      <c r="AO100" s="52">
        <f t="shared" si="64"/>
        <v>248.5</v>
      </c>
      <c r="AP100" s="28"/>
      <c r="AQ100" s="9">
        <f>M100*'Lapse &amp; Death Age 36-45'!$B$31</f>
        <v>765.38981079412554</v>
      </c>
      <c r="AR100" s="9">
        <f t="shared" si="65"/>
        <v>0</v>
      </c>
      <c r="AS100" s="30">
        <f t="shared" si="66"/>
        <v>3.4459407263855569E-10</v>
      </c>
      <c r="AT100" s="30">
        <f t="shared" si="67"/>
        <v>2.6374879205760131E-10</v>
      </c>
      <c r="AU100" s="30">
        <f t="shared" si="68"/>
        <v>0</v>
      </c>
      <c r="AV100" s="30">
        <f t="shared" si="69"/>
        <v>8.084528058095438E-11</v>
      </c>
      <c r="AW100" s="28"/>
      <c r="AX100" s="52">
        <f t="shared" si="70"/>
        <v>1.1006334680075468E-7</v>
      </c>
      <c r="AY100" s="52">
        <f t="shared" si="71"/>
        <v>2.0090052224367163E-8</v>
      </c>
      <c r="AZ100" s="19"/>
      <c r="BA100" s="19"/>
      <c r="BB100" s="53">
        <f t="shared" si="72"/>
        <v>5.1452277147905687E-11</v>
      </c>
      <c r="BC100" s="53">
        <f t="shared" si="73"/>
        <v>-2.5726138573952844E-12</v>
      </c>
      <c r="BD100" s="53">
        <f t="shared" si="73"/>
        <v>-8.3440308182981011E-13</v>
      </c>
      <c r="BE100" s="53">
        <f t="shared" si="74"/>
        <v>-2.6374879205760132E-5</v>
      </c>
      <c r="BF100" s="53">
        <f t="shared" si="75"/>
        <v>-2.6374831160499925E-5</v>
      </c>
      <c r="BG100" s="53">
        <f t="shared" si="76"/>
        <v>7.359751295083348E-10</v>
      </c>
      <c r="BH100" s="53">
        <f t="shared" si="80"/>
        <v>9.039788067073613E-9</v>
      </c>
      <c r="BI100" s="53">
        <f t="shared" si="77"/>
        <v>-2.6365055397303345E-5</v>
      </c>
    </row>
    <row r="101" spans="1:61" x14ac:dyDescent="0.2">
      <c r="A101" s="34"/>
      <c r="B101" s="89"/>
      <c r="C101" s="91"/>
      <c r="D101" s="19"/>
      <c r="E101" s="55">
        <f t="shared" si="46"/>
        <v>83</v>
      </c>
      <c r="F101" s="27">
        <f t="shared" si="47"/>
        <v>1541.5893789328131</v>
      </c>
      <c r="G101" s="27">
        <f t="shared" si="82"/>
        <v>77.07946894664066</v>
      </c>
      <c r="H101" s="28">
        <f t="shared" si="81"/>
        <v>25</v>
      </c>
      <c r="I101" s="27">
        <f t="shared" si="48"/>
        <v>100000</v>
      </c>
      <c r="J101" s="56">
        <f>'SPWL Reserve'!J91</f>
        <v>1.726</v>
      </c>
      <c r="K101" s="52">
        <f t="shared" si="49"/>
        <v>172.6</v>
      </c>
      <c r="L101" s="28"/>
      <c r="M101" s="96">
        <f>'SPWL Reserve'!K91*1000</f>
        <v>915.9186542798476</v>
      </c>
      <c r="N101" s="9">
        <v>0</v>
      </c>
      <c r="O101" s="30">
        <f t="shared" si="78"/>
        <v>3.3376123273192404E-14</v>
      </c>
      <c r="P101" s="30">
        <f t="shared" si="50"/>
        <v>3.0569813913460688E-14</v>
      </c>
      <c r="Q101" s="30">
        <f t="shared" si="51"/>
        <v>0</v>
      </c>
      <c r="R101" s="30">
        <f t="shared" si="52"/>
        <v>2.8063093597317161E-15</v>
      </c>
      <c r="S101" s="28"/>
      <c r="T101" s="52">
        <f t="shared" si="53"/>
        <v>8.2939666333883119E-12</v>
      </c>
      <c r="U101" s="52">
        <f t="shared" si="45"/>
        <v>4.8436899548969422E-13</v>
      </c>
      <c r="V101" s="19"/>
      <c r="W101" s="19"/>
      <c r="X101" s="53">
        <f t="shared" si="54"/>
        <v>4.3261767029621566E-12</v>
      </c>
      <c r="Y101" s="53">
        <f t="shared" si="55"/>
        <v>-2.1630883514810784E-13</v>
      </c>
      <c r="Z101" s="53">
        <f t="shared" si="55"/>
        <v>-7.0157733993292908E-14</v>
      </c>
      <c r="AA101" s="53">
        <f t="shared" si="56"/>
        <v>-3.0569813913460686E-9</v>
      </c>
      <c r="AB101" s="53">
        <f t="shared" si="57"/>
        <v>-3.0529416812122477E-9</v>
      </c>
      <c r="AC101" s="53">
        <f t="shared" si="58"/>
        <v>7.2884045578540344E-11</v>
      </c>
      <c r="AD101" s="53">
        <f t="shared" si="79"/>
        <v>1.0183068557471963E-12</v>
      </c>
      <c r="AE101" s="53">
        <f t="shared" si="59"/>
        <v>-2.97903932877796E-9</v>
      </c>
      <c r="AF101" s="19"/>
      <c r="AG101" s="46"/>
      <c r="AH101" s="19"/>
      <c r="AI101" s="55">
        <f t="shared" si="60"/>
        <v>83</v>
      </c>
      <c r="AJ101" s="27">
        <f t="shared" si="61"/>
        <v>1541.5893789328131</v>
      </c>
      <c r="AK101" s="27">
        <f t="shared" si="61"/>
        <v>77.07946894664066</v>
      </c>
      <c r="AL101" s="28">
        <f t="shared" si="62"/>
        <v>25</v>
      </c>
      <c r="AM101" s="27">
        <f t="shared" si="63"/>
        <v>100000</v>
      </c>
      <c r="AN101" s="56">
        <f t="shared" si="63"/>
        <v>1.726</v>
      </c>
      <c r="AO101" s="52">
        <f t="shared" si="64"/>
        <v>172.6</v>
      </c>
      <c r="AP101" s="28"/>
      <c r="AQ101" s="9">
        <f>M101*'Lapse &amp; Death Age 36-45'!$B$31</f>
        <v>783.68289856819467</v>
      </c>
      <c r="AR101" s="9">
        <f t="shared" si="65"/>
        <v>0</v>
      </c>
      <c r="AS101" s="30">
        <f t="shared" si="66"/>
        <v>8.084528058095438E-11</v>
      </c>
      <c r="AT101" s="30">
        <f t="shared" si="67"/>
        <v>6.3357063821241306E-11</v>
      </c>
      <c r="AU101" s="30">
        <f t="shared" si="68"/>
        <v>0</v>
      </c>
      <c r="AV101" s="30">
        <f t="shared" si="69"/>
        <v>1.7488216759713074E-11</v>
      </c>
      <c r="AW101" s="28"/>
      <c r="AX101" s="52">
        <f t="shared" si="70"/>
        <v>2.0090052224367163E-8</v>
      </c>
      <c r="AY101" s="52">
        <f t="shared" si="71"/>
        <v>3.0184662127264763E-9</v>
      </c>
      <c r="AZ101" s="19"/>
      <c r="BA101" s="19"/>
      <c r="BB101" s="53">
        <f t="shared" si="72"/>
        <v>4.3261767029621566E-12</v>
      </c>
      <c r="BC101" s="53">
        <f t="shared" si="73"/>
        <v>-2.1630883514810784E-13</v>
      </c>
      <c r="BD101" s="53">
        <f t="shared" si="73"/>
        <v>-7.0157733993292908E-14</v>
      </c>
      <c r="BE101" s="53">
        <f t="shared" si="74"/>
        <v>-6.3357063821241308E-6</v>
      </c>
      <c r="BF101" s="53">
        <f t="shared" si="75"/>
        <v>-6.3357023424139971E-6</v>
      </c>
      <c r="BG101" s="53">
        <f t="shared" si="76"/>
        <v>7.2884045578540344E-11</v>
      </c>
      <c r="BH101" s="53">
        <f t="shared" si="80"/>
        <v>1.6496530179465738E-9</v>
      </c>
      <c r="BI101" s="53">
        <f t="shared" si="77"/>
        <v>-6.3339798053504719E-6</v>
      </c>
    </row>
    <row r="102" spans="1:61" x14ac:dyDescent="0.2">
      <c r="A102" s="34"/>
      <c r="B102" s="89"/>
      <c r="C102" s="91"/>
      <c r="D102" s="19"/>
      <c r="E102" s="55">
        <f t="shared" si="46"/>
        <v>84</v>
      </c>
      <c r="F102" s="27">
        <f t="shared" si="47"/>
        <v>1541.5893789328131</v>
      </c>
      <c r="G102" s="27">
        <f t="shared" si="82"/>
        <v>77.07946894664066</v>
      </c>
      <c r="H102" s="28">
        <f t="shared" si="81"/>
        <v>25</v>
      </c>
      <c r="I102" s="27">
        <f t="shared" si="48"/>
        <v>100000</v>
      </c>
      <c r="J102" s="56">
        <f>'SPWL Reserve'!J92</f>
        <v>0.85599999999999998</v>
      </c>
      <c r="K102" s="52">
        <f t="shared" si="49"/>
        <v>85.6</v>
      </c>
      <c r="L102" s="28"/>
      <c r="M102" s="96">
        <f>'SPWL Reserve'!K92*1000</f>
        <v>944.1854090941805</v>
      </c>
      <c r="N102" s="9">
        <v>0</v>
      </c>
      <c r="O102" s="30">
        <f t="shared" si="78"/>
        <v>2.8063093597317161E-15</v>
      </c>
      <c r="P102" s="30">
        <f t="shared" si="50"/>
        <v>2.6496763508631183E-15</v>
      </c>
      <c r="Q102" s="30">
        <f t="shared" si="51"/>
        <v>0</v>
      </c>
      <c r="R102" s="30">
        <f t="shared" si="52"/>
        <v>1.5663300886859774E-16</v>
      </c>
      <c r="S102" s="28"/>
      <c r="T102" s="52">
        <f t="shared" si="53"/>
        <v>4.8436899548969422E-13</v>
      </c>
      <c r="U102" s="52">
        <f t="shared" ref="U102:U103" si="83">K102*R102</f>
        <v>1.3407785559151966E-14</v>
      </c>
      <c r="V102" s="19"/>
      <c r="W102" s="19"/>
      <c r="X102" s="53">
        <f t="shared" si="54"/>
        <v>2.414637828621194E-13</v>
      </c>
      <c r="Y102" s="53">
        <f t="shared" si="55"/>
        <v>-1.207318914310597E-14</v>
      </c>
      <c r="Z102" s="53">
        <f t="shared" si="55"/>
        <v>-3.9158252217149438E-15</v>
      </c>
      <c r="AA102" s="53">
        <f t="shared" si="56"/>
        <v>-2.6496763508631183E-10</v>
      </c>
      <c r="AB102" s="53">
        <f t="shared" si="57"/>
        <v>-2.6474216031781454E-10</v>
      </c>
      <c r="AC102" s="53">
        <f t="shared" si="58"/>
        <v>5.5204987957599734E-12</v>
      </c>
      <c r="AD102" s="53">
        <f t="shared" si="79"/>
        <v>5.8596902673610738E-14</v>
      </c>
      <c r="AE102" s="53">
        <f t="shared" si="59"/>
        <v>-2.5916306461938098E-10</v>
      </c>
      <c r="AF102" s="19"/>
      <c r="AG102" s="46"/>
      <c r="AH102" s="19"/>
      <c r="AI102" s="55">
        <f t="shared" si="60"/>
        <v>84</v>
      </c>
      <c r="AJ102" s="27">
        <f t="shared" si="61"/>
        <v>1541.5893789328131</v>
      </c>
      <c r="AK102" s="27">
        <f t="shared" si="61"/>
        <v>77.07946894664066</v>
      </c>
      <c r="AL102" s="28">
        <f t="shared" si="62"/>
        <v>25</v>
      </c>
      <c r="AM102" s="27">
        <f t="shared" si="63"/>
        <v>100000</v>
      </c>
      <c r="AN102" s="56">
        <f t="shared" si="63"/>
        <v>0.85599999999999998</v>
      </c>
      <c r="AO102" s="52">
        <f t="shared" si="64"/>
        <v>85.6</v>
      </c>
      <c r="AP102" s="28"/>
      <c r="AQ102" s="9">
        <f>M102*'Lapse &amp; Death Age 36-45'!$B$31</f>
        <v>807.8686406562083</v>
      </c>
      <c r="AR102" s="9">
        <f t="shared" si="65"/>
        <v>0</v>
      </c>
      <c r="AS102" s="30">
        <f t="shared" si="66"/>
        <v>1.7488216759713074E-11</v>
      </c>
      <c r="AT102" s="30">
        <f t="shared" si="67"/>
        <v>1.4128181901170522E-11</v>
      </c>
      <c r="AU102" s="30">
        <f t="shared" si="68"/>
        <v>0</v>
      </c>
      <c r="AV102" s="30">
        <f t="shared" si="69"/>
        <v>3.360034858542552E-12</v>
      </c>
      <c r="AW102" s="28"/>
      <c r="AX102" s="52">
        <f t="shared" si="70"/>
        <v>3.0184662127264763E-9</v>
      </c>
      <c r="AY102" s="52">
        <f t="shared" si="71"/>
        <v>2.8761898389124242E-10</v>
      </c>
      <c r="AZ102" s="19"/>
      <c r="BA102" s="19"/>
      <c r="BB102" s="53">
        <f t="shared" si="72"/>
        <v>2.414637828621194E-13</v>
      </c>
      <c r="BC102" s="53">
        <f t="shared" si="73"/>
        <v>-1.207318914310597E-14</v>
      </c>
      <c r="BD102" s="53">
        <f t="shared" si="73"/>
        <v>-3.9158252217149438E-15</v>
      </c>
      <c r="BE102" s="53">
        <f t="shared" si="74"/>
        <v>-1.4128181901170521E-6</v>
      </c>
      <c r="BF102" s="53">
        <f t="shared" si="75"/>
        <v>-1.4128179646422837E-6</v>
      </c>
      <c r="BG102" s="53">
        <f t="shared" si="76"/>
        <v>5.5204987957599734E-12</v>
      </c>
      <c r="BH102" s="53">
        <f t="shared" si="80"/>
        <v>2.4782323788477679E-10</v>
      </c>
      <c r="BI102" s="53">
        <f t="shared" si="77"/>
        <v>-1.4125646209056032E-6</v>
      </c>
    </row>
    <row r="103" spans="1:61" x14ac:dyDescent="0.2">
      <c r="A103" s="34"/>
      <c r="B103" s="89"/>
      <c r="C103" s="91"/>
      <c r="D103" s="19"/>
      <c r="E103" s="55">
        <f t="shared" ref="E103" si="84">E102+1</f>
        <v>85</v>
      </c>
      <c r="F103" s="27">
        <f t="shared" ref="F103" si="85">$B$22</f>
        <v>1541.5893789328131</v>
      </c>
      <c r="G103" s="27">
        <f t="shared" si="82"/>
        <v>77.07946894664066</v>
      </c>
      <c r="H103" s="28">
        <f t="shared" si="81"/>
        <v>25</v>
      </c>
      <c r="I103" s="27">
        <f t="shared" ref="I103" si="86">$B$19</f>
        <v>100000</v>
      </c>
      <c r="J103" s="56">
        <f>'SPWL Reserve'!J93</f>
        <v>0</v>
      </c>
      <c r="K103" s="52">
        <f t="shared" ref="K103" si="87">I103*J103/1000</f>
        <v>0</v>
      </c>
      <c r="L103" s="28"/>
      <c r="M103" s="96">
        <f>'SPWL Reserve'!K93*1000</f>
        <v>1000</v>
      </c>
      <c r="N103" s="9">
        <v>0</v>
      </c>
      <c r="O103" s="30">
        <f t="shared" si="78"/>
        <v>1.5663300886859774E-16</v>
      </c>
      <c r="P103" s="30">
        <f t="shared" ref="P103" si="88">O103*M103/1000</f>
        <v>1.5663300886859774E-16</v>
      </c>
      <c r="Q103" s="30">
        <f t="shared" ref="Q103" si="89">MIN(N103*O103,O103-P103)</f>
        <v>0</v>
      </c>
      <c r="R103" s="30">
        <f t="shared" ref="R103" si="90">O103-SUM(P103:Q103)</f>
        <v>0</v>
      </c>
      <c r="S103" s="28"/>
      <c r="T103" s="52">
        <f t="shared" ref="T103" si="91">U102</f>
        <v>1.3407785559151966E-14</v>
      </c>
      <c r="U103" s="52">
        <f t="shared" si="83"/>
        <v>0</v>
      </c>
      <c r="V103" s="19"/>
      <c r="W103" s="19"/>
      <c r="X103" s="53">
        <f t="shared" ref="X103" si="92">$R103*F103</f>
        <v>0</v>
      </c>
      <c r="Y103" s="53">
        <f t="shared" ref="Y103:Z103" si="93">-$R103*G103</f>
        <v>0</v>
      </c>
      <c r="Z103" s="53">
        <f t="shared" si="93"/>
        <v>0</v>
      </c>
      <c r="AA103" s="53">
        <f t="shared" ref="AA103" si="94">-P103*I103</f>
        <v>-1.5663300886859774E-11</v>
      </c>
      <c r="AB103" s="53">
        <f t="shared" ref="AB103" si="95">SUM(X103:AA103)</f>
        <v>-1.5663300886859774E-11</v>
      </c>
      <c r="AC103" s="53">
        <f t="shared" ref="AC103" si="96">-I103*($R102*J103-$R101*J102)/1000</f>
        <v>2.4022008119303491E-13</v>
      </c>
      <c r="AD103" s="53">
        <f t="shared" si="79"/>
        <v>1.1007273560405238E-15</v>
      </c>
      <c r="AE103" s="53">
        <f t="shared" ref="AE103" si="97">SUM(AB103:AD103)</f>
        <v>-1.5421980078310697E-11</v>
      </c>
      <c r="AF103" s="19"/>
      <c r="AG103" s="46"/>
      <c r="AH103" s="19"/>
      <c r="AI103" s="55">
        <f t="shared" ref="AI103" si="98">AI102+1</f>
        <v>85</v>
      </c>
      <c r="AJ103" s="27">
        <f t="shared" ref="AJ103:AK103" si="99">F103</f>
        <v>1541.5893789328131</v>
      </c>
      <c r="AK103" s="27">
        <f t="shared" si="99"/>
        <v>77.07946894664066</v>
      </c>
      <c r="AL103" s="28">
        <f t="shared" ref="AL103" si="100">$C$33</f>
        <v>25</v>
      </c>
      <c r="AM103" s="27">
        <f t="shared" ref="AM103:AN103" si="101">I103</f>
        <v>100000</v>
      </c>
      <c r="AN103" s="56">
        <f t="shared" si="101"/>
        <v>0</v>
      </c>
      <c r="AO103" s="52">
        <f t="shared" ref="AO103" si="102">AM103*AN103/1000</f>
        <v>0</v>
      </c>
      <c r="AP103" s="28"/>
      <c r="AQ103" s="9">
        <f>M103*'Lapse &amp; Death Age 36-45'!$B$31</f>
        <v>855.62500000000011</v>
      </c>
      <c r="AR103" s="9">
        <f t="shared" ref="AR103" si="103">N103</f>
        <v>0</v>
      </c>
      <c r="AS103" s="30">
        <f t="shared" ref="AS103" si="104">AV102</f>
        <v>3.360034858542552E-12</v>
      </c>
      <c r="AT103" s="30">
        <f t="shared" ref="AT103" si="105">AS103*AQ103/1000</f>
        <v>2.8749298258404713E-12</v>
      </c>
      <c r="AU103" s="30">
        <f t="shared" ref="AU103" si="106">MIN(AR103*AS103,AS103-AT103)</f>
        <v>0</v>
      </c>
      <c r="AV103" s="30">
        <f t="shared" ref="AV103" si="107">AS103-SUM(AT103:AU103)</f>
        <v>4.8510503270208073E-13</v>
      </c>
      <c r="AW103" s="28"/>
      <c r="AX103" s="52">
        <f t="shared" ref="AX103" si="108">AY102</f>
        <v>2.8761898389124242E-10</v>
      </c>
      <c r="AY103" s="52">
        <f t="shared" ref="AY103" si="109">AO103*AV103</f>
        <v>0</v>
      </c>
      <c r="AZ103" s="19"/>
      <c r="BA103" s="19"/>
      <c r="BB103" s="53">
        <f t="shared" ref="BB103" si="110">$R103*AJ103</f>
        <v>0</v>
      </c>
      <c r="BC103" s="53">
        <f t="shared" ref="BC103:BD103" si="111">-$R103*AK103</f>
        <v>0</v>
      </c>
      <c r="BD103" s="53">
        <f t="shared" si="111"/>
        <v>0</v>
      </c>
      <c r="BE103" s="53">
        <f t="shared" ref="BE103" si="112">-AT103*AM103</f>
        <v>-2.8749298258404712E-7</v>
      </c>
      <c r="BF103" s="53">
        <f t="shared" ref="BF103" si="113">SUM(BB103:BE103)</f>
        <v>-2.8749298258404712E-7</v>
      </c>
      <c r="BG103" s="53">
        <f t="shared" ref="BG103" si="114">-AM103*($R102*AN103-$R101*AN102)/1000</f>
        <v>2.4022008119303491E-13</v>
      </c>
      <c r="BH103" s="53">
        <f t="shared" si="80"/>
        <v>2.3612406559528343E-11</v>
      </c>
      <c r="BI103" s="53">
        <f t="shared" ref="BI103" si="115">SUM(BF103:BH103)</f>
        <v>-2.8746912995740641E-7</v>
      </c>
    </row>
    <row r="104" spans="1:61" x14ac:dyDescent="0.2">
      <c r="A104" s="34"/>
      <c r="B104" s="89"/>
      <c r="C104" s="91"/>
      <c r="D104" s="19"/>
      <c r="E104" s="55"/>
      <c r="F104" s="27"/>
      <c r="G104" s="27"/>
      <c r="H104" s="28"/>
      <c r="I104" s="27"/>
      <c r="J104" s="51"/>
      <c r="K104" s="52"/>
      <c r="L104" s="28"/>
      <c r="M104" s="9"/>
      <c r="N104" s="9"/>
      <c r="O104" s="30"/>
      <c r="P104" s="30"/>
      <c r="Q104" s="30"/>
      <c r="R104" s="30"/>
      <c r="S104" s="28"/>
      <c r="T104" s="52"/>
      <c r="U104" s="52"/>
      <c r="V104" s="19"/>
      <c r="W104" s="19"/>
      <c r="X104" s="53"/>
      <c r="Y104" s="53"/>
      <c r="Z104" s="53"/>
      <c r="AA104" s="53"/>
      <c r="AB104" s="53"/>
      <c r="AC104" s="53"/>
      <c r="AD104" s="53"/>
      <c r="AE104" s="53"/>
      <c r="AF104" s="19"/>
      <c r="AG104" s="46"/>
      <c r="AH104" s="19"/>
      <c r="AI104" s="55"/>
      <c r="AJ104" s="27"/>
      <c r="AK104" s="27"/>
      <c r="AL104" s="28"/>
      <c r="AM104" s="27"/>
      <c r="AN104" s="51"/>
      <c r="AO104" s="52"/>
      <c r="AP104" s="28"/>
      <c r="AQ104" s="9"/>
      <c r="AR104" s="9"/>
      <c r="AS104" s="30"/>
      <c r="AT104" s="30"/>
      <c r="AU104" s="30"/>
      <c r="AV104" s="30"/>
      <c r="AW104" s="28"/>
      <c r="AX104" s="52"/>
      <c r="AY104" s="52"/>
      <c r="AZ104" s="19"/>
      <c r="BA104" s="19"/>
      <c r="BB104" s="53"/>
      <c r="BC104" s="53"/>
      <c r="BD104" s="53"/>
      <c r="BE104" s="53"/>
      <c r="BF104" s="53"/>
      <c r="BG104" s="53"/>
      <c r="BH104" s="53"/>
      <c r="BI104" s="53"/>
    </row>
    <row r="105" spans="1:61" x14ac:dyDescent="0.2">
      <c r="A105" s="19"/>
      <c r="B105" s="55"/>
      <c r="C105" s="14"/>
      <c r="D105" s="19"/>
      <c r="E105" s="55"/>
      <c r="F105" s="28"/>
      <c r="G105" s="28"/>
      <c r="H105" s="28"/>
      <c r="I105" s="28"/>
      <c r="J105" s="28"/>
      <c r="K105" s="28"/>
      <c r="L105" s="28"/>
      <c r="M105" s="15"/>
      <c r="N105" s="28"/>
      <c r="O105" s="30"/>
      <c r="P105" s="28"/>
      <c r="Q105" s="28"/>
      <c r="R105" s="28"/>
      <c r="S105" s="28"/>
      <c r="T105" s="53"/>
      <c r="U105" s="53"/>
      <c r="V105" s="53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46"/>
      <c r="AH105" s="19"/>
      <c r="AI105" s="55"/>
      <c r="AJ105" s="28"/>
      <c r="AK105" s="28"/>
      <c r="AL105" s="28"/>
      <c r="AM105" s="28"/>
      <c r="AN105" s="28"/>
      <c r="AO105" s="28"/>
      <c r="AP105" s="28"/>
      <c r="AQ105" s="15"/>
      <c r="AR105" s="28"/>
      <c r="AS105" s="30"/>
      <c r="AT105" s="28"/>
      <c r="AU105" s="28"/>
      <c r="AV105" s="28"/>
      <c r="AW105" s="28"/>
      <c r="AX105" s="53"/>
      <c r="AY105" s="53"/>
      <c r="AZ105" s="53"/>
      <c r="BA105" s="19"/>
      <c r="BB105" s="19"/>
      <c r="BC105" s="19"/>
      <c r="BD105" s="19"/>
      <c r="BE105" s="19"/>
      <c r="BF105" s="19"/>
      <c r="BG105" s="19"/>
      <c r="BH105" s="19"/>
      <c r="BI105" s="19"/>
    </row>
    <row r="106" spans="1:61" x14ac:dyDescent="0.2">
      <c r="G106" s="28"/>
      <c r="H106" s="28"/>
      <c r="I106" s="28"/>
      <c r="J106" s="28"/>
      <c r="K106" s="28"/>
      <c r="L106" s="28"/>
      <c r="M106" s="15"/>
      <c r="N106" s="28"/>
      <c r="O106" s="28"/>
      <c r="P106" s="28"/>
      <c r="Q106" s="28"/>
      <c r="R106" s="28"/>
      <c r="S106" s="28"/>
      <c r="T106" s="53"/>
      <c r="U106" s="53"/>
      <c r="V106" s="53"/>
      <c r="W106" s="22" t="s">
        <v>83</v>
      </c>
      <c r="X106" s="42">
        <f>SUM(X18:X103)</f>
        <v>60694.022970384962</v>
      </c>
      <c r="Y106" s="42">
        <f>SUM(Y18:Y38)</f>
        <v>-2657.8422032150911</v>
      </c>
      <c r="Z106" s="42">
        <f>SUM(Z18:Z38)</f>
        <v>-662.04609331669758</v>
      </c>
      <c r="AA106" s="42">
        <f>SUM(AA18:AA38)</f>
        <v>-6751.6431354913111</v>
      </c>
      <c r="AB106" s="42">
        <f>SUM(AB18:AB38)</f>
        <v>19961.471948286529</v>
      </c>
      <c r="AC106" s="42">
        <f>SUM(AC18:AC103)</f>
        <v>6.324805255018101E-14</v>
      </c>
      <c r="AD106" s="42">
        <f>SUM(AD18:AD38)</f>
        <v>2382.5383940193778</v>
      </c>
      <c r="AE106" s="42">
        <f>SUM(AE18:AE38)</f>
        <v>22147.20287343872</v>
      </c>
      <c r="AF106" s="19"/>
      <c r="AG106" s="46"/>
      <c r="AH106" s="19"/>
      <c r="AI106" s="55"/>
      <c r="AJ106" s="28"/>
      <c r="AK106" s="28"/>
      <c r="AL106" s="28"/>
      <c r="AM106" s="28"/>
      <c r="AN106" s="28"/>
      <c r="AO106" s="28"/>
      <c r="AP106" s="28"/>
      <c r="AQ106" s="15"/>
      <c r="AR106" s="28"/>
      <c r="AS106" s="28"/>
      <c r="AT106" s="28"/>
      <c r="AU106" s="28"/>
      <c r="AV106" s="28"/>
      <c r="AW106" s="28"/>
      <c r="AX106" s="53"/>
      <c r="AY106" s="53"/>
      <c r="AZ106" s="53"/>
      <c r="BA106" s="22" t="s">
        <v>83</v>
      </c>
      <c r="BB106" s="42">
        <f t="shared" ref="BB106:BI106" si="116">SUM(BB18:BB103)</f>
        <v>60694.022970384962</v>
      </c>
      <c r="BC106" s="42">
        <f t="shared" si="116"/>
        <v>-4190.893182718858</v>
      </c>
      <c r="BD106" s="42">
        <f t="shared" si="116"/>
        <v>-1207.276743856416</v>
      </c>
      <c r="BE106" s="42">
        <f t="shared" si="116"/>
        <v>-99999.999999951455</v>
      </c>
      <c r="BF106" s="42">
        <f t="shared" si="116"/>
        <v>-44704.146956141805</v>
      </c>
      <c r="BG106" s="42">
        <f t="shared" si="116"/>
        <v>6.324805255018101E-14</v>
      </c>
      <c r="BH106" s="42">
        <f t="shared" si="116"/>
        <v>5567.0100800536738</v>
      </c>
      <c r="BI106" s="42">
        <f t="shared" si="116"/>
        <v>-39137.136876088145</v>
      </c>
    </row>
    <row r="107" spans="1:61" x14ac:dyDescent="0.2"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53"/>
      <c r="W107" s="34"/>
      <c r="X107" s="19"/>
      <c r="Y107" s="19"/>
      <c r="Z107" s="19"/>
      <c r="AA107" s="19"/>
      <c r="AB107" s="19"/>
      <c r="AC107" s="19"/>
      <c r="AD107" s="19"/>
      <c r="AE107" s="19"/>
      <c r="AF107" s="19"/>
      <c r="AG107" s="46"/>
      <c r="AH107" s="19"/>
      <c r="AI107" s="55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53"/>
      <c r="BA107" s="34"/>
      <c r="BB107" s="19"/>
      <c r="BC107" s="19"/>
      <c r="BD107" s="19"/>
      <c r="BE107" s="19"/>
      <c r="BF107" s="19"/>
      <c r="BG107" s="19"/>
      <c r="BH107" s="19"/>
      <c r="BI107" s="19"/>
    </row>
    <row r="108" spans="1:61" x14ac:dyDescent="0.2"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53"/>
      <c r="W108" s="22" t="str">
        <f>"Present Value at "&amp;TEXT(B20,"0.00%")&amp;" :"</f>
        <v>Present Value at 8.21% :</v>
      </c>
      <c r="X108" s="42">
        <f t="shared" ref="X108:AE108" si="117">X18+NPV($B$20,X19:X103)</f>
        <v>17492.87430901872</v>
      </c>
      <c r="Y108" s="42">
        <f t="shared" si="117"/>
        <v>-2030.8357496505459</v>
      </c>
      <c r="Z108" s="42">
        <f t="shared" si="117"/>
        <v>-458.68245377261906</v>
      </c>
      <c r="AA108" s="42">
        <f t="shared" si="117"/>
        <v>-6908.7061242967147</v>
      </c>
      <c r="AB108" s="42">
        <f t="shared" si="117"/>
        <v>8094.6499812988413</v>
      </c>
      <c r="AC108" s="42">
        <f t="shared" si="117"/>
        <v>-112.34646730357008</v>
      </c>
      <c r="AD108" s="42">
        <f t="shared" si="117"/>
        <v>1354.614738723925</v>
      </c>
      <c r="AE108" s="42">
        <f t="shared" si="117"/>
        <v>9336.9182527191933</v>
      </c>
      <c r="AF108" s="19"/>
      <c r="AG108" s="46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53"/>
      <c r="BA108" s="22" t="str">
        <f>"Present Value at "&amp;TEXT(B20,"0.00%")&amp;" :"</f>
        <v>Present Value at 8.21% :</v>
      </c>
      <c r="BB108" s="42">
        <f t="shared" ref="BB108:BI108" si="118">BB18+NPV($B$20,BB19:BB103)</f>
        <v>17492.87430901872</v>
      </c>
      <c r="BC108" s="42">
        <f t="shared" si="118"/>
        <v>-2030.8357496505459</v>
      </c>
      <c r="BD108" s="42">
        <f t="shared" si="118"/>
        <v>-506.68245377261906</v>
      </c>
      <c r="BE108" s="42">
        <f t="shared" si="118"/>
        <v>-6239.9452967522266</v>
      </c>
      <c r="BF108" s="42">
        <f t="shared" si="118"/>
        <v>8715.410808843335</v>
      </c>
      <c r="BG108" s="42">
        <f t="shared" si="118"/>
        <v>-112.34646730357008</v>
      </c>
      <c r="BH108" s="42">
        <f t="shared" si="118"/>
        <v>1357.1869552861285</v>
      </c>
      <c r="BI108" s="42">
        <f t="shared" si="118"/>
        <v>9960.2512968258943</v>
      </c>
    </row>
    <row r="109" spans="1:61" x14ac:dyDescent="0.2"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53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46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53"/>
      <c r="BA109" s="19"/>
      <c r="BB109" s="19"/>
      <c r="BC109" s="19"/>
      <c r="BD109" s="19"/>
      <c r="BE109" s="19"/>
      <c r="BF109" s="19"/>
      <c r="BG109" s="19"/>
      <c r="BH109" s="19"/>
      <c r="BI109" s="19"/>
    </row>
    <row r="110" spans="1:61" x14ac:dyDescent="0.2"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53"/>
      <c r="W110" s="22" t="str">
        <f>"Present Value at "&amp;TEXT(B21,"0.00%")&amp;" :"</f>
        <v>Present Value at 3.21% :</v>
      </c>
      <c r="X110" s="42">
        <f t="shared" ref="X110:AE110" si="119">X18+NPV($B$21,X19:X103)</f>
        <v>33195.012078913533</v>
      </c>
      <c r="Y110" s="42">
        <f t="shared" si="119"/>
        <v>-2815.9426381452854</v>
      </c>
      <c r="Z110" s="42">
        <f t="shared" si="119"/>
        <v>-713.32448076888693</v>
      </c>
      <c r="AA110" s="42">
        <f t="shared" si="119"/>
        <v>-30027.591772684063</v>
      </c>
      <c r="AB110" s="42">
        <f t="shared" si="119"/>
        <v>-361.84681268471627</v>
      </c>
      <c r="AC110" s="42">
        <f t="shared" si="119"/>
        <v>-137.74508774372711</v>
      </c>
      <c r="AD110" s="42">
        <f t="shared" si="119"/>
        <v>2809.1961828770768</v>
      </c>
      <c r="AE110" s="42">
        <f t="shared" si="119"/>
        <v>2309.6042824486385</v>
      </c>
      <c r="AF110" s="19"/>
      <c r="AG110" s="46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53"/>
      <c r="BA110" s="22" t="str">
        <f>"Present Value at "&amp;TEXT(B21,"0.00%")&amp;" :"</f>
        <v>Present Value at 3.21% :</v>
      </c>
      <c r="BB110" s="42">
        <f t="shared" ref="BB110:BI110" si="120">BB18+NPV($B$21,BB19:BB103)</f>
        <v>33195.012078913533</v>
      </c>
      <c r="BC110" s="42">
        <f t="shared" si="120"/>
        <v>-2815.9426381452854</v>
      </c>
      <c r="BD110" s="42">
        <f t="shared" si="120"/>
        <v>-761.32448076888693</v>
      </c>
      <c r="BE110" s="42">
        <f t="shared" si="120"/>
        <v>-28702.002580031149</v>
      </c>
      <c r="BF110" s="42">
        <f t="shared" si="120"/>
        <v>915.74237996819579</v>
      </c>
      <c r="BG110" s="42">
        <f t="shared" si="120"/>
        <v>-137.74508774372711</v>
      </c>
      <c r="BH110" s="42">
        <f t="shared" si="120"/>
        <v>2826.7701041717542</v>
      </c>
      <c r="BI110" s="42">
        <f t="shared" si="120"/>
        <v>3604.7673963962188</v>
      </c>
    </row>
    <row r="111" spans="1:61" x14ac:dyDescent="0.2">
      <c r="A111" s="19"/>
      <c r="B111" s="55"/>
      <c r="C111" s="14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46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</row>
    <row r="112" spans="1:61" ht="17" thickBot="1" x14ac:dyDescent="0.25">
      <c r="A112" s="20"/>
      <c r="B112" s="62"/>
      <c r="C112" s="44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47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</row>
    <row r="113" spans="1:61" ht="17" thickBot="1" x14ac:dyDescent="0.25">
      <c r="A113" s="221" t="s">
        <v>67</v>
      </c>
      <c r="B113" s="221"/>
      <c r="C113" s="19"/>
      <c r="D113" s="19"/>
      <c r="E113" s="21">
        <v>0</v>
      </c>
      <c r="F113" s="27">
        <f>B117</f>
        <v>3799.9592200765333</v>
      </c>
      <c r="G113" s="27">
        <f>F113*B122</f>
        <v>3039.9673760612268</v>
      </c>
      <c r="H113" s="28">
        <f>B127</f>
        <v>200</v>
      </c>
      <c r="I113" s="27">
        <f>$B$114</f>
        <v>250000</v>
      </c>
      <c r="J113" s="56">
        <f t="shared" ref="J113:J144" si="121">J18</f>
        <v>0.23799999999999999</v>
      </c>
      <c r="K113" s="52">
        <f t="shared" ref="K113:K133" si="122">I113*J113/1000</f>
        <v>59.5</v>
      </c>
      <c r="L113" s="19"/>
      <c r="M113" s="9"/>
      <c r="N113" s="9"/>
      <c r="O113" s="30">
        <v>1</v>
      </c>
      <c r="P113" s="30"/>
      <c r="Q113" s="30"/>
      <c r="R113" s="30">
        <f t="shared" ref="R113:R133" si="123">O113-SUM(P113:Q113)</f>
        <v>1</v>
      </c>
      <c r="S113" s="30"/>
      <c r="T113" s="52"/>
      <c r="U113" s="52">
        <f t="shared" ref="U113:U132" si="124">K113*R113</f>
        <v>59.5</v>
      </c>
      <c r="V113" s="19"/>
      <c r="W113" s="30"/>
      <c r="X113" s="53">
        <f t="shared" ref="X113:X133" si="125">$R113*F113</f>
        <v>3799.9592200765333</v>
      </c>
      <c r="Y113" s="53">
        <f t="shared" ref="Y113:Y133" si="126">-$R113*G113</f>
        <v>-3039.9673760612268</v>
      </c>
      <c r="Z113" s="53">
        <f t="shared" ref="Z113:Z133" si="127">-$R113*H113</f>
        <v>-200</v>
      </c>
      <c r="AA113" s="53"/>
      <c r="AB113" s="53">
        <f t="shared" ref="AB113:AB133" si="128">SUM(X113:AA113)</f>
        <v>559.99184401530647</v>
      </c>
      <c r="AC113" s="53">
        <f>T113-U113</f>
        <v>-59.5</v>
      </c>
      <c r="AD113" s="53"/>
      <c r="AE113" s="53">
        <f t="shared" ref="AE113:AE133" si="129">SUM(AB113:AD113)</f>
        <v>500.49184401530647</v>
      </c>
      <c r="AF113" s="19"/>
      <c r="AG113" s="46"/>
      <c r="AH113" s="19"/>
      <c r="AI113" s="21">
        <v>0</v>
      </c>
      <c r="AJ113" s="27">
        <f>F113</f>
        <v>3799.9592200765333</v>
      </c>
      <c r="AK113" s="27">
        <f>G113</f>
        <v>3039.9673760612268</v>
      </c>
      <c r="AL113" s="28">
        <f>C127</f>
        <v>248</v>
      </c>
      <c r="AM113" s="27">
        <f>I113</f>
        <v>250000</v>
      </c>
      <c r="AN113" s="56">
        <f>J113</f>
        <v>0.23799999999999999</v>
      </c>
      <c r="AO113" s="52">
        <f t="shared" ref="AO113:AO133" si="130">AM113*AN113/1000</f>
        <v>59.5</v>
      </c>
      <c r="AP113" s="19"/>
      <c r="AQ113" s="9"/>
      <c r="AR113" s="9"/>
      <c r="AS113" s="30">
        <v>1</v>
      </c>
      <c r="AT113" s="30"/>
      <c r="AU113" s="30"/>
      <c r="AV113" s="30">
        <f t="shared" ref="AV113:AV133" si="131">AS113-SUM(AT113:AU113)</f>
        <v>1</v>
      </c>
      <c r="AW113" s="30"/>
      <c r="AX113" s="52"/>
      <c r="AY113" s="52">
        <f t="shared" ref="AY113:AY133" si="132">AO113*AV113</f>
        <v>59.5</v>
      </c>
      <c r="AZ113" s="19"/>
      <c r="BA113" s="30"/>
      <c r="BB113" s="53">
        <f t="shared" ref="BB113:BB133" si="133">$R113*AJ113</f>
        <v>3799.9592200765333</v>
      </c>
      <c r="BC113" s="53">
        <f t="shared" ref="BC113:BC133" si="134">-$R113*AK113</f>
        <v>-3039.9673760612268</v>
      </c>
      <c r="BD113" s="53">
        <f t="shared" ref="BD113:BD133" si="135">-$R113*AL113</f>
        <v>-248</v>
      </c>
      <c r="BE113" s="53"/>
      <c r="BF113" s="53">
        <f t="shared" ref="BF113:BF133" si="136">SUM(BB113:BE113)</f>
        <v>511.99184401530647</v>
      </c>
      <c r="BG113" s="53">
        <f>AX113-AY113</f>
        <v>-59.5</v>
      </c>
      <c r="BH113" s="53"/>
      <c r="BI113" s="53">
        <f t="shared" ref="BI113:BI133" si="137">SUM(BF113:BH113)</f>
        <v>452.49184401530647</v>
      </c>
    </row>
    <row r="114" spans="1:61" x14ac:dyDescent="0.2">
      <c r="A114" s="45" t="s">
        <v>68</v>
      </c>
      <c r="B114" s="54">
        <v>250000</v>
      </c>
      <c r="C114" s="19"/>
      <c r="D114" s="19"/>
      <c r="E114" s="55">
        <f t="shared" ref="E114:E133" si="138">E113+1</f>
        <v>1</v>
      </c>
      <c r="F114" s="27"/>
      <c r="G114" s="27"/>
      <c r="H114" s="28"/>
      <c r="I114" s="27">
        <f t="shared" ref="I114:I177" si="139">$B$114</f>
        <v>250000</v>
      </c>
      <c r="J114" s="56">
        <f t="shared" si="121"/>
        <v>0.30199999999999999</v>
      </c>
      <c r="K114" s="52">
        <f t="shared" si="122"/>
        <v>75.5</v>
      </c>
      <c r="L114" s="56"/>
      <c r="M114" s="96">
        <f t="shared" ref="M114:M145" si="140">M19</f>
        <v>1.3141842576365947</v>
      </c>
      <c r="N114" s="9">
        <v>0</v>
      </c>
      <c r="O114" s="30">
        <f>R113</f>
        <v>1</v>
      </c>
      <c r="P114" s="30">
        <f t="shared" ref="P114:P133" si="141">O114*M114/1000</f>
        <v>1.3141842576365947E-3</v>
      </c>
      <c r="Q114" s="30">
        <f t="shared" ref="Q114:Q133" si="142">MIN(N114*O114,O114-P114)</f>
        <v>0</v>
      </c>
      <c r="R114" s="30">
        <f t="shared" si="123"/>
        <v>0.99868581574236337</v>
      </c>
      <c r="S114" s="30"/>
      <c r="T114" s="52">
        <f t="shared" ref="T114:T133" si="143">U113</f>
        <v>59.5</v>
      </c>
      <c r="U114" s="52">
        <f t="shared" si="124"/>
        <v>75.400779088548433</v>
      </c>
      <c r="V114" s="19"/>
      <c r="W114" s="30"/>
      <c r="X114" s="53">
        <f t="shared" si="125"/>
        <v>0</v>
      </c>
      <c r="Y114" s="53">
        <f t="shared" si="126"/>
        <v>0</v>
      </c>
      <c r="Z114" s="53">
        <f t="shared" si="127"/>
        <v>0</v>
      </c>
      <c r="AA114" s="53">
        <f t="shared" ref="AA114:AA133" si="144">-P114*I114</f>
        <v>-328.5460644091487</v>
      </c>
      <c r="AB114" s="53">
        <f t="shared" si="128"/>
        <v>-328.5460644091487</v>
      </c>
      <c r="AC114" s="53">
        <f>-I114*$R113*(J114-J113)/1000</f>
        <v>-16</v>
      </c>
      <c r="AD114" s="53">
        <f>$B$20*SUM(T114,X114:Y114)</f>
        <v>4.8847199558398646</v>
      </c>
      <c r="AE114" s="53">
        <f t="shared" si="129"/>
        <v>-339.66134445330886</v>
      </c>
      <c r="AF114" s="19"/>
      <c r="AG114" s="57"/>
      <c r="AH114" s="19"/>
      <c r="AI114" s="55">
        <f t="shared" ref="AI114:AI133" si="145">AI113+1</f>
        <v>1</v>
      </c>
      <c r="AJ114" s="27"/>
      <c r="AK114" s="27"/>
      <c r="AL114" s="28"/>
      <c r="AM114" s="27">
        <f t="shared" ref="AM114:AM133" si="146">I114</f>
        <v>250000</v>
      </c>
      <c r="AN114" s="56">
        <f t="shared" ref="AN114:AN177" si="147">J114</f>
        <v>0.30199999999999999</v>
      </c>
      <c r="AO114" s="52">
        <f t="shared" si="130"/>
        <v>75.5</v>
      </c>
      <c r="AP114" s="56"/>
      <c r="AQ114" s="9">
        <f t="shared" ref="AQ114:AQ145" si="148">AQ19</f>
        <v>1.1244489054403115</v>
      </c>
      <c r="AR114" s="9">
        <f t="shared" ref="AR114:AR133" si="149">N114</f>
        <v>0</v>
      </c>
      <c r="AS114" s="30">
        <f t="shared" ref="AS114:AS133" si="150">AV113</f>
        <v>1</v>
      </c>
      <c r="AT114" s="30">
        <f t="shared" ref="AT114:AT133" si="151">AS114*AQ114/1000</f>
        <v>1.1244489054403116E-3</v>
      </c>
      <c r="AU114" s="30">
        <f t="shared" ref="AU114:AU133" si="152">MIN(AR114*AS114,AS114-AT114)</f>
        <v>0</v>
      </c>
      <c r="AV114" s="30">
        <f t="shared" si="131"/>
        <v>0.99887555109455972</v>
      </c>
      <c r="AW114" s="30"/>
      <c r="AX114" s="52">
        <f t="shared" ref="AX114:AX133" si="153">AY113</f>
        <v>59.5</v>
      </c>
      <c r="AY114" s="52">
        <f t="shared" si="132"/>
        <v>75.415104107639266</v>
      </c>
      <c r="AZ114" s="19"/>
      <c r="BA114" s="30"/>
      <c r="BB114" s="53">
        <f t="shared" si="133"/>
        <v>0</v>
      </c>
      <c r="BC114" s="53">
        <f t="shared" si="134"/>
        <v>0</v>
      </c>
      <c r="BD114" s="53">
        <f t="shared" si="135"/>
        <v>0</v>
      </c>
      <c r="BE114" s="53">
        <f t="shared" ref="BE114:BE133" si="154">-AT114*AM114</f>
        <v>-281.1122263600779</v>
      </c>
      <c r="BF114" s="53">
        <f t="shared" si="136"/>
        <v>-281.1122263600779</v>
      </c>
      <c r="BG114" s="53">
        <f>-AM114*$R113*(AN114-AN113)/1000</f>
        <v>-16</v>
      </c>
      <c r="BH114" s="53">
        <f>$B$20*SUM(AX114,BB114:BC114)</f>
        <v>4.8847199558398646</v>
      </c>
      <c r="BI114" s="53">
        <f t="shared" si="137"/>
        <v>-292.22750640423806</v>
      </c>
    </row>
    <row r="115" spans="1:61" x14ac:dyDescent="0.2">
      <c r="A115" s="34" t="s">
        <v>69</v>
      </c>
      <c r="B115" s="121">
        <f>B20</f>
        <v>8.2096133711594368E-2</v>
      </c>
      <c r="C115" s="19"/>
      <c r="D115" s="19"/>
      <c r="E115" s="55">
        <f t="shared" si="138"/>
        <v>2</v>
      </c>
      <c r="F115" s="27">
        <f>$B$117</f>
        <v>3799.9592200765333</v>
      </c>
      <c r="G115" s="27">
        <f>F115*$B$123</f>
        <v>189.99796100382667</v>
      </c>
      <c r="H115" s="28">
        <f t="shared" ref="H115:H122" si="155">$B$33</f>
        <v>25</v>
      </c>
      <c r="I115" s="27">
        <f t="shared" si="139"/>
        <v>250000</v>
      </c>
      <c r="J115" s="56">
        <f t="shared" si="121"/>
        <v>0.36899999999999999</v>
      </c>
      <c r="K115" s="52">
        <f t="shared" si="122"/>
        <v>92.25</v>
      </c>
      <c r="L115" s="56"/>
      <c r="M115" s="96">
        <f t="shared" si="140"/>
        <v>1.4282641651842443</v>
      </c>
      <c r="N115" s="9">
        <v>0</v>
      </c>
      <c r="O115" s="30">
        <f t="shared" ref="O115:O178" si="156">R114</f>
        <v>0.99868581574236337</v>
      </c>
      <c r="P115" s="30">
        <f t="shared" si="141"/>
        <v>1.4263871629026125E-3</v>
      </c>
      <c r="Q115" s="30">
        <f t="shared" si="142"/>
        <v>0</v>
      </c>
      <c r="R115" s="30">
        <f t="shared" si="123"/>
        <v>0.9972594285794607</v>
      </c>
      <c r="S115" s="30"/>
      <c r="T115" s="52">
        <f t="shared" si="143"/>
        <v>75.400779088548433</v>
      </c>
      <c r="U115" s="52">
        <f t="shared" si="124"/>
        <v>91.997182286455256</v>
      </c>
      <c r="V115" s="19"/>
      <c r="W115" s="30"/>
      <c r="X115" s="53">
        <f t="shared" si="125"/>
        <v>3789.5451604387767</v>
      </c>
      <c r="Y115" s="53">
        <f t="shared" si="126"/>
        <v>-189.47725802193884</v>
      </c>
      <c r="Z115" s="53">
        <f t="shared" si="127"/>
        <v>-24.931485714486517</v>
      </c>
      <c r="AA115" s="53">
        <f t="shared" si="144"/>
        <v>-356.59679072565314</v>
      </c>
      <c r="AB115" s="53">
        <f t="shared" si="128"/>
        <v>3218.5396259766985</v>
      </c>
      <c r="AC115" s="53">
        <f t="shared" ref="AC115:AC133" si="157">-I115*($R114*J115-$R113*J114)/1000</f>
        <v>-16.628766502233024</v>
      </c>
      <c r="AD115" s="53">
        <f t="shared" ref="AD115:AD178" si="158">$B$20*SUM(T115,X115:Y115)</f>
        <v>301.74176832964366</v>
      </c>
      <c r="AE115" s="53">
        <f t="shared" si="129"/>
        <v>3503.6526278041088</v>
      </c>
      <c r="AF115" s="19"/>
      <c r="AG115" s="57"/>
      <c r="AH115" s="19"/>
      <c r="AI115" s="55">
        <f t="shared" si="145"/>
        <v>2</v>
      </c>
      <c r="AJ115" s="27">
        <f t="shared" ref="AJ115:AJ133" si="159">F115</f>
        <v>3799.9592200765333</v>
      </c>
      <c r="AK115" s="27">
        <f t="shared" ref="AK115:AK133" si="160">G115</f>
        <v>189.99796100382667</v>
      </c>
      <c r="AL115" s="28">
        <f t="shared" ref="AL115:AL133" si="161">$C$33</f>
        <v>25</v>
      </c>
      <c r="AM115" s="27">
        <f t="shared" si="146"/>
        <v>250000</v>
      </c>
      <c r="AN115" s="56">
        <f t="shared" si="147"/>
        <v>0.36899999999999999</v>
      </c>
      <c r="AO115" s="52">
        <f t="shared" si="130"/>
        <v>92.25</v>
      </c>
      <c r="AP115" s="56"/>
      <c r="AQ115" s="9">
        <f t="shared" si="148"/>
        <v>1.2220585263357691</v>
      </c>
      <c r="AR115" s="9">
        <f t="shared" si="149"/>
        <v>0</v>
      </c>
      <c r="AS115" s="30">
        <f t="shared" si="150"/>
        <v>0.99887555109455972</v>
      </c>
      <c r="AT115" s="30">
        <f t="shared" si="151"/>
        <v>1.2206843839634468E-3</v>
      </c>
      <c r="AU115" s="30">
        <f t="shared" si="152"/>
        <v>0</v>
      </c>
      <c r="AV115" s="30">
        <f t="shared" si="131"/>
        <v>0.99765486671059622</v>
      </c>
      <c r="AW115" s="30"/>
      <c r="AX115" s="52">
        <f t="shared" si="153"/>
        <v>75.415104107639266</v>
      </c>
      <c r="AY115" s="52">
        <f t="shared" si="132"/>
        <v>92.033661454052506</v>
      </c>
      <c r="AZ115" s="19"/>
      <c r="BA115" s="30"/>
      <c r="BB115" s="53">
        <f t="shared" si="133"/>
        <v>3789.5451604387767</v>
      </c>
      <c r="BC115" s="53">
        <f t="shared" si="134"/>
        <v>-189.47725802193884</v>
      </c>
      <c r="BD115" s="53">
        <f t="shared" si="135"/>
        <v>-24.931485714486517</v>
      </c>
      <c r="BE115" s="53">
        <f t="shared" si="154"/>
        <v>-305.17109599086172</v>
      </c>
      <c r="BF115" s="53">
        <f t="shared" si="136"/>
        <v>3269.9653207114898</v>
      </c>
      <c r="BG115" s="53">
        <f t="shared" ref="BG115:BG133" si="162">-AM115*($R114*AN115-$R113*AN114)/1000</f>
        <v>-16.628766502233024</v>
      </c>
      <c r="BH115" s="53">
        <f t="shared" ref="BH115:BH178" si="163">$B$20*SUM(AX115,BB115:BC115)</f>
        <v>301.74294435832638</v>
      </c>
      <c r="BI115" s="53">
        <f t="shared" si="137"/>
        <v>3555.079498567583</v>
      </c>
    </row>
    <row r="116" spans="1:61" x14ac:dyDescent="0.2">
      <c r="A116" s="34" t="s">
        <v>70</v>
      </c>
      <c r="B116" s="58">
        <f>B21</f>
        <v>3.2096133711594366E-2</v>
      </c>
      <c r="C116" s="19"/>
      <c r="D116" s="19"/>
      <c r="E116" s="55">
        <f t="shared" si="138"/>
        <v>3</v>
      </c>
      <c r="F116" s="27">
        <f t="shared" ref="F116:F179" si="164">$B$117</f>
        <v>3799.9592200765333</v>
      </c>
      <c r="G116" s="27">
        <f t="shared" ref="G116:G179" si="165">F116*$B$123</f>
        <v>189.99796100382667</v>
      </c>
      <c r="H116" s="28">
        <f t="shared" si="155"/>
        <v>25</v>
      </c>
      <c r="I116" s="27">
        <f t="shared" si="139"/>
        <v>250000</v>
      </c>
      <c r="J116" s="56">
        <f t="shared" si="121"/>
        <v>0.438</v>
      </c>
      <c r="K116" s="52">
        <f t="shared" si="122"/>
        <v>109.5</v>
      </c>
      <c r="L116" s="56"/>
      <c r="M116" s="96">
        <f t="shared" si="140"/>
        <v>1.5531325570520966</v>
      </c>
      <c r="N116" s="9">
        <v>0</v>
      </c>
      <c r="O116" s="30">
        <f t="shared" si="156"/>
        <v>0.9972594285794607</v>
      </c>
      <c r="P116" s="30">
        <f t="shared" si="141"/>
        <v>1.5488760863539305E-3</v>
      </c>
      <c r="Q116" s="30">
        <f t="shared" si="142"/>
        <v>0</v>
      </c>
      <c r="R116" s="30">
        <f t="shared" si="123"/>
        <v>0.9957105524931068</v>
      </c>
      <c r="S116" s="30"/>
      <c r="T116" s="52">
        <f t="shared" si="143"/>
        <v>91.997182286455256</v>
      </c>
      <c r="U116" s="52">
        <f t="shared" si="124"/>
        <v>109.0303054979952</v>
      </c>
      <c r="V116" s="19"/>
      <c r="W116" s="30"/>
      <c r="X116" s="53">
        <f t="shared" si="125"/>
        <v>3783.6594944736803</v>
      </c>
      <c r="Y116" s="53">
        <f t="shared" si="126"/>
        <v>-189.18297472368403</v>
      </c>
      <c r="Z116" s="53">
        <f t="shared" si="127"/>
        <v>-24.892763812327669</v>
      </c>
      <c r="AA116" s="53">
        <f t="shared" si="144"/>
        <v>-387.21902158848263</v>
      </c>
      <c r="AB116" s="53">
        <f t="shared" si="128"/>
        <v>3182.3647343491862</v>
      </c>
      <c r="AC116" s="53">
        <f t="shared" si="157"/>
        <v>-17.071140927217925</v>
      </c>
      <c r="AD116" s="53">
        <f t="shared" si="158"/>
        <v>302.64523796666083</v>
      </c>
      <c r="AE116" s="53">
        <f t="shared" si="129"/>
        <v>3467.9388313886288</v>
      </c>
      <c r="AF116" s="19"/>
      <c r="AG116" s="46"/>
      <c r="AH116" s="19"/>
      <c r="AI116" s="55">
        <f t="shared" si="145"/>
        <v>3</v>
      </c>
      <c r="AJ116" s="27">
        <f t="shared" si="159"/>
        <v>3799.9592200765333</v>
      </c>
      <c r="AK116" s="27">
        <f t="shared" si="160"/>
        <v>189.99796100382667</v>
      </c>
      <c r="AL116" s="28">
        <f t="shared" si="161"/>
        <v>25</v>
      </c>
      <c r="AM116" s="27">
        <f t="shared" si="146"/>
        <v>250000</v>
      </c>
      <c r="AN116" s="56">
        <f t="shared" si="147"/>
        <v>0.438</v>
      </c>
      <c r="AO116" s="52">
        <f t="shared" si="130"/>
        <v>109.5</v>
      </c>
      <c r="AP116" s="56"/>
      <c r="AQ116" s="9">
        <f t="shared" si="148"/>
        <v>1.3288990441277002</v>
      </c>
      <c r="AR116" s="9">
        <f t="shared" si="149"/>
        <v>0</v>
      </c>
      <c r="AS116" s="30">
        <f t="shared" si="150"/>
        <v>0.99765486671059622</v>
      </c>
      <c r="AT116" s="30">
        <f t="shared" si="151"/>
        <v>1.3257825987410595E-3</v>
      </c>
      <c r="AU116" s="30">
        <f t="shared" si="152"/>
        <v>0</v>
      </c>
      <c r="AV116" s="30">
        <f t="shared" si="131"/>
        <v>0.99632908411185517</v>
      </c>
      <c r="AW116" s="30"/>
      <c r="AX116" s="52">
        <f t="shared" si="153"/>
        <v>92.033661454052506</v>
      </c>
      <c r="AY116" s="52">
        <f t="shared" si="132"/>
        <v>109.09803471024814</v>
      </c>
      <c r="AZ116" s="19"/>
      <c r="BA116" s="30"/>
      <c r="BB116" s="53">
        <f t="shared" si="133"/>
        <v>3783.6594944736803</v>
      </c>
      <c r="BC116" s="53">
        <f t="shared" si="134"/>
        <v>-189.18297472368403</v>
      </c>
      <c r="BD116" s="53">
        <f t="shared" si="135"/>
        <v>-24.892763812327669</v>
      </c>
      <c r="BE116" s="53">
        <f t="shared" si="154"/>
        <v>-331.44564968526487</v>
      </c>
      <c r="BF116" s="53">
        <f t="shared" si="136"/>
        <v>3238.1381062524038</v>
      </c>
      <c r="BG116" s="53">
        <f t="shared" si="162"/>
        <v>-17.071140927217925</v>
      </c>
      <c r="BH116" s="53">
        <f t="shared" si="163"/>
        <v>302.64823276528159</v>
      </c>
      <c r="BI116" s="53">
        <f t="shared" si="137"/>
        <v>3523.7151980904673</v>
      </c>
    </row>
    <row r="117" spans="1:61" x14ac:dyDescent="0.2">
      <c r="A117" s="45" t="s">
        <v>71</v>
      </c>
      <c r="B117" s="97">
        <v>3799.9592200765333</v>
      </c>
      <c r="C117" s="19"/>
      <c r="D117" s="36"/>
      <c r="E117" s="55">
        <f t="shared" si="138"/>
        <v>4</v>
      </c>
      <c r="F117" s="27">
        <f t="shared" si="164"/>
        <v>3799.9592200765333</v>
      </c>
      <c r="G117" s="27">
        <f t="shared" si="165"/>
        <v>189.99796100382667</v>
      </c>
      <c r="H117" s="28">
        <f t="shared" si="155"/>
        <v>25</v>
      </c>
      <c r="I117" s="27">
        <f t="shared" si="139"/>
        <v>250000</v>
      </c>
      <c r="J117" s="56">
        <f t="shared" si="121"/>
        <v>0.50900000000000001</v>
      </c>
      <c r="K117" s="52">
        <f t="shared" si="122"/>
        <v>127.25</v>
      </c>
      <c r="L117" s="56"/>
      <c r="M117" s="96">
        <f t="shared" si="140"/>
        <v>1.6902913329606097</v>
      </c>
      <c r="N117" s="9">
        <v>0</v>
      </c>
      <c r="O117" s="30">
        <f t="shared" si="156"/>
        <v>0.9957105524931068</v>
      </c>
      <c r="P117" s="30">
        <f t="shared" si="141"/>
        <v>1.6830409170165185E-3</v>
      </c>
      <c r="Q117" s="30">
        <f t="shared" si="142"/>
        <v>0</v>
      </c>
      <c r="R117" s="30">
        <f t="shared" si="123"/>
        <v>0.99402751157609026</v>
      </c>
      <c r="S117" s="30"/>
      <c r="T117" s="52">
        <f t="shared" si="143"/>
        <v>109.0303054979952</v>
      </c>
      <c r="U117" s="52">
        <f t="shared" si="124"/>
        <v>126.49000084805749</v>
      </c>
      <c r="V117" s="19"/>
      <c r="W117" s="30"/>
      <c r="X117" s="53">
        <f t="shared" si="125"/>
        <v>3777.2640076232969</v>
      </c>
      <c r="Y117" s="53">
        <f t="shared" si="126"/>
        <v>-188.86320038116486</v>
      </c>
      <c r="Z117" s="53">
        <f t="shared" si="127"/>
        <v>-24.850687789402258</v>
      </c>
      <c r="AA117" s="53">
        <f t="shared" si="144"/>
        <v>-420.76022925412963</v>
      </c>
      <c r="AB117" s="53">
        <f t="shared" si="128"/>
        <v>3142.7898901986</v>
      </c>
      <c r="AC117" s="53">
        <f t="shared" si="157"/>
        <v>-17.504260375296887</v>
      </c>
      <c r="AD117" s="53">
        <f t="shared" si="158"/>
        <v>303.54479902092265</v>
      </c>
      <c r="AE117" s="53">
        <f t="shared" si="129"/>
        <v>3428.8304288442259</v>
      </c>
      <c r="AF117" s="19"/>
      <c r="AG117" s="46"/>
      <c r="AH117" s="19"/>
      <c r="AI117" s="55">
        <f t="shared" si="145"/>
        <v>4</v>
      </c>
      <c r="AJ117" s="27">
        <f t="shared" si="159"/>
        <v>3799.9592200765333</v>
      </c>
      <c r="AK117" s="27">
        <f t="shared" si="160"/>
        <v>189.99796100382667</v>
      </c>
      <c r="AL117" s="28">
        <f t="shared" si="161"/>
        <v>25</v>
      </c>
      <c r="AM117" s="27">
        <f t="shared" si="146"/>
        <v>250000</v>
      </c>
      <c r="AN117" s="56">
        <f t="shared" si="147"/>
        <v>0.50900000000000001</v>
      </c>
      <c r="AO117" s="52">
        <f t="shared" si="130"/>
        <v>127.25</v>
      </c>
      <c r="AP117" s="56"/>
      <c r="AQ117" s="9">
        <f t="shared" si="148"/>
        <v>1.4462555217644217</v>
      </c>
      <c r="AR117" s="9">
        <f t="shared" si="149"/>
        <v>0</v>
      </c>
      <c r="AS117" s="30">
        <f t="shared" si="150"/>
        <v>0.99632908411185517</v>
      </c>
      <c r="AT117" s="30">
        <f t="shared" si="151"/>
        <v>1.4409464393912595E-3</v>
      </c>
      <c r="AU117" s="30">
        <f t="shared" si="152"/>
        <v>0</v>
      </c>
      <c r="AV117" s="30">
        <f t="shared" si="131"/>
        <v>0.99488813767246387</v>
      </c>
      <c r="AW117" s="30"/>
      <c r="AX117" s="52">
        <f t="shared" si="153"/>
        <v>109.09803471024814</v>
      </c>
      <c r="AY117" s="52">
        <f t="shared" si="132"/>
        <v>126.59951551882102</v>
      </c>
      <c r="AZ117" s="19"/>
      <c r="BA117" s="30"/>
      <c r="BB117" s="53">
        <f t="shared" si="133"/>
        <v>3777.2640076232969</v>
      </c>
      <c r="BC117" s="53">
        <f t="shared" si="134"/>
        <v>-188.86320038116486</v>
      </c>
      <c r="BD117" s="53">
        <f t="shared" si="135"/>
        <v>-24.850687789402258</v>
      </c>
      <c r="BE117" s="53">
        <f t="shared" si="154"/>
        <v>-360.23660984781486</v>
      </c>
      <c r="BF117" s="53">
        <f t="shared" si="136"/>
        <v>3203.3135096049145</v>
      </c>
      <c r="BG117" s="53">
        <f t="shared" si="162"/>
        <v>-17.504260375296887</v>
      </c>
      <c r="BH117" s="53">
        <f t="shared" si="163"/>
        <v>303.55035932738792</v>
      </c>
      <c r="BI117" s="53">
        <f t="shared" si="137"/>
        <v>3489.3596085570057</v>
      </c>
    </row>
    <row r="118" spans="1:61" x14ac:dyDescent="0.2">
      <c r="A118" s="19"/>
      <c r="B118" s="19"/>
      <c r="C118" s="19"/>
      <c r="D118" s="21"/>
      <c r="E118" s="55">
        <f t="shared" si="138"/>
        <v>5</v>
      </c>
      <c r="F118" s="27">
        <f t="shared" si="164"/>
        <v>3799.9592200765333</v>
      </c>
      <c r="G118" s="27">
        <f t="shared" si="165"/>
        <v>189.99796100382667</v>
      </c>
      <c r="H118" s="28">
        <f t="shared" si="155"/>
        <v>25</v>
      </c>
      <c r="I118" s="27">
        <f t="shared" si="139"/>
        <v>250000</v>
      </c>
      <c r="J118" s="56">
        <f t="shared" si="121"/>
        <v>0.58399999999999996</v>
      </c>
      <c r="K118" s="52">
        <f t="shared" si="122"/>
        <v>146</v>
      </c>
      <c r="L118" s="56"/>
      <c r="M118" s="96">
        <f t="shared" si="140"/>
        <v>1.8407637069377385</v>
      </c>
      <c r="N118" s="9">
        <v>0</v>
      </c>
      <c r="O118" s="30">
        <f t="shared" si="156"/>
        <v>0.99402751157609026</v>
      </c>
      <c r="P118" s="30">
        <f t="shared" si="141"/>
        <v>1.8297697670068998E-3</v>
      </c>
      <c r="Q118" s="30">
        <f t="shared" si="142"/>
        <v>0</v>
      </c>
      <c r="R118" s="30">
        <f t="shared" si="123"/>
        <v>0.99219774180908338</v>
      </c>
      <c r="S118" s="30"/>
      <c r="T118" s="52">
        <f t="shared" si="143"/>
        <v>126.49000084805749</v>
      </c>
      <c r="U118" s="52">
        <f t="shared" si="124"/>
        <v>144.86087030412617</v>
      </c>
      <c r="V118" s="19"/>
      <c r="W118" s="30"/>
      <c r="X118" s="53">
        <f t="shared" si="125"/>
        <v>3770.3109571265418</v>
      </c>
      <c r="Y118" s="53">
        <f t="shared" si="126"/>
        <v>-188.51554785632712</v>
      </c>
      <c r="Z118" s="53">
        <f t="shared" si="127"/>
        <v>-24.804943545227083</v>
      </c>
      <c r="AA118" s="53">
        <f t="shared" si="144"/>
        <v>-457.44244175172497</v>
      </c>
      <c r="AB118" s="53">
        <f t="shared" si="128"/>
        <v>3099.5480239732628</v>
      </c>
      <c r="AC118" s="53">
        <f t="shared" si="157"/>
        <v>-18.42384888536133</v>
      </c>
      <c r="AD118" s="53">
        <f t="shared" si="158"/>
        <v>304.43589486982427</v>
      </c>
      <c r="AE118" s="53">
        <f t="shared" si="129"/>
        <v>3385.5600699577258</v>
      </c>
      <c r="AF118" s="19"/>
      <c r="AG118" s="46"/>
      <c r="AH118" s="19"/>
      <c r="AI118" s="55">
        <f t="shared" si="145"/>
        <v>5</v>
      </c>
      <c r="AJ118" s="27">
        <f t="shared" si="159"/>
        <v>3799.9592200765333</v>
      </c>
      <c r="AK118" s="27">
        <f t="shared" si="160"/>
        <v>189.99796100382667</v>
      </c>
      <c r="AL118" s="28">
        <f t="shared" si="161"/>
        <v>25</v>
      </c>
      <c r="AM118" s="27">
        <f t="shared" si="146"/>
        <v>250000</v>
      </c>
      <c r="AN118" s="56">
        <f t="shared" si="147"/>
        <v>0.58399999999999996</v>
      </c>
      <c r="AO118" s="52">
        <f t="shared" si="130"/>
        <v>146</v>
      </c>
      <c r="AP118" s="56"/>
      <c r="AQ118" s="9">
        <f t="shared" si="148"/>
        <v>1.5750034467486027</v>
      </c>
      <c r="AR118" s="9">
        <f t="shared" si="149"/>
        <v>0</v>
      </c>
      <c r="AS118" s="30">
        <f t="shared" si="150"/>
        <v>0.99488813767246387</v>
      </c>
      <c r="AT118" s="30">
        <f t="shared" si="151"/>
        <v>1.5669522459634288E-3</v>
      </c>
      <c r="AU118" s="30">
        <f t="shared" si="152"/>
        <v>0</v>
      </c>
      <c r="AV118" s="30">
        <f t="shared" si="131"/>
        <v>0.99332118542650039</v>
      </c>
      <c r="AW118" s="30"/>
      <c r="AX118" s="52">
        <f t="shared" si="153"/>
        <v>126.59951551882102</v>
      </c>
      <c r="AY118" s="52">
        <f t="shared" si="132"/>
        <v>145.02489307226907</v>
      </c>
      <c r="AZ118" s="19"/>
      <c r="BA118" s="30"/>
      <c r="BB118" s="53">
        <f t="shared" si="133"/>
        <v>3770.3109571265418</v>
      </c>
      <c r="BC118" s="53">
        <f t="shared" si="134"/>
        <v>-188.51554785632712</v>
      </c>
      <c r="BD118" s="53">
        <f t="shared" si="135"/>
        <v>-24.804943545227083</v>
      </c>
      <c r="BE118" s="53">
        <f t="shared" si="154"/>
        <v>-391.73806149085721</v>
      </c>
      <c r="BF118" s="53">
        <f t="shared" si="136"/>
        <v>3165.2524042341306</v>
      </c>
      <c r="BG118" s="53">
        <f t="shared" si="162"/>
        <v>-18.42384888536133</v>
      </c>
      <c r="BH118" s="53">
        <f t="shared" si="163"/>
        <v>304.44488560087865</v>
      </c>
      <c r="BI118" s="53">
        <f t="shared" si="137"/>
        <v>3451.2734409496479</v>
      </c>
    </row>
    <row r="119" spans="1:61" x14ac:dyDescent="0.2">
      <c r="A119" s="19"/>
      <c r="B119" s="19"/>
      <c r="C119" s="19"/>
      <c r="D119" s="21"/>
      <c r="E119" s="55">
        <f t="shared" si="138"/>
        <v>6</v>
      </c>
      <c r="F119" s="27">
        <f t="shared" si="164"/>
        <v>3799.9592200765333</v>
      </c>
      <c r="G119" s="27">
        <f t="shared" si="165"/>
        <v>189.99796100382667</v>
      </c>
      <c r="H119" s="28">
        <f t="shared" si="155"/>
        <v>25</v>
      </c>
      <c r="I119" s="27">
        <f t="shared" si="139"/>
        <v>250000</v>
      </c>
      <c r="J119" s="56">
        <f t="shared" si="121"/>
        <v>0.66100000000000003</v>
      </c>
      <c r="K119" s="52">
        <f t="shared" si="122"/>
        <v>165.25</v>
      </c>
      <c r="L119" s="56"/>
      <c r="M119" s="96">
        <f t="shared" si="140"/>
        <v>2.0063049989834814</v>
      </c>
      <c r="N119" s="9">
        <v>0</v>
      </c>
      <c r="O119" s="30">
        <f t="shared" si="156"/>
        <v>0.99219774180908338</v>
      </c>
      <c r="P119" s="30">
        <f t="shared" si="141"/>
        <v>1.9906512893716854E-3</v>
      </c>
      <c r="Q119" s="30">
        <f t="shared" si="142"/>
        <v>0</v>
      </c>
      <c r="R119" s="30">
        <f t="shared" si="123"/>
        <v>0.99020709051971167</v>
      </c>
      <c r="S119" s="30"/>
      <c r="T119" s="52">
        <f t="shared" si="143"/>
        <v>144.86087030412617</v>
      </c>
      <c r="U119" s="52">
        <f t="shared" si="124"/>
        <v>163.63172170838234</v>
      </c>
      <c r="V119" s="19"/>
      <c r="W119" s="30"/>
      <c r="X119" s="53">
        <f t="shared" si="125"/>
        <v>3762.7465634055366</v>
      </c>
      <c r="Y119" s="53">
        <f t="shared" si="126"/>
        <v>-188.13732817027685</v>
      </c>
      <c r="Z119" s="53">
        <f t="shared" si="127"/>
        <v>-24.755177262992792</v>
      </c>
      <c r="AA119" s="53">
        <f t="shared" si="144"/>
        <v>-497.66282234292134</v>
      </c>
      <c r="AB119" s="53">
        <f t="shared" si="128"/>
        <v>3052.191235629346</v>
      </c>
      <c r="AC119" s="53">
        <f t="shared" si="157"/>
        <v>-18.832660143841885</v>
      </c>
      <c r="AD119" s="53">
        <f t="shared" si="158"/>
        <v>305.35411512063945</v>
      </c>
      <c r="AE119" s="53">
        <f t="shared" si="129"/>
        <v>3338.7126906061435</v>
      </c>
      <c r="AF119" s="19"/>
      <c r="AG119" s="46"/>
      <c r="AH119" s="19"/>
      <c r="AI119" s="55">
        <f t="shared" si="145"/>
        <v>6</v>
      </c>
      <c r="AJ119" s="27">
        <f t="shared" si="159"/>
        <v>3799.9592200765333</v>
      </c>
      <c r="AK119" s="27">
        <f t="shared" si="160"/>
        <v>189.99796100382667</v>
      </c>
      <c r="AL119" s="28">
        <f t="shared" si="161"/>
        <v>25</v>
      </c>
      <c r="AM119" s="27">
        <f t="shared" si="146"/>
        <v>250000</v>
      </c>
      <c r="AN119" s="56">
        <f t="shared" si="147"/>
        <v>0.66100000000000003</v>
      </c>
      <c r="AO119" s="52">
        <f t="shared" si="130"/>
        <v>165.25</v>
      </c>
      <c r="AP119" s="56"/>
      <c r="AQ119" s="9">
        <f t="shared" si="148"/>
        <v>1.7166447147552415</v>
      </c>
      <c r="AR119" s="9">
        <f t="shared" si="149"/>
        <v>0</v>
      </c>
      <c r="AS119" s="30">
        <f t="shared" si="150"/>
        <v>0.99332118542650039</v>
      </c>
      <c r="AT119" s="30">
        <f t="shared" si="151"/>
        <v>1.7051795630168131E-3</v>
      </c>
      <c r="AU119" s="30">
        <f t="shared" si="152"/>
        <v>0</v>
      </c>
      <c r="AV119" s="30">
        <f t="shared" si="131"/>
        <v>0.99161600586348353</v>
      </c>
      <c r="AW119" s="30"/>
      <c r="AX119" s="52">
        <f t="shared" si="153"/>
        <v>145.02489307226907</v>
      </c>
      <c r="AY119" s="52">
        <f t="shared" si="132"/>
        <v>163.86454496894066</v>
      </c>
      <c r="AZ119" s="19"/>
      <c r="BA119" s="30"/>
      <c r="BB119" s="53">
        <f t="shared" si="133"/>
        <v>3762.7465634055366</v>
      </c>
      <c r="BC119" s="53">
        <f t="shared" si="134"/>
        <v>-188.13732817027685</v>
      </c>
      <c r="BD119" s="53">
        <f t="shared" si="135"/>
        <v>-24.755177262992792</v>
      </c>
      <c r="BE119" s="53">
        <f t="shared" si="154"/>
        <v>-426.29489075420327</v>
      </c>
      <c r="BF119" s="53">
        <f t="shared" si="136"/>
        <v>3123.559167218064</v>
      </c>
      <c r="BG119" s="53">
        <f t="shared" si="162"/>
        <v>-18.832660143841885</v>
      </c>
      <c r="BH119" s="53">
        <f t="shared" si="163"/>
        <v>305.36758075574465</v>
      </c>
      <c r="BI119" s="53">
        <f t="shared" si="137"/>
        <v>3410.0940878299666</v>
      </c>
    </row>
    <row r="120" spans="1:61" x14ac:dyDescent="0.2">
      <c r="A120" s="220" t="s">
        <v>72</v>
      </c>
      <c r="B120" s="220"/>
      <c r="C120" s="59"/>
      <c r="D120" s="21"/>
      <c r="E120" s="55">
        <f t="shared" si="138"/>
        <v>7</v>
      </c>
      <c r="F120" s="27">
        <f t="shared" si="164"/>
        <v>3799.9592200765333</v>
      </c>
      <c r="G120" s="27">
        <f t="shared" si="165"/>
        <v>189.99796100382667</v>
      </c>
      <c r="H120" s="28">
        <f t="shared" si="155"/>
        <v>25</v>
      </c>
      <c r="I120" s="27">
        <f t="shared" si="139"/>
        <v>250000</v>
      </c>
      <c r="J120" s="56">
        <f t="shared" si="121"/>
        <v>0.74099999999999999</v>
      </c>
      <c r="K120" s="52">
        <f t="shared" si="122"/>
        <v>185.25</v>
      </c>
      <c r="L120" s="56"/>
      <c r="M120" s="96">
        <f t="shared" si="140"/>
        <v>2.1871053257687421</v>
      </c>
      <c r="N120" s="9">
        <v>0</v>
      </c>
      <c r="O120" s="30">
        <f t="shared" si="156"/>
        <v>0.99020709051971167</v>
      </c>
      <c r="P120" s="30">
        <f t="shared" si="141"/>
        <v>2.165687201289632E-3</v>
      </c>
      <c r="Q120" s="30">
        <f t="shared" si="142"/>
        <v>0</v>
      </c>
      <c r="R120" s="30">
        <f t="shared" si="123"/>
        <v>0.98804140331842205</v>
      </c>
      <c r="S120" s="30"/>
      <c r="T120" s="52">
        <f t="shared" si="143"/>
        <v>163.63172170838234</v>
      </c>
      <c r="U120" s="52">
        <f t="shared" si="124"/>
        <v>183.03466996473767</v>
      </c>
      <c r="V120" s="19"/>
      <c r="W120" s="30"/>
      <c r="X120" s="53">
        <f t="shared" si="125"/>
        <v>3754.5170403571947</v>
      </c>
      <c r="Y120" s="53">
        <f t="shared" si="126"/>
        <v>-187.72585201785972</v>
      </c>
      <c r="Z120" s="53">
        <f t="shared" si="127"/>
        <v>-24.701035082960551</v>
      </c>
      <c r="AA120" s="53">
        <f t="shared" si="144"/>
        <v>-541.42180032240799</v>
      </c>
      <c r="AB120" s="53">
        <f t="shared" si="128"/>
        <v>3000.6683529339662</v>
      </c>
      <c r="AC120" s="53">
        <f t="shared" si="157"/>
        <v>-19.475186684825534</v>
      </c>
      <c r="AD120" s="53">
        <f t="shared" si="158"/>
        <v>306.25329802407236</v>
      </c>
      <c r="AE120" s="53">
        <f t="shared" si="129"/>
        <v>3287.4464642732128</v>
      </c>
      <c r="AF120" s="19"/>
      <c r="AG120" s="46"/>
      <c r="AH120" s="19"/>
      <c r="AI120" s="55">
        <f t="shared" si="145"/>
        <v>7</v>
      </c>
      <c r="AJ120" s="27">
        <f t="shared" si="159"/>
        <v>3799.9592200765333</v>
      </c>
      <c r="AK120" s="27">
        <f t="shared" si="160"/>
        <v>189.99796100382667</v>
      </c>
      <c r="AL120" s="28">
        <f t="shared" si="161"/>
        <v>25</v>
      </c>
      <c r="AM120" s="27">
        <f t="shared" si="146"/>
        <v>250000</v>
      </c>
      <c r="AN120" s="56">
        <f t="shared" si="147"/>
        <v>0.74099999999999999</v>
      </c>
      <c r="AO120" s="52">
        <f t="shared" si="130"/>
        <v>185.25</v>
      </c>
      <c r="AP120" s="56"/>
      <c r="AQ120" s="9">
        <f t="shared" si="148"/>
        <v>1.87134199436088</v>
      </c>
      <c r="AR120" s="9">
        <f t="shared" si="149"/>
        <v>0</v>
      </c>
      <c r="AS120" s="30">
        <f t="shared" si="150"/>
        <v>0.99161600586348353</v>
      </c>
      <c r="AT120" s="30">
        <f t="shared" si="151"/>
        <v>1.8556526740527413E-3</v>
      </c>
      <c r="AU120" s="30">
        <f t="shared" si="152"/>
        <v>0</v>
      </c>
      <c r="AV120" s="30">
        <f t="shared" si="131"/>
        <v>0.98976035318943079</v>
      </c>
      <c r="AW120" s="30"/>
      <c r="AX120" s="52">
        <f t="shared" si="153"/>
        <v>163.86454496894066</v>
      </c>
      <c r="AY120" s="52">
        <f t="shared" si="132"/>
        <v>183.35310542834205</v>
      </c>
      <c r="AZ120" s="19"/>
      <c r="BA120" s="30"/>
      <c r="BB120" s="53">
        <f t="shared" si="133"/>
        <v>3754.5170403571947</v>
      </c>
      <c r="BC120" s="53">
        <f t="shared" si="134"/>
        <v>-187.72585201785972</v>
      </c>
      <c r="BD120" s="53">
        <f t="shared" si="135"/>
        <v>-24.701035082960551</v>
      </c>
      <c r="BE120" s="53">
        <f t="shared" si="154"/>
        <v>-463.91316851318533</v>
      </c>
      <c r="BF120" s="53">
        <f t="shared" si="136"/>
        <v>3078.1769847431892</v>
      </c>
      <c r="BG120" s="53">
        <f t="shared" si="162"/>
        <v>-19.475186684825534</v>
      </c>
      <c r="BH120" s="53">
        <f t="shared" si="163"/>
        <v>306.27241191360235</v>
      </c>
      <c r="BI120" s="53">
        <f t="shared" si="137"/>
        <v>3364.974209971966</v>
      </c>
    </row>
    <row r="121" spans="1:61" x14ac:dyDescent="0.2">
      <c r="A121" s="37" t="s">
        <v>8</v>
      </c>
      <c r="B121" s="37" t="s">
        <v>73</v>
      </c>
      <c r="C121" s="59"/>
      <c r="D121" s="21"/>
      <c r="E121" s="55">
        <f t="shared" si="138"/>
        <v>8</v>
      </c>
      <c r="F121" s="27">
        <f t="shared" si="164"/>
        <v>3799.9592200765333</v>
      </c>
      <c r="G121" s="27">
        <f t="shared" si="165"/>
        <v>189.99796100382667</v>
      </c>
      <c r="H121" s="28">
        <f t="shared" si="155"/>
        <v>25</v>
      </c>
      <c r="I121" s="27">
        <f t="shared" si="139"/>
        <v>250000</v>
      </c>
      <c r="J121" s="56">
        <f t="shared" si="121"/>
        <v>0.82499999999999996</v>
      </c>
      <c r="K121" s="52">
        <f t="shared" si="122"/>
        <v>206.25</v>
      </c>
      <c r="L121" s="56"/>
      <c r="M121" s="96">
        <f t="shared" si="140"/>
        <v>2.387234329377383</v>
      </c>
      <c r="N121" s="9">
        <v>0</v>
      </c>
      <c r="O121" s="30">
        <f t="shared" si="156"/>
        <v>0.98804140331842205</v>
      </c>
      <c r="P121" s="30">
        <f t="shared" si="141"/>
        <v>2.3586863568479414E-3</v>
      </c>
      <c r="Q121" s="30">
        <f t="shared" si="142"/>
        <v>0</v>
      </c>
      <c r="R121" s="30">
        <f t="shared" si="123"/>
        <v>0.98568271696157406</v>
      </c>
      <c r="S121" s="30"/>
      <c r="T121" s="52">
        <f t="shared" si="143"/>
        <v>183.03466996473767</v>
      </c>
      <c r="U121" s="52">
        <f t="shared" si="124"/>
        <v>203.29706037332465</v>
      </c>
      <c r="V121" s="19"/>
      <c r="W121" s="30"/>
      <c r="X121" s="53">
        <f t="shared" si="125"/>
        <v>3745.5541283882212</v>
      </c>
      <c r="Y121" s="53">
        <f t="shared" si="126"/>
        <v>-187.27770641941106</v>
      </c>
      <c r="Z121" s="53">
        <f t="shared" si="127"/>
        <v>-24.642067924039353</v>
      </c>
      <c r="AA121" s="53">
        <f t="shared" si="144"/>
        <v>-589.67158921198541</v>
      </c>
      <c r="AB121" s="53">
        <f t="shared" si="128"/>
        <v>2943.9627648327851</v>
      </c>
      <c r="AC121" s="53">
        <f t="shared" si="157"/>
        <v>-20.347675915647958</v>
      </c>
      <c r="AD121" s="53">
        <f t="shared" si="158"/>
        <v>307.14717566004765</v>
      </c>
      <c r="AE121" s="53">
        <f t="shared" si="129"/>
        <v>3230.7622645771849</v>
      </c>
      <c r="AF121" s="19"/>
      <c r="AG121" s="46"/>
      <c r="AH121" s="19"/>
      <c r="AI121" s="55">
        <f t="shared" si="145"/>
        <v>8</v>
      </c>
      <c r="AJ121" s="27">
        <f t="shared" si="159"/>
        <v>3799.9592200765333</v>
      </c>
      <c r="AK121" s="27">
        <f t="shared" si="160"/>
        <v>189.99796100382667</v>
      </c>
      <c r="AL121" s="28">
        <f t="shared" si="161"/>
        <v>25</v>
      </c>
      <c r="AM121" s="27">
        <f t="shared" si="146"/>
        <v>250000</v>
      </c>
      <c r="AN121" s="56">
        <f t="shared" si="147"/>
        <v>0.82499999999999996</v>
      </c>
      <c r="AO121" s="52">
        <f t="shared" si="130"/>
        <v>206.25</v>
      </c>
      <c r="AP121" s="56"/>
      <c r="AQ121" s="9">
        <f t="shared" si="148"/>
        <v>2.0425773730735237</v>
      </c>
      <c r="AR121" s="9">
        <f t="shared" si="149"/>
        <v>0</v>
      </c>
      <c r="AS121" s="30">
        <f t="shared" si="150"/>
        <v>0.98976035318943079</v>
      </c>
      <c r="AT121" s="30">
        <f t="shared" si="151"/>
        <v>2.0216621021899909E-3</v>
      </c>
      <c r="AU121" s="30">
        <f t="shared" si="152"/>
        <v>0</v>
      </c>
      <c r="AV121" s="30">
        <f t="shared" si="131"/>
        <v>0.98773869108724077</v>
      </c>
      <c r="AW121" s="30"/>
      <c r="AX121" s="52">
        <f t="shared" si="153"/>
        <v>183.35310542834205</v>
      </c>
      <c r="AY121" s="52">
        <f t="shared" si="132"/>
        <v>203.72110503674341</v>
      </c>
      <c r="AZ121" s="19"/>
      <c r="BA121" s="30"/>
      <c r="BB121" s="53">
        <f t="shared" si="133"/>
        <v>3745.5541283882212</v>
      </c>
      <c r="BC121" s="53">
        <f t="shared" si="134"/>
        <v>-187.27770641941106</v>
      </c>
      <c r="BD121" s="53">
        <f t="shared" si="135"/>
        <v>-24.642067924039353</v>
      </c>
      <c r="BE121" s="53">
        <f t="shared" si="154"/>
        <v>-505.41552554749774</v>
      </c>
      <c r="BF121" s="53">
        <f t="shared" si="136"/>
        <v>3028.2188284972726</v>
      </c>
      <c r="BG121" s="53">
        <f t="shared" si="162"/>
        <v>-20.347675915647958</v>
      </c>
      <c r="BH121" s="53">
        <f t="shared" si="163"/>
        <v>307.17331798044626</v>
      </c>
      <c r="BI121" s="53">
        <f t="shared" si="137"/>
        <v>3315.0444705620712</v>
      </c>
    </row>
    <row r="122" spans="1:61" x14ac:dyDescent="0.2">
      <c r="A122" s="21">
        <v>1</v>
      </c>
      <c r="B122" s="59">
        <f>B27</f>
        <v>0.8</v>
      </c>
      <c r="C122" s="19"/>
      <c r="D122" s="21"/>
      <c r="E122" s="55">
        <f t="shared" si="138"/>
        <v>9</v>
      </c>
      <c r="F122" s="27">
        <f t="shared" si="164"/>
        <v>3799.9592200765333</v>
      </c>
      <c r="G122" s="27">
        <f t="shared" si="165"/>
        <v>189.99796100382667</v>
      </c>
      <c r="H122" s="28">
        <f t="shared" si="155"/>
        <v>25</v>
      </c>
      <c r="I122" s="27">
        <f t="shared" si="139"/>
        <v>250000</v>
      </c>
      <c r="J122" s="56">
        <f t="shared" si="121"/>
        <v>0.91100000000000003</v>
      </c>
      <c r="K122" s="52">
        <f t="shared" si="122"/>
        <v>227.75</v>
      </c>
      <c r="L122" s="56"/>
      <c r="M122" s="96">
        <f t="shared" si="140"/>
        <v>2.6094385895298609</v>
      </c>
      <c r="N122" s="9">
        <v>0</v>
      </c>
      <c r="O122" s="30">
        <f t="shared" si="156"/>
        <v>0.98568271696157406</v>
      </c>
      <c r="P122" s="30">
        <f t="shared" si="141"/>
        <v>2.572078518672171E-3</v>
      </c>
      <c r="Q122" s="30">
        <f t="shared" si="142"/>
        <v>0</v>
      </c>
      <c r="R122" s="30">
        <f t="shared" si="123"/>
        <v>0.98311063844290192</v>
      </c>
      <c r="S122" s="30"/>
      <c r="T122" s="52">
        <f t="shared" si="143"/>
        <v>203.29706037332465</v>
      </c>
      <c r="U122" s="52">
        <f t="shared" si="124"/>
        <v>223.90344790537091</v>
      </c>
      <c r="V122" s="19"/>
      <c r="W122" s="30"/>
      <c r="X122" s="53">
        <f t="shared" si="125"/>
        <v>3735.7803349064325</v>
      </c>
      <c r="Y122" s="53">
        <f t="shared" si="126"/>
        <v>-186.78901674532162</v>
      </c>
      <c r="Z122" s="53">
        <f t="shared" si="127"/>
        <v>-24.577765961072547</v>
      </c>
      <c r="AA122" s="53">
        <f t="shared" si="144"/>
        <v>-643.01962966804274</v>
      </c>
      <c r="AB122" s="53">
        <f t="shared" si="128"/>
        <v>2881.3939225319955</v>
      </c>
      <c r="AC122" s="53">
        <f t="shared" si="157"/>
        <v>-20.705699353573973</v>
      </c>
      <c r="AD122" s="53">
        <f t="shared" si="158"/>
        <v>308.04836844862467</v>
      </c>
      <c r="AE122" s="53">
        <f t="shared" si="129"/>
        <v>3168.7365916270464</v>
      </c>
      <c r="AF122" s="19"/>
      <c r="AG122" s="46"/>
      <c r="AH122" s="19"/>
      <c r="AI122" s="55">
        <f t="shared" si="145"/>
        <v>9</v>
      </c>
      <c r="AJ122" s="27">
        <f t="shared" si="159"/>
        <v>3799.9592200765333</v>
      </c>
      <c r="AK122" s="27">
        <f t="shared" si="160"/>
        <v>189.99796100382667</v>
      </c>
      <c r="AL122" s="28">
        <f t="shared" si="161"/>
        <v>25</v>
      </c>
      <c r="AM122" s="27">
        <f t="shared" si="146"/>
        <v>250000</v>
      </c>
      <c r="AN122" s="56">
        <f t="shared" si="147"/>
        <v>0.91100000000000003</v>
      </c>
      <c r="AO122" s="52">
        <f t="shared" si="130"/>
        <v>227.75</v>
      </c>
      <c r="AP122" s="56"/>
      <c r="AQ122" s="9">
        <f t="shared" si="148"/>
        <v>2.2327008931664873</v>
      </c>
      <c r="AR122" s="9">
        <f t="shared" si="149"/>
        <v>0</v>
      </c>
      <c r="AS122" s="30">
        <f t="shared" si="150"/>
        <v>0.98773869108724077</v>
      </c>
      <c r="AT122" s="30">
        <f t="shared" si="151"/>
        <v>2.2053250578055795E-3</v>
      </c>
      <c r="AU122" s="30">
        <f t="shared" si="152"/>
        <v>0</v>
      </c>
      <c r="AV122" s="30">
        <f t="shared" si="131"/>
        <v>0.9855333660294352</v>
      </c>
      <c r="AW122" s="30"/>
      <c r="AX122" s="52">
        <f t="shared" si="153"/>
        <v>203.72110503674341</v>
      </c>
      <c r="AY122" s="52">
        <f t="shared" si="132"/>
        <v>224.45522411320385</v>
      </c>
      <c r="AZ122" s="19"/>
      <c r="BA122" s="30"/>
      <c r="BB122" s="53">
        <f t="shared" si="133"/>
        <v>3735.7803349064325</v>
      </c>
      <c r="BC122" s="53">
        <f t="shared" si="134"/>
        <v>-186.78901674532162</v>
      </c>
      <c r="BD122" s="53">
        <f t="shared" si="135"/>
        <v>-24.577765961072547</v>
      </c>
      <c r="BE122" s="53">
        <f t="shared" si="154"/>
        <v>-551.33126445139487</v>
      </c>
      <c r="BF122" s="53">
        <f t="shared" si="136"/>
        <v>2973.0822877486435</v>
      </c>
      <c r="BG122" s="53">
        <f t="shared" si="162"/>
        <v>-20.705699353573973</v>
      </c>
      <c r="BH122" s="53">
        <f t="shared" si="163"/>
        <v>308.08318087601236</v>
      </c>
      <c r="BI122" s="53">
        <f t="shared" si="137"/>
        <v>3260.4597692710818</v>
      </c>
    </row>
    <row r="123" spans="1:61" x14ac:dyDescent="0.2">
      <c r="A123" s="39" t="s">
        <v>74</v>
      </c>
      <c r="B123" s="59">
        <f>B28</f>
        <v>0.05</v>
      </c>
      <c r="C123" s="19"/>
      <c r="D123" s="21"/>
      <c r="E123" s="55">
        <f t="shared" si="138"/>
        <v>10</v>
      </c>
      <c r="F123" s="27">
        <f t="shared" si="164"/>
        <v>3799.9592200765333</v>
      </c>
      <c r="G123" s="27">
        <f t="shared" si="165"/>
        <v>189.99796100382667</v>
      </c>
      <c r="H123" s="28">
        <f t="shared" ref="H123:H186" si="166">$B$33</f>
        <v>25</v>
      </c>
      <c r="I123" s="27">
        <f t="shared" si="139"/>
        <v>250000</v>
      </c>
      <c r="J123" s="56">
        <f t="shared" si="121"/>
        <v>1</v>
      </c>
      <c r="K123" s="52">
        <f t="shared" si="122"/>
        <v>250</v>
      </c>
      <c r="L123" s="56"/>
      <c r="M123" s="96">
        <f t="shared" si="140"/>
        <v>2.856316576086404</v>
      </c>
      <c r="N123" s="9">
        <v>0</v>
      </c>
      <c r="O123" s="30">
        <f t="shared" si="156"/>
        <v>0.98311063844290192</v>
      </c>
      <c r="P123" s="30">
        <f t="shared" si="141"/>
        <v>2.8080752127113483E-3</v>
      </c>
      <c r="Q123" s="30">
        <f t="shared" si="142"/>
        <v>0</v>
      </c>
      <c r="R123" s="30">
        <f t="shared" si="123"/>
        <v>0.9803025632301906</v>
      </c>
      <c r="S123" s="30"/>
      <c r="T123" s="52">
        <f t="shared" si="143"/>
        <v>223.90344790537091</v>
      </c>
      <c r="U123" s="52">
        <f t="shared" si="124"/>
        <v>245.07564080754764</v>
      </c>
      <c r="V123" s="19"/>
      <c r="W123" s="30"/>
      <c r="X123" s="53">
        <f t="shared" si="125"/>
        <v>3725.1097636112213</v>
      </c>
      <c r="Y123" s="53">
        <f t="shared" si="126"/>
        <v>-186.25548818056109</v>
      </c>
      <c r="Z123" s="53">
        <f t="shared" si="127"/>
        <v>-24.507564080754765</v>
      </c>
      <c r="AA123" s="53">
        <f t="shared" si="144"/>
        <v>-702.01880317783707</v>
      </c>
      <c r="AB123" s="53">
        <f t="shared" si="128"/>
        <v>2812.327908172068</v>
      </c>
      <c r="AC123" s="53">
        <f t="shared" si="157"/>
        <v>-21.288420822726973</v>
      </c>
      <c r="AD123" s="53">
        <f t="shared" si="158"/>
        <v>308.90786117932919</v>
      </c>
      <c r="AE123" s="53">
        <f t="shared" si="129"/>
        <v>3099.9473485286703</v>
      </c>
      <c r="AF123" s="19"/>
      <c r="AG123" s="46"/>
      <c r="AH123" s="19"/>
      <c r="AI123" s="55">
        <f t="shared" si="145"/>
        <v>10</v>
      </c>
      <c r="AJ123" s="27">
        <f t="shared" si="159"/>
        <v>3799.9592200765333</v>
      </c>
      <c r="AK123" s="27">
        <f t="shared" si="160"/>
        <v>189.99796100382667</v>
      </c>
      <c r="AL123" s="28">
        <f t="shared" si="161"/>
        <v>25</v>
      </c>
      <c r="AM123" s="27">
        <f t="shared" si="146"/>
        <v>250000</v>
      </c>
      <c r="AN123" s="56">
        <f t="shared" si="147"/>
        <v>1</v>
      </c>
      <c r="AO123" s="52">
        <f t="shared" si="130"/>
        <v>250</v>
      </c>
      <c r="AP123" s="56"/>
      <c r="AQ123" s="9">
        <f t="shared" si="148"/>
        <v>2.4439358704139296</v>
      </c>
      <c r="AR123" s="9">
        <f t="shared" si="149"/>
        <v>0</v>
      </c>
      <c r="AS123" s="30">
        <f t="shared" si="150"/>
        <v>0.9855333660294352</v>
      </c>
      <c r="AT123" s="30">
        <f t="shared" si="151"/>
        <v>2.4085803447291172E-3</v>
      </c>
      <c r="AU123" s="30">
        <f t="shared" si="152"/>
        <v>0</v>
      </c>
      <c r="AV123" s="30">
        <f t="shared" si="131"/>
        <v>0.98312478568470607</v>
      </c>
      <c r="AW123" s="30"/>
      <c r="AX123" s="52">
        <f t="shared" si="153"/>
        <v>224.45522411320385</v>
      </c>
      <c r="AY123" s="52">
        <f t="shared" si="132"/>
        <v>245.78119642117653</v>
      </c>
      <c r="AZ123" s="19"/>
      <c r="BA123" s="30"/>
      <c r="BB123" s="53">
        <f t="shared" si="133"/>
        <v>3725.1097636112213</v>
      </c>
      <c r="BC123" s="53">
        <f t="shared" si="134"/>
        <v>-186.25548818056109</v>
      </c>
      <c r="BD123" s="53">
        <f t="shared" si="135"/>
        <v>-24.507564080754765</v>
      </c>
      <c r="BE123" s="53">
        <f t="shared" si="154"/>
        <v>-602.14508618227933</v>
      </c>
      <c r="BF123" s="53">
        <f t="shared" si="136"/>
        <v>2912.2016251676259</v>
      </c>
      <c r="BG123" s="53">
        <f t="shared" si="162"/>
        <v>-21.288420822726973</v>
      </c>
      <c r="BH123" s="53">
        <f t="shared" si="163"/>
        <v>308.95315987266633</v>
      </c>
      <c r="BI123" s="53">
        <f t="shared" si="137"/>
        <v>3199.8663642175652</v>
      </c>
    </row>
    <row r="124" spans="1:61" x14ac:dyDescent="0.2">
      <c r="A124" s="19"/>
      <c r="B124" s="19"/>
      <c r="C124" s="19"/>
      <c r="D124" s="21"/>
      <c r="E124" s="55">
        <f t="shared" si="138"/>
        <v>11</v>
      </c>
      <c r="F124" s="27">
        <f t="shared" si="164"/>
        <v>3799.9592200765333</v>
      </c>
      <c r="G124" s="27">
        <f t="shared" si="165"/>
        <v>189.99796100382667</v>
      </c>
      <c r="H124" s="28">
        <f t="shared" si="166"/>
        <v>25</v>
      </c>
      <c r="I124" s="27">
        <f t="shared" si="139"/>
        <v>250000</v>
      </c>
      <c r="J124" s="56">
        <f t="shared" si="121"/>
        <v>1.093</v>
      </c>
      <c r="K124" s="52">
        <f t="shared" si="122"/>
        <v>273.25</v>
      </c>
      <c r="L124" s="28"/>
      <c r="M124" s="96">
        <f t="shared" si="140"/>
        <v>3.1319523698602287</v>
      </c>
      <c r="N124" s="9">
        <v>0</v>
      </c>
      <c r="O124" s="30">
        <f t="shared" si="156"/>
        <v>0.9803025632301906</v>
      </c>
      <c r="P124" s="30">
        <f t="shared" si="141"/>
        <v>3.0702609360888518E-3</v>
      </c>
      <c r="Q124" s="30">
        <f t="shared" si="142"/>
        <v>0</v>
      </c>
      <c r="R124" s="30">
        <f t="shared" si="123"/>
        <v>0.97723230229410174</v>
      </c>
      <c r="S124" s="28"/>
      <c r="T124" s="52">
        <f t="shared" si="143"/>
        <v>245.07564080754764</v>
      </c>
      <c r="U124" s="52">
        <f t="shared" si="124"/>
        <v>267.0287266018633</v>
      </c>
      <c r="V124" s="19"/>
      <c r="W124" s="28"/>
      <c r="X124" s="53">
        <f t="shared" si="125"/>
        <v>3713.4428972590899</v>
      </c>
      <c r="Y124" s="53">
        <f t="shared" si="126"/>
        <v>-185.6721448629545</v>
      </c>
      <c r="Z124" s="53">
        <f t="shared" si="127"/>
        <v>-24.430807557352544</v>
      </c>
      <c r="AA124" s="53">
        <f t="shared" si="144"/>
        <v>-767.56523402221296</v>
      </c>
      <c r="AB124" s="53">
        <f t="shared" si="128"/>
        <v>2735.7747108165695</v>
      </c>
      <c r="AC124" s="53">
        <f t="shared" si="157"/>
        <v>-22.090015791924074</v>
      </c>
      <c r="AD124" s="53">
        <f t="shared" si="158"/>
        <v>309.73610196975608</v>
      </c>
      <c r="AE124" s="53">
        <f t="shared" si="129"/>
        <v>3023.4207969944014</v>
      </c>
      <c r="AF124" s="19"/>
      <c r="AG124" s="46"/>
      <c r="AH124" s="19"/>
      <c r="AI124" s="55">
        <f t="shared" si="145"/>
        <v>11</v>
      </c>
      <c r="AJ124" s="27">
        <f t="shared" si="159"/>
        <v>3799.9592200765333</v>
      </c>
      <c r="AK124" s="27">
        <f t="shared" si="160"/>
        <v>189.99796100382667</v>
      </c>
      <c r="AL124" s="28">
        <f t="shared" si="161"/>
        <v>25</v>
      </c>
      <c r="AM124" s="27">
        <f t="shared" si="146"/>
        <v>250000</v>
      </c>
      <c r="AN124" s="56">
        <f t="shared" si="147"/>
        <v>1.093</v>
      </c>
      <c r="AO124" s="52">
        <f t="shared" si="130"/>
        <v>273.25</v>
      </c>
      <c r="AP124" s="28"/>
      <c r="AQ124" s="9">
        <f t="shared" si="148"/>
        <v>2.6797767464616586</v>
      </c>
      <c r="AR124" s="9">
        <f t="shared" si="149"/>
        <v>0</v>
      </c>
      <c r="AS124" s="30">
        <f t="shared" si="150"/>
        <v>0.98312478568470607</v>
      </c>
      <c r="AT124" s="30">
        <f t="shared" si="151"/>
        <v>2.6345549395479771E-3</v>
      </c>
      <c r="AU124" s="30">
        <f t="shared" si="152"/>
        <v>0</v>
      </c>
      <c r="AV124" s="30">
        <f t="shared" si="131"/>
        <v>0.98049023074515806</v>
      </c>
      <c r="AW124" s="28"/>
      <c r="AX124" s="52">
        <f t="shared" si="153"/>
        <v>245.78119642117653</v>
      </c>
      <c r="AY124" s="52">
        <f t="shared" si="132"/>
        <v>267.91895555111444</v>
      </c>
      <c r="AZ124" s="19"/>
      <c r="BA124" s="28"/>
      <c r="BB124" s="53">
        <f t="shared" si="133"/>
        <v>3713.4428972590899</v>
      </c>
      <c r="BC124" s="53">
        <f t="shared" si="134"/>
        <v>-185.6721448629545</v>
      </c>
      <c r="BD124" s="53">
        <f t="shared" si="135"/>
        <v>-24.430807557352544</v>
      </c>
      <c r="BE124" s="53">
        <f t="shared" si="154"/>
        <v>-658.63873488699426</v>
      </c>
      <c r="BF124" s="53">
        <f t="shared" si="136"/>
        <v>2844.7012099517883</v>
      </c>
      <c r="BG124" s="53">
        <f t="shared" si="162"/>
        <v>-22.090015791924074</v>
      </c>
      <c r="BH124" s="53">
        <f t="shared" si="163"/>
        <v>309.79402535775353</v>
      </c>
      <c r="BI124" s="53">
        <f t="shared" si="137"/>
        <v>3132.4052195176178</v>
      </c>
    </row>
    <row r="125" spans="1:61" x14ac:dyDescent="0.2">
      <c r="A125" s="220" t="s">
        <v>75</v>
      </c>
      <c r="B125" s="220"/>
      <c r="C125" s="19"/>
      <c r="D125" s="21"/>
      <c r="E125" s="55">
        <f t="shared" si="138"/>
        <v>12</v>
      </c>
      <c r="F125" s="27">
        <f t="shared" si="164"/>
        <v>3799.9592200765333</v>
      </c>
      <c r="G125" s="27">
        <f t="shared" si="165"/>
        <v>189.99796100382667</v>
      </c>
      <c r="H125" s="28">
        <f t="shared" si="166"/>
        <v>25</v>
      </c>
      <c r="I125" s="27">
        <f t="shared" si="139"/>
        <v>250000</v>
      </c>
      <c r="J125" s="56">
        <f t="shared" si="121"/>
        <v>1.1890000000000001</v>
      </c>
      <c r="K125" s="52">
        <f t="shared" si="122"/>
        <v>297.25</v>
      </c>
      <c r="L125" s="28"/>
      <c r="M125" s="96">
        <f t="shared" si="140"/>
        <v>3.441094364167725</v>
      </c>
      <c r="N125" s="9">
        <v>0</v>
      </c>
      <c r="O125" s="30">
        <f t="shared" si="156"/>
        <v>0.97723230229410174</v>
      </c>
      <c r="P125" s="30">
        <f t="shared" si="141"/>
        <v>3.3627485679068839E-3</v>
      </c>
      <c r="Q125" s="30">
        <f t="shared" si="142"/>
        <v>0</v>
      </c>
      <c r="R125" s="30">
        <f t="shared" si="123"/>
        <v>0.97386955372619488</v>
      </c>
      <c r="S125" s="28"/>
      <c r="T125" s="52">
        <f t="shared" si="143"/>
        <v>267.0287266018633</v>
      </c>
      <c r="U125" s="52">
        <f t="shared" si="124"/>
        <v>289.48272484511142</v>
      </c>
      <c r="V125" s="19"/>
      <c r="W125" s="19"/>
      <c r="X125" s="53">
        <f t="shared" si="125"/>
        <v>3700.6645898336728</v>
      </c>
      <c r="Y125" s="53">
        <f t="shared" si="126"/>
        <v>-185.03322949168367</v>
      </c>
      <c r="Z125" s="53">
        <f t="shared" si="127"/>
        <v>-24.346738843154871</v>
      </c>
      <c r="AA125" s="53">
        <f t="shared" si="144"/>
        <v>-840.68714197672102</v>
      </c>
      <c r="AB125" s="53">
        <f t="shared" si="128"/>
        <v>2650.5974795221127</v>
      </c>
      <c r="AC125" s="53">
        <f t="shared" si="157"/>
        <v>-22.614626454272202</v>
      </c>
      <c r="AD125" s="53">
        <f t="shared" si="158"/>
        <v>310.54176828325365</v>
      </c>
      <c r="AE125" s="53">
        <f t="shared" si="129"/>
        <v>2938.5246213510941</v>
      </c>
      <c r="AF125" s="19"/>
      <c r="AG125" s="46"/>
      <c r="AH125" s="19"/>
      <c r="AI125" s="55">
        <f t="shared" si="145"/>
        <v>12</v>
      </c>
      <c r="AJ125" s="27">
        <f t="shared" si="159"/>
        <v>3799.9592200765333</v>
      </c>
      <c r="AK125" s="27">
        <f t="shared" si="160"/>
        <v>189.99796100382667</v>
      </c>
      <c r="AL125" s="28">
        <f t="shared" si="161"/>
        <v>25</v>
      </c>
      <c r="AM125" s="27">
        <f t="shared" si="146"/>
        <v>250000</v>
      </c>
      <c r="AN125" s="56">
        <f t="shared" si="147"/>
        <v>1.1890000000000001</v>
      </c>
      <c r="AO125" s="52">
        <f t="shared" si="130"/>
        <v>297.25</v>
      </c>
      <c r="AP125" s="28"/>
      <c r="AQ125" s="9">
        <f t="shared" si="148"/>
        <v>2.9442863653410098</v>
      </c>
      <c r="AR125" s="9">
        <f t="shared" si="149"/>
        <v>0</v>
      </c>
      <c r="AS125" s="30">
        <f t="shared" si="150"/>
        <v>0.98049023074515806</v>
      </c>
      <c r="AT125" s="30">
        <f t="shared" si="151"/>
        <v>2.8868440177330298E-3</v>
      </c>
      <c r="AU125" s="30">
        <f t="shared" si="152"/>
        <v>0</v>
      </c>
      <c r="AV125" s="30">
        <f t="shared" si="131"/>
        <v>0.97760338672742508</v>
      </c>
      <c r="AW125" s="28"/>
      <c r="AX125" s="52">
        <f t="shared" si="153"/>
        <v>267.91895555111444</v>
      </c>
      <c r="AY125" s="52">
        <f t="shared" si="132"/>
        <v>290.59260670472713</v>
      </c>
      <c r="AZ125" s="19"/>
      <c r="BA125" s="19"/>
      <c r="BB125" s="53">
        <f t="shared" si="133"/>
        <v>3700.6645898336728</v>
      </c>
      <c r="BC125" s="53">
        <f t="shared" si="134"/>
        <v>-185.03322949168367</v>
      </c>
      <c r="BD125" s="53">
        <f t="shared" si="135"/>
        <v>-24.346738843154871</v>
      </c>
      <c r="BE125" s="53">
        <f t="shared" si="154"/>
        <v>-721.71100443325747</v>
      </c>
      <c r="BF125" s="53">
        <f t="shared" si="136"/>
        <v>2769.5736170655764</v>
      </c>
      <c r="BG125" s="53">
        <f t="shared" si="162"/>
        <v>-22.614626454272202</v>
      </c>
      <c r="BH125" s="53">
        <f t="shared" si="163"/>
        <v>310.61485263810533</v>
      </c>
      <c r="BI125" s="53">
        <f t="shared" si="137"/>
        <v>3057.5738432494095</v>
      </c>
    </row>
    <row r="126" spans="1:61" x14ac:dyDescent="0.2">
      <c r="A126" s="37" t="s">
        <v>8</v>
      </c>
      <c r="B126" s="37" t="s">
        <v>76</v>
      </c>
      <c r="C126" s="37" t="s">
        <v>77</v>
      </c>
      <c r="D126" s="21"/>
      <c r="E126" s="55">
        <f t="shared" si="138"/>
        <v>13</v>
      </c>
      <c r="F126" s="27">
        <f t="shared" si="164"/>
        <v>3799.9592200765333</v>
      </c>
      <c r="G126" s="27">
        <f t="shared" si="165"/>
        <v>189.99796100382667</v>
      </c>
      <c r="H126" s="28">
        <f t="shared" si="166"/>
        <v>25</v>
      </c>
      <c r="I126" s="27">
        <f t="shared" si="139"/>
        <v>250000</v>
      </c>
      <c r="J126" s="56">
        <f t="shared" si="121"/>
        <v>1.2889999999999999</v>
      </c>
      <c r="K126" s="52">
        <f t="shared" si="122"/>
        <v>322.25</v>
      </c>
      <c r="L126" s="28"/>
      <c r="M126" s="96">
        <f t="shared" si="140"/>
        <v>3.783235753468869</v>
      </c>
      <c r="N126" s="9">
        <v>0</v>
      </c>
      <c r="O126" s="30">
        <f t="shared" si="156"/>
        <v>0.97386955372619488</v>
      </c>
      <c r="P126" s="30">
        <f t="shared" si="141"/>
        <v>3.6843781148717118E-3</v>
      </c>
      <c r="Q126" s="30">
        <f t="shared" si="142"/>
        <v>0</v>
      </c>
      <c r="R126" s="30">
        <f t="shared" si="123"/>
        <v>0.97018517561132311</v>
      </c>
      <c r="S126" s="28"/>
      <c r="T126" s="52">
        <f t="shared" si="143"/>
        <v>289.48272484511142</v>
      </c>
      <c r="U126" s="52">
        <f t="shared" si="124"/>
        <v>312.64217284074886</v>
      </c>
      <c r="V126" s="19"/>
      <c r="W126" s="19"/>
      <c r="X126" s="53">
        <f t="shared" si="125"/>
        <v>3686.6641032458178</v>
      </c>
      <c r="Y126" s="53">
        <f t="shared" si="126"/>
        <v>-184.33320516229091</v>
      </c>
      <c r="Z126" s="53">
        <f t="shared" si="127"/>
        <v>-24.254629390283078</v>
      </c>
      <c r="AA126" s="53">
        <f t="shared" si="144"/>
        <v>-921.09452871792791</v>
      </c>
      <c r="AB126" s="53">
        <f t="shared" si="128"/>
        <v>2556.9817399753156</v>
      </c>
      <c r="AC126" s="53">
        <f t="shared" si="157"/>
        <v>-23.347161831344554</v>
      </c>
      <c r="AD126" s="53">
        <f t="shared" si="158"/>
        <v>311.29323819739454</v>
      </c>
      <c r="AE126" s="53">
        <f t="shared" si="129"/>
        <v>2844.9278163413655</v>
      </c>
      <c r="AF126" s="19"/>
      <c r="AG126" s="46"/>
      <c r="AH126" s="19"/>
      <c r="AI126" s="55">
        <f t="shared" si="145"/>
        <v>13</v>
      </c>
      <c r="AJ126" s="27">
        <f t="shared" si="159"/>
        <v>3799.9592200765333</v>
      </c>
      <c r="AK126" s="27">
        <f t="shared" si="160"/>
        <v>189.99796100382667</v>
      </c>
      <c r="AL126" s="28">
        <f t="shared" si="161"/>
        <v>25</v>
      </c>
      <c r="AM126" s="27">
        <f t="shared" si="146"/>
        <v>250000</v>
      </c>
      <c r="AN126" s="56">
        <f t="shared" si="147"/>
        <v>1.2889999999999999</v>
      </c>
      <c r="AO126" s="52">
        <f t="shared" si="130"/>
        <v>322.25</v>
      </c>
      <c r="AP126" s="28"/>
      <c r="AQ126" s="9">
        <f t="shared" si="148"/>
        <v>3.2370310915618012</v>
      </c>
      <c r="AR126" s="9">
        <f t="shared" si="149"/>
        <v>0</v>
      </c>
      <c r="AS126" s="30">
        <f t="shared" si="150"/>
        <v>0.97760338672742508</v>
      </c>
      <c r="AT126" s="30">
        <f t="shared" si="151"/>
        <v>3.1645325580527905E-3</v>
      </c>
      <c r="AU126" s="30">
        <f t="shared" si="152"/>
        <v>0</v>
      </c>
      <c r="AV126" s="30">
        <f t="shared" si="131"/>
        <v>0.97443885416937226</v>
      </c>
      <c r="AW126" s="28"/>
      <c r="AX126" s="52">
        <f t="shared" si="153"/>
        <v>290.59260670472713</v>
      </c>
      <c r="AY126" s="52">
        <f t="shared" si="132"/>
        <v>314.01292075608023</v>
      </c>
      <c r="AZ126" s="19"/>
      <c r="BA126" s="19"/>
      <c r="BB126" s="53">
        <f t="shared" si="133"/>
        <v>3686.6641032458178</v>
      </c>
      <c r="BC126" s="53">
        <f t="shared" si="134"/>
        <v>-184.33320516229091</v>
      </c>
      <c r="BD126" s="53">
        <f t="shared" si="135"/>
        <v>-24.254629390283078</v>
      </c>
      <c r="BE126" s="53">
        <f t="shared" si="154"/>
        <v>-791.13313951319765</v>
      </c>
      <c r="BF126" s="53">
        <f t="shared" si="136"/>
        <v>2686.9431291800456</v>
      </c>
      <c r="BG126" s="53">
        <f t="shared" si="162"/>
        <v>-23.347161831344554</v>
      </c>
      <c r="BH126" s="53">
        <f t="shared" si="163"/>
        <v>311.38435520694566</v>
      </c>
      <c r="BI126" s="53">
        <f t="shared" si="137"/>
        <v>2974.9803225556466</v>
      </c>
    </row>
    <row r="127" spans="1:61" x14ac:dyDescent="0.2">
      <c r="A127" s="21">
        <v>1</v>
      </c>
      <c r="B127" s="60">
        <f>B32</f>
        <v>200</v>
      </c>
      <c r="C127" s="60">
        <f>C32</f>
        <v>248</v>
      </c>
      <c r="D127" s="21"/>
      <c r="E127" s="55">
        <f t="shared" si="138"/>
        <v>14</v>
      </c>
      <c r="F127" s="27">
        <f t="shared" si="164"/>
        <v>3799.9592200765333</v>
      </c>
      <c r="G127" s="27">
        <f t="shared" si="165"/>
        <v>189.99796100382667</v>
      </c>
      <c r="H127" s="28">
        <f t="shared" si="166"/>
        <v>25</v>
      </c>
      <c r="I127" s="27">
        <f t="shared" si="139"/>
        <v>250000</v>
      </c>
      <c r="J127" s="56">
        <f t="shared" si="121"/>
        <v>1.393</v>
      </c>
      <c r="K127" s="52">
        <f t="shared" si="122"/>
        <v>348.25</v>
      </c>
      <c r="L127" s="28"/>
      <c r="M127" s="96">
        <f t="shared" si="140"/>
        <v>4.1592141081829732</v>
      </c>
      <c r="N127" s="9">
        <v>0</v>
      </c>
      <c r="O127" s="30">
        <f t="shared" si="156"/>
        <v>0.97018517561132311</v>
      </c>
      <c r="P127" s="30">
        <f t="shared" si="141"/>
        <v>4.0352078699525907E-3</v>
      </c>
      <c r="Q127" s="30">
        <f t="shared" si="142"/>
        <v>0</v>
      </c>
      <c r="R127" s="30">
        <f t="shared" si="123"/>
        <v>0.96614996774137052</v>
      </c>
      <c r="S127" s="28"/>
      <c r="T127" s="52">
        <f t="shared" si="143"/>
        <v>312.64217284074886</v>
      </c>
      <c r="U127" s="52">
        <f t="shared" si="124"/>
        <v>336.46172626593227</v>
      </c>
      <c r="V127" s="19"/>
      <c r="W127" s="19"/>
      <c r="X127" s="53">
        <f t="shared" si="125"/>
        <v>3671.3304778954662</v>
      </c>
      <c r="Y127" s="53">
        <f t="shared" si="126"/>
        <v>-183.56652389477333</v>
      </c>
      <c r="Z127" s="53">
        <f t="shared" si="127"/>
        <v>-24.153749193534264</v>
      </c>
      <c r="AA127" s="53">
        <f t="shared" si="144"/>
        <v>-1008.8019674881476</v>
      </c>
      <c r="AB127" s="53">
        <f t="shared" si="128"/>
        <v>2454.8082373190114</v>
      </c>
      <c r="AC127" s="53">
        <f t="shared" si="157"/>
        <v>-24.037523718376974</v>
      </c>
      <c r="AD127" s="53">
        <f t="shared" si="158"/>
        <v>311.99864954753747</v>
      </c>
      <c r="AE127" s="53">
        <f t="shared" si="129"/>
        <v>2742.7693631481716</v>
      </c>
      <c r="AF127" s="19"/>
      <c r="AG127" s="46"/>
      <c r="AH127" s="19"/>
      <c r="AI127" s="55">
        <f t="shared" si="145"/>
        <v>14</v>
      </c>
      <c r="AJ127" s="27">
        <f t="shared" si="159"/>
        <v>3799.9592200765333</v>
      </c>
      <c r="AK127" s="27">
        <f t="shared" si="160"/>
        <v>189.99796100382667</v>
      </c>
      <c r="AL127" s="28">
        <f t="shared" si="161"/>
        <v>25</v>
      </c>
      <c r="AM127" s="27">
        <f t="shared" si="146"/>
        <v>250000</v>
      </c>
      <c r="AN127" s="56">
        <f t="shared" si="147"/>
        <v>1.393</v>
      </c>
      <c r="AO127" s="52">
        <f t="shared" si="130"/>
        <v>348.25</v>
      </c>
      <c r="AP127" s="28"/>
      <c r="AQ127" s="9">
        <f t="shared" si="148"/>
        <v>3.5587275713140567</v>
      </c>
      <c r="AR127" s="9">
        <f t="shared" si="149"/>
        <v>0</v>
      </c>
      <c r="AS127" s="30">
        <f t="shared" si="150"/>
        <v>0.97443885416937226</v>
      </c>
      <c r="AT127" s="30">
        <f t="shared" si="151"/>
        <v>3.4677624168922227E-3</v>
      </c>
      <c r="AU127" s="30">
        <f t="shared" si="152"/>
        <v>0</v>
      </c>
      <c r="AV127" s="30">
        <f t="shared" si="131"/>
        <v>0.97097109175248009</v>
      </c>
      <c r="AW127" s="28"/>
      <c r="AX127" s="52">
        <f t="shared" si="153"/>
        <v>314.01292075608023</v>
      </c>
      <c r="AY127" s="52">
        <f t="shared" si="132"/>
        <v>338.1406827028012</v>
      </c>
      <c r="AZ127" s="19"/>
      <c r="BA127" s="19"/>
      <c r="BB127" s="53">
        <f t="shared" si="133"/>
        <v>3671.3304778954662</v>
      </c>
      <c r="BC127" s="53">
        <f t="shared" si="134"/>
        <v>-183.56652389477333</v>
      </c>
      <c r="BD127" s="53">
        <f t="shared" si="135"/>
        <v>-24.153749193534264</v>
      </c>
      <c r="BE127" s="53">
        <f t="shared" si="154"/>
        <v>-866.94060422305563</v>
      </c>
      <c r="BF127" s="53">
        <f t="shared" si="136"/>
        <v>2596.6696005841031</v>
      </c>
      <c r="BG127" s="53">
        <f t="shared" si="162"/>
        <v>-24.037523718376974</v>
      </c>
      <c r="BH127" s="53">
        <f t="shared" si="163"/>
        <v>312.11118265167943</v>
      </c>
      <c r="BI127" s="53">
        <f t="shared" si="137"/>
        <v>2884.7432595174055</v>
      </c>
    </row>
    <row r="128" spans="1:61" x14ac:dyDescent="0.2">
      <c r="A128" s="39" t="s">
        <v>74</v>
      </c>
      <c r="B128" s="60">
        <f>B33</f>
        <v>25</v>
      </c>
      <c r="C128" s="60">
        <f>C33</f>
        <v>25</v>
      </c>
      <c r="D128" s="21"/>
      <c r="E128" s="55">
        <f t="shared" si="138"/>
        <v>15</v>
      </c>
      <c r="F128" s="27">
        <f t="shared" si="164"/>
        <v>3799.9592200765333</v>
      </c>
      <c r="G128" s="27">
        <f t="shared" si="165"/>
        <v>189.99796100382667</v>
      </c>
      <c r="H128" s="28">
        <f t="shared" si="166"/>
        <v>25</v>
      </c>
      <c r="I128" s="27">
        <f t="shared" si="139"/>
        <v>250000</v>
      </c>
      <c r="J128" s="56">
        <f t="shared" si="121"/>
        <v>1.5</v>
      </c>
      <c r="K128" s="52">
        <f t="shared" si="122"/>
        <v>375</v>
      </c>
      <c r="L128" s="28"/>
      <c r="M128" s="96">
        <f t="shared" si="140"/>
        <v>4.5732759569250323</v>
      </c>
      <c r="N128" s="9">
        <v>0</v>
      </c>
      <c r="O128" s="30">
        <f t="shared" si="156"/>
        <v>0.96614996774137052</v>
      </c>
      <c r="P128" s="30">
        <f t="shared" si="141"/>
        <v>4.4184704182555047E-3</v>
      </c>
      <c r="Q128" s="30">
        <f t="shared" si="142"/>
        <v>0</v>
      </c>
      <c r="R128" s="30">
        <f t="shared" si="123"/>
        <v>0.96173149732311503</v>
      </c>
      <c r="S128" s="28"/>
      <c r="T128" s="52">
        <f t="shared" si="143"/>
        <v>336.46172626593227</v>
      </c>
      <c r="U128" s="52">
        <f t="shared" si="124"/>
        <v>360.64931149616814</v>
      </c>
      <c r="V128" s="19"/>
      <c r="W128" s="19"/>
      <c r="X128" s="53">
        <f t="shared" si="125"/>
        <v>3654.5404704909806</v>
      </c>
      <c r="Y128" s="53">
        <f t="shared" si="126"/>
        <v>-182.72702352454905</v>
      </c>
      <c r="Z128" s="53">
        <f t="shared" si="127"/>
        <v>-24.043287433077875</v>
      </c>
      <c r="AA128" s="53">
        <f t="shared" si="144"/>
        <v>-1104.6176045638763</v>
      </c>
      <c r="AB128" s="53">
        <f t="shared" si="128"/>
        <v>2343.1525549694775</v>
      </c>
      <c r="AC128" s="53">
        <f t="shared" si="157"/>
        <v>-24.43925049637069</v>
      </c>
      <c r="AD128" s="53">
        <f t="shared" si="158"/>
        <v>312.64466783222935</v>
      </c>
      <c r="AE128" s="53">
        <f t="shared" si="129"/>
        <v>2631.3579723053363</v>
      </c>
      <c r="AF128" s="19"/>
      <c r="AG128" s="46"/>
      <c r="AH128" s="19"/>
      <c r="AI128" s="55">
        <f t="shared" si="145"/>
        <v>15</v>
      </c>
      <c r="AJ128" s="27">
        <f t="shared" si="159"/>
        <v>3799.9592200765333</v>
      </c>
      <c r="AK128" s="27">
        <f t="shared" si="160"/>
        <v>189.99796100382667</v>
      </c>
      <c r="AL128" s="28">
        <f t="shared" si="161"/>
        <v>25</v>
      </c>
      <c r="AM128" s="27">
        <f t="shared" si="146"/>
        <v>250000</v>
      </c>
      <c r="AN128" s="56">
        <f t="shared" si="147"/>
        <v>1.5</v>
      </c>
      <c r="AO128" s="52">
        <f t="shared" si="130"/>
        <v>375</v>
      </c>
      <c r="AP128" s="28"/>
      <c r="AQ128" s="9">
        <f t="shared" si="148"/>
        <v>3.9130092406439809</v>
      </c>
      <c r="AR128" s="9">
        <f t="shared" si="149"/>
        <v>0</v>
      </c>
      <c r="AS128" s="30">
        <f t="shared" si="150"/>
        <v>0.97097109175248009</v>
      </c>
      <c r="AT128" s="30">
        <f t="shared" si="151"/>
        <v>3.7994188544256289E-3</v>
      </c>
      <c r="AU128" s="30">
        <f t="shared" si="152"/>
        <v>0</v>
      </c>
      <c r="AV128" s="30">
        <f t="shared" si="131"/>
        <v>0.9671716728980545</v>
      </c>
      <c r="AW128" s="28"/>
      <c r="AX128" s="52">
        <f t="shared" si="153"/>
        <v>338.1406827028012</v>
      </c>
      <c r="AY128" s="52">
        <f t="shared" si="132"/>
        <v>362.68937733677046</v>
      </c>
      <c r="AZ128" s="19"/>
      <c r="BA128" s="19"/>
      <c r="BB128" s="53">
        <f t="shared" si="133"/>
        <v>3654.5404704909806</v>
      </c>
      <c r="BC128" s="53">
        <f t="shared" si="134"/>
        <v>-182.72702352454905</v>
      </c>
      <c r="BD128" s="53">
        <f t="shared" si="135"/>
        <v>-24.043287433077875</v>
      </c>
      <c r="BE128" s="53">
        <f t="shared" si="154"/>
        <v>-949.85471360640724</v>
      </c>
      <c r="BF128" s="53">
        <f t="shared" si="136"/>
        <v>2497.9154459269466</v>
      </c>
      <c r="BG128" s="53">
        <f t="shared" si="162"/>
        <v>-24.43925049637069</v>
      </c>
      <c r="BH128" s="53">
        <f t="shared" si="163"/>
        <v>312.78250366436646</v>
      </c>
      <c r="BI128" s="53">
        <f t="shared" si="137"/>
        <v>2786.2586990949421</v>
      </c>
    </row>
    <row r="129" spans="1:61" x14ac:dyDescent="0.2">
      <c r="A129" s="19"/>
      <c r="B129" s="19"/>
      <c r="C129" s="19"/>
      <c r="D129" s="21"/>
      <c r="E129" s="55">
        <f t="shared" si="138"/>
        <v>16</v>
      </c>
      <c r="F129" s="27">
        <f t="shared" si="164"/>
        <v>3799.9592200765333</v>
      </c>
      <c r="G129" s="27">
        <f t="shared" si="165"/>
        <v>189.99796100382667</v>
      </c>
      <c r="H129" s="28">
        <f t="shared" si="166"/>
        <v>25</v>
      </c>
      <c r="I129" s="27">
        <f t="shared" si="139"/>
        <v>250000</v>
      </c>
      <c r="J129" s="56">
        <f t="shared" si="121"/>
        <v>1.611</v>
      </c>
      <c r="K129" s="52">
        <f t="shared" si="122"/>
        <v>402.75</v>
      </c>
      <c r="L129" s="28"/>
      <c r="M129" s="96">
        <f t="shared" si="140"/>
        <v>5.0352548648284623</v>
      </c>
      <c r="N129" s="9">
        <v>0</v>
      </c>
      <c r="O129" s="30">
        <f t="shared" si="156"/>
        <v>0.96173149732311503</v>
      </c>
      <c r="P129" s="30">
        <f t="shared" si="141"/>
        <v>4.8425632005549765E-3</v>
      </c>
      <c r="Q129" s="30">
        <f t="shared" si="142"/>
        <v>0</v>
      </c>
      <c r="R129" s="30">
        <f t="shared" si="123"/>
        <v>0.95688893412256004</v>
      </c>
      <c r="S129" s="28"/>
      <c r="T129" s="52">
        <f t="shared" si="143"/>
        <v>360.64931149616814</v>
      </c>
      <c r="U129" s="52">
        <f t="shared" si="124"/>
        <v>385.38701821786105</v>
      </c>
      <c r="V129" s="19"/>
      <c r="W129" s="19"/>
      <c r="X129" s="53">
        <f t="shared" si="125"/>
        <v>3636.1389278082283</v>
      </c>
      <c r="Y129" s="53">
        <f t="shared" si="126"/>
        <v>-181.80694639041144</v>
      </c>
      <c r="Z129" s="53">
        <f t="shared" si="127"/>
        <v>-23.922223353064002</v>
      </c>
      <c r="AA129" s="53">
        <f t="shared" si="144"/>
        <v>-1210.6408001387442</v>
      </c>
      <c r="AB129" s="53">
        <f t="shared" si="128"/>
        <v>2219.7689579260086</v>
      </c>
      <c r="AC129" s="53">
        <f t="shared" si="157"/>
        <v>-25.031122643870585</v>
      </c>
      <c r="AD129" s="53">
        <f t="shared" si="158"/>
        <v>313.19521433029769</v>
      </c>
      <c r="AE129" s="53">
        <f t="shared" si="129"/>
        <v>2507.9330496124358</v>
      </c>
      <c r="AF129" s="19"/>
      <c r="AG129" s="46"/>
      <c r="AH129" s="19"/>
      <c r="AI129" s="55">
        <f t="shared" si="145"/>
        <v>16</v>
      </c>
      <c r="AJ129" s="27">
        <f t="shared" si="159"/>
        <v>3799.9592200765333</v>
      </c>
      <c r="AK129" s="27">
        <f t="shared" si="160"/>
        <v>189.99796100382667</v>
      </c>
      <c r="AL129" s="28">
        <f t="shared" si="161"/>
        <v>25</v>
      </c>
      <c r="AM129" s="27">
        <f t="shared" si="146"/>
        <v>250000</v>
      </c>
      <c r="AN129" s="56">
        <f t="shared" si="147"/>
        <v>1.611</v>
      </c>
      <c r="AO129" s="52">
        <f t="shared" si="130"/>
        <v>402.75</v>
      </c>
      <c r="AP129" s="28"/>
      <c r="AQ129" s="9">
        <f t="shared" si="148"/>
        <v>4.3082899437188535</v>
      </c>
      <c r="AR129" s="9">
        <f t="shared" si="149"/>
        <v>0</v>
      </c>
      <c r="AS129" s="30">
        <f t="shared" si="150"/>
        <v>0.9671716728980545</v>
      </c>
      <c r="AT129" s="30">
        <f t="shared" si="151"/>
        <v>4.1668559921964289E-3</v>
      </c>
      <c r="AU129" s="30">
        <f t="shared" si="152"/>
        <v>0</v>
      </c>
      <c r="AV129" s="30">
        <f t="shared" si="131"/>
        <v>0.96300481690585804</v>
      </c>
      <c r="AW129" s="28"/>
      <c r="AX129" s="52">
        <f t="shared" si="153"/>
        <v>362.68937733677046</v>
      </c>
      <c r="AY129" s="52">
        <f t="shared" si="132"/>
        <v>387.85019000883432</v>
      </c>
      <c r="AZ129" s="19"/>
      <c r="BA129" s="19"/>
      <c r="BB129" s="53">
        <f t="shared" si="133"/>
        <v>3636.1389278082283</v>
      </c>
      <c r="BC129" s="53">
        <f t="shared" si="134"/>
        <v>-181.80694639041144</v>
      </c>
      <c r="BD129" s="53">
        <f t="shared" si="135"/>
        <v>-23.922223353064002</v>
      </c>
      <c r="BE129" s="53">
        <f t="shared" si="154"/>
        <v>-1041.7139980491072</v>
      </c>
      <c r="BF129" s="53">
        <f t="shared" si="136"/>
        <v>2388.6957600156456</v>
      </c>
      <c r="BG129" s="53">
        <f t="shared" si="162"/>
        <v>-25.031122643870585</v>
      </c>
      <c r="BH129" s="53">
        <f t="shared" si="163"/>
        <v>313.36269584832826</v>
      </c>
      <c r="BI129" s="53">
        <f t="shared" si="137"/>
        <v>2677.0273332201032</v>
      </c>
    </row>
    <row r="130" spans="1:61" x14ac:dyDescent="0.2">
      <c r="A130" s="92"/>
      <c r="B130" s="93" t="s">
        <v>78</v>
      </c>
      <c r="C130" s="93" t="s">
        <v>79</v>
      </c>
      <c r="D130" s="21"/>
      <c r="E130" s="55">
        <f t="shared" si="138"/>
        <v>17</v>
      </c>
      <c r="F130" s="27">
        <f t="shared" si="164"/>
        <v>3799.9592200765333</v>
      </c>
      <c r="G130" s="27">
        <f t="shared" si="165"/>
        <v>189.99796100382667</v>
      </c>
      <c r="H130" s="28">
        <f t="shared" si="166"/>
        <v>25</v>
      </c>
      <c r="I130" s="27">
        <f t="shared" si="139"/>
        <v>250000</v>
      </c>
      <c r="J130" s="56">
        <f t="shared" si="121"/>
        <v>1.7250000000000001</v>
      </c>
      <c r="K130" s="52">
        <f t="shared" si="122"/>
        <v>431.25</v>
      </c>
      <c r="L130" s="28"/>
      <c r="M130" s="96">
        <f t="shared" si="140"/>
        <v>5.5481792079796692</v>
      </c>
      <c r="N130" s="9">
        <v>0</v>
      </c>
      <c r="O130" s="30">
        <f t="shared" si="156"/>
        <v>0.95688893412256004</v>
      </c>
      <c r="P130" s="30">
        <f t="shared" si="141"/>
        <v>5.308991288644615E-3</v>
      </c>
      <c r="Q130" s="30">
        <f t="shared" si="142"/>
        <v>0</v>
      </c>
      <c r="R130" s="30">
        <f t="shared" si="123"/>
        <v>0.95157994283391545</v>
      </c>
      <c r="S130" s="28"/>
      <c r="T130" s="52">
        <f t="shared" si="143"/>
        <v>385.38701821786105</v>
      </c>
      <c r="U130" s="52">
        <f t="shared" si="124"/>
        <v>410.36885034712606</v>
      </c>
      <c r="V130" s="19"/>
      <c r="W130" s="28"/>
      <c r="X130" s="53">
        <f t="shared" si="125"/>
        <v>3615.9649774116374</v>
      </c>
      <c r="Y130" s="53">
        <f t="shared" si="126"/>
        <v>-180.79824887058189</v>
      </c>
      <c r="Z130" s="53">
        <f t="shared" si="127"/>
        <v>-23.789498570847886</v>
      </c>
      <c r="AA130" s="53">
        <f t="shared" si="144"/>
        <v>-1327.2478221611539</v>
      </c>
      <c r="AB130" s="53">
        <f t="shared" si="128"/>
        <v>2084.1294078090532</v>
      </c>
      <c r="AC130" s="53">
        <f t="shared" si="157"/>
        <v>-25.320992293469459</v>
      </c>
      <c r="AD130" s="53">
        <f t="shared" si="158"/>
        <v>313.65269124625286</v>
      </c>
      <c r="AE130" s="53">
        <f t="shared" si="129"/>
        <v>2372.4611067618366</v>
      </c>
      <c r="AF130" s="19"/>
      <c r="AG130" s="46"/>
      <c r="AH130" s="19"/>
      <c r="AI130" s="55">
        <f t="shared" si="145"/>
        <v>17</v>
      </c>
      <c r="AJ130" s="27">
        <f t="shared" si="159"/>
        <v>3799.9592200765333</v>
      </c>
      <c r="AK130" s="27">
        <f t="shared" si="160"/>
        <v>189.99796100382667</v>
      </c>
      <c r="AL130" s="28">
        <f t="shared" si="161"/>
        <v>25</v>
      </c>
      <c r="AM130" s="27">
        <f t="shared" si="146"/>
        <v>250000</v>
      </c>
      <c r="AN130" s="56">
        <f t="shared" si="147"/>
        <v>1.7250000000000001</v>
      </c>
      <c r="AO130" s="52">
        <f t="shared" si="130"/>
        <v>431.25</v>
      </c>
      <c r="AP130" s="28"/>
      <c r="AQ130" s="9">
        <f t="shared" si="148"/>
        <v>4.7471608348276053</v>
      </c>
      <c r="AR130" s="9">
        <f t="shared" si="149"/>
        <v>0</v>
      </c>
      <c r="AS130" s="30">
        <f t="shared" si="150"/>
        <v>0.96300481690585804</v>
      </c>
      <c r="AT130" s="30">
        <f t="shared" si="151"/>
        <v>4.5715387505658178E-3</v>
      </c>
      <c r="AU130" s="30">
        <f t="shared" si="152"/>
        <v>0</v>
      </c>
      <c r="AV130" s="30">
        <f t="shared" si="131"/>
        <v>0.95843327815529222</v>
      </c>
      <c r="AW130" s="28"/>
      <c r="AX130" s="52">
        <f t="shared" si="153"/>
        <v>387.85019000883432</v>
      </c>
      <c r="AY130" s="52">
        <f t="shared" si="132"/>
        <v>413.32435120446979</v>
      </c>
      <c r="AZ130" s="19"/>
      <c r="BA130" s="28"/>
      <c r="BB130" s="53">
        <f t="shared" si="133"/>
        <v>3615.9649774116374</v>
      </c>
      <c r="BC130" s="53">
        <f t="shared" si="134"/>
        <v>-180.79824887058189</v>
      </c>
      <c r="BD130" s="53">
        <f t="shared" si="135"/>
        <v>-23.789498570847886</v>
      </c>
      <c r="BE130" s="53">
        <f t="shared" si="154"/>
        <v>-1142.8846876414545</v>
      </c>
      <c r="BF130" s="53">
        <f t="shared" si="136"/>
        <v>2268.4925423287527</v>
      </c>
      <c r="BG130" s="53">
        <f t="shared" si="162"/>
        <v>-25.320992293469459</v>
      </c>
      <c r="BH130" s="53">
        <f t="shared" si="163"/>
        <v>313.85490812695923</v>
      </c>
      <c r="BI130" s="53">
        <f t="shared" si="137"/>
        <v>2557.0264581622428</v>
      </c>
    </row>
    <row r="131" spans="1:61" x14ac:dyDescent="0.2">
      <c r="A131" s="35" t="s">
        <v>80</v>
      </c>
      <c r="B131" s="90">
        <f>AE205</f>
        <v>5693.0771502033967</v>
      </c>
      <c r="C131" s="90">
        <f>BI205</f>
        <v>9002.9849350723653</v>
      </c>
      <c r="D131" s="21"/>
      <c r="E131" s="55">
        <f t="shared" si="138"/>
        <v>18</v>
      </c>
      <c r="F131" s="27">
        <f t="shared" si="164"/>
        <v>3799.9592200765333</v>
      </c>
      <c r="G131" s="27">
        <f t="shared" si="165"/>
        <v>189.99796100382667</v>
      </c>
      <c r="H131" s="28">
        <f t="shared" si="166"/>
        <v>25</v>
      </c>
      <c r="I131" s="27">
        <f t="shared" si="139"/>
        <v>250000</v>
      </c>
      <c r="J131" s="56">
        <f t="shared" si="121"/>
        <v>1.8440000000000001</v>
      </c>
      <c r="K131" s="52">
        <f t="shared" si="122"/>
        <v>461</v>
      </c>
      <c r="L131" s="28"/>
      <c r="M131" s="96">
        <f t="shared" si="140"/>
        <v>6.1076584218043202</v>
      </c>
      <c r="N131" s="9">
        <v>0</v>
      </c>
      <c r="O131" s="30">
        <f t="shared" si="156"/>
        <v>0.95157994283391545</v>
      </c>
      <c r="P131" s="30">
        <f t="shared" si="141"/>
        <v>5.8119252518696379E-3</v>
      </c>
      <c r="Q131" s="30">
        <f t="shared" si="142"/>
        <v>0</v>
      </c>
      <c r="R131" s="30">
        <f t="shared" si="123"/>
        <v>0.94576801758204576</v>
      </c>
      <c r="S131" s="28"/>
      <c r="T131" s="52">
        <f t="shared" si="143"/>
        <v>410.36885034712606</v>
      </c>
      <c r="U131" s="52">
        <f t="shared" si="124"/>
        <v>435.99905610532312</v>
      </c>
      <c r="V131" s="19"/>
      <c r="W131" s="19"/>
      <c r="X131" s="53">
        <f t="shared" si="125"/>
        <v>3593.8798984643995</v>
      </c>
      <c r="Y131" s="53">
        <f t="shared" si="126"/>
        <v>-179.69399492322</v>
      </c>
      <c r="Z131" s="53">
        <f t="shared" si="127"/>
        <v>-23.644200439551145</v>
      </c>
      <c r="AA131" s="53">
        <f t="shared" si="144"/>
        <v>-1452.9813129674094</v>
      </c>
      <c r="AB131" s="53">
        <f t="shared" si="128"/>
        <v>1937.5603901342188</v>
      </c>
      <c r="AC131" s="53">
        <f t="shared" si="157"/>
        <v>-26.020000806081022</v>
      </c>
      <c r="AD131" s="53">
        <f t="shared" si="158"/>
        <v>313.98115846252824</v>
      </c>
      <c r="AE131" s="53">
        <f t="shared" si="129"/>
        <v>2225.5215477906659</v>
      </c>
      <c r="AF131" s="19"/>
      <c r="AG131" s="46"/>
      <c r="AH131" s="19"/>
      <c r="AI131" s="55">
        <f t="shared" si="145"/>
        <v>18</v>
      </c>
      <c r="AJ131" s="27">
        <f t="shared" si="159"/>
        <v>3799.9592200765333</v>
      </c>
      <c r="AK131" s="27">
        <f t="shared" si="160"/>
        <v>189.99796100382667</v>
      </c>
      <c r="AL131" s="28">
        <f t="shared" si="161"/>
        <v>25</v>
      </c>
      <c r="AM131" s="27">
        <f t="shared" si="146"/>
        <v>250000</v>
      </c>
      <c r="AN131" s="56">
        <f t="shared" si="147"/>
        <v>1.8440000000000001</v>
      </c>
      <c r="AO131" s="52">
        <f t="shared" si="130"/>
        <v>461</v>
      </c>
      <c r="AP131" s="28"/>
      <c r="AQ131" s="9">
        <f t="shared" si="148"/>
        <v>5.2258652371563219</v>
      </c>
      <c r="AR131" s="9">
        <f t="shared" si="149"/>
        <v>0</v>
      </c>
      <c r="AS131" s="30">
        <f t="shared" si="150"/>
        <v>0.95843327815529222</v>
      </c>
      <c r="AT131" s="30">
        <f t="shared" si="151"/>
        <v>5.0086431504455173E-3</v>
      </c>
      <c r="AU131" s="30">
        <f t="shared" si="152"/>
        <v>0</v>
      </c>
      <c r="AV131" s="30">
        <f t="shared" si="131"/>
        <v>0.95342463500484675</v>
      </c>
      <c r="AW131" s="28"/>
      <c r="AX131" s="52">
        <f t="shared" si="153"/>
        <v>413.32435120446979</v>
      </c>
      <c r="AY131" s="52">
        <f t="shared" si="132"/>
        <v>439.52875673723435</v>
      </c>
      <c r="AZ131" s="19"/>
      <c r="BA131" s="19"/>
      <c r="BB131" s="53">
        <f t="shared" si="133"/>
        <v>3593.8798984643995</v>
      </c>
      <c r="BC131" s="53">
        <f t="shared" si="134"/>
        <v>-179.69399492322</v>
      </c>
      <c r="BD131" s="53">
        <f t="shared" si="135"/>
        <v>-23.644200439551145</v>
      </c>
      <c r="BE131" s="53">
        <f t="shared" si="154"/>
        <v>-1252.1607876113794</v>
      </c>
      <c r="BF131" s="53">
        <f t="shared" si="136"/>
        <v>2138.3809154902488</v>
      </c>
      <c r="BG131" s="53">
        <f t="shared" si="162"/>
        <v>-26.020000806081022</v>
      </c>
      <c r="BH131" s="53">
        <f t="shared" si="163"/>
        <v>314.22379365609743</v>
      </c>
      <c r="BI131" s="53">
        <f t="shared" si="137"/>
        <v>2426.584708340265</v>
      </c>
    </row>
    <row r="132" spans="1:61" x14ac:dyDescent="0.2">
      <c r="A132" s="35" t="s">
        <v>81</v>
      </c>
      <c r="B132" s="222">
        <f>F113+NPV(B116,F114:F198)</f>
        <v>113859.3943618941</v>
      </c>
      <c r="C132" s="222"/>
      <c r="D132" s="19"/>
      <c r="E132" s="55">
        <f t="shared" si="138"/>
        <v>19</v>
      </c>
      <c r="F132" s="27">
        <f t="shared" si="164"/>
        <v>3799.9592200765333</v>
      </c>
      <c r="G132" s="27">
        <f t="shared" si="165"/>
        <v>189.99796100382667</v>
      </c>
      <c r="H132" s="28">
        <f t="shared" si="166"/>
        <v>25</v>
      </c>
      <c r="I132" s="27">
        <f t="shared" si="139"/>
        <v>250000</v>
      </c>
      <c r="J132" s="56">
        <f t="shared" si="121"/>
        <v>1.9670000000000001</v>
      </c>
      <c r="K132" s="52">
        <f t="shared" si="122"/>
        <v>491.75</v>
      </c>
      <c r="L132" s="28"/>
      <c r="M132" s="96">
        <f t="shared" si="140"/>
        <v>6.7171775808640408</v>
      </c>
      <c r="N132" s="9">
        <v>0</v>
      </c>
      <c r="O132" s="30">
        <f t="shared" si="156"/>
        <v>0.94576801758204576</v>
      </c>
      <c r="P132" s="30">
        <f t="shared" si="141"/>
        <v>6.3528917244003455E-3</v>
      </c>
      <c r="Q132" s="30">
        <f t="shared" si="142"/>
        <v>0</v>
      </c>
      <c r="R132" s="30">
        <f t="shared" si="123"/>
        <v>0.93941512585764542</v>
      </c>
      <c r="S132" s="28"/>
      <c r="T132" s="52">
        <f t="shared" si="143"/>
        <v>435.99905610532312</v>
      </c>
      <c r="U132" s="52">
        <f t="shared" si="124"/>
        <v>461.95738814049713</v>
      </c>
      <c r="V132" s="19"/>
      <c r="W132" s="19"/>
      <c r="X132" s="53">
        <f t="shared" si="125"/>
        <v>3569.7391689821166</v>
      </c>
      <c r="Y132" s="53">
        <f t="shared" si="126"/>
        <v>-178.48695844910583</v>
      </c>
      <c r="Z132" s="53">
        <f t="shared" si="127"/>
        <v>-23.485378146441136</v>
      </c>
      <c r="AA132" s="53">
        <f t="shared" si="144"/>
        <v>-1588.2229311000863</v>
      </c>
      <c r="AB132" s="53">
        <f t="shared" si="128"/>
        <v>1779.5439012864833</v>
      </c>
      <c r="AC132" s="53">
        <f t="shared" si="157"/>
        <v>-26.403068999535982</v>
      </c>
      <c r="AD132" s="53">
        <f t="shared" si="158"/>
        <v>314.20253173380956</v>
      </c>
      <c r="AE132" s="53">
        <f t="shared" si="129"/>
        <v>2067.3433640207568</v>
      </c>
      <c r="AF132" s="19"/>
      <c r="AG132" s="46"/>
      <c r="AH132" s="19"/>
      <c r="AI132" s="55">
        <f t="shared" si="145"/>
        <v>19</v>
      </c>
      <c r="AJ132" s="27">
        <f t="shared" si="159"/>
        <v>3799.9592200765333</v>
      </c>
      <c r="AK132" s="27">
        <f t="shared" si="160"/>
        <v>189.99796100382667</v>
      </c>
      <c r="AL132" s="28">
        <f t="shared" si="161"/>
        <v>25</v>
      </c>
      <c r="AM132" s="27">
        <f t="shared" si="146"/>
        <v>250000</v>
      </c>
      <c r="AN132" s="56">
        <f t="shared" si="147"/>
        <v>1.9670000000000001</v>
      </c>
      <c r="AO132" s="52">
        <f t="shared" si="130"/>
        <v>491.75</v>
      </c>
      <c r="AP132" s="28"/>
      <c r="AQ132" s="9">
        <f t="shared" si="148"/>
        <v>5.7473850676267952</v>
      </c>
      <c r="AR132" s="9">
        <f t="shared" si="149"/>
        <v>0</v>
      </c>
      <c r="AS132" s="30">
        <f t="shared" si="150"/>
        <v>0.95342463500484675</v>
      </c>
      <c r="AT132" s="30">
        <f t="shared" si="151"/>
        <v>5.479698510334384E-3</v>
      </c>
      <c r="AU132" s="30">
        <f t="shared" si="152"/>
        <v>0</v>
      </c>
      <c r="AV132" s="30">
        <f t="shared" si="131"/>
        <v>0.94794493649451239</v>
      </c>
      <c r="AW132" s="28"/>
      <c r="AX132" s="52">
        <f t="shared" si="153"/>
        <v>439.52875673723435</v>
      </c>
      <c r="AY132" s="52">
        <f t="shared" si="132"/>
        <v>466.15192252117646</v>
      </c>
      <c r="AZ132" s="19"/>
      <c r="BA132" s="19"/>
      <c r="BB132" s="53">
        <f t="shared" si="133"/>
        <v>3569.7391689821166</v>
      </c>
      <c r="BC132" s="53">
        <f t="shared" si="134"/>
        <v>-178.48695844910583</v>
      </c>
      <c r="BD132" s="53">
        <f t="shared" si="135"/>
        <v>-23.485378146441136</v>
      </c>
      <c r="BE132" s="53">
        <f t="shared" si="154"/>
        <v>-1369.924627583596</v>
      </c>
      <c r="BF132" s="53">
        <f t="shared" si="136"/>
        <v>1997.8422048029736</v>
      </c>
      <c r="BG132" s="53">
        <f t="shared" si="162"/>
        <v>-26.403068999535982</v>
      </c>
      <c r="BH132" s="53">
        <f t="shared" si="163"/>
        <v>314.49230650884886</v>
      </c>
      <c r="BI132" s="53">
        <f t="shared" si="137"/>
        <v>2285.9314423122864</v>
      </c>
    </row>
    <row r="133" spans="1:61" x14ac:dyDescent="0.2">
      <c r="A133" s="34" t="s">
        <v>82</v>
      </c>
      <c r="B133" s="129">
        <f>B131/B132</f>
        <v>5.0000943550677517E-2</v>
      </c>
      <c r="C133" s="130">
        <f>C131/B132</f>
        <v>7.9071076967588722E-2</v>
      </c>
      <c r="D133" s="19"/>
      <c r="E133" s="55">
        <f t="shared" si="138"/>
        <v>20</v>
      </c>
      <c r="F133" s="27">
        <f t="shared" si="164"/>
        <v>3799.9592200765333</v>
      </c>
      <c r="G133" s="27">
        <f t="shared" si="165"/>
        <v>189.99796100382667</v>
      </c>
      <c r="H133" s="28">
        <f t="shared" si="166"/>
        <v>25</v>
      </c>
      <c r="I133" s="27">
        <f t="shared" si="139"/>
        <v>250000</v>
      </c>
      <c r="J133" s="56">
        <f t="shared" si="121"/>
        <v>2.0950000000000002</v>
      </c>
      <c r="K133" s="52">
        <f t="shared" si="122"/>
        <v>523.75000000000011</v>
      </c>
      <c r="L133" s="28"/>
      <c r="M133" s="96">
        <f t="shared" si="140"/>
        <v>7.3785880403303681</v>
      </c>
      <c r="N133" s="9">
        <v>0</v>
      </c>
      <c r="O133" s="30">
        <f t="shared" si="156"/>
        <v>0.93941512585764542</v>
      </c>
      <c r="P133" s="30">
        <f t="shared" si="141"/>
        <v>6.93155721255867E-3</v>
      </c>
      <c r="Q133" s="30">
        <f t="shared" si="142"/>
        <v>0</v>
      </c>
      <c r="R133" s="30">
        <f t="shared" si="123"/>
        <v>0.93248356864508675</v>
      </c>
      <c r="S133" s="28"/>
      <c r="T133" s="52">
        <f t="shared" si="143"/>
        <v>461.95738814049713</v>
      </c>
      <c r="U133" s="52">
        <f t="shared" ref="U133:U196" si="167">K133*R133</f>
        <v>488.38826907786427</v>
      </c>
      <c r="V133" s="19"/>
      <c r="W133" s="19"/>
      <c r="X133" s="53">
        <f t="shared" si="125"/>
        <v>3543.3995342427661</v>
      </c>
      <c r="Y133" s="53">
        <f t="shared" si="126"/>
        <v>-177.16997671213832</v>
      </c>
      <c r="Z133" s="53">
        <f t="shared" si="127"/>
        <v>-23.31208921612717</v>
      </c>
      <c r="AA133" s="53">
        <f t="shared" si="144"/>
        <v>-1732.8893031396674</v>
      </c>
      <c r="AB133" s="53">
        <f t="shared" si="128"/>
        <v>1610.0281651748332</v>
      </c>
      <c r="AC133" s="53">
        <f t="shared" si="157"/>
        <v>-26.937249521970795</v>
      </c>
      <c r="AD133" s="53">
        <f t="shared" si="158"/>
        <v>314.27934736479676</v>
      </c>
      <c r="AE133" s="53">
        <f t="shared" si="129"/>
        <v>1897.370263017659</v>
      </c>
      <c r="AF133" s="19"/>
      <c r="AG133" s="46"/>
      <c r="AH133" s="19"/>
      <c r="AI133" s="55">
        <f t="shared" si="145"/>
        <v>20</v>
      </c>
      <c r="AJ133" s="27">
        <f t="shared" si="159"/>
        <v>3799.9592200765333</v>
      </c>
      <c r="AK133" s="27">
        <f t="shared" si="160"/>
        <v>189.99796100382667</v>
      </c>
      <c r="AL133" s="28">
        <f t="shared" si="161"/>
        <v>25</v>
      </c>
      <c r="AM133" s="27">
        <f t="shared" si="146"/>
        <v>250000</v>
      </c>
      <c r="AN133" s="56">
        <f t="shared" si="147"/>
        <v>2.0950000000000002</v>
      </c>
      <c r="AO133" s="52">
        <f t="shared" si="130"/>
        <v>523.75000000000011</v>
      </c>
      <c r="AP133" s="28"/>
      <c r="AQ133" s="9">
        <f t="shared" si="148"/>
        <v>6.3133043920076721</v>
      </c>
      <c r="AR133" s="9">
        <f t="shared" si="149"/>
        <v>0</v>
      </c>
      <c r="AS133" s="30">
        <f t="shared" si="150"/>
        <v>0.94794493649451239</v>
      </c>
      <c r="AT133" s="30">
        <f t="shared" si="151"/>
        <v>5.9846649309522396E-3</v>
      </c>
      <c r="AU133" s="30">
        <f t="shared" si="152"/>
        <v>0</v>
      </c>
      <c r="AV133" s="30">
        <f t="shared" si="131"/>
        <v>0.9419602715635601</v>
      </c>
      <c r="AW133" s="28"/>
      <c r="AX133" s="52">
        <f t="shared" si="153"/>
        <v>466.15192252117646</v>
      </c>
      <c r="AY133" s="52">
        <f t="shared" si="132"/>
        <v>493.35169223141469</v>
      </c>
      <c r="AZ133" s="19"/>
      <c r="BA133" s="19"/>
      <c r="BB133" s="53">
        <f t="shared" si="133"/>
        <v>3543.3995342427661</v>
      </c>
      <c r="BC133" s="53">
        <f t="shared" si="134"/>
        <v>-177.16997671213832</v>
      </c>
      <c r="BD133" s="53">
        <f t="shared" si="135"/>
        <v>-23.31208921612717</v>
      </c>
      <c r="BE133" s="53">
        <f t="shared" si="154"/>
        <v>-1496.16623273806</v>
      </c>
      <c r="BF133" s="53">
        <f t="shared" si="136"/>
        <v>1846.7512355764406</v>
      </c>
      <c r="BG133" s="53">
        <f t="shared" si="162"/>
        <v>-26.937249521970795</v>
      </c>
      <c r="BH133" s="53">
        <f t="shared" si="163"/>
        <v>314.62370242017084</v>
      </c>
      <c r="BI133" s="53">
        <f t="shared" si="137"/>
        <v>2134.4376884746407</v>
      </c>
    </row>
    <row r="134" spans="1:61" x14ac:dyDescent="0.2">
      <c r="A134" s="34"/>
      <c r="B134" s="89"/>
      <c r="C134" s="91"/>
      <c r="D134" s="19"/>
      <c r="E134" s="55">
        <f t="shared" ref="E134:E197" si="168">E133+1</f>
        <v>21</v>
      </c>
      <c r="F134" s="27">
        <f t="shared" si="164"/>
        <v>3799.9592200765333</v>
      </c>
      <c r="G134" s="27">
        <f t="shared" si="165"/>
        <v>189.99796100382667</v>
      </c>
      <c r="H134" s="28">
        <f t="shared" si="166"/>
        <v>25</v>
      </c>
      <c r="I134" s="27">
        <f t="shared" si="139"/>
        <v>250000</v>
      </c>
      <c r="J134" s="56">
        <f t="shared" si="121"/>
        <v>2.226</v>
      </c>
      <c r="K134" s="52">
        <f t="shared" ref="K134:K197" si="169">I134*J134/1000</f>
        <v>556.5</v>
      </c>
      <c r="L134" s="28"/>
      <c r="M134" s="96">
        <f t="shared" si="140"/>
        <v>8.0967593767471424</v>
      </c>
      <c r="N134" s="9">
        <v>0</v>
      </c>
      <c r="O134" s="30">
        <f t="shared" si="156"/>
        <v>0.93248356864508675</v>
      </c>
      <c r="P134" s="30">
        <f t="shared" ref="P134:P197" si="170">O134*M134/1000</f>
        <v>7.5500950780897436E-3</v>
      </c>
      <c r="Q134" s="30">
        <f t="shared" ref="Q134:Q197" si="171">MIN(N134*O134,O134-P134)</f>
        <v>0</v>
      </c>
      <c r="R134" s="30">
        <f t="shared" ref="R134:R197" si="172">O134-SUM(P134:Q134)</f>
        <v>0.92493347356699696</v>
      </c>
      <c r="S134" s="28"/>
      <c r="T134" s="52">
        <f t="shared" ref="T134:T197" si="173">U133</f>
        <v>488.38826907786427</v>
      </c>
      <c r="U134" s="52">
        <f t="shared" si="167"/>
        <v>514.72547804003375</v>
      </c>
      <c r="V134" s="19"/>
      <c r="W134" s="19"/>
      <c r="X134" s="53">
        <f t="shared" ref="X134:X197" si="174">$R134*F134</f>
        <v>3514.7094808383245</v>
      </c>
      <c r="Y134" s="53">
        <f t="shared" ref="Y134:Z197" si="175">-$R134*G134</f>
        <v>-175.73547404191623</v>
      </c>
      <c r="Z134" s="53">
        <f t="shared" si="175"/>
        <v>-23.123336839174925</v>
      </c>
      <c r="AA134" s="53">
        <f t="shared" ref="AA134:AA197" si="176">-P134*I134</f>
        <v>-1887.5237695224359</v>
      </c>
      <c r="AB134" s="53">
        <f t="shared" ref="AB134:AB197" si="177">SUM(X134:AA134)</f>
        <v>1428.3269004347972</v>
      </c>
      <c r="AC134" s="53">
        <f t="shared" ref="AC134:AC197" si="178">-I134*($R133*J134-$R132*J133)/1000</f>
        <v>-26.908433783048967</v>
      </c>
      <c r="AD134" s="53">
        <f t="shared" si="158"/>
        <v>314.21164516288638</v>
      </c>
      <c r="AE134" s="53">
        <f t="shared" ref="AE134:AE197" si="179">SUM(AB134:AD134)</f>
        <v>1715.6301118146343</v>
      </c>
      <c r="AF134" s="19"/>
      <c r="AG134" s="46"/>
      <c r="AH134" s="19"/>
      <c r="AI134" s="55">
        <f t="shared" ref="AI134:AI197" si="180">AI133+1</f>
        <v>21</v>
      </c>
      <c r="AJ134" s="27">
        <f t="shared" ref="AJ134:AK197" si="181">F134</f>
        <v>3799.9592200765333</v>
      </c>
      <c r="AK134" s="27">
        <f t="shared" si="181"/>
        <v>189.99796100382667</v>
      </c>
      <c r="AL134" s="28">
        <f t="shared" ref="AL134:AL197" si="182">$C$33</f>
        <v>25</v>
      </c>
      <c r="AM134" s="27">
        <f t="shared" ref="AM134:AN197" si="183">I134</f>
        <v>250000</v>
      </c>
      <c r="AN134" s="56">
        <f t="shared" si="147"/>
        <v>2.226</v>
      </c>
      <c r="AO134" s="52">
        <f t="shared" ref="AO134:AO197" si="184">AM134*AN134/1000</f>
        <v>556.5</v>
      </c>
      <c r="AP134" s="28"/>
      <c r="AQ134" s="9">
        <f t="shared" si="148"/>
        <v>6.9277897417292742</v>
      </c>
      <c r="AR134" s="9">
        <f t="shared" ref="AR134:AR197" si="185">N134</f>
        <v>0</v>
      </c>
      <c r="AS134" s="30">
        <f t="shared" ref="AS134:AS197" si="186">AV133</f>
        <v>0.9419602715635601</v>
      </c>
      <c r="AT134" s="30">
        <f t="shared" ref="AT134:AT197" si="187">AS134*AQ134/1000</f>
        <v>6.5257027064545533E-3</v>
      </c>
      <c r="AU134" s="30">
        <f t="shared" ref="AU134:AU197" si="188">MIN(AR134*AS134,AS134-AT134)</f>
        <v>0</v>
      </c>
      <c r="AV134" s="30">
        <f t="shared" ref="AV134:AV197" si="189">AS134-SUM(AT134:AU134)</f>
        <v>0.93543456885710552</v>
      </c>
      <c r="AW134" s="28"/>
      <c r="AX134" s="52">
        <f t="shared" ref="AX134:AX197" si="190">AY133</f>
        <v>493.35169223141469</v>
      </c>
      <c r="AY134" s="52">
        <f t="shared" ref="AY134:AY197" si="191">AO134*AV134</f>
        <v>520.56933756897922</v>
      </c>
      <c r="AZ134" s="19"/>
      <c r="BA134" s="19"/>
      <c r="BB134" s="53">
        <f t="shared" ref="BB134:BB197" si="192">$R134*AJ134</f>
        <v>3514.7094808383245</v>
      </c>
      <c r="BC134" s="53">
        <f t="shared" ref="BC134:BD197" si="193">-$R134*AK134</f>
        <v>-175.73547404191623</v>
      </c>
      <c r="BD134" s="53">
        <f t="shared" si="193"/>
        <v>-23.123336839174925</v>
      </c>
      <c r="BE134" s="53">
        <f t="shared" ref="BE134:BE197" si="194">-AT134*AM134</f>
        <v>-1631.4256766136384</v>
      </c>
      <c r="BF134" s="53">
        <f t="shared" ref="BF134:BF197" si="195">SUM(BB134:BE134)</f>
        <v>1684.4249933435947</v>
      </c>
      <c r="BG134" s="53">
        <f t="shared" ref="BG134:BG197" si="196">-AM134*($R133*AN134-$R132*AN133)/1000</f>
        <v>-26.908433783048967</v>
      </c>
      <c r="BH134" s="53">
        <f t="shared" si="163"/>
        <v>314.61912301376748</v>
      </c>
      <c r="BI134" s="53">
        <f t="shared" ref="BI134:BI197" si="197">SUM(BF134:BH134)</f>
        <v>1972.135682574313</v>
      </c>
    </row>
    <row r="135" spans="1:61" x14ac:dyDescent="0.2">
      <c r="A135" s="34"/>
      <c r="B135" s="89"/>
      <c r="C135" s="91"/>
      <c r="D135" s="19"/>
      <c r="E135" s="55">
        <f t="shared" si="168"/>
        <v>22</v>
      </c>
      <c r="F135" s="27">
        <f t="shared" si="164"/>
        <v>3799.9592200765333</v>
      </c>
      <c r="G135" s="27">
        <f t="shared" si="165"/>
        <v>189.99796100382667</v>
      </c>
      <c r="H135" s="28">
        <f t="shared" si="166"/>
        <v>25</v>
      </c>
      <c r="I135" s="27">
        <f t="shared" si="139"/>
        <v>250000</v>
      </c>
      <c r="J135" s="56">
        <f t="shared" si="121"/>
        <v>2.3620000000000001</v>
      </c>
      <c r="K135" s="52">
        <f t="shared" si="169"/>
        <v>590.5</v>
      </c>
      <c r="L135" s="28"/>
      <c r="M135" s="96">
        <f t="shared" si="140"/>
        <v>8.8814451469123252</v>
      </c>
      <c r="N135" s="9">
        <v>0</v>
      </c>
      <c r="O135" s="30">
        <f t="shared" si="156"/>
        <v>0.92493347356699696</v>
      </c>
      <c r="P135" s="30">
        <f t="shared" si="170"/>
        <v>8.2147459100283642E-3</v>
      </c>
      <c r="Q135" s="30">
        <f t="shared" si="171"/>
        <v>0</v>
      </c>
      <c r="R135" s="30">
        <f t="shared" si="172"/>
        <v>0.9167187276569686</v>
      </c>
      <c r="S135" s="28"/>
      <c r="T135" s="52">
        <f t="shared" si="173"/>
        <v>514.72547804003375</v>
      </c>
      <c r="U135" s="52">
        <f t="shared" si="167"/>
        <v>541.32240868143992</v>
      </c>
      <c r="V135" s="19"/>
      <c r="W135" s="19"/>
      <c r="X135" s="53">
        <f t="shared" si="174"/>
        <v>3483.4937813769261</v>
      </c>
      <c r="Y135" s="53">
        <f t="shared" si="175"/>
        <v>-174.17468906884633</v>
      </c>
      <c r="Z135" s="53">
        <f t="shared" si="175"/>
        <v>-22.917968191424215</v>
      </c>
      <c r="AA135" s="53">
        <f t="shared" si="176"/>
        <v>-2053.6864775070912</v>
      </c>
      <c r="AB135" s="53">
        <f t="shared" si="177"/>
        <v>1232.7146466095642</v>
      </c>
      <c r="AC135" s="53">
        <f t="shared" si="178"/>
        <v>-27.246110190320969</v>
      </c>
      <c r="AD135" s="53">
        <f t="shared" si="158"/>
        <v>313.93927436639518</v>
      </c>
      <c r="AE135" s="53">
        <f t="shared" si="179"/>
        <v>1519.4078107856385</v>
      </c>
      <c r="AF135" s="19"/>
      <c r="AG135" s="46"/>
      <c r="AH135" s="19"/>
      <c r="AI135" s="55">
        <f t="shared" si="180"/>
        <v>22</v>
      </c>
      <c r="AJ135" s="27">
        <f t="shared" si="181"/>
        <v>3799.9592200765333</v>
      </c>
      <c r="AK135" s="27">
        <f t="shared" si="181"/>
        <v>189.99796100382667</v>
      </c>
      <c r="AL135" s="28">
        <f t="shared" si="182"/>
        <v>25</v>
      </c>
      <c r="AM135" s="27">
        <f t="shared" si="183"/>
        <v>250000</v>
      </c>
      <c r="AN135" s="56">
        <f t="shared" si="147"/>
        <v>2.3620000000000001</v>
      </c>
      <c r="AO135" s="52">
        <f t="shared" si="184"/>
        <v>590.5</v>
      </c>
      <c r="AP135" s="28"/>
      <c r="AQ135" s="9">
        <f t="shared" si="148"/>
        <v>7.5991865038268589</v>
      </c>
      <c r="AR135" s="9">
        <f t="shared" si="185"/>
        <v>0</v>
      </c>
      <c r="AS135" s="30">
        <f t="shared" si="186"/>
        <v>0.93543456885710552</v>
      </c>
      <c r="AT135" s="30">
        <f t="shared" si="187"/>
        <v>7.1085417508720133E-3</v>
      </c>
      <c r="AU135" s="30">
        <f t="shared" si="188"/>
        <v>0</v>
      </c>
      <c r="AV135" s="30">
        <f t="shared" si="189"/>
        <v>0.92832602710623346</v>
      </c>
      <c r="AW135" s="28"/>
      <c r="AX135" s="52">
        <f t="shared" si="190"/>
        <v>520.56933756897922</v>
      </c>
      <c r="AY135" s="52">
        <f t="shared" si="191"/>
        <v>548.17651900623082</v>
      </c>
      <c r="AZ135" s="19"/>
      <c r="BA135" s="19"/>
      <c r="BB135" s="53">
        <f t="shared" si="192"/>
        <v>3483.4937813769261</v>
      </c>
      <c r="BC135" s="53">
        <f t="shared" si="193"/>
        <v>-174.17468906884633</v>
      </c>
      <c r="BD135" s="53">
        <f t="shared" si="193"/>
        <v>-22.917968191424215</v>
      </c>
      <c r="BE135" s="53">
        <f t="shared" si="194"/>
        <v>-1777.1354377180032</v>
      </c>
      <c r="BF135" s="53">
        <f t="shared" si="195"/>
        <v>1509.2656863986522</v>
      </c>
      <c r="BG135" s="53">
        <f t="shared" si="196"/>
        <v>-27.246110190320969</v>
      </c>
      <c r="BH135" s="53">
        <f t="shared" si="163"/>
        <v>314.41903263967527</v>
      </c>
      <c r="BI135" s="53">
        <f t="shared" si="197"/>
        <v>1796.4386088480064</v>
      </c>
    </row>
    <row r="136" spans="1:61" x14ac:dyDescent="0.2">
      <c r="A136" s="34"/>
      <c r="B136" s="89"/>
      <c r="C136" s="91"/>
      <c r="D136" s="19"/>
      <c r="E136" s="55">
        <f t="shared" si="168"/>
        <v>23</v>
      </c>
      <c r="F136" s="27">
        <f t="shared" si="164"/>
        <v>3799.9592200765333</v>
      </c>
      <c r="G136" s="27">
        <f t="shared" si="165"/>
        <v>189.99796100382667</v>
      </c>
      <c r="H136" s="28">
        <f t="shared" si="166"/>
        <v>25</v>
      </c>
      <c r="I136" s="27">
        <f t="shared" si="139"/>
        <v>250000</v>
      </c>
      <c r="J136" s="56">
        <f t="shared" si="121"/>
        <v>2.5030000000000001</v>
      </c>
      <c r="K136" s="52">
        <f t="shared" si="169"/>
        <v>625.75</v>
      </c>
      <c r="L136" s="28"/>
      <c r="M136" s="96">
        <f t="shared" si="140"/>
        <v>9.7383085751715388</v>
      </c>
      <c r="N136" s="9">
        <v>0</v>
      </c>
      <c r="O136" s="30">
        <f t="shared" si="156"/>
        <v>0.9167187276569686</v>
      </c>
      <c r="P136" s="30">
        <f t="shared" si="170"/>
        <v>8.9272898465622003E-3</v>
      </c>
      <c r="Q136" s="30">
        <f t="shared" si="171"/>
        <v>0</v>
      </c>
      <c r="R136" s="30">
        <f t="shared" si="172"/>
        <v>0.90779143781040639</v>
      </c>
      <c r="S136" s="28"/>
      <c r="T136" s="52">
        <f t="shared" si="173"/>
        <v>541.32240868143992</v>
      </c>
      <c r="U136" s="52">
        <f t="shared" si="167"/>
        <v>568.05049220986177</v>
      </c>
      <c r="V136" s="19"/>
      <c r="W136" s="19"/>
      <c r="X136" s="53">
        <f t="shared" si="174"/>
        <v>3449.5704440141867</v>
      </c>
      <c r="Y136" s="53">
        <f t="shared" si="175"/>
        <v>-172.47852220070934</v>
      </c>
      <c r="Z136" s="53">
        <f t="shared" si="175"/>
        <v>-22.694785945260161</v>
      </c>
      <c r="AA136" s="53">
        <f t="shared" si="176"/>
        <v>-2231.82246164055</v>
      </c>
      <c r="AB136" s="53">
        <f t="shared" si="177"/>
        <v>1022.5746742276669</v>
      </c>
      <c r="AC136" s="53">
        <f t="shared" si="178"/>
        <v>-27.463527690036351</v>
      </c>
      <c r="AD136" s="53">
        <f t="shared" si="158"/>
        <v>313.47705344257878</v>
      </c>
      <c r="AE136" s="53">
        <f t="shared" si="179"/>
        <v>1308.5881999802093</v>
      </c>
      <c r="AF136" s="19"/>
      <c r="AG136" s="46"/>
      <c r="AH136" s="19"/>
      <c r="AI136" s="55">
        <f t="shared" si="180"/>
        <v>23</v>
      </c>
      <c r="AJ136" s="27">
        <f t="shared" si="181"/>
        <v>3799.9592200765333</v>
      </c>
      <c r="AK136" s="27">
        <f t="shared" si="181"/>
        <v>189.99796100382667</v>
      </c>
      <c r="AL136" s="28">
        <f t="shared" si="182"/>
        <v>25</v>
      </c>
      <c r="AM136" s="27">
        <f t="shared" si="183"/>
        <v>250000</v>
      </c>
      <c r="AN136" s="56">
        <f t="shared" si="147"/>
        <v>2.5030000000000001</v>
      </c>
      <c r="AO136" s="52">
        <f t="shared" si="184"/>
        <v>625.75</v>
      </c>
      <c r="AP136" s="28"/>
      <c r="AQ136" s="9">
        <f t="shared" si="148"/>
        <v>8.3323402746311483</v>
      </c>
      <c r="AR136" s="9">
        <f t="shared" si="185"/>
        <v>0</v>
      </c>
      <c r="AS136" s="30">
        <f t="shared" si="186"/>
        <v>0.92832602710623346</v>
      </c>
      <c r="AT136" s="30">
        <f t="shared" si="187"/>
        <v>7.7351283436455963E-3</v>
      </c>
      <c r="AU136" s="30">
        <f t="shared" si="188"/>
        <v>0</v>
      </c>
      <c r="AV136" s="30">
        <f t="shared" si="189"/>
        <v>0.92059089876258782</v>
      </c>
      <c r="AW136" s="28"/>
      <c r="AX136" s="52">
        <f t="shared" si="190"/>
        <v>548.17651900623082</v>
      </c>
      <c r="AY136" s="52">
        <f t="shared" si="191"/>
        <v>576.05975490068931</v>
      </c>
      <c r="AZ136" s="19"/>
      <c r="BA136" s="19"/>
      <c r="BB136" s="53">
        <f t="shared" si="192"/>
        <v>3449.5704440141867</v>
      </c>
      <c r="BC136" s="53">
        <f t="shared" si="193"/>
        <v>-172.47852220070934</v>
      </c>
      <c r="BD136" s="53">
        <f t="shared" si="193"/>
        <v>-22.694785945260161</v>
      </c>
      <c r="BE136" s="53">
        <f t="shared" si="194"/>
        <v>-1933.782085911399</v>
      </c>
      <c r="BF136" s="53">
        <f t="shared" si="195"/>
        <v>1320.615049956818</v>
      </c>
      <c r="BG136" s="53">
        <f t="shared" si="196"/>
        <v>-27.463527690036351</v>
      </c>
      <c r="BH136" s="53">
        <f t="shared" si="163"/>
        <v>314.03974940027689</v>
      </c>
      <c r="BI136" s="53">
        <f t="shared" si="197"/>
        <v>1607.1912716670586</v>
      </c>
    </row>
    <row r="137" spans="1:61" x14ac:dyDescent="0.2">
      <c r="A137" s="34"/>
      <c r="B137" s="89"/>
      <c r="C137" s="91"/>
      <c r="D137" s="19"/>
      <c r="E137" s="55">
        <f t="shared" si="168"/>
        <v>24</v>
      </c>
      <c r="F137" s="27">
        <f t="shared" si="164"/>
        <v>3799.9592200765333</v>
      </c>
      <c r="G137" s="27">
        <f t="shared" si="165"/>
        <v>189.99796100382667</v>
      </c>
      <c r="H137" s="28">
        <f t="shared" si="166"/>
        <v>25</v>
      </c>
      <c r="I137" s="27">
        <f t="shared" si="139"/>
        <v>250000</v>
      </c>
      <c r="J137" s="56">
        <f t="shared" si="121"/>
        <v>2.6480000000000001</v>
      </c>
      <c r="K137" s="52">
        <f t="shared" si="169"/>
        <v>662</v>
      </c>
      <c r="L137" s="28"/>
      <c r="M137" s="96">
        <f t="shared" si="140"/>
        <v>10.671629264777636</v>
      </c>
      <c r="N137" s="9">
        <v>0</v>
      </c>
      <c r="O137" s="30">
        <f t="shared" si="156"/>
        <v>0.90779143781040639</v>
      </c>
      <c r="P137" s="30">
        <f t="shared" si="170"/>
        <v>9.6876136740521E-3</v>
      </c>
      <c r="Q137" s="30">
        <f t="shared" si="171"/>
        <v>0</v>
      </c>
      <c r="R137" s="30">
        <f t="shared" si="172"/>
        <v>0.89810382413635426</v>
      </c>
      <c r="S137" s="28"/>
      <c r="T137" s="52">
        <f t="shared" si="173"/>
        <v>568.05049220986177</v>
      </c>
      <c r="U137" s="52">
        <f t="shared" si="167"/>
        <v>594.54473157826646</v>
      </c>
      <c r="V137" s="19"/>
      <c r="W137" s="19"/>
      <c r="X137" s="53">
        <f t="shared" si="174"/>
        <v>3412.7579071129326</v>
      </c>
      <c r="Y137" s="53">
        <f t="shared" si="175"/>
        <v>-170.63789535564663</v>
      </c>
      <c r="Z137" s="53">
        <f t="shared" si="175"/>
        <v>-22.452595603408856</v>
      </c>
      <c r="AA137" s="53">
        <f t="shared" si="176"/>
        <v>-2421.9034185130249</v>
      </c>
      <c r="AB137" s="53">
        <f t="shared" si="177"/>
        <v>797.76399764085181</v>
      </c>
      <c r="AC137" s="53">
        <f t="shared" si="178"/>
        <v>-27.321187999140964</v>
      </c>
      <c r="AD137" s="53">
        <f t="shared" si="158"/>
        <v>312.80026715765985</v>
      </c>
      <c r="AE137" s="53">
        <f t="shared" si="179"/>
        <v>1083.2430767993706</v>
      </c>
      <c r="AF137" s="19"/>
      <c r="AG137" s="46"/>
      <c r="AH137" s="19"/>
      <c r="AI137" s="55">
        <f t="shared" si="180"/>
        <v>24</v>
      </c>
      <c r="AJ137" s="27">
        <f t="shared" si="181"/>
        <v>3799.9592200765333</v>
      </c>
      <c r="AK137" s="27">
        <f t="shared" si="181"/>
        <v>189.99796100382667</v>
      </c>
      <c r="AL137" s="28">
        <f t="shared" si="182"/>
        <v>25</v>
      </c>
      <c r="AM137" s="27">
        <f t="shared" si="183"/>
        <v>250000</v>
      </c>
      <c r="AN137" s="56">
        <f t="shared" si="147"/>
        <v>2.6480000000000001</v>
      </c>
      <c r="AO137" s="52">
        <f t="shared" si="184"/>
        <v>662</v>
      </c>
      <c r="AP137" s="28"/>
      <c r="AQ137" s="9">
        <f t="shared" si="148"/>
        <v>9.1309127896753655</v>
      </c>
      <c r="AR137" s="9">
        <f t="shared" si="185"/>
        <v>0</v>
      </c>
      <c r="AS137" s="30">
        <f t="shared" si="186"/>
        <v>0.92059089876258782</v>
      </c>
      <c r="AT137" s="30">
        <f t="shared" si="187"/>
        <v>8.4058352115700518E-3</v>
      </c>
      <c r="AU137" s="30">
        <f t="shared" si="188"/>
        <v>0</v>
      </c>
      <c r="AV137" s="30">
        <f t="shared" si="189"/>
        <v>0.91218506355101781</v>
      </c>
      <c r="AW137" s="28"/>
      <c r="AX137" s="52">
        <f t="shared" si="190"/>
        <v>576.05975490068931</v>
      </c>
      <c r="AY137" s="52">
        <f t="shared" si="191"/>
        <v>603.86651207077375</v>
      </c>
      <c r="AZ137" s="19"/>
      <c r="BA137" s="19"/>
      <c r="BB137" s="53">
        <f t="shared" si="192"/>
        <v>3412.7579071129326</v>
      </c>
      <c r="BC137" s="53">
        <f t="shared" si="193"/>
        <v>-170.63789535564663</v>
      </c>
      <c r="BD137" s="53">
        <f t="shared" si="193"/>
        <v>-22.452595603408856</v>
      </c>
      <c r="BE137" s="53">
        <f t="shared" si="194"/>
        <v>-2101.4588028925132</v>
      </c>
      <c r="BF137" s="53">
        <f t="shared" si="195"/>
        <v>1118.2086132613636</v>
      </c>
      <c r="BG137" s="53">
        <f t="shared" si="196"/>
        <v>-27.321187999140964</v>
      </c>
      <c r="BH137" s="53">
        <f t="shared" si="163"/>
        <v>313.45779665845731</v>
      </c>
      <c r="BI137" s="53">
        <f t="shared" si="197"/>
        <v>1404.3452219206799</v>
      </c>
    </row>
    <row r="138" spans="1:61" x14ac:dyDescent="0.2">
      <c r="A138" s="34"/>
      <c r="B138" s="89"/>
      <c r="C138" s="91"/>
      <c r="D138" s="19"/>
      <c r="E138" s="55">
        <f t="shared" si="168"/>
        <v>25</v>
      </c>
      <c r="F138" s="27">
        <f t="shared" si="164"/>
        <v>3799.9592200765333</v>
      </c>
      <c r="G138" s="27">
        <f t="shared" si="165"/>
        <v>189.99796100382667</v>
      </c>
      <c r="H138" s="28">
        <f t="shared" si="166"/>
        <v>25</v>
      </c>
      <c r="I138" s="27">
        <f t="shared" si="139"/>
        <v>250000</v>
      </c>
      <c r="J138" s="56">
        <f t="shared" si="121"/>
        <v>2.7989999999999999</v>
      </c>
      <c r="K138" s="52">
        <f t="shared" si="169"/>
        <v>699.75</v>
      </c>
      <c r="L138" s="28"/>
      <c r="M138" s="96">
        <f t="shared" si="140"/>
        <v>11.692399199466328</v>
      </c>
      <c r="N138" s="9">
        <v>0</v>
      </c>
      <c r="O138" s="30">
        <f t="shared" si="156"/>
        <v>0.89810382413635426</v>
      </c>
      <c r="P138" s="30">
        <f t="shared" si="170"/>
        <v>1.0500988434369557E-2</v>
      </c>
      <c r="Q138" s="30">
        <f t="shared" si="171"/>
        <v>0</v>
      </c>
      <c r="R138" s="30">
        <f t="shared" si="172"/>
        <v>0.88760283570198473</v>
      </c>
      <c r="S138" s="28"/>
      <c r="T138" s="52">
        <f t="shared" si="173"/>
        <v>594.54473157826646</v>
      </c>
      <c r="U138" s="52">
        <f t="shared" si="167"/>
        <v>621.10008428246385</v>
      </c>
      <c r="V138" s="19"/>
      <c r="W138" s="19"/>
      <c r="X138" s="53">
        <f t="shared" si="174"/>
        <v>3372.854579291833</v>
      </c>
      <c r="Y138" s="53">
        <f t="shared" si="175"/>
        <v>-168.64272896459167</v>
      </c>
      <c r="Z138" s="53">
        <f t="shared" si="175"/>
        <v>-22.190070892549617</v>
      </c>
      <c r="AA138" s="53">
        <f t="shared" si="176"/>
        <v>-2625.2471085923894</v>
      </c>
      <c r="AB138" s="53">
        <f t="shared" si="177"/>
        <v>556.77467084230238</v>
      </c>
      <c r="AC138" s="53">
        <f t="shared" si="178"/>
        <v>-27.490219108924798</v>
      </c>
      <c r="AD138" s="53">
        <f t="shared" si="158"/>
        <v>311.86322828591375</v>
      </c>
      <c r="AE138" s="53">
        <f t="shared" si="179"/>
        <v>841.14768001929133</v>
      </c>
      <c r="AF138" s="19"/>
      <c r="AG138" s="46"/>
      <c r="AH138" s="19"/>
      <c r="AI138" s="55">
        <f t="shared" si="180"/>
        <v>25</v>
      </c>
      <c r="AJ138" s="27">
        <f t="shared" si="181"/>
        <v>3799.9592200765333</v>
      </c>
      <c r="AK138" s="27">
        <f t="shared" si="181"/>
        <v>189.99796100382667</v>
      </c>
      <c r="AL138" s="28">
        <f t="shared" si="182"/>
        <v>25</v>
      </c>
      <c r="AM138" s="27">
        <f t="shared" si="183"/>
        <v>250000</v>
      </c>
      <c r="AN138" s="56">
        <f t="shared" si="147"/>
        <v>2.7989999999999999</v>
      </c>
      <c r="AO138" s="52">
        <f t="shared" si="184"/>
        <v>699.75</v>
      </c>
      <c r="AP138" s="28"/>
      <c r="AQ138" s="9">
        <f t="shared" si="148"/>
        <v>10.004309065043378</v>
      </c>
      <c r="AR138" s="9">
        <f t="shared" si="185"/>
        <v>0</v>
      </c>
      <c r="AS138" s="30">
        <f t="shared" si="186"/>
        <v>0.91218506355101781</v>
      </c>
      <c r="AT138" s="30">
        <f t="shared" si="187"/>
        <v>9.1257813002806176E-3</v>
      </c>
      <c r="AU138" s="30">
        <f t="shared" si="188"/>
        <v>0</v>
      </c>
      <c r="AV138" s="30">
        <f t="shared" si="189"/>
        <v>0.90305928225073717</v>
      </c>
      <c r="AW138" s="28"/>
      <c r="AX138" s="52">
        <f t="shared" si="190"/>
        <v>603.86651207077375</v>
      </c>
      <c r="AY138" s="52">
        <f t="shared" si="191"/>
        <v>631.9157327549533</v>
      </c>
      <c r="AZ138" s="19"/>
      <c r="BA138" s="19"/>
      <c r="BB138" s="53">
        <f t="shared" si="192"/>
        <v>3372.854579291833</v>
      </c>
      <c r="BC138" s="53">
        <f t="shared" si="193"/>
        <v>-168.64272896459167</v>
      </c>
      <c r="BD138" s="53">
        <f t="shared" si="193"/>
        <v>-22.190070892549617</v>
      </c>
      <c r="BE138" s="53">
        <f t="shared" si="194"/>
        <v>-2281.4453250701545</v>
      </c>
      <c r="BF138" s="53">
        <f t="shared" si="195"/>
        <v>900.57645436453731</v>
      </c>
      <c r="BG138" s="53">
        <f t="shared" si="196"/>
        <v>-27.490219108924798</v>
      </c>
      <c r="BH138" s="53">
        <f t="shared" si="163"/>
        <v>312.62851042365673</v>
      </c>
      <c r="BI138" s="53">
        <f t="shared" si="197"/>
        <v>1185.7147456792693</v>
      </c>
    </row>
    <row r="139" spans="1:61" x14ac:dyDescent="0.2">
      <c r="A139" s="34"/>
      <c r="B139" s="89"/>
      <c r="C139" s="91"/>
      <c r="D139" s="19"/>
      <c r="E139" s="55">
        <f t="shared" si="168"/>
        <v>26</v>
      </c>
      <c r="F139" s="27">
        <f t="shared" si="164"/>
        <v>3799.9592200765333</v>
      </c>
      <c r="G139" s="27">
        <f t="shared" si="165"/>
        <v>189.99796100382667</v>
      </c>
      <c r="H139" s="28">
        <f t="shared" si="166"/>
        <v>25</v>
      </c>
      <c r="I139" s="27">
        <f t="shared" si="139"/>
        <v>250000</v>
      </c>
      <c r="J139" s="56">
        <f t="shared" si="121"/>
        <v>2.9540000000000002</v>
      </c>
      <c r="K139" s="52">
        <f t="shared" si="169"/>
        <v>738.5</v>
      </c>
      <c r="L139" s="28"/>
      <c r="M139" s="96">
        <f t="shared" si="140"/>
        <v>12.807475417484119</v>
      </c>
      <c r="N139" s="9">
        <v>0</v>
      </c>
      <c r="O139" s="30">
        <f t="shared" si="156"/>
        <v>0.88760283570198473</v>
      </c>
      <c r="P139" s="30">
        <f t="shared" si="170"/>
        <v>1.1367951498742365E-2</v>
      </c>
      <c r="Q139" s="30">
        <f t="shared" si="171"/>
        <v>0</v>
      </c>
      <c r="R139" s="30">
        <f t="shared" si="172"/>
        <v>0.87623488420324236</v>
      </c>
      <c r="S139" s="28"/>
      <c r="T139" s="52">
        <f t="shared" si="173"/>
        <v>621.10008428246385</v>
      </c>
      <c r="U139" s="52">
        <f t="shared" si="167"/>
        <v>647.09946198409443</v>
      </c>
      <c r="V139" s="19"/>
      <c r="W139" s="19"/>
      <c r="X139" s="53">
        <f t="shared" si="174"/>
        <v>3329.6568271808042</v>
      </c>
      <c r="Y139" s="53">
        <f t="shared" si="175"/>
        <v>-166.48284135904024</v>
      </c>
      <c r="Z139" s="53">
        <f t="shared" si="175"/>
        <v>-21.905872105081059</v>
      </c>
      <c r="AA139" s="53">
        <f t="shared" si="176"/>
        <v>-2841.9878746855911</v>
      </c>
      <c r="AB139" s="53">
        <f t="shared" si="177"/>
        <v>299.2802390310917</v>
      </c>
      <c r="AC139" s="53">
        <f t="shared" si="178"/>
        <v>-27.046543226501907</v>
      </c>
      <c r="AD139" s="53">
        <f t="shared" si="158"/>
        <v>310.67427006059609</v>
      </c>
      <c r="AE139" s="53">
        <f t="shared" si="179"/>
        <v>582.90796586518582</v>
      </c>
      <c r="AF139" s="19"/>
      <c r="AG139" s="46"/>
      <c r="AH139" s="19"/>
      <c r="AI139" s="55">
        <f t="shared" si="180"/>
        <v>26</v>
      </c>
      <c r="AJ139" s="27">
        <f t="shared" si="181"/>
        <v>3799.9592200765333</v>
      </c>
      <c r="AK139" s="27">
        <f t="shared" si="181"/>
        <v>189.99796100382667</v>
      </c>
      <c r="AL139" s="28">
        <f t="shared" si="182"/>
        <v>25</v>
      </c>
      <c r="AM139" s="27">
        <f t="shared" si="183"/>
        <v>250000</v>
      </c>
      <c r="AN139" s="56">
        <f t="shared" si="147"/>
        <v>2.9540000000000002</v>
      </c>
      <c r="AO139" s="52">
        <f t="shared" si="184"/>
        <v>738.5</v>
      </c>
      <c r="AP139" s="28"/>
      <c r="AQ139" s="9">
        <f t="shared" si="148"/>
        <v>10.95839615408485</v>
      </c>
      <c r="AR139" s="9">
        <f t="shared" si="185"/>
        <v>0</v>
      </c>
      <c r="AS139" s="30">
        <f t="shared" si="186"/>
        <v>0.90305928225073717</v>
      </c>
      <c r="AT139" s="30">
        <f t="shared" si="187"/>
        <v>9.8960813655271044E-3</v>
      </c>
      <c r="AU139" s="30">
        <f t="shared" si="188"/>
        <v>0</v>
      </c>
      <c r="AV139" s="30">
        <f t="shared" si="189"/>
        <v>0.89316320088521006</v>
      </c>
      <c r="AW139" s="28"/>
      <c r="AX139" s="52">
        <f t="shared" si="190"/>
        <v>631.9157327549533</v>
      </c>
      <c r="AY139" s="52">
        <f t="shared" si="191"/>
        <v>659.60102385372761</v>
      </c>
      <c r="AZ139" s="19"/>
      <c r="BA139" s="19"/>
      <c r="BB139" s="53">
        <f t="shared" si="192"/>
        <v>3329.6568271808042</v>
      </c>
      <c r="BC139" s="53">
        <f t="shared" si="193"/>
        <v>-166.48284135904024</v>
      </c>
      <c r="BD139" s="53">
        <f t="shared" si="193"/>
        <v>-21.905872105081059</v>
      </c>
      <c r="BE139" s="53">
        <f t="shared" si="194"/>
        <v>-2474.0203413817762</v>
      </c>
      <c r="BF139" s="53">
        <f t="shared" si="195"/>
        <v>667.24777233490659</v>
      </c>
      <c r="BG139" s="53">
        <f t="shared" si="196"/>
        <v>-27.046543226501907</v>
      </c>
      <c r="BH139" s="53">
        <f t="shared" si="163"/>
        <v>311.56219298377124</v>
      </c>
      <c r="BI139" s="53">
        <f t="shared" si="197"/>
        <v>951.76342209217592</v>
      </c>
    </row>
    <row r="140" spans="1:61" x14ac:dyDescent="0.2">
      <c r="A140" s="34"/>
      <c r="B140" s="89"/>
      <c r="C140" s="91"/>
      <c r="D140" s="19"/>
      <c r="E140" s="55">
        <f t="shared" si="168"/>
        <v>27</v>
      </c>
      <c r="F140" s="27">
        <f t="shared" si="164"/>
        <v>3799.9592200765333</v>
      </c>
      <c r="G140" s="27">
        <f t="shared" si="165"/>
        <v>189.99796100382667</v>
      </c>
      <c r="H140" s="28">
        <f t="shared" si="166"/>
        <v>25</v>
      </c>
      <c r="I140" s="27">
        <f t="shared" si="139"/>
        <v>250000</v>
      </c>
      <c r="J140" s="56">
        <f t="shared" si="121"/>
        <v>3.1139999999999999</v>
      </c>
      <c r="K140" s="52">
        <f t="shared" si="169"/>
        <v>778.5</v>
      </c>
      <c r="L140" s="28"/>
      <c r="M140" s="96">
        <f t="shared" si="140"/>
        <v>14.036297605946634</v>
      </c>
      <c r="N140" s="9">
        <v>0</v>
      </c>
      <c r="O140" s="30">
        <f t="shared" si="156"/>
        <v>0.87623488420324236</v>
      </c>
      <c r="P140" s="30">
        <f t="shared" si="170"/>
        <v>1.2299093607388897E-2</v>
      </c>
      <c r="Q140" s="30">
        <f t="shared" si="171"/>
        <v>0</v>
      </c>
      <c r="R140" s="30">
        <f t="shared" si="172"/>
        <v>0.86393579059585346</v>
      </c>
      <c r="S140" s="28"/>
      <c r="T140" s="52">
        <f t="shared" si="173"/>
        <v>647.09946198409443</v>
      </c>
      <c r="U140" s="52">
        <f t="shared" si="167"/>
        <v>672.57401297887191</v>
      </c>
      <c r="V140" s="19"/>
      <c r="W140" s="19"/>
      <c r="X140" s="53">
        <f t="shared" si="174"/>
        <v>3282.9207730288226</v>
      </c>
      <c r="Y140" s="53">
        <f t="shared" si="175"/>
        <v>-164.14603865144113</v>
      </c>
      <c r="Z140" s="53">
        <f t="shared" si="175"/>
        <v>-21.598394764896337</v>
      </c>
      <c r="AA140" s="53">
        <f t="shared" si="176"/>
        <v>-3074.7734018472242</v>
      </c>
      <c r="AB140" s="53">
        <f t="shared" si="177"/>
        <v>22.402937765260958</v>
      </c>
      <c r="AC140" s="53">
        <f t="shared" si="178"/>
        <v>-26.654163186308423</v>
      </c>
      <c r="AD140" s="53">
        <f t="shared" si="158"/>
        <v>309.1637115655347</v>
      </c>
      <c r="AE140" s="53">
        <f t="shared" si="179"/>
        <v>304.91248614448722</v>
      </c>
      <c r="AF140" s="19"/>
      <c r="AG140" s="46"/>
      <c r="AH140" s="19"/>
      <c r="AI140" s="55">
        <f t="shared" si="180"/>
        <v>27</v>
      </c>
      <c r="AJ140" s="27">
        <f t="shared" si="181"/>
        <v>3799.9592200765333</v>
      </c>
      <c r="AK140" s="27">
        <f t="shared" si="181"/>
        <v>189.99796100382667</v>
      </c>
      <c r="AL140" s="28">
        <f t="shared" si="182"/>
        <v>25</v>
      </c>
      <c r="AM140" s="27">
        <f t="shared" si="183"/>
        <v>250000</v>
      </c>
      <c r="AN140" s="56">
        <f t="shared" si="147"/>
        <v>3.1139999999999999</v>
      </c>
      <c r="AO140" s="52">
        <f t="shared" si="184"/>
        <v>778.5</v>
      </c>
      <c r="AP140" s="28"/>
      <c r="AQ140" s="9">
        <f t="shared" si="148"/>
        <v>12.009807139088091</v>
      </c>
      <c r="AR140" s="9">
        <f t="shared" si="185"/>
        <v>0</v>
      </c>
      <c r="AS140" s="30">
        <f t="shared" si="186"/>
        <v>0.89316320088521006</v>
      </c>
      <c r="AT140" s="30">
        <f t="shared" si="187"/>
        <v>1.0726717786361967E-2</v>
      </c>
      <c r="AU140" s="30">
        <f t="shared" si="188"/>
        <v>0</v>
      </c>
      <c r="AV140" s="30">
        <f t="shared" si="189"/>
        <v>0.88243648309884815</v>
      </c>
      <c r="AW140" s="28"/>
      <c r="AX140" s="52">
        <f t="shared" si="190"/>
        <v>659.60102385372761</v>
      </c>
      <c r="AY140" s="52">
        <f t="shared" si="191"/>
        <v>686.97680209245323</v>
      </c>
      <c r="AZ140" s="19"/>
      <c r="BA140" s="19"/>
      <c r="BB140" s="53">
        <f t="shared" si="192"/>
        <v>3282.9207730288226</v>
      </c>
      <c r="BC140" s="53">
        <f t="shared" si="193"/>
        <v>-164.14603865144113</v>
      </c>
      <c r="BD140" s="53">
        <f t="shared" si="193"/>
        <v>-21.598394764896337</v>
      </c>
      <c r="BE140" s="53">
        <f t="shared" si="194"/>
        <v>-2681.6794465904918</v>
      </c>
      <c r="BF140" s="53">
        <f t="shared" si="195"/>
        <v>415.4968930219934</v>
      </c>
      <c r="BG140" s="53">
        <f t="shared" si="196"/>
        <v>-26.654163186308423</v>
      </c>
      <c r="BH140" s="53">
        <f t="shared" si="163"/>
        <v>310.19004146038787</v>
      </c>
      <c r="BI140" s="53">
        <f t="shared" si="197"/>
        <v>699.03277129607284</v>
      </c>
    </row>
    <row r="141" spans="1:61" x14ac:dyDescent="0.2">
      <c r="A141" s="34"/>
      <c r="B141" s="89"/>
      <c r="C141" s="91"/>
      <c r="D141" s="19"/>
      <c r="E141" s="55">
        <f t="shared" si="168"/>
        <v>28</v>
      </c>
      <c r="F141" s="27">
        <f t="shared" si="164"/>
        <v>3799.9592200765333</v>
      </c>
      <c r="G141" s="27">
        <f t="shared" si="165"/>
        <v>189.99796100382667</v>
      </c>
      <c r="H141" s="28">
        <f t="shared" si="166"/>
        <v>25</v>
      </c>
      <c r="I141" s="27">
        <f t="shared" si="139"/>
        <v>250000</v>
      </c>
      <c r="J141" s="56">
        <f t="shared" si="121"/>
        <v>3.2789999999999999</v>
      </c>
      <c r="K141" s="52">
        <f t="shared" si="169"/>
        <v>819.75</v>
      </c>
      <c r="L141" s="28"/>
      <c r="M141" s="96">
        <f t="shared" si="140"/>
        <v>15.408521992477764</v>
      </c>
      <c r="N141" s="9">
        <v>0</v>
      </c>
      <c r="O141" s="30">
        <f t="shared" si="156"/>
        <v>0.86393579059585346</v>
      </c>
      <c r="P141" s="30">
        <f t="shared" si="170"/>
        <v>1.3311973629484873E-2</v>
      </c>
      <c r="Q141" s="30">
        <f t="shared" si="171"/>
        <v>0</v>
      </c>
      <c r="R141" s="30">
        <f t="shared" si="172"/>
        <v>0.85062381696636857</v>
      </c>
      <c r="S141" s="28"/>
      <c r="T141" s="52">
        <f t="shared" si="173"/>
        <v>672.57401297887191</v>
      </c>
      <c r="U141" s="52">
        <f t="shared" si="167"/>
        <v>697.29887395818059</v>
      </c>
      <c r="V141" s="19"/>
      <c r="W141" s="19"/>
      <c r="X141" s="53">
        <f t="shared" si="174"/>
        <v>3232.3358160980456</v>
      </c>
      <c r="Y141" s="53">
        <f t="shared" si="175"/>
        <v>-161.61679080490231</v>
      </c>
      <c r="Z141" s="53">
        <f t="shared" si="175"/>
        <v>-21.265595424159216</v>
      </c>
      <c r="AA141" s="53">
        <f t="shared" si="176"/>
        <v>-3327.9934073712184</v>
      </c>
      <c r="AB141" s="53">
        <f t="shared" si="177"/>
        <v>-278.53997750223425</v>
      </c>
      <c r="AC141" s="53">
        <f t="shared" si="178"/>
        <v>-26.0625069887267</v>
      </c>
      <c r="AD141" s="53">
        <f t="shared" si="158"/>
        <v>307.30988579165967</v>
      </c>
      <c r="AE141" s="53">
        <f t="shared" si="179"/>
        <v>2.7074013006987343</v>
      </c>
      <c r="AF141" s="19"/>
      <c r="AG141" s="46"/>
      <c r="AH141" s="19"/>
      <c r="AI141" s="55">
        <f t="shared" si="180"/>
        <v>28</v>
      </c>
      <c r="AJ141" s="27">
        <f t="shared" si="181"/>
        <v>3799.9592200765333</v>
      </c>
      <c r="AK141" s="27">
        <f t="shared" si="181"/>
        <v>189.99796100382667</v>
      </c>
      <c r="AL141" s="28">
        <f t="shared" si="182"/>
        <v>25</v>
      </c>
      <c r="AM141" s="27">
        <f t="shared" si="183"/>
        <v>250000</v>
      </c>
      <c r="AN141" s="56">
        <f t="shared" si="147"/>
        <v>3.2789999999999999</v>
      </c>
      <c r="AO141" s="52">
        <f t="shared" si="184"/>
        <v>819.75</v>
      </c>
      <c r="AP141" s="28"/>
      <c r="AQ141" s="9">
        <f t="shared" si="148"/>
        <v>13.183916629813789</v>
      </c>
      <c r="AR141" s="9">
        <f t="shared" si="185"/>
        <v>0</v>
      </c>
      <c r="AS141" s="30">
        <f t="shared" si="186"/>
        <v>0.88243648309884815</v>
      </c>
      <c r="AT141" s="30">
        <f t="shared" si="187"/>
        <v>1.1633969024281297E-2</v>
      </c>
      <c r="AU141" s="30">
        <f t="shared" si="188"/>
        <v>0</v>
      </c>
      <c r="AV141" s="30">
        <f t="shared" si="189"/>
        <v>0.87080251407456688</v>
      </c>
      <c r="AW141" s="28"/>
      <c r="AX141" s="52">
        <f t="shared" si="190"/>
        <v>686.97680209245323</v>
      </c>
      <c r="AY141" s="52">
        <f t="shared" si="191"/>
        <v>713.84036091262624</v>
      </c>
      <c r="AZ141" s="19"/>
      <c r="BA141" s="19"/>
      <c r="BB141" s="53">
        <f t="shared" si="192"/>
        <v>3232.3358160980456</v>
      </c>
      <c r="BC141" s="53">
        <f t="shared" si="193"/>
        <v>-161.61679080490231</v>
      </c>
      <c r="BD141" s="53">
        <f t="shared" si="193"/>
        <v>-21.265595424159216</v>
      </c>
      <c r="BE141" s="53">
        <f t="shared" si="194"/>
        <v>-2908.4922560703239</v>
      </c>
      <c r="BF141" s="53">
        <f t="shared" si="195"/>
        <v>140.96117379866018</v>
      </c>
      <c r="BG141" s="53">
        <f t="shared" si="196"/>
        <v>-26.0625069887267</v>
      </c>
      <c r="BH141" s="53">
        <f t="shared" si="163"/>
        <v>308.49229909254819</v>
      </c>
      <c r="BI141" s="53">
        <f t="shared" si="197"/>
        <v>423.3909659024817</v>
      </c>
    </row>
    <row r="142" spans="1:61" x14ac:dyDescent="0.2">
      <c r="A142" s="34"/>
      <c r="B142" s="89"/>
      <c r="C142" s="91"/>
      <c r="D142" s="19"/>
      <c r="E142" s="55">
        <f t="shared" si="168"/>
        <v>29</v>
      </c>
      <c r="F142" s="27">
        <f t="shared" si="164"/>
        <v>3799.9592200765333</v>
      </c>
      <c r="G142" s="27">
        <f t="shared" si="165"/>
        <v>189.99796100382667</v>
      </c>
      <c r="H142" s="28">
        <f t="shared" si="166"/>
        <v>25</v>
      </c>
      <c r="I142" s="27">
        <f t="shared" si="139"/>
        <v>250000</v>
      </c>
      <c r="J142" s="56">
        <f t="shared" si="121"/>
        <v>3.4489999999999998</v>
      </c>
      <c r="K142" s="52">
        <f t="shared" si="169"/>
        <v>862.25</v>
      </c>
      <c r="L142" s="28"/>
      <c r="M142" s="96">
        <f t="shared" si="140"/>
        <v>16.950197080660736</v>
      </c>
      <c r="N142" s="9">
        <v>0</v>
      </c>
      <c r="O142" s="30">
        <f t="shared" si="156"/>
        <v>0.85062381696636857</v>
      </c>
      <c r="P142" s="30">
        <f t="shared" si="170"/>
        <v>1.4418241339083832E-2</v>
      </c>
      <c r="Q142" s="30">
        <f t="shared" si="171"/>
        <v>0</v>
      </c>
      <c r="R142" s="30">
        <f t="shared" si="172"/>
        <v>0.8362055756272847</v>
      </c>
      <c r="S142" s="28"/>
      <c r="T142" s="52">
        <f t="shared" si="173"/>
        <v>697.29887395818059</v>
      </c>
      <c r="U142" s="52">
        <f t="shared" si="167"/>
        <v>721.01825758462621</v>
      </c>
      <c r="V142" s="19"/>
      <c r="W142" s="19"/>
      <c r="X142" s="53">
        <f t="shared" si="174"/>
        <v>3177.5470869843052</v>
      </c>
      <c r="Y142" s="53">
        <f t="shared" si="175"/>
        <v>-158.87735434921527</v>
      </c>
      <c r="Z142" s="53">
        <f t="shared" si="175"/>
        <v>-20.905139390682116</v>
      </c>
      <c r="AA142" s="53">
        <f t="shared" si="176"/>
        <v>-3604.560334770958</v>
      </c>
      <c r="AB142" s="53">
        <f t="shared" si="177"/>
        <v>-606.79574152655005</v>
      </c>
      <c r="AC142" s="53">
        <f t="shared" si="178"/>
        <v>-25.239021838300403</v>
      </c>
      <c r="AD142" s="53">
        <f t="shared" si="158"/>
        <v>305.06665559496815</v>
      </c>
      <c r="AE142" s="53">
        <f t="shared" si="179"/>
        <v>-326.96810776988235</v>
      </c>
      <c r="AF142" s="19"/>
      <c r="AG142" s="46"/>
      <c r="AH142" s="19"/>
      <c r="AI142" s="55">
        <f t="shared" si="180"/>
        <v>29</v>
      </c>
      <c r="AJ142" s="27">
        <f t="shared" si="181"/>
        <v>3799.9592200765333</v>
      </c>
      <c r="AK142" s="27">
        <f t="shared" si="181"/>
        <v>189.99796100382667</v>
      </c>
      <c r="AL142" s="28">
        <f t="shared" si="182"/>
        <v>25</v>
      </c>
      <c r="AM142" s="27">
        <f t="shared" si="183"/>
        <v>250000</v>
      </c>
      <c r="AN142" s="56">
        <f t="shared" si="147"/>
        <v>3.4489999999999998</v>
      </c>
      <c r="AO142" s="52">
        <f t="shared" si="184"/>
        <v>862.25</v>
      </c>
      <c r="AP142" s="28"/>
      <c r="AQ142" s="9">
        <f t="shared" si="148"/>
        <v>14.503012377140344</v>
      </c>
      <c r="AR142" s="9">
        <f t="shared" si="185"/>
        <v>0</v>
      </c>
      <c r="AS142" s="30">
        <f t="shared" si="186"/>
        <v>0.87080251407456688</v>
      </c>
      <c r="AT142" s="30">
        <f t="shared" si="187"/>
        <v>1.2629259639668372E-2</v>
      </c>
      <c r="AU142" s="30">
        <f t="shared" si="188"/>
        <v>0</v>
      </c>
      <c r="AV142" s="30">
        <f t="shared" si="189"/>
        <v>0.85817325443489856</v>
      </c>
      <c r="AW142" s="28"/>
      <c r="AX142" s="52">
        <f t="shared" si="190"/>
        <v>713.84036091262624</v>
      </c>
      <c r="AY142" s="52">
        <f t="shared" si="191"/>
        <v>739.95988863649131</v>
      </c>
      <c r="AZ142" s="19"/>
      <c r="BA142" s="19"/>
      <c r="BB142" s="53">
        <f t="shared" si="192"/>
        <v>3177.5470869843052</v>
      </c>
      <c r="BC142" s="53">
        <f t="shared" si="193"/>
        <v>-158.87735434921527</v>
      </c>
      <c r="BD142" s="53">
        <f t="shared" si="193"/>
        <v>-20.905139390682116</v>
      </c>
      <c r="BE142" s="53">
        <f t="shared" si="194"/>
        <v>-3157.3149099170932</v>
      </c>
      <c r="BF142" s="53">
        <f t="shared" si="195"/>
        <v>-159.55031667268531</v>
      </c>
      <c r="BG142" s="53">
        <f t="shared" si="196"/>
        <v>-25.239021838300403</v>
      </c>
      <c r="BH142" s="53">
        <f t="shared" si="163"/>
        <v>306.42464771976893</v>
      </c>
      <c r="BI142" s="53">
        <f t="shared" si="197"/>
        <v>121.63530920878321</v>
      </c>
    </row>
    <row r="143" spans="1:61" x14ac:dyDescent="0.2">
      <c r="A143" s="34"/>
      <c r="B143" s="89"/>
      <c r="C143" s="91"/>
      <c r="D143" s="19"/>
      <c r="E143" s="55">
        <f t="shared" si="168"/>
        <v>30</v>
      </c>
      <c r="F143" s="27">
        <f t="shared" si="164"/>
        <v>3799.9592200765333</v>
      </c>
      <c r="G143" s="27">
        <f t="shared" si="165"/>
        <v>189.99796100382667</v>
      </c>
      <c r="H143" s="28">
        <f t="shared" si="166"/>
        <v>25</v>
      </c>
      <c r="I143" s="27">
        <f t="shared" si="139"/>
        <v>250000</v>
      </c>
      <c r="J143" s="56">
        <f t="shared" si="121"/>
        <v>3.625</v>
      </c>
      <c r="K143" s="52">
        <f t="shared" si="169"/>
        <v>906.25</v>
      </c>
      <c r="L143" s="28"/>
      <c r="M143" s="96">
        <f t="shared" si="140"/>
        <v>18.704439664650572</v>
      </c>
      <c r="N143" s="9">
        <v>0</v>
      </c>
      <c r="O143" s="30">
        <f t="shared" si="156"/>
        <v>0.8362055756272847</v>
      </c>
      <c r="P143" s="30">
        <f t="shared" si="170"/>
        <v>1.5640756736564947E-2</v>
      </c>
      <c r="Q143" s="30">
        <f t="shared" si="171"/>
        <v>0</v>
      </c>
      <c r="R143" s="30">
        <f t="shared" si="172"/>
        <v>0.82056481889071975</v>
      </c>
      <c r="S143" s="28"/>
      <c r="T143" s="52">
        <f t="shared" si="173"/>
        <v>721.01825758462621</v>
      </c>
      <c r="U143" s="52">
        <f t="shared" si="167"/>
        <v>743.63686711971479</v>
      </c>
      <c r="V143" s="19"/>
      <c r="W143" s="19"/>
      <c r="X143" s="53">
        <f t="shared" si="174"/>
        <v>3118.1128492142211</v>
      </c>
      <c r="Y143" s="53">
        <f t="shared" si="175"/>
        <v>-155.90564246071108</v>
      </c>
      <c r="Z143" s="53">
        <f t="shared" si="175"/>
        <v>-20.514120472267994</v>
      </c>
      <c r="AA143" s="53">
        <f t="shared" si="176"/>
        <v>-3910.1891841412366</v>
      </c>
      <c r="AB143" s="53">
        <f t="shared" si="177"/>
        <v>-968.49609785999473</v>
      </c>
      <c r="AC143" s="53">
        <f t="shared" si="178"/>
        <v>-24.360916732975468</v>
      </c>
      <c r="AD143" s="53">
        <f t="shared" si="158"/>
        <v>302.37857021025286</v>
      </c>
      <c r="AE143" s="53">
        <f t="shared" si="179"/>
        <v>-690.47844438271738</v>
      </c>
      <c r="AF143" s="19"/>
      <c r="AG143" s="46"/>
      <c r="AH143" s="19"/>
      <c r="AI143" s="55">
        <f t="shared" si="180"/>
        <v>30</v>
      </c>
      <c r="AJ143" s="27">
        <f t="shared" si="181"/>
        <v>3799.9592200765333</v>
      </c>
      <c r="AK143" s="27">
        <f t="shared" si="181"/>
        <v>189.99796100382667</v>
      </c>
      <c r="AL143" s="28">
        <f t="shared" si="182"/>
        <v>25</v>
      </c>
      <c r="AM143" s="27">
        <f t="shared" si="183"/>
        <v>250000</v>
      </c>
      <c r="AN143" s="56">
        <f t="shared" si="147"/>
        <v>3.625</v>
      </c>
      <c r="AO143" s="52">
        <f t="shared" si="184"/>
        <v>906.25</v>
      </c>
      <c r="AP143" s="28"/>
      <c r="AQ143" s="9">
        <f t="shared" si="148"/>
        <v>16.003986188066648</v>
      </c>
      <c r="AR143" s="9">
        <f t="shared" si="185"/>
        <v>0</v>
      </c>
      <c r="AS143" s="30">
        <f t="shared" si="186"/>
        <v>0.85817325443489856</v>
      </c>
      <c r="AT143" s="30">
        <f t="shared" si="187"/>
        <v>1.3734192910944321E-2</v>
      </c>
      <c r="AU143" s="30">
        <f t="shared" si="188"/>
        <v>0</v>
      </c>
      <c r="AV143" s="30">
        <f t="shared" si="189"/>
        <v>0.8444390615239542</v>
      </c>
      <c r="AW143" s="28"/>
      <c r="AX143" s="52">
        <f t="shared" si="190"/>
        <v>739.95988863649131</v>
      </c>
      <c r="AY143" s="52">
        <f t="shared" si="191"/>
        <v>765.27289950608349</v>
      </c>
      <c r="AZ143" s="19"/>
      <c r="BA143" s="19"/>
      <c r="BB143" s="53">
        <f t="shared" si="192"/>
        <v>3118.1128492142211</v>
      </c>
      <c r="BC143" s="53">
        <f t="shared" si="193"/>
        <v>-155.90564246071108</v>
      </c>
      <c r="BD143" s="53">
        <f t="shared" si="193"/>
        <v>-20.514120472267994</v>
      </c>
      <c r="BE143" s="53">
        <f t="shared" si="194"/>
        <v>-3433.5482277360802</v>
      </c>
      <c r="BF143" s="53">
        <f t="shared" si="195"/>
        <v>-491.8551414548383</v>
      </c>
      <c r="BG143" s="53">
        <f t="shared" si="196"/>
        <v>-24.360916732975468</v>
      </c>
      <c r="BH143" s="53">
        <f t="shared" si="163"/>
        <v>303.93360488580254</v>
      </c>
      <c r="BI143" s="53">
        <f t="shared" si="197"/>
        <v>-212.28245330201128</v>
      </c>
    </row>
    <row r="144" spans="1:61" x14ac:dyDescent="0.2">
      <c r="A144" s="34"/>
      <c r="B144" s="89"/>
      <c r="C144" s="91"/>
      <c r="D144" s="19"/>
      <c r="E144" s="55">
        <f t="shared" si="168"/>
        <v>31</v>
      </c>
      <c r="F144" s="27">
        <f t="shared" si="164"/>
        <v>3799.9592200765333</v>
      </c>
      <c r="G144" s="27">
        <f t="shared" si="165"/>
        <v>189.99796100382667</v>
      </c>
      <c r="H144" s="28">
        <f t="shared" si="166"/>
        <v>25</v>
      </c>
      <c r="I144" s="27">
        <f t="shared" si="139"/>
        <v>250000</v>
      </c>
      <c r="J144" s="56">
        <f t="shared" si="121"/>
        <v>3.8050000000000002</v>
      </c>
      <c r="K144" s="52">
        <f t="shared" si="169"/>
        <v>951.25</v>
      </c>
      <c r="L144" s="28"/>
      <c r="M144" s="96">
        <f t="shared" si="140"/>
        <v>20.707442522007625</v>
      </c>
      <c r="N144" s="9">
        <v>0</v>
      </c>
      <c r="O144" s="30">
        <f t="shared" si="156"/>
        <v>0.82056481889071975</v>
      </c>
      <c r="P144" s="30">
        <f t="shared" si="170"/>
        <v>1.6991798822761174E-2</v>
      </c>
      <c r="Q144" s="30">
        <f t="shared" si="171"/>
        <v>0</v>
      </c>
      <c r="R144" s="30">
        <f t="shared" si="172"/>
        <v>0.80357302006795861</v>
      </c>
      <c r="S144" s="28"/>
      <c r="T144" s="52">
        <f t="shared" si="173"/>
        <v>743.63686711971479</v>
      </c>
      <c r="U144" s="52">
        <f t="shared" si="167"/>
        <v>764.39883533964564</v>
      </c>
      <c r="V144" s="19"/>
      <c r="W144" s="19"/>
      <c r="X144" s="53">
        <f t="shared" si="174"/>
        <v>3053.5447066119846</v>
      </c>
      <c r="Y144" s="53">
        <f t="shared" si="175"/>
        <v>-152.67723533059922</v>
      </c>
      <c r="Z144" s="53">
        <f t="shared" si="175"/>
        <v>-20.089325501698966</v>
      </c>
      <c r="AA144" s="53">
        <f t="shared" si="176"/>
        <v>-4247.9497056902937</v>
      </c>
      <c r="AB144" s="53">
        <f t="shared" si="177"/>
        <v>-1367.1715599106074</v>
      </c>
      <c r="AC144" s="53">
        <f t="shared" si="178"/>
        <v>-22.750981057570449</v>
      </c>
      <c r="AD144" s="53">
        <f t="shared" si="158"/>
        <v>299.19971547786247</v>
      </c>
      <c r="AE144" s="53">
        <f t="shared" si="179"/>
        <v>-1090.7228254903152</v>
      </c>
      <c r="AF144" s="19"/>
      <c r="AG144" s="46"/>
      <c r="AH144" s="19"/>
      <c r="AI144" s="55">
        <f t="shared" si="180"/>
        <v>31</v>
      </c>
      <c r="AJ144" s="27">
        <f t="shared" si="181"/>
        <v>3799.9592200765333</v>
      </c>
      <c r="AK144" s="27">
        <f t="shared" si="181"/>
        <v>189.99796100382667</v>
      </c>
      <c r="AL144" s="28">
        <f t="shared" si="182"/>
        <v>25</v>
      </c>
      <c r="AM144" s="27">
        <f t="shared" si="183"/>
        <v>250000</v>
      </c>
      <c r="AN144" s="56">
        <f t="shared" si="147"/>
        <v>3.8050000000000002</v>
      </c>
      <c r="AO144" s="52">
        <f t="shared" si="184"/>
        <v>951.25</v>
      </c>
      <c r="AP144" s="28"/>
      <c r="AQ144" s="9">
        <f t="shared" si="148"/>
        <v>17.717805507892777</v>
      </c>
      <c r="AR144" s="9">
        <f t="shared" si="185"/>
        <v>0</v>
      </c>
      <c r="AS144" s="30">
        <f t="shared" si="186"/>
        <v>0.8444390615239542</v>
      </c>
      <c r="AT144" s="30">
        <f t="shared" si="187"/>
        <v>1.4961607055348923E-2</v>
      </c>
      <c r="AU144" s="30">
        <f t="shared" si="188"/>
        <v>0</v>
      </c>
      <c r="AV144" s="30">
        <f t="shared" si="189"/>
        <v>0.82947745446860532</v>
      </c>
      <c r="AW144" s="28"/>
      <c r="AX144" s="52">
        <f t="shared" si="190"/>
        <v>765.27289950608349</v>
      </c>
      <c r="AY144" s="52">
        <f t="shared" si="191"/>
        <v>789.04042856326078</v>
      </c>
      <c r="AZ144" s="19"/>
      <c r="BA144" s="19"/>
      <c r="BB144" s="53">
        <f t="shared" si="192"/>
        <v>3053.5447066119846</v>
      </c>
      <c r="BC144" s="53">
        <f t="shared" si="193"/>
        <v>-152.67723533059922</v>
      </c>
      <c r="BD144" s="53">
        <f t="shared" si="193"/>
        <v>-20.089325501698966</v>
      </c>
      <c r="BE144" s="53">
        <f t="shared" si="194"/>
        <v>-3740.4017638372306</v>
      </c>
      <c r="BF144" s="53">
        <f t="shared" si="195"/>
        <v>-859.62361805754426</v>
      </c>
      <c r="BG144" s="53">
        <f t="shared" si="196"/>
        <v>-22.750981057570449</v>
      </c>
      <c r="BH144" s="53">
        <f t="shared" si="163"/>
        <v>300.97595008564218</v>
      </c>
      <c r="BI144" s="53">
        <f t="shared" si="197"/>
        <v>-581.39864902947261</v>
      </c>
    </row>
    <row r="145" spans="1:61" x14ac:dyDescent="0.2">
      <c r="A145" s="34"/>
      <c r="B145" s="89"/>
      <c r="C145" s="91"/>
      <c r="D145" s="19"/>
      <c r="E145" s="55">
        <f t="shared" si="168"/>
        <v>32</v>
      </c>
      <c r="F145" s="27">
        <f t="shared" si="164"/>
        <v>3799.9592200765333</v>
      </c>
      <c r="G145" s="27">
        <f t="shared" si="165"/>
        <v>189.99796100382667</v>
      </c>
      <c r="H145" s="28">
        <f t="shared" si="166"/>
        <v>25</v>
      </c>
      <c r="I145" s="27">
        <f t="shared" si="139"/>
        <v>250000</v>
      </c>
      <c r="J145" s="56">
        <f t="shared" ref="J145:J176" si="198">J50</f>
        <v>3.99</v>
      </c>
      <c r="K145" s="52">
        <f t="shared" si="169"/>
        <v>997.5</v>
      </c>
      <c r="L145" s="28"/>
      <c r="M145" s="96">
        <f t="shared" si="140"/>
        <v>22.995587082134691</v>
      </c>
      <c r="N145" s="9">
        <v>0</v>
      </c>
      <c r="O145" s="30">
        <f t="shared" si="156"/>
        <v>0.80357302006795861</v>
      </c>
      <c r="P145" s="30">
        <f t="shared" si="170"/>
        <v>1.8478633359826708E-2</v>
      </c>
      <c r="Q145" s="30">
        <f t="shared" si="171"/>
        <v>0</v>
      </c>
      <c r="R145" s="30">
        <f t="shared" si="172"/>
        <v>0.78509438670813192</v>
      </c>
      <c r="S145" s="28"/>
      <c r="T145" s="52">
        <f t="shared" si="173"/>
        <v>764.39883533964564</v>
      </c>
      <c r="U145" s="52">
        <f t="shared" si="167"/>
        <v>783.13165074136157</v>
      </c>
      <c r="V145" s="19"/>
      <c r="W145" s="19"/>
      <c r="X145" s="53">
        <f t="shared" si="174"/>
        <v>2983.3266534018971</v>
      </c>
      <c r="Y145" s="53">
        <f t="shared" si="175"/>
        <v>-149.16633267009487</v>
      </c>
      <c r="Z145" s="53">
        <f t="shared" si="175"/>
        <v>-19.627359667703299</v>
      </c>
      <c r="AA145" s="53">
        <f t="shared" si="176"/>
        <v>-4619.6583399566771</v>
      </c>
      <c r="AB145" s="53">
        <f t="shared" si="177"/>
        <v>-1805.1253788925783</v>
      </c>
      <c r="AC145" s="53">
        <f t="shared" si="178"/>
        <v>-21.001803547991528</v>
      </c>
      <c r="AD145" s="53">
        <f t="shared" si="158"/>
        <v>295.42779364592377</v>
      </c>
      <c r="AE145" s="53">
        <f t="shared" si="179"/>
        <v>-1530.699388794646</v>
      </c>
      <c r="AF145" s="19"/>
      <c r="AG145" s="46"/>
      <c r="AH145" s="19"/>
      <c r="AI145" s="55">
        <f t="shared" si="180"/>
        <v>32</v>
      </c>
      <c r="AJ145" s="27">
        <f t="shared" si="181"/>
        <v>3799.9592200765333</v>
      </c>
      <c r="AK145" s="27">
        <f t="shared" si="181"/>
        <v>189.99796100382667</v>
      </c>
      <c r="AL145" s="28">
        <f t="shared" si="182"/>
        <v>25</v>
      </c>
      <c r="AM145" s="27">
        <f t="shared" si="183"/>
        <v>250000</v>
      </c>
      <c r="AN145" s="56">
        <f t="shared" si="147"/>
        <v>3.99</v>
      </c>
      <c r="AO145" s="52">
        <f t="shared" si="184"/>
        <v>997.5</v>
      </c>
      <c r="AP145" s="28"/>
      <c r="AQ145" s="9">
        <f t="shared" si="148"/>
        <v>19.675599197151495</v>
      </c>
      <c r="AR145" s="9">
        <f t="shared" si="185"/>
        <v>0</v>
      </c>
      <c r="AS145" s="30">
        <f t="shared" si="186"/>
        <v>0.82947745446860532</v>
      </c>
      <c r="AT145" s="30">
        <f t="shared" si="187"/>
        <v>1.6320465937197756E-2</v>
      </c>
      <c r="AU145" s="30">
        <f t="shared" si="188"/>
        <v>0</v>
      </c>
      <c r="AV145" s="30">
        <f t="shared" si="189"/>
        <v>0.81315698853140761</v>
      </c>
      <c r="AW145" s="28"/>
      <c r="AX145" s="52">
        <f t="shared" si="190"/>
        <v>789.04042856326078</v>
      </c>
      <c r="AY145" s="52">
        <f t="shared" si="191"/>
        <v>811.12409606007907</v>
      </c>
      <c r="AZ145" s="19"/>
      <c r="BA145" s="19"/>
      <c r="BB145" s="53">
        <f t="shared" si="192"/>
        <v>2983.3266534018971</v>
      </c>
      <c r="BC145" s="53">
        <f t="shared" si="193"/>
        <v>-149.16633267009487</v>
      </c>
      <c r="BD145" s="53">
        <f t="shared" si="193"/>
        <v>-19.627359667703299</v>
      </c>
      <c r="BE145" s="53">
        <f t="shared" si="194"/>
        <v>-4080.116484299439</v>
      </c>
      <c r="BF145" s="53">
        <f t="shared" si="195"/>
        <v>-1265.5835232353402</v>
      </c>
      <c r="BG145" s="53">
        <f t="shared" si="196"/>
        <v>-21.001803547991528</v>
      </c>
      <c r="BH145" s="53">
        <f t="shared" si="163"/>
        <v>297.45077317807642</v>
      </c>
      <c r="BI145" s="53">
        <f t="shared" si="197"/>
        <v>-989.13455360525541</v>
      </c>
    </row>
    <row r="146" spans="1:61" x14ac:dyDescent="0.2">
      <c r="A146" s="34"/>
      <c r="B146" s="89"/>
      <c r="C146" s="91"/>
      <c r="D146" s="19"/>
      <c r="E146" s="55">
        <f t="shared" si="168"/>
        <v>33</v>
      </c>
      <c r="F146" s="27">
        <f t="shared" si="164"/>
        <v>3799.9592200765333</v>
      </c>
      <c r="G146" s="27">
        <f t="shared" si="165"/>
        <v>189.99796100382667</v>
      </c>
      <c r="H146" s="28">
        <f t="shared" si="166"/>
        <v>25</v>
      </c>
      <c r="I146" s="27">
        <f t="shared" si="139"/>
        <v>250000</v>
      </c>
      <c r="J146" s="56">
        <f t="shared" si="198"/>
        <v>4.18</v>
      </c>
      <c r="K146" s="52">
        <f t="shared" si="169"/>
        <v>1044.9999999999998</v>
      </c>
      <c r="L146" s="28"/>
      <c r="M146" s="96">
        <f t="shared" ref="M146:M177" si="199">M51</f>
        <v>25.623223656035577</v>
      </c>
      <c r="N146" s="9">
        <v>0</v>
      </c>
      <c r="O146" s="30">
        <f t="shared" si="156"/>
        <v>0.78509438670813192</v>
      </c>
      <c r="P146" s="30">
        <f t="shared" si="170"/>
        <v>2.0116649061720549E-2</v>
      </c>
      <c r="Q146" s="30">
        <f t="shared" si="171"/>
        <v>0</v>
      </c>
      <c r="R146" s="30">
        <f t="shared" si="172"/>
        <v>0.76497773764641142</v>
      </c>
      <c r="S146" s="28"/>
      <c r="T146" s="52">
        <f t="shared" si="173"/>
        <v>783.13165074136157</v>
      </c>
      <c r="U146" s="52">
        <f t="shared" si="167"/>
        <v>799.40173584049978</v>
      </c>
      <c r="V146" s="19"/>
      <c r="W146" s="19"/>
      <c r="X146" s="53">
        <f t="shared" si="174"/>
        <v>2906.8842073227684</v>
      </c>
      <c r="Y146" s="53">
        <f t="shared" si="175"/>
        <v>-145.34421036613844</v>
      </c>
      <c r="Z146" s="53">
        <f t="shared" si="175"/>
        <v>-19.124443441160285</v>
      </c>
      <c r="AA146" s="53">
        <f t="shared" si="176"/>
        <v>-5029.1622654301373</v>
      </c>
      <c r="AB146" s="53">
        <f t="shared" si="177"/>
        <v>-2286.7467119146677</v>
      </c>
      <c r="AC146" s="53">
        <f t="shared" si="178"/>
        <v>-18.859546592209007</v>
      </c>
      <c r="AD146" s="53">
        <f t="shared" si="158"/>
        <v>291.00383755311185</v>
      </c>
      <c r="AE146" s="53">
        <f t="shared" si="179"/>
        <v>-2014.6024209537647</v>
      </c>
      <c r="AF146" s="19"/>
      <c r="AG146" s="46"/>
      <c r="AH146" s="19"/>
      <c r="AI146" s="55">
        <f t="shared" si="180"/>
        <v>33</v>
      </c>
      <c r="AJ146" s="27">
        <f t="shared" si="181"/>
        <v>3799.9592200765333</v>
      </c>
      <c r="AK146" s="27">
        <f t="shared" si="181"/>
        <v>189.99796100382667</v>
      </c>
      <c r="AL146" s="28">
        <f t="shared" si="182"/>
        <v>25</v>
      </c>
      <c r="AM146" s="27">
        <f t="shared" si="183"/>
        <v>250000</v>
      </c>
      <c r="AN146" s="56">
        <f t="shared" si="147"/>
        <v>4.18</v>
      </c>
      <c r="AO146" s="52">
        <f t="shared" si="184"/>
        <v>1044.9999999999998</v>
      </c>
      <c r="AP146" s="28"/>
      <c r="AQ146" s="9">
        <f t="shared" ref="AQ146:AQ177" si="200">AQ51</f>
        <v>21.923870740695442</v>
      </c>
      <c r="AR146" s="9">
        <f t="shared" si="185"/>
        <v>0</v>
      </c>
      <c r="AS146" s="30">
        <f t="shared" si="186"/>
        <v>0.81315698853140761</v>
      </c>
      <c r="AT146" s="30">
        <f t="shared" si="187"/>
        <v>1.7827548708455748E-2</v>
      </c>
      <c r="AU146" s="30">
        <f t="shared" si="188"/>
        <v>0</v>
      </c>
      <c r="AV146" s="30">
        <f t="shared" si="189"/>
        <v>0.7953294398229519</v>
      </c>
      <c r="AW146" s="28"/>
      <c r="AX146" s="52">
        <f t="shared" si="190"/>
        <v>811.12409606007907</v>
      </c>
      <c r="AY146" s="52">
        <f t="shared" si="191"/>
        <v>831.11926461498456</v>
      </c>
      <c r="AZ146" s="19"/>
      <c r="BA146" s="19"/>
      <c r="BB146" s="53">
        <f t="shared" si="192"/>
        <v>2906.8842073227684</v>
      </c>
      <c r="BC146" s="53">
        <f t="shared" si="193"/>
        <v>-145.34421036613844</v>
      </c>
      <c r="BD146" s="53">
        <f t="shared" si="193"/>
        <v>-19.124443441160285</v>
      </c>
      <c r="BE146" s="53">
        <f t="shared" si="194"/>
        <v>-4456.8871771139366</v>
      </c>
      <c r="BF146" s="53">
        <f t="shared" si="195"/>
        <v>-1714.471623598467</v>
      </c>
      <c r="BG146" s="53">
        <f t="shared" si="196"/>
        <v>-18.859546592209007</v>
      </c>
      <c r="BH146" s="53">
        <f t="shared" si="163"/>
        <v>293.30190908691173</v>
      </c>
      <c r="BI146" s="53">
        <f t="shared" si="197"/>
        <v>-1440.0292611037642</v>
      </c>
    </row>
    <row r="147" spans="1:61" x14ac:dyDescent="0.2">
      <c r="A147" s="34"/>
      <c r="B147" s="89"/>
      <c r="C147" s="91"/>
      <c r="D147" s="19"/>
      <c r="E147" s="55">
        <f t="shared" si="168"/>
        <v>34</v>
      </c>
      <c r="F147" s="27">
        <f t="shared" si="164"/>
        <v>3799.9592200765333</v>
      </c>
      <c r="G147" s="27">
        <f t="shared" si="165"/>
        <v>189.99796100382667</v>
      </c>
      <c r="H147" s="28">
        <f t="shared" si="166"/>
        <v>25</v>
      </c>
      <c r="I147" s="27">
        <f t="shared" si="139"/>
        <v>250000</v>
      </c>
      <c r="J147" s="56">
        <f t="shared" si="198"/>
        <v>4.375</v>
      </c>
      <c r="K147" s="52">
        <f t="shared" si="169"/>
        <v>1093.75</v>
      </c>
      <c r="L147" s="28"/>
      <c r="M147" s="96">
        <f t="shared" si="199"/>
        <v>28.637207678475217</v>
      </c>
      <c r="N147" s="9">
        <v>0</v>
      </c>
      <c r="O147" s="30">
        <f t="shared" si="156"/>
        <v>0.76497773764641142</v>
      </c>
      <c r="P147" s="30">
        <f t="shared" si="170"/>
        <v>2.1906826342390412E-2</v>
      </c>
      <c r="Q147" s="30">
        <f t="shared" si="171"/>
        <v>0</v>
      </c>
      <c r="R147" s="30">
        <f t="shared" si="172"/>
        <v>0.74307091130402103</v>
      </c>
      <c r="S147" s="28"/>
      <c r="T147" s="52">
        <f t="shared" si="173"/>
        <v>799.40173584049978</v>
      </c>
      <c r="U147" s="52">
        <f t="shared" si="167"/>
        <v>812.73380923877301</v>
      </c>
      <c r="V147" s="19"/>
      <c r="W147" s="19"/>
      <c r="X147" s="53">
        <f t="shared" si="174"/>
        <v>2823.6391605803865</v>
      </c>
      <c r="Y147" s="53">
        <f t="shared" si="175"/>
        <v>-141.18195802901934</v>
      </c>
      <c r="Z147" s="53">
        <f t="shared" si="175"/>
        <v>-18.576772782600525</v>
      </c>
      <c r="AA147" s="53">
        <f t="shared" si="176"/>
        <v>-5476.7065855976034</v>
      </c>
      <c r="AB147" s="53">
        <f t="shared" si="177"/>
        <v>-2812.8261558288368</v>
      </c>
      <c r="AC147" s="53">
        <f t="shared" si="178"/>
        <v>-16.270766440764749</v>
      </c>
      <c r="AD147" s="53">
        <f t="shared" si="158"/>
        <v>285.84715697112875</v>
      </c>
      <c r="AE147" s="53">
        <f t="shared" si="179"/>
        <v>-2543.249765298473</v>
      </c>
      <c r="AF147" s="19"/>
      <c r="AG147" s="46"/>
      <c r="AH147" s="19"/>
      <c r="AI147" s="55">
        <f t="shared" si="180"/>
        <v>34</v>
      </c>
      <c r="AJ147" s="27">
        <f t="shared" si="181"/>
        <v>3799.9592200765333</v>
      </c>
      <c r="AK147" s="27">
        <f t="shared" si="181"/>
        <v>189.99796100382667</v>
      </c>
      <c r="AL147" s="28">
        <f t="shared" si="182"/>
        <v>25</v>
      </c>
      <c r="AM147" s="27">
        <f t="shared" si="183"/>
        <v>250000</v>
      </c>
      <c r="AN147" s="56">
        <f t="shared" si="147"/>
        <v>4.375</v>
      </c>
      <c r="AO147" s="52">
        <f t="shared" si="184"/>
        <v>1093.75</v>
      </c>
      <c r="AP147" s="28"/>
      <c r="AQ147" s="9">
        <f t="shared" si="200"/>
        <v>24.502710819895359</v>
      </c>
      <c r="AR147" s="9">
        <f t="shared" si="185"/>
        <v>0</v>
      </c>
      <c r="AS147" s="30">
        <f t="shared" si="186"/>
        <v>0.7953294398229519</v>
      </c>
      <c r="AT147" s="30">
        <f t="shared" si="187"/>
        <v>1.948772727053116E-2</v>
      </c>
      <c r="AU147" s="30">
        <f t="shared" si="188"/>
        <v>0</v>
      </c>
      <c r="AV147" s="30">
        <f t="shared" si="189"/>
        <v>0.77584171255242074</v>
      </c>
      <c r="AW147" s="28"/>
      <c r="AX147" s="52">
        <f t="shared" si="190"/>
        <v>831.11926461498456</v>
      </c>
      <c r="AY147" s="52">
        <f t="shared" si="191"/>
        <v>848.57687310421022</v>
      </c>
      <c r="AZ147" s="19"/>
      <c r="BA147" s="19"/>
      <c r="BB147" s="53">
        <f t="shared" si="192"/>
        <v>2823.6391605803865</v>
      </c>
      <c r="BC147" s="53">
        <f t="shared" si="193"/>
        <v>-141.18195802901934</v>
      </c>
      <c r="BD147" s="53">
        <f t="shared" si="193"/>
        <v>-18.576772782600525</v>
      </c>
      <c r="BE147" s="53">
        <f t="shared" si="194"/>
        <v>-4871.9318176327897</v>
      </c>
      <c r="BF147" s="53">
        <f t="shared" si="195"/>
        <v>-2208.0513878640231</v>
      </c>
      <c r="BG147" s="53">
        <f t="shared" si="196"/>
        <v>-16.270766440764749</v>
      </c>
      <c r="BH147" s="53">
        <f t="shared" si="163"/>
        <v>288.45104345440018</v>
      </c>
      <c r="BI147" s="53">
        <f t="shared" si="197"/>
        <v>-1935.8711108503878</v>
      </c>
    </row>
    <row r="148" spans="1:61" x14ac:dyDescent="0.2">
      <c r="A148" s="34"/>
      <c r="B148" s="89"/>
      <c r="C148" s="91"/>
      <c r="D148" s="19"/>
      <c r="E148" s="55">
        <f t="shared" si="168"/>
        <v>35</v>
      </c>
      <c r="F148" s="27">
        <f t="shared" si="164"/>
        <v>3799.9592200765333</v>
      </c>
      <c r="G148" s="27">
        <f t="shared" si="165"/>
        <v>189.99796100382667</v>
      </c>
      <c r="H148" s="28">
        <f t="shared" si="166"/>
        <v>25</v>
      </c>
      <c r="I148" s="27">
        <f t="shared" si="139"/>
        <v>250000</v>
      </c>
      <c r="J148" s="56">
        <f t="shared" si="198"/>
        <v>4.5739999999999998</v>
      </c>
      <c r="K148" s="52">
        <f t="shared" si="169"/>
        <v>1143.5</v>
      </c>
      <c r="L148" s="28"/>
      <c r="M148" s="96">
        <f t="shared" si="199"/>
        <v>32.079455446734435</v>
      </c>
      <c r="N148" s="9">
        <v>0</v>
      </c>
      <c r="O148" s="30">
        <f t="shared" si="156"/>
        <v>0.74307091130402103</v>
      </c>
      <c r="P148" s="30">
        <f t="shared" si="170"/>
        <v>2.3837310192941698E-2</v>
      </c>
      <c r="Q148" s="30">
        <f t="shared" si="171"/>
        <v>0</v>
      </c>
      <c r="R148" s="30">
        <f t="shared" si="172"/>
        <v>0.71923360111107937</v>
      </c>
      <c r="S148" s="28"/>
      <c r="T148" s="52">
        <f t="shared" si="173"/>
        <v>812.73380923877301</v>
      </c>
      <c r="U148" s="52">
        <f t="shared" si="167"/>
        <v>822.44362287051922</v>
      </c>
      <c r="V148" s="19"/>
      <c r="W148" s="19"/>
      <c r="X148" s="53">
        <f t="shared" si="174"/>
        <v>2733.0583539308936</v>
      </c>
      <c r="Y148" s="53">
        <f t="shared" si="175"/>
        <v>-136.65291769654468</v>
      </c>
      <c r="Z148" s="53">
        <f t="shared" si="175"/>
        <v>-17.980840027776985</v>
      </c>
      <c r="AA148" s="53">
        <f t="shared" si="176"/>
        <v>-5959.3275482354247</v>
      </c>
      <c r="AB148" s="53">
        <f t="shared" si="177"/>
        <v>-3380.9029520288527</v>
      </c>
      <c r="AC148" s="53">
        <f t="shared" si="178"/>
        <v>-13.007186525385572</v>
      </c>
      <c r="AD148" s="53">
        <f t="shared" si="158"/>
        <v>279.8771513378054</v>
      </c>
      <c r="AE148" s="53">
        <f t="shared" si="179"/>
        <v>-3114.0329872164325</v>
      </c>
      <c r="AF148" s="19"/>
      <c r="AG148" s="46"/>
      <c r="AH148" s="19"/>
      <c r="AI148" s="55">
        <f t="shared" si="180"/>
        <v>35</v>
      </c>
      <c r="AJ148" s="27">
        <f t="shared" si="181"/>
        <v>3799.9592200765333</v>
      </c>
      <c r="AK148" s="27">
        <f t="shared" si="181"/>
        <v>189.99796100382667</v>
      </c>
      <c r="AL148" s="28">
        <f t="shared" si="182"/>
        <v>25</v>
      </c>
      <c r="AM148" s="27">
        <f t="shared" si="183"/>
        <v>250000</v>
      </c>
      <c r="AN148" s="56">
        <f t="shared" si="147"/>
        <v>4.5739999999999998</v>
      </c>
      <c r="AO148" s="52">
        <f t="shared" si="184"/>
        <v>1143.5</v>
      </c>
      <c r="AP148" s="28"/>
      <c r="AQ148" s="9">
        <f t="shared" si="200"/>
        <v>27.447984066612154</v>
      </c>
      <c r="AR148" s="9">
        <f t="shared" si="185"/>
        <v>0</v>
      </c>
      <c r="AS148" s="30">
        <f t="shared" si="186"/>
        <v>0.77584171255242074</v>
      </c>
      <c r="AT148" s="30">
        <f t="shared" si="187"/>
        <v>2.129529096435193E-2</v>
      </c>
      <c r="AU148" s="30">
        <f t="shared" si="188"/>
        <v>0</v>
      </c>
      <c r="AV148" s="30">
        <f t="shared" si="189"/>
        <v>0.75454642158806884</v>
      </c>
      <c r="AW148" s="28"/>
      <c r="AX148" s="52">
        <f t="shared" si="190"/>
        <v>848.57687310421022</v>
      </c>
      <c r="AY148" s="52">
        <f t="shared" si="191"/>
        <v>862.82383308595672</v>
      </c>
      <c r="AZ148" s="19"/>
      <c r="BA148" s="19"/>
      <c r="BB148" s="53">
        <f t="shared" si="192"/>
        <v>2733.0583539308936</v>
      </c>
      <c r="BC148" s="53">
        <f t="shared" si="193"/>
        <v>-136.65291769654468</v>
      </c>
      <c r="BD148" s="53">
        <f t="shared" si="193"/>
        <v>-17.980840027776985</v>
      </c>
      <c r="BE148" s="53">
        <f t="shared" si="194"/>
        <v>-5323.8227410879826</v>
      </c>
      <c r="BF148" s="53">
        <f t="shared" si="195"/>
        <v>-2745.3981448814106</v>
      </c>
      <c r="BG148" s="53">
        <f t="shared" si="196"/>
        <v>-13.007186525385572</v>
      </c>
      <c r="BH148" s="53">
        <f t="shared" si="163"/>
        <v>282.81972830153552</v>
      </c>
      <c r="BI148" s="53">
        <f t="shared" si="197"/>
        <v>-2475.5856031052604</v>
      </c>
    </row>
    <row r="149" spans="1:61" x14ac:dyDescent="0.2">
      <c r="A149" s="34"/>
      <c r="B149" s="89"/>
      <c r="C149" s="91"/>
      <c r="D149" s="19"/>
      <c r="E149" s="55">
        <f t="shared" si="168"/>
        <v>36</v>
      </c>
      <c r="F149" s="27">
        <f t="shared" si="164"/>
        <v>3799.9592200765333</v>
      </c>
      <c r="G149" s="27">
        <f t="shared" si="165"/>
        <v>189.99796100382667</v>
      </c>
      <c r="H149" s="28">
        <f t="shared" si="166"/>
        <v>25</v>
      </c>
      <c r="I149" s="27">
        <f t="shared" si="139"/>
        <v>250000</v>
      </c>
      <c r="J149" s="56">
        <f t="shared" si="198"/>
        <v>4.7770000000000001</v>
      </c>
      <c r="K149" s="52">
        <f t="shared" si="169"/>
        <v>1194.25</v>
      </c>
      <c r="L149" s="28"/>
      <c r="M149" s="96">
        <f t="shared" si="199"/>
        <v>35.983846857204576</v>
      </c>
      <c r="N149" s="9">
        <v>0</v>
      </c>
      <c r="O149" s="30">
        <f t="shared" si="156"/>
        <v>0.71923360111107937</v>
      </c>
      <c r="P149" s="30">
        <f t="shared" si="170"/>
        <v>2.5880791756936843E-2</v>
      </c>
      <c r="Q149" s="30">
        <f t="shared" si="171"/>
        <v>0</v>
      </c>
      <c r="R149" s="30">
        <f t="shared" si="172"/>
        <v>0.69335280935414256</v>
      </c>
      <c r="S149" s="28"/>
      <c r="T149" s="52">
        <f t="shared" si="173"/>
        <v>822.44362287051922</v>
      </c>
      <c r="U149" s="52">
        <f t="shared" si="167"/>
        <v>828.03659257118477</v>
      </c>
      <c r="V149" s="19"/>
      <c r="W149" s="19"/>
      <c r="X149" s="53">
        <f t="shared" si="174"/>
        <v>2634.7124006712406</v>
      </c>
      <c r="Y149" s="53">
        <f t="shared" si="175"/>
        <v>-131.73562003356204</v>
      </c>
      <c r="Z149" s="53">
        <f t="shared" si="175"/>
        <v>-17.333820233853565</v>
      </c>
      <c r="AA149" s="53">
        <f t="shared" si="176"/>
        <v>-6470.1979392342109</v>
      </c>
      <c r="AB149" s="53">
        <f t="shared" si="177"/>
        <v>-3984.5549788303861</v>
      </c>
      <c r="AC149" s="53">
        <f t="shared" si="178"/>
        <v>-9.2431410507585188</v>
      </c>
      <c r="AD149" s="53">
        <f t="shared" si="158"/>
        <v>273.00415809367314</v>
      </c>
      <c r="AE149" s="53">
        <f t="shared" si="179"/>
        <v>-3720.7939617874713</v>
      </c>
      <c r="AF149" s="19"/>
      <c r="AG149" s="46"/>
      <c r="AH149" s="19"/>
      <c r="AI149" s="55">
        <f t="shared" si="180"/>
        <v>36</v>
      </c>
      <c r="AJ149" s="27">
        <f t="shared" si="181"/>
        <v>3799.9592200765333</v>
      </c>
      <c r="AK149" s="27">
        <f t="shared" si="181"/>
        <v>189.99796100382667</v>
      </c>
      <c r="AL149" s="28">
        <f t="shared" si="182"/>
        <v>25</v>
      </c>
      <c r="AM149" s="27">
        <f t="shared" si="183"/>
        <v>250000</v>
      </c>
      <c r="AN149" s="56">
        <f t="shared" si="147"/>
        <v>4.7770000000000001</v>
      </c>
      <c r="AO149" s="52">
        <f t="shared" si="184"/>
        <v>1194.25</v>
      </c>
      <c r="AP149" s="28"/>
      <c r="AQ149" s="9">
        <f t="shared" si="200"/>
        <v>30.788678967195668</v>
      </c>
      <c r="AR149" s="9">
        <f t="shared" si="185"/>
        <v>0</v>
      </c>
      <c r="AS149" s="30">
        <f t="shared" si="186"/>
        <v>0.75454642158806884</v>
      </c>
      <c r="AT149" s="30">
        <f t="shared" si="187"/>
        <v>2.3231487540121332E-2</v>
      </c>
      <c r="AU149" s="30">
        <f t="shared" si="188"/>
        <v>0</v>
      </c>
      <c r="AV149" s="30">
        <f t="shared" si="189"/>
        <v>0.73131493404794745</v>
      </c>
      <c r="AW149" s="28"/>
      <c r="AX149" s="52">
        <f t="shared" si="190"/>
        <v>862.82383308595672</v>
      </c>
      <c r="AY149" s="52">
        <f t="shared" si="191"/>
        <v>873.37285998676123</v>
      </c>
      <c r="AZ149" s="19"/>
      <c r="BA149" s="19"/>
      <c r="BB149" s="53">
        <f t="shared" si="192"/>
        <v>2634.7124006712406</v>
      </c>
      <c r="BC149" s="53">
        <f t="shared" si="193"/>
        <v>-131.73562003356204</v>
      </c>
      <c r="BD149" s="53">
        <f t="shared" si="193"/>
        <v>-17.333820233853565</v>
      </c>
      <c r="BE149" s="53">
        <f t="shared" si="194"/>
        <v>-5807.871885030333</v>
      </c>
      <c r="BF149" s="53">
        <f t="shared" si="195"/>
        <v>-3322.2289246265082</v>
      </c>
      <c r="BG149" s="53">
        <f t="shared" si="196"/>
        <v>-9.2431410507585188</v>
      </c>
      <c r="BH149" s="53">
        <f t="shared" si="163"/>
        <v>276.31921723082195</v>
      </c>
      <c r="BI149" s="53">
        <f t="shared" si="197"/>
        <v>-3055.1528484464448</v>
      </c>
    </row>
    <row r="150" spans="1:61" x14ac:dyDescent="0.2">
      <c r="A150" s="34"/>
      <c r="B150" s="89"/>
      <c r="C150" s="91"/>
      <c r="D150" s="19"/>
      <c r="E150" s="55">
        <f t="shared" si="168"/>
        <v>37</v>
      </c>
      <c r="F150" s="27">
        <f t="shared" si="164"/>
        <v>3799.9592200765333</v>
      </c>
      <c r="G150" s="27">
        <f t="shared" si="165"/>
        <v>189.99796100382667</v>
      </c>
      <c r="H150" s="28">
        <f t="shared" si="166"/>
        <v>25</v>
      </c>
      <c r="I150" s="27">
        <f t="shared" si="139"/>
        <v>250000</v>
      </c>
      <c r="J150" s="56">
        <f t="shared" si="198"/>
        <v>4.984</v>
      </c>
      <c r="K150" s="52">
        <f t="shared" si="169"/>
        <v>1246</v>
      </c>
      <c r="L150" s="28"/>
      <c r="M150" s="96">
        <f t="shared" si="199"/>
        <v>40.388565248208387</v>
      </c>
      <c r="N150" s="9">
        <v>0</v>
      </c>
      <c r="O150" s="30">
        <f t="shared" si="156"/>
        <v>0.69335280935414256</v>
      </c>
      <c r="P150" s="30">
        <f t="shared" si="170"/>
        <v>2.8003525180628375E-2</v>
      </c>
      <c r="Q150" s="30">
        <f t="shared" si="171"/>
        <v>0</v>
      </c>
      <c r="R150" s="30">
        <f t="shared" si="172"/>
        <v>0.66534928417351424</v>
      </c>
      <c r="S150" s="28"/>
      <c r="T150" s="52">
        <f t="shared" si="173"/>
        <v>828.03659257118477</v>
      </c>
      <c r="U150" s="52">
        <f t="shared" si="167"/>
        <v>829.02520808019869</v>
      </c>
      <c r="V150" s="19"/>
      <c r="W150" s="19"/>
      <c r="X150" s="53">
        <f t="shared" si="174"/>
        <v>2528.3001469664669</v>
      </c>
      <c r="Y150" s="53">
        <f t="shared" si="175"/>
        <v>-126.41500734832336</v>
      </c>
      <c r="Z150" s="53">
        <f t="shared" si="175"/>
        <v>-16.633732104337856</v>
      </c>
      <c r="AA150" s="53">
        <f t="shared" si="176"/>
        <v>-7000.8812951570935</v>
      </c>
      <c r="AB150" s="53">
        <f t="shared" si="177"/>
        <v>-4615.6298876432884</v>
      </c>
      <c r="AC150" s="53">
        <f t="shared" si="178"/>
        <v>-4.9728723283550824</v>
      </c>
      <c r="AD150" s="53">
        <f t="shared" si="158"/>
        <v>265.16408640379962</v>
      </c>
      <c r="AE150" s="53">
        <f t="shared" si="179"/>
        <v>-4355.4386735678436</v>
      </c>
      <c r="AF150" s="19"/>
      <c r="AG150" s="46"/>
      <c r="AH150" s="19"/>
      <c r="AI150" s="55">
        <f t="shared" si="180"/>
        <v>37</v>
      </c>
      <c r="AJ150" s="27">
        <f t="shared" si="181"/>
        <v>3799.9592200765333</v>
      </c>
      <c r="AK150" s="27">
        <f t="shared" si="181"/>
        <v>189.99796100382667</v>
      </c>
      <c r="AL150" s="28">
        <f t="shared" si="182"/>
        <v>25</v>
      </c>
      <c r="AM150" s="27">
        <f t="shared" si="183"/>
        <v>250000</v>
      </c>
      <c r="AN150" s="56">
        <f t="shared" si="147"/>
        <v>4.984</v>
      </c>
      <c r="AO150" s="52">
        <f t="shared" si="184"/>
        <v>1246</v>
      </c>
      <c r="AP150" s="28"/>
      <c r="AQ150" s="9">
        <f t="shared" si="200"/>
        <v>34.557466140498306</v>
      </c>
      <c r="AR150" s="9">
        <f t="shared" si="185"/>
        <v>0</v>
      </c>
      <c r="AS150" s="30">
        <f t="shared" si="186"/>
        <v>0.73131493404794745</v>
      </c>
      <c r="AT150" s="30">
        <f t="shared" si="187"/>
        <v>2.5272391071402694E-2</v>
      </c>
      <c r="AU150" s="30">
        <f t="shared" si="188"/>
        <v>0</v>
      </c>
      <c r="AV150" s="30">
        <f t="shared" si="189"/>
        <v>0.70604254297654478</v>
      </c>
      <c r="AW150" s="28"/>
      <c r="AX150" s="52">
        <f t="shared" si="190"/>
        <v>873.37285998676123</v>
      </c>
      <c r="AY150" s="52">
        <f t="shared" si="191"/>
        <v>879.7290085487748</v>
      </c>
      <c r="AZ150" s="19"/>
      <c r="BA150" s="19"/>
      <c r="BB150" s="53">
        <f t="shared" si="192"/>
        <v>2528.3001469664669</v>
      </c>
      <c r="BC150" s="53">
        <f t="shared" si="193"/>
        <v>-126.41500734832336</v>
      </c>
      <c r="BD150" s="53">
        <f t="shared" si="193"/>
        <v>-16.633732104337856</v>
      </c>
      <c r="BE150" s="53">
        <f t="shared" si="194"/>
        <v>-6318.0977678506733</v>
      </c>
      <c r="BF150" s="53">
        <f t="shared" si="195"/>
        <v>-3932.8463603368677</v>
      </c>
      <c r="BG150" s="53">
        <f t="shared" si="196"/>
        <v>-4.9728723283550824</v>
      </c>
      <c r="BH150" s="53">
        <f t="shared" si="163"/>
        <v>268.88601867553336</v>
      </c>
      <c r="BI150" s="53">
        <f t="shared" si="197"/>
        <v>-3668.9332139896896</v>
      </c>
    </row>
    <row r="151" spans="1:61" x14ac:dyDescent="0.2">
      <c r="A151" s="34"/>
      <c r="B151" s="89"/>
      <c r="C151" s="91"/>
      <c r="D151" s="19"/>
      <c r="E151" s="55">
        <f t="shared" si="168"/>
        <v>38</v>
      </c>
      <c r="F151" s="27">
        <f t="shared" si="164"/>
        <v>3799.9592200765333</v>
      </c>
      <c r="G151" s="27">
        <f t="shared" si="165"/>
        <v>189.99796100382667</v>
      </c>
      <c r="H151" s="28">
        <f t="shared" si="166"/>
        <v>25</v>
      </c>
      <c r="I151" s="27">
        <f t="shared" si="139"/>
        <v>250000</v>
      </c>
      <c r="J151" s="56">
        <f t="shared" si="198"/>
        <v>5.194</v>
      </c>
      <c r="K151" s="52">
        <f t="shared" si="169"/>
        <v>1298.5</v>
      </c>
      <c r="L151" s="28"/>
      <c r="M151" s="96">
        <f t="shared" si="199"/>
        <v>45.350819239364668</v>
      </c>
      <c r="N151" s="9">
        <v>0</v>
      </c>
      <c r="O151" s="30">
        <f t="shared" si="156"/>
        <v>0.66534928417351424</v>
      </c>
      <c r="P151" s="30">
        <f t="shared" si="170"/>
        <v>3.0174135117593721E-2</v>
      </c>
      <c r="Q151" s="30">
        <f t="shared" si="171"/>
        <v>0</v>
      </c>
      <c r="R151" s="30">
        <f t="shared" si="172"/>
        <v>0.63517514905592054</v>
      </c>
      <c r="S151" s="28"/>
      <c r="T151" s="52">
        <f t="shared" si="173"/>
        <v>829.02520808019869</v>
      </c>
      <c r="U151" s="52">
        <f t="shared" si="167"/>
        <v>824.77493104911287</v>
      </c>
      <c r="V151" s="19"/>
      <c r="W151" s="19"/>
      <c r="X151" s="53">
        <f t="shared" si="174"/>
        <v>2413.6396640185317</v>
      </c>
      <c r="Y151" s="53">
        <f t="shared" si="175"/>
        <v>-120.68198320092658</v>
      </c>
      <c r="Z151" s="53">
        <f t="shared" si="175"/>
        <v>-15.879378726398013</v>
      </c>
      <c r="AA151" s="53">
        <f t="shared" si="176"/>
        <v>-7543.5337793984299</v>
      </c>
      <c r="AB151" s="53">
        <f t="shared" si="177"/>
        <v>-5266.4554773072232</v>
      </c>
      <c r="AC151" s="53">
        <f t="shared" si="178"/>
        <v>-3.8445044046597765E-2</v>
      </c>
      <c r="AD151" s="53">
        <f t="shared" si="158"/>
        <v>256.30272469226378</v>
      </c>
      <c r="AE151" s="53">
        <f t="shared" si="179"/>
        <v>-5010.1911976590063</v>
      </c>
      <c r="AF151" s="19"/>
      <c r="AG151" s="46"/>
      <c r="AH151" s="19"/>
      <c r="AI151" s="55">
        <f t="shared" si="180"/>
        <v>38</v>
      </c>
      <c r="AJ151" s="27">
        <f t="shared" si="181"/>
        <v>3799.9592200765333</v>
      </c>
      <c r="AK151" s="27">
        <f t="shared" si="181"/>
        <v>189.99796100382667</v>
      </c>
      <c r="AL151" s="28">
        <f t="shared" si="182"/>
        <v>25</v>
      </c>
      <c r="AM151" s="27">
        <f t="shared" si="183"/>
        <v>250000</v>
      </c>
      <c r="AN151" s="56">
        <f t="shared" si="147"/>
        <v>5.194</v>
      </c>
      <c r="AO151" s="52">
        <f t="shared" si="184"/>
        <v>1298.5</v>
      </c>
      <c r="AP151" s="28"/>
      <c r="AQ151" s="9">
        <f t="shared" si="200"/>
        <v>38.803294711681396</v>
      </c>
      <c r="AR151" s="9">
        <f t="shared" si="185"/>
        <v>0</v>
      </c>
      <c r="AS151" s="30">
        <f t="shared" si="186"/>
        <v>0.70604254297654478</v>
      </c>
      <c r="AT151" s="30">
        <f t="shared" si="187"/>
        <v>2.7396776874103846E-2</v>
      </c>
      <c r="AU151" s="30">
        <f t="shared" si="188"/>
        <v>0</v>
      </c>
      <c r="AV151" s="30">
        <f t="shared" si="189"/>
        <v>0.67864576610244098</v>
      </c>
      <c r="AW151" s="28"/>
      <c r="AX151" s="52">
        <f t="shared" si="190"/>
        <v>879.7290085487748</v>
      </c>
      <c r="AY151" s="52">
        <f t="shared" si="191"/>
        <v>881.22152728401966</v>
      </c>
      <c r="AZ151" s="19"/>
      <c r="BA151" s="19"/>
      <c r="BB151" s="53">
        <f t="shared" si="192"/>
        <v>2413.6396640185317</v>
      </c>
      <c r="BC151" s="53">
        <f t="shared" si="193"/>
        <v>-120.68198320092658</v>
      </c>
      <c r="BD151" s="53">
        <f t="shared" si="193"/>
        <v>-15.879378726398013</v>
      </c>
      <c r="BE151" s="53">
        <f t="shared" si="194"/>
        <v>-6849.1942185259613</v>
      </c>
      <c r="BF151" s="53">
        <f t="shared" si="195"/>
        <v>-4572.1159164347537</v>
      </c>
      <c r="BG151" s="53">
        <f t="shared" si="196"/>
        <v>-3.8445044046597765E-2</v>
      </c>
      <c r="BH151" s="53">
        <f t="shared" si="163"/>
        <v>260.46531067521801</v>
      </c>
      <c r="BI151" s="53">
        <f t="shared" si="197"/>
        <v>-4311.6890508035831</v>
      </c>
    </row>
    <row r="152" spans="1:61" x14ac:dyDescent="0.2">
      <c r="A152" s="34"/>
      <c r="B152" s="89"/>
      <c r="C152" s="91"/>
      <c r="D152" s="19"/>
      <c r="E152" s="55">
        <f t="shared" si="168"/>
        <v>39</v>
      </c>
      <c r="F152" s="27">
        <f t="shared" si="164"/>
        <v>3799.9592200765333</v>
      </c>
      <c r="G152" s="27">
        <f t="shared" si="165"/>
        <v>189.99796100382667</v>
      </c>
      <c r="H152" s="28">
        <f t="shared" si="166"/>
        <v>25</v>
      </c>
      <c r="I152" s="27">
        <f t="shared" si="139"/>
        <v>250000</v>
      </c>
      <c r="J152" s="56">
        <f t="shared" si="198"/>
        <v>5.407</v>
      </c>
      <c r="K152" s="52">
        <f t="shared" si="169"/>
        <v>1351.75</v>
      </c>
      <c r="L152" s="28"/>
      <c r="M152" s="96">
        <f t="shared" si="199"/>
        <v>50.932973429504443</v>
      </c>
      <c r="N152" s="9">
        <v>0</v>
      </c>
      <c r="O152" s="30">
        <f t="shared" si="156"/>
        <v>0.63517514905592054</v>
      </c>
      <c r="P152" s="30">
        <f t="shared" si="170"/>
        <v>3.2351358989946725E-2</v>
      </c>
      <c r="Q152" s="30">
        <f t="shared" si="171"/>
        <v>0</v>
      </c>
      <c r="R152" s="30">
        <f t="shared" si="172"/>
        <v>0.60282379006597386</v>
      </c>
      <c r="S152" s="28"/>
      <c r="T152" s="52">
        <f t="shared" si="173"/>
        <v>824.77493104911287</v>
      </c>
      <c r="U152" s="52">
        <f t="shared" si="167"/>
        <v>814.86705822168017</v>
      </c>
      <c r="V152" s="19"/>
      <c r="W152" s="19"/>
      <c r="X152" s="53">
        <f t="shared" si="174"/>
        <v>2290.7058191426777</v>
      </c>
      <c r="Y152" s="53">
        <f t="shared" si="175"/>
        <v>-114.5352909571339</v>
      </c>
      <c r="Z152" s="53">
        <f t="shared" si="175"/>
        <v>-15.070594751649347</v>
      </c>
      <c r="AA152" s="53">
        <f t="shared" si="176"/>
        <v>-8087.8397474866815</v>
      </c>
      <c r="AB152" s="53">
        <f t="shared" si="177"/>
        <v>-5926.7398140527876</v>
      </c>
      <c r="AC152" s="53">
        <f t="shared" si="178"/>
        <v>5.3580377629677267</v>
      </c>
      <c r="AD152" s="53">
        <f t="shared" si="158"/>
        <v>246.36601968253032</v>
      </c>
      <c r="AE152" s="53">
        <f t="shared" si="179"/>
        <v>-5675.0157566072894</v>
      </c>
      <c r="AF152" s="19"/>
      <c r="AG152" s="46"/>
      <c r="AH152" s="19"/>
      <c r="AI152" s="55">
        <f t="shared" si="180"/>
        <v>39</v>
      </c>
      <c r="AJ152" s="27">
        <f t="shared" si="181"/>
        <v>3799.9592200765333</v>
      </c>
      <c r="AK152" s="27">
        <f t="shared" si="181"/>
        <v>189.99796100382667</v>
      </c>
      <c r="AL152" s="28">
        <f t="shared" si="182"/>
        <v>25</v>
      </c>
      <c r="AM152" s="27">
        <f t="shared" si="183"/>
        <v>250000</v>
      </c>
      <c r="AN152" s="56">
        <f t="shared" si="147"/>
        <v>5.407</v>
      </c>
      <c r="AO152" s="52">
        <f t="shared" si="184"/>
        <v>1351.75</v>
      </c>
      <c r="AP152" s="28"/>
      <c r="AQ152" s="9">
        <f t="shared" si="200"/>
        <v>43.579525390619743</v>
      </c>
      <c r="AR152" s="9">
        <f t="shared" si="185"/>
        <v>0</v>
      </c>
      <c r="AS152" s="30">
        <f t="shared" si="186"/>
        <v>0.67864576610244098</v>
      </c>
      <c r="AT152" s="30">
        <f t="shared" si="187"/>
        <v>2.9575060395097913E-2</v>
      </c>
      <c r="AU152" s="30">
        <f t="shared" si="188"/>
        <v>0</v>
      </c>
      <c r="AV152" s="30">
        <f t="shared" si="189"/>
        <v>0.64907070570734304</v>
      </c>
      <c r="AW152" s="28"/>
      <c r="AX152" s="52">
        <f t="shared" si="190"/>
        <v>881.22152728401966</v>
      </c>
      <c r="AY152" s="52">
        <f t="shared" si="191"/>
        <v>877.38132643990093</v>
      </c>
      <c r="AZ152" s="19"/>
      <c r="BA152" s="19"/>
      <c r="BB152" s="53">
        <f t="shared" si="192"/>
        <v>2290.7058191426777</v>
      </c>
      <c r="BC152" s="53">
        <f t="shared" si="193"/>
        <v>-114.5352909571339</v>
      </c>
      <c r="BD152" s="53">
        <f t="shared" si="193"/>
        <v>-15.070594751649347</v>
      </c>
      <c r="BE152" s="53">
        <f t="shared" si="194"/>
        <v>-7393.7650987744782</v>
      </c>
      <c r="BF152" s="53">
        <f t="shared" si="195"/>
        <v>-5232.6651653405843</v>
      </c>
      <c r="BG152" s="53">
        <f t="shared" si="196"/>
        <v>5.3580377629677267</v>
      </c>
      <c r="BH152" s="53">
        <f t="shared" si="163"/>
        <v>251.00006699459561</v>
      </c>
      <c r="BI152" s="53">
        <f t="shared" si="197"/>
        <v>-4976.3070605830208</v>
      </c>
    </row>
    <row r="153" spans="1:61" x14ac:dyDescent="0.2">
      <c r="A153" s="34"/>
      <c r="B153" s="89"/>
      <c r="C153" s="91"/>
      <c r="D153" s="19"/>
      <c r="E153" s="55">
        <f t="shared" si="168"/>
        <v>40</v>
      </c>
      <c r="F153" s="27">
        <f t="shared" si="164"/>
        <v>3799.9592200765333</v>
      </c>
      <c r="G153" s="27">
        <f t="shared" si="165"/>
        <v>189.99796100382667</v>
      </c>
      <c r="H153" s="28">
        <f t="shared" si="166"/>
        <v>25</v>
      </c>
      <c r="I153" s="27">
        <f t="shared" si="139"/>
        <v>250000</v>
      </c>
      <c r="J153" s="56">
        <f t="shared" si="198"/>
        <v>5.6219999999999999</v>
      </c>
      <c r="K153" s="52">
        <f t="shared" si="169"/>
        <v>1405.5</v>
      </c>
      <c r="L153" s="28"/>
      <c r="M153" s="96">
        <f t="shared" si="199"/>
        <v>57.198201384599741</v>
      </c>
      <c r="N153" s="9">
        <v>0</v>
      </c>
      <c r="O153" s="30">
        <f t="shared" si="156"/>
        <v>0.60282379006597386</v>
      </c>
      <c r="P153" s="30">
        <f t="shared" si="170"/>
        <v>3.4480436543621255E-2</v>
      </c>
      <c r="Q153" s="30">
        <f t="shared" si="171"/>
        <v>0</v>
      </c>
      <c r="R153" s="30">
        <f t="shared" si="172"/>
        <v>0.56834335352235266</v>
      </c>
      <c r="S153" s="28"/>
      <c r="T153" s="52">
        <f t="shared" si="173"/>
        <v>814.86705822168017</v>
      </c>
      <c r="U153" s="52">
        <f t="shared" si="167"/>
        <v>798.80658337566661</v>
      </c>
      <c r="V153" s="19"/>
      <c r="W153" s="19"/>
      <c r="X153" s="53">
        <f t="shared" si="174"/>
        <v>2159.6815663864804</v>
      </c>
      <c r="Y153" s="53">
        <f t="shared" si="175"/>
        <v>-107.98407831932404</v>
      </c>
      <c r="Z153" s="53">
        <f t="shared" si="175"/>
        <v>-14.208583838058816</v>
      </c>
      <c r="AA153" s="53">
        <f t="shared" si="176"/>
        <v>-8620.1091359053135</v>
      </c>
      <c r="AB153" s="53">
        <f t="shared" si="177"/>
        <v>-6582.6202316762156</v>
      </c>
      <c r="AC153" s="53">
        <f t="shared" si="178"/>
        <v>11.329170798614285</v>
      </c>
      <c r="AD153" s="53">
        <f t="shared" si="158"/>
        <v>235.33386628504417</v>
      </c>
      <c r="AE153" s="53">
        <f t="shared" si="179"/>
        <v>-6335.9571945925572</v>
      </c>
      <c r="AF153" s="19"/>
      <c r="AG153" s="46"/>
      <c r="AH153" s="19"/>
      <c r="AI153" s="55">
        <f t="shared" si="180"/>
        <v>40</v>
      </c>
      <c r="AJ153" s="27">
        <f t="shared" si="181"/>
        <v>3799.9592200765333</v>
      </c>
      <c r="AK153" s="27">
        <f t="shared" si="181"/>
        <v>189.99796100382667</v>
      </c>
      <c r="AL153" s="28">
        <f t="shared" si="182"/>
        <v>25</v>
      </c>
      <c r="AM153" s="27">
        <f t="shared" si="183"/>
        <v>250000</v>
      </c>
      <c r="AN153" s="56">
        <f t="shared" si="147"/>
        <v>5.6219999999999999</v>
      </c>
      <c r="AO153" s="52">
        <f t="shared" si="184"/>
        <v>1405.5</v>
      </c>
      <c r="AP153" s="28"/>
      <c r="AQ153" s="9">
        <f t="shared" si="200"/>
        <v>48.940211059698157</v>
      </c>
      <c r="AR153" s="9">
        <f t="shared" si="185"/>
        <v>0</v>
      </c>
      <c r="AS153" s="30">
        <f t="shared" si="186"/>
        <v>0.64907070570734304</v>
      </c>
      <c r="AT153" s="30">
        <f t="shared" si="187"/>
        <v>3.1765657329984598E-2</v>
      </c>
      <c r="AU153" s="30">
        <f t="shared" si="188"/>
        <v>0</v>
      </c>
      <c r="AV153" s="30">
        <f t="shared" si="189"/>
        <v>0.61730504837735845</v>
      </c>
      <c r="AW153" s="28"/>
      <c r="AX153" s="52">
        <f t="shared" si="190"/>
        <v>877.38132643990093</v>
      </c>
      <c r="AY153" s="52">
        <f t="shared" si="191"/>
        <v>867.62224549437724</v>
      </c>
      <c r="AZ153" s="19"/>
      <c r="BA153" s="19"/>
      <c r="BB153" s="53">
        <f t="shared" si="192"/>
        <v>2159.6815663864804</v>
      </c>
      <c r="BC153" s="53">
        <f t="shared" si="193"/>
        <v>-107.98407831932404</v>
      </c>
      <c r="BD153" s="53">
        <f t="shared" si="193"/>
        <v>-14.208583838058816</v>
      </c>
      <c r="BE153" s="53">
        <f t="shared" si="194"/>
        <v>-7941.4143324961497</v>
      </c>
      <c r="BF153" s="53">
        <f t="shared" si="195"/>
        <v>-5903.9254282670518</v>
      </c>
      <c r="BG153" s="53">
        <f t="shared" si="196"/>
        <v>11.329170798614285</v>
      </c>
      <c r="BH153" s="53">
        <f t="shared" si="163"/>
        <v>240.4660460075697</v>
      </c>
      <c r="BI153" s="53">
        <f t="shared" si="197"/>
        <v>-5652.1302114608679</v>
      </c>
    </row>
    <row r="154" spans="1:61" x14ac:dyDescent="0.2">
      <c r="A154" s="34"/>
      <c r="B154" s="89"/>
      <c r="C154" s="91"/>
      <c r="D154" s="19"/>
      <c r="E154" s="55">
        <f t="shared" si="168"/>
        <v>41</v>
      </c>
      <c r="F154" s="27">
        <f t="shared" si="164"/>
        <v>3799.9592200765333</v>
      </c>
      <c r="G154" s="27">
        <f t="shared" si="165"/>
        <v>189.99796100382667</v>
      </c>
      <c r="H154" s="28">
        <f t="shared" si="166"/>
        <v>25</v>
      </c>
      <c r="I154" s="27">
        <f t="shared" si="139"/>
        <v>250000</v>
      </c>
      <c r="J154" s="56">
        <f t="shared" si="198"/>
        <v>5.8390000000000004</v>
      </c>
      <c r="K154" s="52">
        <f t="shared" si="169"/>
        <v>1459.75</v>
      </c>
      <c r="L154" s="28"/>
      <c r="M154" s="96">
        <f t="shared" si="199"/>
        <v>64.179283812147389</v>
      </c>
      <c r="N154" s="9">
        <v>0</v>
      </c>
      <c r="O154" s="30">
        <f t="shared" si="156"/>
        <v>0.56834335352235266</v>
      </c>
      <c r="P154" s="30">
        <f t="shared" si="170"/>
        <v>3.647586938845869E-2</v>
      </c>
      <c r="Q154" s="30">
        <f t="shared" si="171"/>
        <v>0</v>
      </c>
      <c r="R154" s="30">
        <f t="shared" si="172"/>
        <v>0.53186748413389395</v>
      </c>
      <c r="S154" s="28"/>
      <c r="T154" s="52">
        <f t="shared" si="173"/>
        <v>798.80658337566661</v>
      </c>
      <c r="U154" s="52">
        <f t="shared" si="167"/>
        <v>776.3935599644517</v>
      </c>
      <c r="V154" s="19"/>
      <c r="W154" s="19"/>
      <c r="X154" s="53">
        <f t="shared" si="174"/>
        <v>2021.0747501934995</v>
      </c>
      <c r="Y154" s="53">
        <f t="shared" si="175"/>
        <v>-101.05373750967499</v>
      </c>
      <c r="Z154" s="53">
        <f t="shared" si="175"/>
        <v>-13.296687103347349</v>
      </c>
      <c r="AA154" s="53">
        <f t="shared" si="176"/>
        <v>-9118.9673471146725</v>
      </c>
      <c r="AB154" s="53">
        <f t="shared" si="177"/>
        <v>-7212.2430215341956</v>
      </c>
      <c r="AC154" s="53">
        <f t="shared" si="178"/>
        <v>17.629626633471897</v>
      </c>
      <c r="AD154" s="53">
        <f t="shared" si="158"/>
        <v>223.20523386487267</v>
      </c>
      <c r="AE154" s="53">
        <f t="shared" si="179"/>
        <v>-6971.4081610358508</v>
      </c>
      <c r="AF154" s="19"/>
      <c r="AG154" s="46"/>
      <c r="AH154" s="19"/>
      <c r="AI154" s="55">
        <f t="shared" si="180"/>
        <v>41</v>
      </c>
      <c r="AJ154" s="27">
        <f t="shared" si="181"/>
        <v>3799.9592200765333</v>
      </c>
      <c r="AK154" s="27">
        <f t="shared" si="181"/>
        <v>189.99796100382667</v>
      </c>
      <c r="AL154" s="28">
        <f t="shared" si="182"/>
        <v>25</v>
      </c>
      <c r="AM154" s="27">
        <f t="shared" si="183"/>
        <v>250000</v>
      </c>
      <c r="AN154" s="56">
        <f t="shared" si="147"/>
        <v>5.8390000000000004</v>
      </c>
      <c r="AO154" s="52">
        <f t="shared" si="184"/>
        <v>1459.75</v>
      </c>
      <c r="AP154" s="28"/>
      <c r="AQ154" s="9">
        <f t="shared" si="200"/>
        <v>54.913399711768612</v>
      </c>
      <c r="AR154" s="9">
        <f t="shared" si="185"/>
        <v>0</v>
      </c>
      <c r="AS154" s="30">
        <f t="shared" si="186"/>
        <v>0.61730504837735845</v>
      </c>
      <c r="AT154" s="30">
        <f t="shared" si="187"/>
        <v>3.3898318865638544E-2</v>
      </c>
      <c r="AU154" s="30">
        <f t="shared" si="188"/>
        <v>0</v>
      </c>
      <c r="AV154" s="30">
        <f t="shared" si="189"/>
        <v>0.5834067295117199</v>
      </c>
      <c r="AW154" s="28"/>
      <c r="AX154" s="52">
        <f t="shared" si="190"/>
        <v>867.62224549437724</v>
      </c>
      <c r="AY154" s="52">
        <f t="shared" si="191"/>
        <v>851.6279734047331</v>
      </c>
      <c r="AZ154" s="19"/>
      <c r="BA154" s="19"/>
      <c r="BB154" s="53">
        <f t="shared" si="192"/>
        <v>2021.0747501934995</v>
      </c>
      <c r="BC154" s="53">
        <f t="shared" si="193"/>
        <v>-101.05373750967499</v>
      </c>
      <c r="BD154" s="53">
        <f t="shared" si="193"/>
        <v>-13.296687103347349</v>
      </c>
      <c r="BE154" s="53">
        <f t="shared" si="194"/>
        <v>-8474.5797164096366</v>
      </c>
      <c r="BF154" s="53">
        <f t="shared" si="195"/>
        <v>-6567.8553908291597</v>
      </c>
      <c r="BG154" s="53">
        <f t="shared" si="196"/>
        <v>17.629626633471897</v>
      </c>
      <c r="BH154" s="53">
        <f t="shared" si="163"/>
        <v>228.8547336636222</v>
      </c>
      <c r="BI154" s="53">
        <f t="shared" si="197"/>
        <v>-6321.3710305320656</v>
      </c>
    </row>
    <row r="155" spans="1:61" x14ac:dyDescent="0.2">
      <c r="A155" s="34"/>
      <c r="B155" s="89"/>
      <c r="C155" s="91"/>
      <c r="D155" s="19"/>
      <c r="E155" s="55">
        <f t="shared" si="168"/>
        <v>42</v>
      </c>
      <c r="F155" s="27">
        <f t="shared" si="164"/>
        <v>3799.9592200765333</v>
      </c>
      <c r="G155" s="27">
        <f t="shared" si="165"/>
        <v>189.99796100382667</v>
      </c>
      <c r="H155" s="28">
        <f t="shared" si="166"/>
        <v>25</v>
      </c>
      <c r="I155" s="27">
        <f t="shared" si="139"/>
        <v>250000</v>
      </c>
      <c r="J155" s="56">
        <f t="shared" si="198"/>
        <v>6.0570000000000004</v>
      </c>
      <c r="K155" s="52">
        <f t="shared" si="169"/>
        <v>1514.25</v>
      </c>
      <c r="L155" s="28"/>
      <c r="M155" s="96">
        <f t="shared" si="199"/>
        <v>71.872235752757291</v>
      </c>
      <c r="N155" s="9">
        <v>0</v>
      </c>
      <c r="O155" s="30">
        <f t="shared" si="156"/>
        <v>0.53186748413389395</v>
      </c>
      <c r="P155" s="30">
        <f t="shared" si="170"/>
        <v>3.8226505208897123E-2</v>
      </c>
      <c r="Q155" s="30">
        <f t="shared" si="171"/>
        <v>0</v>
      </c>
      <c r="R155" s="30">
        <f t="shared" si="172"/>
        <v>0.49364097892499681</v>
      </c>
      <c r="S155" s="28"/>
      <c r="T155" s="52">
        <f t="shared" si="173"/>
        <v>776.3935599644517</v>
      </c>
      <c r="U155" s="52">
        <f t="shared" si="167"/>
        <v>747.49585233717642</v>
      </c>
      <c r="V155" s="19"/>
      <c r="W155" s="19"/>
      <c r="X155" s="53">
        <f t="shared" si="174"/>
        <v>1875.8155892736472</v>
      </c>
      <c r="Y155" s="53">
        <f t="shared" si="175"/>
        <v>-93.79077946368237</v>
      </c>
      <c r="Z155" s="53">
        <f t="shared" si="175"/>
        <v>-12.34102447312492</v>
      </c>
      <c r="AA155" s="53">
        <f t="shared" si="176"/>
        <v>-9556.6263022242802</v>
      </c>
      <c r="AB155" s="53">
        <f t="shared" si="177"/>
        <v>-7786.9425168874404</v>
      </c>
      <c r="AC155" s="53">
        <f t="shared" si="178"/>
        <v>24.258872454505422</v>
      </c>
      <c r="AD155" s="53">
        <f t="shared" si="158"/>
        <v>210.03625657519979</v>
      </c>
      <c r="AE155" s="53">
        <f t="shared" si="179"/>
        <v>-7552.6473878577344</v>
      </c>
      <c r="AF155" s="19"/>
      <c r="AG155" s="46"/>
      <c r="AH155" s="19"/>
      <c r="AI155" s="55">
        <f t="shared" si="180"/>
        <v>42</v>
      </c>
      <c r="AJ155" s="27">
        <f t="shared" si="181"/>
        <v>3799.9592200765333</v>
      </c>
      <c r="AK155" s="27">
        <f t="shared" si="181"/>
        <v>189.99796100382667</v>
      </c>
      <c r="AL155" s="28">
        <f t="shared" si="182"/>
        <v>25</v>
      </c>
      <c r="AM155" s="27">
        <f t="shared" si="183"/>
        <v>250000</v>
      </c>
      <c r="AN155" s="56">
        <f t="shared" si="147"/>
        <v>6.0570000000000004</v>
      </c>
      <c r="AO155" s="52">
        <f t="shared" si="184"/>
        <v>1514.25</v>
      </c>
      <c r="AP155" s="28"/>
      <c r="AQ155" s="9">
        <f t="shared" si="200"/>
        <v>61.495681715952962</v>
      </c>
      <c r="AR155" s="9">
        <f t="shared" si="185"/>
        <v>0</v>
      </c>
      <c r="AS155" s="30">
        <f t="shared" si="186"/>
        <v>0.5834067295117199</v>
      </c>
      <c r="AT155" s="30">
        <f t="shared" si="187"/>
        <v>3.5876994548997787E-2</v>
      </c>
      <c r="AU155" s="30">
        <f t="shared" si="188"/>
        <v>0</v>
      </c>
      <c r="AV155" s="30">
        <f t="shared" si="189"/>
        <v>0.54752973496272217</v>
      </c>
      <c r="AW155" s="28"/>
      <c r="AX155" s="52">
        <f t="shared" si="190"/>
        <v>851.6279734047331</v>
      </c>
      <c r="AY155" s="52">
        <f t="shared" si="191"/>
        <v>829.09690116730201</v>
      </c>
      <c r="AZ155" s="19"/>
      <c r="BA155" s="19"/>
      <c r="BB155" s="53">
        <f t="shared" si="192"/>
        <v>1875.8155892736472</v>
      </c>
      <c r="BC155" s="53">
        <f t="shared" si="193"/>
        <v>-93.79077946368237</v>
      </c>
      <c r="BD155" s="53">
        <f t="shared" si="193"/>
        <v>-12.34102447312492</v>
      </c>
      <c r="BE155" s="53">
        <f t="shared" si="194"/>
        <v>-8969.2486372494459</v>
      </c>
      <c r="BF155" s="53">
        <f t="shared" si="195"/>
        <v>-7199.5648519126062</v>
      </c>
      <c r="BG155" s="53">
        <f t="shared" si="196"/>
        <v>24.258872454505422</v>
      </c>
      <c r="BH155" s="53">
        <f t="shared" si="163"/>
        <v>216.21271104070649</v>
      </c>
      <c r="BI155" s="53">
        <f t="shared" si="197"/>
        <v>-6959.093268417394</v>
      </c>
    </row>
    <row r="156" spans="1:61" x14ac:dyDescent="0.2">
      <c r="A156" s="34"/>
      <c r="B156" s="89"/>
      <c r="C156" s="91"/>
      <c r="D156" s="19"/>
      <c r="E156" s="55">
        <f t="shared" si="168"/>
        <v>43</v>
      </c>
      <c r="F156" s="27">
        <f t="shared" si="164"/>
        <v>3799.9592200765333</v>
      </c>
      <c r="G156" s="27">
        <f t="shared" si="165"/>
        <v>189.99796100382667</v>
      </c>
      <c r="H156" s="28">
        <f t="shared" si="166"/>
        <v>25</v>
      </c>
      <c r="I156" s="27">
        <f t="shared" si="139"/>
        <v>250000</v>
      </c>
      <c r="J156" s="56">
        <f t="shared" si="198"/>
        <v>6.2759999999999998</v>
      </c>
      <c r="K156" s="52">
        <f t="shared" si="169"/>
        <v>1569</v>
      </c>
      <c r="L156" s="28"/>
      <c r="M156" s="96">
        <f t="shared" si="199"/>
        <v>80.316702244142306</v>
      </c>
      <c r="N156" s="9">
        <v>0</v>
      </c>
      <c r="O156" s="30">
        <f t="shared" si="156"/>
        <v>0.49364097892499681</v>
      </c>
      <c r="P156" s="30">
        <f t="shared" si="170"/>
        <v>3.9647615519825895E-2</v>
      </c>
      <c r="Q156" s="30">
        <f t="shared" si="171"/>
        <v>0</v>
      </c>
      <c r="R156" s="30">
        <f t="shared" si="172"/>
        <v>0.45399336340517094</v>
      </c>
      <c r="S156" s="28"/>
      <c r="T156" s="52">
        <f t="shared" si="173"/>
        <v>747.49585233717642</v>
      </c>
      <c r="U156" s="52">
        <f t="shared" si="167"/>
        <v>712.31558718271322</v>
      </c>
      <c r="V156" s="19"/>
      <c r="W156" s="19"/>
      <c r="X156" s="53">
        <f t="shared" si="174"/>
        <v>1725.1562671250356</v>
      </c>
      <c r="Y156" s="53">
        <f t="shared" si="175"/>
        <v>-86.257813356251773</v>
      </c>
      <c r="Z156" s="53">
        <f t="shared" si="175"/>
        <v>-11.349834085129274</v>
      </c>
      <c r="AA156" s="53">
        <f t="shared" si="176"/>
        <v>-9911.9038799564732</v>
      </c>
      <c r="AB156" s="53">
        <f t="shared" si="177"/>
        <v>-8284.3552602728196</v>
      </c>
      <c r="AC156" s="53">
        <f t="shared" si="178"/>
        <v>30.857641916428925</v>
      </c>
      <c r="AD156" s="53">
        <f t="shared" si="158"/>
        <v>195.91374604266235</v>
      </c>
      <c r="AE156" s="53">
        <f t="shared" si="179"/>
        <v>-8057.5838723137276</v>
      </c>
      <c r="AF156" s="19"/>
      <c r="AG156" s="46"/>
      <c r="AH156" s="19"/>
      <c r="AI156" s="55">
        <f t="shared" si="180"/>
        <v>43</v>
      </c>
      <c r="AJ156" s="27">
        <f t="shared" si="181"/>
        <v>3799.9592200765333</v>
      </c>
      <c r="AK156" s="27">
        <f t="shared" si="181"/>
        <v>189.99796100382667</v>
      </c>
      <c r="AL156" s="28">
        <f t="shared" si="182"/>
        <v>25</v>
      </c>
      <c r="AM156" s="27">
        <f t="shared" si="183"/>
        <v>250000</v>
      </c>
      <c r="AN156" s="56">
        <f t="shared" si="147"/>
        <v>6.2759999999999998</v>
      </c>
      <c r="AO156" s="52">
        <f t="shared" si="184"/>
        <v>1569</v>
      </c>
      <c r="AP156" s="28"/>
      <c r="AQ156" s="9">
        <f t="shared" si="200"/>
        <v>68.72097835764427</v>
      </c>
      <c r="AR156" s="9">
        <f t="shared" si="185"/>
        <v>0</v>
      </c>
      <c r="AS156" s="30">
        <f t="shared" si="186"/>
        <v>0.54752973496272217</v>
      </c>
      <c r="AT156" s="30">
        <f t="shared" si="187"/>
        <v>3.7626779066539932E-2</v>
      </c>
      <c r="AU156" s="30">
        <f t="shared" si="188"/>
        <v>0</v>
      </c>
      <c r="AV156" s="30">
        <f t="shared" si="189"/>
        <v>0.50990295589618229</v>
      </c>
      <c r="AW156" s="28"/>
      <c r="AX156" s="52">
        <f t="shared" si="190"/>
        <v>829.09690116730201</v>
      </c>
      <c r="AY156" s="52">
        <f t="shared" si="191"/>
        <v>800.03773780110998</v>
      </c>
      <c r="AZ156" s="19"/>
      <c r="BA156" s="19"/>
      <c r="BB156" s="53">
        <f t="shared" si="192"/>
        <v>1725.1562671250356</v>
      </c>
      <c r="BC156" s="53">
        <f t="shared" si="193"/>
        <v>-86.257813356251773</v>
      </c>
      <c r="BD156" s="53">
        <f t="shared" si="193"/>
        <v>-11.349834085129274</v>
      </c>
      <c r="BE156" s="53">
        <f t="shared" si="194"/>
        <v>-9406.6947666349824</v>
      </c>
      <c r="BF156" s="53">
        <f t="shared" si="195"/>
        <v>-7779.1461469513279</v>
      </c>
      <c r="BG156" s="53">
        <f t="shared" si="196"/>
        <v>30.857641916428925</v>
      </c>
      <c r="BH156" s="53">
        <f t="shared" si="163"/>
        <v>202.6128766584267</v>
      </c>
      <c r="BI156" s="53">
        <f t="shared" si="197"/>
        <v>-7545.6756283764716</v>
      </c>
    </row>
    <row r="157" spans="1:61" x14ac:dyDescent="0.2">
      <c r="A157" s="34"/>
      <c r="B157" s="89"/>
      <c r="C157" s="91"/>
      <c r="D157" s="19"/>
      <c r="E157" s="55">
        <f t="shared" si="168"/>
        <v>44</v>
      </c>
      <c r="F157" s="27">
        <f t="shared" si="164"/>
        <v>3799.9592200765333</v>
      </c>
      <c r="G157" s="27">
        <f t="shared" si="165"/>
        <v>189.99796100382667</v>
      </c>
      <c r="H157" s="28">
        <f t="shared" si="166"/>
        <v>25</v>
      </c>
      <c r="I157" s="27">
        <f t="shared" si="139"/>
        <v>250000</v>
      </c>
      <c r="J157" s="56">
        <f t="shared" si="198"/>
        <v>6.4939999999999998</v>
      </c>
      <c r="K157" s="52">
        <f t="shared" si="169"/>
        <v>1623.5</v>
      </c>
      <c r="L157" s="28"/>
      <c r="M157" s="96">
        <f t="shared" si="199"/>
        <v>89.555495953799237</v>
      </c>
      <c r="N157" s="9">
        <v>0</v>
      </c>
      <c r="O157" s="30">
        <f t="shared" si="156"/>
        <v>0.45399336340517094</v>
      </c>
      <c r="P157" s="30">
        <f t="shared" si="170"/>
        <v>4.065760081948349E-2</v>
      </c>
      <c r="Q157" s="30">
        <f t="shared" si="171"/>
        <v>0</v>
      </c>
      <c r="R157" s="30">
        <f t="shared" si="172"/>
        <v>0.41333576258568744</v>
      </c>
      <c r="S157" s="28"/>
      <c r="T157" s="52">
        <f t="shared" si="173"/>
        <v>712.31558718271322</v>
      </c>
      <c r="U157" s="52">
        <f t="shared" si="167"/>
        <v>671.05061055786359</v>
      </c>
      <c r="V157" s="19"/>
      <c r="W157" s="19"/>
      <c r="X157" s="53">
        <f t="shared" si="174"/>
        <v>1570.6590420248478</v>
      </c>
      <c r="Y157" s="53">
        <f t="shared" si="175"/>
        <v>-78.532952101242401</v>
      </c>
      <c r="Z157" s="53">
        <f t="shared" si="175"/>
        <v>-10.333394064642185</v>
      </c>
      <c r="AA157" s="53">
        <f t="shared" si="176"/>
        <v>-10164.400204870872</v>
      </c>
      <c r="AB157" s="53">
        <f t="shared" si="177"/>
        <v>-8682.6075090119084</v>
      </c>
      <c r="AC157" s="53">
        <f t="shared" si="178"/>
        <v>37.464470445024993</v>
      </c>
      <c r="AD157" s="53">
        <f t="shared" si="158"/>
        <v>180.97613868313169</v>
      </c>
      <c r="AE157" s="53">
        <f t="shared" si="179"/>
        <v>-8464.1668998837504</v>
      </c>
      <c r="AF157" s="19"/>
      <c r="AG157" s="46"/>
      <c r="AH157" s="19"/>
      <c r="AI157" s="55">
        <f t="shared" si="180"/>
        <v>44</v>
      </c>
      <c r="AJ157" s="27">
        <f t="shared" si="181"/>
        <v>3799.9592200765333</v>
      </c>
      <c r="AK157" s="27">
        <f t="shared" si="181"/>
        <v>189.99796100382667</v>
      </c>
      <c r="AL157" s="28">
        <f t="shared" si="182"/>
        <v>25</v>
      </c>
      <c r="AM157" s="27">
        <f t="shared" si="183"/>
        <v>250000</v>
      </c>
      <c r="AN157" s="56">
        <f t="shared" si="147"/>
        <v>6.4939999999999998</v>
      </c>
      <c r="AO157" s="52">
        <f t="shared" si="184"/>
        <v>1623.5</v>
      </c>
      <c r="AP157" s="28"/>
      <c r="AQ157" s="9">
        <f t="shared" si="200"/>
        <v>76.625921225469483</v>
      </c>
      <c r="AR157" s="9">
        <f t="shared" si="185"/>
        <v>0</v>
      </c>
      <c r="AS157" s="30">
        <f t="shared" si="186"/>
        <v>0.50990295589618229</v>
      </c>
      <c r="AT157" s="30">
        <f t="shared" si="187"/>
        <v>3.9071783731134908E-2</v>
      </c>
      <c r="AU157" s="30">
        <f t="shared" si="188"/>
        <v>0</v>
      </c>
      <c r="AV157" s="30">
        <f t="shared" si="189"/>
        <v>0.47083117216504738</v>
      </c>
      <c r="AW157" s="28"/>
      <c r="AX157" s="52">
        <f t="shared" si="190"/>
        <v>800.03773780110998</v>
      </c>
      <c r="AY157" s="52">
        <f t="shared" si="191"/>
        <v>764.39440800995442</v>
      </c>
      <c r="AZ157" s="19"/>
      <c r="BA157" s="19"/>
      <c r="BB157" s="53">
        <f t="shared" si="192"/>
        <v>1570.6590420248478</v>
      </c>
      <c r="BC157" s="53">
        <f t="shared" si="193"/>
        <v>-78.532952101242401</v>
      </c>
      <c r="BD157" s="53">
        <f t="shared" si="193"/>
        <v>-10.333394064642185</v>
      </c>
      <c r="BE157" s="53">
        <f t="shared" si="194"/>
        <v>-9767.9459327837267</v>
      </c>
      <c r="BF157" s="53">
        <f t="shared" si="195"/>
        <v>-8286.1532369247634</v>
      </c>
      <c r="BG157" s="53">
        <f t="shared" si="196"/>
        <v>37.464470445024993</v>
      </c>
      <c r="BH157" s="53">
        <f t="shared" si="163"/>
        <v>188.17778808976823</v>
      </c>
      <c r="BI157" s="53">
        <f t="shared" si="197"/>
        <v>-8060.5109783899698</v>
      </c>
    </row>
    <row r="158" spans="1:61" x14ac:dyDescent="0.2">
      <c r="A158" s="34"/>
      <c r="B158" s="89"/>
      <c r="C158" s="91"/>
      <c r="D158" s="19"/>
      <c r="E158" s="55">
        <f t="shared" si="168"/>
        <v>45</v>
      </c>
      <c r="F158" s="27">
        <f t="shared" si="164"/>
        <v>3799.9592200765333</v>
      </c>
      <c r="G158" s="27">
        <f t="shared" si="165"/>
        <v>189.99796100382667</v>
      </c>
      <c r="H158" s="28">
        <f t="shared" si="166"/>
        <v>25</v>
      </c>
      <c r="I158" s="27">
        <f t="shared" si="139"/>
        <v>250000</v>
      </c>
      <c r="J158" s="56">
        <f t="shared" si="198"/>
        <v>6.71</v>
      </c>
      <c r="K158" s="52">
        <f t="shared" si="169"/>
        <v>1677.5</v>
      </c>
      <c r="L158" s="28"/>
      <c r="M158" s="96">
        <f t="shared" si="199"/>
        <v>99.663854874764937</v>
      </c>
      <c r="N158" s="9">
        <v>0</v>
      </c>
      <c r="O158" s="30">
        <f t="shared" si="156"/>
        <v>0.41333576258568744</v>
      </c>
      <c r="P158" s="30">
        <f t="shared" si="170"/>
        <v>4.1194635456890248E-2</v>
      </c>
      <c r="Q158" s="30">
        <f t="shared" si="171"/>
        <v>0</v>
      </c>
      <c r="R158" s="30">
        <f t="shared" si="172"/>
        <v>0.37214112712879721</v>
      </c>
      <c r="S158" s="28"/>
      <c r="T158" s="52">
        <f t="shared" si="173"/>
        <v>671.05061055786359</v>
      </c>
      <c r="U158" s="52">
        <f t="shared" si="167"/>
        <v>624.26674075855738</v>
      </c>
      <c r="V158" s="19"/>
      <c r="W158" s="19"/>
      <c r="X158" s="53">
        <f t="shared" si="174"/>
        <v>1414.1211072027463</v>
      </c>
      <c r="Y158" s="53">
        <f t="shared" si="175"/>
        <v>-70.706055360137313</v>
      </c>
      <c r="Z158" s="53">
        <f t="shared" si="175"/>
        <v>-9.3035281782199295</v>
      </c>
      <c r="AA158" s="53">
        <f t="shared" si="176"/>
        <v>-10298.658864222562</v>
      </c>
      <c r="AB158" s="53">
        <f t="shared" si="177"/>
        <v>-8964.5473405581724</v>
      </c>
      <c r="AC158" s="53">
        <f t="shared" si="178"/>
        <v>43.687483750804333</v>
      </c>
      <c r="AD158" s="53">
        <f t="shared" si="158"/>
        <v>165.37984237784471</v>
      </c>
      <c r="AE158" s="53">
        <f t="shared" si="179"/>
        <v>-8755.4800144295241</v>
      </c>
      <c r="AF158" s="19"/>
      <c r="AG158" s="46"/>
      <c r="AH158" s="19"/>
      <c r="AI158" s="55">
        <f t="shared" si="180"/>
        <v>45</v>
      </c>
      <c r="AJ158" s="27">
        <f t="shared" si="181"/>
        <v>3799.9592200765333</v>
      </c>
      <c r="AK158" s="27">
        <f t="shared" si="181"/>
        <v>189.99796100382667</v>
      </c>
      <c r="AL158" s="28">
        <f t="shared" si="182"/>
        <v>25</v>
      </c>
      <c r="AM158" s="27">
        <f t="shared" si="183"/>
        <v>250000</v>
      </c>
      <c r="AN158" s="56">
        <f t="shared" si="147"/>
        <v>6.71</v>
      </c>
      <c r="AO158" s="52">
        <f t="shared" si="184"/>
        <v>1677.5</v>
      </c>
      <c r="AP158" s="28"/>
      <c r="AQ158" s="9">
        <f t="shared" si="200"/>
        <v>85.274885827220757</v>
      </c>
      <c r="AR158" s="9">
        <f t="shared" si="185"/>
        <v>0</v>
      </c>
      <c r="AS158" s="30">
        <f t="shared" si="186"/>
        <v>0.47083117216504738</v>
      </c>
      <c r="AT158" s="30">
        <f t="shared" si="187"/>
        <v>4.0150074450270933E-2</v>
      </c>
      <c r="AU158" s="30">
        <f t="shared" si="188"/>
        <v>0</v>
      </c>
      <c r="AV158" s="30">
        <f t="shared" si="189"/>
        <v>0.43068109771477647</v>
      </c>
      <c r="AW158" s="28"/>
      <c r="AX158" s="52">
        <f t="shared" si="190"/>
        <v>764.39440800995442</v>
      </c>
      <c r="AY158" s="52">
        <f t="shared" si="191"/>
        <v>722.46754141653753</v>
      </c>
      <c r="AZ158" s="19"/>
      <c r="BA158" s="19"/>
      <c r="BB158" s="53">
        <f t="shared" si="192"/>
        <v>1414.1211072027463</v>
      </c>
      <c r="BC158" s="53">
        <f t="shared" si="193"/>
        <v>-70.706055360137313</v>
      </c>
      <c r="BD158" s="53">
        <f t="shared" si="193"/>
        <v>-9.3035281782199295</v>
      </c>
      <c r="BE158" s="53">
        <f t="shared" si="194"/>
        <v>-10037.518612567734</v>
      </c>
      <c r="BF158" s="53">
        <f t="shared" si="195"/>
        <v>-8703.4070889033446</v>
      </c>
      <c r="BG158" s="53">
        <f t="shared" si="196"/>
        <v>43.687483750804333</v>
      </c>
      <c r="BH158" s="53">
        <f t="shared" si="163"/>
        <v>173.04300725461957</v>
      </c>
      <c r="BI158" s="53">
        <f t="shared" si="197"/>
        <v>-8486.676597897922</v>
      </c>
    </row>
    <row r="159" spans="1:61" x14ac:dyDescent="0.2">
      <c r="A159" s="34"/>
      <c r="B159" s="89"/>
      <c r="C159" s="91"/>
      <c r="D159" s="19"/>
      <c r="E159" s="55">
        <f t="shared" si="168"/>
        <v>46</v>
      </c>
      <c r="F159" s="27">
        <f t="shared" si="164"/>
        <v>3799.9592200765333</v>
      </c>
      <c r="G159" s="27">
        <f t="shared" si="165"/>
        <v>189.99796100382667</v>
      </c>
      <c r="H159" s="28">
        <f t="shared" si="166"/>
        <v>25</v>
      </c>
      <c r="I159" s="27">
        <f t="shared" si="139"/>
        <v>250000</v>
      </c>
      <c r="J159" s="56">
        <f t="shared" si="198"/>
        <v>6.9249999999999998</v>
      </c>
      <c r="K159" s="52">
        <f t="shared" si="169"/>
        <v>1731.25</v>
      </c>
      <c r="L159" s="28"/>
      <c r="M159" s="96">
        <f t="shared" si="199"/>
        <v>110.74206230495554</v>
      </c>
      <c r="N159" s="9">
        <v>0</v>
      </c>
      <c r="O159" s="30">
        <f t="shared" si="156"/>
        <v>0.37214112712879721</v>
      </c>
      <c r="P159" s="30">
        <f t="shared" si="170"/>
        <v>4.1211675886733634E-2</v>
      </c>
      <c r="Q159" s="30">
        <f t="shared" si="171"/>
        <v>0</v>
      </c>
      <c r="R159" s="30">
        <f t="shared" si="172"/>
        <v>0.33092945124206358</v>
      </c>
      <c r="S159" s="28"/>
      <c r="T159" s="52">
        <f t="shared" si="173"/>
        <v>624.26674075855738</v>
      </c>
      <c r="U159" s="52">
        <f t="shared" si="167"/>
        <v>572.92161246282262</v>
      </c>
      <c r="V159" s="19"/>
      <c r="W159" s="19"/>
      <c r="X159" s="53">
        <f t="shared" si="174"/>
        <v>1257.518419442147</v>
      </c>
      <c r="Y159" s="53">
        <f t="shared" si="175"/>
        <v>-62.875920972107359</v>
      </c>
      <c r="Z159" s="53">
        <f t="shared" si="175"/>
        <v>-8.2732362810515898</v>
      </c>
      <c r="AA159" s="53">
        <f t="shared" si="176"/>
        <v>-10302.918971683408</v>
      </c>
      <c r="AB159" s="53">
        <f t="shared" si="177"/>
        <v>-9116.5497094944203</v>
      </c>
      <c r="AC159" s="53">
        <f t="shared" si="178"/>
        <v>49.101415395760519</v>
      </c>
      <c r="AD159" s="53">
        <f t="shared" si="158"/>
        <v>149.32541611296529</v>
      </c>
      <c r="AE159" s="53">
        <f t="shared" si="179"/>
        <v>-8918.1228779856938</v>
      </c>
      <c r="AF159" s="19"/>
      <c r="AG159" s="46"/>
      <c r="AH159" s="19"/>
      <c r="AI159" s="55">
        <f t="shared" si="180"/>
        <v>46</v>
      </c>
      <c r="AJ159" s="27">
        <f t="shared" si="181"/>
        <v>3799.9592200765333</v>
      </c>
      <c r="AK159" s="27">
        <f t="shared" si="181"/>
        <v>189.99796100382667</v>
      </c>
      <c r="AL159" s="28">
        <f t="shared" si="182"/>
        <v>25</v>
      </c>
      <c r="AM159" s="27">
        <f t="shared" si="183"/>
        <v>250000</v>
      </c>
      <c r="AN159" s="56">
        <f t="shared" si="147"/>
        <v>6.9249999999999998</v>
      </c>
      <c r="AO159" s="52">
        <f t="shared" si="184"/>
        <v>1731.25</v>
      </c>
      <c r="AP159" s="28"/>
      <c r="AQ159" s="9">
        <f t="shared" si="200"/>
        <v>94.753677059677585</v>
      </c>
      <c r="AR159" s="9">
        <f t="shared" si="185"/>
        <v>0</v>
      </c>
      <c r="AS159" s="30">
        <f t="shared" si="186"/>
        <v>0.43068109771477647</v>
      </c>
      <c r="AT159" s="30">
        <f t="shared" si="187"/>
        <v>4.0808617648573374E-2</v>
      </c>
      <c r="AU159" s="30">
        <f t="shared" si="188"/>
        <v>0</v>
      </c>
      <c r="AV159" s="30">
        <f t="shared" si="189"/>
        <v>0.38987248006620312</v>
      </c>
      <c r="AW159" s="28"/>
      <c r="AX159" s="52">
        <f t="shared" si="190"/>
        <v>722.46754141653753</v>
      </c>
      <c r="AY159" s="52">
        <f t="shared" si="191"/>
        <v>674.96673111461416</v>
      </c>
      <c r="AZ159" s="19"/>
      <c r="BA159" s="19"/>
      <c r="BB159" s="53">
        <f t="shared" si="192"/>
        <v>1257.518419442147</v>
      </c>
      <c r="BC159" s="53">
        <f t="shared" si="193"/>
        <v>-62.875920972107359</v>
      </c>
      <c r="BD159" s="53">
        <f t="shared" si="193"/>
        <v>-8.2732362810515898</v>
      </c>
      <c r="BE159" s="53">
        <f t="shared" si="194"/>
        <v>-10202.154412143344</v>
      </c>
      <c r="BF159" s="53">
        <f t="shared" si="195"/>
        <v>-9015.7851499543558</v>
      </c>
      <c r="BG159" s="53">
        <f t="shared" si="196"/>
        <v>49.101415395760519</v>
      </c>
      <c r="BH159" s="53">
        <f t="shared" si="163"/>
        <v>157.38732217436842</v>
      </c>
      <c r="BI159" s="53">
        <f t="shared" si="197"/>
        <v>-8809.2964123842266</v>
      </c>
    </row>
    <row r="160" spans="1:61" x14ac:dyDescent="0.2">
      <c r="A160" s="34"/>
      <c r="B160" s="89"/>
      <c r="C160" s="91"/>
      <c r="D160" s="19"/>
      <c r="E160" s="55">
        <f t="shared" si="168"/>
        <v>47</v>
      </c>
      <c r="F160" s="27">
        <f t="shared" si="164"/>
        <v>3799.9592200765333</v>
      </c>
      <c r="G160" s="27">
        <f t="shared" si="165"/>
        <v>189.99796100382667</v>
      </c>
      <c r="H160" s="28">
        <f t="shared" si="166"/>
        <v>25</v>
      </c>
      <c r="I160" s="27">
        <f t="shared" si="139"/>
        <v>250000</v>
      </c>
      <c r="J160" s="56">
        <f t="shared" si="198"/>
        <v>7.1360000000000001</v>
      </c>
      <c r="K160" s="52">
        <f t="shared" si="169"/>
        <v>1784</v>
      </c>
      <c r="L160" s="28"/>
      <c r="M160" s="96">
        <f t="shared" si="199"/>
        <v>122.71687498876749</v>
      </c>
      <c r="N160" s="9">
        <v>0</v>
      </c>
      <c r="O160" s="30">
        <f t="shared" si="156"/>
        <v>0.33092945124206358</v>
      </c>
      <c r="P160" s="30">
        <f t="shared" si="170"/>
        <v>4.0610628098173743E-2</v>
      </c>
      <c r="Q160" s="30">
        <f t="shared" si="171"/>
        <v>0</v>
      </c>
      <c r="R160" s="30">
        <f t="shared" si="172"/>
        <v>0.29031882314388985</v>
      </c>
      <c r="S160" s="28"/>
      <c r="T160" s="52">
        <f t="shared" si="173"/>
        <v>572.92161246282262</v>
      </c>
      <c r="U160" s="52">
        <f t="shared" si="167"/>
        <v>517.92878048869954</v>
      </c>
      <c r="V160" s="19"/>
      <c r="W160" s="19"/>
      <c r="X160" s="53">
        <f t="shared" si="174"/>
        <v>1103.1996887673927</v>
      </c>
      <c r="Y160" s="53">
        <f t="shared" si="175"/>
        <v>-55.159984438369634</v>
      </c>
      <c r="Z160" s="53">
        <f t="shared" si="175"/>
        <v>-7.2579705785972459</v>
      </c>
      <c r="AA160" s="53">
        <f t="shared" si="176"/>
        <v>-10152.657024543436</v>
      </c>
      <c r="AB160" s="53">
        <f t="shared" si="177"/>
        <v>-9111.8752907930102</v>
      </c>
      <c r="AC160" s="53">
        <f t="shared" si="178"/>
        <v>53.89118532588877</v>
      </c>
      <c r="AD160" s="53">
        <f t="shared" si="158"/>
        <v>133.07465700466543</v>
      </c>
      <c r="AE160" s="53">
        <f t="shared" si="179"/>
        <v>-8924.9094484624566</v>
      </c>
      <c r="AF160" s="19"/>
      <c r="AG160" s="46"/>
      <c r="AH160" s="19"/>
      <c r="AI160" s="55">
        <f t="shared" si="180"/>
        <v>47</v>
      </c>
      <c r="AJ160" s="27">
        <f t="shared" si="181"/>
        <v>3799.9592200765333</v>
      </c>
      <c r="AK160" s="27">
        <f t="shared" si="181"/>
        <v>189.99796100382667</v>
      </c>
      <c r="AL160" s="28">
        <f t="shared" si="182"/>
        <v>25</v>
      </c>
      <c r="AM160" s="27">
        <f t="shared" si="183"/>
        <v>250000</v>
      </c>
      <c r="AN160" s="56">
        <f t="shared" si="147"/>
        <v>7.1360000000000001</v>
      </c>
      <c r="AO160" s="52">
        <f t="shared" si="184"/>
        <v>1784</v>
      </c>
      <c r="AP160" s="28"/>
      <c r="AQ160" s="9">
        <f t="shared" si="200"/>
        <v>104.99962616226419</v>
      </c>
      <c r="AR160" s="9">
        <f t="shared" si="185"/>
        <v>0</v>
      </c>
      <c r="AS160" s="30">
        <f t="shared" si="186"/>
        <v>0.38987248006620312</v>
      </c>
      <c r="AT160" s="30">
        <f t="shared" si="187"/>
        <v>4.0936464657906131E-2</v>
      </c>
      <c r="AU160" s="30">
        <f t="shared" si="188"/>
        <v>0</v>
      </c>
      <c r="AV160" s="30">
        <f t="shared" si="189"/>
        <v>0.348936015408297</v>
      </c>
      <c r="AW160" s="28"/>
      <c r="AX160" s="52">
        <f t="shared" si="190"/>
        <v>674.96673111461416</v>
      </c>
      <c r="AY160" s="52">
        <f t="shared" si="191"/>
        <v>622.50185148840183</v>
      </c>
      <c r="AZ160" s="19"/>
      <c r="BA160" s="19"/>
      <c r="BB160" s="53">
        <f t="shared" si="192"/>
        <v>1103.1996887673927</v>
      </c>
      <c r="BC160" s="53">
        <f t="shared" si="193"/>
        <v>-55.159984438369634</v>
      </c>
      <c r="BD160" s="53">
        <f t="shared" si="193"/>
        <v>-7.2579705785972459</v>
      </c>
      <c r="BE160" s="53">
        <f t="shared" si="194"/>
        <v>-10234.116164476533</v>
      </c>
      <c r="BF160" s="53">
        <f t="shared" si="195"/>
        <v>-9193.3344307261068</v>
      </c>
      <c r="BG160" s="53">
        <f t="shared" si="196"/>
        <v>53.89118532588877</v>
      </c>
      <c r="BH160" s="53">
        <f t="shared" si="163"/>
        <v>141.45216671011843</v>
      </c>
      <c r="BI160" s="53">
        <f t="shared" si="197"/>
        <v>-8997.9910786901</v>
      </c>
    </row>
    <row r="161" spans="1:61" x14ac:dyDescent="0.2">
      <c r="A161" s="34"/>
      <c r="B161" s="89"/>
      <c r="C161" s="91"/>
      <c r="D161" s="19"/>
      <c r="E161" s="55">
        <f t="shared" si="168"/>
        <v>48</v>
      </c>
      <c r="F161" s="27">
        <f t="shared" si="164"/>
        <v>3799.9592200765333</v>
      </c>
      <c r="G161" s="27">
        <f t="shared" si="165"/>
        <v>189.99796100382667</v>
      </c>
      <c r="H161" s="28">
        <f t="shared" si="166"/>
        <v>25</v>
      </c>
      <c r="I161" s="27">
        <f t="shared" si="139"/>
        <v>250000</v>
      </c>
      <c r="J161" s="56">
        <f t="shared" si="198"/>
        <v>7.343</v>
      </c>
      <c r="K161" s="52">
        <f t="shared" si="169"/>
        <v>1835.75</v>
      </c>
      <c r="L161" s="28"/>
      <c r="M161" s="96">
        <f t="shared" si="199"/>
        <v>135.62881213537486</v>
      </c>
      <c r="N161" s="9">
        <v>0</v>
      </c>
      <c r="O161" s="30">
        <f t="shared" si="156"/>
        <v>0.29031882314388985</v>
      </c>
      <c r="P161" s="30">
        <f t="shared" si="170"/>
        <v>3.9375597123545755E-2</v>
      </c>
      <c r="Q161" s="30">
        <f t="shared" si="171"/>
        <v>0</v>
      </c>
      <c r="R161" s="30">
        <f t="shared" si="172"/>
        <v>0.25094322602034408</v>
      </c>
      <c r="S161" s="28"/>
      <c r="T161" s="52">
        <f t="shared" si="173"/>
        <v>517.92878048869954</v>
      </c>
      <c r="U161" s="52">
        <f t="shared" si="167"/>
        <v>460.66902716684666</v>
      </c>
      <c r="V161" s="19"/>
      <c r="W161" s="19"/>
      <c r="X161" s="53">
        <f t="shared" si="174"/>
        <v>953.5740254317559</v>
      </c>
      <c r="Y161" s="53">
        <f t="shared" si="175"/>
        <v>-47.678701271587798</v>
      </c>
      <c r="Z161" s="53">
        <f t="shared" si="175"/>
        <v>-6.2735806505086016</v>
      </c>
      <c r="AA161" s="53">
        <f t="shared" si="176"/>
        <v>-9843.8992808864386</v>
      </c>
      <c r="AB161" s="53">
        <f t="shared" si="177"/>
        <v>-8944.2775373767799</v>
      </c>
      <c r="AC161" s="53">
        <f t="shared" si="178"/>
        <v>57.425361429445658</v>
      </c>
      <c r="AD161" s="53">
        <f t="shared" si="158"/>
        <v>116.89045407704457</v>
      </c>
      <c r="AE161" s="53">
        <f t="shared" si="179"/>
        <v>-8769.9617218702897</v>
      </c>
      <c r="AF161" s="19"/>
      <c r="AG161" s="46"/>
      <c r="AH161" s="19"/>
      <c r="AI161" s="55">
        <f t="shared" si="180"/>
        <v>48</v>
      </c>
      <c r="AJ161" s="27">
        <f t="shared" si="181"/>
        <v>3799.9592200765333</v>
      </c>
      <c r="AK161" s="27">
        <f t="shared" si="181"/>
        <v>189.99796100382667</v>
      </c>
      <c r="AL161" s="28">
        <f t="shared" si="182"/>
        <v>25</v>
      </c>
      <c r="AM161" s="27">
        <f t="shared" si="183"/>
        <v>250000</v>
      </c>
      <c r="AN161" s="56">
        <f t="shared" si="147"/>
        <v>7.343</v>
      </c>
      <c r="AO161" s="52">
        <f t="shared" si="184"/>
        <v>1835.75</v>
      </c>
      <c r="AP161" s="28"/>
      <c r="AQ161" s="9">
        <f t="shared" si="200"/>
        <v>116.04740238333012</v>
      </c>
      <c r="AR161" s="9">
        <f t="shared" si="185"/>
        <v>0</v>
      </c>
      <c r="AS161" s="30">
        <f t="shared" si="186"/>
        <v>0.348936015408297</v>
      </c>
      <c r="AT161" s="30">
        <f t="shared" si="187"/>
        <v>4.0493118186122522E-2</v>
      </c>
      <c r="AU161" s="30">
        <f t="shared" si="188"/>
        <v>0</v>
      </c>
      <c r="AV161" s="30">
        <f t="shared" si="189"/>
        <v>0.30844289722217449</v>
      </c>
      <c r="AW161" s="28"/>
      <c r="AX161" s="52">
        <f t="shared" si="190"/>
        <v>622.50185148840183</v>
      </c>
      <c r="AY161" s="52">
        <f t="shared" si="191"/>
        <v>566.22404857560684</v>
      </c>
      <c r="AZ161" s="19"/>
      <c r="BA161" s="19"/>
      <c r="BB161" s="53">
        <f t="shared" si="192"/>
        <v>953.5740254317559</v>
      </c>
      <c r="BC161" s="53">
        <f t="shared" si="193"/>
        <v>-47.678701271587798</v>
      </c>
      <c r="BD161" s="53">
        <f t="shared" si="193"/>
        <v>-6.2735806505086016</v>
      </c>
      <c r="BE161" s="53">
        <f t="shared" si="194"/>
        <v>-10123.27954653063</v>
      </c>
      <c r="BF161" s="53">
        <f t="shared" si="195"/>
        <v>-9223.6578030209712</v>
      </c>
      <c r="BG161" s="53">
        <f t="shared" si="196"/>
        <v>57.425361429445658</v>
      </c>
      <c r="BH161" s="53">
        <f t="shared" si="163"/>
        <v>125.47549889646817</v>
      </c>
      <c r="BI161" s="53">
        <f t="shared" si="197"/>
        <v>-9040.7569426950577</v>
      </c>
    </row>
    <row r="162" spans="1:61" x14ac:dyDescent="0.2">
      <c r="A162" s="34"/>
      <c r="B162" s="89"/>
      <c r="C162" s="91"/>
      <c r="D162" s="19"/>
      <c r="E162" s="55">
        <f t="shared" si="168"/>
        <v>49</v>
      </c>
      <c r="F162" s="27">
        <f t="shared" si="164"/>
        <v>3799.9592200765333</v>
      </c>
      <c r="G162" s="27">
        <f t="shared" si="165"/>
        <v>189.99796100382667</v>
      </c>
      <c r="H162" s="28">
        <f t="shared" si="166"/>
        <v>25</v>
      </c>
      <c r="I162" s="27">
        <f t="shared" si="139"/>
        <v>250000</v>
      </c>
      <c r="J162" s="56">
        <f t="shared" si="198"/>
        <v>7.5439999999999996</v>
      </c>
      <c r="K162" s="52">
        <f t="shared" si="169"/>
        <v>1886</v>
      </c>
      <c r="L162" s="28"/>
      <c r="M162" s="96">
        <f t="shared" si="199"/>
        <v>149.46374233110549</v>
      </c>
      <c r="N162" s="9">
        <v>0</v>
      </c>
      <c r="O162" s="30">
        <f t="shared" si="156"/>
        <v>0.25094322602034408</v>
      </c>
      <c r="P162" s="30">
        <f t="shared" si="170"/>
        <v>3.7506913673641069E-2</v>
      </c>
      <c r="Q162" s="30">
        <f t="shared" si="171"/>
        <v>0</v>
      </c>
      <c r="R162" s="30">
        <f t="shared" si="172"/>
        <v>0.21343631234670302</v>
      </c>
      <c r="S162" s="28"/>
      <c r="T162" s="52">
        <f t="shared" si="173"/>
        <v>460.66902716684666</v>
      </c>
      <c r="U162" s="52">
        <f t="shared" si="167"/>
        <v>402.54088508588188</v>
      </c>
      <c r="V162" s="19"/>
      <c r="W162" s="19"/>
      <c r="X162" s="53">
        <f t="shared" si="174"/>
        <v>811.04928300098891</v>
      </c>
      <c r="Y162" s="53">
        <f t="shared" si="175"/>
        <v>-40.552464150049452</v>
      </c>
      <c r="Z162" s="53">
        <f t="shared" si="175"/>
        <v>-5.3359078086675753</v>
      </c>
      <c r="AA162" s="53">
        <f t="shared" si="176"/>
        <v>-9376.7284184102682</v>
      </c>
      <c r="AB162" s="53">
        <f t="shared" si="177"/>
        <v>-8611.5675073679959</v>
      </c>
      <c r="AC162" s="53">
        <f t="shared" si="178"/>
        <v>59.673855312026845</v>
      </c>
      <c r="AD162" s="53">
        <f t="shared" si="158"/>
        <v>101.07395591582437</v>
      </c>
      <c r="AE162" s="53">
        <f t="shared" si="179"/>
        <v>-8450.8196961401445</v>
      </c>
      <c r="AF162" s="19"/>
      <c r="AG162" s="46"/>
      <c r="AH162" s="19"/>
      <c r="AI162" s="55">
        <f t="shared" si="180"/>
        <v>49</v>
      </c>
      <c r="AJ162" s="27">
        <f t="shared" si="181"/>
        <v>3799.9592200765333</v>
      </c>
      <c r="AK162" s="27">
        <f t="shared" si="181"/>
        <v>189.99796100382667</v>
      </c>
      <c r="AL162" s="28">
        <f t="shared" si="182"/>
        <v>25</v>
      </c>
      <c r="AM162" s="27">
        <f t="shared" si="183"/>
        <v>250000</v>
      </c>
      <c r="AN162" s="56">
        <f t="shared" si="147"/>
        <v>7.5439999999999996</v>
      </c>
      <c r="AO162" s="52">
        <f t="shared" si="184"/>
        <v>1886</v>
      </c>
      <c r="AP162" s="28"/>
      <c r="AQ162" s="9">
        <f t="shared" si="200"/>
        <v>127.88491453205215</v>
      </c>
      <c r="AR162" s="9">
        <f t="shared" si="185"/>
        <v>0</v>
      </c>
      <c r="AS162" s="30">
        <f t="shared" si="186"/>
        <v>0.30844289722217449</v>
      </c>
      <c r="AT162" s="30">
        <f t="shared" si="187"/>
        <v>3.9445193549276329E-2</v>
      </c>
      <c r="AU162" s="30">
        <f t="shared" si="188"/>
        <v>0</v>
      </c>
      <c r="AV162" s="30">
        <f t="shared" si="189"/>
        <v>0.26899770367289816</v>
      </c>
      <c r="AW162" s="28"/>
      <c r="AX162" s="52">
        <f t="shared" si="190"/>
        <v>566.22404857560684</v>
      </c>
      <c r="AY162" s="52">
        <f t="shared" si="191"/>
        <v>507.32966912708594</v>
      </c>
      <c r="AZ162" s="19"/>
      <c r="BA162" s="19"/>
      <c r="BB162" s="53">
        <f t="shared" si="192"/>
        <v>811.04928300098891</v>
      </c>
      <c r="BC162" s="53">
        <f t="shared" si="193"/>
        <v>-40.552464150049452</v>
      </c>
      <c r="BD162" s="53">
        <f t="shared" si="193"/>
        <v>-5.3359078086675753</v>
      </c>
      <c r="BE162" s="53">
        <f t="shared" si="194"/>
        <v>-9861.2983873190824</v>
      </c>
      <c r="BF162" s="53">
        <f t="shared" si="195"/>
        <v>-9096.13747627681</v>
      </c>
      <c r="BG162" s="53">
        <f t="shared" si="196"/>
        <v>59.673855312026845</v>
      </c>
      <c r="BH162" s="53">
        <f t="shared" si="163"/>
        <v>109.73961506732816</v>
      </c>
      <c r="BI162" s="53">
        <f t="shared" si="197"/>
        <v>-8926.7240058974548</v>
      </c>
    </row>
    <row r="163" spans="1:61" x14ac:dyDescent="0.2">
      <c r="A163" s="34"/>
      <c r="B163" s="89"/>
      <c r="C163" s="91"/>
      <c r="D163" s="19"/>
      <c r="E163" s="55">
        <f t="shared" si="168"/>
        <v>50</v>
      </c>
      <c r="F163" s="27">
        <f t="shared" si="164"/>
        <v>3799.9592200765333</v>
      </c>
      <c r="G163" s="27">
        <f t="shared" si="165"/>
        <v>189.99796100382667</v>
      </c>
      <c r="H163" s="28">
        <f t="shared" si="166"/>
        <v>25</v>
      </c>
      <c r="I163" s="27">
        <f t="shared" si="139"/>
        <v>250000</v>
      </c>
      <c r="J163" s="56">
        <f t="shared" si="198"/>
        <v>7.7389999999999999</v>
      </c>
      <c r="K163" s="52">
        <f t="shared" si="169"/>
        <v>1934.75</v>
      </c>
      <c r="L163" s="28"/>
      <c r="M163" s="96">
        <f t="shared" si="199"/>
        <v>164.16962817288439</v>
      </c>
      <c r="N163" s="9">
        <v>0</v>
      </c>
      <c r="O163" s="30">
        <f t="shared" si="156"/>
        <v>0.21343631234670302</v>
      </c>
      <c r="P163" s="30">
        <f t="shared" si="170"/>
        <v>3.503976003654985E-2</v>
      </c>
      <c r="Q163" s="30">
        <f t="shared" si="171"/>
        <v>0</v>
      </c>
      <c r="R163" s="30">
        <f t="shared" si="172"/>
        <v>0.17839655231015317</v>
      </c>
      <c r="S163" s="28"/>
      <c r="T163" s="52">
        <f t="shared" si="173"/>
        <v>402.54088508588188</v>
      </c>
      <c r="U163" s="52">
        <f t="shared" si="167"/>
        <v>345.15272958206884</v>
      </c>
      <c r="V163" s="19"/>
      <c r="W163" s="19"/>
      <c r="X163" s="53">
        <f t="shared" si="174"/>
        <v>677.89962378083214</v>
      </c>
      <c r="Y163" s="53">
        <f t="shared" si="175"/>
        <v>-33.894981189041609</v>
      </c>
      <c r="Z163" s="53">
        <f t="shared" si="175"/>
        <v>-4.4599138077538294</v>
      </c>
      <c r="AA163" s="53">
        <f t="shared" si="176"/>
        <v>-8759.9400091374628</v>
      </c>
      <c r="AB163" s="53">
        <f t="shared" si="177"/>
        <v>-8120.3952803534257</v>
      </c>
      <c r="AC163" s="53">
        <f t="shared" si="178"/>
        <v>60.333018961585275</v>
      </c>
      <c r="AD163" s="53">
        <f t="shared" si="158"/>
        <v>85.917341575497289</v>
      </c>
      <c r="AE163" s="53">
        <f t="shared" si="179"/>
        <v>-7974.1449198163427</v>
      </c>
      <c r="AF163" s="19"/>
      <c r="AG163" s="46"/>
      <c r="AH163" s="19"/>
      <c r="AI163" s="55">
        <f t="shared" si="180"/>
        <v>50</v>
      </c>
      <c r="AJ163" s="27">
        <f t="shared" si="181"/>
        <v>3799.9592200765333</v>
      </c>
      <c r="AK163" s="27">
        <f t="shared" si="181"/>
        <v>189.99796100382667</v>
      </c>
      <c r="AL163" s="28">
        <f t="shared" si="182"/>
        <v>25</v>
      </c>
      <c r="AM163" s="27">
        <f t="shared" si="183"/>
        <v>250000</v>
      </c>
      <c r="AN163" s="56">
        <f t="shared" si="147"/>
        <v>7.7389999999999999</v>
      </c>
      <c r="AO163" s="52">
        <f t="shared" si="184"/>
        <v>1934.75</v>
      </c>
      <c r="AP163" s="28"/>
      <c r="AQ163" s="9">
        <f t="shared" si="200"/>
        <v>140.46763810542421</v>
      </c>
      <c r="AR163" s="9">
        <f t="shared" si="185"/>
        <v>0</v>
      </c>
      <c r="AS163" s="30">
        <f t="shared" si="186"/>
        <v>0.26899770367289816</v>
      </c>
      <c r="AT163" s="30">
        <f t="shared" si="187"/>
        <v>3.7785472090714797E-2</v>
      </c>
      <c r="AU163" s="30">
        <f t="shared" si="188"/>
        <v>0</v>
      </c>
      <c r="AV163" s="30">
        <f t="shared" si="189"/>
        <v>0.23121223158218335</v>
      </c>
      <c r="AW163" s="28"/>
      <c r="AX163" s="52">
        <f t="shared" si="190"/>
        <v>507.32966912708594</v>
      </c>
      <c r="AY163" s="52">
        <f t="shared" si="191"/>
        <v>447.33786505362923</v>
      </c>
      <c r="AZ163" s="19"/>
      <c r="BA163" s="19"/>
      <c r="BB163" s="53">
        <f t="shared" si="192"/>
        <v>677.89962378083214</v>
      </c>
      <c r="BC163" s="53">
        <f t="shared" si="193"/>
        <v>-33.894981189041609</v>
      </c>
      <c r="BD163" s="53">
        <f t="shared" si="193"/>
        <v>-4.4599138077538294</v>
      </c>
      <c r="BE163" s="53">
        <f t="shared" si="194"/>
        <v>-9446.3680226787001</v>
      </c>
      <c r="BF163" s="53">
        <f t="shared" si="195"/>
        <v>-8806.8232938946639</v>
      </c>
      <c r="BG163" s="53">
        <f t="shared" si="196"/>
        <v>60.333018961585275</v>
      </c>
      <c r="BH163" s="53">
        <f t="shared" si="163"/>
        <v>94.52009560161936</v>
      </c>
      <c r="BI163" s="53">
        <f t="shared" si="197"/>
        <v>-8651.9701793314598</v>
      </c>
    </row>
    <row r="164" spans="1:61" x14ac:dyDescent="0.2">
      <c r="A164" s="34"/>
      <c r="B164" s="89"/>
      <c r="C164" s="91"/>
      <c r="D164" s="19"/>
      <c r="E164" s="55">
        <f t="shared" si="168"/>
        <v>51</v>
      </c>
      <c r="F164" s="27">
        <f t="shared" si="164"/>
        <v>3799.9592200765333</v>
      </c>
      <c r="G164" s="27">
        <f t="shared" si="165"/>
        <v>189.99796100382667</v>
      </c>
      <c r="H164" s="28">
        <f t="shared" si="166"/>
        <v>25</v>
      </c>
      <c r="I164" s="27">
        <f t="shared" si="139"/>
        <v>250000</v>
      </c>
      <c r="J164" s="56">
        <f t="shared" si="198"/>
        <v>7.9260000000000002</v>
      </c>
      <c r="K164" s="52">
        <f t="shared" si="169"/>
        <v>1981.5</v>
      </c>
      <c r="L164" s="28"/>
      <c r="M164" s="96">
        <f t="shared" si="199"/>
        <v>179.80271379435837</v>
      </c>
      <c r="N164" s="9">
        <v>0</v>
      </c>
      <c r="O164" s="30">
        <f t="shared" si="156"/>
        <v>0.17839655231015317</v>
      </c>
      <c r="P164" s="30">
        <f t="shared" si="170"/>
        <v>3.2076184236922753E-2</v>
      </c>
      <c r="Q164" s="30">
        <f t="shared" si="171"/>
        <v>0</v>
      </c>
      <c r="R164" s="30">
        <f t="shared" si="172"/>
        <v>0.1463203680732304</v>
      </c>
      <c r="S164" s="28"/>
      <c r="T164" s="52">
        <f t="shared" si="173"/>
        <v>345.15272958206884</v>
      </c>
      <c r="U164" s="52">
        <f t="shared" si="167"/>
        <v>289.93380933710603</v>
      </c>
      <c r="V164" s="19"/>
      <c r="W164" s="19"/>
      <c r="X164" s="53">
        <f t="shared" si="174"/>
        <v>556.0114317448639</v>
      </c>
      <c r="Y164" s="53">
        <f t="shared" si="175"/>
        <v>-27.800571587243194</v>
      </c>
      <c r="Z164" s="53">
        <f t="shared" si="175"/>
        <v>-3.6580092018307599</v>
      </c>
      <c r="AA164" s="53">
        <f t="shared" si="176"/>
        <v>-8019.0460592306881</v>
      </c>
      <c r="AB164" s="53">
        <f t="shared" si="177"/>
        <v>-7494.4932082748983</v>
      </c>
      <c r="AC164" s="53">
        <f t="shared" si="178"/>
        <v>59.453136910215143</v>
      </c>
      <c r="AD164" s="53">
        <f t="shared" si="158"/>
        <v>71.699774042107606</v>
      </c>
      <c r="AE164" s="53">
        <f t="shared" si="179"/>
        <v>-7363.3402973225757</v>
      </c>
      <c r="AF164" s="19"/>
      <c r="AG164" s="46"/>
      <c r="AH164" s="19"/>
      <c r="AI164" s="55">
        <f t="shared" si="180"/>
        <v>51</v>
      </c>
      <c r="AJ164" s="27">
        <f t="shared" si="181"/>
        <v>3799.9592200765333</v>
      </c>
      <c r="AK164" s="27">
        <f t="shared" si="181"/>
        <v>189.99796100382667</v>
      </c>
      <c r="AL164" s="28">
        <f t="shared" si="182"/>
        <v>25</v>
      </c>
      <c r="AM164" s="27">
        <f t="shared" si="183"/>
        <v>250000</v>
      </c>
      <c r="AN164" s="56">
        <f t="shared" si="147"/>
        <v>7.9260000000000002</v>
      </c>
      <c r="AO164" s="52">
        <f t="shared" si="184"/>
        <v>1981.5</v>
      </c>
      <c r="AP164" s="28"/>
      <c r="AQ164" s="9">
        <f t="shared" si="200"/>
        <v>153.8436969902979</v>
      </c>
      <c r="AR164" s="9">
        <f t="shared" si="185"/>
        <v>0</v>
      </c>
      <c r="AS164" s="30">
        <f t="shared" si="186"/>
        <v>0.23121223158218335</v>
      </c>
      <c r="AT164" s="30">
        <f t="shared" si="187"/>
        <v>3.5570544495980003E-2</v>
      </c>
      <c r="AU164" s="30">
        <f t="shared" si="188"/>
        <v>0</v>
      </c>
      <c r="AV164" s="30">
        <f t="shared" si="189"/>
        <v>0.19564168708620333</v>
      </c>
      <c r="AW164" s="28"/>
      <c r="AX164" s="52">
        <f t="shared" si="190"/>
        <v>447.33786505362923</v>
      </c>
      <c r="AY164" s="52">
        <f t="shared" si="191"/>
        <v>387.66400296131189</v>
      </c>
      <c r="AZ164" s="19"/>
      <c r="BA164" s="19"/>
      <c r="BB164" s="53">
        <f t="shared" si="192"/>
        <v>556.0114317448639</v>
      </c>
      <c r="BC164" s="53">
        <f t="shared" si="193"/>
        <v>-27.800571587243194</v>
      </c>
      <c r="BD164" s="53">
        <f t="shared" si="193"/>
        <v>-3.6580092018307599</v>
      </c>
      <c r="BE164" s="53">
        <f t="shared" si="194"/>
        <v>-8892.6361239950002</v>
      </c>
      <c r="BF164" s="53">
        <f t="shared" si="195"/>
        <v>-8368.0832730392103</v>
      </c>
      <c r="BG164" s="53">
        <f t="shared" si="196"/>
        <v>59.453136910215143</v>
      </c>
      <c r="BH164" s="53">
        <f t="shared" si="163"/>
        <v>80.088778587118199</v>
      </c>
      <c r="BI164" s="53">
        <f t="shared" si="197"/>
        <v>-8228.541357541877</v>
      </c>
    </row>
    <row r="165" spans="1:61" x14ac:dyDescent="0.2">
      <c r="A165" s="34"/>
      <c r="B165" s="89"/>
      <c r="C165" s="91"/>
      <c r="D165" s="19"/>
      <c r="E165" s="55">
        <f t="shared" si="168"/>
        <v>52</v>
      </c>
      <c r="F165" s="27">
        <f t="shared" si="164"/>
        <v>3799.9592200765333</v>
      </c>
      <c r="G165" s="27">
        <f t="shared" si="165"/>
        <v>189.99796100382667</v>
      </c>
      <c r="H165" s="28">
        <f t="shared" si="166"/>
        <v>25</v>
      </c>
      <c r="I165" s="27">
        <f t="shared" si="139"/>
        <v>250000</v>
      </c>
      <c r="J165" s="56">
        <f t="shared" si="198"/>
        <v>8.1039999999999992</v>
      </c>
      <c r="K165" s="52">
        <f t="shared" si="169"/>
        <v>2025.9999999999998</v>
      </c>
      <c r="L165" s="28"/>
      <c r="M165" s="96">
        <f t="shared" si="199"/>
        <v>196.37191159883102</v>
      </c>
      <c r="N165" s="9">
        <v>0</v>
      </c>
      <c r="O165" s="30">
        <f t="shared" si="156"/>
        <v>0.1463203680732304</v>
      </c>
      <c r="P165" s="30">
        <f t="shared" si="170"/>
        <v>2.8733210384384814E-2</v>
      </c>
      <c r="Q165" s="30">
        <f t="shared" si="171"/>
        <v>0</v>
      </c>
      <c r="R165" s="30">
        <f t="shared" si="172"/>
        <v>0.11758715768884559</v>
      </c>
      <c r="S165" s="28"/>
      <c r="T165" s="52">
        <f t="shared" si="173"/>
        <v>289.93380933710603</v>
      </c>
      <c r="U165" s="52">
        <f t="shared" si="167"/>
        <v>238.23158147760114</v>
      </c>
      <c r="V165" s="19"/>
      <c r="W165" s="19"/>
      <c r="X165" s="53">
        <f t="shared" si="174"/>
        <v>446.82640402232204</v>
      </c>
      <c r="Y165" s="53">
        <f t="shared" si="175"/>
        <v>-22.341320201116101</v>
      </c>
      <c r="Z165" s="53">
        <f t="shared" si="175"/>
        <v>-2.9396789422211396</v>
      </c>
      <c r="AA165" s="53">
        <f t="shared" si="176"/>
        <v>-7183.3025960962032</v>
      </c>
      <c r="AB165" s="53">
        <f t="shared" si="177"/>
        <v>-6761.757191217218</v>
      </c>
      <c r="AC165" s="53">
        <f t="shared" si="178"/>
        <v>57.047702686203735</v>
      </c>
      <c r="AD165" s="53">
        <f t="shared" si="158"/>
        <v>58.651028978814026</v>
      </c>
      <c r="AE165" s="53">
        <f t="shared" si="179"/>
        <v>-6646.0584595522005</v>
      </c>
      <c r="AF165" s="19"/>
      <c r="AG165" s="46"/>
      <c r="AH165" s="19"/>
      <c r="AI165" s="55">
        <f t="shared" si="180"/>
        <v>52</v>
      </c>
      <c r="AJ165" s="27">
        <f t="shared" si="181"/>
        <v>3799.9592200765333</v>
      </c>
      <c r="AK165" s="27">
        <f t="shared" si="181"/>
        <v>189.99796100382667</v>
      </c>
      <c r="AL165" s="28">
        <f t="shared" si="182"/>
        <v>25</v>
      </c>
      <c r="AM165" s="27">
        <f t="shared" si="183"/>
        <v>250000</v>
      </c>
      <c r="AN165" s="56">
        <f t="shared" si="147"/>
        <v>8.1039999999999992</v>
      </c>
      <c r="AO165" s="52">
        <f t="shared" si="184"/>
        <v>2025.9999999999998</v>
      </c>
      <c r="AP165" s="28"/>
      <c r="AQ165" s="9">
        <f t="shared" si="200"/>
        <v>168.0207168617498</v>
      </c>
      <c r="AR165" s="9">
        <f t="shared" si="185"/>
        <v>0</v>
      </c>
      <c r="AS165" s="30">
        <f t="shared" si="186"/>
        <v>0.19564168708620333</v>
      </c>
      <c r="AT165" s="30">
        <f t="shared" si="187"/>
        <v>3.2871856512266019E-2</v>
      </c>
      <c r="AU165" s="30">
        <f t="shared" si="188"/>
        <v>0</v>
      </c>
      <c r="AV165" s="30">
        <f t="shared" si="189"/>
        <v>0.16276983057393732</v>
      </c>
      <c r="AW165" s="28"/>
      <c r="AX165" s="52">
        <f t="shared" si="190"/>
        <v>387.66400296131189</v>
      </c>
      <c r="AY165" s="52">
        <f t="shared" si="191"/>
        <v>329.77167674279696</v>
      </c>
      <c r="AZ165" s="19"/>
      <c r="BA165" s="19"/>
      <c r="BB165" s="53">
        <f t="shared" si="192"/>
        <v>446.82640402232204</v>
      </c>
      <c r="BC165" s="53">
        <f t="shared" si="193"/>
        <v>-22.341320201116101</v>
      </c>
      <c r="BD165" s="53">
        <f t="shared" si="193"/>
        <v>-2.9396789422211396</v>
      </c>
      <c r="BE165" s="53">
        <f t="shared" si="194"/>
        <v>-8217.9641280665055</v>
      </c>
      <c r="BF165" s="53">
        <f t="shared" si="195"/>
        <v>-7796.4187231875203</v>
      </c>
      <c r="BG165" s="53">
        <f t="shared" si="196"/>
        <v>57.047702686203735</v>
      </c>
      <c r="BH165" s="53">
        <f t="shared" si="163"/>
        <v>66.67430002224684</v>
      </c>
      <c r="BI165" s="53">
        <f t="shared" si="197"/>
        <v>-7672.6967204790699</v>
      </c>
    </row>
    <row r="166" spans="1:61" x14ac:dyDescent="0.2">
      <c r="A166" s="34"/>
      <c r="B166" s="89"/>
      <c r="C166" s="91"/>
      <c r="D166" s="19"/>
      <c r="E166" s="55">
        <f t="shared" si="168"/>
        <v>53</v>
      </c>
      <c r="F166" s="27">
        <f t="shared" si="164"/>
        <v>3799.9592200765333</v>
      </c>
      <c r="G166" s="27">
        <f t="shared" si="165"/>
        <v>189.99796100382667</v>
      </c>
      <c r="H166" s="28">
        <f t="shared" si="166"/>
        <v>25</v>
      </c>
      <c r="I166" s="27">
        <f t="shared" si="139"/>
        <v>250000</v>
      </c>
      <c r="J166" s="56">
        <f t="shared" si="198"/>
        <v>8.2720000000000002</v>
      </c>
      <c r="K166" s="52">
        <f t="shared" si="169"/>
        <v>2068</v>
      </c>
      <c r="L166" s="28"/>
      <c r="M166" s="96">
        <f t="shared" si="199"/>
        <v>213.89645519453623</v>
      </c>
      <c r="N166" s="9">
        <v>0</v>
      </c>
      <c r="O166" s="30">
        <f t="shared" si="156"/>
        <v>0.11758715768884559</v>
      </c>
      <c r="P166" s="30">
        <f t="shared" si="170"/>
        <v>2.5151476206045027E-2</v>
      </c>
      <c r="Q166" s="30">
        <f t="shared" si="171"/>
        <v>0</v>
      </c>
      <c r="R166" s="30">
        <f t="shared" si="172"/>
        <v>9.2435681482800569E-2</v>
      </c>
      <c r="S166" s="28"/>
      <c r="T166" s="52">
        <f t="shared" si="173"/>
        <v>238.23158147760114</v>
      </c>
      <c r="U166" s="52">
        <f t="shared" si="167"/>
        <v>191.15698930643157</v>
      </c>
      <c r="V166" s="19"/>
      <c r="W166" s="19"/>
      <c r="X166" s="53">
        <f t="shared" si="174"/>
        <v>351.25182011462567</v>
      </c>
      <c r="Y166" s="53">
        <f t="shared" si="175"/>
        <v>-17.562591005731285</v>
      </c>
      <c r="Z166" s="53">
        <f t="shared" si="175"/>
        <v>-2.3108920370700141</v>
      </c>
      <c r="AA166" s="53">
        <f t="shared" si="176"/>
        <v>-6287.8690515112567</v>
      </c>
      <c r="AB166" s="53">
        <f t="shared" si="177"/>
        <v>-5956.4907144394319</v>
      </c>
      <c r="AC166" s="53">
        <f t="shared" si="178"/>
        <v>53.274823615832076</v>
      </c>
      <c r="AD166" s="53">
        <f t="shared" si="158"/>
        <v>46.95248733835237</v>
      </c>
      <c r="AE166" s="53">
        <f t="shared" si="179"/>
        <v>-5856.2634034852472</v>
      </c>
      <c r="AF166" s="19"/>
      <c r="AG166" s="46"/>
      <c r="AH166" s="19"/>
      <c r="AI166" s="55">
        <f t="shared" si="180"/>
        <v>53</v>
      </c>
      <c r="AJ166" s="27">
        <f t="shared" si="181"/>
        <v>3799.9592200765333</v>
      </c>
      <c r="AK166" s="27">
        <f t="shared" si="181"/>
        <v>189.99796100382667</v>
      </c>
      <c r="AL166" s="28">
        <f t="shared" si="182"/>
        <v>25</v>
      </c>
      <c r="AM166" s="27">
        <f t="shared" si="183"/>
        <v>250000</v>
      </c>
      <c r="AN166" s="56">
        <f t="shared" si="147"/>
        <v>8.2720000000000002</v>
      </c>
      <c r="AO166" s="52">
        <f t="shared" si="184"/>
        <v>2068</v>
      </c>
      <c r="AP166" s="28"/>
      <c r="AQ166" s="9">
        <f t="shared" si="200"/>
        <v>183.01515447582509</v>
      </c>
      <c r="AR166" s="9">
        <f t="shared" si="185"/>
        <v>0</v>
      </c>
      <c r="AS166" s="30">
        <f t="shared" si="186"/>
        <v>0.16276983057393732</v>
      </c>
      <c r="AT166" s="30">
        <f t="shared" si="187"/>
        <v>2.9789345686493014E-2</v>
      </c>
      <c r="AU166" s="30">
        <f t="shared" si="188"/>
        <v>0</v>
      </c>
      <c r="AV166" s="30">
        <f t="shared" si="189"/>
        <v>0.13298048488744429</v>
      </c>
      <c r="AW166" s="28"/>
      <c r="AX166" s="52">
        <f t="shared" si="190"/>
        <v>329.77167674279696</v>
      </c>
      <c r="AY166" s="52">
        <f t="shared" si="191"/>
        <v>275.00364274723478</v>
      </c>
      <c r="AZ166" s="19"/>
      <c r="BA166" s="19"/>
      <c r="BB166" s="53">
        <f t="shared" si="192"/>
        <v>351.25182011462567</v>
      </c>
      <c r="BC166" s="53">
        <f t="shared" si="193"/>
        <v>-17.562591005731285</v>
      </c>
      <c r="BD166" s="53">
        <f t="shared" si="193"/>
        <v>-2.3108920370700141</v>
      </c>
      <c r="BE166" s="53">
        <f t="shared" si="194"/>
        <v>-7447.336421623253</v>
      </c>
      <c r="BF166" s="53">
        <f t="shared" si="195"/>
        <v>-7115.9580845514283</v>
      </c>
      <c r="BG166" s="53">
        <f t="shared" si="196"/>
        <v>53.274823615832076</v>
      </c>
      <c r="BH166" s="53">
        <f t="shared" si="163"/>
        <v>54.467575239215975</v>
      </c>
      <c r="BI166" s="53">
        <f t="shared" si="197"/>
        <v>-7008.2156856963802</v>
      </c>
    </row>
    <row r="167" spans="1:61" x14ac:dyDescent="0.2">
      <c r="A167" s="34"/>
      <c r="B167" s="89"/>
      <c r="C167" s="91"/>
      <c r="D167" s="19"/>
      <c r="E167" s="55">
        <f t="shared" si="168"/>
        <v>54</v>
      </c>
      <c r="F167" s="27">
        <f t="shared" si="164"/>
        <v>3799.9592200765333</v>
      </c>
      <c r="G167" s="27">
        <f t="shared" si="165"/>
        <v>189.99796100382667</v>
      </c>
      <c r="H167" s="28">
        <f t="shared" si="166"/>
        <v>25</v>
      </c>
      <c r="I167" s="27">
        <f t="shared" si="139"/>
        <v>250000</v>
      </c>
      <c r="J167" s="56">
        <f t="shared" si="198"/>
        <v>8.4280000000000008</v>
      </c>
      <c r="K167" s="52">
        <f t="shared" si="169"/>
        <v>2107</v>
      </c>
      <c r="L167" s="28"/>
      <c r="M167" s="96">
        <f t="shared" si="199"/>
        <v>232.40600338714106</v>
      </c>
      <c r="N167" s="9">
        <v>0</v>
      </c>
      <c r="O167" s="30">
        <f t="shared" si="156"/>
        <v>9.2435681482800569E-2</v>
      </c>
      <c r="P167" s="30">
        <f t="shared" si="170"/>
        <v>2.1482607303784439E-2</v>
      </c>
      <c r="Q167" s="30">
        <f t="shared" si="171"/>
        <v>0</v>
      </c>
      <c r="R167" s="30">
        <f t="shared" si="172"/>
        <v>7.0953074179016126E-2</v>
      </c>
      <c r="S167" s="28"/>
      <c r="T167" s="52">
        <f t="shared" si="173"/>
        <v>191.15698930643157</v>
      </c>
      <c r="U167" s="52">
        <f t="shared" si="167"/>
        <v>149.49812729518698</v>
      </c>
      <c r="V167" s="19"/>
      <c r="W167" s="19"/>
      <c r="X167" s="53">
        <f t="shared" si="174"/>
        <v>269.61878841932651</v>
      </c>
      <c r="Y167" s="53">
        <f t="shared" si="175"/>
        <v>-13.480939420966328</v>
      </c>
      <c r="Z167" s="53">
        <f t="shared" si="175"/>
        <v>-1.7738268544754032</v>
      </c>
      <c r="AA167" s="53">
        <f t="shared" si="176"/>
        <v>-5370.65182594611</v>
      </c>
      <c r="AB167" s="53">
        <f t="shared" si="177"/>
        <v>-5116.2878038022254</v>
      </c>
      <c r="AC167" s="53">
        <f t="shared" si="178"/>
        <v>48.408261216271875</v>
      </c>
      <c r="AD167" s="53">
        <f t="shared" si="158"/>
        <v>36.721176853976168</v>
      </c>
      <c r="AE167" s="53">
        <f t="shared" si="179"/>
        <v>-5031.158365731977</v>
      </c>
      <c r="AF167" s="19"/>
      <c r="AG167" s="46"/>
      <c r="AH167" s="19"/>
      <c r="AI167" s="55">
        <f t="shared" si="180"/>
        <v>54</v>
      </c>
      <c r="AJ167" s="27">
        <f t="shared" si="181"/>
        <v>3799.9592200765333</v>
      </c>
      <c r="AK167" s="27">
        <f t="shared" si="181"/>
        <v>189.99796100382667</v>
      </c>
      <c r="AL167" s="28">
        <f t="shared" si="182"/>
        <v>25</v>
      </c>
      <c r="AM167" s="27">
        <f t="shared" si="183"/>
        <v>250000</v>
      </c>
      <c r="AN167" s="56">
        <f t="shared" si="147"/>
        <v>8.4280000000000008</v>
      </c>
      <c r="AO167" s="52">
        <f t="shared" si="184"/>
        <v>2107</v>
      </c>
      <c r="AP167" s="28"/>
      <c r="AQ167" s="9">
        <f t="shared" si="200"/>
        <v>198.85238664812258</v>
      </c>
      <c r="AR167" s="9">
        <f t="shared" si="185"/>
        <v>0</v>
      </c>
      <c r="AS167" s="30">
        <f t="shared" si="186"/>
        <v>0.13298048488744429</v>
      </c>
      <c r="AT167" s="30">
        <f t="shared" si="187"/>
        <v>2.6443486797492893E-2</v>
      </c>
      <c r="AU167" s="30">
        <f t="shared" si="188"/>
        <v>0</v>
      </c>
      <c r="AV167" s="30">
        <f t="shared" si="189"/>
        <v>0.1065369980899514</v>
      </c>
      <c r="AW167" s="28"/>
      <c r="AX167" s="52">
        <f t="shared" si="190"/>
        <v>275.00364274723478</v>
      </c>
      <c r="AY167" s="52">
        <f t="shared" si="191"/>
        <v>224.4734549755276</v>
      </c>
      <c r="AZ167" s="19"/>
      <c r="BA167" s="19"/>
      <c r="BB167" s="53">
        <f t="shared" si="192"/>
        <v>269.61878841932651</v>
      </c>
      <c r="BC167" s="53">
        <f t="shared" si="193"/>
        <v>-13.480939420966328</v>
      </c>
      <c r="BD167" s="53">
        <f t="shared" si="193"/>
        <v>-1.7738268544754032</v>
      </c>
      <c r="BE167" s="53">
        <f t="shared" si="194"/>
        <v>-6610.8716993732232</v>
      </c>
      <c r="BF167" s="53">
        <f t="shared" si="195"/>
        <v>-6356.5076772293387</v>
      </c>
      <c r="BG167" s="53">
        <f t="shared" si="196"/>
        <v>48.408261216271875</v>
      </c>
      <c r="BH167" s="53">
        <f t="shared" si="163"/>
        <v>43.604662926122053</v>
      </c>
      <c r="BI167" s="53">
        <f t="shared" si="197"/>
        <v>-6264.4947530869449</v>
      </c>
    </row>
    <row r="168" spans="1:61" x14ac:dyDescent="0.2">
      <c r="A168" s="34"/>
      <c r="B168" s="89"/>
      <c r="C168" s="91"/>
      <c r="D168" s="19"/>
      <c r="E168" s="55">
        <f t="shared" si="168"/>
        <v>55</v>
      </c>
      <c r="F168" s="27">
        <f t="shared" si="164"/>
        <v>3799.9592200765333</v>
      </c>
      <c r="G168" s="27">
        <f t="shared" si="165"/>
        <v>189.99796100382667</v>
      </c>
      <c r="H168" s="28">
        <f t="shared" si="166"/>
        <v>25</v>
      </c>
      <c r="I168" s="27">
        <f t="shared" si="139"/>
        <v>250000</v>
      </c>
      <c r="J168" s="56">
        <f t="shared" si="198"/>
        <v>8.5719999999999992</v>
      </c>
      <c r="K168" s="52">
        <f t="shared" si="169"/>
        <v>2143</v>
      </c>
      <c r="L168" s="28"/>
      <c r="M168" s="96">
        <f t="shared" si="199"/>
        <v>251.80934606172806</v>
      </c>
      <c r="N168" s="9">
        <v>0</v>
      </c>
      <c r="O168" s="30">
        <f t="shared" si="156"/>
        <v>7.0953074179016126E-2</v>
      </c>
      <c r="P168" s="30">
        <f t="shared" si="170"/>
        <v>1.7866647210087332E-2</v>
      </c>
      <c r="Q168" s="30">
        <f t="shared" si="171"/>
        <v>0</v>
      </c>
      <c r="R168" s="30">
        <f t="shared" si="172"/>
        <v>5.308642696892879E-2</v>
      </c>
      <c r="S168" s="28"/>
      <c r="T168" s="52">
        <f t="shared" si="173"/>
        <v>149.49812729518698</v>
      </c>
      <c r="U168" s="52">
        <f t="shared" si="167"/>
        <v>113.76421299441439</v>
      </c>
      <c r="V168" s="19"/>
      <c r="W168" s="19"/>
      <c r="X168" s="53">
        <f t="shared" si="174"/>
        <v>201.72625762150048</v>
      </c>
      <c r="Y168" s="53">
        <f t="shared" si="175"/>
        <v>-10.086312881075026</v>
      </c>
      <c r="Z168" s="53">
        <f t="shared" si="175"/>
        <v>-1.3271606742232198</v>
      </c>
      <c r="AA168" s="53">
        <f t="shared" si="176"/>
        <v>-4466.6618025218331</v>
      </c>
      <c r="AB168" s="53">
        <f t="shared" si="177"/>
        <v>-4276.3490184556313</v>
      </c>
      <c r="AC168" s="53">
        <f t="shared" si="178"/>
        <v>42.709542918629275</v>
      </c>
      <c r="AD168" s="53">
        <f t="shared" si="158"/>
        <v>28.006116775951149</v>
      </c>
      <c r="AE168" s="53">
        <f t="shared" si="179"/>
        <v>-4205.6333587610507</v>
      </c>
      <c r="AF168" s="19"/>
      <c r="AG168" s="46"/>
      <c r="AH168" s="19"/>
      <c r="AI168" s="55">
        <f t="shared" si="180"/>
        <v>55</v>
      </c>
      <c r="AJ168" s="27">
        <f t="shared" si="181"/>
        <v>3799.9592200765333</v>
      </c>
      <c r="AK168" s="27">
        <f t="shared" si="181"/>
        <v>189.99796100382667</v>
      </c>
      <c r="AL168" s="28">
        <f t="shared" si="182"/>
        <v>25</v>
      </c>
      <c r="AM168" s="27">
        <f t="shared" si="183"/>
        <v>250000</v>
      </c>
      <c r="AN168" s="56">
        <f t="shared" si="147"/>
        <v>8.5719999999999992</v>
      </c>
      <c r="AO168" s="52">
        <f t="shared" si="184"/>
        <v>2143</v>
      </c>
      <c r="AP168" s="28"/>
      <c r="AQ168" s="9">
        <f t="shared" si="200"/>
        <v>215.45437172406611</v>
      </c>
      <c r="AR168" s="9">
        <f t="shared" si="185"/>
        <v>0</v>
      </c>
      <c r="AS168" s="30">
        <f t="shared" si="186"/>
        <v>0.1065369980899514</v>
      </c>
      <c r="AT168" s="30">
        <f t="shared" si="187"/>
        <v>2.295386198883851E-2</v>
      </c>
      <c r="AU168" s="30">
        <f t="shared" si="188"/>
        <v>0</v>
      </c>
      <c r="AV168" s="30">
        <f t="shared" si="189"/>
        <v>8.3583136101112898E-2</v>
      </c>
      <c r="AW168" s="28"/>
      <c r="AX168" s="52">
        <f t="shared" si="190"/>
        <v>224.4734549755276</v>
      </c>
      <c r="AY168" s="52">
        <f t="shared" si="191"/>
        <v>179.11866066468494</v>
      </c>
      <c r="AZ168" s="19"/>
      <c r="BA168" s="19"/>
      <c r="BB168" s="53">
        <f t="shared" si="192"/>
        <v>201.72625762150048</v>
      </c>
      <c r="BC168" s="53">
        <f t="shared" si="193"/>
        <v>-10.086312881075026</v>
      </c>
      <c r="BD168" s="53">
        <f t="shared" si="193"/>
        <v>-1.3271606742232198</v>
      </c>
      <c r="BE168" s="53">
        <f t="shared" si="194"/>
        <v>-5738.4654972096278</v>
      </c>
      <c r="BF168" s="53">
        <f t="shared" si="195"/>
        <v>-5548.1527131434259</v>
      </c>
      <c r="BG168" s="53">
        <f t="shared" si="196"/>
        <v>42.709542918629275</v>
      </c>
      <c r="BH168" s="53">
        <f t="shared" si="163"/>
        <v>34.161301302266999</v>
      </c>
      <c r="BI168" s="53">
        <f t="shared" si="197"/>
        <v>-5471.2818689225296</v>
      </c>
    </row>
    <row r="169" spans="1:61" x14ac:dyDescent="0.2">
      <c r="A169" s="34"/>
      <c r="B169" s="89"/>
      <c r="C169" s="91"/>
      <c r="D169" s="19"/>
      <c r="E169" s="55">
        <f t="shared" si="168"/>
        <v>56</v>
      </c>
      <c r="F169" s="27">
        <f t="shared" si="164"/>
        <v>3799.9592200765333</v>
      </c>
      <c r="G169" s="27">
        <f t="shared" si="165"/>
        <v>189.99796100382667</v>
      </c>
      <c r="H169" s="28">
        <f t="shared" si="166"/>
        <v>25</v>
      </c>
      <c r="I169" s="27">
        <f t="shared" si="139"/>
        <v>250000</v>
      </c>
      <c r="J169" s="56">
        <f t="shared" si="198"/>
        <v>8.7010000000000005</v>
      </c>
      <c r="K169" s="52">
        <f t="shared" si="169"/>
        <v>2175.25</v>
      </c>
      <c r="L169" s="28"/>
      <c r="M169" s="96">
        <f t="shared" si="199"/>
        <v>272.05891244663275</v>
      </c>
      <c r="N169" s="9">
        <v>0</v>
      </c>
      <c r="O169" s="30">
        <f t="shared" si="156"/>
        <v>5.308642696892879E-2</v>
      </c>
      <c r="P169" s="30">
        <f t="shared" si="170"/>
        <v>1.444263558684436E-2</v>
      </c>
      <c r="Q169" s="30">
        <f t="shared" si="171"/>
        <v>0</v>
      </c>
      <c r="R169" s="30">
        <f t="shared" si="172"/>
        <v>3.864379138208443E-2</v>
      </c>
      <c r="S169" s="28"/>
      <c r="T169" s="52">
        <f t="shared" si="173"/>
        <v>113.76421299441439</v>
      </c>
      <c r="U169" s="52">
        <f t="shared" si="167"/>
        <v>84.059907203879163</v>
      </c>
      <c r="V169" s="19"/>
      <c r="W169" s="19"/>
      <c r="X169" s="53">
        <f t="shared" si="174"/>
        <v>146.84483136106581</v>
      </c>
      <c r="Y169" s="53">
        <f t="shared" si="175"/>
        <v>-7.3422415680532911</v>
      </c>
      <c r="Z169" s="53">
        <f t="shared" si="175"/>
        <v>-0.96609478455211073</v>
      </c>
      <c r="AA169" s="53">
        <f t="shared" si="176"/>
        <v>-3610.6588967110902</v>
      </c>
      <c r="AB169" s="53">
        <f t="shared" si="177"/>
        <v>-3472.1224017026298</v>
      </c>
      <c r="AC169" s="53">
        <f t="shared" si="178"/>
        <v>36.576187701469173</v>
      </c>
      <c r="AD169" s="53">
        <f t="shared" si="158"/>
        <v>20.792225306344601</v>
      </c>
      <c r="AE169" s="53">
        <f t="shared" si="179"/>
        <v>-3414.7539886948157</v>
      </c>
      <c r="AF169" s="19"/>
      <c r="AG169" s="46"/>
      <c r="AH169" s="19"/>
      <c r="AI169" s="55">
        <f t="shared" si="180"/>
        <v>56</v>
      </c>
      <c r="AJ169" s="27">
        <f t="shared" si="181"/>
        <v>3799.9592200765333</v>
      </c>
      <c r="AK169" s="27">
        <f t="shared" si="181"/>
        <v>189.99796100382667</v>
      </c>
      <c r="AL169" s="28">
        <f t="shared" si="182"/>
        <v>25</v>
      </c>
      <c r="AM169" s="27">
        <f t="shared" si="183"/>
        <v>250000</v>
      </c>
      <c r="AN169" s="56">
        <f t="shared" si="147"/>
        <v>8.7010000000000005</v>
      </c>
      <c r="AO169" s="52">
        <f t="shared" si="184"/>
        <v>2175.25</v>
      </c>
      <c r="AP169" s="28"/>
      <c r="AQ169" s="9">
        <f t="shared" si="200"/>
        <v>232.78040696215015</v>
      </c>
      <c r="AR169" s="9">
        <f t="shared" si="185"/>
        <v>0</v>
      </c>
      <c r="AS169" s="30">
        <f t="shared" si="186"/>
        <v>8.3583136101112898E-2</v>
      </c>
      <c r="AT169" s="30">
        <f t="shared" si="187"/>
        <v>1.9456516436789844E-2</v>
      </c>
      <c r="AU169" s="30">
        <f t="shared" si="188"/>
        <v>0</v>
      </c>
      <c r="AV169" s="30">
        <f t="shared" si="189"/>
        <v>6.4126619664323051E-2</v>
      </c>
      <c r="AW169" s="28"/>
      <c r="AX169" s="52">
        <f t="shared" si="190"/>
        <v>179.11866066468494</v>
      </c>
      <c r="AY169" s="52">
        <f t="shared" si="191"/>
        <v>139.4914294248187</v>
      </c>
      <c r="AZ169" s="19"/>
      <c r="BA169" s="19"/>
      <c r="BB169" s="53">
        <f t="shared" si="192"/>
        <v>146.84483136106581</v>
      </c>
      <c r="BC169" s="53">
        <f t="shared" si="193"/>
        <v>-7.3422415680532911</v>
      </c>
      <c r="BD169" s="53">
        <f t="shared" si="193"/>
        <v>-0.96609478455211073</v>
      </c>
      <c r="BE169" s="53">
        <f t="shared" si="194"/>
        <v>-4864.1291091974608</v>
      </c>
      <c r="BF169" s="53">
        <f t="shared" si="195"/>
        <v>-4725.5926141890004</v>
      </c>
      <c r="BG169" s="53">
        <f t="shared" si="196"/>
        <v>36.576187701469173</v>
      </c>
      <c r="BH169" s="53">
        <f t="shared" si="163"/>
        <v>26.157572780930529</v>
      </c>
      <c r="BI169" s="53">
        <f t="shared" si="197"/>
        <v>-4662.8588537066007</v>
      </c>
    </row>
    <row r="170" spans="1:61" x14ac:dyDescent="0.2">
      <c r="A170" s="34"/>
      <c r="B170" s="89"/>
      <c r="C170" s="91"/>
      <c r="D170" s="19"/>
      <c r="E170" s="55">
        <f t="shared" si="168"/>
        <v>57</v>
      </c>
      <c r="F170" s="27">
        <f t="shared" si="164"/>
        <v>3799.9592200765333</v>
      </c>
      <c r="G170" s="27">
        <f t="shared" si="165"/>
        <v>189.99796100382667</v>
      </c>
      <c r="H170" s="28">
        <f t="shared" si="166"/>
        <v>25</v>
      </c>
      <c r="I170" s="27">
        <f t="shared" si="139"/>
        <v>250000</v>
      </c>
      <c r="J170" s="56">
        <f t="shared" si="198"/>
        <v>8.8140000000000001</v>
      </c>
      <c r="K170" s="52">
        <f t="shared" si="169"/>
        <v>2203.5</v>
      </c>
      <c r="L170" s="28"/>
      <c r="M170" s="96">
        <f t="shared" si="199"/>
        <v>293.18193261069382</v>
      </c>
      <c r="N170" s="9">
        <v>0</v>
      </c>
      <c r="O170" s="30">
        <f t="shared" si="156"/>
        <v>3.864379138208443E-2</v>
      </c>
      <c r="P170" s="30">
        <f t="shared" si="170"/>
        <v>1.1329661440803988E-2</v>
      </c>
      <c r="Q170" s="30">
        <f t="shared" si="171"/>
        <v>0</v>
      </c>
      <c r="R170" s="30">
        <f t="shared" si="172"/>
        <v>2.7314129941280442E-2</v>
      </c>
      <c r="S170" s="28"/>
      <c r="T170" s="52">
        <f t="shared" si="173"/>
        <v>84.059907203879163</v>
      </c>
      <c r="U170" s="52">
        <f t="shared" si="167"/>
        <v>60.186685325611457</v>
      </c>
      <c r="V170" s="19"/>
      <c r="W170" s="19"/>
      <c r="X170" s="53">
        <f t="shared" si="174"/>
        <v>103.79257990873711</v>
      </c>
      <c r="Y170" s="53">
        <f t="shared" si="175"/>
        <v>-5.1896289954368564</v>
      </c>
      <c r="Z170" s="53">
        <f t="shared" si="175"/>
        <v>-0.68285324853201101</v>
      </c>
      <c r="AA170" s="53">
        <f t="shared" si="176"/>
        <v>-2832.4153602009969</v>
      </c>
      <c r="AB170" s="53">
        <f t="shared" si="177"/>
        <v>-2734.4952625362289</v>
      </c>
      <c r="AC170" s="53">
        <f t="shared" si="178"/>
        <v>30.324655953739317</v>
      </c>
      <c r="AD170" s="53">
        <f t="shared" si="158"/>
        <v>14.995914424129952</v>
      </c>
      <c r="AE170" s="53">
        <f t="shared" si="179"/>
        <v>-2689.1746921583599</v>
      </c>
      <c r="AF170" s="19"/>
      <c r="AG170" s="46"/>
      <c r="AH170" s="19"/>
      <c r="AI170" s="55">
        <f t="shared" si="180"/>
        <v>57</v>
      </c>
      <c r="AJ170" s="27">
        <f t="shared" si="181"/>
        <v>3799.9592200765333</v>
      </c>
      <c r="AK170" s="27">
        <f t="shared" si="181"/>
        <v>189.99796100382667</v>
      </c>
      <c r="AL170" s="28">
        <f t="shared" si="182"/>
        <v>25</v>
      </c>
      <c r="AM170" s="27">
        <f t="shared" si="183"/>
        <v>250000</v>
      </c>
      <c r="AN170" s="56">
        <f t="shared" si="147"/>
        <v>8.8140000000000001</v>
      </c>
      <c r="AO170" s="52">
        <f t="shared" si="184"/>
        <v>2203.5</v>
      </c>
      <c r="AP170" s="28"/>
      <c r="AQ170" s="9">
        <f t="shared" si="200"/>
        <v>250.85379109002491</v>
      </c>
      <c r="AR170" s="9">
        <f t="shared" si="185"/>
        <v>0</v>
      </c>
      <c r="AS170" s="30">
        <f t="shared" si="186"/>
        <v>6.4126619664323051E-2</v>
      </c>
      <c r="AT170" s="30">
        <f t="shared" si="187"/>
        <v>1.6086405652583579E-2</v>
      </c>
      <c r="AU170" s="30">
        <f t="shared" si="188"/>
        <v>0</v>
      </c>
      <c r="AV170" s="30">
        <f t="shared" si="189"/>
        <v>4.8040214011739468E-2</v>
      </c>
      <c r="AW170" s="28"/>
      <c r="AX170" s="52">
        <f t="shared" si="190"/>
        <v>139.4914294248187</v>
      </c>
      <c r="AY170" s="52">
        <f t="shared" si="191"/>
        <v>105.85661157486791</v>
      </c>
      <c r="AZ170" s="19"/>
      <c r="BA170" s="19"/>
      <c r="BB170" s="53">
        <f t="shared" si="192"/>
        <v>103.79257990873711</v>
      </c>
      <c r="BC170" s="53">
        <f t="shared" si="193"/>
        <v>-5.1896289954368564</v>
      </c>
      <c r="BD170" s="53">
        <f t="shared" si="193"/>
        <v>-0.68285324853201101</v>
      </c>
      <c r="BE170" s="53">
        <f t="shared" si="194"/>
        <v>-4021.6014131458946</v>
      </c>
      <c r="BF170" s="53">
        <f t="shared" si="195"/>
        <v>-3923.6813154811266</v>
      </c>
      <c r="BG170" s="53">
        <f t="shared" si="196"/>
        <v>30.324655953739317</v>
      </c>
      <c r="BH170" s="53">
        <f t="shared" si="163"/>
        <v>19.546628084217417</v>
      </c>
      <c r="BI170" s="53">
        <f t="shared" si="197"/>
        <v>-3873.8100314431699</v>
      </c>
    </row>
    <row r="171" spans="1:61" x14ac:dyDescent="0.2">
      <c r="A171" s="34"/>
      <c r="B171" s="89"/>
      <c r="C171" s="91"/>
      <c r="D171" s="19"/>
      <c r="E171" s="55">
        <f t="shared" si="168"/>
        <v>58</v>
      </c>
      <c r="F171" s="27">
        <f t="shared" si="164"/>
        <v>3799.9592200765333</v>
      </c>
      <c r="G171" s="27">
        <f t="shared" si="165"/>
        <v>189.99796100382667</v>
      </c>
      <c r="H171" s="28">
        <f t="shared" si="166"/>
        <v>25</v>
      </c>
      <c r="I171" s="27">
        <f t="shared" si="139"/>
        <v>250000</v>
      </c>
      <c r="J171" s="56">
        <f t="shared" si="198"/>
        <v>8.91</v>
      </c>
      <c r="K171" s="52">
        <f t="shared" si="169"/>
        <v>2227.5</v>
      </c>
      <c r="L171" s="28"/>
      <c r="M171" s="96">
        <f t="shared" si="199"/>
        <v>315.01121529154761</v>
      </c>
      <c r="N171" s="9">
        <v>0</v>
      </c>
      <c r="O171" s="30">
        <f t="shared" si="156"/>
        <v>2.7314129941280442E-2</v>
      </c>
      <c r="P171" s="30">
        <f t="shared" si="170"/>
        <v>8.6042572674340009E-3</v>
      </c>
      <c r="Q171" s="30">
        <f t="shared" si="171"/>
        <v>0</v>
      </c>
      <c r="R171" s="30">
        <f t="shared" si="172"/>
        <v>1.8709872673846439E-2</v>
      </c>
      <c r="S171" s="28"/>
      <c r="T171" s="52">
        <f t="shared" si="173"/>
        <v>60.186685325611457</v>
      </c>
      <c r="U171" s="52">
        <f t="shared" si="167"/>
        <v>41.676241380992941</v>
      </c>
      <c r="V171" s="19"/>
      <c r="W171" s="19"/>
      <c r="X171" s="53">
        <f t="shared" si="174"/>
        <v>71.09675317344076</v>
      </c>
      <c r="Y171" s="53">
        <f t="shared" si="175"/>
        <v>-3.5548376586720383</v>
      </c>
      <c r="Z171" s="53">
        <f t="shared" si="175"/>
        <v>-0.46774681684616098</v>
      </c>
      <c r="AA171" s="53">
        <f t="shared" si="176"/>
        <v>-2151.0643168585002</v>
      </c>
      <c r="AB171" s="53">
        <f t="shared" si="177"/>
        <v>-2083.9901481605775</v>
      </c>
      <c r="AC171" s="53">
        <f t="shared" si="178"/>
        <v>24.309369866220862</v>
      </c>
      <c r="AD171" s="53">
        <f t="shared" si="158"/>
        <v>10.486024293386714</v>
      </c>
      <c r="AE171" s="53">
        <f t="shared" si="179"/>
        <v>-2049.1947540009696</v>
      </c>
      <c r="AF171" s="19"/>
      <c r="AG171" s="46"/>
      <c r="AH171" s="19"/>
      <c r="AI171" s="55">
        <f t="shared" si="180"/>
        <v>58</v>
      </c>
      <c r="AJ171" s="27">
        <f t="shared" si="181"/>
        <v>3799.9592200765333</v>
      </c>
      <c r="AK171" s="27">
        <f t="shared" si="181"/>
        <v>189.99796100382667</v>
      </c>
      <c r="AL171" s="28">
        <f t="shared" si="182"/>
        <v>25</v>
      </c>
      <c r="AM171" s="27">
        <f t="shared" si="183"/>
        <v>250000</v>
      </c>
      <c r="AN171" s="56">
        <f t="shared" si="147"/>
        <v>8.91</v>
      </c>
      <c r="AO171" s="52">
        <f t="shared" si="184"/>
        <v>2227.5</v>
      </c>
      <c r="AP171" s="28"/>
      <c r="AQ171" s="9">
        <f t="shared" si="200"/>
        <v>269.53147108383047</v>
      </c>
      <c r="AR171" s="9">
        <f t="shared" si="185"/>
        <v>0</v>
      </c>
      <c r="AS171" s="30">
        <f t="shared" si="186"/>
        <v>4.8040214011739468E-2</v>
      </c>
      <c r="AT171" s="30">
        <f t="shared" si="187"/>
        <v>1.2948349553766184E-2</v>
      </c>
      <c r="AU171" s="30">
        <f t="shared" si="188"/>
        <v>0</v>
      </c>
      <c r="AV171" s="30">
        <f t="shared" si="189"/>
        <v>3.5091864457973285E-2</v>
      </c>
      <c r="AW171" s="28"/>
      <c r="AX171" s="52">
        <f t="shared" si="190"/>
        <v>105.85661157486791</v>
      </c>
      <c r="AY171" s="52">
        <f t="shared" si="191"/>
        <v>78.167128080135498</v>
      </c>
      <c r="AZ171" s="19"/>
      <c r="BA171" s="19"/>
      <c r="BB171" s="53">
        <f t="shared" si="192"/>
        <v>71.09675317344076</v>
      </c>
      <c r="BC171" s="53">
        <f t="shared" si="193"/>
        <v>-3.5548376586720383</v>
      </c>
      <c r="BD171" s="53">
        <f t="shared" si="193"/>
        <v>-0.46774681684616098</v>
      </c>
      <c r="BE171" s="53">
        <f t="shared" si="194"/>
        <v>-3237.087388441546</v>
      </c>
      <c r="BF171" s="53">
        <f t="shared" si="195"/>
        <v>-3170.0132197436233</v>
      </c>
      <c r="BG171" s="53">
        <f t="shared" si="196"/>
        <v>24.309369866220862</v>
      </c>
      <c r="BH171" s="53">
        <f t="shared" si="163"/>
        <v>14.235348665344329</v>
      </c>
      <c r="BI171" s="53">
        <f t="shared" si="197"/>
        <v>-3131.4685012120581</v>
      </c>
    </row>
    <row r="172" spans="1:61" x14ac:dyDescent="0.2">
      <c r="A172" s="34"/>
      <c r="B172" s="89"/>
      <c r="C172" s="91"/>
      <c r="D172" s="19"/>
      <c r="E172" s="55">
        <f t="shared" si="168"/>
        <v>59</v>
      </c>
      <c r="F172" s="27">
        <f t="shared" si="164"/>
        <v>3799.9592200765333</v>
      </c>
      <c r="G172" s="27">
        <f t="shared" si="165"/>
        <v>189.99796100382667</v>
      </c>
      <c r="H172" s="28">
        <f t="shared" si="166"/>
        <v>25</v>
      </c>
      <c r="I172" s="27">
        <f t="shared" si="139"/>
        <v>250000</v>
      </c>
      <c r="J172" s="56">
        <f t="shared" si="198"/>
        <v>8.9879999999999995</v>
      </c>
      <c r="K172" s="52">
        <f t="shared" si="169"/>
        <v>2247</v>
      </c>
      <c r="L172" s="28"/>
      <c r="M172" s="96">
        <f t="shared" si="199"/>
        <v>337.52251871948664</v>
      </c>
      <c r="N172" s="9">
        <v>0</v>
      </c>
      <c r="O172" s="30">
        <f t="shared" si="156"/>
        <v>1.8709872673846439E-2</v>
      </c>
      <c r="P172" s="30">
        <f t="shared" si="170"/>
        <v>6.3150033497975464E-3</v>
      </c>
      <c r="Q172" s="30">
        <f t="shared" si="171"/>
        <v>0</v>
      </c>
      <c r="R172" s="30">
        <f t="shared" si="172"/>
        <v>1.2394869324048893E-2</v>
      </c>
      <c r="S172" s="28"/>
      <c r="T172" s="52">
        <f t="shared" si="173"/>
        <v>41.676241380992941</v>
      </c>
      <c r="U172" s="52">
        <f t="shared" si="167"/>
        <v>27.851271371137862</v>
      </c>
      <c r="V172" s="19"/>
      <c r="W172" s="19"/>
      <c r="X172" s="53">
        <f t="shared" si="174"/>
        <v>47.099997969563375</v>
      </c>
      <c r="Y172" s="53">
        <f t="shared" si="175"/>
        <v>-2.354999898478169</v>
      </c>
      <c r="Z172" s="53">
        <f t="shared" si="175"/>
        <v>-0.30987173310122235</v>
      </c>
      <c r="AA172" s="53">
        <f t="shared" si="176"/>
        <v>-1578.7508374493866</v>
      </c>
      <c r="AB172" s="53">
        <f t="shared" si="177"/>
        <v>-1534.3157111114026</v>
      </c>
      <c r="AC172" s="53">
        <f t="shared" si="178"/>
        <v>18.801140546069234</v>
      </c>
      <c r="AD172" s="53">
        <f t="shared" si="158"/>
        <v>7.0948496295795227</v>
      </c>
      <c r="AE172" s="53">
        <f t="shared" si="179"/>
        <v>-1508.4197209357537</v>
      </c>
      <c r="AF172" s="19"/>
      <c r="AG172" s="46"/>
      <c r="AH172" s="19"/>
      <c r="AI172" s="55">
        <f t="shared" si="180"/>
        <v>59</v>
      </c>
      <c r="AJ172" s="27">
        <f t="shared" si="181"/>
        <v>3799.9592200765333</v>
      </c>
      <c r="AK172" s="27">
        <f t="shared" si="181"/>
        <v>189.99796100382667</v>
      </c>
      <c r="AL172" s="28">
        <f t="shared" si="182"/>
        <v>25</v>
      </c>
      <c r="AM172" s="27">
        <f t="shared" si="183"/>
        <v>250000</v>
      </c>
      <c r="AN172" s="56">
        <f t="shared" si="147"/>
        <v>8.9879999999999995</v>
      </c>
      <c r="AO172" s="52">
        <f t="shared" si="184"/>
        <v>2247</v>
      </c>
      <c r="AP172" s="28"/>
      <c r="AQ172" s="9">
        <f t="shared" si="200"/>
        <v>288.79270507936076</v>
      </c>
      <c r="AR172" s="9">
        <f t="shared" si="185"/>
        <v>0</v>
      </c>
      <c r="AS172" s="30">
        <f t="shared" si="186"/>
        <v>3.5091864457973285E-2</v>
      </c>
      <c r="AT172" s="30">
        <f t="shared" si="187"/>
        <v>1.0134274463096381E-2</v>
      </c>
      <c r="AU172" s="30">
        <f t="shared" si="188"/>
        <v>0</v>
      </c>
      <c r="AV172" s="30">
        <f t="shared" si="189"/>
        <v>2.4957589994876905E-2</v>
      </c>
      <c r="AW172" s="28"/>
      <c r="AX172" s="52">
        <f t="shared" si="190"/>
        <v>78.167128080135498</v>
      </c>
      <c r="AY172" s="52">
        <f t="shared" si="191"/>
        <v>56.079704718488408</v>
      </c>
      <c r="AZ172" s="19"/>
      <c r="BA172" s="19"/>
      <c r="BB172" s="53">
        <f t="shared" si="192"/>
        <v>47.099997969563375</v>
      </c>
      <c r="BC172" s="53">
        <f t="shared" si="193"/>
        <v>-2.354999898478169</v>
      </c>
      <c r="BD172" s="53">
        <f t="shared" si="193"/>
        <v>-0.30987173310122235</v>
      </c>
      <c r="BE172" s="53">
        <f t="shared" si="194"/>
        <v>-2533.5686157740952</v>
      </c>
      <c r="BF172" s="53">
        <f t="shared" si="195"/>
        <v>-2489.1334894361112</v>
      </c>
      <c r="BG172" s="53">
        <f t="shared" si="196"/>
        <v>18.801140546069234</v>
      </c>
      <c r="BH172" s="53">
        <f t="shared" si="163"/>
        <v>10.09061034328697</v>
      </c>
      <c r="BI172" s="53">
        <f t="shared" si="197"/>
        <v>-2460.2417385467547</v>
      </c>
    </row>
    <row r="173" spans="1:61" x14ac:dyDescent="0.2">
      <c r="A173" s="34"/>
      <c r="B173" s="89"/>
      <c r="C173" s="91"/>
      <c r="D173" s="19"/>
      <c r="E173" s="55">
        <f t="shared" si="168"/>
        <v>60</v>
      </c>
      <c r="F173" s="27">
        <f t="shared" si="164"/>
        <v>3799.9592200765333</v>
      </c>
      <c r="G173" s="27">
        <f t="shared" si="165"/>
        <v>189.99796100382667</v>
      </c>
      <c r="H173" s="28">
        <f t="shared" si="166"/>
        <v>25</v>
      </c>
      <c r="I173" s="27">
        <f t="shared" si="139"/>
        <v>250000</v>
      </c>
      <c r="J173" s="56">
        <f t="shared" si="198"/>
        <v>9.0459999999999994</v>
      </c>
      <c r="K173" s="52">
        <f t="shared" si="169"/>
        <v>2261.5</v>
      </c>
      <c r="L173" s="28"/>
      <c r="M173" s="96">
        <f t="shared" si="199"/>
        <v>360.69956359931388</v>
      </c>
      <c r="N173" s="9">
        <v>0</v>
      </c>
      <c r="O173" s="30">
        <f t="shared" si="156"/>
        <v>1.2394869324048893E-2</v>
      </c>
      <c r="P173" s="30">
        <f t="shared" si="170"/>
        <v>4.4708239560549579E-3</v>
      </c>
      <c r="Q173" s="30">
        <f t="shared" si="171"/>
        <v>0</v>
      </c>
      <c r="R173" s="30">
        <f t="shared" si="172"/>
        <v>7.924045367993935E-3</v>
      </c>
      <c r="S173" s="28"/>
      <c r="T173" s="52">
        <f t="shared" si="173"/>
        <v>27.851271371137862</v>
      </c>
      <c r="U173" s="52">
        <f t="shared" si="167"/>
        <v>17.920228599718286</v>
      </c>
      <c r="V173" s="19"/>
      <c r="W173" s="19"/>
      <c r="X173" s="53">
        <f t="shared" si="174"/>
        <v>30.111049256413299</v>
      </c>
      <c r="Y173" s="53">
        <f t="shared" si="175"/>
        <v>-1.5055524628206651</v>
      </c>
      <c r="Z173" s="53">
        <f t="shared" si="175"/>
        <v>-0.19810113419984837</v>
      </c>
      <c r="AA173" s="53">
        <f t="shared" si="176"/>
        <v>-1117.7059890137396</v>
      </c>
      <c r="AB173" s="53">
        <f t="shared" si="177"/>
        <v>-1089.2985933543468</v>
      </c>
      <c r="AC173" s="53">
        <f t="shared" si="178"/>
        <v>14.010086921796381</v>
      </c>
      <c r="AD173" s="53">
        <f t="shared" si="158"/>
        <v>4.6348823881761989</v>
      </c>
      <c r="AE173" s="53">
        <f t="shared" si="179"/>
        <v>-1070.6536240443743</v>
      </c>
      <c r="AF173" s="19"/>
      <c r="AG173" s="46"/>
      <c r="AH173" s="19"/>
      <c r="AI173" s="55">
        <f t="shared" si="180"/>
        <v>60</v>
      </c>
      <c r="AJ173" s="27">
        <f t="shared" si="181"/>
        <v>3799.9592200765333</v>
      </c>
      <c r="AK173" s="27">
        <f t="shared" si="181"/>
        <v>189.99796100382667</v>
      </c>
      <c r="AL173" s="28">
        <f t="shared" si="182"/>
        <v>25</v>
      </c>
      <c r="AM173" s="27">
        <f t="shared" si="183"/>
        <v>250000</v>
      </c>
      <c r="AN173" s="56">
        <f t="shared" si="147"/>
        <v>9.0459999999999994</v>
      </c>
      <c r="AO173" s="52">
        <f t="shared" si="184"/>
        <v>2261.5</v>
      </c>
      <c r="AP173" s="28"/>
      <c r="AQ173" s="9">
        <f t="shared" si="200"/>
        <v>308.62356410466299</v>
      </c>
      <c r="AR173" s="9">
        <f t="shared" si="185"/>
        <v>0</v>
      </c>
      <c r="AS173" s="30">
        <f t="shared" si="186"/>
        <v>2.4957589994876905E-2</v>
      </c>
      <c r="AT173" s="30">
        <f t="shared" si="187"/>
        <v>7.7025003756817888E-3</v>
      </c>
      <c r="AU173" s="30">
        <f t="shared" si="188"/>
        <v>0</v>
      </c>
      <c r="AV173" s="30">
        <f t="shared" si="189"/>
        <v>1.7255089619195117E-2</v>
      </c>
      <c r="AW173" s="28"/>
      <c r="AX173" s="52">
        <f t="shared" si="190"/>
        <v>56.079704718488408</v>
      </c>
      <c r="AY173" s="52">
        <f t="shared" si="191"/>
        <v>39.022385173809759</v>
      </c>
      <c r="AZ173" s="19"/>
      <c r="BA173" s="19"/>
      <c r="BB173" s="53">
        <f t="shared" si="192"/>
        <v>30.111049256413299</v>
      </c>
      <c r="BC173" s="53">
        <f t="shared" si="193"/>
        <v>-1.5055524628206651</v>
      </c>
      <c r="BD173" s="53">
        <f t="shared" si="193"/>
        <v>-0.19810113419984837</v>
      </c>
      <c r="BE173" s="53">
        <f t="shared" si="194"/>
        <v>-1925.6250939204472</v>
      </c>
      <c r="BF173" s="53">
        <f t="shared" si="195"/>
        <v>-1897.2176982610545</v>
      </c>
      <c r="BG173" s="53">
        <f t="shared" si="196"/>
        <v>14.010086921796381</v>
      </c>
      <c r="BH173" s="53">
        <f t="shared" si="163"/>
        <v>6.9523276267291196</v>
      </c>
      <c r="BI173" s="53">
        <f t="shared" si="197"/>
        <v>-1876.255283712529</v>
      </c>
    </row>
    <row r="174" spans="1:61" x14ac:dyDescent="0.2">
      <c r="A174" s="34"/>
      <c r="B174" s="89"/>
      <c r="C174" s="91"/>
      <c r="D174" s="19"/>
      <c r="E174" s="55">
        <f t="shared" si="168"/>
        <v>61</v>
      </c>
      <c r="F174" s="27">
        <f t="shared" si="164"/>
        <v>3799.9592200765333</v>
      </c>
      <c r="G174" s="27">
        <f t="shared" si="165"/>
        <v>189.99796100382667</v>
      </c>
      <c r="H174" s="28">
        <f t="shared" si="166"/>
        <v>25</v>
      </c>
      <c r="I174" s="27">
        <f t="shared" si="139"/>
        <v>250000</v>
      </c>
      <c r="J174" s="56">
        <f t="shared" si="198"/>
        <v>9.0830000000000002</v>
      </c>
      <c r="K174" s="52">
        <f t="shared" si="169"/>
        <v>2270.75</v>
      </c>
      <c r="L174" s="28"/>
      <c r="M174" s="96">
        <f t="shared" si="199"/>
        <v>384.43413245695046</v>
      </c>
      <c r="N174" s="9">
        <v>0</v>
      </c>
      <c r="O174" s="30">
        <f t="shared" si="156"/>
        <v>7.924045367993935E-3</v>
      </c>
      <c r="P174" s="30">
        <f t="shared" si="170"/>
        <v>3.0462735065942652E-3</v>
      </c>
      <c r="Q174" s="30">
        <f t="shared" si="171"/>
        <v>0</v>
      </c>
      <c r="R174" s="30">
        <f t="shared" si="172"/>
        <v>4.8777718613996698E-3</v>
      </c>
      <c r="S174" s="28"/>
      <c r="T174" s="52">
        <f t="shared" si="173"/>
        <v>17.920228599718286</v>
      </c>
      <c r="U174" s="52">
        <f t="shared" si="167"/>
        <v>11.0762004542733</v>
      </c>
      <c r="V174" s="19"/>
      <c r="W174" s="19"/>
      <c r="X174" s="53">
        <f t="shared" si="174"/>
        <v>18.53533415815555</v>
      </c>
      <c r="Y174" s="53">
        <f t="shared" si="175"/>
        <v>-0.92676670790777749</v>
      </c>
      <c r="Z174" s="53">
        <f t="shared" si="175"/>
        <v>-0.12194429653499175</v>
      </c>
      <c r="AA174" s="53">
        <f t="shared" si="176"/>
        <v>-761.5683766485663</v>
      </c>
      <c r="AB174" s="53">
        <f t="shared" si="177"/>
        <v>-744.0817534948535</v>
      </c>
      <c r="AC174" s="53">
        <f t="shared" si="178"/>
        <v>10.03747095696434</v>
      </c>
      <c r="AD174" s="53">
        <f t="shared" si="158"/>
        <v>2.9167767911299798</v>
      </c>
      <c r="AE174" s="53">
        <f t="shared" si="179"/>
        <v>-731.1275057467592</v>
      </c>
      <c r="AF174" s="19"/>
      <c r="AG174" s="46"/>
      <c r="AH174" s="19"/>
      <c r="AI174" s="55">
        <f t="shared" si="180"/>
        <v>61</v>
      </c>
      <c r="AJ174" s="27">
        <f t="shared" si="181"/>
        <v>3799.9592200765333</v>
      </c>
      <c r="AK174" s="27">
        <f t="shared" si="181"/>
        <v>189.99796100382667</v>
      </c>
      <c r="AL174" s="28">
        <f t="shared" si="182"/>
        <v>25</v>
      </c>
      <c r="AM174" s="27">
        <f t="shared" si="183"/>
        <v>250000</v>
      </c>
      <c r="AN174" s="56">
        <f t="shared" si="147"/>
        <v>9.0830000000000002</v>
      </c>
      <c r="AO174" s="52">
        <f t="shared" si="184"/>
        <v>2270.75</v>
      </c>
      <c r="AP174" s="28"/>
      <c r="AQ174" s="9">
        <f t="shared" si="200"/>
        <v>328.93145458347828</v>
      </c>
      <c r="AR174" s="9">
        <f t="shared" si="185"/>
        <v>0</v>
      </c>
      <c r="AS174" s="30">
        <f t="shared" si="186"/>
        <v>1.7255089619195117E-2</v>
      </c>
      <c r="AT174" s="30">
        <f t="shared" si="187"/>
        <v>5.6757417274101267E-3</v>
      </c>
      <c r="AU174" s="30">
        <f t="shared" si="188"/>
        <v>0</v>
      </c>
      <c r="AV174" s="30">
        <f t="shared" si="189"/>
        <v>1.157934789178499E-2</v>
      </c>
      <c r="AW174" s="28"/>
      <c r="AX174" s="52">
        <f t="shared" si="190"/>
        <v>39.022385173809759</v>
      </c>
      <c r="AY174" s="52">
        <f t="shared" si="191"/>
        <v>26.293804225270765</v>
      </c>
      <c r="AZ174" s="19"/>
      <c r="BA174" s="19"/>
      <c r="BB174" s="53">
        <f t="shared" si="192"/>
        <v>18.53533415815555</v>
      </c>
      <c r="BC174" s="53">
        <f t="shared" si="193"/>
        <v>-0.92676670790777749</v>
      </c>
      <c r="BD174" s="53">
        <f t="shared" si="193"/>
        <v>-0.12194429653499175</v>
      </c>
      <c r="BE174" s="53">
        <f t="shared" si="194"/>
        <v>-1418.9354318525316</v>
      </c>
      <c r="BF174" s="53">
        <f t="shared" si="195"/>
        <v>-1401.4488086988188</v>
      </c>
      <c r="BG174" s="53">
        <f t="shared" si="196"/>
        <v>10.03747095696434</v>
      </c>
      <c r="BH174" s="53">
        <f t="shared" si="163"/>
        <v>4.649182258839593</v>
      </c>
      <c r="BI174" s="53">
        <f t="shared" si="197"/>
        <v>-1386.7621554830148</v>
      </c>
    </row>
    <row r="175" spans="1:61" x14ac:dyDescent="0.2">
      <c r="A175" s="34"/>
      <c r="B175" s="89"/>
      <c r="C175" s="91"/>
      <c r="D175" s="19"/>
      <c r="E175" s="55">
        <f t="shared" si="168"/>
        <v>62</v>
      </c>
      <c r="F175" s="27">
        <f t="shared" si="164"/>
        <v>3799.9592200765333</v>
      </c>
      <c r="G175" s="27">
        <f t="shared" si="165"/>
        <v>189.99796100382667</v>
      </c>
      <c r="H175" s="28">
        <f t="shared" si="166"/>
        <v>25</v>
      </c>
      <c r="I175" s="27">
        <f t="shared" si="139"/>
        <v>250000</v>
      </c>
      <c r="J175" s="56">
        <f t="shared" si="198"/>
        <v>9.0980000000000008</v>
      </c>
      <c r="K175" s="52">
        <f t="shared" si="169"/>
        <v>2274.5</v>
      </c>
      <c r="L175" s="28"/>
      <c r="M175" s="96">
        <f t="shared" si="199"/>
        <v>408.68041796632269</v>
      </c>
      <c r="N175" s="9">
        <v>0</v>
      </c>
      <c r="O175" s="30">
        <f t="shared" si="156"/>
        <v>4.8777718613996698E-3</v>
      </c>
      <c r="P175" s="30">
        <f t="shared" si="170"/>
        <v>1.9934498430611851E-3</v>
      </c>
      <c r="Q175" s="30">
        <f t="shared" si="171"/>
        <v>0</v>
      </c>
      <c r="R175" s="30">
        <f t="shared" si="172"/>
        <v>2.8843220183384847E-3</v>
      </c>
      <c r="S175" s="28"/>
      <c r="T175" s="52">
        <f t="shared" si="173"/>
        <v>11.0762004542733</v>
      </c>
      <c r="U175" s="52">
        <f t="shared" si="167"/>
        <v>6.5603904307108838</v>
      </c>
      <c r="V175" s="19"/>
      <c r="W175" s="19"/>
      <c r="X175" s="53">
        <f t="shared" si="174"/>
        <v>10.960306047255081</v>
      </c>
      <c r="Y175" s="53">
        <f t="shared" si="175"/>
        <v>-0.54801530236275409</v>
      </c>
      <c r="Z175" s="53">
        <f t="shared" si="175"/>
        <v>-7.2108050458462122E-2</v>
      </c>
      <c r="AA175" s="53">
        <f t="shared" si="176"/>
        <v>-498.36246076529625</v>
      </c>
      <c r="AB175" s="53">
        <f t="shared" si="177"/>
        <v>-488.0222780708624</v>
      </c>
      <c r="AC175" s="53">
        <f t="shared" si="178"/>
        <v>6.8990339206186793</v>
      </c>
      <c r="AD175" s="53">
        <f t="shared" si="158"/>
        <v>1.7641220467471201</v>
      </c>
      <c r="AE175" s="53">
        <f t="shared" si="179"/>
        <v>-479.35912210349659</v>
      </c>
      <c r="AF175" s="19"/>
      <c r="AG175" s="46"/>
      <c r="AH175" s="19"/>
      <c r="AI175" s="55">
        <f t="shared" si="180"/>
        <v>62</v>
      </c>
      <c r="AJ175" s="27">
        <f t="shared" si="181"/>
        <v>3799.9592200765333</v>
      </c>
      <c r="AK175" s="27">
        <f t="shared" si="181"/>
        <v>189.99796100382667</v>
      </c>
      <c r="AL175" s="28">
        <f t="shared" si="182"/>
        <v>25</v>
      </c>
      <c r="AM175" s="27">
        <f t="shared" si="183"/>
        <v>250000</v>
      </c>
      <c r="AN175" s="56">
        <f t="shared" si="147"/>
        <v>9.0980000000000008</v>
      </c>
      <c r="AO175" s="52">
        <f t="shared" si="184"/>
        <v>2274.5</v>
      </c>
      <c r="AP175" s="28"/>
      <c r="AQ175" s="9">
        <f t="shared" si="200"/>
        <v>349.67718262243488</v>
      </c>
      <c r="AR175" s="9">
        <f t="shared" si="185"/>
        <v>0</v>
      </c>
      <c r="AS175" s="30">
        <f t="shared" si="186"/>
        <v>1.157934789178499E-2</v>
      </c>
      <c r="AT175" s="30">
        <f t="shared" si="187"/>
        <v>4.0490337474044062E-3</v>
      </c>
      <c r="AU175" s="30">
        <f t="shared" si="188"/>
        <v>0</v>
      </c>
      <c r="AV175" s="30">
        <f t="shared" si="189"/>
        <v>7.5303141443805836E-3</v>
      </c>
      <c r="AW175" s="28"/>
      <c r="AX175" s="52">
        <f t="shared" si="190"/>
        <v>26.293804225270765</v>
      </c>
      <c r="AY175" s="52">
        <f t="shared" si="191"/>
        <v>17.127699521393637</v>
      </c>
      <c r="AZ175" s="19"/>
      <c r="BA175" s="19"/>
      <c r="BB175" s="53">
        <f t="shared" si="192"/>
        <v>10.960306047255081</v>
      </c>
      <c r="BC175" s="53">
        <f t="shared" si="193"/>
        <v>-0.54801530236275409</v>
      </c>
      <c r="BD175" s="53">
        <f t="shared" si="193"/>
        <v>-7.2108050458462122E-2</v>
      </c>
      <c r="BE175" s="53">
        <f t="shared" si="194"/>
        <v>-1012.2584368511016</v>
      </c>
      <c r="BF175" s="53">
        <f t="shared" si="195"/>
        <v>-1001.9182541566677</v>
      </c>
      <c r="BG175" s="53">
        <f t="shared" si="196"/>
        <v>6.8990339206186793</v>
      </c>
      <c r="BH175" s="53">
        <f t="shared" si="163"/>
        <v>3.0134284807009908</v>
      </c>
      <c r="BI175" s="53">
        <f t="shared" si="197"/>
        <v>-992.00579175534801</v>
      </c>
    </row>
    <row r="176" spans="1:61" x14ac:dyDescent="0.2">
      <c r="A176" s="34"/>
      <c r="B176" s="89"/>
      <c r="C176" s="91"/>
      <c r="D176" s="19"/>
      <c r="E176" s="55">
        <f t="shared" si="168"/>
        <v>63</v>
      </c>
      <c r="F176" s="27">
        <f t="shared" si="164"/>
        <v>3799.9592200765333</v>
      </c>
      <c r="G176" s="27">
        <f t="shared" si="165"/>
        <v>189.99796100382667</v>
      </c>
      <c r="H176" s="28">
        <f t="shared" si="166"/>
        <v>25</v>
      </c>
      <c r="I176" s="27">
        <f t="shared" si="139"/>
        <v>250000</v>
      </c>
      <c r="J176" s="56">
        <f t="shared" si="198"/>
        <v>9.0879999999999992</v>
      </c>
      <c r="K176" s="52">
        <f t="shared" si="169"/>
        <v>2272</v>
      </c>
      <c r="L176" s="28"/>
      <c r="M176" s="96">
        <f t="shared" si="199"/>
        <v>433.33088999197975</v>
      </c>
      <c r="N176" s="9">
        <v>0</v>
      </c>
      <c r="O176" s="30">
        <f t="shared" si="156"/>
        <v>2.8843220183384847E-3</v>
      </c>
      <c r="P176" s="30">
        <f t="shared" si="170"/>
        <v>1.2498658272300789E-3</v>
      </c>
      <c r="Q176" s="30">
        <f t="shared" si="171"/>
        <v>0</v>
      </c>
      <c r="R176" s="30">
        <f t="shared" si="172"/>
        <v>1.6344561911084059E-3</v>
      </c>
      <c r="S176" s="28"/>
      <c r="T176" s="52">
        <f t="shared" si="173"/>
        <v>6.5603904307108838</v>
      </c>
      <c r="U176" s="52">
        <f t="shared" si="167"/>
        <v>3.713484466198298</v>
      </c>
      <c r="V176" s="19"/>
      <c r="W176" s="19"/>
      <c r="X176" s="53">
        <f t="shared" si="174"/>
        <v>6.2108668732135595</v>
      </c>
      <c r="Y176" s="53">
        <f t="shared" si="175"/>
        <v>-0.31054334366067798</v>
      </c>
      <c r="Z176" s="53">
        <f t="shared" si="175"/>
        <v>-4.0861404777710143E-2</v>
      </c>
      <c r="AA176" s="53">
        <f t="shared" si="176"/>
        <v>-312.46645680751971</v>
      </c>
      <c r="AB176" s="53">
        <f t="shared" si="177"/>
        <v>-306.60699468274453</v>
      </c>
      <c r="AC176" s="53">
        <f t="shared" si="178"/>
        <v>4.5413124730885128</v>
      </c>
      <c r="AD176" s="53">
        <f t="shared" si="158"/>
        <v>1.0229764394237446</v>
      </c>
      <c r="AE176" s="53">
        <f t="shared" si="179"/>
        <v>-301.04270577023226</v>
      </c>
      <c r="AF176" s="19"/>
      <c r="AG176" s="46"/>
      <c r="AH176" s="19"/>
      <c r="AI176" s="55">
        <f t="shared" si="180"/>
        <v>63</v>
      </c>
      <c r="AJ176" s="27">
        <f t="shared" si="181"/>
        <v>3799.9592200765333</v>
      </c>
      <c r="AK176" s="27">
        <f t="shared" si="181"/>
        <v>189.99796100382667</v>
      </c>
      <c r="AL176" s="28">
        <f t="shared" si="182"/>
        <v>25</v>
      </c>
      <c r="AM176" s="27">
        <f t="shared" si="183"/>
        <v>250000</v>
      </c>
      <c r="AN176" s="56">
        <f t="shared" si="147"/>
        <v>9.0879999999999992</v>
      </c>
      <c r="AO176" s="52">
        <f t="shared" si="184"/>
        <v>2272</v>
      </c>
      <c r="AP176" s="28"/>
      <c r="AQ176" s="9">
        <f t="shared" si="200"/>
        <v>370.76874274938768</v>
      </c>
      <c r="AR176" s="9">
        <f t="shared" si="185"/>
        <v>0</v>
      </c>
      <c r="AS176" s="30">
        <f t="shared" si="186"/>
        <v>7.5303141443805836E-3</v>
      </c>
      <c r="AT176" s="30">
        <f t="shared" si="187"/>
        <v>2.7920051078199203E-3</v>
      </c>
      <c r="AU176" s="30">
        <f t="shared" si="188"/>
        <v>0</v>
      </c>
      <c r="AV176" s="30">
        <f t="shared" si="189"/>
        <v>4.7383090365606638E-3</v>
      </c>
      <c r="AW176" s="28"/>
      <c r="AX176" s="52">
        <f t="shared" si="190"/>
        <v>17.127699521393637</v>
      </c>
      <c r="AY176" s="52">
        <f t="shared" si="191"/>
        <v>10.765438131065828</v>
      </c>
      <c r="AZ176" s="19"/>
      <c r="BA176" s="19"/>
      <c r="BB176" s="53">
        <f t="shared" si="192"/>
        <v>6.2108668732135595</v>
      </c>
      <c r="BC176" s="53">
        <f t="shared" si="193"/>
        <v>-0.31054334366067798</v>
      </c>
      <c r="BD176" s="53">
        <f t="shared" si="193"/>
        <v>-4.0861404777710143E-2</v>
      </c>
      <c r="BE176" s="53">
        <f t="shared" si="194"/>
        <v>-698.00127695498009</v>
      </c>
      <c r="BF176" s="53">
        <f t="shared" si="195"/>
        <v>-692.14181483020491</v>
      </c>
      <c r="BG176" s="53">
        <f t="shared" si="196"/>
        <v>4.5413124730885128</v>
      </c>
      <c r="BH176" s="53">
        <f t="shared" si="163"/>
        <v>1.8905116595041827</v>
      </c>
      <c r="BI176" s="53">
        <f t="shared" si="197"/>
        <v>-685.70999069761217</v>
      </c>
    </row>
    <row r="177" spans="1:61" x14ac:dyDescent="0.2">
      <c r="A177" s="34"/>
      <c r="B177" s="89"/>
      <c r="C177" s="91"/>
      <c r="D177" s="19"/>
      <c r="E177" s="55">
        <f t="shared" si="168"/>
        <v>64</v>
      </c>
      <c r="F177" s="27">
        <f t="shared" si="164"/>
        <v>3799.9592200765333</v>
      </c>
      <c r="G177" s="27">
        <f t="shared" si="165"/>
        <v>189.99796100382667</v>
      </c>
      <c r="H177" s="28">
        <f t="shared" si="166"/>
        <v>25</v>
      </c>
      <c r="I177" s="27">
        <f t="shared" si="139"/>
        <v>250000</v>
      </c>
      <c r="J177" s="56">
        <f t="shared" ref="J177:J198" si="201">J82</f>
        <v>9.0530000000000008</v>
      </c>
      <c r="K177" s="52">
        <f t="shared" si="169"/>
        <v>2263.25</v>
      </c>
      <c r="L177" s="28"/>
      <c r="M177" s="96">
        <f t="shared" si="199"/>
        <v>458.27674614469652</v>
      </c>
      <c r="N177" s="9">
        <v>0</v>
      </c>
      <c r="O177" s="30">
        <f t="shared" si="156"/>
        <v>1.6344561911084059E-3</v>
      </c>
      <c r="P177" s="30">
        <f t="shared" si="170"/>
        <v>7.490332649772144E-4</v>
      </c>
      <c r="Q177" s="30">
        <f t="shared" si="171"/>
        <v>0</v>
      </c>
      <c r="R177" s="30">
        <f t="shared" si="172"/>
        <v>8.8542292613119145E-4</v>
      </c>
      <c r="S177" s="28"/>
      <c r="T177" s="52">
        <f t="shared" si="173"/>
        <v>3.713484466198298</v>
      </c>
      <c r="U177" s="52">
        <f t="shared" si="167"/>
        <v>2.0039334375664191</v>
      </c>
      <c r="V177" s="19"/>
      <c r="W177" s="19"/>
      <c r="X177" s="53">
        <f t="shared" si="174"/>
        <v>3.3645710118193644</v>
      </c>
      <c r="Y177" s="53">
        <f t="shared" si="175"/>
        <v>-0.16822855059096822</v>
      </c>
      <c r="Z177" s="53">
        <f t="shared" si="175"/>
        <v>-2.2135573153279787E-2</v>
      </c>
      <c r="AA177" s="53">
        <f t="shared" si="176"/>
        <v>-187.25831624430361</v>
      </c>
      <c r="AB177" s="53">
        <f t="shared" si="177"/>
        <v>-184.08410935622851</v>
      </c>
      <c r="AC177" s="53">
        <f t="shared" si="178"/>
        <v>2.8539966511389361</v>
      </c>
      <c r="AD177" s="53">
        <f t="shared" si="158"/>
        <v>0.56727007535799712</v>
      </c>
      <c r="AE177" s="53">
        <f t="shared" si="179"/>
        <v>-180.66284262973156</v>
      </c>
      <c r="AF177" s="19"/>
      <c r="AG177" s="46"/>
      <c r="AH177" s="19"/>
      <c r="AI177" s="55">
        <f t="shared" si="180"/>
        <v>64</v>
      </c>
      <c r="AJ177" s="27">
        <f t="shared" si="181"/>
        <v>3799.9592200765333</v>
      </c>
      <c r="AK177" s="27">
        <f t="shared" si="181"/>
        <v>189.99796100382667</v>
      </c>
      <c r="AL177" s="28">
        <f t="shared" si="182"/>
        <v>25</v>
      </c>
      <c r="AM177" s="27">
        <f t="shared" si="183"/>
        <v>250000</v>
      </c>
      <c r="AN177" s="56">
        <f t="shared" si="147"/>
        <v>9.0530000000000008</v>
      </c>
      <c r="AO177" s="52">
        <f t="shared" si="184"/>
        <v>2263.25</v>
      </c>
      <c r="AP177" s="28"/>
      <c r="AQ177" s="9">
        <f t="shared" si="200"/>
        <v>392.11304092005599</v>
      </c>
      <c r="AR177" s="9">
        <f t="shared" si="185"/>
        <v>0</v>
      </c>
      <c r="AS177" s="30">
        <f t="shared" si="186"/>
        <v>4.7383090365606638E-3</v>
      </c>
      <c r="AT177" s="30">
        <f t="shared" si="187"/>
        <v>1.8579527651447828E-3</v>
      </c>
      <c r="AU177" s="30">
        <f t="shared" si="188"/>
        <v>0</v>
      </c>
      <c r="AV177" s="30">
        <f t="shared" si="189"/>
        <v>2.8803562714158808E-3</v>
      </c>
      <c r="AW177" s="28"/>
      <c r="AX177" s="52">
        <f t="shared" si="190"/>
        <v>10.765438131065828</v>
      </c>
      <c r="AY177" s="52">
        <f t="shared" si="191"/>
        <v>6.5189663312819919</v>
      </c>
      <c r="AZ177" s="19"/>
      <c r="BA177" s="19"/>
      <c r="BB177" s="53">
        <f t="shared" si="192"/>
        <v>3.3645710118193644</v>
      </c>
      <c r="BC177" s="53">
        <f t="shared" si="193"/>
        <v>-0.16822855059096822</v>
      </c>
      <c r="BD177" s="53">
        <f t="shared" si="193"/>
        <v>-2.2135573153279787E-2</v>
      </c>
      <c r="BE177" s="53">
        <f t="shared" si="194"/>
        <v>-464.48819128619567</v>
      </c>
      <c r="BF177" s="53">
        <f t="shared" si="195"/>
        <v>-461.31398439812057</v>
      </c>
      <c r="BG177" s="53">
        <f t="shared" si="196"/>
        <v>2.8539966511389361</v>
      </c>
      <c r="BH177" s="53">
        <f t="shared" si="163"/>
        <v>1.1462082063569299</v>
      </c>
      <c r="BI177" s="53">
        <f t="shared" si="197"/>
        <v>-457.31377954062475</v>
      </c>
    </row>
    <row r="178" spans="1:61" x14ac:dyDescent="0.2">
      <c r="A178" s="34"/>
      <c r="B178" s="89"/>
      <c r="C178" s="91"/>
      <c r="D178" s="19"/>
      <c r="E178" s="55">
        <f t="shared" si="168"/>
        <v>65</v>
      </c>
      <c r="F178" s="27">
        <f t="shared" si="164"/>
        <v>3799.9592200765333</v>
      </c>
      <c r="G178" s="27">
        <f t="shared" si="165"/>
        <v>189.99796100382667</v>
      </c>
      <c r="H178" s="28">
        <f t="shared" si="166"/>
        <v>25</v>
      </c>
      <c r="I178" s="27">
        <f t="shared" ref="I178:I198" si="202">$B$114</f>
        <v>250000</v>
      </c>
      <c r="J178" s="56">
        <f t="shared" si="201"/>
        <v>8.9920000000000009</v>
      </c>
      <c r="K178" s="52">
        <f t="shared" si="169"/>
        <v>2248</v>
      </c>
      <c r="L178" s="28"/>
      <c r="M178" s="96">
        <f t="shared" ref="M178:M198" si="203">M83</f>
        <v>483.47902733288441</v>
      </c>
      <c r="N178" s="9">
        <v>0</v>
      </c>
      <c r="O178" s="30">
        <f t="shared" si="156"/>
        <v>8.8542292613119145E-4</v>
      </c>
      <c r="P178" s="30">
        <f t="shared" si="170"/>
        <v>4.2808341510414485E-4</v>
      </c>
      <c r="Q178" s="30">
        <f t="shared" si="171"/>
        <v>0</v>
      </c>
      <c r="R178" s="30">
        <f t="shared" si="172"/>
        <v>4.573395110270466E-4</v>
      </c>
      <c r="S178" s="28"/>
      <c r="T178" s="52">
        <f t="shared" si="173"/>
        <v>2.0039334375664191</v>
      </c>
      <c r="U178" s="52">
        <f t="shared" si="167"/>
        <v>1.0280992207888007</v>
      </c>
      <c r="V178" s="19"/>
      <c r="W178" s="19"/>
      <c r="X178" s="53">
        <f t="shared" si="174"/>
        <v>1.7378714916325191</v>
      </c>
      <c r="Y178" s="53">
        <f t="shared" si="175"/>
        <v>-8.6893574581625957E-2</v>
      </c>
      <c r="Z178" s="53">
        <f t="shared" si="175"/>
        <v>-1.1433487775676165E-2</v>
      </c>
      <c r="AA178" s="53">
        <f t="shared" si="176"/>
        <v>-107.02085377603622</v>
      </c>
      <c r="AB178" s="53">
        <f t="shared" si="177"/>
        <v>-105.381309346761</v>
      </c>
      <c r="AC178" s="53">
        <f t="shared" si="178"/>
        <v>1.7087522365831815</v>
      </c>
      <c r="AD178" s="53">
        <f t="shared" si="158"/>
        <v>0.30005409127268734</v>
      </c>
      <c r="AE178" s="53">
        <f t="shared" si="179"/>
        <v>-103.37250301890514</v>
      </c>
      <c r="AF178" s="19"/>
      <c r="AG178" s="46"/>
      <c r="AH178" s="19"/>
      <c r="AI178" s="55">
        <f t="shared" si="180"/>
        <v>65</v>
      </c>
      <c r="AJ178" s="27">
        <f t="shared" si="181"/>
        <v>3799.9592200765333</v>
      </c>
      <c r="AK178" s="27">
        <f t="shared" si="181"/>
        <v>189.99796100382667</v>
      </c>
      <c r="AL178" s="28">
        <f t="shared" si="182"/>
        <v>25</v>
      </c>
      <c r="AM178" s="27">
        <f t="shared" si="183"/>
        <v>250000</v>
      </c>
      <c r="AN178" s="56">
        <f t="shared" si="183"/>
        <v>8.9920000000000009</v>
      </c>
      <c r="AO178" s="52">
        <f t="shared" si="184"/>
        <v>2248</v>
      </c>
      <c r="AP178" s="28"/>
      <c r="AQ178" s="9">
        <f t="shared" ref="AQ178:AQ198" si="204">AQ83</f>
        <v>413.67674276169924</v>
      </c>
      <c r="AR178" s="9">
        <f t="shared" si="185"/>
        <v>0</v>
      </c>
      <c r="AS178" s="30">
        <f t="shared" si="186"/>
        <v>2.8803562714158808E-3</v>
      </c>
      <c r="AT178" s="30">
        <f t="shared" si="187"/>
        <v>1.1915364003525547E-3</v>
      </c>
      <c r="AU178" s="30">
        <f t="shared" si="188"/>
        <v>0</v>
      </c>
      <c r="AV178" s="30">
        <f t="shared" si="189"/>
        <v>1.6888198710633261E-3</v>
      </c>
      <c r="AW178" s="28"/>
      <c r="AX178" s="52">
        <f t="shared" si="190"/>
        <v>6.5189663312819919</v>
      </c>
      <c r="AY178" s="52">
        <f t="shared" si="191"/>
        <v>3.7964670701503569</v>
      </c>
      <c r="AZ178" s="19"/>
      <c r="BA178" s="19"/>
      <c r="BB178" s="53">
        <f t="shared" si="192"/>
        <v>1.7378714916325191</v>
      </c>
      <c r="BC178" s="53">
        <f t="shared" si="193"/>
        <v>-8.6893574581625957E-2</v>
      </c>
      <c r="BD178" s="53">
        <f t="shared" si="193"/>
        <v>-1.1433487775676165E-2</v>
      </c>
      <c r="BE178" s="53">
        <f t="shared" si="194"/>
        <v>-297.88410008813867</v>
      </c>
      <c r="BF178" s="53">
        <f t="shared" si="195"/>
        <v>-296.24455565886348</v>
      </c>
      <c r="BG178" s="53">
        <f t="shared" si="196"/>
        <v>1.7087522365831815</v>
      </c>
      <c r="BH178" s="53">
        <f t="shared" si="163"/>
        <v>0.67072083542740779</v>
      </c>
      <c r="BI178" s="53">
        <f t="shared" si="197"/>
        <v>-293.86508258685291</v>
      </c>
    </row>
    <row r="179" spans="1:61" x14ac:dyDescent="0.2">
      <c r="A179" s="34"/>
      <c r="B179" s="89"/>
      <c r="C179" s="91"/>
      <c r="D179" s="19"/>
      <c r="E179" s="55">
        <f t="shared" si="168"/>
        <v>66</v>
      </c>
      <c r="F179" s="27">
        <f t="shared" si="164"/>
        <v>3799.9592200765333</v>
      </c>
      <c r="G179" s="27">
        <f t="shared" si="165"/>
        <v>189.99796100382667</v>
      </c>
      <c r="H179" s="28">
        <f t="shared" si="166"/>
        <v>25</v>
      </c>
      <c r="I179" s="27">
        <f t="shared" si="202"/>
        <v>250000</v>
      </c>
      <c r="J179" s="56">
        <f t="shared" si="201"/>
        <v>8.9039999999999999</v>
      </c>
      <c r="K179" s="52">
        <f t="shared" si="169"/>
        <v>2226</v>
      </c>
      <c r="L179" s="28"/>
      <c r="M179" s="96">
        <f t="shared" si="203"/>
        <v>508.82090161880569</v>
      </c>
      <c r="N179" s="9">
        <v>0</v>
      </c>
      <c r="O179" s="30">
        <f t="shared" ref="O179:O198" si="205">R178</f>
        <v>4.573395110270466E-4</v>
      </c>
      <c r="P179" s="30">
        <f t="shared" si="170"/>
        <v>2.3270390234668558E-4</v>
      </c>
      <c r="Q179" s="30">
        <f t="shared" si="171"/>
        <v>0</v>
      </c>
      <c r="R179" s="30">
        <f t="shared" si="172"/>
        <v>2.2463560868036102E-4</v>
      </c>
      <c r="S179" s="28"/>
      <c r="T179" s="52">
        <f t="shared" si="173"/>
        <v>1.0280992207888007</v>
      </c>
      <c r="U179" s="52">
        <f t="shared" si="167"/>
        <v>0.50003886492248362</v>
      </c>
      <c r="V179" s="19"/>
      <c r="W179" s="19"/>
      <c r="X179" s="53">
        <f t="shared" si="174"/>
        <v>0.85360615236244197</v>
      </c>
      <c r="Y179" s="53">
        <f t="shared" si="175"/>
        <v>-4.2680307618122103E-2</v>
      </c>
      <c r="Z179" s="53">
        <f t="shared" si="175"/>
        <v>-5.6158902170090255E-3</v>
      </c>
      <c r="AA179" s="53">
        <f t="shared" si="176"/>
        <v>-58.175975586671399</v>
      </c>
      <c r="AB179" s="53">
        <f t="shared" si="177"/>
        <v>-57.370665632144089</v>
      </c>
      <c r="AC179" s="53">
        <f t="shared" si="178"/>
        <v>0.9723929863967129</v>
      </c>
      <c r="AD179" s="53">
        <f t="shared" ref="AD179:AD198" si="206">$B$20*SUM(T179,X179:Y179)</f>
        <v>0.15097684767898065</v>
      </c>
      <c r="AE179" s="53">
        <f t="shared" si="179"/>
        <v>-56.247295798068393</v>
      </c>
      <c r="AF179" s="19"/>
      <c r="AG179" s="46"/>
      <c r="AH179" s="19"/>
      <c r="AI179" s="55">
        <f t="shared" si="180"/>
        <v>66</v>
      </c>
      <c r="AJ179" s="27">
        <f t="shared" si="181"/>
        <v>3799.9592200765333</v>
      </c>
      <c r="AK179" s="27">
        <f t="shared" si="181"/>
        <v>189.99796100382667</v>
      </c>
      <c r="AL179" s="28">
        <f t="shared" si="182"/>
        <v>25</v>
      </c>
      <c r="AM179" s="27">
        <f t="shared" si="183"/>
        <v>250000</v>
      </c>
      <c r="AN179" s="56">
        <f t="shared" si="183"/>
        <v>8.9039999999999999</v>
      </c>
      <c r="AO179" s="52">
        <f t="shared" si="184"/>
        <v>2226</v>
      </c>
      <c r="AP179" s="28"/>
      <c r="AQ179" s="9">
        <f t="shared" si="204"/>
        <v>435.35988394759067</v>
      </c>
      <c r="AR179" s="9">
        <f t="shared" si="185"/>
        <v>0</v>
      </c>
      <c r="AS179" s="30">
        <f t="shared" si="186"/>
        <v>1.6888198710633261E-3</v>
      </c>
      <c r="AT179" s="30">
        <f t="shared" si="187"/>
        <v>7.3524442307451468E-4</v>
      </c>
      <c r="AU179" s="30">
        <f t="shared" si="188"/>
        <v>0</v>
      </c>
      <c r="AV179" s="30">
        <f t="shared" si="189"/>
        <v>9.5357544798881143E-4</v>
      </c>
      <c r="AW179" s="28"/>
      <c r="AX179" s="52">
        <f t="shared" si="190"/>
        <v>3.7964670701503569</v>
      </c>
      <c r="AY179" s="52">
        <f t="shared" si="191"/>
        <v>2.1226589472230941</v>
      </c>
      <c r="AZ179" s="19"/>
      <c r="BA179" s="19"/>
      <c r="BB179" s="53">
        <f t="shared" si="192"/>
        <v>0.85360615236244197</v>
      </c>
      <c r="BC179" s="53">
        <f t="shared" si="193"/>
        <v>-4.2680307618122103E-2</v>
      </c>
      <c r="BD179" s="53">
        <f t="shared" si="193"/>
        <v>-5.6158902170090255E-3</v>
      </c>
      <c r="BE179" s="53">
        <f t="shared" si="194"/>
        <v>-183.81110576862866</v>
      </c>
      <c r="BF179" s="53">
        <f t="shared" si="195"/>
        <v>-183.00579581410136</v>
      </c>
      <c r="BG179" s="53">
        <f t="shared" si="196"/>
        <v>0.9723929863967129</v>
      </c>
      <c r="BH179" s="53">
        <f t="shared" ref="BH179:BH198" si="207">$B$20*SUM(AX179,BB179:BC179)</f>
        <v>0.37824914480304594</v>
      </c>
      <c r="BI179" s="53">
        <f t="shared" si="197"/>
        <v>-181.65515368290161</v>
      </c>
    </row>
    <row r="180" spans="1:61" x14ac:dyDescent="0.2">
      <c r="A180" s="34"/>
      <c r="B180" s="89"/>
      <c r="C180" s="91"/>
      <c r="D180" s="19"/>
      <c r="E180" s="55">
        <f t="shared" si="168"/>
        <v>67</v>
      </c>
      <c r="F180" s="27">
        <f t="shared" ref="F180:F198" si="208">$B$117</f>
        <v>3799.9592200765333</v>
      </c>
      <c r="G180" s="27">
        <f t="shared" ref="G180:G198" si="209">F180*$B$123</f>
        <v>189.99796100382667</v>
      </c>
      <c r="H180" s="28">
        <f t="shared" si="166"/>
        <v>25</v>
      </c>
      <c r="I180" s="27">
        <f t="shared" si="202"/>
        <v>250000</v>
      </c>
      <c r="J180" s="56">
        <f t="shared" si="201"/>
        <v>8.7859999999999996</v>
      </c>
      <c r="K180" s="52">
        <f t="shared" si="169"/>
        <v>2196.5</v>
      </c>
      <c r="L180" s="28"/>
      <c r="M180" s="96">
        <f t="shared" si="203"/>
        <v>534.70201361296063</v>
      </c>
      <c r="N180" s="9">
        <v>0</v>
      </c>
      <c r="O180" s="30">
        <f t="shared" si="205"/>
        <v>2.2463560868036102E-4</v>
      </c>
      <c r="P180" s="30">
        <f t="shared" si="170"/>
        <v>1.201131122905621E-4</v>
      </c>
      <c r="Q180" s="30">
        <f t="shared" si="171"/>
        <v>0</v>
      </c>
      <c r="R180" s="30">
        <f t="shared" si="172"/>
        <v>1.0452249638979892E-4</v>
      </c>
      <c r="S180" s="28"/>
      <c r="T180" s="52">
        <f t="shared" si="173"/>
        <v>0.50003886492248362</v>
      </c>
      <c r="U180" s="52">
        <f t="shared" si="167"/>
        <v>0.22958366332019334</v>
      </c>
      <c r="V180" s="19"/>
      <c r="W180" s="19"/>
      <c r="X180" s="53">
        <f t="shared" si="174"/>
        <v>0.39718122386183258</v>
      </c>
      <c r="Y180" s="53">
        <f t="shared" si="175"/>
        <v>-1.985906119309163E-2</v>
      </c>
      <c r="Z180" s="53">
        <f t="shared" si="175"/>
        <v>-2.613062409744973E-3</v>
      </c>
      <c r="AA180" s="53">
        <f t="shared" si="176"/>
        <v>-30.028278072640525</v>
      </c>
      <c r="AB180" s="53">
        <f t="shared" si="177"/>
        <v>-29.653568972381528</v>
      </c>
      <c r="AC180" s="53">
        <f t="shared" si="178"/>
        <v>0.52462563707979282</v>
      </c>
      <c r="AD180" s="53">
        <f t="shared" si="206"/>
        <v>7.2027948234471006E-2</v>
      </c>
      <c r="AE180" s="53">
        <f t="shared" si="179"/>
        <v>-29.056915387067264</v>
      </c>
      <c r="AF180" s="19"/>
      <c r="AG180" s="46"/>
      <c r="AH180" s="19"/>
      <c r="AI180" s="55">
        <f t="shared" si="180"/>
        <v>67</v>
      </c>
      <c r="AJ180" s="27">
        <f t="shared" si="181"/>
        <v>3799.9592200765333</v>
      </c>
      <c r="AK180" s="27">
        <f t="shared" si="181"/>
        <v>189.99796100382667</v>
      </c>
      <c r="AL180" s="28">
        <f t="shared" si="182"/>
        <v>25</v>
      </c>
      <c r="AM180" s="27">
        <f t="shared" si="183"/>
        <v>250000</v>
      </c>
      <c r="AN180" s="56">
        <f t="shared" si="183"/>
        <v>8.7859999999999996</v>
      </c>
      <c r="AO180" s="52">
        <f t="shared" si="184"/>
        <v>2196.5</v>
      </c>
      <c r="AP180" s="28"/>
      <c r="AQ180" s="9">
        <f t="shared" si="204"/>
        <v>457.50441039758948</v>
      </c>
      <c r="AR180" s="9">
        <f t="shared" si="185"/>
        <v>0</v>
      </c>
      <c r="AS180" s="30">
        <f t="shared" si="186"/>
        <v>9.5357544798881143E-4</v>
      </c>
      <c r="AT180" s="30">
        <f t="shared" si="187"/>
        <v>4.3626497310173847E-4</v>
      </c>
      <c r="AU180" s="30">
        <f t="shared" si="188"/>
        <v>0</v>
      </c>
      <c r="AV180" s="30">
        <f t="shared" si="189"/>
        <v>5.1731047488707302E-4</v>
      </c>
      <c r="AW180" s="28"/>
      <c r="AX180" s="52">
        <f t="shared" si="190"/>
        <v>2.1226589472230941</v>
      </c>
      <c r="AY180" s="52">
        <f t="shared" si="191"/>
        <v>1.1362724580894559</v>
      </c>
      <c r="AZ180" s="19"/>
      <c r="BA180" s="19"/>
      <c r="BB180" s="53">
        <f t="shared" si="192"/>
        <v>0.39718122386183258</v>
      </c>
      <c r="BC180" s="53">
        <f t="shared" si="193"/>
        <v>-1.985906119309163E-2</v>
      </c>
      <c r="BD180" s="53">
        <f t="shared" si="193"/>
        <v>-2.613062409744973E-3</v>
      </c>
      <c r="BE180" s="53">
        <f t="shared" si="194"/>
        <v>-109.06624327543462</v>
      </c>
      <c r="BF180" s="53">
        <f t="shared" si="195"/>
        <v>-108.69153417517562</v>
      </c>
      <c r="BG180" s="53">
        <f t="shared" si="196"/>
        <v>0.52462563707979282</v>
      </c>
      <c r="BH180" s="53">
        <f t="shared" si="207"/>
        <v>0.20523878347414015</v>
      </c>
      <c r="BI180" s="53">
        <f t="shared" si="197"/>
        <v>-107.96166975462168</v>
      </c>
    </row>
    <row r="181" spans="1:61" x14ac:dyDescent="0.2">
      <c r="A181" s="34"/>
      <c r="B181" s="89"/>
      <c r="C181" s="91"/>
      <c r="D181" s="19"/>
      <c r="E181" s="55">
        <f t="shared" si="168"/>
        <v>68</v>
      </c>
      <c r="F181" s="27">
        <f t="shared" si="208"/>
        <v>3799.9592200765333</v>
      </c>
      <c r="G181" s="27">
        <f t="shared" si="209"/>
        <v>189.99796100382667</v>
      </c>
      <c r="H181" s="28">
        <f t="shared" si="166"/>
        <v>25</v>
      </c>
      <c r="I181" s="27">
        <f t="shared" si="202"/>
        <v>250000</v>
      </c>
      <c r="J181" s="56">
        <f t="shared" si="201"/>
        <v>8.6370000000000005</v>
      </c>
      <c r="K181" s="52">
        <f t="shared" si="169"/>
        <v>2159.25</v>
      </c>
      <c r="L181" s="28"/>
      <c r="M181" s="96">
        <f t="shared" si="203"/>
        <v>561.14625297214752</v>
      </c>
      <c r="N181" s="9">
        <v>0</v>
      </c>
      <c r="O181" s="30">
        <f t="shared" si="205"/>
        <v>1.0452249638979892E-4</v>
      </c>
      <c r="P181" s="30">
        <f t="shared" si="170"/>
        <v>5.8652407200430479E-5</v>
      </c>
      <c r="Q181" s="30">
        <f t="shared" si="171"/>
        <v>0</v>
      </c>
      <c r="R181" s="30">
        <f t="shared" si="172"/>
        <v>4.5870089189368442E-5</v>
      </c>
      <c r="S181" s="28"/>
      <c r="T181" s="52">
        <f t="shared" si="173"/>
        <v>0.22958366332019334</v>
      </c>
      <c r="U181" s="52">
        <f t="shared" si="167"/>
        <v>9.9044990082143805E-2</v>
      </c>
      <c r="V181" s="19"/>
      <c r="W181" s="19"/>
      <c r="X181" s="53">
        <f t="shared" si="174"/>
        <v>0.17430446834087351</v>
      </c>
      <c r="Y181" s="53">
        <f t="shared" si="175"/>
        <v>-8.7152234170436767E-3</v>
      </c>
      <c r="Z181" s="53">
        <f t="shared" si="175"/>
        <v>-1.1467522297342111E-3</v>
      </c>
      <c r="AA181" s="53">
        <f t="shared" si="176"/>
        <v>-14.66310180010762</v>
      </c>
      <c r="AB181" s="53">
        <f t="shared" si="177"/>
        <v>-14.498659307413524</v>
      </c>
      <c r="AC181" s="53">
        <f t="shared" si="178"/>
        <v>0.26772191413673962</v>
      </c>
      <c r="AD181" s="53">
        <f t="shared" si="206"/>
        <v>3.2442167914400938E-2</v>
      </c>
      <c r="AE181" s="53">
        <f t="shared" si="179"/>
        <v>-14.198495225362384</v>
      </c>
      <c r="AF181" s="19"/>
      <c r="AG181" s="46"/>
      <c r="AH181" s="19"/>
      <c r="AI181" s="55">
        <f t="shared" si="180"/>
        <v>68</v>
      </c>
      <c r="AJ181" s="27">
        <f t="shared" si="181"/>
        <v>3799.9592200765333</v>
      </c>
      <c r="AK181" s="27">
        <f t="shared" si="181"/>
        <v>189.99796100382667</v>
      </c>
      <c r="AL181" s="28">
        <f t="shared" si="182"/>
        <v>25</v>
      </c>
      <c r="AM181" s="27">
        <f t="shared" si="183"/>
        <v>250000</v>
      </c>
      <c r="AN181" s="56">
        <f t="shared" si="183"/>
        <v>8.6370000000000005</v>
      </c>
      <c r="AO181" s="52">
        <f t="shared" si="184"/>
        <v>2159.25</v>
      </c>
      <c r="AP181" s="28"/>
      <c r="AQ181" s="9">
        <f t="shared" si="204"/>
        <v>480.13076269929377</v>
      </c>
      <c r="AR181" s="9">
        <f t="shared" si="185"/>
        <v>0</v>
      </c>
      <c r="AS181" s="30">
        <f t="shared" si="186"/>
        <v>5.1731047488707302E-4</v>
      </c>
      <c r="AT181" s="30">
        <f t="shared" si="187"/>
        <v>2.483766728598642E-4</v>
      </c>
      <c r="AU181" s="30">
        <f t="shared" si="188"/>
        <v>0</v>
      </c>
      <c r="AV181" s="30">
        <f t="shared" si="189"/>
        <v>2.6893380202720881E-4</v>
      </c>
      <c r="AW181" s="28"/>
      <c r="AX181" s="52">
        <f t="shared" si="190"/>
        <v>1.1362724580894559</v>
      </c>
      <c r="AY181" s="52">
        <f t="shared" si="191"/>
        <v>0.58069531202725067</v>
      </c>
      <c r="AZ181" s="19"/>
      <c r="BA181" s="19"/>
      <c r="BB181" s="53">
        <f t="shared" si="192"/>
        <v>0.17430446834087351</v>
      </c>
      <c r="BC181" s="53">
        <f t="shared" si="193"/>
        <v>-8.7152234170436767E-3</v>
      </c>
      <c r="BD181" s="53">
        <f t="shared" si="193"/>
        <v>-1.1467522297342111E-3</v>
      </c>
      <c r="BE181" s="53">
        <f t="shared" si="194"/>
        <v>-62.094168214966054</v>
      </c>
      <c r="BF181" s="53">
        <f t="shared" si="195"/>
        <v>-61.929725722271961</v>
      </c>
      <c r="BG181" s="53">
        <f t="shared" si="196"/>
        <v>0.26772191413673962</v>
      </c>
      <c r="BH181" s="53">
        <f t="shared" si="207"/>
        <v>0.10687781244458265</v>
      </c>
      <c r="BI181" s="53">
        <f t="shared" si="197"/>
        <v>-61.555125995690638</v>
      </c>
    </row>
    <row r="182" spans="1:61" x14ac:dyDescent="0.2">
      <c r="A182" s="34"/>
      <c r="B182" s="89"/>
      <c r="C182" s="91"/>
      <c r="D182" s="19"/>
      <c r="E182" s="55">
        <f t="shared" si="168"/>
        <v>69</v>
      </c>
      <c r="F182" s="27">
        <f t="shared" si="208"/>
        <v>3799.9592200765333</v>
      </c>
      <c r="G182" s="27">
        <f t="shared" si="209"/>
        <v>189.99796100382667</v>
      </c>
      <c r="H182" s="28">
        <f t="shared" si="166"/>
        <v>25</v>
      </c>
      <c r="I182" s="27">
        <f t="shared" si="202"/>
        <v>250000</v>
      </c>
      <c r="J182" s="56">
        <f t="shared" si="201"/>
        <v>8.4550000000000001</v>
      </c>
      <c r="K182" s="52">
        <f t="shared" si="169"/>
        <v>2113.75</v>
      </c>
      <c r="L182" s="28"/>
      <c r="M182" s="96">
        <f t="shared" si="203"/>
        <v>588.07578968269388</v>
      </c>
      <c r="N182" s="9">
        <v>0</v>
      </c>
      <c r="O182" s="30">
        <f t="shared" si="205"/>
        <v>4.5870089189368442E-5</v>
      </c>
      <c r="P182" s="30">
        <f t="shared" si="170"/>
        <v>2.6975088922853447E-5</v>
      </c>
      <c r="Q182" s="30">
        <f t="shared" si="171"/>
        <v>0</v>
      </c>
      <c r="R182" s="30">
        <f t="shared" si="172"/>
        <v>1.8895000266514995E-5</v>
      </c>
      <c r="S182" s="28"/>
      <c r="T182" s="52">
        <f t="shared" si="173"/>
        <v>9.9044990082143805E-2</v>
      </c>
      <c r="U182" s="52">
        <f t="shared" si="167"/>
        <v>3.9939306813346072E-2</v>
      </c>
      <c r="V182" s="19"/>
      <c r="W182" s="19"/>
      <c r="X182" s="53">
        <f t="shared" si="174"/>
        <v>7.18002304760922E-2</v>
      </c>
      <c r="Y182" s="53">
        <f t="shared" si="175"/>
        <v>-3.5900115238046105E-3</v>
      </c>
      <c r="Z182" s="53">
        <f t="shared" si="175"/>
        <v>-4.7237500666287487E-4</v>
      </c>
      <c r="AA182" s="53">
        <f t="shared" si="176"/>
        <v>-6.7437722307133621</v>
      </c>
      <c r="AB182" s="53">
        <f t="shared" si="177"/>
        <v>-6.6760343867677374</v>
      </c>
      <c r="AC182" s="53">
        <f t="shared" si="178"/>
        <v>0.12873229930564578</v>
      </c>
      <c r="AD182" s="53">
        <f t="shared" si="206"/>
        <v>1.3731006004851345E-2</v>
      </c>
      <c r="AE182" s="53">
        <f t="shared" si="179"/>
        <v>-6.5335710814572403</v>
      </c>
      <c r="AF182" s="19"/>
      <c r="AG182" s="46"/>
      <c r="AH182" s="19"/>
      <c r="AI182" s="55">
        <f t="shared" si="180"/>
        <v>69</v>
      </c>
      <c r="AJ182" s="27">
        <f t="shared" si="181"/>
        <v>3799.9592200765333</v>
      </c>
      <c r="AK182" s="27">
        <f t="shared" si="181"/>
        <v>189.99796100382667</v>
      </c>
      <c r="AL182" s="28">
        <f t="shared" si="182"/>
        <v>25</v>
      </c>
      <c r="AM182" s="27">
        <f t="shared" si="183"/>
        <v>250000</v>
      </c>
      <c r="AN182" s="56">
        <f t="shared" si="183"/>
        <v>8.4550000000000001</v>
      </c>
      <c r="AO182" s="52">
        <f t="shared" si="184"/>
        <v>2113.75</v>
      </c>
      <c r="AP182" s="28"/>
      <c r="AQ182" s="9">
        <f t="shared" si="204"/>
        <v>503.17234754725501</v>
      </c>
      <c r="AR182" s="9">
        <f t="shared" si="185"/>
        <v>0</v>
      </c>
      <c r="AS182" s="30">
        <f t="shared" si="186"/>
        <v>2.6893380202720881E-4</v>
      </c>
      <c r="AT182" s="30">
        <f t="shared" si="187"/>
        <v>1.353200525008394E-4</v>
      </c>
      <c r="AU182" s="30">
        <f t="shared" si="188"/>
        <v>0</v>
      </c>
      <c r="AV182" s="30">
        <f t="shared" si="189"/>
        <v>1.3361374952636942E-4</v>
      </c>
      <c r="AW182" s="28"/>
      <c r="AX182" s="52">
        <f t="shared" si="190"/>
        <v>0.58069531202725067</v>
      </c>
      <c r="AY182" s="52">
        <f t="shared" si="191"/>
        <v>0.28242606306136336</v>
      </c>
      <c r="AZ182" s="19"/>
      <c r="BA182" s="19"/>
      <c r="BB182" s="53">
        <f t="shared" si="192"/>
        <v>7.18002304760922E-2</v>
      </c>
      <c r="BC182" s="53">
        <f t="shared" si="193"/>
        <v>-3.5900115238046105E-3</v>
      </c>
      <c r="BD182" s="53">
        <f t="shared" si="193"/>
        <v>-4.7237500666287487E-4</v>
      </c>
      <c r="BE182" s="53">
        <f t="shared" si="194"/>
        <v>-33.830013125209845</v>
      </c>
      <c r="BF182" s="53">
        <f t="shared" si="195"/>
        <v>-33.762275281264223</v>
      </c>
      <c r="BG182" s="53">
        <f t="shared" si="196"/>
        <v>0.12873229930564578</v>
      </c>
      <c r="BH182" s="53">
        <f t="shared" si="207"/>
        <v>5.3272635237489319E-2</v>
      </c>
      <c r="BI182" s="53">
        <f t="shared" si="197"/>
        <v>-33.580270346721086</v>
      </c>
    </row>
    <row r="183" spans="1:61" x14ac:dyDescent="0.2">
      <c r="A183" s="34"/>
      <c r="B183" s="89"/>
      <c r="C183" s="91"/>
      <c r="D183" s="19"/>
      <c r="E183" s="55">
        <f t="shared" si="168"/>
        <v>70</v>
      </c>
      <c r="F183" s="27">
        <f t="shared" si="208"/>
        <v>3799.9592200765333</v>
      </c>
      <c r="G183" s="27">
        <f t="shared" si="209"/>
        <v>189.99796100382667</v>
      </c>
      <c r="H183" s="28">
        <f t="shared" si="166"/>
        <v>25</v>
      </c>
      <c r="I183" s="27">
        <f t="shared" si="202"/>
        <v>250000</v>
      </c>
      <c r="J183" s="56">
        <f t="shared" si="201"/>
        <v>8.2390000000000008</v>
      </c>
      <c r="K183" s="52">
        <f t="shared" si="169"/>
        <v>2059.7500000000005</v>
      </c>
      <c r="L183" s="28"/>
      <c r="M183" s="96">
        <f t="shared" si="203"/>
        <v>615.42359159128341</v>
      </c>
      <c r="N183" s="9">
        <v>0</v>
      </c>
      <c r="O183" s="30">
        <f t="shared" si="205"/>
        <v>1.8895000266514995E-5</v>
      </c>
      <c r="P183" s="30">
        <f t="shared" si="170"/>
        <v>1.1628428927136916E-5</v>
      </c>
      <c r="Q183" s="30">
        <f t="shared" si="171"/>
        <v>0</v>
      </c>
      <c r="R183" s="30">
        <f t="shared" si="172"/>
        <v>7.2665713393780786E-6</v>
      </c>
      <c r="S183" s="28"/>
      <c r="T183" s="52">
        <f t="shared" si="173"/>
        <v>3.9939306813346072E-2</v>
      </c>
      <c r="U183" s="52">
        <f t="shared" si="167"/>
        <v>1.4967320316284E-2</v>
      </c>
      <c r="V183" s="19"/>
      <c r="W183" s="19"/>
      <c r="X183" s="53">
        <f t="shared" si="174"/>
        <v>2.7612674759413612E-2</v>
      </c>
      <c r="Y183" s="53">
        <f t="shared" si="175"/>
        <v>-1.3806337379706807E-3</v>
      </c>
      <c r="Z183" s="53">
        <f t="shared" si="175"/>
        <v>-1.8166428348445195E-4</v>
      </c>
      <c r="AA183" s="53">
        <f t="shared" si="176"/>
        <v>-2.907107231784229</v>
      </c>
      <c r="AB183" s="53">
        <f t="shared" si="177"/>
        <v>-2.8810568550462707</v>
      </c>
      <c r="AC183" s="53">
        <f t="shared" si="178"/>
        <v>5.8038924225073285E-2</v>
      </c>
      <c r="AD183" s="53">
        <f t="shared" si="206"/>
        <v>5.4324118197212586E-3</v>
      </c>
      <c r="AE183" s="53">
        <f t="shared" si="179"/>
        <v>-2.8175855190014762</v>
      </c>
      <c r="AF183" s="19"/>
      <c r="AG183" s="46"/>
      <c r="AH183" s="19"/>
      <c r="AI183" s="55">
        <f t="shared" si="180"/>
        <v>70</v>
      </c>
      <c r="AJ183" s="27">
        <f t="shared" si="181"/>
        <v>3799.9592200765333</v>
      </c>
      <c r="AK183" s="27">
        <f t="shared" si="181"/>
        <v>189.99796100382667</v>
      </c>
      <c r="AL183" s="28">
        <f t="shared" si="182"/>
        <v>25</v>
      </c>
      <c r="AM183" s="27">
        <f t="shared" si="183"/>
        <v>250000</v>
      </c>
      <c r="AN183" s="56">
        <f t="shared" si="183"/>
        <v>8.2390000000000008</v>
      </c>
      <c r="AO183" s="52">
        <f t="shared" si="184"/>
        <v>2059.7500000000005</v>
      </c>
      <c r="AP183" s="28"/>
      <c r="AQ183" s="9">
        <f t="shared" si="204"/>
        <v>526.5718105552919</v>
      </c>
      <c r="AR183" s="9">
        <f t="shared" si="185"/>
        <v>0</v>
      </c>
      <c r="AS183" s="30">
        <f t="shared" si="186"/>
        <v>1.3361374952636942E-4</v>
      </c>
      <c r="AT183" s="30">
        <f t="shared" si="187"/>
        <v>7.0357234003181623E-5</v>
      </c>
      <c r="AU183" s="30">
        <f t="shared" si="188"/>
        <v>0</v>
      </c>
      <c r="AV183" s="30">
        <f t="shared" si="189"/>
        <v>6.3256515523187797E-5</v>
      </c>
      <c r="AW183" s="28"/>
      <c r="AX183" s="52">
        <f t="shared" si="190"/>
        <v>0.28242606306136336</v>
      </c>
      <c r="AY183" s="52">
        <f t="shared" si="191"/>
        <v>0.13029260784888611</v>
      </c>
      <c r="AZ183" s="19"/>
      <c r="BA183" s="19"/>
      <c r="BB183" s="53">
        <f t="shared" si="192"/>
        <v>2.7612674759413612E-2</v>
      </c>
      <c r="BC183" s="53">
        <f t="shared" si="193"/>
        <v>-1.3806337379706807E-3</v>
      </c>
      <c r="BD183" s="53">
        <f t="shared" si="193"/>
        <v>-1.8166428348445195E-4</v>
      </c>
      <c r="BE183" s="53">
        <f t="shared" si="194"/>
        <v>-17.589308500795404</v>
      </c>
      <c r="BF183" s="53">
        <f t="shared" si="195"/>
        <v>-17.563258124057445</v>
      </c>
      <c r="BG183" s="53">
        <f t="shared" si="196"/>
        <v>5.8038924225073285E-2</v>
      </c>
      <c r="BH183" s="53">
        <f t="shared" si="207"/>
        <v>2.5339636983949275E-2</v>
      </c>
      <c r="BI183" s="53">
        <f t="shared" si="197"/>
        <v>-17.479879562848421</v>
      </c>
    </row>
    <row r="184" spans="1:61" x14ac:dyDescent="0.2">
      <c r="A184" s="34"/>
      <c r="B184" s="89"/>
      <c r="C184" s="91"/>
      <c r="D184" s="19"/>
      <c r="E184" s="55">
        <f t="shared" si="168"/>
        <v>71</v>
      </c>
      <c r="F184" s="27">
        <f t="shared" si="208"/>
        <v>3799.9592200765333</v>
      </c>
      <c r="G184" s="27">
        <f t="shared" si="209"/>
        <v>189.99796100382667</v>
      </c>
      <c r="H184" s="28">
        <f t="shared" si="166"/>
        <v>25</v>
      </c>
      <c r="I184" s="27">
        <f t="shared" si="202"/>
        <v>250000</v>
      </c>
      <c r="J184" s="56">
        <f t="shared" si="201"/>
        <v>7.9859999999999998</v>
      </c>
      <c r="K184" s="52">
        <f t="shared" si="169"/>
        <v>1996.5</v>
      </c>
      <c r="L184" s="28"/>
      <c r="M184" s="96">
        <f t="shared" si="203"/>
        <v>643.13518343898352</v>
      </c>
      <c r="N184" s="9">
        <v>0</v>
      </c>
      <c r="O184" s="30">
        <f t="shared" si="205"/>
        <v>7.2665713393780786E-6</v>
      </c>
      <c r="P184" s="30">
        <f t="shared" si="170"/>
        <v>4.6733876913233806E-6</v>
      </c>
      <c r="Q184" s="30">
        <f t="shared" si="171"/>
        <v>0</v>
      </c>
      <c r="R184" s="30">
        <f t="shared" si="172"/>
        <v>2.593183648054698E-6</v>
      </c>
      <c r="S184" s="28"/>
      <c r="T184" s="52">
        <f t="shared" si="173"/>
        <v>1.4967320316284E-2</v>
      </c>
      <c r="U184" s="52">
        <f t="shared" si="167"/>
        <v>5.1772911533412048E-3</v>
      </c>
      <c r="V184" s="19"/>
      <c r="W184" s="19"/>
      <c r="X184" s="53">
        <f t="shared" si="174"/>
        <v>9.8539921127771494E-3</v>
      </c>
      <c r="Y184" s="53">
        <f t="shared" si="175"/>
        <v>-4.9269960563885751E-4</v>
      </c>
      <c r="Z184" s="53">
        <f t="shared" si="175"/>
        <v>-6.4829591201367455E-5</v>
      </c>
      <c r="AA184" s="53">
        <f t="shared" si="176"/>
        <v>-1.1683469228308452</v>
      </c>
      <c r="AB184" s="53">
        <f t="shared" si="177"/>
        <v>-1.1590504599149083</v>
      </c>
      <c r="AC184" s="53">
        <f t="shared" si="178"/>
        <v>2.4411267119885931E-2</v>
      </c>
      <c r="AD184" s="53">
        <f t="shared" si="206"/>
        <v>1.9972850513692857E-3</v>
      </c>
      <c r="AE184" s="53">
        <f t="shared" si="179"/>
        <v>-1.1326419077436531</v>
      </c>
      <c r="AF184" s="19"/>
      <c r="AG184" s="46"/>
      <c r="AH184" s="19"/>
      <c r="AI184" s="55">
        <f t="shared" si="180"/>
        <v>71</v>
      </c>
      <c r="AJ184" s="27">
        <f t="shared" si="181"/>
        <v>3799.9592200765333</v>
      </c>
      <c r="AK184" s="27">
        <f t="shared" si="181"/>
        <v>189.99796100382667</v>
      </c>
      <c r="AL184" s="28">
        <f t="shared" si="182"/>
        <v>25</v>
      </c>
      <c r="AM184" s="27">
        <f t="shared" si="183"/>
        <v>250000</v>
      </c>
      <c r="AN184" s="56">
        <f t="shared" si="183"/>
        <v>7.9859999999999998</v>
      </c>
      <c r="AO184" s="52">
        <f t="shared" si="184"/>
        <v>1996.5</v>
      </c>
      <c r="AP184" s="28"/>
      <c r="AQ184" s="9">
        <f t="shared" si="204"/>
        <v>550.28254132998029</v>
      </c>
      <c r="AR184" s="9">
        <f t="shared" si="185"/>
        <v>0</v>
      </c>
      <c r="AS184" s="30">
        <f t="shared" si="186"/>
        <v>6.3256515523187797E-5</v>
      </c>
      <c r="AT184" s="30">
        <f t="shared" si="187"/>
        <v>3.480895611777913E-5</v>
      </c>
      <c r="AU184" s="30">
        <f t="shared" si="188"/>
        <v>0</v>
      </c>
      <c r="AV184" s="30">
        <f t="shared" si="189"/>
        <v>2.8447559405408667E-5</v>
      </c>
      <c r="AW184" s="28"/>
      <c r="AX184" s="52">
        <f t="shared" si="190"/>
        <v>0.13029260784888611</v>
      </c>
      <c r="AY184" s="52">
        <f t="shared" si="191"/>
        <v>5.6795552352898404E-2</v>
      </c>
      <c r="AZ184" s="19"/>
      <c r="BA184" s="19"/>
      <c r="BB184" s="53">
        <f t="shared" si="192"/>
        <v>9.8539921127771494E-3</v>
      </c>
      <c r="BC184" s="53">
        <f t="shared" si="193"/>
        <v>-4.9269960563885751E-4</v>
      </c>
      <c r="BD184" s="53">
        <f t="shared" si="193"/>
        <v>-6.4829591201367455E-5</v>
      </c>
      <c r="BE184" s="53">
        <f t="shared" si="194"/>
        <v>-8.7022390294447831</v>
      </c>
      <c r="BF184" s="53">
        <f t="shared" si="195"/>
        <v>-8.6929425665288456</v>
      </c>
      <c r="BG184" s="53">
        <f t="shared" si="196"/>
        <v>2.4411267119885931E-2</v>
      </c>
      <c r="BH184" s="53">
        <f t="shared" si="207"/>
        <v>1.1465045276973855E-2</v>
      </c>
      <c r="BI184" s="53">
        <f t="shared" si="197"/>
        <v>-8.6570662541319852</v>
      </c>
    </row>
    <row r="185" spans="1:61" x14ac:dyDescent="0.2">
      <c r="A185" s="34"/>
      <c r="B185" s="89"/>
      <c r="C185" s="91"/>
      <c r="D185" s="19"/>
      <c r="E185" s="55">
        <f t="shared" si="168"/>
        <v>72</v>
      </c>
      <c r="F185" s="27">
        <f t="shared" si="208"/>
        <v>3799.9592200765333</v>
      </c>
      <c r="G185" s="27">
        <f t="shared" si="209"/>
        <v>189.99796100382667</v>
      </c>
      <c r="H185" s="28">
        <f t="shared" si="166"/>
        <v>25</v>
      </c>
      <c r="I185" s="27">
        <f t="shared" si="202"/>
        <v>250000</v>
      </c>
      <c r="J185" s="56">
        <f t="shared" si="201"/>
        <v>7.6959999999999997</v>
      </c>
      <c r="K185" s="52">
        <f t="shared" si="169"/>
        <v>1924</v>
      </c>
      <c r="L185" s="28"/>
      <c r="M185" s="96">
        <f t="shared" si="203"/>
        <v>671.18473729163918</v>
      </c>
      <c r="N185" s="9">
        <v>0</v>
      </c>
      <c r="O185" s="30">
        <f t="shared" si="205"/>
        <v>2.593183648054698E-6</v>
      </c>
      <c r="P185" s="30">
        <f t="shared" si="170"/>
        <v>1.740505285568567E-6</v>
      </c>
      <c r="Q185" s="30">
        <f t="shared" si="171"/>
        <v>0</v>
      </c>
      <c r="R185" s="30">
        <f t="shared" si="172"/>
        <v>8.5267836248613103E-7</v>
      </c>
      <c r="S185" s="28"/>
      <c r="T185" s="52">
        <f t="shared" si="173"/>
        <v>5.1772911533412048E-3</v>
      </c>
      <c r="U185" s="52">
        <f t="shared" si="167"/>
        <v>1.6405531694233162E-3</v>
      </c>
      <c r="V185" s="19"/>
      <c r="W185" s="19"/>
      <c r="X185" s="53">
        <f t="shared" si="174"/>
        <v>3.2401430052889338E-3</v>
      </c>
      <c r="Y185" s="53">
        <f t="shared" si="175"/>
        <v>-1.620071502644467E-4</v>
      </c>
      <c r="Z185" s="53">
        <f t="shared" si="175"/>
        <v>-2.1316959062153276E-5</v>
      </c>
      <c r="AA185" s="53">
        <f t="shared" si="176"/>
        <v>-0.43512632139214175</v>
      </c>
      <c r="AB185" s="53">
        <f t="shared" si="177"/>
        <v>-0.43206950249617943</v>
      </c>
      <c r="AC185" s="53">
        <f t="shared" si="178"/>
        <v>9.5184243402110947E-3</v>
      </c>
      <c r="AD185" s="53">
        <f t="shared" si="206"/>
        <v>6.7773863952509726E-4</v>
      </c>
      <c r="AE185" s="53">
        <f t="shared" si="179"/>
        <v>-0.42187333951644324</v>
      </c>
      <c r="AF185" s="19"/>
      <c r="AG185" s="46"/>
      <c r="AH185" s="19"/>
      <c r="AI185" s="55">
        <f t="shared" si="180"/>
        <v>72</v>
      </c>
      <c r="AJ185" s="27">
        <f t="shared" si="181"/>
        <v>3799.9592200765333</v>
      </c>
      <c r="AK185" s="27">
        <f t="shared" si="181"/>
        <v>189.99796100382667</v>
      </c>
      <c r="AL185" s="28">
        <f t="shared" si="182"/>
        <v>25</v>
      </c>
      <c r="AM185" s="27">
        <f t="shared" si="183"/>
        <v>250000</v>
      </c>
      <c r="AN185" s="56">
        <f t="shared" si="183"/>
        <v>7.6959999999999997</v>
      </c>
      <c r="AO185" s="52">
        <f t="shared" si="184"/>
        <v>1924</v>
      </c>
      <c r="AP185" s="28"/>
      <c r="AQ185" s="9">
        <f t="shared" si="204"/>
        <v>574.28244084515882</v>
      </c>
      <c r="AR185" s="9">
        <f t="shared" si="185"/>
        <v>0</v>
      </c>
      <c r="AS185" s="30">
        <f t="shared" si="186"/>
        <v>2.8447559405408667E-5</v>
      </c>
      <c r="AT185" s="30">
        <f t="shared" si="187"/>
        <v>1.6336933851425744E-5</v>
      </c>
      <c r="AU185" s="30">
        <f t="shared" si="188"/>
        <v>0</v>
      </c>
      <c r="AV185" s="30">
        <f t="shared" si="189"/>
        <v>1.2110625553982923E-5</v>
      </c>
      <c r="AW185" s="28"/>
      <c r="AX185" s="52">
        <f t="shared" si="190"/>
        <v>5.6795552352898404E-2</v>
      </c>
      <c r="AY185" s="52">
        <f t="shared" si="191"/>
        <v>2.3300843565863143E-2</v>
      </c>
      <c r="AZ185" s="19"/>
      <c r="BA185" s="19"/>
      <c r="BB185" s="53">
        <f t="shared" si="192"/>
        <v>3.2401430052889338E-3</v>
      </c>
      <c r="BC185" s="53">
        <f t="shared" si="193"/>
        <v>-1.620071502644467E-4</v>
      </c>
      <c r="BD185" s="53">
        <f t="shared" si="193"/>
        <v>-2.1316959062153276E-5</v>
      </c>
      <c r="BE185" s="53">
        <f t="shared" si="194"/>
        <v>-4.0842334628564361</v>
      </c>
      <c r="BF185" s="53">
        <f t="shared" si="195"/>
        <v>-4.0811766439604735</v>
      </c>
      <c r="BG185" s="53">
        <f t="shared" si="196"/>
        <v>9.5184243402110947E-3</v>
      </c>
      <c r="BH185" s="53">
        <f t="shared" si="207"/>
        <v>4.9153983129239494E-3</v>
      </c>
      <c r="BI185" s="53">
        <f t="shared" si="197"/>
        <v>-4.0667428213073391</v>
      </c>
    </row>
    <row r="186" spans="1:61" x14ac:dyDescent="0.2">
      <c r="A186" s="34"/>
      <c r="B186" s="89"/>
      <c r="C186" s="91"/>
      <c r="D186" s="19"/>
      <c r="E186" s="55">
        <f t="shared" si="168"/>
        <v>73</v>
      </c>
      <c r="F186" s="27">
        <f t="shared" si="208"/>
        <v>3799.9592200765333</v>
      </c>
      <c r="G186" s="27">
        <f t="shared" si="209"/>
        <v>189.99796100382667</v>
      </c>
      <c r="H186" s="28">
        <f t="shared" si="166"/>
        <v>25</v>
      </c>
      <c r="I186" s="27">
        <f t="shared" si="202"/>
        <v>250000</v>
      </c>
      <c r="J186" s="56">
        <f t="shared" si="201"/>
        <v>7.3650000000000002</v>
      </c>
      <c r="K186" s="52">
        <f t="shared" si="169"/>
        <v>1841.25</v>
      </c>
      <c r="L186" s="28"/>
      <c r="M186" s="96">
        <f t="shared" si="203"/>
        <v>699.55870349074962</v>
      </c>
      <c r="N186" s="9">
        <v>0</v>
      </c>
      <c r="O186" s="30">
        <f t="shared" si="205"/>
        <v>8.5267836248613103E-7</v>
      </c>
      <c r="P186" s="30">
        <f t="shared" si="170"/>
        <v>5.9649856975541334E-7</v>
      </c>
      <c r="Q186" s="30">
        <f t="shared" si="171"/>
        <v>0</v>
      </c>
      <c r="R186" s="30">
        <f t="shared" si="172"/>
        <v>2.5617979273071769E-7</v>
      </c>
      <c r="S186" s="28"/>
      <c r="T186" s="52">
        <f t="shared" si="173"/>
        <v>1.6405531694233162E-3</v>
      </c>
      <c r="U186" s="52">
        <f t="shared" si="167"/>
        <v>4.7169104336543396E-4</v>
      </c>
      <c r="V186" s="19"/>
      <c r="W186" s="19"/>
      <c r="X186" s="53">
        <f t="shared" si="174"/>
        <v>9.7347276538438594E-4</v>
      </c>
      <c r="Y186" s="53">
        <f t="shared" si="175"/>
        <v>-4.8673638269219297E-5</v>
      </c>
      <c r="Z186" s="53">
        <f t="shared" si="175"/>
        <v>-6.4044948182679418E-6</v>
      </c>
      <c r="AA186" s="53">
        <f t="shared" si="176"/>
        <v>-0.14912464243885334</v>
      </c>
      <c r="AB186" s="53">
        <f t="shared" si="177"/>
        <v>-0.14820624780655645</v>
      </c>
      <c r="AC186" s="53">
        <f t="shared" si="178"/>
        <v>3.4192913039296498E-3</v>
      </c>
      <c r="AD186" s="53">
        <f t="shared" si="206"/>
        <v>2.1060550515396897E-4</v>
      </c>
      <c r="AE186" s="53">
        <f t="shared" si="179"/>
        <v>-0.14457635099747282</v>
      </c>
      <c r="AF186" s="19"/>
      <c r="AG186" s="46"/>
      <c r="AH186" s="19"/>
      <c r="AI186" s="55">
        <f t="shared" si="180"/>
        <v>73</v>
      </c>
      <c r="AJ186" s="27">
        <f t="shared" si="181"/>
        <v>3799.9592200765333</v>
      </c>
      <c r="AK186" s="27">
        <f t="shared" si="181"/>
        <v>189.99796100382667</v>
      </c>
      <c r="AL186" s="28">
        <f t="shared" si="182"/>
        <v>25</v>
      </c>
      <c r="AM186" s="27">
        <f t="shared" si="183"/>
        <v>250000</v>
      </c>
      <c r="AN186" s="56">
        <f t="shared" si="183"/>
        <v>7.3650000000000002</v>
      </c>
      <c r="AO186" s="52">
        <f t="shared" si="184"/>
        <v>1841.25</v>
      </c>
      <c r="AP186" s="28"/>
      <c r="AQ186" s="9">
        <f t="shared" si="204"/>
        <v>598.5599156742727</v>
      </c>
      <c r="AR186" s="9">
        <f t="shared" si="185"/>
        <v>0</v>
      </c>
      <c r="AS186" s="30">
        <f t="shared" si="186"/>
        <v>1.2110625553982923E-5</v>
      </c>
      <c r="AT186" s="30">
        <f t="shared" si="187"/>
        <v>7.248935010354711E-6</v>
      </c>
      <c r="AU186" s="30">
        <f t="shared" si="188"/>
        <v>0</v>
      </c>
      <c r="AV186" s="30">
        <f t="shared" si="189"/>
        <v>4.8616905436282118E-6</v>
      </c>
      <c r="AW186" s="28"/>
      <c r="AX186" s="52">
        <f t="shared" si="190"/>
        <v>2.3300843565863143E-2</v>
      </c>
      <c r="AY186" s="52">
        <f t="shared" si="191"/>
        <v>8.9515877134554445E-3</v>
      </c>
      <c r="AZ186" s="19"/>
      <c r="BA186" s="19"/>
      <c r="BB186" s="53">
        <f t="shared" si="192"/>
        <v>9.7347276538438594E-4</v>
      </c>
      <c r="BC186" s="53">
        <f t="shared" si="193"/>
        <v>-4.8673638269219297E-5</v>
      </c>
      <c r="BD186" s="53">
        <f t="shared" si="193"/>
        <v>-6.4044948182679418E-6</v>
      </c>
      <c r="BE186" s="53">
        <f t="shared" si="194"/>
        <v>-1.8122337525886778</v>
      </c>
      <c r="BF186" s="53">
        <f t="shared" si="195"/>
        <v>-1.811315357956381</v>
      </c>
      <c r="BG186" s="53">
        <f t="shared" si="196"/>
        <v>3.4192913039296498E-3</v>
      </c>
      <c r="BH186" s="53">
        <f t="shared" si="207"/>
        <v>1.9888316017720566E-3</v>
      </c>
      <c r="BI186" s="53">
        <f t="shared" si="197"/>
        <v>-1.8059072350506793</v>
      </c>
    </row>
    <row r="187" spans="1:61" x14ac:dyDescent="0.2">
      <c r="A187" s="34"/>
      <c r="B187" s="89"/>
      <c r="C187" s="91"/>
      <c r="D187" s="19"/>
      <c r="E187" s="55">
        <f t="shared" si="168"/>
        <v>74</v>
      </c>
      <c r="F187" s="27">
        <f t="shared" si="208"/>
        <v>3799.9592200765333</v>
      </c>
      <c r="G187" s="27">
        <f t="shared" si="209"/>
        <v>189.99796100382667</v>
      </c>
      <c r="H187" s="28">
        <f t="shared" ref="H187:H198" si="210">$B$33</f>
        <v>25</v>
      </c>
      <c r="I187" s="27">
        <f t="shared" si="202"/>
        <v>250000</v>
      </c>
      <c r="J187" s="56">
        <f t="shared" si="201"/>
        <v>6.992</v>
      </c>
      <c r="K187" s="52">
        <f t="shared" si="169"/>
        <v>1748</v>
      </c>
      <c r="L187" s="28"/>
      <c r="M187" s="96">
        <f t="shared" si="203"/>
        <v>728.23868626754756</v>
      </c>
      <c r="N187" s="9">
        <v>0</v>
      </c>
      <c r="O187" s="30">
        <f t="shared" si="205"/>
        <v>2.5617979273071769E-7</v>
      </c>
      <c r="P187" s="30">
        <f t="shared" si="170"/>
        <v>1.8656003570651046E-7</v>
      </c>
      <c r="Q187" s="30">
        <f t="shared" si="171"/>
        <v>0</v>
      </c>
      <c r="R187" s="30">
        <f t="shared" si="172"/>
        <v>6.9619757024207225E-8</v>
      </c>
      <c r="S187" s="28"/>
      <c r="T187" s="52">
        <f t="shared" si="173"/>
        <v>4.7169104336543396E-4</v>
      </c>
      <c r="U187" s="52">
        <f t="shared" si="167"/>
        <v>1.2169533527831423E-4</v>
      </c>
      <c r="V187" s="19"/>
      <c r="W187" s="19"/>
      <c r="X187" s="53">
        <f t="shared" si="174"/>
        <v>2.6455223760362426E-4</v>
      </c>
      <c r="Y187" s="53">
        <f t="shared" si="175"/>
        <v>-1.3227611880181213E-5</v>
      </c>
      <c r="Z187" s="53">
        <f t="shared" si="175"/>
        <v>-1.7404939256051807E-6</v>
      </c>
      <c r="AA187" s="53">
        <f t="shared" si="176"/>
        <v>-4.6640008926627619E-2</v>
      </c>
      <c r="AB187" s="53">
        <f t="shared" si="177"/>
        <v>-4.6390424794829778E-2</v>
      </c>
      <c r="AC187" s="53">
        <f t="shared" si="178"/>
        <v>1.1221917572342942E-3</v>
      </c>
      <c r="AD187" s="53">
        <f t="shared" si="206"/>
        <v>5.935679104509832E-5</v>
      </c>
      <c r="AE187" s="53">
        <f t="shared" si="179"/>
        <v>-4.5208876246550386E-2</v>
      </c>
      <c r="AF187" s="19"/>
      <c r="AG187" s="46"/>
      <c r="AH187" s="19"/>
      <c r="AI187" s="55">
        <f t="shared" si="180"/>
        <v>74</v>
      </c>
      <c r="AJ187" s="27">
        <f t="shared" si="181"/>
        <v>3799.9592200765333</v>
      </c>
      <c r="AK187" s="27">
        <f t="shared" si="181"/>
        <v>189.99796100382667</v>
      </c>
      <c r="AL187" s="28">
        <f t="shared" si="182"/>
        <v>25</v>
      </c>
      <c r="AM187" s="27">
        <f t="shared" si="183"/>
        <v>250000</v>
      </c>
      <c r="AN187" s="56">
        <f t="shared" si="183"/>
        <v>6.992</v>
      </c>
      <c r="AO187" s="52">
        <f t="shared" si="184"/>
        <v>1748</v>
      </c>
      <c r="AP187" s="28"/>
      <c r="AQ187" s="9">
        <f t="shared" si="204"/>
        <v>623.09922593767044</v>
      </c>
      <c r="AR187" s="9">
        <f t="shared" si="185"/>
        <v>0</v>
      </c>
      <c r="AS187" s="30">
        <f t="shared" si="186"/>
        <v>4.8616905436282118E-6</v>
      </c>
      <c r="AT187" s="30">
        <f t="shared" si="187"/>
        <v>3.0293156144832311E-6</v>
      </c>
      <c r="AU187" s="30">
        <f t="shared" si="188"/>
        <v>0</v>
      </c>
      <c r="AV187" s="30">
        <f t="shared" si="189"/>
        <v>1.8323749291449807E-6</v>
      </c>
      <c r="AW187" s="28"/>
      <c r="AX187" s="52">
        <f t="shared" si="190"/>
        <v>8.9515877134554445E-3</v>
      </c>
      <c r="AY187" s="52">
        <f t="shared" si="191"/>
        <v>3.2029913761454265E-3</v>
      </c>
      <c r="AZ187" s="19"/>
      <c r="BA187" s="19"/>
      <c r="BB187" s="53">
        <f t="shared" si="192"/>
        <v>2.6455223760362426E-4</v>
      </c>
      <c r="BC187" s="53">
        <f t="shared" si="193"/>
        <v>-1.3227611880181213E-5</v>
      </c>
      <c r="BD187" s="53">
        <f t="shared" si="193"/>
        <v>-1.7404939256051807E-6</v>
      </c>
      <c r="BE187" s="53">
        <f t="shared" si="194"/>
        <v>-0.75732890362080774</v>
      </c>
      <c r="BF187" s="53">
        <f t="shared" si="195"/>
        <v>-0.75707931948900986</v>
      </c>
      <c r="BG187" s="53">
        <f t="shared" si="196"/>
        <v>1.1221917572342942E-3</v>
      </c>
      <c r="BH187" s="53">
        <f t="shared" si="207"/>
        <v>7.5552352193331159E-4</v>
      </c>
      <c r="BI187" s="53">
        <f t="shared" si="197"/>
        <v>-0.75520160420984228</v>
      </c>
    </row>
    <row r="188" spans="1:61" x14ac:dyDescent="0.2">
      <c r="A188" s="34"/>
      <c r="B188" s="89"/>
      <c r="C188" s="91"/>
      <c r="D188" s="19"/>
      <c r="E188" s="55">
        <f t="shared" si="168"/>
        <v>75</v>
      </c>
      <c r="F188" s="27">
        <f t="shared" si="208"/>
        <v>3799.9592200765333</v>
      </c>
      <c r="G188" s="27">
        <f t="shared" si="209"/>
        <v>189.99796100382667</v>
      </c>
      <c r="H188" s="28">
        <f t="shared" si="210"/>
        <v>25</v>
      </c>
      <c r="I188" s="27">
        <f t="shared" si="202"/>
        <v>250000</v>
      </c>
      <c r="J188" s="56">
        <f t="shared" si="201"/>
        <v>6.5759999999999996</v>
      </c>
      <c r="K188" s="52">
        <f t="shared" si="169"/>
        <v>1644</v>
      </c>
      <c r="L188" s="28"/>
      <c r="M188" s="96">
        <f t="shared" si="203"/>
        <v>757.22119537545109</v>
      </c>
      <c r="N188" s="9">
        <v>0</v>
      </c>
      <c r="O188" s="30">
        <f t="shared" si="205"/>
        <v>6.9619757024207225E-8</v>
      </c>
      <c r="P188" s="30">
        <f t="shared" si="170"/>
        <v>5.2717555635618655E-8</v>
      </c>
      <c r="Q188" s="30">
        <f t="shared" si="171"/>
        <v>0</v>
      </c>
      <c r="R188" s="30">
        <f t="shared" si="172"/>
        <v>1.690220138858857E-8</v>
      </c>
      <c r="S188" s="28"/>
      <c r="T188" s="52">
        <f t="shared" si="173"/>
        <v>1.2169533527831423E-4</v>
      </c>
      <c r="U188" s="52">
        <f t="shared" si="167"/>
        <v>2.7787219082839608E-5</v>
      </c>
      <c r="V188" s="19"/>
      <c r="W188" s="19"/>
      <c r="X188" s="53">
        <f t="shared" si="174"/>
        <v>6.4227676006157512E-5</v>
      </c>
      <c r="Y188" s="53">
        <f t="shared" si="175"/>
        <v>-3.2113838003078761E-6</v>
      </c>
      <c r="Z188" s="53">
        <f t="shared" si="175"/>
        <v>-4.2255503471471426E-7</v>
      </c>
      <c r="AA188" s="53">
        <f t="shared" si="176"/>
        <v>-1.3179388908904664E-2</v>
      </c>
      <c r="AB188" s="53">
        <f t="shared" si="177"/>
        <v>-1.3118795171733529E-2</v>
      </c>
      <c r="AC188" s="53">
        <f t="shared" si="178"/>
        <v>3.3334739714549781E-4</v>
      </c>
      <c r="AD188" s="53">
        <f t="shared" si="206"/>
        <v>1.4999918200602938E-5</v>
      </c>
      <c r="AE188" s="53">
        <f t="shared" si="179"/>
        <v>-1.2770447856387429E-2</v>
      </c>
      <c r="AF188" s="19"/>
      <c r="AG188" s="46"/>
      <c r="AH188" s="19"/>
      <c r="AI188" s="55">
        <f t="shared" si="180"/>
        <v>75</v>
      </c>
      <c r="AJ188" s="27">
        <f t="shared" si="181"/>
        <v>3799.9592200765333</v>
      </c>
      <c r="AK188" s="27">
        <f t="shared" si="181"/>
        <v>189.99796100382667</v>
      </c>
      <c r="AL188" s="28">
        <f t="shared" si="182"/>
        <v>25</v>
      </c>
      <c r="AM188" s="27">
        <f t="shared" si="183"/>
        <v>250000</v>
      </c>
      <c r="AN188" s="56">
        <f t="shared" si="183"/>
        <v>6.5759999999999996</v>
      </c>
      <c r="AO188" s="52">
        <f t="shared" si="184"/>
        <v>1644</v>
      </c>
      <c r="AP188" s="28"/>
      <c r="AQ188" s="9">
        <f t="shared" si="204"/>
        <v>647.89738529312035</v>
      </c>
      <c r="AR188" s="9">
        <f t="shared" si="185"/>
        <v>0</v>
      </c>
      <c r="AS188" s="30">
        <f t="shared" si="186"/>
        <v>1.8323749291449807E-6</v>
      </c>
      <c r="AT188" s="30">
        <f t="shared" si="187"/>
        <v>1.1871909254696997E-6</v>
      </c>
      <c r="AU188" s="30">
        <f t="shared" si="188"/>
        <v>0</v>
      </c>
      <c r="AV188" s="30">
        <f t="shared" si="189"/>
        <v>6.45184003675281E-7</v>
      </c>
      <c r="AW188" s="28"/>
      <c r="AX188" s="52">
        <f t="shared" si="190"/>
        <v>3.2029913761454265E-3</v>
      </c>
      <c r="AY188" s="52">
        <f t="shared" si="191"/>
        <v>1.060682502042162E-3</v>
      </c>
      <c r="AZ188" s="19"/>
      <c r="BA188" s="19"/>
      <c r="BB188" s="53">
        <f t="shared" si="192"/>
        <v>6.4227676006157512E-5</v>
      </c>
      <c r="BC188" s="53">
        <f t="shared" si="193"/>
        <v>-3.2113838003078761E-6</v>
      </c>
      <c r="BD188" s="53">
        <f t="shared" si="193"/>
        <v>-4.2255503471471426E-7</v>
      </c>
      <c r="BE188" s="53">
        <f t="shared" si="194"/>
        <v>-0.29679773136742493</v>
      </c>
      <c r="BF188" s="53">
        <f t="shared" si="195"/>
        <v>-0.29673713763025378</v>
      </c>
      <c r="BG188" s="53">
        <f t="shared" si="196"/>
        <v>3.3334739714549781E-4</v>
      </c>
      <c r="BH188" s="53">
        <f t="shared" si="207"/>
        <v>2.6796240997663571E-4</v>
      </c>
      <c r="BI188" s="53">
        <f t="shared" si="197"/>
        <v>-0.29613582782313164</v>
      </c>
    </row>
    <row r="189" spans="1:61" x14ac:dyDescent="0.2">
      <c r="A189" s="34"/>
      <c r="B189" s="89"/>
      <c r="C189" s="91"/>
      <c r="D189" s="19"/>
      <c r="E189" s="55">
        <f t="shared" si="168"/>
        <v>76</v>
      </c>
      <c r="F189" s="27">
        <f t="shared" si="208"/>
        <v>3799.9592200765333</v>
      </c>
      <c r="G189" s="27">
        <f t="shared" si="209"/>
        <v>189.99796100382667</v>
      </c>
      <c r="H189" s="28">
        <f t="shared" si="210"/>
        <v>25</v>
      </c>
      <c r="I189" s="27">
        <f t="shared" si="202"/>
        <v>250000</v>
      </c>
      <c r="J189" s="56">
        <f t="shared" si="201"/>
        <v>6.1050000000000004</v>
      </c>
      <c r="K189" s="52">
        <f t="shared" si="169"/>
        <v>1526.25</v>
      </c>
      <c r="L189" s="28"/>
      <c r="M189" s="96">
        <f t="shared" si="203"/>
        <v>794.78197935153764</v>
      </c>
      <c r="N189" s="9">
        <v>0</v>
      </c>
      <c r="O189" s="30">
        <f t="shared" si="205"/>
        <v>1.690220138858857E-8</v>
      </c>
      <c r="P189" s="30">
        <f t="shared" si="170"/>
        <v>1.343356507502073E-8</v>
      </c>
      <c r="Q189" s="30">
        <f t="shared" si="171"/>
        <v>0</v>
      </c>
      <c r="R189" s="30">
        <f t="shared" si="172"/>
        <v>3.4686363135678393E-9</v>
      </c>
      <c r="S189" s="28"/>
      <c r="T189" s="52">
        <f t="shared" si="173"/>
        <v>2.7787219082839608E-5</v>
      </c>
      <c r="U189" s="52">
        <f t="shared" si="167"/>
        <v>5.2940061735829144E-6</v>
      </c>
      <c r="V189" s="19"/>
      <c r="W189" s="19"/>
      <c r="X189" s="53">
        <f t="shared" si="174"/>
        <v>1.3180676540834387E-5</v>
      </c>
      <c r="Y189" s="53">
        <f t="shared" si="175"/>
        <v>-6.590338270417194E-7</v>
      </c>
      <c r="Z189" s="53">
        <f t="shared" si="175"/>
        <v>-8.6715907839195987E-8</v>
      </c>
      <c r="AA189" s="53">
        <f t="shared" si="176"/>
        <v>-3.3583912687551827E-3</v>
      </c>
      <c r="AB189" s="53">
        <f t="shared" si="177"/>
        <v>-3.3459563419492291E-3</v>
      </c>
      <c r="AC189" s="53">
        <f t="shared" si="178"/>
        <v>8.8657895678463352E-5</v>
      </c>
      <c r="AD189" s="53">
        <f t="shared" si="206"/>
        <v>3.309201707818501E-6</v>
      </c>
      <c r="AE189" s="53">
        <f t="shared" si="179"/>
        <v>-3.2539892445629473E-3</v>
      </c>
      <c r="AF189" s="19"/>
      <c r="AG189" s="46"/>
      <c r="AH189" s="19"/>
      <c r="AI189" s="55">
        <f t="shared" si="180"/>
        <v>76</v>
      </c>
      <c r="AJ189" s="27">
        <f t="shared" si="181"/>
        <v>3799.9592200765333</v>
      </c>
      <c r="AK189" s="27">
        <f t="shared" si="181"/>
        <v>189.99796100382667</v>
      </c>
      <c r="AL189" s="28">
        <f t="shared" si="182"/>
        <v>25</v>
      </c>
      <c r="AM189" s="27">
        <f t="shared" si="183"/>
        <v>250000</v>
      </c>
      <c r="AN189" s="56">
        <f t="shared" si="183"/>
        <v>6.1050000000000004</v>
      </c>
      <c r="AO189" s="52">
        <f t="shared" si="184"/>
        <v>1526.25</v>
      </c>
      <c r="AP189" s="28"/>
      <c r="AQ189" s="9">
        <f t="shared" si="204"/>
        <v>680.03533108265947</v>
      </c>
      <c r="AR189" s="9">
        <f t="shared" si="185"/>
        <v>0</v>
      </c>
      <c r="AS189" s="30">
        <f t="shared" si="186"/>
        <v>6.45184003675281E-7</v>
      </c>
      <c r="AT189" s="30">
        <f t="shared" si="187"/>
        <v>4.3874791754855547E-7</v>
      </c>
      <c r="AU189" s="30">
        <f t="shared" si="188"/>
        <v>0</v>
      </c>
      <c r="AV189" s="30">
        <f t="shared" si="189"/>
        <v>2.0643608612672553E-7</v>
      </c>
      <c r="AW189" s="28"/>
      <c r="AX189" s="52">
        <f t="shared" si="190"/>
        <v>1.060682502042162E-3</v>
      </c>
      <c r="AY189" s="52">
        <f t="shared" si="191"/>
        <v>3.1507307645091485E-4</v>
      </c>
      <c r="AZ189" s="19"/>
      <c r="BA189" s="19"/>
      <c r="BB189" s="53">
        <f t="shared" si="192"/>
        <v>1.3180676540834387E-5</v>
      </c>
      <c r="BC189" s="53">
        <f t="shared" si="193"/>
        <v>-6.590338270417194E-7</v>
      </c>
      <c r="BD189" s="53">
        <f t="shared" si="193"/>
        <v>-8.6715907839195987E-8</v>
      </c>
      <c r="BE189" s="53">
        <f t="shared" si="194"/>
        <v>-0.10968697938713887</v>
      </c>
      <c r="BF189" s="53">
        <f t="shared" si="195"/>
        <v>-0.10967454446033291</v>
      </c>
      <c r="BG189" s="53">
        <f t="shared" si="196"/>
        <v>8.8657895678463352E-5</v>
      </c>
      <c r="BH189" s="53">
        <f t="shared" si="207"/>
        <v>8.8105910967722139E-5</v>
      </c>
      <c r="BI189" s="53">
        <f t="shared" si="197"/>
        <v>-0.10949778065368672</v>
      </c>
    </row>
    <row r="190" spans="1:61" x14ac:dyDescent="0.2">
      <c r="A190" s="34"/>
      <c r="B190" s="89"/>
      <c r="C190" s="91"/>
      <c r="D190" s="19"/>
      <c r="E190" s="55">
        <f t="shared" si="168"/>
        <v>77</v>
      </c>
      <c r="F190" s="27">
        <f t="shared" si="208"/>
        <v>3799.9592200765333</v>
      </c>
      <c r="G190" s="27">
        <f t="shared" si="209"/>
        <v>189.99796100382667</v>
      </c>
      <c r="H190" s="28">
        <f t="shared" si="210"/>
        <v>25</v>
      </c>
      <c r="I190" s="27">
        <f t="shared" si="202"/>
        <v>250000</v>
      </c>
      <c r="J190" s="56">
        <f t="shared" si="201"/>
        <v>5.5990000000000002</v>
      </c>
      <c r="K190" s="52">
        <f t="shared" si="169"/>
        <v>1399.75</v>
      </c>
      <c r="L190" s="28"/>
      <c r="M190" s="96">
        <f t="shared" si="203"/>
        <v>810.3800749027024</v>
      </c>
      <c r="N190" s="9">
        <v>0</v>
      </c>
      <c r="O190" s="30">
        <f t="shared" si="205"/>
        <v>3.4686363135678393E-9</v>
      </c>
      <c r="P190" s="30">
        <f t="shared" si="170"/>
        <v>2.8109137555993391E-9</v>
      </c>
      <c r="Q190" s="30">
        <f t="shared" si="171"/>
        <v>0</v>
      </c>
      <c r="R190" s="30">
        <f t="shared" si="172"/>
        <v>6.5772255796850016E-10</v>
      </c>
      <c r="S190" s="28"/>
      <c r="T190" s="52">
        <f t="shared" si="173"/>
        <v>5.2940061735829144E-6</v>
      </c>
      <c r="U190" s="52">
        <f t="shared" si="167"/>
        <v>9.206471505164081E-7</v>
      </c>
      <c r="V190" s="19"/>
      <c r="W190" s="19"/>
      <c r="X190" s="53">
        <f t="shared" si="174"/>
        <v>2.4993188984047243E-6</v>
      </c>
      <c r="Y190" s="53">
        <f t="shared" si="175"/>
        <v>-1.2496594492023623E-7</v>
      </c>
      <c r="Z190" s="53">
        <f t="shared" si="175"/>
        <v>-1.6443063949212504E-8</v>
      </c>
      <c r="AA190" s="53">
        <f t="shared" si="176"/>
        <v>-7.0272843889983478E-4</v>
      </c>
      <c r="AB190" s="53">
        <f t="shared" si="177"/>
        <v>-7.0037052901029951E-4</v>
      </c>
      <c r="AC190" s="53">
        <f t="shared" si="178"/>
        <v>2.0941761189416726E-5</v>
      </c>
      <c r="AD190" s="53">
        <f t="shared" si="206"/>
        <v>6.2954263624425057E-7</v>
      </c>
      <c r="AE190" s="53">
        <f t="shared" si="179"/>
        <v>-6.7879922518463852E-4</v>
      </c>
      <c r="AF190" s="19"/>
      <c r="AG190" s="46"/>
      <c r="AH190" s="19"/>
      <c r="AI190" s="55">
        <f t="shared" si="180"/>
        <v>77</v>
      </c>
      <c r="AJ190" s="27">
        <f t="shared" si="181"/>
        <v>3799.9592200765333</v>
      </c>
      <c r="AK190" s="27">
        <f t="shared" si="181"/>
        <v>189.99796100382667</v>
      </c>
      <c r="AL190" s="28">
        <f t="shared" si="182"/>
        <v>25</v>
      </c>
      <c r="AM190" s="27">
        <f t="shared" si="183"/>
        <v>250000</v>
      </c>
      <c r="AN190" s="56">
        <f t="shared" si="183"/>
        <v>5.5990000000000002</v>
      </c>
      <c r="AO190" s="52">
        <f t="shared" si="184"/>
        <v>1399.75</v>
      </c>
      <c r="AP190" s="28"/>
      <c r="AQ190" s="9">
        <f t="shared" si="204"/>
        <v>693.38145158862483</v>
      </c>
      <c r="AR190" s="9">
        <f t="shared" si="185"/>
        <v>0</v>
      </c>
      <c r="AS190" s="30">
        <f t="shared" si="186"/>
        <v>2.0643608612672553E-7</v>
      </c>
      <c r="AT190" s="30">
        <f t="shared" si="187"/>
        <v>1.4313895305882333E-7</v>
      </c>
      <c r="AU190" s="30">
        <f t="shared" si="188"/>
        <v>0</v>
      </c>
      <c r="AV190" s="30">
        <f t="shared" si="189"/>
        <v>6.3297133067902205E-8</v>
      </c>
      <c r="AW190" s="28"/>
      <c r="AX190" s="52">
        <f t="shared" si="190"/>
        <v>3.1507307645091485E-4</v>
      </c>
      <c r="AY190" s="52">
        <f t="shared" si="191"/>
        <v>8.8600162011796108E-5</v>
      </c>
      <c r="AZ190" s="19"/>
      <c r="BA190" s="19"/>
      <c r="BB190" s="53">
        <f t="shared" si="192"/>
        <v>2.4993188984047243E-6</v>
      </c>
      <c r="BC190" s="53">
        <f t="shared" si="193"/>
        <v>-1.2496594492023623E-7</v>
      </c>
      <c r="BD190" s="53">
        <f t="shared" si="193"/>
        <v>-1.6443063949212504E-8</v>
      </c>
      <c r="BE190" s="53">
        <f t="shared" si="194"/>
        <v>-3.578473826470583E-2</v>
      </c>
      <c r="BF190" s="53">
        <f t="shared" si="195"/>
        <v>-3.5782380354816297E-2</v>
      </c>
      <c r="BG190" s="53">
        <f t="shared" si="196"/>
        <v>2.0941761189416726E-5</v>
      </c>
      <c r="BH190" s="53">
        <f t="shared" si="207"/>
        <v>2.6061206610785484E-5</v>
      </c>
      <c r="BI190" s="53">
        <f t="shared" si="197"/>
        <v>-3.5735377387016098E-2</v>
      </c>
    </row>
    <row r="191" spans="1:61" x14ac:dyDescent="0.2">
      <c r="A191" s="34"/>
      <c r="B191" s="89"/>
      <c r="C191" s="91"/>
      <c r="D191" s="19"/>
      <c r="E191" s="55">
        <f t="shared" si="168"/>
        <v>78</v>
      </c>
      <c r="F191" s="27">
        <f t="shared" si="208"/>
        <v>3799.9592200765333</v>
      </c>
      <c r="G191" s="27">
        <f t="shared" si="209"/>
        <v>189.99796100382667</v>
      </c>
      <c r="H191" s="28">
        <f t="shared" si="210"/>
        <v>25</v>
      </c>
      <c r="I191" s="27">
        <f t="shared" si="202"/>
        <v>250000</v>
      </c>
      <c r="J191" s="56">
        <f t="shared" si="201"/>
        <v>5.0570000000000004</v>
      </c>
      <c r="K191" s="52">
        <f t="shared" si="169"/>
        <v>1264.25</v>
      </c>
      <c r="L191" s="28"/>
      <c r="M191" s="96">
        <f t="shared" si="203"/>
        <v>826.14722293270654</v>
      </c>
      <c r="N191" s="9">
        <v>0</v>
      </c>
      <c r="O191" s="30">
        <f t="shared" si="205"/>
        <v>6.5772255796850016E-10</v>
      </c>
      <c r="P191" s="30">
        <f t="shared" si="170"/>
        <v>5.4337566472587251E-10</v>
      </c>
      <c r="Q191" s="30">
        <f t="shared" si="171"/>
        <v>0</v>
      </c>
      <c r="R191" s="30">
        <f t="shared" si="172"/>
        <v>1.1434689324262764E-10</v>
      </c>
      <c r="S191" s="28"/>
      <c r="T191" s="52">
        <f t="shared" si="173"/>
        <v>9.206471505164081E-7</v>
      </c>
      <c r="U191" s="52">
        <f t="shared" si="167"/>
        <v>1.4456305978199198E-7</v>
      </c>
      <c r="V191" s="19"/>
      <c r="W191" s="19"/>
      <c r="X191" s="53">
        <f t="shared" si="174"/>
        <v>4.3451353126442996E-7</v>
      </c>
      <c r="Y191" s="53">
        <f t="shared" si="175"/>
        <v>-2.17256765632215E-8</v>
      </c>
      <c r="Z191" s="53">
        <f t="shared" si="175"/>
        <v>-2.858672331065691E-9</v>
      </c>
      <c r="AA191" s="53">
        <f t="shared" si="176"/>
        <v>-1.3584391618146814E-4</v>
      </c>
      <c r="AB191" s="53">
        <f t="shared" si="177"/>
        <v>-1.35433986999098E-4</v>
      </c>
      <c r="AC191" s="53">
        <f t="shared" si="178"/>
        <v>4.0236979360049063E-6</v>
      </c>
      <c r="AD191" s="53">
        <f t="shared" si="206"/>
        <v>1.0946985848406599E-7</v>
      </c>
      <c r="AE191" s="53">
        <f t="shared" si="179"/>
        <v>-1.3130081920460901E-4</v>
      </c>
      <c r="AF191" s="19"/>
      <c r="AG191" s="46"/>
      <c r="AH191" s="19"/>
      <c r="AI191" s="55">
        <f t="shared" si="180"/>
        <v>78</v>
      </c>
      <c r="AJ191" s="27">
        <f t="shared" si="181"/>
        <v>3799.9592200765333</v>
      </c>
      <c r="AK191" s="27">
        <f t="shared" si="181"/>
        <v>189.99796100382667</v>
      </c>
      <c r="AL191" s="28">
        <f t="shared" si="182"/>
        <v>25</v>
      </c>
      <c r="AM191" s="27">
        <f t="shared" si="183"/>
        <v>250000</v>
      </c>
      <c r="AN191" s="56">
        <f t="shared" si="183"/>
        <v>5.0570000000000004</v>
      </c>
      <c r="AO191" s="52">
        <f t="shared" si="184"/>
        <v>1264.25</v>
      </c>
      <c r="AP191" s="28"/>
      <c r="AQ191" s="9">
        <f t="shared" si="204"/>
        <v>706.87221762179706</v>
      </c>
      <c r="AR191" s="9">
        <f t="shared" si="185"/>
        <v>0</v>
      </c>
      <c r="AS191" s="30">
        <f t="shared" si="186"/>
        <v>6.3297133067902205E-8</v>
      </c>
      <c r="AT191" s="30">
        <f t="shared" si="187"/>
        <v>4.4742984820810012E-8</v>
      </c>
      <c r="AU191" s="30">
        <f t="shared" si="188"/>
        <v>0</v>
      </c>
      <c r="AV191" s="30">
        <f t="shared" si="189"/>
        <v>1.8554148247092192E-8</v>
      </c>
      <c r="AW191" s="28"/>
      <c r="AX191" s="52">
        <f t="shared" si="190"/>
        <v>8.8600162011796108E-5</v>
      </c>
      <c r="AY191" s="52">
        <f t="shared" si="191"/>
        <v>2.3457081921386303E-5</v>
      </c>
      <c r="AZ191" s="19"/>
      <c r="BA191" s="19"/>
      <c r="BB191" s="53">
        <f t="shared" si="192"/>
        <v>4.3451353126442996E-7</v>
      </c>
      <c r="BC191" s="53">
        <f t="shared" si="193"/>
        <v>-2.17256765632215E-8</v>
      </c>
      <c r="BD191" s="53">
        <f t="shared" si="193"/>
        <v>-2.858672331065691E-9</v>
      </c>
      <c r="BE191" s="53">
        <f t="shared" si="194"/>
        <v>-1.1185746205202502E-2</v>
      </c>
      <c r="BF191" s="53">
        <f t="shared" si="195"/>
        <v>-1.1185336276020133E-2</v>
      </c>
      <c r="BG191" s="53">
        <f t="shared" si="196"/>
        <v>4.0236979360049063E-6</v>
      </c>
      <c r="BH191" s="53">
        <f t="shared" si="207"/>
        <v>7.3076190343034093E-6</v>
      </c>
      <c r="BI191" s="53">
        <f t="shared" si="197"/>
        <v>-1.1174004959049825E-2</v>
      </c>
    </row>
    <row r="192" spans="1:61" x14ac:dyDescent="0.2">
      <c r="A192" s="34"/>
      <c r="B192" s="89"/>
      <c r="C192" s="91"/>
      <c r="D192" s="19"/>
      <c r="E192" s="55">
        <f t="shared" si="168"/>
        <v>79</v>
      </c>
      <c r="F192" s="27">
        <f t="shared" si="208"/>
        <v>3799.9592200765333</v>
      </c>
      <c r="G192" s="27">
        <f t="shared" si="209"/>
        <v>189.99796100382667</v>
      </c>
      <c r="H192" s="28">
        <f t="shared" si="210"/>
        <v>25</v>
      </c>
      <c r="I192" s="27">
        <f t="shared" si="202"/>
        <v>250000</v>
      </c>
      <c r="J192" s="56">
        <f t="shared" si="201"/>
        <v>4.4770000000000003</v>
      </c>
      <c r="K192" s="52">
        <f t="shared" si="169"/>
        <v>1119.25</v>
      </c>
      <c r="L192" s="28"/>
      <c r="M192" s="96">
        <f t="shared" si="203"/>
        <v>842.18445684985284</v>
      </c>
      <c r="N192" s="9">
        <v>0</v>
      </c>
      <c r="O192" s="30">
        <f t="shared" si="205"/>
        <v>1.1434689324262764E-10</v>
      </c>
      <c r="P192" s="30">
        <f t="shared" si="170"/>
        <v>9.630117617801047E-11</v>
      </c>
      <c r="Q192" s="30">
        <f t="shared" si="171"/>
        <v>0</v>
      </c>
      <c r="R192" s="30">
        <f t="shared" si="172"/>
        <v>1.8045717064617173E-11</v>
      </c>
      <c r="S192" s="28"/>
      <c r="T192" s="52">
        <f t="shared" si="173"/>
        <v>1.4456305978199198E-7</v>
      </c>
      <c r="U192" s="52">
        <f t="shared" si="167"/>
        <v>2.019766882457277E-8</v>
      </c>
      <c r="V192" s="19"/>
      <c r="W192" s="19"/>
      <c r="X192" s="53">
        <f t="shared" si="174"/>
        <v>6.8572988942584455E-8</v>
      </c>
      <c r="Y192" s="53">
        <f t="shared" si="175"/>
        <v>-3.4286494471292233E-9</v>
      </c>
      <c r="Z192" s="53">
        <f t="shared" si="175"/>
        <v>-4.511429266154293E-10</v>
      </c>
      <c r="AA192" s="53">
        <f t="shared" si="176"/>
        <v>-2.4075294044502616E-5</v>
      </c>
      <c r="AB192" s="53">
        <f t="shared" si="177"/>
        <v>-2.4010600847933777E-5</v>
      </c>
      <c r="AC192" s="53">
        <f t="shared" si="178"/>
        <v>7.0354298364986536E-7</v>
      </c>
      <c r="AD192" s="53">
        <f t="shared" si="206"/>
        <v>1.7216166691392013E-8</v>
      </c>
      <c r="AE192" s="53">
        <f t="shared" si="179"/>
        <v>-2.3289841697592521E-5</v>
      </c>
      <c r="AF192" s="19"/>
      <c r="AG192" s="46"/>
      <c r="AH192" s="19"/>
      <c r="AI192" s="55">
        <f t="shared" si="180"/>
        <v>79</v>
      </c>
      <c r="AJ192" s="27">
        <f t="shared" si="181"/>
        <v>3799.9592200765333</v>
      </c>
      <c r="AK192" s="27">
        <f t="shared" si="181"/>
        <v>189.99796100382667</v>
      </c>
      <c r="AL192" s="28">
        <f t="shared" si="182"/>
        <v>25</v>
      </c>
      <c r="AM192" s="27">
        <f t="shared" si="183"/>
        <v>250000</v>
      </c>
      <c r="AN192" s="56">
        <f t="shared" si="183"/>
        <v>4.4770000000000003</v>
      </c>
      <c r="AO192" s="52">
        <f t="shared" si="184"/>
        <v>1119.25</v>
      </c>
      <c r="AP192" s="28"/>
      <c r="AQ192" s="9">
        <f t="shared" si="204"/>
        <v>720.59407589215539</v>
      </c>
      <c r="AR192" s="9">
        <f t="shared" si="185"/>
        <v>0</v>
      </c>
      <c r="AS192" s="30">
        <f t="shared" si="186"/>
        <v>1.8554148247092192E-8</v>
      </c>
      <c r="AT192" s="30">
        <f t="shared" si="187"/>
        <v>1.3370009310079453E-8</v>
      </c>
      <c r="AU192" s="30">
        <f t="shared" si="188"/>
        <v>0</v>
      </c>
      <c r="AV192" s="30">
        <f t="shared" si="189"/>
        <v>5.184138937012739E-9</v>
      </c>
      <c r="AW192" s="28"/>
      <c r="AX192" s="52">
        <f t="shared" si="190"/>
        <v>2.3457081921386303E-5</v>
      </c>
      <c r="AY192" s="52">
        <f t="shared" si="191"/>
        <v>5.802347505251508E-6</v>
      </c>
      <c r="AZ192" s="19"/>
      <c r="BA192" s="19"/>
      <c r="BB192" s="53">
        <f t="shared" si="192"/>
        <v>6.8572988942584455E-8</v>
      </c>
      <c r="BC192" s="53">
        <f t="shared" si="193"/>
        <v>-3.4286494471292233E-9</v>
      </c>
      <c r="BD192" s="53">
        <f t="shared" si="193"/>
        <v>-4.511429266154293E-10</v>
      </c>
      <c r="BE192" s="53">
        <f t="shared" si="194"/>
        <v>-3.3425023275198635E-3</v>
      </c>
      <c r="BF192" s="53">
        <f t="shared" si="195"/>
        <v>-3.3424376343232946E-3</v>
      </c>
      <c r="BG192" s="53">
        <f t="shared" si="196"/>
        <v>7.0354298364986536E-7</v>
      </c>
      <c r="BH192" s="53">
        <f t="shared" si="207"/>
        <v>1.9310838323077252E-6</v>
      </c>
      <c r="BI192" s="53">
        <f t="shared" si="197"/>
        <v>-3.3398030075073373E-3</v>
      </c>
    </row>
    <row r="193" spans="1:61" x14ac:dyDescent="0.2">
      <c r="A193" s="34"/>
      <c r="B193" s="89"/>
      <c r="C193" s="91"/>
      <c r="D193" s="19"/>
      <c r="E193" s="55">
        <f t="shared" si="168"/>
        <v>80</v>
      </c>
      <c r="F193" s="27">
        <f t="shared" si="208"/>
        <v>3799.9592200765333</v>
      </c>
      <c r="G193" s="27">
        <f t="shared" si="209"/>
        <v>189.99796100382667</v>
      </c>
      <c r="H193" s="28">
        <f t="shared" si="210"/>
        <v>25</v>
      </c>
      <c r="I193" s="27">
        <f t="shared" si="202"/>
        <v>250000</v>
      </c>
      <c r="J193" s="56">
        <f t="shared" si="201"/>
        <v>3.8570000000000002</v>
      </c>
      <c r="K193" s="52">
        <f t="shared" si="169"/>
        <v>964.25</v>
      </c>
      <c r="L193" s="28"/>
      <c r="M193" s="96">
        <f t="shared" si="203"/>
        <v>858.66622592833551</v>
      </c>
      <c r="N193" s="9">
        <v>0</v>
      </c>
      <c r="O193" s="30">
        <f t="shared" si="205"/>
        <v>1.8045717064617173E-11</v>
      </c>
      <c r="P193" s="30">
        <f t="shared" si="170"/>
        <v>1.5495247766045388E-11</v>
      </c>
      <c r="Q193" s="30">
        <f t="shared" si="171"/>
        <v>0</v>
      </c>
      <c r="R193" s="30">
        <f t="shared" si="172"/>
        <v>2.5504692985717852E-12</v>
      </c>
      <c r="S193" s="28"/>
      <c r="T193" s="52">
        <f t="shared" si="173"/>
        <v>2.019766882457277E-8</v>
      </c>
      <c r="U193" s="52">
        <f t="shared" si="167"/>
        <v>2.459290021147844E-9</v>
      </c>
      <c r="V193" s="19"/>
      <c r="W193" s="19"/>
      <c r="X193" s="53">
        <f t="shared" si="174"/>
        <v>9.6916793266299834E-9</v>
      </c>
      <c r="Y193" s="53">
        <f t="shared" si="175"/>
        <v>-4.8458396633149917E-10</v>
      </c>
      <c r="Z193" s="53">
        <f t="shared" si="175"/>
        <v>-6.3761732464294629E-11</v>
      </c>
      <c r="AA193" s="53">
        <f t="shared" si="176"/>
        <v>-3.8738119415113471E-6</v>
      </c>
      <c r="AB193" s="53">
        <f t="shared" si="177"/>
        <v>-3.8646686078835127E-6</v>
      </c>
      <c r="AC193" s="53">
        <f t="shared" si="178"/>
        <v>1.105821775822539E-7</v>
      </c>
      <c r="AD193" s="53">
        <f t="shared" si="206"/>
        <v>2.4140174522790918E-9</v>
      </c>
      <c r="AE193" s="53">
        <f t="shared" si="179"/>
        <v>-3.7516724128489797E-6</v>
      </c>
      <c r="AF193" s="19"/>
      <c r="AG193" s="46"/>
      <c r="AH193" s="19"/>
      <c r="AI193" s="55">
        <f t="shared" si="180"/>
        <v>80</v>
      </c>
      <c r="AJ193" s="27">
        <f t="shared" si="181"/>
        <v>3799.9592200765333</v>
      </c>
      <c r="AK193" s="27">
        <f t="shared" si="181"/>
        <v>189.99796100382667</v>
      </c>
      <c r="AL193" s="28">
        <f t="shared" si="182"/>
        <v>25</v>
      </c>
      <c r="AM193" s="27">
        <f t="shared" si="183"/>
        <v>250000</v>
      </c>
      <c r="AN193" s="56">
        <f t="shared" si="183"/>
        <v>3.8570000000000002</v>
      </c>
      <c r="AO193" s="52">
        <f t="shared" si="184"/>
        <v>964.25</v>
      </c>
      <c r="AP193" s="28"/>
      <c r="AQ193" s="9">
        <f t="shared" si="204"/>
        <v>734.6962895599321</v>
      </c>
      <c r="AR193" s="9">
        <f t="shared" si="185"/>
        <v>0</v>
      </c>
      <c r="AS193" s="30">
        <f t="shared" si="186"/>
        <v>5.184138937012739E-9</v>
      </c>
      <c r="AT193" s="30">
        <f t="shared" si="187"/>
        <v>3.80876764158643E-9</v>
      </c>
      <c r="AU193" s="30">
        <f t="shared" si="188"/>
        <v>0</v>
      </c>
      <c r="AV193" s="30">
        <f t="shared" si="189"/>
        <v>1.3753712954263091E-9</v>
      </c>
      <c r="AW193" s="28"/>
      <c r="AX193" s="52">
        <f t="shared" si="190"/>
        <v>5.802347505251508E-6</v>
      </c>
      <c r="AY193" s="52">
        <f t="shared" si="191"/>
        <v>1.3262017716148185E-6</v>
      </c>
      <c r="AZ193" s="19"/>
      <c r="BA193" s="19"/>
      <c r="BB193" s="53">
        <f t="shared" si="192"/>
        <v>9.6916793266299834E-9</v>
      </c>
      <c r="BC193" s="53">
        <f t="shared" si="193"/>
        <v>-4.8458396633149917E-10</v>
      </c>
      <c r="BD193" s="53">
        <f t="shared" si="193"/>
        <v>-6.3761732464294629E-11</v>
      </c>
      <c r="BE193" s="53">
        <f t="shared" si="194"/>
        <v>-9.5219191039660751E-4</v>
      </c>
      <c r="BF193" s="53">
        <f t="shared" si="195"/>
        <v>-9.5218276706297963E-4</v>
      </c>
      <c r="BG193" s="53">
        <f t="shared" si="196"/>
        <v>1.105821775822539E-7</v>
      </c>
      <c r="BH193" s="53">
        <f t="shared" si="207"/>
        <v>4.7710616356405826E-7</v>
      </c>
      <c r="BI193" s="53">
        <f t="shared" si="197"/>
        <v>-9.5159507872183326E-4</v>
      </c>
    </row>
    <row r="194" spans="1:61" x14ac:dyDescent="0.2">
      <c r="A194" s="34"/>
      <c r="B194" s="89"/>
      <c r="C194" s="91"/>
      <c r="D194" s="19"/>
      <c r="E194" s="55">
        <f t="shared" si="168"/>
        <v>81</v>
      </c>
      <c r="F194" s="27">
        <f t="shared" si="208"/>
        <v>3799.9592200765333</v>
      </c>
      <c r="G194" s="27">
        <f t="shared" si="209"/>
        <v>189.99796100382667</v>
      </c>
      <c r="H194" s="28">
        <f t="shared" si="210"/>
        <v>25</v>
      </c>
      <c r="I194" s="27">
        <f t="shared" si="202"/>
        <v>250000</v>
      </c>
      <c r="J194" s="56">
        <f t="shared" si="201"/>
        <v>3.194</v>
      </c>
      <c r="K194" s="52">
        <f t="shared" si="169"/>
        <v>798.5</v>
      </c>
      <c r="L194" s="28"/>
      <c r="M194" s="96">
        <f t="shared" si="203"/>
        <v>875.91384630607388</v>
      </c>
      <c r="N194" s="9">
        <v>0</v>
      </c>
      <c r="O194" s="30">
        <f t="shared" si="205"/>
        <v>2.5504692985717852E-12</v>
      </c>
      <c r="P194" s="30">
        <f t="shared" si="170"/>
        <v>2.2339913731975664E-12</v>
      </c>
      <c r="Q194" s="30">
        <f t="shared" si="171"/>
        <v>0</v>
      </c>
      <c r="R194" s="30">
        <f t="shared" si="172"/>
        <v>3.1647792537421874E-13</v>
      </c>
      <c r="S194" s="28"/>
      <c r="T194" s="52">
        <f t="shared" si="173"/>
        <v>2.459290021147844E-9</v>
      </c>
      <c r="U194" s="52">
        <f t="shared" si="167"/>
        <v>2.5270762341131368E-10</v>
      </c>
      <c r="V194" s="19"/>
      <c r="W194" s="19"/>
      <c r="X194" s="53">
        <f t="shared" si="174"/>
        <v>1.2026032104764556E-9</v>
      </c>
      <c r="Y194" s="53">
        <f t="shared" si="175"/>
        <v>-6.0130160523822778E-11</v>
      </c>
      <c r="Z194" s="53">
        <f t="shared" si="175"/>
        <v>-7.9119481343554686E-12</v>
      </c>
      <c r="AA194" s="53">
        <f t="shared" si="176"/>
        <v>-5.5849784329939157E-7</v>
      </c>
      <c r="AB194" s="53">
        <f t="shared" si="177"/>
        <v>-5.5736328219757324E-7</v>
      </c>
      <c r="AC194" s="53">
        <f t="shared" si="178"/>
        <v>1.536403294464754E-8</v>
      </c>
      <c r="AD194" s="53">
        <f t="shared" si="206"/>
        <v>2.9569082268254753E-10</v>
      </c>
      <c r="AE194" s="53">
        <f t="shared" si="179"/>
        <v>-5.4170355843024321E-7</v>
      </c>
      <c r="AF194" s="19"/>
      <c r="AG194" s="46"/>
      <c r="AH194" s="19"/>
      <c r="AI194" s="55">
        <f t="shared" si="180"/>
        <v>81</v>
      </c>
      <c r="AJ194" s="27">
        <f t="shared" si="181"/>
        <v>3799.9592200765333</v>
      </c>
      <c r="AK194" s="27">
        <f t="shared" si="181"/>
        <v>189.99796100382667</v>
      </c>
      <c r="AL194" s="28">
        <f t="shared" si="182"/>
        <v>25</v>
      </c>
      <c r="AM194" s="27">
        <f t="shared" si="183"/>
        <v>250000</v>
      </c>
      <c r="AN194" s="56">
        <f t="shared" si="183"/>
        <v>3.194</v>
      </c>
      <c r="AO194" s="52">
        <f t="shared" si="184"/>
        <v>798.5</v>
      </c>
      <c r="AP194" s="28"/>
      <c r="AQ194" s="9">
        <f t="shared" si="204"/>
        <v>749.45378474563449</v>
      </c>
      <c r="AR194" s="9">
        <f t="shared" si="185"/>
        <v>0</v>
      </c>
      <c r="AS194" s="30">
        <f t="shared" si="186"/>
        <v>1.3753712954263091E-9</v>
      </c>
      <c r="AT194" s="30">
        <f t="shared" si="187"/>
        <v>1.0307772227877534E-9</v>
      </c>
      <c r="AU194" s="30">
        <f t="shared" si="188"/>
        <v>0</v>
      </c>
      <c r="AV194" s="30">
        <f t="shared" si="189"/>
        <v>3.4459407263855569E-10</v>
      </c>
      <c r="AW194" s="28"/>
      <c r="AX194" s="52">
        <f t="shared" si="190"/>
        <v>1.3262017716148185E-6</v>
      </c>
      <c r="AY194" s="52">
        <f t="shared" si="191"/>
        <v>2.751583670018867E-7</v>
      </c>
      <c r="AZ194" s="19"/>
      <c r="BA194" s="19"/>
      <c r="BB194" s="53">
        <f t="shared" si="192"/>
        <v>1.2026032104764556E-9</v>
      </c>
      <c r="BC194" s="53">
        <f t="shared" si="193"/>
        <v>-6.0130160523822778E-11</v>
      </c>
      <c r="BD194" s="53">
        <f t="shared" si="193"/>
        <v>-7.9119481343554686E-12</v>
      </c>
      <c r="BE194" s="53">
        <f t="shared" si="194"/>
        <v>-2.5769430569693835E-4</v>
      </c>
      <c r="BF194" s="53">
        <f t="shared" si="195"/>
        <v>-2.5769317113583654E-4</v>
      </c>
      <c r="BG194" s="53">
        <f t="shared" si="196"/>
        <v>1.536403294464754E-8</v>
      </c>
      <c r="BH194" s="53">
        <f t="shared" si="207"/>
        <v>1.0896983059131428E-7</v>
      </c>
      <c r="BI194" s="53">
        <f t="shared" si="197"/>
        <v>-2.575688372723006E-4</v>
      </c>
    </row>
    <row r="195" spans="1:61" x14ac:dyDescent="0.2">
      <c r="A195" s="34"/>
      <c r="B195" s="89"/>
      <c r="C195" s="91"/>
      <c r="D195" s="19"/>
      <c r="E195" s="55">
        <f t="shared" si="168"/>
        <v>82</v>
      </c>
      <c r="F195" s="27">
        <f t="shared" si="208"/>
        <v>3799.9592200765333</v>
      </c>
      <c r="G195" s="27">
        <f t="shared" si="209"/>
        <v>189.99796100382667</v>
      </c>
      <c r="H195" s="28">
        <f t="shared" si="210"/>
        <v>25</v>
      </c>
      <c r="I195" s="27">
        <f t="shared" si="202"/>
        <v>250000</v>
      </c>
      <c r="J195" s="56">
        <f t="shared" si="201"/>
        <v>2.4849999999999999</v>
      </c>
      <c r="K195" s="52">
        <f t="shared" si="169"/>
        <v>621.25</v>
      </c>
      <c r="L195" s="28"/>
      <c r="M195" s="96">
        <f t="shared" si="203"/>
        <v>894.53885848838627</v>
      </c>
      <c r="N195" s="9">
        <v>0</v>
      </c>
      <c r="O195" s="30">
        <f t="shared" si="205"/>
        <v>3.1647792537421874E-13</v>
      </c>
      <c r="P195" s="30">
        <f t="shared" si="170"/>
        <v>2.8310180210102634E-13</v>
      </c>
      <c r="Q195" s="30">
        <f t="shared" si="171"/>
        <v>0</v>
      </c>
      <c r="R195" s="30">
        <f t="shared" si="172"/>
        <v>3.3376123273192404E-14</v>
      </c>
      <c r="S195" s="28"/>
      <c r="T195" s="52">
        <f t="shared" si="173"/>
        <v>2.5270762341131368E-10</v>
      </c>
      <c r="U195" s="52">
        <f t="shared" si="167"/>
        <v>2.073491658347078E-11</v>
      </c>
      <c r="V195" s="19"/>
      <c r="W195" s="19"/>
      <c r="X195" s="53">
        <f t="shared" si="174"/>
        <v>1.2682790736237845E-10</v>
      </c>
      <c r="Y195" s="53">
        <f t="shared" si="175"/>
        <v>-6.3413953681189222E-12</v>
      </c>
      <c r="Z195" s="53">
        <f t="shared" si="175"/>
        <v>-8.3440308182981011E-13</v>
      </c>
      <c r="AA195" s="53">
        <f t="shared" si="176"/>
        <v>-7.077545052525658E-8</v>
      </c>
      <c r="AB195" s="53">
        <f t="shared" si="177"/>
        <v>-7.0655798416344145E-8</v>
      </c>
      <c r="AC195" s="53">
        <f t="shared" si="178"/>
        <v>1.8399378237708368E-9</v>
      </c>
      <c r="AD195" s="53">
        <f t="shared" si="206"/>
        <v>3.0637795640638793E-11</v>
      </c>
      <c r="AE195" s="53">
        <f t="shared" si="179"/>
        <v>-6.878522279693267E-8</v>
      </c>
      <c r="AF195" s="19"/>
      <c r="AG195" s="46"/>
      <c r="AH195" s="19"/>
      <c r="AI195" s="55">
        <f t="shared" si="180"/>
        <v>82</v>
      </c>
      <c r="AJ195" s="27">
        <f t="shared" si="181"/>
        <v>3799.9592200765333</v>
      </c>
      <c r="AK195" s="27">
        <f t="shared" si="181"/>
        <v>189.99796100382667</v>
      </c>
      <c r="AL195" s="28">
        <f t="shared" si="182"/>
        <v>25</v>
      </c>
      <c r="AM195" s="27">
        <f t="shared" si="183"/>
        <v>250000</v>
      </c>
      <c r="AN195" s="56">
        <f t="shared" si="183"/>
        <v>2.4849999999999999</v>
      </c>
      <c r="AO195" s="52">
        <f t="shared" si="184"/>
        <v>621.25</v>
      </c>
      <c r="AP195" s="28"/>
      <c r="AQ195" s="9">
        <f t="shared" si="204"/>
        <v>765.38981079412554</v>
      </c>
      <c r="AR195" s="9">
        <f t="shared" si="185"/>
        <v>0</v>
      </c>
      <c r="AS195" s="30">
        <f t="shared" si="186"/>
        <v>3.4459407263855569E-10</v>
      </c>
      <c r="AT195" s="30">
        <f t="shared" si="187"/>
        <v>2.6374879205760131E-10</v>
      </c>
      <c r="AU195" s="30">
        <f t="shared" si="188"/>
        <v>0</v>
      </c>
      <c r="AV195" s="30">
        <f t="shared" si="189"/>
        <v>8.084528058095438E-11</v>
      </c>
      <c r="AW195" s="28"/>
      <c r="AX195" s="52">
        <f t="shared" si="190"/>
        <v>2.751583670018867E-7</v>
      </c>
      <c r="AY195" s="52">
        <f t="shared" si="191"/>
        <v>5.0225130560917906E-8</v>
      </c>
      <c r="AZ195" s="19"/>
      <c r="BA195" s="19"/>
      <c r="BB195" s="53">
        <f t="shared" si="192"/>
        <v>1.2682790736237845E-10</v>
      </c>
      <c r="BC195" s="53">
        <f t="shared" si="193"/>
        <v>-6.3413953681189222E-12</v>
      </c>
      <c r="BD195" s="53">
        <f t="shared" si="193"/>
        <v>-8.3440308182981011E-13</v>
      </c>
      <c r="BE195" s="53">
        <f t="shared" si="194"/>
        <v>-6.593719801440033E-5</v>
      </c>
      <c r="BF195" s="53">
        <f t="shared" si="195"/>
        <v>-6.5937078362291417E-5</v>
      </c>
      <c r="BG195" s="53">
        <f t="shared" si="196"/>
        <v>1.8399378237708368E-9</v>
      </c>
      <c r="BH195" s="53">
        <f t="shared" si="207"/>
        <v>2.2599329566049968E-8</v>
      </c>
      <c r="BI195" s="53">
        <f t="shared" si="197"/>
        <v>-6.5912639094901595E-5</v>
      </c>
    </row>
    <row r="196" spans="1:61" x14ac:dyDescent="0.2">
      <c r="A196" s="34"/>
      <c r="B196" s="89"/>
      <c r="C196" s="91"/>
      <c r="D196" s="19"/>
      <c r="E196" s="55">
        <f t="shared" si="168"/>
        <v>83</v>
      </c>
      <c r="F196" s="27">
        <f t="shared" si="208"/>
        <v>3799.9592200765333</v>
      </c>
      <c r="G196" s="27">
        <f t="shared" si="209"/>
        <v>189.99796100382667</v>
      </c>
      <c r="H196" s="28">
        <f t="shared" si="210"/>
        <v>25</v>
      </c>
      <c r="I196" s="27">
        <f t="shared" si="202"/>
        <v>250000</v>
      </c>
      <c r="J196" s="56">
        <f t="shared" si="201"/>
        <v>1.726</v>
      </c>
      <c r="K196" s="52">
        <f t="shared" si="169"/>
        <v>431.5</v>
      </c>
      <c r="L196" s="28"/>
      <c r="M196" s="96">
        <f t="shared" si="203"/>
        <v>915.9186542798476</v>
      </c>
      <c r="N196" s="9">
        <v>0</v>
      </c>
      <c r="O196" s="30">
        <f t="shared" si="205"/>
        <v>3.3376123273192404E-14</v>
      </c>
      <c r="P196" s="30">
        <f t="shared" si="170"/>
        <v>3.0569813913460688E-14</v>
      </c>
      <c r="Q196" s="30">
        <f t="shared" si="171"/>
        <v>0</v>
      </c>
      <c r="R196" s="30">
        <f t="shared" si="172"/>
        <v>2.8063093597317161E-15</v>
      </c>
      <c r="S196" s="28"/>
      <c r="T196" s="52">
        <f t="shared" si="173"/>
        <v>2.073491658347078E-11</v>
      </c>
      <c r="U196" s="52">
        <f t="shared" si="167"/>
        <v>1.2109224887242355E-12</v>
      </c>
      <c r="V196" s="19"/>
      <c r="W196" s="19"/>
      <c r="X196" s="53">
        <f t="shared" si="174"/>
        <v>1.0663861125899608E-11</v>
      </c>
      <c r="Y196" s="53">
        <f t="shared" si="175"/>
        <v>-5.3319305629498039E-13</v>
      </c>
      <c r="Z196" s="53">
        <f t="shared" si="175"/>
        <v>-7.0157733993292908E-14</v>
      </c>
      <c r="AA196" s="53">
        <f t="shared" si="176"/>
        <v>-7.6424534783651726E-9</v>
      </c>
      <c r="AB196" s="53">
        <f t="shared" si="177"/>
        <v>-7.6323929680295616E-9</v>
      </c>
      <c r="AC196" s="53">
        <f t="shared" si="178"/>
        <v>1.8221011394635086E-10</v>
      </c>
      <c r="AD196" s="53">
        <f t="shared" si="206"/>
        <v>2.5339451647654136E-12</v>
      </c>
      <c r="AE196" s="53">
        <f t="shared" si="179"/>
        <v>-7.4476489089184451E-9</v>
      </c>
      <c r="AF196" s="19"/>
      <c r="AG196" s="46"/>
      <c r="AH196" s="19"/>
      <c r="AI196" s="55">
        <f t="shared" si="180"/>
        <v>83</v>
      </c>
      <c r="AJ196" s="27">
        <f t="shared" si="181"/>
        <v>3799.9592200765333</v>
      </c>
      <c r="AK196" s="27">
        <f t="shared" si="181"/>
        <v>189.99796100382667</v>
      </c>
      <c r="AL196" s="28">
        <f t="shared" si="182"/>
        <v>25</v>
      </c>
      <c r="AM196" s="27">
        <f t="shared" si="183"/>
        <v>250000</v>
      </c>
      <c r="AN196" s="56">
        <f t="shared" si="183"/>
        <v>1.726</v>
      </c>
      <c r="AO196" s="52">
        <f t="shared" si="184"/>
        <v>431.5</v>
      </c>
      <c r="AP196" s="28"/>
      <c r="AQ196" s="9">
        <f t="shared" si="204"/>
        <v>783.68289856819467</v>
      </c>
      <c r="AR196" s="9">
        <f t="shared" si="185"/>
        <v>0</v>
      </c>
      <c r="AS196" s="30">
        <f t="shared" si="186"/>
        <v>8.084528058095438E-11</v>
      </c>
      <c r="AT196" s="30">
        <f t="shared" si="187"/>
        <v>6.3357063821241306E-11</v>
      </c>
      <c r="AU196" s="30">
        <f t="shared" si="188"/>
        <v>0</v>
      </c>
      <c r="AV196" s="30">
        <f t="shared" si="189"/>
        <v>1.7488216759713074E-11</v>
      </c>
      <c r="AW196" s="28"/>
      <c r="AX196" s="52">
        <f t="shared" si="190"/>
        <v>5.0225130560917906E-8</v>
      </c>
      <c r="AY196" s="52">
        <f t="shared" si="191"/>
        <v>7.546165531816192E-9</v>
      </c>
      <c r="AZ196" s="19"/>
      <c r="BA196" s="19"/>
      <c r="BB196" s="53">
        <f t="shared" si="192"/>
        <v>1.0663861125899608E-11</v>
      </c>
      <c r="BC196" s="53">
        <f t="shared" si="193"/>
        <v>-5.3319305629498039E-13</v>
      </c>
      <c r="BD196" s="53">
        <f t="shared" si="193"/>
        <v>-7.0157733993292908E-14</v>
      </c>
      <c r="BE196" s="53">
        <f t="shared" si="194"/>
        <v>-1.5839265955310328E-5</v>
      </c>
      <c r="BF196" s="53">
        <f t="shared" si="195"/>
        <v>-1.5839255894799991E-5</v>
      </c>
      <c r="BG196" s="53">
        <f t="shared" si="196"/>
        <v>1.8221011394635086E-10</v>
      </c>
      <c r="BH196" s="53">
        <f t="shared" si="207"/>
        <v>4.1241207228918312E-9</v>
      </c>
      <c r="BI196" s="53">
        <f t="shared" si="197"/>
        <v>-1.5834949563963153E-5</v>
      </c>
    </row>
    <row r="197" spans="1:61" x14ac:dyDescent="0.2">
      <c r="A197" s="34"/>
      <c r="B197" s="89"/>
      <c r="C197" s="91"/>
      <c r="D197" s="19"/>
      <c r="E197" s="55">
        <f t="shared" si="168"/>
        <v>84</v>
      </c>
      <c r="F197" s="27">
        <f t="shared" si="208"/>
        <v>3799.9592200765333</v>
      </c>
      <c r="G197" s="27">
        <f t="shared" si="209"/>
        <v>189.99796100382667</v>
      </c>
      <c r="H197" s="28">
        <f t="shared" si="210"/>
        <v>25</v>
      </c>
      <c r="I197" s="27">
        <f t="shared" si="202"/>
        <v>250000</v>
      </c>
      <c r="J197" s="56">
        <f t="shared" si="201"/>
        <v>0.85599999999999998</v>
      </c>
      <c r="K197" s="52">
        <f t="shared" si="169"/>
        <v>214</v>
      </c>
      <c r="L197" s="28"/>
      <c r="M197" s="96">
        <f t="shared" si="203"/>
        <v>944.1854090941805</v>
      </c>
      <c r="N197" s="9">
        <v>0</v>
      </c>
      <c r="O197" s="30">
        <f t="shared" si="205"/>
        <v>2.8063093597317161E-15</v>
      </c>
      <c r="P197" s="30">
        <f t="shared" si="170"/>
        <v>2.6496763508631183E-15</v>
      </c>
      <c r="Q197" s="30">
        <f t="shared" si="171"/>
        <v>0</v>
      </c>
      <c r="R197" s="30">
        <f t="shared" si="172"/>
        <v>1.5663300886859774E-16</v>
      </c>
      <c r="S197" s="28"/>
      <c r="T197" s="52">
        <f t="shared" si="173"/>
        <v>1.2109224887242355E-12</v>
      </c>
      <c r="U197" s="52">
        <f t="shared" ref="U197:U198" si="211">K197*R197</f>
        <v>3.3519463897879918E-14</v>
      </c>
      <c r="V197" s="19"/>
      <c r="W197" s="19"/>
      <c r="X197" s="53">
        <f t="shared" si="174"/>
        <v>5.9519904621855735E-13</v>
      </c>
      <c r="Y197" s="53">
        <f t="shared" si="175"/>
        <v>-2.9759952310927872E-14</v>
      </c>
      <c r="Z197" s="53">
        <f t="shared" si="175"/>
        <v>-3.9158252217149438E-15</v>
      </c>
      <c r="AA197" s="53">
        <f t="shared" si="176"/>
        <v>-6.6241908771577957E-10</v>
      </c>
      <c r="AB197" s="53">
        <f t="shared" si="177"/>
        <v>-6.618575644470937E-10</v>
      </c>
      <c r="AC197" s="53">
        <f t="shared" si="178"/>
        <v>1.3801246989399934E-11</v>
      </c>
      <c r="AD197" s="53">
        <f t="shared" si="206"/>
        <v>1.4583241800788498E-13</v>
      </c>
      <c r="AE197" s="53">
        <f t="shared" si="179"/>
        <v>-6.4791048503968583E-10</v>
      </c>
      <c r="AF197" s="19"/>
      <c r="AG197" s="46"/>
      <c r="AH197" s="19"/>
      <c r="AI197" s="55">
        <f t="shared" si="180"/>
        <v>84</v>
      </c>
      <c r="AJ197" s="27">
        <f t="shared" si="181"/>
        <v>3799.9592200765333</v>
      </c>
      <c r="AK197" s="27">
        <f t="shared" si="181"/>
        <v>189.99796100382667</v>
      </c>
      <c r="AL197" s="28">
        <f t="shared" si="182"/>
        <v>25</v>
      </c>
      <c r="AM197" s="27">
        <f t="shared" si="183"/>
        <v>250000</v>
      </c>
      <c r="AN197" s="56">
        <f t="shared" si="183"/>
        <v>0.85599999999999998</v>
      </c>
      <c r="AO197" s="52">
        <f t="shared" si="184"/>
        <v>214</v>
      </c>
      <c r="AP197" s="28"/>
      <c r="AQ197" s="9">
        <f t="shared" si="204"/>
        <v>807.8686406562083</v>
      </c>
      <c r="AR197" s="9">
        <f t="shared" si="185"/>
        <v>0</v>
      </c>
      <c r="AS197" s="30">
        <f t="shared" si="186"/>
        <v>1.7488216759713074E-11</v>
      </c>
      <c r="AT197" s="30">
        <f t="shared" si="187"/>
        <v>1.4128181901170522E-11</v>
      </c>
      <c r="AU197" s="30">
        <f t="shared" si="188"/>
        <v>0</v>
      </c>
      <c r="AV197" s="30">
        <f t="shared" si="189"/>
        <v>3.360034858542552E-12</v>
      </c>
      <c r="AW197" s="28"/>
      <c r="AX197" s="52">
        <f t="shared" si="190"/>
        <v>7.546165531816192E-9</v>
      </c>
      <c r="AY197" s="52">
        <f t="shared" si="191"/>
        <v>7.1904745972810612E-10</v>
      </c>
      <c r="AZ197" s="19"/>
      <c r="BA197" s="19"/>
      <c r="BB197" s="53">
        <f t="shared" si="192"/>
        <v>5.9519904621855735E-13</v>
      </c>
      <c r="BC197" s="53">
        <f t="shared" si="193"/>
        <v>-2.9759952310927872E-14</v>
      </c>
      <c r="BD197" s="53">
        <f t="shared" si="193"/>
        <v>-3.9158252217149438E-15</v>
      </c>
      <c r="BE197" s="53">
        <f t="shared" si="194"/>
        <v>-3.5320454752926305E-6</v>
      </c>
      <c r="BF197" s="53">
        <f t="shared" si="195"/>
        <v>-3.5320449137693617E-6</v>
      </c>
      <c r="BG197" s="53">
        <f t="shared" si="196"/>
        <v>1.3801246989399934E-11</v>
      </c>
      <c r="BH197" s="53">
        <f t="shared" si="207"/>
        <v>6.1955743487326593E-10</v>
      </c>
      <c r="BI197" s="53">
        <f t="shared" si="197"/>
        <v>-3.5314115550874992E-6</v>
      </c>
    </row>
    <row r="198" spans="1:61" x14ac:dyDescent="0.2">
      <c r="A198" s="34"/>
      <c r="B198" s="89"/>
      <c r="C198" s="91"/>
      <c r="D198" s="19"/>
      <c r="E198" s="55">
        <f t="shared" ref="E198" si="212">E197+1</f>
        <v>85</v>
      </c>
      <c r="F198" s="27">
        <f t="shared" si="208"/>
        <v>3799.9592200765333</v>
      </c>
      <c r="G198" s="27">
        <f t="shared" si="209"/>
        <v>189.99796100382667</v>
      </c>
      <c r="H198" s="28">
        <f t="shared" si="210"/>
        <v>25</v>
      </c>
      <c r="I198" s="27">
        <f t="shared" si="202"/>
        <v>250000</v>
      </c>
      <c r="J198" s="56">
        <f t="shared" si="201"/>
        <v>0</v>
      </c>
      <c r="K198" s="52">
        <f t="shared" ref="K198" si="213">I198*J198/1000</f>
        <v>0</v>
      </c>
      <c r="L198" s="28"/>
      <c r="M198" s="96">
        <f t="shared" si="203"/>
        <v>1000</v>
      </c>
      <c r="N198" s="9">
        <v>0</v>
      </c>
      <c r="O198" s="30">
        <f t="shared" si="205"/>
        <v>1.5663300886859774E-16</v>
      </c>
      <c r="P198" s="30">
        <f t="shared" ref="P198" si="214">O198*M198/1000</f>
        <v>1.5663300886859774E-16</v>
      </c>
      <c r="Q198" s="30">
        <f t="shared" ref="Q198" si="215">MIN(N198*O198,O198-P198)</f>
        <v>0</v>
      </c>
      <c r="R198" s="30">
        <f t="shared" ref="R198" si="216">O198-SUM(P198:Q198)</f>
        <v>0</v>
      </c>
      <c r="S198" s="28"/>
      <c r="T198" s="52">
        <f t="shared" ref="T198" si="217">U197</f>
        <v>3.3519463897879918E-14</v>
      </c>
      <c r="U198" s="52">
        <f t="shared" si="211"/>
        <v>0</v>
      </c>
      <c r="V198" s="19"/>
      <c r="W198" s="19"/>
      <c r="X198" s="53">
        <f t="shared" ref="X198" si="218">$R198*F198</f>
        <v>0</v>
      </c>
      <c r="Y198" s="53">
        <f t="shared" ref="Y198:Z198" si="219">-$R198*G198</f>
        <v>0</v>
      </c>
      <c r="Z198" s="53">
        <f t="shared" si="219"/>
        <v>0</v>
      </c>
      <c r="AA198" s="53">
        <f t="shared" ref="AA198" si="220">-P198*I198</f>
        <v>-3.9158252217149434E-11</v>
      </c>
      <c r="AB198" s="53">
        <f t="shared" ref="AB198" si="221">SUM(X198:AA198)</f>
        <v>-3.9158252217149434E-11</v>
      </c>
      <c r="AC198" s="53">
        <f t="shared" ref="AC198" si="222">-I198*($R197*J198-$R196*J197)/1000</f>
        <v>6.0055020298258732E-13</v>
      </c>
      <c r="AD198" s="53">
        <f t="shared" si="206"/>
        <v>2.75181839010131E-15</v>
      </c>
      <c r="AE198" s="53">
        <f t="shared" ref="AE198" si="223">SUM(AB198:AD198)</f>
        <v>-3.8554950195776745E-11</v>
      </c>
      <c r="AF198" s="19"/>
      <c r="AG198" s="46"/>
      <c r="AH198" s="19"/>
      <c r="AI198" s="55">
        <f t="shared" ref="AI198" si="224">AI197+1</f>
        <v>85</v>
      </c>
      <c r="AJ198" s="27">
        <f t="shared" ref="AJ198:AK198" si="225">F198</f>
        <v>3799.9592200765333</v>
      </c>
      <c r="AK198" s="27">
        <f t="shared" si="225"/>
        <v>189.99796100382667</v>
      </c>
      <c r="AL198" s="28">
        <f t="shared" ref="AL198" si="226">$C$33</f>
        <v>25</v>
      </c>
      <c r="AM198" s="27">
        <f t="shared" ref="AM198:AN198" si="227">I198</f>
        <v>250000</v>
      </c>
      <c r="AN198" s="56">
        <f t="shared" si="227"/>
        <v>0</v>
      </c>
      <c r="AO198" s="52">
        <f t="shared" ref="AO198" si="228">AM198*AN198/1000</f>
        <v>0</v>
      </c>
      <c r="AP198" s="28"/>
      <c r="AQ198" s="9">
        <f t="shared" si="204"/>
        <v>855.62500000000011</v>
      </c>
      <c r="AR198" s="9">
        <f t="shared" ref="AR198" si="229">N198</f>
        <v>0</v>
      </c>
      <c r="AS198" s="30">
        <f t="shared" ref="AS198" si="230">AV197</f>
        <v>3.360034858542552E-12</v>
      </c>
      <c r="AT198" s="30">
        <f t="shared" ref="AT198" si="231">AS198*AQ198/1000</f>
        <v>2.8749298258404713E-12</v>
      </c>
      <c r="AU198" s="30">
        <f t="shared" ref="AU198" si="232">MIN(AR198*AS198,AS198-AT198)</f>
        <v>0</v>
      </c>
      <c r="AV198" s="30">
        <f t="shared" ref="AV198" si="233">AS198-SUM(AT198:AU198)</f>
        <v>4.8510503270208073E-13</v>
      </c>
      <c r="AW198" s="28"/>
      <c r="AX198" s="52">
        <f t="shared" ref="AX198" si="234">AY197</f>
        <v>7.1904745972810612E-10</v>
      </c>
      <c r="AY198" s="52">
        <f t="shared" ref="AY198" si="235">AO198*AV198</f>
        <v>0</v>
      </c>
      <c r="AZ198" s="19"/>
      <c r="BA198" s="19"/>
      <c r="BB198" s="53">
        <f t="shared" ref="BB198" si="236">$R198*AJ198</f>
        <v>0</v>
      </c>
      <c r="BC198" s="53">
        <f t="shared" ref="BC198:BD198" si="237">-$R198*AK198</f>
        <v>0</v>
      </c>
      <c r="BD198" s="53">
        <f t="shared" si="237"/>
        <v>0</v>
      </c>
      <c r="BE198" s="53">
        <f t="shared" ref="BE198" si="238">-AT198*AM198</f>
        <v>-7.1873245646011782E-7</v>
      </c>
      <c r="BF198" s="53">
        <f t="shared" ref="BF198" si="239">SUM(BB198:BE198)</f>
        <v>-7.1873245646011782E-7</v>
      </c>
      <c r="BG198" s="53">
        <f t="shared" ref="BG198" si="240">-AM198*($R197*AN198-$R196*AN197)/1000</f>
        <v>6.0055020298258732E-13</v>
      </c>
      <c r="BH198" s="53">
        <f t="shared" si="207"/>
        <v>5.9031016398820861E-11</v>
      </c>
      <c r="BI198" s="53">
        <f t="shared" ref="BI198" si="241">SUM(BF198:BH198)</f>
        <v>-7.1867282489351599E-7</v>
      </c>
    </row>
    <row r="199" spans="1:61" x14ac:dyDescent="0.2">
      <c r="A199" s="34"/>
      <c r="B199" s="89"/>
      <c r="C199" s="91"/>
      <c r="D199" s="19"/>
      <c r="E199" s="55"/>
      <c r="F199" s="27"/>
      <c r="G199" s="27"/>
      <c r="H199" s="28"/>
      <c r="I199" s="27"/>
      <c r="J199" s="51"/>
      <c r="K199" s="52"/>
      <c r="L199" s="28"/>
      <c r="M199" s="9"/>
      <c r="N199" s="9"/>
      <c r="O199" s="30"/>
      <c r="P199" s="30"/>
      <c r="Q199" s="30"/>
      <c r="R199" s="30"/>
      <c r="S199" s="28"/>
      <c r="T199" s="52"/>
      <c r="U199" s="52"/>
      <c r="V199" s="19"/>
      <c r="W199" s="19"/>
      <c r="X199" s="53"/>
      <c r="Y199" s="53"/>
      <c r="Z199" s="53"/>
      <c r="AA199" s="53"/>
      <c r="AB199" s="53"/>
      <c r="AC199" s="53"/>
      <c r="AD199" s="53"/>
      <c r="AE199" s="53"/>
      <c r="AF199" s="19"/>
      <c r="AG199" s="46"/>
      <c r="AH199" s="19"/>
      <c r="AI199" s="55"/>
      <c r="AJ199" s="27"/>
      <c r="AK199" s="27"/>
      <c r="AL199" s="28"/>
      <c r="AM199" s="27"/>
      <c r="AN199" s="51"/>
      <c r="AO199" s="52"/>
      <c r="AP199" s="28"/>
      <c r="AQ199" s="9"/>
      <c r="AR199" s="9"/>
      <c r="AS199" s="30"/>
      <c r="AT199" s="30"/>
      <c r="AU199" s="30"/>
      <c r="AV199" s="30"/>
      <c r="AW199" s="28"/>
      <c r="AX199" s="52"/>
      <c r="AY199" s="52"/>
      <c r="AZ199" s="19"/>
      <c r="BA199" s="19"/>
      <c r="BB199" s="53"/>
      <c r="BC199" s="53"/>
      <c r="BD199" s="53"/>
      <c r="BE199" s="53"/>
      <c r="BF199" s="53"/>
      <c r="BG199" s="53"/>
      <c r="BH199" s="53"/>
      <c r="BI199" s="53"/>
    </row>
    <row r="200" spans="1:61" x14ac:dyDescent="0.2">
      <c r="A200" s="19"/>
      <c r="B200" s="55"/>
      <c r="C200" s="14"/>
      <c r="D200" s="19"/>
      <c r="E200" s="55"/>
      <c r="F200" s="28"/>
      <c r="G200" s="28"/>
      <c r="H200" s="28"/>
      <c r="I200" s="28"/>
      <c r="J200" s="28"/>
      <c r="K200" s="28"/>
      <c r="L200" s="28"/>
      <c r="M200" s="15"/>
      <c r="N200" s="28"/>
      <c r="O200" s="30"/>
      <c r="P200" s="28"/>
      <c r="Q200" s="28"/>
      <c r="R200" s="28"/>
      <c r="S200" s="28"/>
      <c r="T200" s="53"/>
      <c r="U200" s="53"/>
      <c r="V200" s="53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46"/>
      <c r="AH200" s="19"/>
      <c r="AI200" s="55"/>
      <c r="AJ200" s="28"/>
      <c r="AK200" s="28"/>
      <c r="AL200" s="28"/>
      <c r="AM200" s="28"/>
      <c r="AN200" s="28"/>
      <c r="AO200" s="28"/>
      <c r="AP200" s="28"/>
      <c r="AQ200" s="15"/>
      <c r="AR200" s="28"/>
      <c r="AS200" s="30"/>
      <c r="AT200" s="28"/>
      <c r="AU200" s="28"/>
      <c r="AV200" s="28"/>
      <c r="AW200" s="28"/>
      <c r="AX200" s="53"/>
      <c r="AY200" s="53"/>
      <c r="AZ200" s="53"/>
      <c r="BA200" s="19"/>
      <c r="BB200" s="19"/>
      <c r="BC200" s="19"/>
      <c r="BD200" s="19"/>
      <c r="BE200" s="19"/>
      <c r="BF200" s="19"/>
      <c r="BG200" s="19"/>
      <c r="BH200" s="19"/>
      <c r="BI200" s="19"/>
    </row>
    <row r="201" spans="1:61" x14ac:dyDescent="0.2">
      <c r="A201" s="19"/>
      <c r="B201" s="41"/>
      <c r="C201" s="14"/>
      <c r="D201" s="19"/>
      <c r="E201" s="55"/>
      <c r="F201" s="28"/>
      <c r="G201" s="28"/>
      <c r="H201" s="28"/>
      <c r="I201" s="28"/>
      <c r="J201" s="28"/>
      <c r="K201" s="28"/>
      <c r="L201" s="28"/>
      <c r="M201" s="15"/>
      <c r="N201" s="28"/>
      <c r="O201" s="28"/>
      <c r="P201" s="28"/>
      <c r="Q201" s="28"/>
      <c r="R201" s="28"/>
      <c r="S201" s="28"/>
      <c r="T201" s="53"/>
      <c r="U201" s="53"/>
      <c r="V201" s="53"/>
      <c r="W201" s="22" t="s">
        <v>83</v>
      </c>
      <c r="X201" s="42">
        <f>SUM(X113:X198)</f>
        <v>149608.45951696395</v>
      </c>
      <c r="Y201" s="42">
        <f>SUM(Y113:Y133)</f>
        <v>-6551.4800008594793</v>
      </c>
      <c r="Z201" s="42">
        <f>SUM(Z113:Z133)</f>
        <v>-662.04609331669758</v>
      </c>
      <c r="AA201" s="42">
        <f>SUM(AA113:AA133)</f>
        <v>-16879.107838728283</v>
      </c>
      <c r="AB201" s="42">
        <f>SUM(AB113:AB133)</f>
        <v>49937.577783137145</v>
      </c>
      <c r="AC201" s="42">
        <f>SUM(AC113:AC198)</f>
        <v>-2.1762481740358098E-13</v>
      </c>
      <c r="AD201" s="42">
        <f>SUM(AD113:AD133)</f>
        <v>5878.4886075434624</v>
      </c>
      <c r="AE201" s="42">
        <f>SUM(AE113:AE133)</f>
        <v>55324.047718512673</v>
      </c>
      <c r="AF201" s="19"/>
      <c r="AG201" s="46"/>
      <c r="AH201" s="19"/>
      <c r="AI201" s="55"/>
      <c r="AJ201" s="28"/>
      <c r="AK201" s="28"/>
      <c r="AL201" s="28"/>
      <c r="AM201" s="28"/>
      <c r="AN201" s="28"/>
      <c r="AO201" s="28"/>
      <c r="AP201" s="28"/>
      <c r="AQ201" s="15"/>
      <c r="AR201" s="28"/>
      <c r="AS201" s="28"/>
      <c r="AT201" s="28"/>
      <c r="AU201" s="28"/>
      <c r="AV201" s="28"/>
      <c r="AW201" s="28"/>
      <c r="AX201" s="53"/>
      <c r="AY201" s="53"/>
      <c r="AZ201" s="53"/>
      <c r="BA201" s="22" t="s">
        <v>83</v>
      </c>
      <c r="BB201" s="42">
        <f t="shared" ref="BB201:BI201" si="242">SUM(BB113:BB198)</f>
        <v>149608.45951696395</v>
      </c>
      <c r="BC201" s="42">
        <f t="shared" si="242"/>
        <v>-10330.39239090559</v>
      </c>
      <c r="BD201" s="42">
        <f t="shared" si="242"/>
        <v>-1207.276743856416</v>
      </c>
      <c r="BE201" s="42">
        <f t="shared" si="242"/>
        <v>-249999.99999987878</v>
      </c>
      <c r="BF201" s="42">
        <f t="shared" si="242"/>
        <v>-111929.20961767691</v>
      </c>
      <c r="BG201" s="42">
        <f t="shared" si="242"/>
        <v>-2.1762481740358098E-13</v>
      </c>
      <c r="BH201" s="42">
        <f t="shared" si="242"/>
        <v>13755.881648422579</v>
      </c>
      <c r="BI201" s="42">
        <f t="shared" si="242"/>
        <v>-98173.327969254315</v>
      </c>
    </row>
    <row r="202" spans="1:61" x14ac:dyDescent="0.2">
      <c r="A202" s="19"/>
      <c r="B202" s="55"/>
      <c r="C202" s="14"/>
      <c r="D202" s="19"/>
      <c r="E202" s="55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53"/>
      <c r="W202" s="34"/>
      <c r="X202" s="19"/>
      <c r="Y202" s="19"/>
      <c r="Z202" s="19"/>
      <c r="AA202" s="19"/>
      <c r="AB202" s="19"/>
      <c r="AC202" s="19"/>
      <c r="AD202" s="19"/>
      <c r="AE202" s="19"/>
      <c r="AF202" s="19"/>
      <c r="AG202" s="46"/>
      <c r="AH202" s="19"/>
      <c r="AI202" s="55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53"/>
      <c r="BA202" s="34"/>
      <c r="BB202" s="19"/>
      <c r="BC202" s="19"/>
      <c r="BD202" s="19"/>
      <c r="BE202" s="19"/>
      <c r="BF202" s="19"/>
      <c r="BG202" s="19"/>
      <c r="BH202" s="19"/>
      <c r="BI202" s="19"/>
    </row>
    <row r="203" spans="1:61" x14ac:dyDescent="0.2">
      <c r="A203" s="19"/>
      <c r="B203" s="19"/>
      <c r="C203" s="14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53"/>
      <c r="W203" s="22" t="str">
        <f>"Present Value at "&amp;TEXT(B115,"0.00%")&amp;" :"</f>
        <v>Present Value at 8.21% :</v>
      </c>
      <c r="X203" s="42">
        <f t="shared" ref="X203:AE203" si="243">X113+NPV($B$20,X114:X198)</f>
        <v>43119.270231487928</v>
      </c>
      <c r="Y203" s="42">
        <f t="shared" si="243"/>
        <v>-5005.9329266317964</v>
      </c>
      <c r="Z203" s="42">
        <f t="shared" si="243"/>
        <v>-458.68245377261906</v>
      </c>
      <c r="AA203" s="42">
        <f t="shared" si="243"/>
        <v>-17271.76531074179</v>
      </c>
      <c r="AB203" s="42">
        <f t="shared" si="243"/>
        <v>20382.889540341694</v>
      </c>
      <c r="AC203" s="42">
        <f t="shared" si="243"/>
        <v>-280.86616825892531</v>
      </c>
      <c r="AD203" s="42">
        <f t="shared" si="243"/>
        <v>3342.9473916697048</v>
      </c>
      <c r="AE203" s="42">
        <f t="shared" si="243"/>
        <v>23444.970763752488</v>
      </c>
      <c r="AF203" s="19"/>
      <c r="AG203" s="46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53"/>
      <c r="BA203" s="22" t="str">
        <f>"Present Value at "&amp;TEXT(B115,"0.00%")&amp;" :"</f>
        <v>Present Value at 8.21% :</v>
      </c>
      <c r="BB203" s="42">
        <f t="shared" ref="BB203:BI203" si="244">BB113+NPV($B$20,BB114:BB198)</f>
        <v>43119.270231487928</v>
      </c>
      <c r="BC203" s="42">
        <f t="shared" si="244"/>
        <v>-5005.9329266317964</v>
      </c>
      <c r="BD203" s="42">
        <f t="shared" si="244"/>
        <v>-506.68245377261906</v>
      </c>
      <c r="BE203" s="42">
        <f t="shared" si="244"/>
        <v>-15599.863241880548</v>
      </c>
      <c r="BF203" s="42">
        <f t="shared" si="244"/>
        <v>22006.791609202952</v>
      </c>
      <c r="BG203" s="42">
        <f t="shared" si="244"/>
        <v>-280.86616825892531</v>
      </c>
      <c r="BH203" s="42">
        <f t="shared" si="244"/>
        <v>3349.3779330752113</v>
      </c>
      <c r="BI203" s="42">
        <f t="shared" si="244"/>
        <v>25075.303374019226</v>
      </c>
    </row>
    <row r="204" spans="1:61" x14ac:dyDescent="0.2">
      <c r="A204" s="19"/>
      <c r="B204" s="55"/>
      <c r="C204" s="14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53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46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53"/>
      <c r="BA204" s="19"/>
      <c r="BB204" s="19"/>
      <c r="BC204" s="19"/>
      <c r="BD204" s="19"/>
      <c r="BE204" s="19"/>
      <c r="BF204" s="19"/>
      <c r="BG204" s="19"/>
      <c r="BH204" s="19"/>
      <c r="BI204" s="19"/>
    </row>
    <row r="205" spans="1:61" x14ac:dyDescent="0.2">
      <c r="A205" s="19"/>
      <c r="B205" s="55"/>
      <c r="C205" s="14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53"/>
      <c r="W205" s="22" t="str">
        <f>"Present Value at "&amp;TEXT(B116,"0.00%")&amp;" :"</f>
        <v>Present Value at 3.21% :</v>
      </c>
      <c r="X205" s="42">
        <f t="shared" ref="X205:AE205" si="245">X113+NPV($B$21,X114:X198)</f>
        <v>81824.442963625872</v>
      </c>
      <c r="Y205" s="42">
        <f t="shared" si="245"/>
        <v>-6941.1915632386908</v>
      </c>
      <c r="Z205" s="42">
        <f t="shared" si="245"/>
        <v>-713.32448076888693</v>
      </c>
      <c r="AA205" s="42">
        <f t="shared" si="245"/>
        <v>-75068.979431710148</v>
      </c>
      <c r="AB205" s="42">
        <f t="shared" si="245"/>
        <v>-899.05251209191556</v>
      </c>
      <c r="AC205" s="42">
        <f t="shared" si="245"/>
        <v>-344.36271935931768</v>
      </c>
      <c r="AD205" s="42">
        <f t="shared" si="245"/>
        <v>6936.4923816546379</v>
      </c>
      <c r="AE205" s="42">
        <f t="shared" si="245"/>
        <v>5693.0771502033967</v>
      </c>
      <c r="AF205" s="19"/>
      <c r="AG205" s="46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53"/>
      <c r="BA205" s="22" t="str">
        <f>"Present Value at "&amp;TEXT(B116,"0.00%")&amp;" :"</f>
        <v>Present Value at 3.21% :</v>
      </c>
      <c r="BB205" s="42">
        <f t="shared" ref="BB205:BI205" si="246">BB113+NPV($B$21,BB114:BB198)</f>
        <v>81824.442963625872</v>
      </c>
      <c r="BC205" s="42">
        <f t="shared" si="246"/>
        <v>-6941.1915632386908</v>
      </c>
      <c r="BD205" s="42">
        <f t="shared" si="246"/>
        <v>-761.32448076888693</v>
      </c>
      <c r="BE205" s="42">
        <f t="shared" si="246"/>
        <v>-71755.006450077854</v>
      </c>
      <c r="BF205" s="42">
        <f t="shared" si="246"/>
        <v>2366.9204695403541</v>
      </c>
      <c r="BG205" s="42">
        <f t="shared" si="246"/>
        <v>-344.36271935931768</v>
      </c>
      <c r="BH205" s="42">
        <f t="shared" si="246"/>
        <v>6980.4271848913231</v>
      </c>
      <c r="BI205" s="42">
        <f t="shared" si="246"/>
        <v>9002.9849350723653</v>
      </c>
    </row>
    <row r="206" spans="1:61" x14ac:dyDescent="0.2">
      <c r="A206" s="19"/>
      <c r="B206" s="55"/>
      <c r="C206" s="14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46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</row>
    <row r="207" spans="1:61" ht="17" thickBot="1" x14ac:dyDescent="0.25">
      <c r="A207" s="20"/>
      <c r="B207" s="62"/>
      <c r="C207" s="44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47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</row>
    <row r="208" spans="1:61" ht="17" thickBot="1" x14ac:dyDescent="0.25">
      <c r="A208" s="221" t="s">
        <v>67</v>
      </c>
      <c r="B208" s="221"/>
      <c r="C208" s="19"/>
      <c r="D208" s="19"/>
      <c r="E208" s="21">
        <v>0</v>
      </c>
      <c r="F208" s="27">
        <f>B212</f>
        <v>7563.9242037509875</v>
      </c>
      <c r="G208" s="27">
        <f>F208*B217</f>
        <v>6051.1393630007906</v>
      </c>
      <c r="H208" s="28">
        <f>B222</f>
        <v>200</v>
      </c>
      <c r="I208" s="27">
        <f>$B$209</f>
        <v>500000</v>
      </c>
      <c r="J208" s="56">
        <f t="shared" ref="J208:J239" si="247">J113</f>
        <v>0.23799999999999999</v>
      </c>
      <c r="K208" s="52">
        <f t="shared" ref="K208:K228" si="248">I208*J208/1000</f>
        <v>119</v>
      </c>
      <c r="L208" s="19"/>
      <c r="M208" s="9"/>
      <c r="N208" s="9"/>
      <c r="O208" s="30">
        <v>1</v>
      </c>
      <c r="P208" s="30"/>
      <c r="Q208" s="30"/>
      <c r="R208" s="30">
        <f t="shared" ref="R208:R228" si="249">O208-SUM(P208:Q208)</f>
        <v>1</v>
      </c>
      <c r="S208" s="30"/>
      <c r="T208" s="52"/>
      <c r="U208" s="52">
        <f t="shared" ref="U208:U227" si="250">K208*R208</f>
        <v>119</v>
      </c>
      <c r="V208" s="19"/>
      <c r="W208" s="30"/>
      <c r="X208" s="53">
        <f t="shared" ref="X208:X228" si="251">$R208*F208</f>
        <v>7563.9242037509875</v>
      </c>
      <c r="Y208" s="53">
        <f t="shared" ref="Y208:Y228" si="252">-$R208*G208</f>
        <v>-6051.1393630007906</v>
      </c>
      <c r="Z208" s="53">
        <f t="shared" ref="Z208:Z228" si="253">-$R208*H208</f>
        <v>-200</v>
      </c>
      <c r="AA208" s="53"/>
      <c r="AB208" s="53">
        <f t="shared" ref="AB208:AB228" si="254">SUM(X208:AA208)</f>
        <v>1312.784840750197</v>
      </c>
      <c r="AC208" s="53">
        <f>T208-U208</f>
        <v>-119</v>
      </c>
      <c r="AD208" s="53"/>
      <c r="AE208" s="53">
        <f t="shared" ref="AE208:AE228" si="255">SUM(AB208:AD208)</f>
        <v>1193.784840750197</v>
      </c>
      <c r="AF208" s="19"/>
      <c r="AG208" s="46"/>
      <c r="AH208" s="19"/>
      <c r="AI208" s="21">
        <v>0</v>
      </c>
      <c r="AJ208" s="27">
        <f>F208</f>
        <v>7563.9242037509875</v>
      </c>
      <c r="AK208" s="27">
        <f>G208</f>
        <v>6051.1393630007906</v>
      </c>
      <c r="AL208" s="28">
        <f>C222</f>
        <v>248</v>
      </c>
      <c r="AM208" s="27">
        <f>I208</f>
        <v>500000</v>
      </c>
      <c r="AN208" s="56">
        <f>J208</f>
        <v>0.23799999999999999</v>
      </c>
      <c r="AO208" s="52">
        <f t="shared" ref="AO208:AO228" si="256">AM208*AN208/1000</f>
        <v>119</v>
      </c>
      <c r="AP208" s="19"/>
      <c r="AQ208" s="9"/>
      <c r="AR208" s="9"/>
      <c r="AS208" s="30">
        <v>1</v>
      </c>
      <c r="AT208" s="30"/>
      <c r="AU208" s="30"/>
      <c r="AV208" s="30">
        <f t="shared" ref="AV208:AV228" si="257">AS208-SUM(AT208:AU208)</f>
        <v>1</v>
      </c>
      <c r="AW208" s="30"/>
      <c r="AX208" s="52"/>
      <c r="AY208" s="52">
        <f t="shared" ref="AY208:AY228" si="258">AO208*AV208</f>
        <v>119</v>
      </c>
      <c r="AZ208" s="19"/>
      <c r="BA208" s="30"/>
      <c r="BB208" s="53">
        <f t="shared" ref="BB208:BB228" si="259">$R208*AJ208</f>
        <v>7563.9242037509875</v>
      </c>
      <c r="BC208" s="53">
        <f t="shared" ref="BC208:BC228" si="260">-$R208*AK208</f>
        <v>-6051.1393630007906</v>
      </c>
      <c r="BD208" s="53">
        <f t="shared" ref="BD208:BD228" si="261">-$R208*AL208</f>
        <v>-248</v>
      </c>
      <c r="BE208" s="53"/>
      <c r="BF208" s="53">
        <f t="shared" ref="BF208:BF228" si="262">SUM(BB208:BE208)</f>
        <v>1264.784840750197</v>
      </c>
      <c r="BG208" s="53">
        <f>AX208-AY208</f>
        <v>-119</v>
      </c>
      <c r="BH208" s="53"/>
      <c r="BI208" s="53">
        <f t="shared" ref="BI208:BI228" si="263">SUM(BF208:BH208)</f>
        <v>1145.784840750197</v>
      </c>
    </row>
    <row r="209" spans="1:61" x14ac:dyDescent="0.2">
      <c r="A209" s="45" t="s">
        <v>68</v>
      </c>
      <c r="B209" s="54">
        <v>500000</v>
      </c>
      <c r="C209" s="19"/>
      <c r="D209" s="19"/>
      <c r="E209" s="55">
        <f t="shared" ref="E209:E228" si="264">E208+1</f>
        <v>1</v>
      </c>
      <c r="F209" s="27"/>
      <c r="G209" s="27"/>
      <c r="H209" s="28"/>
      <c r="I209" s="27">
        <f t="shared" ref="I209:I272" si="265">$B$209</f>
        <v>500000</v>
      </c>
      <c r="J209" s="56">
        <f t="shared" si="247"/>
        <v>0.30199999999999999</v>
      </c>
      <c r="K209" s="52">
        <f t="shared" si="248"/>
        <v>151</v>
      </c>
      <c r="L209" s="56"/>
      <c r="M209" s="96">
        <f t="shared" ref="M209:M240" si="266">M114</f>
        <v>1.3141842576365947</v>
      </c>
      <c r="N209" s="9">
        <v>0</v>
      </c>
      <c r="O209" s="30">
        <f>R208</f>
        <v>1</v>
      </c>
      <c r="P209" s="30">
        <f t="shared" ref="P209:P228" si="267">O209*M209/1000</f>
        <v>1.3141842576365947E-3</v>
      </c>
      <c r="Q209" s="30">
        <f t="shared" ref="Q209:Q228" si="268">MIN(N209*O209,O209-P209)</f>
        <v>0</v>
      </c>
      <c r="R209" s="30">
        <f t="shared" si="249"/>
        <v>0.99868581574236337</v>
      </c>
      <c r="S209" s="30"/>
      <c r="T209" s="52">
        <f t="shared" ref="T209:T228" si="269">U208</f>
        <v>119</v>
      </c>
      <c r="U209" s="52">
        <f t="shared" si="250"/>
        <v>150.80155817709687</v>
      </c>
      <c r="V209" s="19"/>
      <c r="W209" s="30"/>
      <c r="X209" s="53">
        <f t="shared" si="251"/>
        <v>0</v>
      </c>
      <c r="Y209" s="53">
        <f t="shared" si="252"/>
        <v>0</v>
      </c>
      <c r="Z209" s="53">
        <f t="shared" si="253"/>
        <v>0</v>
      </c>
      <c r="AA209" s="53">
        <f t="shared" ref="AA209:AA228" si="270">-P209*I209</f>
        <v>-657.0921288182974</v>
      </c>
      <c r="AB209" s="53">
        <f t="shared" si="254"/>
        <v>-657.0921288182974</v>
      </c>
      <c r="AC209" s="53">
        <f>-I209*$R208*(J209-J208)/1000</f>
        <v>-32</v>
      </c>
      <c r="AD209" s="53">
        <f>$B$20*SUM(T209,X209:Y209)</f>
        <v>9.7694399116797292</v>
      </c>
      <c r="AE209" s="53">
        <f t="shared" si="255"/>
        <v>-679.32268890661771</v>
      </c>
      <c r="AF209" s="19"/>
      <c r="AG209" s="57"/>
      <c r="AH209" s="19"/>
      <c r="AI209" s="55">
        <f t="shared" ref="AI209:AI228" si="271">AI208+1</f>
        <v>1</v>
      </c>
      <c r="AJ209" s="27"/>
      <c r="AK209" s="27"/>
      <c r="AL209" s="28"/>
      <c r="AM209" s="27">
        <f t="shared" ref="AM209:AM228" si="272">I209</f>
        <v>500000</v>
      </c>
      <c r="AN209" s="56">
        <f t="shared" ref="AN209:AN272" si="273">J209</f>
        <v>0.30199999999999999</v>
      </c>
      <c r="AO209" s="52">
        <f t="shared" si="256"/>
        <v>151</v>
      </c>
      <c r="AP209" s="56"/>
      <c r="AQ209" s="9">
        <f t="shared" ref="AQ209:AQ240" si="274">AQ19</f>
        <v>1.1244489054403115</v>
      </c>
      <c r="AR209" s="9">
        <f t="shared" ref="AR209:AR228" si="275">N209</f>
        <v>0</v>
      </c>
      <c r="AS209" s="30">
        <f t="shared" ref="AS209:AS228" si="276">AV208</f>
        <v>1</v>
      </c>
      <c r="AT209" s="30">
        <f t="shared" ref="AT209:AT228" si="277">AS209*AQ209/1000</f>
        <v>1.1244489054403116E-3</v>
      </c>
      <c r="AU209" s="30">
        <f t="shared" ref="AU209:AU228" si="278">MIN(AR209*AS209,AS209-AT209)</f>
        <v>0</v>
      </c>
      <c r="AV209" s="30">
        <f t="shared" si="257"/>
        <v>0.99887555109455972</v>
      </c>
      <c r="AW209" s="30"/>
      <c r="AX209" s="52">
        <f t="shared" ref="AX209:AX228" si="279">AY208</f>
        <v>119</v>
      </c>
      <c r="AY209" s="52">
        <f t="shared" si="258"/>
        <v>150.83020821527853</v>
      </c>
      <c r="AZ209" s="19"/>
      <c r="BA209" s="30"/>
      <c r="BB209" s="53">
        <f t="shared" si="259"/>
        <v>0</v>
      </c>
      <c r="BC209" s="53">
        <f t="shared" si="260"/>
        <v>0</v>
      </c>
      <c r="BD209" s="53">
        <f t="shared" si="261"/>
        <v>0</v>
      </c>
      <c r="BE209" s="53">
        <f t="shared" ref="BE209:BE228" si="280">-AT209*AM209</f>
        <v>-562.2244527201558</v>
      </c>
      <c r="BF209" s="53">
        <f t="shared" si="262"/>
        <v>-562.2244527201558</v>
      </c>
      <c r="BG209" s="53">
        <f>-AM209*$R208*(AN209-AN208)/1000</f>
        <v>-32</v>
      </c>
      <c r="BH209" s="53">
        <f>$B$20*SUM(AX209,BB209:BC209)</f>
        <v>9.7694399116797292</v>
      </c>
      <c r="BI209" s="53">
        <f t="shared" si="263"/>
        <v>-584.45501280847611</v>
      </c>
    </row>
    <row r="210" spans="1:61" x14ac:dyDescent="0.2">
      <c r="A210" s="34" t="s">
        <v>69</v>
      </c>
      <c r="B210" s="121">
        <f>B115</f>
        <v>8.2096133711594368E-2</v>
      </c>
      <c r="C210" s="19"/>
      <c r="D210" s="19"/>
      <c r="E210" s="55">
        <f t="shared" si="264"/>
        <v>2</v>
      </c>
      <c r="F210" s="27">
        <f>$B$212</f>
        <v>7563.9242037509875</v>
      </c>
      <c r="G210" s="27">
        <f>F210*$B$123</f>
        <v>378.19621018754941</v>
      </c>
      <c r="H210" s="28">
        <f t="shared" ref="H210:H217" si="281">$B$33</f>
        <v>25</v>
      </c>
      <c r="I210" s="27">
        <f t="shared" si="265"/>
        <v>500000</v>
      </c>
      <c r="J210" s="56">
        <f t="shared" si="247"/>
        <v>0.36899999999999999</v>
      </c>
      <c r="K210" s="52">
        <f t="shared" si="248"/>
        <v>184.5</v>
      </c>
      <c r="L210" s="56"/>
      <c r="M210" s="96">
        <f t="shared" si="266"/>
        <v>1.4282641651842443</v>
      </c>
      <c r="N210" s="9">
        <v>0</v>
      </c>
      <c r="O210" s="30">
        <f t="shared" ref="O210:O273" si="282">R209</f>
        <v>0.99868581574236337</v>
      </c>
      <c r="P210" s="30">
        <f t="shared" si="267"/>
        <v>1.4263871629026125E-3</v>
      </c>
      <c r="Q210" s="30">
        <f t="shared" si="268"/>
        <v>0</v>
      </c>
      <c r="R210" s="30">
        <f t="shared" si="249"/>
        <v>0.9972594285794607</v>
      </c>
      <c r="S210" s="30"/>
      <c r="T210" s="52">
        <f t="shared" si="269"/>
        <v>150.80155817709687</v>
      </c>
      <c r="U210" s="52">
        <f t="shared" si="250"/>
        <v>183.99436457291051</v>
      </c>
      <c r="V210" s="19"/>
      <c r="W210" s="30"/>
      <c r="X210" s="53">
        <f t="shared" si="251"/>
        <v>7543.1947292510622</v>
      </c>
      <c r="Y210" s="53">
        <f t="shared" si="252"/>
        <v>-377.15973646255316</v>
      </c>
      <c r="Z210" s="53">
        <f t="shared" si="253"/>
        <v>-24.931485714486517</v>
      </c>
      <c r="AA210" s="53">
        <f t="shared" si="270"/>
        <v>-713.19358145130627</v>
      </c>
      <c r="AB210" s="53">
        <f t="shared" si="254"/>
        <v>6427.9099256227164</v>
      </c>
      <c r="AC210" s="53">
        <f t="shared" ref="AC210:AC228" si="283">-I210*($R209*J210-$R208*J209)/1000</f>
        <v>-33.257533004466048</v>
      </c>
      <c r="AD210" s="53">
        <f t="shared" ref="AD210:AD273" si="284">$B$20*SUM(T210,X210:Y210)</f>
        <v>600.68399183395331</v>
      </c>
      <c r="AE210" s="53">
        <f t="shared" si="255"/>
        <v>6995.3363844522028</v>
      </c>
      <c r="AF210" s="19"/>
      <c r="AG210" s="57"/>
      <c r="AH210" s="19"/>
      <c r="AI210" s="55">
        <f t="shared" si="271"/>
        <v>2</v>
      </c>
      <c r="AJ210" s="27">
        <f t="shared" ref="AJ210:AJ228" si="285">F210</f>
        <v>7563.9242037509875</v>
      </c>
      <c r="AK210" s="27">
        <f t="shared" ref="AK210:AK228" si="286">G210</f>
        <v>378.19621018754941</v>
      </c>
      <c r="AL210" s="28">
        <f t="shared" ref="AL210:AL228" si="287">$C$33</f>
        <v>25</v>
      </c>
      <c r="AM210" s="27">
        <f t="shared" si="272"/>
        <v>500000</v>
      </c>
      <c r="AN210" s="56">
        <f t="shared" si="273"/>
        <v>0.36899999999999999</v>
      </c>
      <c r="AO210" s="52">
        <f t="shared" si="256"/>
        <v>184.5</v>
      </c>
      <c r="AP210" s="56"/>
      <c r="AQ210" s="9">
        <f t="shared" si="274"/>
        <v>1.2220585263357691</v>
      </c>
      <c r="AR210" s="9">
        <f t="shared" si="275"/>
        <v>0</v>
      </c>
      <c r="AS210" s="30">
        <f t="shared" si="276"/>
        <v>0.99887555109455972</v>
      </c>
      <c r="AT210" s="30">
        <f t="shared" si="277"/>
        <v>1.2206843839634468E-3</v>
      </c>
      <c r="AU210" s="30">
        <f t="shared" si="278"/>
        <v>0</v>
      </c>
      <c r="AV210" s="30">
        <f t="shared" si="257"/>
        <v>0.99765486671059622</v>
      </c>
      <c r="AW210" s="30"/>
      <c r="AX210" s="52">
        <f t="shared" si="279"/>
        <v>150.83020821527853</v>
      </c>
      <c r="AY210" s="52">
        <f t="shared" si="258"/>
        <v>184.06732290810501</v>
      </c>
      <c r="AZ210" s="19"/>
      <c r="BA210" s="30"/>
      <c r="BB210" s="53">
        <f t="shared" si="259"/>
        <v>7543.1947292510622</v>
      </c>
      <c r="BC210" s="53">
        <f t="shared" si="260"/>
        <v>-377.15973646255316</v>
      </c>
      <c r="BD210" s="53">
        <f t="shared" si="261"/>
        <v>-24.931485714486517</v>
      </c>
      <c r="BE210" s="53">
        <f t="shared" si="280"/>
        <v>-610.34219198172343</v>
      </c>
      <c r="BF210" s="53">
        <f t="shared" si="262"/>
        <v>6530.7613150922989</v>
      </c>
      <c r="BG210" s="53">
        <f t="shared" ref="BG210:BG228" si="288">-AM210*($R209*AN210-$R208*AN209)/1000</f>
        <v>-33.257533004466048</v>
      </c>
      <c r="BH210" s="53">
        <f t="shared" ref="BH210:BH273" si="289">$B$20*SUM(AX210,BB210:BC210)</f>
        <v>600.68634389131876</v>
      </c>
      <c r="BI210" s="53">
        <f t="shared" si="263"/>
        <v>7098.1901259791512</v>
      </c>
    </row>
    <row r="211" spans="1:61" x14ac:dyDescent="0.2">
      <c r="A211" s="34" t="s">
        <v>70</v>
      </c>
      <c r="B211" s="58">
        <f>B116</f>
        <v>3.2096133711594366E-2</v>
      </c>
      <c r="C211" s="19"/>
      <c r="D211" s="19"/>
      <c r="E211" s="55">
        <f t="shared" si="264"/>
        <v>3</v>
      </c>
      <c r="F211" s="27">
        <f t="shared" ref="F211:F274" si="290">$B$212</f>
        <v>7563.9242037509875</v>
      </c>
      <c r="G211" s="27">
        <f t="shared" ref="G211:G274" si="291">F211*$B$123</f>
        <v>378.19621018754941</v>
      </c>
      <c r="H211" s="28">
        <f t="shared" si="281"/>
        <v>25</v>
      </c>
      <c r="I211" s="27">
        <f t="shared" si="265"/>
        <v>500000</v>
      </c>
      <c r="J211" s="56">
        <f t="shared" si="247"/>
        <v>0.438</v>
      </c>
      <c r="K211" s="52">
        <f t="shared" si="248"/>
        <v>219</v>
      </c>
      <c r="L211" s="56"/>
      <c r="M211" s="96">
        <f t="shared" si="266"/>
        <v>1.5531325570520966</v>
      </c>
      <c r="N211" s="9">
        <v>0</v>
      </c>
      <c r="O211" s="30">
        <f t="shared" si="282"/>
        <v>0.9972594285794607</v>
      </c>
      <c r="P211" s="30">
        <f t="shared" si="267"/>
        <v>1.5488760863539305E-3</v>
      </c>
      <c r="Q211" s="30">
        <f t="shared" si="268"/>
        <v>0</v>
      </c>
      <c r="R211" s="30">
        <f t="shared" si="249"/>
        <v>0.9957105524931068</v>
      </c>
      <c r="S211" s="30"/>
      <c r="T211" s="52">
        <f t="shared" si="269"/>
        <v>183.99436457291051</v>
      </c>
      <c r="U211" s="52">
        <f t="shared" si="250"/>
        <v>218.0606109959904</v>
      </c>
      <c r="V211" s="19"/>
      <c r="W211" s="30"/>
      <c r="X211" s="53">
        <f t="shared" si="251"/>
        <v>7531.4791479328787</v>
      </c>
      <c r="Y211" s="53">
        <f t="shared" si="252"/>
        <v>-376.57395739664395</v>
      </c>
      <c r="Z211" s="53">
        <f t="shared" si="253"/>
        <v>-24.892763812327669</v>
      </c>
      <c r="AA211" s="53">
        <f t="shared" si="270"/>
        <v>-774.43804317696527</v>
      </c>
      <c r="AB211" s="53">
        <f t="shared" si="254"/>
        <v>6355.574383546942</v>
      </c>
      <c r="AC211" s="53">
        <f t="shared" si="283"/>
        <v>-34.142281854435851</v>
      </c>
      <c r="AD211" s="53">
        <f t="shared" si="284"/>
        <v>602.49527917220087</v>
      </c>
      <c r="AE211" s="53">
        <f t="shared" si="255"/>
        <v>6923.9273808647067</v>
      </c>
      <c r="AF211" s="19"/>
      <c r="AG211" s="46"/>
      <c r="AH211" s="19"/>
      <c r="AI211" s="55">
        <f t="shared" si="271"/>
        <v>3</v>
      </c>
      <c r="AJ211" s="27">
        <f t="shared" si="285"/>
        <v>7563.9242037509875</v>
      </c>
      <c r="AK211" s="27">
        <f t="shared" si="286"/>
        <v>378.19621018754941</v>
      </c>
      <c r="AL211" s="28">
        <f t="shared" si="287"/>
        <v>25</v>
      </c>
      <c r="AM211" s="27">
        <f t="shared" si="272"/>
        <v>500000</v>
      </c>
      <c r="AN211" s="56">
        <f t="shared" si="273"/>
        <v>0.438</v>
      </c>
      <c r="AO211" s="52">
        <f t="shared" si="256"/>
        <v>219</v>
      </c>
      <c r="AP211" s="56"/>
      <c r="AQ211" s="9">
        <f t="shared" si="274"/>
        <v>1.3288990441277002</v>
      </c>
      <c r="AR211" s="9">
        <f t="shared" si="275"/>
        <v>0</v>
      </c>
      <c r="AS211" s="30">
        <f t="shared" si="276"/>
        <v>0.99765486671059622</v>
      </c>
      <c r="AT211" s="30">
        <f t="shared" si="277"/>
        <v>1.3257825987410595E-3</v>
      </c>
      <c r="AU211" s="30">
        <f t="shared" si="278"/>
        <v>0</v>
      </c>
      <c r="AV211" s="30">
        <f t="shared" si="257"/>
        <v>0.99632908411185517</v>
      </c>
      <c r="AW211" s="30"/>
      <c r="AX211" s="52">
        <f t="shared" si="279"/>
        <v>184.06732290810501</v>
      </c>
      <c r="AY211" s="52">
        <f t="shared" si="258"/>
        <v>218.19606942049629</v>
      </c>
      <c r="AZ211" s="19"/>
      <c r="BA211" s="30"/>
      <c r="BB211" s="53">
        <f t="shared" si="259"/>
        <v>7531.4791479328787</v>
      </c>
      <c r="BC211" s="53">
        <f t="shared" si="260"/>
        <v>-376.57395739664395</v>
      </c>
      <c r="BD211" s="53">
        <f t="shared" si="261"/>
        <v>-24.892763812327669</v>
      </c>
      <c r="BE211" s="53">
        <f t="shared" si="280"/>
        <v>-662.89129937052974</v>
      </c>
      <c r="BF211" s="53">
        <f t="shared" si="262"/>
        <v>6467.1211273533772</v>
      </c>
      <c r="BG211" s="53">
        <f t="shared" si="288"/>
        <v>-34.142281854435851</v>
      </c>
      <c r="BH211" s="53">
        <f t="shared" si="289"/>
        <v>602.50126876944228</v>
      </c>
      <c r="BI211" s="53">
        <f t="shared" si="263"/>
        <v>7035.4801142683837</v>
      </c>
    </row>
    <row r="212" spans="1:61" x14ac:dyDescent="0.2">
      <c r="A212" s="45" t="s">
        <v>71</v>
      </c>
      <c r="B212" s="97">
        <v>7563.9242037509875</v>
      </c>
      <c r="C212" s="19"/>
      <c r="D212" s="36"/>
      <c r="E212" s="55">
        <f t="shared" si="264"/>
        <v>4</v>
      </c>
      <c r="F212" s="27">
        <f t="shared" si="290"/>
        <v>7563.9242037509875</v>
      </c>
      <c r="G212" s="27">
        <f t="shared" si="291"/>
        <v>378.19621018754941</v>
      </c>
      <c r="H212" s="28">
        <f t="shared" si="281"/>
        <v>25</v>
      </c>
      <c r="I212" s="27">
        <f t="shared" si="265"/>
        <v>500000</v>
      </c>
      <c r="J212" s="56">
        <f t="shared" si="247"/>
        <v>0.50900000000000001</v>
      </c>
      <c r="K212" s="52">
        <f t="shared" si="248"/>
        <v>254.5</v>
      </c>
      <c r="L212" s="56"/>
      <c r="M212" s="96">
        <f t="shared" si="266"/>
        <v>1.6902913329606097</v>
      </c>
      <c r="N212" s="9">
        <v>0</v>
      </c>
      <c r="O212" s="30">
        <f t="shared" si="282"/>
        <v>0.9957105524931068</v>
      </c>
      <c r="P212" s="30">
        <f t="shared" si="267"/>
        <v>1.6830409170165185E-3</v>
      </c>
      <c r="Q212" s="30">
        <f t="shared" si="268"/>
        <v>0</v>
      </c>
      <c r="R212" s="30">
        <f t="shared" si="249"/>
        <v>0.99402751157609026</v>
      </c>
      <c r="S212" s="30"/>
      <c r="T212" s="52">
        <f t="shared" si="269"/>
        <v>218.0606109959904</v>
      </c>
      <c r="U212" s="52">
        <f t="shared" si="250"/>
        <v>252.98000169611498</v>
      </c>
      <c r="V212" s="19"/>
      <c r="W212" s="30"/>
      <c r="X212" s="53">
        <f t="shared" si="251"/>
        <v>7518.7487540047541</v>
      </c>
      <c r="Y212" s="53">
        <f t="shared" si="252"/>
        <v>-375.93743770023775</v>
      </c>
      <c r="Z212" s="53">
        <f t="shared" si="253"/>
        <v>-24.850687789402258</v>
      </c>
      <c r="AA212" s="53">
        <f t="shared" si="270"/>
        <v>-841.52045850825925</v>
      </c>
      <c r="AB212" s="53">
        <f t="shared" si="254"/>
        <v>6276.4401700068547</v>
      </c>
      <c r="AC212" s="53">
        <f t="shared" si="283"/>
        <v>-35.008520750593775</v>
      </c>
      <c r="AD212" s="53">
        <f t="shared" si="284"/>
        <v>604.2991259775838</v>
      </c>
      <c r="AE212" s="53">
        <f t="shared" si="255"/>
        <v>6845.7307752338447</v>
      </c>
      <c r="AF212" s="19"/>
      <c r="AG212" s="46"/>
      <c r="AH212" s="19"/>
      <c r="AI212" s="55">
        <f t="shared" si="271"/>
        <v>4</v>
      </c>
      <c r="AJ212" s="27">
        <f t="shared" si="285"/>
        <v>7563.9242037509875</v>
      </c>
      <c r="AK212" s="27">
        <f t="shared" si="286"/>
        <v>378.19621018754941</v>
      </c>
      <c r="AL212" s="28">
        <f t="shared" si="287"/>
        <v>25</v>
      </c>
      <c r="AM212" s="27">
        <f t="shared" si="272"/>
        <v>500000</v>
      </c>
      <c r="AN212" s="56">
        <f t="shared" si="273"/>
        <v>0.50900000000000001</v>
      </c>
      <c r="AO212" s="52">
        <f t="shared" si="256"/>
        <v>254.5</v>
      </c>
      <c r="AP212" s="56"/>
      <c r="AQ212" s="9">
        <f t="shared" si="274"/>
        <v>1.4462555217644217</v>
      </c>
      <c r="AR212" s="9">
        <f t="shared" si="275"/>
        <v>0</v>
      </c>
      <c r="AS212" s="30">
        <f t="shared" si="276"/>
        <v>0.99632908411185517</v>
      </c>
      <c r="AT212" s="30">
        <f t="shared" si="277"/>
        <v>1.4409464393912595E-3</v>
      </c>
      <c r="AU212" s="30">
        <f t="shared" si="278"/>
        <v>0</v>
      </c>
      <c r="AV212" s="30">
        <f t="shared" si="257"/>
        <v>0.99488813767246387</v>
      </c>
      <c r="AW212" s="30"/>
      <c r="AX212" s="52">
        <f t="shared" si="279"/>
        <v>218.19606942049629</v>
      </c>
      <c r="AY212" s="52">
        <f t="shared" si="258"/>
        <v>253.19903103764204</v>
      </c>
      <c r="AZ212" s="19"/>
      <c r="BA212" s="30"/>
      <c r="BB212" s="53">
        <f t="shared" si="259"/>
        <v>7518.7487540047541</v>
      </c>
      <c r="BC212" s="53">
        <f t="shared" si="260"/>
        <v>-375.93743770023775</v>
      </c>
      <c r="BD212" s="53">
        <f t="shared" si="261"/>
        <v>-24.850687789402258</v>
      </c>
      <c r="BE212" s="53">
        <f t="shared" si="280"/>
        <v>-720.47321969562972</v>
      </c>
      <c r="BF212" s="53">
        <f t="shared" si="262"/>
        <v>6397.4874088194847</v>
      </c>
      <c r="BG212" s="53">
        <f t="shared" si="288"/>
        <v>-35.008520750593775</v>
      </c>
      <c r="BH212" s="53">
        <f t="shared" si="289"/>
        <v>604.31024659051434</v>
      </c>
      <c r="BI212" s="53">
        <f t="shared" si="263"/>
        <v>6966.7891346594051</v>
      </c>
    </row>
    <row r="213" spans="1:61" x14ac:dyDescent="0.2">
      <c r="A213" s="19"/>
      <c r="B213" s="19"/>
      <c r="C213" s="19"/>
      <c r="D213" s="21"/>
      <c r="E213" s="55">
        <f t="shared" si="264"/>
        <v>5</v>
      </c>
      <c r="F213" s="27">
        <f t="shared" si="290"/>
        <v>7563.9242037509875</v>
      </c>
      <c r="G213" s="27">
        <f t="shared" si="291"/>
        <v>378.19621018754941</v>
      </c>
      <c r="H213" s="28">
        <f t="shared" si="281"/>
        <v>25</v>
      </c>
      <c r="I213" s="27">
        <f t="shared" si="265"/>
        <v>500000</v>
      </c>
      <c r="J213" s="56">
        <f t="shared" si="247"/>
        <v>0.58399999999999996</v>
      </c>
      <c r="K213" s="52">
        <f t="shared" si="248"/>
        <v>292</v>
      </c>
      <c r="L213" s="56"/>
      <c r="M213" s="96">
        <f t="shared" si="266"/>
        <v>1.8407637069377385</v>
      </c>
      <c r="N213" s="9">
        <v>0</v>
      </c>
      <c r="O213" s="30">
        <f t="shared" si="282"/>
        <v>0.99402751157609026</v>
      </c>
      <c r="P213" s="30">
        <f t="shared" si="267"/>
        <v>1.8297697670068998E-3</v>
      </c>
      <c r="Q213" s="30">
        <f t="shared" si="268"/>
        <v>0</v>
      </c>
      <c r="R213" s="30">
        <f t="shared" si="249"/>
        <v>0.99219774180908338</v>
      </c>
      <c r="S213" s="30"/>
      <c r="T213" s="52">
        <f t="shared" si="269"/>
        <v>252.98000169611498</v>
      </c>
      <c r="U213" s="52">
        <f t="shared" si="250"/>
        <v>289.72174060825233</v>
      </c>
      <c r="V213" s="19"/>
      <c r="W213" s="30"/>
      <c r="X213" s="53">
        <f t="shared" si="251"/>
        <v>7504.9085141767991</v>
      </c>
      <c r="Y213" s="53">
        <f t="shared" si="252"/>
        <v>-375.24542570884</v>
      </c>
      <c r="Z213" s="53">
        <f t="shared" si="253"/>
        <v>-24.804943545227083</v>
      </c>
      <c r="AA213" s="53">
        <f t="shared" si="270"/>
        <v>-914.88488350344994</v>
      </c>
      <c r="AB213" s="53">
        <f t="shared" si="254"/>
        <v>6189.9732614192826</v>
      </c>
      <c r="AC213" s="53">
        <f t="shared" si="283"/>
        <v>-36.847697770722661</v>
      </c>
      <c r="AD213" s="53">
        <f t="shared" si="284"/>
        <v>606.08645427508804</v>
      </c>
      <c r="AE213" s="53">
        <f t="shared" si="255"/>
        <v>6759.2120179236481</v>
      </c>
      <c r="AF213" s="19"/>
      <c r="AG213" s="46"/>
      <c r="AH213" s="19"/>
      <c r="AI213" s="55">
        <f t="shared" si="271"/>
        <v>5</v>
      </c>
      <c r="AJ213" s="27">
        <f t="shared" si="285"/>
        <v>7563.9242037509875</v>
      </c>
      <c r="AK213" s="27">
        <f t="shared" si="286"/>
        <v>378.19621018754941</v>
      </c>
      <c r="AL213" s="28">
        <f t="shared" si="287"/>
        <v>25</v>
      </c>
      <c r="AM213" s="27">
        <f t="shared" si="272"/>
        <v>500000</v>
      </c>
      <c r="AN213" s="56">
        <f t="shared" si="273"/>
        <v>0.58399999999999996</v>
      </c>
      <c r="AO213" s="52">
        <f t="shared" si="256"/>
        <v>292</v>
      </c>
      <c r="AP213" s="56"/>
      <c r="AQ213" s="9">
        <f t="shared" si="274"/>
        <v>1.5750034467486027</v>
      </c>
      <c r="AR213" s="9">
        <f t="shared" si="275"/>
        <v>0</v>
      </c>
      <c r="AS213" s="30">
        <f t="shared" si="276"/>
        <v>0.99488813767246387</v>
      </c>
      <c r="AT213" s="30">
        <f t="shared" si="277"/>
        <v>1.5669522459634288E-3</v>
      </c>
      <c r="AU213" s="30">
        <f t="shared" si="278"/>
        <v>0</v>
      </c>
      <c r="AV213" s="30">
        <f t="shared" si="257"/>
        <v>0.99332118542650039</v>
      </c>
      <c r="AW213" s="30"/>
      <c r="AX213" s="52">
        <f t="shared" si="279"/>
        <v>253.19903103764204</v>
      </c>
      <c r="AY213" s="52">
        <f t="shared" si="258"/>
        <v>290.04978614453813</v>
      </c>
      <c r="AZ213" s="19"/>
      <c r="BA213" s="30"/>
      <c r="BB213" s="53">
        <f t="shared" si="259"/>
        <v>7504.9085141767991</v>
      </c>
      <c r="BC213" s="53">
        <f t="shared" si="260"/>
        <v>-375.24542570884</v>
      </c>
      <c r="BD213" s="53">
        <f t="shared" si="261"/>
        <v>-24.804943545227083</v>
      </c>
      <c r="BE213" s="53">
        <f t="shared" si="280"/>
        <v>-783.47612298171441</v>
      </c>
      <c r="BF213" s="53">
        <f t="shared" si="262"/>
        <v>6321.3820219410181</v>
      </c>
      <c r="BG213" s="53">
        <f t="shared" si="288"/>
        <v>-36.847697770722661</v>
      </c>
      <c r="BH213" s="53">
        <f t="shared" si="289"/>
        <v>606.10443573719681</v>
      </c>
      <c r="BI213" s="53">
        <f t="shared" si="263"/>
        <v>6890.6387599074924</v>
      </c>
    </row>
    <row r="214" spans="1:61" x14ac:dyDescent="0.2">
      <c r="A214" s="19"/>
      <c r="B214" s="19"/>
      <c r="C214" s="19"/>
      <c r="D214" s="21"/>
      <c r="E214" s="55">
        <f t="shared" si="264"/>
        <v>6</v>
      </c>
      <c r="F214" s="27">
        <f t="shared" si="290"/>
        <v>7563.9242037509875</v>
      </c>
      <c r="G214" s="27">
        <f t="shared" si="291"/>
        <v>378.19621018754941</v>
      </c>
      <c r="H214" s="28">
        <f t="shared" si="281"/>
        <v>25</v>
      </c>
      <c r="I214" s="27">
        <f t="shared" si="265"/>
        <v>500000</v>
      </c>
      <c r="J214" s="56">
        <f t="shared" si="247"/>
        <v>0.66100000000000003</v>
      </c>
      <c r="K214" s="52">
        <f t="shared" si="248"/>
        <v>330.5</v>
      </c>
      <c r="L214" s="56"/>
      <c r="M214" s="96">
        <f t="shared" si="266"/>
        <v>2.0063049989834814</v>
      </c>
      <c r="N214" s="9">
        <v>0</v>
      </c>
      <c r="O214" s="30">
        <f t="shared" si="282"/>
        <v>0.99219774180908338</v>
      </c>
      <c r="P214" s="30">
        <f t="shared" si="267"/>
        <v>1.9906512893716854E-3</v>
      </c>
      <c r="Q214" s="30">
        <f t="shared" si="268"/>
        <v>0</v>
      </c>
      <c r="R214" s="30">
        <f t="shared" si="249"/>
        <v>0.99020709051971167</v>
      </c>
      <c r="S214" s="30"/>
      <c r="T214" s="52">
        <f t="shared" si="269"/>
        <v>289.72174060825233</v>
      </c>
      <c r="U214" s="52">
        <f t="shared" si="250"/>
        <v>327.26344341676469</v>
      </c>
      <c r="V214" s="19"/>
      <c r="W214" s="30"/>
      <c r="X214" s="53">
        <f t="shared" si="251"/>
        <v>7489.8513787078919</v>
      </c>
      <c r="Y214" s="53">
        <f t="shared" si="252"/>
        <v>-374.49256893539462</v>
      </c>
      <c r="Z214" s="53">
        <f t="shared" si="253"/>
        <v>-24.755177262992792</v>
      </c>
      <c r="AA214" s="53">
        <f t="shared" si="270"/>
        <v>-995.32564468584269</v>
      </c>
      <c r="AB214" s="53">
        <f t="shared" si="254"/>
        <v>6095.2779878236615</v>
      </c>
      <c r="AC214" s="53">
        <f t="shared" si="283"/>
        <v>-37.66532028768377</v>
      </c>
      <c r="AD214" s="53">
        <f t="shared" si="284"/>
        <v>607.92848300918479</v>
      </c>
      <c r="AE214" s="53">
        <f t="shared" si="255"/>
        <v>6665.5411505451621</v>
      </c>
      <c r="AF214" s="19"/>
      <c r="AG214" s="46"/>
      <c r="AH214" s="19"/>
      <c r="AI214" s="55">
        <f t="shared" si="271"/>
        <v>6</v>
      </c>
      <c r="AJ214" s="27">
        <f t="shared" si="285"/>
        <v>7563.9242037509875</v>
      </c>
      <c r="AK214" s="27">
        <f t="shared" si="286"/>
        <v>378.19621018754941</v>
      </c>
      <c r="AL214" s="28">
        <f t="shared" si="287"/>
        <v>25</v>
      </c>
      <c r="AM214" s="27">
        <f t="shared" si="272"/>
        <v>500000</v>
      </c>
      <c r="AN214" s="56">
        <f t="shared" si="273"/>
        <v>0.66100000000000003</v>
      </c>
      <c r="AO214" s="52">
        <f t="shared" si="256"/>
        <v>330.5</v>
      </c>
      <c r="AP214" s="56"/>
      <c r="AQ214" s="9">
        <f t="shared" si="274"/>
        <v>1.7166447147552415</v>
      </c>
      <c r="AR214" s="9">
        <f t="shared" si="275"/>
        <v>0</v>
      </c>
      <c r="AS214" s="30">
        <f t="shared" si="276"/>
        <v>0.99332118542650039</v>
      </c>
      <c r="AT214" s="30">
        <f t="shared" si="277"/>
        <v>1.7051795630168131E-3</v>
      </c>
      <c r="AU214" s="30">
        <f t="shared" si="278"/>
        <v>0</v>
      </c>
      <c r="AV214" s="30">
        <f t="shared" si="257"/>
        <v>0.99161600586348353</v>
      </c>
      <c r="AW214" s="30"/>
      <c r="AX214" s="52">
        <f t="shared" si="279"/>
        <v>290.04978614453813</v>
      </c>
      <c r="AY214" s="52">
        <f t="shared" si="258"/>
        <v>327.72908993788133</v>
      </c>
      <c r="AZ214" s="19"/>
      <c r="BA214" s="30"/>
      <c r="BB214" s="53">
        <f t="shared" si="259"/>
        <v>7489.8513787078919</v>
      </c>
      <c r="BC214" s="53">
        <f t="shared" si="260"/>
        <v>-374.49256893539462</v>
      </c>
      <c r="BD214" s="53">
        <f t="shared" si="261"/>
        <v>-24.755177262992792</v>
      </c>
      <c r="BE214" s="53">
        <f t="shared" si="280"/>
        <v>-852.58978150840653</v>
      </c>
      <c r="BF214" s="53">
        <f t="shared" si="262"/>
        <v>6238.0138510010975</v>
      </c>
      <c r="BG214" s="53">
        <f t="shared" si="288"/>
        <v>-37.66532028768377</v>
      </c>
      <c r="BH214" s="53">
        <f t="shared" si="289"/>
        <v>607.9554142793952</v>
      </c>
      <c r="BI214" s="53">
        <f t="shared" si="263"/>
        <v>6808.3039449928083</v>
      </c>
    </row>
    <row r="215" spans="1:61" x14ac:dyDescent="0.2">
      <c r="A215" s="220" t="s">
        <v>72</v>
      </c>
      <c r="B215" s="220"/>
      <c r="C215" s="59"/>
      <c r="D215" s="21"/>
      <c r="E215" s="55">
        <f t="shared" si="264"/>
        <v>7</v>
      </c>
      <c r="F215" s="27">
        <f t="shared" si="290"/>
        <v>7563.9242037509875</v>
      </c>
      <c r="G215" s="27">
        <f t="shared" si="291"/>
        <v>378.19621018754941</v>
      </c>
      <c r="H215" s="28">
        <f t="shared" si="281"/>
        <v>25</v>
      </c>
      <c r="I215" s="27">
        <f t="shared" si="265"/>
        <v>500000</v>
      </c>
      <c r="J215" s="56">
        <f t="shared" si="247"/>
        <v>0.74099999999999999</v>
      </c>
      <c r="K215" s="52">
        <f t="shared" si="248"/>
        <v>370.5</v>
      </c>
      <c r="L215" s="56"/>
      <c r="M215" s="96">
        <f t="shared" si="266"/>
        <v>2.1871053257687421</v>
      </c>
      <c r="N215" s="9">
        <v>0</v>
      </c>
      <c r="O215" s="30">
        <f t="shared" si="282"/>
        <v>0.99020709051971167</v>
      </c>
      <c r="P215" s="30">
        <f t="shared" si="267"/>
        <v>2.165687201289632E-3</v>
      </c>
      <c r="Q215" s="30">
        <f t="shared" si="268"/>
        <v>0</v>
      </c>
      <c r="R215" s="30">
        <f t="shared" si="249"/>
        <v>0.98804140331842205</v>
      </c>
      <c r="S215" s="30"/>
      <c r="T215" s="52">
        <f t="shared" si="269"/>
        <v>327.26344341676469</v>
      </c>
      <c r="U215" s="52">
        <f t="shared" si="250"/>
        <v>366.06933992947535</v>
      </c>
      <c r="V215" s="19"/>
      <c r="W215" s="30"/>
      <c r="X215" s="53">
        <f t="shared" si="251"/>
        <v>7473.4702848683037</v>
      </c>
      <c r="Y215" s="53">
        <f t="shared" si="252"/>
        <v>-373.67351424341524</v>
      </c>
      <c r="Z215" s="53">
        <f t="shared" si="253"/>
        <v>-24.701035082960551</v>
      </c>
      <c r="AA215" s="53">
        <f t="shared" si="270"/>
        <v>-1082.843600644816</v>
      </c>
      <c r="AB215" s="53">
        <f t="shared" si="254"/>
        <v>5992.2521348971113</v>
      </c>
      <c r="AC215" s="53">
        <f t="shared" si="283"/>
        <v>-38.950373369651068</v>
      </c>
      <c r="AD215" s="53">
        <f t="shared" si="284"/>
        <v>609.7329284160262</v>
      </c>
      <c r="AE215" s="53">
        <f t="shared" si="255"/>
        <v>6563.0346899434862</v>
      </c>
      <c r="AF215" s="19"/>
      <c r="AG215" s="46"/>
      <c r="AH215" s="19"/>
      <c r="AI215" s="55">
        <f t="shared" si="271"/>
        <v>7</v>
      </c>
      <c r="AJ215" s="27">
        <f t="shared" si="285"/>
        <v>7563.9242037509875</v>
      </c>
      <c r="AK215" s="27">
        <f t="shared" si="286"/>
        <v>378.19621018754941</v>
      </c>
      <c r="AL215" s="28">
        <f t="shared" si="287"/>
        <v>25</v>
      </c>
      <c r="AM215" s="27">
        <f t="shared" si="272"/>
        <v>500000</v>
      </c>
      <c r="AN215" s="56">
        <f t="shared" si="273"/>
        <v>0.74099999999999999</v>
      </c>
      <c r="AO215" s="52">
        <f t="shared" si="256"/>
        <v>370.5</v>
      </c>
      <c r="AP215" s="56"/>
      <c r="AQ215" s="9">
        <f t="shared" si="274"/>
        <v>1.87134199436088</v>
      </c>
      <c r="AR215" s="9">
        <f t="shared" si="275"/>
        <v>0</v>
      </c>
      <c r="AS215" s="30">
        <f t="shared" si="276"/>
        <v>0.99161600586348353</v>
      </c>
      <c r="AT215" s="30">
        <f t="shared" si="277"/>
        <v>1.8556526740527413E-3</v>
      </c>
      <c r="AU215" s="30">
        <f t="shared" si="278"/>
        <v>0</v>
      </c>
      <c r="AV215" s="30">
        <f t="shared" si="257"/>
        <v>0.98976035318943079</v>
      </c>
      <c r="AW215" s="30"/>
      <c r="AX215" s="52">
        <f t="shared" si="279"/>
        <v>327.72908993788133</v>
      </c>
      <c r="AY215" s="52">
        <f t="shared" si="258"/>
        <v>366.70621085668409</v>
      </c>
      <c r="AZ215" s="19"/>
      <c r="BA215" s="30"/>
      <c r="BB215" s="53">
        <f t="shared" si="259"/>
        <v>7473.4702848683037</v>
      </c>
      <c r="BC215" s="53">
        <f t="shared" si="260"/>
        <v>-373.67351424341524</v>
      </c>
      <c r="BD215" s="53">
        <f t="shared" si="261"/>
        <v>-24.701035082960551</v>
      </c>
      <c r="BE215" s="53">
        <f t="shared" si="280"/>
        <v>-927.82633702637065</v>
      </c>
      <c r="BF215" s="53">
        <f t="shared" si="262"/>
        <v>6147.2693985155574</v>
      </c>
      <c r="BG215" s="53">
        <f t="shared" si="288"/>
        <v>-38.950373369651068</v>
      </c>
      <c r="BH215" s="53">
        <f t="shared" si="289"/>
        <v>609.77115619508618</v>
      </c>
      <c r="BI215" s="53">
        <f t="shared" si="263"/>
        <v>6718.0901813409928</v>
      </c>
    </row>
    <row r="216" spans="1:61" x14ac:dyDescent="0.2">
      <c r="A216" s="37" t="s">
        <v>8</v>
      </c>
      <c r="B216" s="37" t="s">
        <v>73</v>
      </c>
      <c r="C216" s="59"/>
      <c r="D216" s="21"/>
      <c r="E216" s="55">
        <f t="shared" si="264"/>
        <v>8</v>
      </c>
      <c r="F216" s="27">
        <f t="shared" si="290"/>
        <v>7563.9242037509875</v>
      </c>
      <c r="G216" s="27">
        <f t="shared" si="291"/>
        <v>378.19621018754941</v>
      </c>
      <c r="H216" s="28">
        <f t="shared" si="281"/>
        <v>25</v>
      </c>
      <c r="I216" s="27">
        <f t="shared" si="265"/>
        <v>500000</v>
      </c>
      <c r="J216" s="56">
        <f t="shared" si="247"/>
        <v>0.82499999999999996</v>
      </c>
      <c r="K216" s="52">
        <f t="shared" si="248"/>
        <v>412.5</v>
      </c>
      <c r="L216" s="56"/>
      <c r="M216" s="96">
        <f t="shared" si="266"/>
        <v>2.387234329377383</v>
      </c>
      <c r="N216" s="9">
        <v>0</v>
      </c>
      <c r="O216" s="30">
        <f t="shared" si="282"/>
        <v>0.98804140331842205</v>
      </c>
      <c r="P216" s="30">
        <f t="shared" si="267"/>
        <v>2.3586863568479414E-3</v>
      </c>
      <c r="Q216" s="30">
        <f t="shared" si="268"/>
        <v>0</v>
      </c>
      <c r="R216" s="30">
        <f t="shared" si="249"/>
        <v>0.98568271696157406</v>
      </c>
      <c r="S216" s="30"/>
      <c r="T216" s="52">
        <f t="shared" si="269"/>
        <v>366.06933992947535</v>
      </c>
      <c r="U216" s="52">
        <f t="shared" si="250"/>
        <v>406.59412074664931</v>
      </c>
      <c r="V216" s="19"/>
      <c r="W216" s="30"/>
      <c r="X216" s="53">
        <f t="shared" si="251"/>
        <v>7455.6293600446843</v>
      </c>
      <c r="Y216" s="53">
        <f t="shared" si="252"/>
        <v>-372.78146800223425</v>
      </c>
      <c r="Z216" s="53">
        <f t="shared" si="253"/>
        <v>-24.642067924039353</v>
      </c>
      <c r="AA216" s="53">
        <f t="shared" si="270"/>
        <v>-1179.3431784239708</v>
      </c>
      <c r="AB216" s="53">
        <f t="shared" si="254"/>
        <v>5878.8626456944403</v>
      </c>
      <c r="AC216" s="53">
        <f t="shared" si="283"/>
        <v>-40.695351831295916</v>
      </c>
      <c r="AD216" s="53">
        <f t="shared" si="284"/>
        <v>611.52730508256661</v>
      </c>
      <c r="AE216" s="53">
        <f t="shared" si="255"/>
        <v>6449.6945989457108</v>
      </c>
      <c r="AF216" s="19"/>
      <c r="AG216" s="46"/>
      <c r="AH216" s="19"/>
      <c r="AI216" s="55">
        <f t="shared" si="271"/>
        <v>8</v>
      </c>
      <c r="AJ216" s="27">
        <f t="shared" si="285"/>
        <v>7563.9242037509875</v>
      </c>
      <c r="AK216" s="27">
        <f t="shared" si="286"/>
        <v>378.19621018754941</v>
      </c>
      <c r="AL216" s="28">
        <f t="shared" si="287"/>
        <v>25</v>
      </c>
      <c r="AM216" s="27">
        <f t="shared" si="272"/>
        <v>500000</v>
      </c>
      <c r="AN216" s="56">
        <f t="shared" si="273"/>
        <v>0.82499999999999996</v>
      </c>
      <c r="AO216" s="52">
        <f t="shared" si="256"/>
        <v>412.5</v>
      </c>
      <c r="AP216" s="56"/>
      <c r="AQ216" s="9">
        <f t="shared" si="274"/>
        <v>2.0425773730735237</v>
      </c>
      <c r="AR216" s="9">
        <f t="shared" si="275"/>
        <v>0</v>
      </c>
      <c r="AS216" s="30">
        <f t="shared" si="276"/>
        <v>0.98976035318943079</v>
      </c>
      <c r="AT216" s="30">
        <f t="shared" si="277"/>
        <v>2.0216621021899909E-3</v>
      </c>
      <c r="AU216" s="30">
        <f t="shared" si="278"/>
        <v>0</v>
      </c>
      <c r="AV216" s="30">
        <f t="shared" si="257"/>
        <v>0.98773869108724077</v>
      </c>
      <c r="AW216" s="30"/>
      <c r="AX216" s="52">
        <f t="shared" si="279"/>
        <v>366.70621085668409</v>
      </c>
      <c r="AY216" s="52">
        <f t="shared" si="258"/>
        <v>407.44221007348682</v>
      </c>
      <c r="AZ216" s="19"/>
      <c r="BA216" s="30"/>
      <c r="BB216" s="53">
        <f t="shared" si="259"/>
        <v>7455.6293600446843</v>
      </c>
      <c r="BC216" s="53">
        <f t="shared" si="260"/>
        <v>-372.78146800223425</v>
      </c>
      <c r="BD216" s="53">
        <f t="shared" si="261"/>
        <v>-24.642067924039353</v>
      </c>
      <c r="BE216" s="53">
        <f t="shared" si="280"/>
        <v>-1010.8310510949955</v>
      </c>
      <c r="BF216" s="53">
        <f t="shared" si="262"/>
        <v>6047.3747730234154</v>
      </c>
      <c r="BG216" s="53">
        <f t="shared" si="288"/>
        <v>-40.695351831295916</v>
      </c>
      <c r="BH216" s="53">
        <f t="shared" si="289"/>
        <v>611.57958972336382</v>
      </c>
      <c r="BI216" s="53">
        <f t="shared" si="263"/>
        <v>6618.2590109154835</v>
      </c>
    </row>
    <row r="217" spans="1:61" x14ac:dyDescent="0.2">
      <c r="A217" s="21">
        <v>1</v>
      </c>
      <c r="B217" s="59">
        <f>B122</f>
        <v>0.8</v>
      </c>
      <c r="C217" s="19"/>
      <c r="D217" s="21"/>
      <c r="E217" s="55">
        <f t="shared" si="264"/>
        <v>9</v>
      </c>
      <c r="F217" s="27">
        <f t="shared" si="290"/>
        <v>7563.9242037509875</v>
      </c>
      <c r="G217" s="27">
        <f t="shared" si="291"/>
        <v>378.19621018754941</v>
      </c>
      <c r="H217" s="28">
        <f t="shared" si="281"/>
        <v>25</v>
      </c>
      <c r="I217" s="27">
        <f t="shared" si="265"/>
        <v>500000</v>
      </c>
      <c r="J217" s="56">
        <f t="shared" si="247"/>
        <v>0.91100000000000003</v>
      </c>
      <c r="K217" s="52">
        <f t="shared" si="248"/>
        <v>455.5</v>
      </c>
      <c r="L217" s="56"/>
      <c r="M217" s="96">
        <f t="shared" si="266"/>
        <v>2.6094385895298609</v>
      </c>
      <c r="N217" s="9">
        <v>0</v>
      </c>
      <c r="O217" s="30">
        <f t="shared" si="282"/>
        <v>0.98568271696157406</v>
      </c>
      <c r="P217" s="30">
        <f t="shared" si="267"/>
        <v>2.572078518672171E-3</v>
      </c>
      <c r="Q217" s="30">
        <f t="shared" si="268"/>
        <v>0</v>
      </c>
      <c r="R217" s="30">
        <f t="shared" si="249"/>
        <v>0.98311063844290192</v>
      </c>
      <c r="S217" s="30"/>
      <c r="T217" s="52">
        <f t="shared" si="269"/>
        <v>406.59412074664931</v>
      </c>
      <c r="U217" s="52">
        <f t="shared" si="250"/>
        <v>447.80689581074182</v>
      </c>
      <c r="V217" s="19"/>
      <c r="W217" s="30"/>
      <c r="X217" s="53">
        <f t="shared" si="251"/>
        <v>7436.1743530833519</v>
      </c>
      <c r="Y217" s="53">
        <f t="shared" si="252"/>
        <v>-371.80871765416765</v>
      </c>
      <c r="Z217" s="53">
        <f t="shared" si="253"/>
        <v>-24.577765961072547</v>
      </c>
      <c r="AA217" s="53">
        <f t="shared" si="270"/>
        <v>-1286.0392593360855</v>
      </c>
      <c r="AB217" s="53">
        <f t="shared" si="254"/>
        <v>5753.7486101320264</v>
      </c>
      <c r="AC217" s="53">
        <f t="shared" si="283"/>
        <v>-41.411398707147946</v>
      </c>
      <c r="AD217" s="53">
        <f t="shared" si="284"/>
        <v>613.33691109695167</v>
      </c>
      <c r="AE217" s="53">
        <f t="shared" si="255"/>
        <v>6325.6741225218302</v>
      </c>
      <c r="AF217" s="19"/>
      <c r="AG217" s="46"/>
      <c r="AH217" s="19"/>
      <c r="AI217" s="55">
        <f t="shared" si="271"/>
        <v>9</v>
      </c>
      <c r="AJ217" s="27">
        <f t="shared" si="285"/>
        <v>7563.9242037509875</v>
      </c>
      <c r="AK217" s="27">
        <f t="shared" si="286"/>
        <v>378.19621018754941</v>
      </c>
      <c r="AL217" s="28">
        <f t="shared" si="287"/>
        <v>25</v>
      </c>
      <c r="AM217" s="27">
        <f t="shared" si="272"/>
        <v>500000</v>
      </c>
      <c r="AN217" s="56">
        <f t="shared" si="273"/>
        <v>0.91100000000000003</v>
      </c>
      <c r="AO217" s="52">
        <f t="shared" si="256"/>
        <v>455.5</v>
      </c>
      <c r="AP217" s="56"/>
      <c r="AQ217" s="9">
        <f t="shared" si="274"/>
        <v>2.2327008931664873</v>
      </c>
      <c r="AR217" s="9">
        <f t="shared" si="275"/>
        <v>0</v>
      </c>
      <c r="AS217" s="30">
        <f t="shared" si="276"/>
        <v>0.98773869108724077</v>
      </c>
      <c r="AT217" s="30">
        <f t="shared" si="277"/>
        <v>2.2053250578055795E-3</v>
      </c>
      <c r="AU217" s="30">
        <f t="shared" si="278"/>
        <v>0</v>
      </c>
      <c r="AV217" s="30">
        <f t="shared" si="257"/>
        <v>0.9855333660294352</v>
      </c>
      <c r="AW217" s="30"/>
      <c r="AX217" s="52">
        <f t="shared" si="279"/>
        <v>407.44221007348682</v>
      </c>
      <c r="AY217" s="52">
        <f t="shared" si="258"/>
        <v>448.91044822640771</v>
      </c>
      <c r="AZ217" s="19"/>
      <c r="BA217" s="30"/>
      <c r="BB217" s="53">
        <f t="shared" si="259"/>
        <v>7436.1743530833519</v>
      </c>
      <c r="BC217" s="53">
        <f t="shared" si="260"/>
        <v>-371.80871765416765</v>
      </c>
      <c r="BD217" s="53">
        <f t="shared" si="261"/>
        <v>-24.577765961072547</v>
      </c>
      <c r="BE217" s="53">
        <f t="shared" si="280"/>
        <v>-1102.6625289027897</v>
      </c>
      <c r="BF217" s="53">
        <f t="shared" si="262"/>
        <v>5937.1253405653224</v>
      </c>
      <c r="BG217" s="53">
        <f t="shared" si="288"/>
        <v>-41.411398707147946</v>
      </c>
      <c r="BH217" s="53">
        <f t="shared" si="289"/>
        <v>613.40653595172705</v>
      </c>
      <c r="BI217" s="53">
        <f t="shared" si="263"/>
        <v>6509.1204778099018</v>
      </c>
    </row>
    <row r="218" spans="1:61" x14ac:dyDescent="0.2">
      <c r="A218" s="39" t="s">
        <v>74</v>
      </c>
      <c r="B218" s="59">
        <f>B123</f>
        <v>0.05</v>
      </c>
      <c r="C218" s="19"/>
      <c r="D218" s="21"/>
      <c r="E218" s="55">
        <f t="shared" si="264"/>
        <v>10</v>
      </c>
      <c r="F218" s="27">
        <f t="shared" si="290"/>
        <v>7563.9242037509875</v>
      </c>
      <c r="G218" s="27">
        <f t="shared" si="291"/>
        <v>378.19621018754941</v>
      </c>
      <c r="H218" s="28">
        <f t="shared" ref="H218:H281" si="292">$B$33</f>
        <v>25</v>
      </c>
      <c r="I218" s="27">
        <f t="shared" si="265"/>
        <v>500000</v>
      </c>
      <c r="J218" s="56">
        <f t="shared" si="247"/>
        <v>1</v>
      </c>
      <c r="K218" s="52">
        <f t="shared" si="248"/>
        <v>500</v>
      </c>
      <c r="L218" s="56"/>
      <c r="M218" s="96">
        <f t="shared" si="266"/>
        <v>2.856316576086404</v>
      </c>
      <c r="N218" s="9">
        <v>0</v>
      </c>
      <c r="O218" s="30">
        <f t="shared" si="282"/>
        <v>0.98311063844290192</v>
      </c>
      <c r="P218" s="30">
        <f t="shared" si="267"/>
        <v>2.8080752127113483E-3</v>
      </c>
      <c r="Q218" s="30">
        <f t="shared" si="268"/>
        <v>0</v>
      </c>
      <c r="R218" s="30">
        <f t="shared" si="249"/>
        <v>0.9803025632301906</v>
      </c>
      <c r="S218" s="30"/>
      <c r="T218" s="52">
        <f t="shared" si="269"/>
        <v>447.80689581074182</v>
      </c>
      <c r="U218" s="52">
        <f t="shared" si="250"/>
        <v>490.15128161509529</v>
      </c>
      <c r="V218" s="19"/>
      <c r="W218" s="30"/>
      <c r="X218" s="53">
        <f t="shared" si="251"/>
        <v>7414.9342850159719</v>
      </c>
      <c r="Y218" s="53">
        <f t="shared" si="252"/>
        <v>-370.74671425079862</v>
      </c>
      <c r="Z218" s="53">
        <f t="shared" si="253"/>
        <v>-24.507564080754765</v>
      </c>
      <c r="AA218" s="53">
        <f t="shared" si="270"/>
        <v>-1404.0376063556741</v>
      </c>
      <c r="AB218" s="53">
        <f t="shared" si="254"/>
        <v>5615.6424003287448</v>
      </c>
      <c r="AC218" s="53">
        <f t="shared" si="283"/>
        <v>-42.576841645453946</v>
      </c>
      <c r="AD218" s="53">
        <f t="shared" si="284"/>
        <v>615.06377949454145</v>
      </c>
      <c r="AE218" s="53">
        <f t="shared" si="255"/>
        <v>6188.1293381778323</v>
      </c>
      <c r="AF218" s="19"/>
      <c r="AG218" s="46"/>
      <c r="AH218" s="19"/>
      <c r="AI218" s="55">
        <f t="shared" si="271"/>
        <v>10</v>
      </c>
      <c r="AJ218" s="27">
        <f t="shared" si="285"/>
        <v>7563.9242037509875</v>
      </c>
      <c r="AK218" s="27">
        <f t="shared" si="286"/>
        <v>378.19621018754941</v>
      </c>
      <c r="AL218" s="28">
        <f t="shared" si="287"/>
        <v>25</v>
      </c>
      <c r="AM218" s="27">
        <f t="shared" si="272"/>
        <v>500000</v>
      </c>
      <c r="AN218" s="56">
        <f t="shared" si="273"/>
        <v>1</v>
      </c>
      <c r="AO218" s="52">
        <f t="shared" si="256"/>
        <v>500</v>
      </c>
      <c r="AP218" s="56"/>
      <c r="AQ218" s="9">
        <f t="shared" si="274"/>
        <v>2.4439358704139296</v>
      </c>
      <c r="AR218" s="9">
        <f t="shared" si="275"/>
        <v>0</v>
      </c>
      <c r="AS218" s="30">
        <f t="shared" si="276"/>
        <v>0.9855333660294352</v>
      </c>
      <c r="AT218" s="30">
        <f t="shared" si="277"/>
        <v>2.4085803447291172E-3</v>
      </c>
      <c r="AU218" s="30">
        <f t="shared" si="278"/>
        <v>0</v>
      </c>
      <c r="AV218" s="30">
        <f t="shared" si="257"/>
        <v>0.98312478568470607</v>
      </c>
      <c r="AW218" s="30"/>
      <c r="AX218" s="52">
        <f t="shared" si="279"/>
        <v>448.91044822640771</v>
      </c>
      <c r="AY218" s="52">
        <f t="shared" si="258"/>
        <v>491.56239284235306</v>
      </c>
      <c r="AZ218" s="19"/>
      <c r="BA218" s="30"/>
      <c r="BB218" s="53">
        <f t="shared" si="259"/>
        <v>7414.9342850159719</v>
      </c>
      <c r="BC218" s="53">
        <f t="shared" si="260"/>
        <v>-370.74671425079862</v>
      </c>
      <c r="BD218" s="53">
        <f t="shared" si="261"/>
        <v>-24.507564080754765</v>
      </c>
      <c r="BE218" s="53">
        <f t="shared" si="280"/>
        <v>-1204.2901723645587</v>
      </c>
      <c r="BF218" s="53">
        <f t="shared" si="262"/>
        <v>5815.3898343198598</v>
      </c>
      <c r="BG218" s="53">
        <f t="shared" si="288"/>
        <v>-42.576841645453946</v>
      </c>
      <c r="BH218" s="53">
        <f t="shared" si="289"/>
        <v>615.15437688121574</v>
      </c>
      <c r="BI218" s="53">
        <f t="shared" si="263"/>
        <v>6387.9673695556212</v>
      </c>
    </row>
    <row r="219" spans="1:61" x14ac:dyDescent="0.2">
      <c r="A219" s="19"/>
      <c r="B219" s="19"/>
      <c r="C219" s="19"/>
      <c r="D219" s="21"/>
      <c r="E219" s="55">
        <f t="shared" si="264"/>
        <v>11</v>
      </c>
      <c r="F219" s="27">
        <f t="shared" si="290"/>
        <v>7563.9242037509875</v>
      </c>
      <c r="G219" s="27">
        <f t="shared" si="291"/>
        <v>378.19621018754941</v>
      </c>
      <c r="H219" s="28">
        <f t="shared" si="292"/>
        <v>25</v>
      </c>
      <c r="I219" s="27">
        <f t="shared" si="265"/>
        <v>500000</v>
      </c>
      <c r="J219" s="56">
        <f t="shared" si="247"/>
        <v>1.093</v>
      </c>
      <c r="K219" s="52">
        <f t="shared" si="248"/>
        <v>546.5</v>
      </c>
      <c r="L219" s="28"/>
      <c r="M219" s="96">
        <f t="shared" si="266"/>
        <v>3.1319523698602287</v>
      </c>
      <c r="N219" s="9">
        <v>0</v>
      </c>
      <c r="O219" s="30">
        <f t="shared" si="282"/>
        <v>0.9803025632301906</v>
      </c>
      <c r="P219" s="30">
        <f t="shared" si="267"/>
        <v>3.0702609360888518E-3</v>
      </c>
      <c r="Q219" s="30">
        <f t="shared" si="268"/>
        <v>0</v>
      </c>
      <c r="R219" s="30">
        <f t="shared" si="249"/>
        <v>0.97723230229410174</v>
      </c>
      <c r="S219" s="28"/>
      <c r="T219" s="52">
        <f t="shared" si="269"/>
        <v>490.15128161509529</v>
      </c>
      <c r="U219" s="52">
        <f t="shared" si="250"/>
        <v>534.0574532037266</v>
      </c>
      <c r="V219" s="19"/>
      <c r="W219" s="28"/>
      <c r="X219" s="53">
        <f t="shared" si="251"/>
        <v>7391.711064009658</v>
      </c>
      <c r="Y219" s="53">
        <f t="shared" si="252"/>
        <v>-369.58555320048293</v>
      </c>
      <c r="Z219" s="53">
        <f t="shared" si="253"/>
        <v>-24.430807557352544</v>
      </c>
      <c r="AA219" s="53">
        <f t="shared" si="270"/>
        <v>-1535.1304680444259</v>
      </c>
      <c r="AB219" s="53">
        <f t="shared" si="254"/>
        <v>5462.5642352073974</v>
      </c>
      <c r="AC219" s="53">
        <f t="shared" si="283"/>
        <v>-44.180031583848148</v>
      </c>
      <c r="AD219" s="53">
        <f t="shared" si="284"/>
        <v>616.7288800293702</v>
      </c>
      <c r="AE219" s="53">
        <f t="shared" si="255"/>
        <v>6035.1130836529192</v>
      </c>
      <c r="AF219" s="19"/>
      <c r="AG219" s="46"/>
      <c r="AH219" s="19"/>
      <c r="AI219" s="55">
        <f t="shared" si="271"/>
        <v>11</v>
      </c>
      <c r="AJ219" s="27">
        <f t="shared" si="285"/>
        <v>7563.9242037509875</v>
      </c>
      <c r="AK219" s="27">
        <f t="shared" si="286"/>
        <v>378.19621018754941</v>
      </c>
      <c r="AL219" s="28">
        <f t="shared" si="287"/>
        <v>25</v>
      </c>
      <c r="AM219" s="27">
        <f t="shared" si="272"/>
        <v>500000</v>
      </c>
      <c r="AN219" s="56">
        <f t="shared" si="273"/>
        <v>1.093</v>
      </c>
      <c r="AO219" s="52">
        <f t="shared" si="256"/>
        <v>546.5</v>
      </c>
      <c r="AP219" s="28"/>
      <c r="AQ219" s="9">
        <f t="shared" si="274"/>
        <v>2.6797767464616586</v>
      </c>
      <c r="AR219" s="9">
        <f t="shared" si="275"/>
        <v>0</v>
      </c>
      <c r="AS219" s="30">
        <f t="shared" si="276"/>
        <v>0.98312478568470607</v>
      </c>
      <c r="AT219" s="30">
        <f t="shared" si="277"/>
        <v>2.6345549395479771E-3</v>
      </c>
      <c r="AU219" s="30">
        <f t="shared" si="278"/>
        <v>0</v>
      </c>
      <c r="AV219" s="30">
        <f t="shared" si="257"/>
        <v>0.98049023074515806</v>
      </c>
      <c r="AW219" s="28"/>
      <c r="AX219" s="52">
        <f t="shared" si="279"/>
        <v>491.56239284235306</v>
      </c>
      <c r="AY219" s="52">
        <f t="shared" si="258"/>
        <v>535.83791110222887</v>
      </c>
      <c r="AZ219" s="19"/>
      <c r="BA219" s="28"/>
      <c r="BB219" s="53">
        <f t="shared" si="259"/>
        <v>7391.711064009658</v>
      </c>
      <c r="BC219" s="53">
        <f t="shared" si="260"/>
        <v>-369.58555320048293</v>
      </c>
      <c r="BD219" s="53">
        <f t="shared" si="261"/>
        <v>-24.430807557352544</v>
      </c>
      <c r="BE219" s="53">
        <f t="shared" si="280"/>
        <v>-1317.2774697739885</v>
      </c>
      <c r="BF219" s="53">
        <f t="shared" si="262"/>
        <v>5680.4172334778341</v>
      </c>
      <c r="BG219" s="53">
        <f t="shared" si="288"/>
        <v>-44.180031583848148</v>
      </c>
      <c r="BH219" s="53">
        <f t="shared" si="289"/>
        <v>616.8447268053651</v>
      </c>
      <c r="BI219" s="53">
        <f t="shared" si="263"/>
        <v>6253.081928699351</v>
      </c>
    </row>
    <row r="220" spans="1:61" x14ac:dyDescent="0.2">
      <c r="A220" s="220" t="s">
        <v>75</v>
      </c>
      <c r="B220" s="220"/>
      <c r="C220" s="19"/>
      <c r="D220" s="21"/>
      <c r="E220" s="55">
        <f t="shared" si="264"/>
        <v>12</v>
      </c>
      <c r="F220" s="27">
        <f t="shared" si="290"/>
        <v>7563.9242037509875</v>
      </c>
      <c r="G220" s="27">
        <f t="shared" si="291"/>
        <v>378.19621018754941</v>
      </c>
      <c r="H220" s="28">
        <f t="shared" si="292"/>
        <v>25</v>
      </c>
      <c r="I220" s="27">
        <f t="shared" si="265"/>
        <v>500000</v>
      </c>
      <c r="J220" s="56">
        <f t="shared" si="247"/>
        <v>1.1890000000000001</v>
      </c>
      <c r="K220" s="52">
        <f t="shared" si="248"/>
        <v>594.5</v>
      </c>
      <c r="L220" s="28"/>
      <c r="M220" s="96">
        <f t="shared" si="266"/>
        <v>3.441094364167725</v>
      </c>
      <c r="N220" s="9">
        <v>0</v>
      </c>
      <c r="O220" s="30">
        <f t="shared" si="282"/>
        <v>0.97723230229410174</v>
      </c>
      <c r="P220" s="30">
        <f t="shared" si="267"/>
        <v>3.3627485679068839E-3</v>
      </c>
      <c r="Q220" s="30">
        <f t="shared" si="268"/>
        <v>0</v>
      </c>
      <c r="R220" s="30">
        <f t="shared" si="249"/>
        <v>0.97386955372619488</v>
      </c>
      <c r="S220" s="28"/>
      <c r="T220" s="52">
        <f t="shared" si="269"/>
        <v>534.0574532037266</v>
      </c>
      <c r="U220" s="52">
        <f t="shared" si="250"/>
        <v>578.96544969022284</v>
      </c>
      <c r="V220" s="19"/>
      <c r="W220" s="19"/>
      <c r="X220" s="53">
        <f t="shared" si="251"/>
        <v>7366.2754887257379</v>
      </c>
      <c r="Y220" s="53">
        <f t="shared" si="252"/>
        <v>-368.31377443628696</v>
      </c>
      <c r="Z220" s="53">
        <f t="shared" si="253"/>
        <v>-24.346738843154871</v>
      </c>
      <c r="AA220" s="53">
        <f t="shared" si="270"/>
        <v>-1681.374283953442</v>
      </c>
      <c r="AB220" s="53">
        <f t="shared" si="254"/>
        <v>5292.2406914928542</v>
      </c>
      <c r="AC220" s="53">
        <f t="shared" si="283"/>
        <v>-45.229252908544403</v>
      </c>
      <c r="AD220" s="53">
        <f t="shared" si="284"/>
        <v>618.34965269281156</v>
      </c>
      <c r="AE220" s="53">
        <f t="shared" si="255"/>
        <v>5865.3610912771219</v>
      </c>
      <c r="AF220" s="19"/>
      <c r="AG220" s="46"/>
      <c r="AH220" s="19"/>
      <c r="AI220" s="55">
        <f t="shared" si="271"/>
        <v>12</v>
      </c>
      <c r="AJ220" s="27">
        <f t="shared" si="285"/>
        <v>7563.9242037509875</v>
      </c>
      <c r="AK220" s="27">
        <f t="shared" si="286"/>
        <v>378.19621018754941</v>
      </c>
      <c r="AL220" s="28">
        <f t="shared" si="287"/>
        <v>25</v>
      </c>
      <c r="AM220" s="27">
        <f t="shared" si="272"/>
        <v>500000</v>
      </c>
      <c r="AN220" s="56">
        <f t="shared" si="273"/>
        <v>1.1890000000000001</v>
      </c>
      <c r="AO220" s="52">
        <f t="shared" si="256"/>
        <v>594.5</v>
      </c>
      <c r="AP220" s="28"/>
      <c r="AQ220" s="9">
        <f t="shared" si="274"/>
        <v>2.9442863653410098</v>
      </c>
      <c r="AR220" s="9">
        <f t="shared" si="275"/>
        <v>0</v>
      </c>
      <c r="AS220" s="30">
        <f t="shared" si="276"/>
        <v>0.98049023074515806</v>
      </c>
      <c r="AT220" s="30">
        <f t="shared" si="277"/>
        <v>2.8868440177330298E-3</v>
      </c>
      <c r="AU220" s="30">
        <f t="shared" si="278"/>
        <v>0</v>
      </c>
      <c r="AV220" s="30">
        <f t="shared" si="257"/>
        <v>0.97760338672742508</v>
      </c>
      <c r="AW220" s="28"/>
      <c r="AX220" s="52">
        <f t="shared" si="279"/>
        <v>535.83791110222887</v>
      </c>
      <c r="AY220" s="52">
        <f t="shared" si="258"/>
        <v>581.18521340945426</v>
      </c>
      <c r="AZ220" s="19"/>
      <c r="BA220" s="19"/>
      <c r="BB220" s="53">
        <f t="shared" si="259"/>
        <v>7366.2754887257379</v>
      </c>
      <c r="BC220" s="53">
        <f t="shared" si="260"/>
        <v>-368.31377443628696</v>
      </c>
      <c r="BD220" s="53">
        <f t="shared" si="261"/>
        <v>-24.346738843154871</v>
      </c>
      <c r="BE220" s="53">
        <f t="shared" si="280"/>
        <v>-1443.4220088665149</v>
      </c>
      <c r="BF220" s="53">
        <f t="shared" si="262"/>
        <v>5530.1929665797816</v>
      </c>
      <c r="BG220" s="53">
        <f t="shared" si="288"/>
        <v>-45.229252908544403</v>
      </c>
      <c r="BH220" s="53">
        <f t="shared" si="289"/>
        <v>618.49582140251493</v>
      </c>
      <c r="BI220" s="53">
        <f t="shared" si="263"/>
        <v>6103.4595350737518</v>
      </c>
    </row>
    <row r="221" spans="1:61" x14ac:dyDescent="0.2">
      <c r="A221" s="37" t="s">
        <v>8</v>
      </c>
      <c r="B221" s="37" t="s">
        <v>76</v>
      </c>
      <c r="C221" s="37" t="s">
        <v>77</v>
      </c>
      <c r="D221" s="21"/>
      <c r="E221" s="55">
        <f t="shared" si="264"/>
        <v>13</v>
      </c>
      <c r="F221" s="27">
        <f t="shared" si="290"/>
        <v>7563.9242037509875</v>
      </c>
      <c r="G221" s="27">
        <f t="shared" si="291"/>
        <v>378.19621018754941</v>
      </c>
      <c r="H221" s="28">
        <f t="shared" si="292"/>
        <v>25</v>
      </c>
      <c r="I221" s="27">
        <f t="shared" si="265"/>
        <v>500000</v>
      </c>
      <c r="J221" s="56">
        <f t="shared" si="247"/>
        <v>1.2889999999999999</v>
      </c>
      <c r="K221" s="52">
        <f t="shared" si="248"/>
        <v>644.5</v>
      </c>
      <c r="L221" s="28"/>
      <c r="M221" s="96">
        <f t="shared" si="266"/>
        <v>3.783235753468869</v>
      </c>
      <c r="N221" s="9">
        <v>0</v>
      </c>
      <c r="O221" s="30">
        <f t="shared" si="282"/>
        <v>0.97386955372619488</v>
      </c>
      <c r="P221" s="30">
        <f t="shared" si="267"/>
        <v>3.6843781148717118E-3</v>
      </c>
      <c r="Q221" s="30">
        <f t="shared" si="268"/>
        <v>0</v>
      </c>
      <c r="R221" s="30">
        <f t="shared" si="249"/>
        <v>0.97018517561132311</v>
      </c>
      <c r="S221" s="28"/>
      <c r="T221" s="52">
        <f t="shared" si="269"/>
        <v>578.96544969022284</v>
      </c>
      <c r="U221" s="52">
        <f t="shared" si="250"/>
        <v>625.28434568149771</v>
      </c>
      <c r="V221" s="19"/>
      <c r="W221" s="19"/>
      <c r="X221" s="53">
        <f t="shared" si="251"/>
        <v>7338.4071319268896</v>
      </c>
      <c r="Y221" s="53">
        <f t="shared" si="252"/>
        <v>-366.9203565963445</v>
      </c>
      <c r="Z221" s="53">
        <f t="shared" si="253"/>
        <v>-24.254629390283078</v>
      </c>
      <c r="AA221" s="53">
        <f t="shared" si="270"/>
        <v>-1842.1890574358558</v>
      </c>
      <c r="AB221" s="53">
        <f t="shared" si="254"/>
        <v>5105.0430885044061</v>
      </c>
      <c r="AC221" s="53">
        <f t="shared" si="283"/>
        <v>-46.694323662689108</v>
      </c>
      <c r="AD221" s="53">
        <f t="shared" si="284"/>
        <v>619.86293544831017</v>
      </c>
      <c r="AE221" s="53">
        <f t="shared" si="255"/>
        <v>5678.2117002900268</v>
      </c>
      <c r="AF221" s="19"/>
      <c r="AG221" s="46"/>
      <c r="AH221" s="19"/>
      <c r="AI221" s="55">
        <f t="shared" si="271"/>
        <v>13</v>
      </c>
      <c r="AJ221" s="27">
        <f t="shared" si="285"/>
        <v>7563.9242037509875</v>
      </c>
      <c r="AK221" s="27">
        <f t="shared" si="286"/>
        <v>378.19621018754941</v>
      </c>
      <c r="AL221" s="28">
        <f t="shared" si="287"/>
        <v>25</v>
      </c>
      <c r="AM221" s="27">
        <f t="shared" si="272"/>
        <v>500000</v>
      </c>
      <c r="AN221" s="56">
        <f t="shared" si="273"/>
        <v>1.2889999999999999</v>
      </c>
      <c r="AO221" s="52">
        <f t="shared" si="256"/>
        <v>644.5</v>
      </c>
      <c r="AP221" s="28"/>
      <c r="AQ221" s="9">
        <f t="shared" si="274"/>
        <v>3.2370310915618012</v>
      </c>
      <c r="AR221" s="9">
        <f t="shared" si="275"/>
        <v>0</v>
      </c>
      <c r="AS221" s="30">
        <f t="shared" si="276"/>
        <v>0.97760338672742508</v>
      </c>
      <c r="AT221" s="30">
        <f t="shared" si="277"/>
        <v>3.1645325580527905E-3</v>
      </c>
      <c r="AU221" s="30">
        <f t="shared" si="278"/>
        <v>0</v>
      </c>
      <c r="AV221" s="30">
        <f t="shared" si="257"/>
        <v>0.97443885416937226</v>
      </c>
      <c r="AW221" s="28"/>
      <c r="AX221" s="52">
        <f t="shared" si="279"/>
        <v>581.18521340945426</v>
      </c>
      <c r="AY221" s="52">
        <f t="shared" si="258"/>
        <v>628.02584151216047</v>
      </c>
      <c r="AZ221" s="19"/>
      <c r="BA221" s="19"/>
      <c r="BB221" s="53">
        <f t="shared" si="259"/>
        <v>7338.4071319268896</v>
      </c>
      <c r="BC221" s="53">
        <f t="shared" si="260"/>
        <v>-366.9203565963445</v>
      </c>
      <c r="BD221" s="53">
        <f t="shared" si="261"/>
        <v>-24.254629390283078</v>
      </c>
      <c r="BE221" s="53">
        <f t="shared" si="280"/>
        <v>-1582.2662790263953</v>
      </c>
      <c r="BF221" s="53">
        <f t="shared" si="262"/>
        <v>5364.9658669138662</v>
      </c>
      <c r="BG221" s="53">
        <f t="shared" si="288"/>
        <v>-46.694323662689108</v>
      </c>
      <c r="BH221" s="53">
        <f t="shared" si="289"/>
        <v>620.04516946741239</v>
      </c>
      <c r="BI221" s="53">
        <f t="shared" si="263"/>
        <v>5938.3167127185889</v>
      </c>
    </row>
    <row r="222" spans="1:61" x14ac:dyDescent="0.2">
      <c r="A222" s="21">
        <v>1</v>
      </c>
      <c r="B222" s="60">
        <f>B127</f>
        <v>200</v>
      </c>
      <c r="C222" s="60">
        <f>C127</f>
        <v>248</v>
      </c>
      <c r="D222" s="21"/>
      <c r="E222" s="55">
        <f t="shared" si="264"/>
        <v>14</v>
      </c>
      <c r="F222" s="27">
        <f t="shared" si="290"/>
        <v>7563.9242037509875</v>
      </c>
      <c r="G222" s="27">
        <f t="shared" si="291"/>
        <v>378.19621018754941</v>
      </c>
      <c r="H222" s="28">
        <f t="shared" si="292"/>
        <v>25</v>
      </c>
      <c r="I222" s="27">
        <f t="shared" si="265"/>
        <v>500000</v>
      </c>
      <c r="J222" s="56">
        <f t="shared" si="247"/>
        <v>1.393</v>
      </c>
      <c r="K222" s="52">
        <f t="shared" si="248"/>
        <v>696.5</v>
      </c>
      <c r="L222" s="28"/>
      <c r="M222" s="96">
        <f t="shared" si="266"/>
        <v>4.1592141081829732</v>
      </c>
      <c r="N222" s="9">
        <v>0</v>
      </c>
      <c r="O222" s="30">
        <f t="shared" si="282"/>
        <v>0.97018517561132311</v>
      </c>
      <c r="P222" s="30">
        <f t="shared" si="267"/>
        <v>4.0352078699525907E-3</v>
      </c>
      <c r="Q222" s="30">
        <f t="shared" si="268"/>
        <v>0</v>
      </c>
      <c r="R222" s="30">
        <f t="shared" si="249"/>
        <v>0.96614996774137052</v>
      </c>
      <c r="S222" s="28"/>
      <c r="T222" s="52">
        <f t="shared" si="269"/>
        <v>625.28434568149771</v>
      </c>
      <c r="U222" s="52">
        <f t="shared" si="250"/>
        <v>672.92345253186454</v>
      </c>
      <c r="V222" s="19"/>
      <c r="W222" s="19"/>
      <c r="X222" s="53">
        <f t="shared" si="251"/>
        <v>7307.8851254521887</v>
      </c>
      <c r="Y222" s="53">
        <f t="shared" si="252"/>
        <v>-365.39425627260943</v>
      </c>
      <c r="Z222" s="53">
        <f t="shared" si="253"/>
        <v>-24.153749193534264</v>
      </c>
      <c r="AA222" s="53">
        <f t="shared" si="270"/>
        <v>-2017.6039349762952</v>
      </c>
      <c r="AB222" s="53">
        <f t="shared" si="254"/>
        <v>4900.7331850097498</v>
      </c>
      <c r="AC222" s="53">
        <f t="shared" si="283"/>
        <v>-48.075047436753948</v>
      </c>
      <c r="AD222" s="53">
        <f t="shared" si="284"/>
        <v>621.28508593852473</v>
      </c>
      <c r="AE222" s="53">
        <f t="shared" si="255"/>
        <v>5473.94322351152</v>
      </c>
      <c r="AF222" s="19"/>
      <c r="AG222" s="46"/>
      <c r="AH222" s="19"/>
      <c r="AI222" s="55">
        <f t="shared" si="271"/>
        <v>14</v>
      </c>
      <c r="AJ222" s="27">
        <f t="shared" si="285"/>
        <v>7563.9242037509875</v>
      </c>
      <c r="AK222" s="27">
        <f t="shared" si="286"/>
        <v>378.19621018754941</v>
      </c>
      <c r="AL222" s="28">
        <f t="shared" si="287"/>
        <v>25</v>
      </c>
      <c r="AM222" s="27">
        <f t="shared" si="272"/>
        <v>500000</v>
      </c>
      <c r="AN222" s="56">
        <f t="shared" si="273"/>
        <v>1.393</v>
      </c>
      <c r="AO222" s="52">
        <f t="shared" si="256"/>
        <v>696.5</v>
      </c>
      <c r="AP222" s="28"/>
      <c r="AQ222" s="9">
        <f t="shared" si="274"/>
        <v>3.5587275713140567</v>
      </c>
      <c r="AR222" s="9">
        <f t="shared" si="275"/>
        <v>0</v>
      </c>
      <c r="AS222" s="30">
        <f t="shared" si="276"/>
        <v>0.97443885416937226</v>
      </c>
      <c r="AT222" s="30">
        <f t="shared" si="277"/>
        <v>3.4677624168922227E-3</v>
      </c>
      <c r="AU222" s="30">
        <f t="shared" si="278"/>
        <v>0</v>
      </c>
      <c r="AV222" s="30">
        <f t="shared" si="257"/>
        <v>0.97097109175248009</v>
      </c>
      <c r="AW222" s="28"/>
      <c r="AX222" s="52">
        <f t="shared" si="279"/>
        <v>628.02584151216047</v>
      </c>
      <c r="AY222" s="52">
        <f t="shared" si="258"/>
        <v>676.2813654056024</v>
      </c>
      <c r="AZ222" s="19"/>
      <c r="BA222" s="19"/>
      <c r="BB222" s="53">
        <f t="shared" si="259"/>
        <v>7307.8851254521887</v>
      </c>
      <c r="BC222" s="53">
        <f t="shared" si="260"/>
        <v>-365.39425627260943</v>
      </c>
      <c r="BD222" s="53">
        <f t="shared" si="261"/>
        <v>-24.153749193534264</v>
      </c>
      <c r="BE222" s="53">
        <f t="shared" si="280"/>
        <v>-1733.8812084461113</v>
      </c>
      <c r="BF222" s="53">
        <f t="shared" si="262"/>
        <v>5184.4559115399334</v>
      </c>
      <c r="BG222" s="53">
        <f t="shared" si="288"/>
        <v>-48.075047436753948</v>
      </c>
      <c r="BH222" s="53">
        <f t="shared" si="289"/>
        <v>621.51015214680865</v>
      </c>
      <c r="BI222" s="53">
        <f t="shared" si="263"/>
        <v>5757.8910162499878</v>
      </c>
    </row>
    <row r="223" spans="1:61" x14ac:dyDescent="0.2">
      <c r="A223" s="39" t="s">
        <v>74</v>
      </c>
      <c r="B223" s="60">
        <f>B128</f>
        <v>25</v>
      </c>
      <c r="C223" s="60">
        <f>C128</f>
        <v>25</v>
      </c>
      <c r="D223" s="21"/>
      <c r="E223" s="55">
        <f t="shared" si="264"/>
        <v>15</v>
      </c>
      <c r="F223" s="27">
        <f t="shared" si="290"/>
        <v>7563.9242037509875</v>
      </c>
      <c r="G223" s="27">
        <f t="shared" si="291"/>
        <v>378.19621018754941</v>
      </c>
      <c r="H223" s="28">
        <f t="shared" si="292"/>
        <v>25</v>
      </c>
      <c r="I223" s="27">
        <f t="shared" si="265"/>
        <v>500000</v>
      </c>
      <c r="J223" s="56">
        <f t="shared" si="247"/>
        <v>1.5</v>
      </c>
      <c r="K223" s="52">
        <f t="shared" si="248"/>
        <v>750</v>
      </c>
      <c r="L223" s="28"/>
      <c r="M223" s="96">
        <f t="shared" si="266"/>
        <v>4.5732759569250323</v>
      </c>
      <c r="N223" s="9">
        <v>0</v>
      </c>
      <c r="O223" s="30">
        <f t="shared" si="282"/>
        <v>0.96614996774137052</v>
      </c>
      <c r="P223" s="30">
        <f t="shared" si="267"/>
        <v>4.4184704182555047E-3</v>
      </c>
      <c r="Q223" s="30">
        <f t="shared" si="268"/>
        <v>0</v>
      </c>
      <c r="R223" s="30">
        <f t="shared" si="249"/>
        <v>0.96173149732311503</v>
      </c>
      <c r="S223" s="28"/>
      <c r="T223" s="52">
        <f t="shared" si="269"/>
        <v>672.92345253186454</v>
      </c>
      <c r="U223" s="52">
        <f t="shared" si="250"/>
        <v>721.29862299233628</v>
      </c>
      <c r="V223" s="19"/>
      <c r="W223" s="19"/>
      <c r="X223" s="53">
        <f t="shared" si="251"/>
        <v>7274.4641501119877</v>
      </c>
      <c r="Y223" s="53">
        <f t="shared" si="252"/>
        <v>-363.72320750559942</v>
      </c>
      <c r="Z223" s="53">
        <f t="shared" si="253"/>
        <v>-24.043287433077875</v>
      </c>
      <c r="AA223" s="53">
        <f t="shared" si="270"/>
        <v>-2209.2352091277526</v>
      </c>
      <c r="AB223" s="53">
        <f t="shared" si="254"/>
        <v>4677.462446045558</v>
      </c>
      <c r="AC223" s="53">
        <f t="shared" si="283"/>
        <v>-48.87850099274138</v>
      </c>
      <c r="AD223" s="53">
        <f t="shared" si="284"/>
        <v>622.58952620712739</v>
      </c>
      <c r="AE223" s="53">
        <f t="shared" si="255"/>
        <v>5251.1734712599437</v>
      </c>
      <c r="AF223" s="19"/>
      <c r="AG223" s="46"/>
      <c r="AH223" s="19"/>
      <c r="AI223" s="55">
        <f t="shared" si="271"/>
        <v>15</v>
      </c>
      <c r="AJ223" s="27">
        <f t="shared" si="285"/>
        <v>7563.9242037509875</v>
      </c>
      <c r="AK223" s="27">
        <f t="shared" si="286"/>
        <v>378.19621018754941</v>
      </c>
      <c r="AL223" s="28">
        <f t="shared" si="287"/>
        <v>25</v>
      </c>
      <c r="AM223" s="27">
        <f t="shared" si="272"/>
        <v>500000</v>
      </c>
      <c r="AN223" s="56">
        <f t="shared" si="273"/>
        <v>1.5</v>
      </c>
      <c r="AO223" s="52">
        <f t="shared" si="256"/>
        <v>750</v>
      </c>
      <c r="AP223" s="28"/>
      <c r="AQ223" s="9">
        <f t="shared" si="274"/>
        <v>3.9130092406439809</v>
      </c>
      <c r="AR223" s="9">
        <f t="shared" si="275"/>
        <v>0</v>
      </c>
      <c r="AS223" s="30">
        <f t="shared" si="276"/>
        <v>0.97097109175248009</v>
      </c>
      <c r="AT223" s="30">
        <f t="shared" si="277"/>
        <v>3.7994188544256289E-3</v>
      </c>
      <c r="AU223" s="30">
        <f t="shared" si="278"/>
        <v>0</v>
      </c>
      <c r="AV223" s="30">
        <f t="shared" si="257"/>
        <v>0.9671716728980545</v>
      </c>
      <c r="AW223" s="28"/>
      <c r="AX223" s="52">
        <f t="shared" si="279"/>
        <v>676.2813654056024</v>
      </c>
      <c r="AY223" s="52">
        <f t="shared" si="258"/>
        <v>725.37875467354093</v>
      </c>
      <c r="AZ223" s="19"/>
      <c r="BA223" s="19"/>
      <c r="BB223" s="53">
        <f t="shared" si="259"/>
        <v>7274.4641501119877</v>
      </c>
      <c r="BC223" s="53">
        <f t="shared" si="260"/>
        <v>-363.72320750559942</v>
      </c>
      <c r="BD223" s="53">
        <f t="shared" si="261"/>
        <v>-24.043287433077875</v>
      </c>
      <c r="BE223" s="53">
        <f t="shared" si="280"/>
        <v>-1899.7094272128145</v>
      </c>
      <c r="BF223" s="53">
        <f t="shared" si="262"/>
        <v>4986.9882279604963</v>
      </c>
      <c r="BG223" s="53">
        <f t="shared" si="288"/>
        <v>-48.87850099274138</v>
      </c>
      <c r="BH223" s="53">
        <f t="shared" si="289"/>
        <v>622.86519787140173</v>
      </c>
      <c r="BI223" s="53">
        <f t="shared" si="263"/>
        <v>5560.9749248391563</v>
      </c>
    </row>
    <row r="224" spans="1:61" x14ac:dyDescent="0.2">
      <c r="A224" s="19"/>
      <c r="B224" s="19"/>
      <c r="C224" s="19"/>
      <c r="D224" s="21"/>
      <c r="E224" s="55">
        <f t="shared" si="264"/>
        <v>16</v>
      </c>
      <c r="F224" s="27">
        <f t="shared" si="290"/>
        <v>7563.9242037509875</v>
      </c>
      <c r="G224" s="27">
        <f t="shared" si="291"/>
        <v>378.19621018754941</v>
      </c>
      <c r="H224" s="28">
        <f t="shared" si="292"/>
        <v>25</v>
      </c>
      <c r="I224" s="27">
        <f t="shared" si="265"/>
        <v>500000</v>
      </c>
      <c r="J224" s="56">
        <f t="shared" si="247"/>
        <v>1.611</v>
      </c>
      <c r="K224" s="52">
        <f t="shared" si="248"/>
        <v>805.5</v>
      </c>
      <c r="L224" s="28"/>
      <c r="M224" s="96">
        <f t="shared" si="266"/>
        <v>5.0352548648284623</v>
      </c>
      <c r="N224" s="9">
        <v>0</v>
      </c>
      <c r="O224" s="30">
        <f t="shared" si="282"/>
        <v>0.96173149732311503</v>
      </c>
      <c r="P224" s="30">
        <f t="shared" si="267"/>
        <v>4.8425632005549765E-3</v>
      </c>
      <c r="Q224" s="30">
        <f t="shared" si="268"/>
        <v>0</v>
      </c>
      <c r="R224" s="30">
        <f t="shared" si="249"/>
        <v>0.95688893412256004</v>
      </c>
      <c r="S224" s="28"/>
      <c r="T224" s="52">
        <f t="shared" si="269"/>
        <v>721.29862299233628</v>
      </c>
      <c r="U224" s="52">
        <f t="shared" si="250"/>
        <v>770.77403643572211</v>
      </c>
      <c r="V224" s="19"/>
      <c r="W224" s="19"/>
      <c r="X224" s="53">
        <f t="shared" si="251"/>
        <v>7237.8353691111161</v>
      </c>
      <c r="Y224" s="53">
        <f t="shared" si="252"/>
        <v>-361.89176845555585</v>
      </c>
      <c r="Z224" s="53">
        <f t="shared" si="253"/>
        <v>-23.922223353064002</v>
      </c>
      <c r="AA224" s="53">
        <f t="shared" si="270"/>
        <v>-2421.2816002774885</v>
      </c>
      <c r="AB224" s="53">
        <f t="shared" si="254"/>
        <v>4430.7397770250082</v>
      </c>
      <c r="AC224" s="53">
        <f t="shared" si="283"/>
        <v>-50.06224528774117</v>
      </c>
      <c r="AD224" s="53">
        <f t="shared" si="284"/>
        <v>623.70421343196824</v>
      </c>
      <c r="AE224" s="53">
        <f t="shared" si="255"/>
        <v>5004.3817451692348</v>
      </c>
      <c r="AF224" s="19"/>
      <c r="AG224" s="46"/>
      <c r="AH224" s="19"/>
      <c r="AI224" s="55">
        <f t="shared" si="271"/>
        <v>16</v>
      </c>
      <c r="AJ224" s="27">
        <f t="shared" si="285"/>
        <v>7563.9242037509875</v>
      </c>
      <c r="AK224" s="27">
        <f t="shared" si="286"/>
        <v>378.19621018754941</v>
      </c>
      <c r="AL224" s="28">
        <f t="shared" si="287"/>
        <v>25</v>
      </c>
      <c r="AM224" s="27">
        <f t="shared" si="272"/>
        <v>500000</v>
      </c>
      <c r="AN224" s="56">
        <f t="shared" si="273"/>
        <v>1.611</v>
      </c>
      <c r="AO224" s="52">
        <f t="shared" si="256"/>
        <v>805.5</v>
      </c>
      <c r="AP224" s="28"/>
      <c r="AQ224" s="9">
        <f t="shared" si="274"/>
        <v>4.3082899437188535</v>
      </c>
      <c r="AR224" s="9">
        <f t="shared" si="275"/>
        <v>0</v>
      </c>
      <c r="AS224" s="30">
        <f t="shared" si="276"/>
        <v>0.9671716728980545</v>
      </c>
      <c r="AT224" s="30">
        <f t="shared" si="277"/>
        <v>4.1668559921964289E-3</v>
      </c>
      <c r="AU224" s="30">
        <f t="shared" si="278"/>
        <v>0</v>
      </c>
      <c r="AV224" s="30">
        <f t="shared" si="257"/>
        <v>0.96300481690585804</v>
      </c>
      <c r="AW224" s="28"/>
      <c r="AX224" s="52">
        <f t="shared" si="279"/>
        <v>725.37875467354093</v>
      </c>
      <c r="AY224" s="52">
        <f t="shared" si="258"/>
        <v>775.70038001766864</v>
      </c>
      <c r="AZ224" s="19"/>
      <c r="BA224" s="19"/>
      <c r="BB224" s="53">
        <f t="shared" si="259"/>
        <v>7237.8353691111161</v>
      </c>
      <c r="BC224" s="53">
        <f t="shared" si="260"/>
        <v>-361.89176845555585</v>
      </c>
      <c r="BD224" s="53">
        <f t="shared" si="261"/>
        <v>-23.922223353064002</v>
      </c>
      <c r="BE224" s="53">
        <f t="shared" si="280"/>
        <v>-2083.4279960982144</v>
      </c>
      <c r="BF224" s="53">
        <f t="shared" si="262"/>
        <v>4768.5933812042822</v>
      </c>
      <c r="BG224" s="53">
        <f t="shared" si="288"/>
        <v>-50.06224528774117</v>
      </c>
      <c r="BH224" s="53">
        <f t="shared" si="289"/>
        <v>624.03917646802927</v>
      </c>
      <c r="BI224" s="53">
        <f t="shared" si="263"/>
        <v>5342.5703123845697</v>
      </c>
    </row>
    <row r="225" spans="1:61" x14ac:dyDescent="0.2">
      <c r="A225" s="92"/>
      <c r="B225" s="93" t="s">
        <v>78</v>
      </c>
      <c r="C225" s="93" t="s">
        <v>79</v>
      </c>
      <c r="D225" s="21"/>
      <c r="E225" s="55">
        <f t="shared" si="264"/>
        <v>17</v>
      </c>
      <c r="F225" s="27">
        <f t="shared" si="290"/>
        <v>7563.9242037509875</v>
      </c>
      <c r="G225" s="27">
        <f t="shared" si="291"/>
        <v>378.19621018754941</v>
      </c>
      <c r="H225" s="28">
        <f t="shared" si="292"/>
        <v>25</v>
      </c>
      <c r="I225" s="27">
        <f t="shared" si="265"/>
        <v>500000</v>
      </c>
      <c r="J225" s="56">
        <f t="shared" si="247"/>
        <v>1.7250000000000001</v>
      </c>
      <c r="K225" s="52">
        <f t="shared" si="248"/>
        <v>862.5</v>
      </c>
      <c r="L225" s="28"/>
      <c r="M225" s="96">
        <f t="shared" si="266"/>
        <v>5.5481792079796692</v>
      </c>
      <c r="N225" s="9">
        <v>0</v>
      </c>
      <c r="O225" s="30">
        <f t="shared" si="282"/>
        <v>0.95688893412256004</v>
      </c>
      <c r="P225" s="30">
        <f t="shared" si="267"/>
        <v>5.308991288644615E-3</v>
      </c>
      <c r="Q225" s="30">
        <f t="shared" si="268"/>
        <v>0</v>
      </c>
      <c r="R225" s="30">
        <f t="shared" si="249"/>
        <v>0.95157994283391545</v>
      </c>
      <c r="S225" s="28"/>
      <c r="T225" s="52">
        <f t="shared" si="269"/>
        <v>770.77403643572211</v>
      </c>
      <c r="U225" s="52">
        <f t="shared" si="250"/>
        <v>820.73770069425211</v>
      </c>
      <c r="V225" s="19"/>
      <c r="W225" s="28"/>
      <c r="X225" s="53">
        <f t="shared" si="251"/>
        <v>7197.6785614054343</v>
      </c>
      <c r="Y225" s="53">
        <f t="shared" si="252"/>
        <v>-359.88392807027174</v>
      </c>
      <c r="Z225" s="53">
        <f t="shared" si="253"/>
        <v>-23.789498570847886</v>
      </c>
      <c r="AA225" s="53">
        <f t="shared" si="270"/>
        <v>-2654.4956443223077</v>
      </c>
      <c r="AB225" s="53">
        <f t="shared" si="254"/>
        <v>4159.5094904420075</v>
      </c>
      <c r="AC225" s="53">
        <f t="shared" si="283"/>
        <v>-50.641984586938918</v>
      </c>
      <c r="AD225" s="53">
        <f t="shared" si="284"/>
        <v>624.63407086735833</v>
      </c>
      <c r="AE225" s="53">
        <f t="shared" si="255"/>
        <v>4733.5015767224268</v>
      </c>
      <c r="AF225" s="19"/>
      <c r="AG225" s="46"/>
      <c r="AH225" s="19"/>
      <c r="AI225" s="55">
        <f t="shared" si="271"/>
        <v>17</v>
      </c>
      <c r="AJ225" s="27">
        <f t="shared" si="285"/>
        <v>7563.9242037509875</v>
      </c>
      <c r="AK225" s="27">
        <f t="shared" si="286"/>
        <v>378.19621018754941</v>
      </c>
      <c r="AL225" s="28">
        <f t="shared" si="287"/>
        <v>25</v>
      </c>
      <c r="AM225" s="27">
        <f t="shared" si="272"/>
        <v>500000</v>
      </c>
      <c r="AN225" s="56">
        <f t="shared" si="273"/>
        <v>1.7250000000000001</v>
      </c>
      <c r="AO225" s="52">
        <f t="shared" si="256"/>
        <v>862.5</v>
      </c>
      <c r="AP225" s="28"/>
      <c r="AQ225" s="9">
        <f t="shared" si="274"/>
        <v>4.7471608348276053</v>
      </c>
      <c r="AR225" s="9">
        <f t="shared" si="275"/>
        <v>0</v>
      </c>
      <c r="AS225" s="30">
        <f t="shared" si="276"/>
        <v>0.96300481690585804</v>
      </c>
      <c r="AT225" s="30">
        <f t="shared" si="277"/>
        <v>4.5715387505658178E-3</v>
      </c>
      <c r="AU225" s="30">
        <f t="shared" si="278"/>
        <v>0</v>
      </c>
      <c r="AV225" s="30">
        <f t="shared" si="257"/>
        <v>0.95843327815529222</v>
      </c>
      <c r="AW225" s="28"/>
      <c r="AX225" s="52">
        <f t="shared" si="279"/>
        <v>775.70038001766864</v>
      </c>
      <c r="AY225" s="52">
        <f t="shared" si="258"/>
        <v>826.64870240893958</v>
      </c>
      <c r="AZ225" s="19"/>
      <c r="BA225" s="28"/>
      <c r="BB225" s="53">
        <f t="shared" si="259"/>
        <v>7197.6785614054343</v>
      </c>
      <c r="BC225" s="53">
        <f t="shared" si="260"/>
        <v>-359.88392807027174</v>
      </c>
      <c r="BD225" s="53">
        <f t="shared" si="261"/>
        <v>-23.789498570847886</v>
      </c>
      <c r="BE225" s="53">
        <f t="shared" si="280"/>
        <v>-2285.7693752829091</v>
      </c>
      <c r="BF225" s="53">
        <f t="shared" si="262"/>
        <v>4528.2357594814057</v>
      </c>
      <c r="BG225" s="53">
        <f t="shared" si="288"/>
        <v>-50.641984586938918</v>
      </c>
      <c r="BH225" s="53">
        <f t="shared" si="289"/>
        <v>625.03850462877108</v>
      </c>
      <c r="BI225" s="53">
        <f t="shared" si="263"/>
        <v>5102.6322795232381</v>
      </c>
    </row>
    <row r="226" spans="1:61" x14ac:dyDescent="0.2">
      <c r="A226" s="35" t="s">
        <v>80</v>
      </c>
      <c r="B226" s="90">
        <f>AE300</f>
        <v>11332.523505912677</v>
      </c>
      <c r="C226" s="90">
        <f>BI300</f>
        <v>18000.339075650663</v>
      </c>
      <c r="D226" s="21"/>
      <c r="E226" s="55">
        <f t="shared" si="264"/>
        <v>18</v>
      </c>
      <c r="F226" s="27">
        <f t="shared" si="290"/>
        <v>7563.9242037509875</v>
      </c>
      <c r="G226" s="27">
        <f t="shared" si="291"/>
        <v>378.19621018754941</v>
      </c>
      <c r="H226" s="28">
        <f t="shared" si="292"/>
        <v>25</v>
      </c>
      <c r="I226" s="27">
        <f t="shared" si="265"/>
        <v>500000</v>
      </c>
      <c r="J226" s="56">
        <f t="shared" si="247"/>
        <v>1.8440000000000001</v>
      </c>
      <c r="K226" s="52">
        <f t="shared" si="248"/>
        <v>922</v>
      </c>
      <c r="L226" s="28"/>
      <c r="M226" s="96">
        <f t="shared" si="266"/>
        <v>6.1076584218043202</v>
      </c>
      <c r="N226" s="9">
        <v>0</v>
      </c>
      <c r="O226" s="30">
        <f t="shared" si="282"/>
        <v>0.95157994283391545</v>
      </c>
      <c r="P226" s="30">
        <f t="shared" si="267"/>
        <v>5.8119252518696379E-3</v>
      </c>
      <c r="Q226" s="30">
        <f t="shared" si="268"/>
        <v>0</v>
      </c>
      <c r="R226" s="30">
        <f t="shared" si="249"/>
        <v>0.94576801758204576</v>
      </c>
      <c r="S226" s="28"/>
      <c r="T226" s="52">
        <f t="shared" si="269"/>
        <v>820.73770069425211</v>
      </c>
      <c r="U226" s="52">
        <f t="shared" si="250"/>
        <v>871.99811221064624</v>
      </c>
      <c r="V226" s="19"/>
      <c r="W226" s="19"/>
      <c r="X226" s="53">
        <f t="shared" si="251"/>
        <v>7153.7175993224255</v>
      </c>
      <c r="Y226" s="53">
        <f t="shared" si="252"/>
        <v>-357.68587996612132</v>
      </c>
      <c r="Z226" s="53">
        <f t="shared" si="253"/>
        <v>-23.644200439551145</v>
      </c>
      <c r="AA226" s="53">
        <f t="shared" si="270"/>
        <v>-2905.9626259348188</v>
      </c>
      <c r="AB226" s="53">
        <f t="shared" si="254"/>
        <v>3866.4248929819341</v>
      </c>
      <c r="AC226" s="53">
        <f t="shared" si="283"/>
        <v>-52.040001612162044</v>
      </c>
      <c r="AD226" s="53">
        <f t="shared" si="284"/>
        <v>625.30732075885362</v>
      </c>
      <c r="AE226" s="53">
        <f t="shared" si="255"/>
        <v>4439.6922121286261</v>
      </c>
      <c r="AF226" s="19"/>
      <c r="AG226" s="46"/>
      <c r="AH226" s="19"/>
      <c r="AI226" s="55">
        <f t="shared" si="271"/>
        <v>18</v>
      </c>
      <c r="AJ226" s="27">
        <f t="shared" si="285"/>
        <v>7563.9242037509875</v>
      </c>
      <c r="AK226" s="27">
        <f t="shared" si="286"/>
        <v>378.19621018754941</v>
      </c>
      <c r="AL226" s="28">
        <f t="shared" si="287"/>
        <v>25</v>
      </c>
      <c r="AM226" s="27">
        <f t="shared" si="272"/>
        <v>500000</v>
      </c>
      <c r="AN226" s="56">
        <f t="shared" si="273"/>
        <v>1.8440000000000001</v>
      </c>
      <c r="AO226" s="52">
        <f t="shared" si="256"/>
        <v>922</v>
      </c>
      <c r="AP226" s="28"/>
      <c r="AQ226" s="9">
        <f t="shared" si="274"/>
        <v>5.2258652371563219</v>
      </c>
      <c r="AR226" s="9">
        <f t="shared" si="275"/>
        <v>0</v>
      </c>
      <c r="AS226" s="30">
        <f t="shared" si="276"/>
        <v>0.95843327815529222</v>
      </c>
      <c r="AT226" s="30">
        <f t="shared" si="277"/>
        <v>5.0086431504455173E-3</v>
      </c>
      <c r="AU226" s="30">
        <f t="shared" si="278"/>
        <v>0</v>
      </c>
      <c r="AV226" s="30">
        <f t="shared" si="257"/>
        <v>0.95342463500484675</v>
      </c>
      <c r="AW226" s="28"/>
      <c r="AX226" s="52">
        <f t="shared" si="279"/>
        <v>826.64870240893958</v>
      </c>
      <c r="AY226" s="52">
        <f t="shared" si="258"/>
        <v>879.05751347446869</v>
      </c>
      <c r="AZ226" s="19"/>
      <c r="BA226" s="19"/>
      <c r="BB226" s="53">
        <f t="shared" si="259"/>
        <v>7153.7175993224255</v>
      </c>
      <c r="BC226" s="53">
        <f t="shared" si="260"/>
        <v>-357.68587996612132</v>
      </c>
      <c r="BD226" s="53">
        <f t="shared" si="261"/>
        <v>-23.644200439551145</v>
      </c>
      <c r="BE226" s="53">
        <f t="shared" si="280"/>
        <v>-2504.3215752227588</v>
      </c>
      <c r="BF226" s="53">
        <f t="shared" si="262"/>
        <v>4268.0659436939941</v>
      </c>
      <c r="BG226" s="53">
        <f t="shared" si="288"/>
        <v>-52.040001612162044</v>
      </c>
      <c r="BH226" s="53">
        <f t="shared" si="289"/>
        <v>625.79259114599199</v>
      </c>
      <c r="BI226" s="53">
        <f t="shared" si="263"/>
        <v>4841.8185332278244</v>
      </c>
    </row>
    <row r="227" spans="1:61" x14ac:dyDescent="0.2">
      <c r="A227" s="35" t="s">
        <v>81</v>
      </c>
      <c r="B227" s="222">
        <f>F208+NPV(B211,F209:F293)</f>
        <v>226640.28189781847</v>
      </c>
      <c r="C227" s="222"/>
      <c r="D227" s="19"/>
      <c r="E227" s="55">
        <f t="shared" si="264"/>
        <v>19</v>
      </c>
      <c r="F227" s="27">
        <f t="shared" si="290"/>
        <v>7563.9242037509875</v>
      </c>
      <c r="G227" s="27">
        <f t="shared" si="291"/>
        <v>378.19621018754941</v>
      </c>
      <c r="H227" s="28">
        <f t="shared" si="292"/>
        <v>25</v>
      </c>
      <c r="I227" s="27">
        <f t="shared" si="265"/>
        <v>500000</v>
      </c>
      <c r="J227" s="56">
        <f t="shared" si="247"/>
        <v>1.9670000000000001</v>
      </c>
      <c r="K227" s="52">
        <f t="shared" si="248"/>
        <v>983.5</v>
      </c>
      <c r="L227" s="28"/>
      <c r="M227" s="96">
        <f t="shared" si="266"/>
        <v>6.7171775808640408</v>
      </c>
      <c r="N227" s="9">
        <v>0</v>
      </c>
      <c r="O227" s="30">
        <f t="shared" si="282"/>
        <v>0.94576801758204576</v>
      </c>
      <c r="P227" s="30">
        <f t="shared" si="267"/>
        <v>6.3528917244003455E-3</v>
      </c>
      <c r="Q227" s="30">
        <f t="shared" si="268"/>
        <v>0</v>
      </c>
      <c r="R227" s="30">
        <f t="shared" si="249"/>
        <v>0.93941512585764542</v>
      </c>
      <c r="S227" s="28"/>
      <c r="T227" s="52">
        <f t="shared" si="269"/>
        <v>871.99811221064624</v>
      </c>
      <c r="U227" s="52">
        <f t="shared" si="250"/>
        <v>923.91477628099426</v>
      </c>
      <c r="V227" s="19"/>
      <c r="W227" s="19"/>
      <c r="X227" s="53">
        <f t="shared" si="251"/>
        <v>7105.6648078444241</v>
      </c>
      <c r="Y227" s="53">
        <f t="shared" si="252"/>
        <v>-355.28324039222127</v>
      </c>
      <c r="Z227" s="53">
        <f t="shared" si="253"/>
        <v>-23.485378146441136</v>
      </c>
      <c r="AA227" s="53">
        <f t="shared" si="270"/>
        <v>-3176.4458622001725</v>
      </c>
      <c r="AB227" s="53">
        <f t="shared" si="254"/>
        <v>3550.4503271055896</v>
      </c>
      <c r="AC227" s="53">
        <f t="shared" si="283"/>
        <v>-52.806137999071964</v>
      </c>
      <c r="AD227" s="53">
        <f t="shared" si="284"/>
        <v>625.76790138214119</v>
      </c>
      <c r="AE227" s="53">
        <f t="shared" si="255"/>
        <v>4123.4120904886586</v>
      </c>
      <c r="AF227" s="19"/>
      <c r="AG227" s="46"/>
      <c r="AH227" s="19"/>
      <c r="AI227" s="55">
        <f t="shared" si="271"/>
        <v>19</v>
      </c>
      <c r="AJ227" s="27">
        <f t="shared" si="285"/>
        <v>7563.9242037509875</v>
      </c>
      <c r="AK227" s="27">
        <f t="shared" si="286"/>
        <v>378.19621018754941</v>
      </c>
      <c r="AL227" s="28">
        <f t="shared" si="287"/>
        <v>25</v>
      </c>
      <c r="AM227" s="27">
        <f t="shared" si="272"/>
        <v>500000</v>
      </c>
      <c r="AN227" s="56">
        <f t="shared" si="273"/>
        <v>1.9670000000000001</v>
      </c>
      <c r="AO227" s="52">
        <f t="shared" si="256"/>
        <v>983.5</v>
      </c>
      <c r="AP227" s="28"/>
      <c r="AQ227" s="9">
        <f t="shared" si="274"/>
        <v>5.7473850676267952</v>
      </c>
      <c r="AR227" s="9">
        <f t="shared" si="275"/>
        <v>0</v>
      </c>
      <c r="AS227" s="30">
        <f t="shared" si="276"/>
        <v>0.95342463500484675</v>
      </c>
      <c r="AT227" s="30">
        <f t="shared" si="277"/>
        <v>5.479698510334384E-3</v>
      </c>
      <c r="AU227" s="30">
        <f t="shared" si="278"/>
        <v>0</v>
      </c>
      <c r="AV227" s="30">
        <f t="shared" si="257"/>
        <v>0.94794493649451239</v>
      </c>
      <c r="AW227" s="28"/>
      <c r="AX227" s="52">
        <f t="shared" si="279"/>
        <v>879.05751347446869</v>
      </c>
      <c r="AY227" s="52">
        <f t="shared" si="258"/>
        <v>932.30384504235292</v>
      </c>
      <c r="AZ227" s="19"/>
      <c r="BA227" s="19"/>
      <c r="BB227" s="53">
        <f t="shared" si="259"/>
        <v>7105.6648078444241</v>
      </c>
      <c r="BC227" s="53">
        <f t="shared" si="260"/>
        <v>-355.28324039222127</v>
      </c>
      <c r="BD227" s="53">
        <f t="shared" si="261"/>
        <v>-23.485378146441136</v>
      </c>
      <c r="BE227" s="53">
        <f t="shared" si="280"/>
        <v>-2739.849255167192</v>
      </c>
      <c r="BF227" s="53">
        <f t="shared" si="262"/>
        <v>3987.0469341385701</v>
      </c>
      <c r="BG227" s="53">
        <f t="shared" si="288"/>
        <v>-52.806137999071964</v>
      </c>
      <c r="BH227" s="53">
        <f t="shared" si="289"/>
        <v>626.34745093221966</v>
      </c>
      <c r="BI227" s="53">
        <f t="shared" si="263"/>
        <v>4560.5882470717179</v>
      </c>
    </row>
    <row r="228" spans="1:61" x14ac:dyDescent="0.2">
      <c r="A228" s="34" t="s">
        <v>82</v>
      </c>
      <c r="B228" s="129">
        <f>B226/B227</f>
        <v>5.000224766320218E-2</v>
      </c>
      <c r="C228" s="130">
        <f>C226/B227</f>
        <v>7.942250567693071E-2</v>
      </c>
      <c r="D228" s="19"/>
      <c r="E228" s="55">
        <f t="shared" si="264"/>
        <v>20</v>
      </c>
      <c r="F228" s="27">
        <f t="shared" si="290"/>
        <v>7563.9242037509875</v>
      </c>
      <c r="G228" s="27">
        <f t="shared" si="291"/>
        <v>378.19621018754941</v>
      </c>
      <c r="H228" s="28">
        <f t="shared" si="292"/>
        <v>25</v>
      </c>
      <c r="I228" s="27">
        <f t="shared" si="265"/>
        <v>500000</v>
      </c>
      <c r="J228" s="56">
        <f t="shared" si="247"/>
        <v>2.0950000000000002</v>
      </c>
      <c r="K228" s="52">
        <f t="shared" si="248"/>
        <v>1047.5000000000002</v>
      </c>
      <c r="L228" s="28"/>
      <c r="M228" s="96">
        <f t="shared" si="266"/>
        <v>7.3785880403303681</v>
      </c>
      <c r="N228" s="9">
        <v>0</v>
      </c>
      <c r="O228" s="30">
        <f t="shared" si="282"/>
        <v>0.93941512585764542</v>
      </c>
      <c r="P228" s="30">
        <f t="shared" si="267"/>
        <v>6.93155721255867E-3</v>
      </c>
      <c r="Q228" s="30">
        <f t="shared" si="268"/>
        <v>0</v>
      </c>
      <c r="R228" s="30">
        <f t="shared" si="249"/>
        <v>0.93248356864508675</v>
      </c>
      <c r="S228" s="28"/>
      <c r="T228" s="52">
        <f t="shared" si="269"/>
        <v>923.91477628099426</v>
      </c>
      <c r="U228" s="52">
        <f t="shared" ref="U228:U291" si="293">K228*R228</f>
        <v>976.77653815572853</v>
      </c>
      <c r="V228" s="19"/>
      <c r="W228" s="19"/>
      <c r="X228" s="53">
        <f t="shared" si="251"/>
        <v>7053.2350344746674</v>
      </c>
      <c r="Y228" s="53">
        <f t="shared" si="252"/>
        <v>-352.6617517237334</v>
      </c>
      <c r="Z228" s="53">
        <f t="shared" si="253"/>
        <v>-23.31208921612717</v>
      </c>
      <c r="AA228" s="53">
        <f t="shared" si="270"/>
        <v>-3465.7786062793348</v>
      </c>
      <c r="AB228" s="53">
        <f t="shared" si="254"/>
        <v>3211.482587255472</v>
      </c>
      <c r="AC228" s="53">
        <f t="shared" si="283"/>
        <v>-53.87449904394159</v>
      </c>
      <c r="AD228" s="53">
        <f t="shared" si="284"/>
        <v>625.94099117673977</v>
      </c>
      <c r="AE228" s="53">
        <f t="shared" si="255"/>
        <v>3783.54907938827</v>
      </c>
      <c r="AF228" s="19"/>
      <c r="AG228" s="46"/>
      <c r="AH228" s="19"/>
      <c r="AI228" s="55">
        <f t="shared" si="271"/>
        <v>20</v>
      </c>
      <c r="AJ228" s="27">
        <f t="shared" si="285"/>
        <v>7563.9242037509875</v>
      </c>
      <c r="AK228" s="27">
        <f t="shared" si="286"/>
        <v>378.19621018754941</v>
      </c>
      <c r="AL228" s="28">
        <f t="shared" si="287"/>
        <v>25</v>
      </c>
      <c r="AM228" s="27">
        <f t="shared" si="272"/>
        <v>500000</v>
      </c>
      <c r="AN228" s="56">
        <f t="shared" si="273"/>
        <v>2.0950000000000002</v>
      </c>
      <c r="AO228" s="52">
        <f t="shared" si="256"/>
        <v>1047.5000000000002</v>
      </c>
      <c r="AP228" s="28"/>
      <c r="AQ228" s="9">
        <f t="shared" si="274"/>
        <v>6.3133043920076721</v>
      </c>
      <c r="AR228" s="9">
        <f t="shared" si="275"/>
        <v>0</v>
      </c>
      <c r="AS228" s="30">
        <f t="shared" si="276"/>
        <v>0.94794493649451239</v>
      </c>
      <c r="AT228" s="30">
        <f t="shared" si="277"/>
        <v>5.9846649309522396E-3</v>
      </c>
      <c r="AU228" s="30">
        <f t="shared" si="278"/>
        <v>0</v>
      </c>
      <c r="AV228" s="30">
        <f t="shared" si="257"/>
        <v>0.9419602715635601</v>
      </c>
      <c r="AW228" s="28"/>
      <c r="AX228" s="52">
        <f t="shared" si="279"/>
        <v>932.30384504235292</v>
      </c>
      <c r="AY228" s="52">
        <f t="shared" si="258"/>
        <v>986.70338446282938</v>
      </c>
      <c r="AZ228" s="19"/>
      <c r="BA228" s="19"/>
      <c r="BB228" s="53">
        <f t="shared" si="259"/>
        <v>7053.2350344746674</v>
      </c>
      <c r="BC228" s="53">
        <f t="shared" si="260"/>
        <v>-352.6617517237334</v>
      </c>
      <c r="BD228" s="53">
        <f t="shared" si="261"/>
        <v>-23.31208921612717</v>
      </c>
      <c r="BE228" s="53">
        <f t="shared" si="280"/>
        <v>-2992.33246547612</v>
      </c>
      <c r="BF228" s="53">
        <f t="shared" si="262"/>
        <v>3684.9287280586868</v>
      </c>
      <c r="BG228" s="53">
        <f t="shared" si="288"/>
        <v>-53.87449904394159</v>
      </c>
      <c r="BH228" s="53">
        <f t="shared" si="289"/>
        <v>626.62970128748805</v>
      </c>
      <c r="BI228" s="53">
        <f t="shared" si="263"/>
        <v>4257.6839303022334</v>
      </c>
    </row>
    <row r="229" spans="1:61" x14ac:dyDescent="0.2">
      <c r="A229" s="34"/>
      <c r="B229" s="89"/>
      <c r="C229" s="91"/>
      <c r="D229" s="19"/>
      <c r="E229" s="55">
        <f t="shared" ref="E229:E292" si="294">E228+1</f>
        <v>21</v>
      </c>
      <c r="F229" s="27">
        <f t="shared" si="290"/>
        <v>7563.9242037509875</v>
      </c>
      <c r="G229" s="27">
        <f t="shared" si="291"/>
        <v>378.19621018754941</v>
      </c>
      <c r="H229" s="28">
        <f t="shared" si="292"/>
        <v>25</v>
      </c>
      <c r="I229" s="27">
        <f t="shared" si="265"/>
        <v>500000</v>
      </c>
      <c r="J229" s="56">
        <f t="shared" si="247"/>
        <v>2.226</v>
      </c>
      <c r="K229" s="52">
        <f t="shared" ref="K229:K292" si="295">I229*J229/1000</f>
        <v>1113</v>
      </c>
      <c r="L229" s="28"/>
      <c r="M229" s="96">
        <f t="shared" si="266"/>
        <v>8.0967593767471424</v>
      </c>
      <c r="N229" s="9">
        <v>0</v>
      </c>
      <c r="O229" s="30">
        <f t="shared" si="282"/>
        <v>0.93248356864508675</v>
      </c>
      <c r="P229" s="30">
        <f t="shared" ref="P229:P292" si="296">O229*M229/1000</f>
        <v>7.5500950780897436E-3</v>
      </c>
      <c r="Q229" s="30">
        <f t="shared" ref="Q229:Q292" si="297">MIN(N229*O229,O229-P229)</f>
        <v>0</v>
      </c>
      <c r="R229" s="30">
        <f t="shared" ref="R229:R292" si="298">O229-SUM(P229:Q229)</f>
        <v>0.92493347356699696</v>
      </c>
      <c r="S229" s="28"/>
      <c r="T229" s="52">
        <f t="shared" ref="T229:T292" si="299">U228</f>
        <v>976.77653815572853</v>
      </c>
      <c r="U229" s="52">
        <f t="shared" si="293"/>
        <v>1029.4509560800675</v>
      </c>
      <c r="V229" s="19"/>
      <c r="W229" s="19"/>
      <c r="X229" s="53">
        <f t="shared" ref="X229:X292" si="300">$R229*F229</f>
        <v>6996.1266875728825</v>
      </c>
      <c r="Y229" s="53">
        <f t="shared" ref="Y229:Z292" si="301">-$R229*G229</f>
        <v>-349.80633437864418</v>
      </c>
      <c r="Z229" s="53">
        <f t="shared" si="301"/>
        <v>-23.123336839174925</v>
      </c>
      <c r="AA229" s="53">
        <f t="shared" ref="AA229:AA292" si="302">-P229*I229</f>
        <v>-3775.0475390448719</v>
      </c>
      <c r="AB229" s="53">
        <f t="shared" ref="AB229:AB292" si="303">SUM(X229:AA229)</f>
        <v>2848.1494773101913</v>
      </c>
      <c r="AC229" s="53">
        <f t="shared" ref="AC229:AC292" si="304">-I229*($R228*J229-$R227*J228)/1000</f>
        <v>-53.816867566097933</v>
      </c>
      <c r="AD229" s="53">
        <f t="shared" si="284"/>
        <v>625.82678168870621</v>
      </c>
      <c r="AE229" s="53">
        <f t="shared" ref="AE229:AE292" si="305">SUM(AB229:AD229)</f>
        <v>3420.1593914327996</v>
      </c>
      <c r="AF229" s="19"/>
      <c r="AG229" s="46"/>
      <c r="AH229" s="19"/>
      <c r="AI229" s="55">
        <f t="shared" ref="AI229:AI292" si="306">AI228+1</f>
        <v>21</v>
      </c>
      <c r="AJ229" s="27">
        <f t="shared" ref="AJ229:AK292" si="307">F229</f>
        <v>7563.9242037509875</v>
      </c>
      <c r="AK229" s="27">
        <f t="shared" si="307"/>
        <v>378.19621018754941</v>
      </c>
      <c r="AL229" s="28">
        <f t="shared" ref="AL229:AL292" si="308">$C$33</f>
        <v>25</v>
      </c>
      <c r="AM229" s="27">
        <f t="shared" ref="AM229:AN292" si="309">I229</f>
        <v>500000</v>
      </c>
      <c r="AN229" s="56">
        <f t="shared" si="273"/>
        <v>2.226</v>
      </c>
      <c r="AO229" s="52">
        <f t="shared" ref="AO229:AO292" si="310">AM229*AN229/1000</f>
        <v>1113</v>
      </c>
      <c r="AP229" s="28"/>
      <c r="AQ229" s="9">
        <f t="shared" si="274"/>
        <v>6.9277897417292742</v>
      </c>
      <c r="AR229" s="9">
        <f t="shared" ref="AR229:AR292" si="311">N229</f>
        <v>0</v>
      </c>
      <c r="AS229" s="30">
        <f t="shared" ref="AS229:AS292" si="312">AV228</f>
        <v>0.9419602715635601</v>
      </c>
      <c r="AT229" s="30">
        <f t="shared" ref="AT229:AT292" si="313">AS229*AQ229/1000</f>
        <v>6.5257027064545533E-3</v>
      </c>
      <c r="AU229" s="30">
        <f t="shared" ref="AU229:AU292" si="314">MIN(AR229*AS229,AS229-AT229)</f>
        <v>0</v>
      </c>
      <c r="AV229" s="30">
        <f t="shared" ref="AV229:AV292" si="315">AS229-SUM(AT229:AU229)</f>
        <v>0.93543456885710552</v>
      </c>
      <c r="AW229" s="28"/>
      <c r="AX229" s="52">
        <f t="shared" ref="AX229:AX292" si="316">AY228</f>
        <v>986.70338446282938</v>
      </c>
      <c r="AY229" s="52">
        <f t="shared" ref="AY229:AY292" si="317">AO229*AV229</f>
        <v>1041.1386751379584</v>
      </c>
      <c r="AZ229" s="19"/>
      <c r="BA229" s="19"/>
      <c r="BB229" s="53">
        <f t="shared" ref="BB229:BB292" si="318">$R229*AJ229</f>
        <v>6996.1266875728825</v>
      </c>
      <c r="BC229" s="53">
        <f t="shared" ref="BC229:BD292" si="319">-$R229*AK229</f>
        <v>-349.80633437864418</v>
      </c>
      <c r="BD229" s="53">
        <f t="shared" si="319"/>
        <v>-23.123336839174925</v>
      </c>
      <c r="BE229" s="53">
        <f t="shared" ref="BE229:BE292" si="320">-AT229*AM229</f>
        <v>-3262.8513532272768</v>
      </c>
      <c r="BF229" s="53">
        <f t="shared" ref="BF229:BF292" si="321">SUM(BB229:BE229)</f>
        <v>3360.3456631277863</v>
      </c>
      <c r="BG229" s="53">
        <f t="shared" ref="BG229:BG292" si="322">-AM229*($R228*AN229-$R227*AN228)/1000</f>
        <v>-53.816867566097933</v>
      </c>
      <c r="BH229" s="53">
        <f t="shared" si="289"/>
        <v>626.64173739046839</v>
      </c>
      <c r="BI229" s="53">
        <f t="shared" ref="BI229:BI292" si="323">SUM(BF229:BH229)</f>
        <v>3933.1705329521565</v>
      </c>
    </row>
    <row r="230" spans="1:61" x14ac:dyDescent="0.2">
      <c r="A230" s="34"/>
      <c r="B230" s="89"/>
      <c r="C230" s="91"/>
      <c r="D230" s="19"/>
      <c r="E230" s="55">
        <f t="shared" si="294"/>
        <v>22</v>
      </c>
      <c r="F230" s="27">
        <f t="shared" si="290"/>
        <v>7563.9242037509875</v>
      </c>
      <c r="G230" s="27">
        <f t="shared" si="291"/>
        <v>378.19621018754941</v>
      </c>
      <c r="H230" s="28">
        <f t="shared" si="292"/>
        <v>25</v>
      </c>
      <c r="I230" s="27">
        <f t="shared" si="265"/>
        <v>500000</v>
      </c>
      <c r="J230" s="56">
        <f t="shared" si="247"/>
        <v>2.3620000000000001</v>
      </c>
      <c r="K230" s="52">
        <f t="shared" si="295"/>
        <v>1181</v>
      </c>
      <c r="L230" s="28"/>
      <c r="M230" s="96">
        <f t="shared" si="266"/>
        <v>8.8814451469123252</v>
      </c>
      <c r="N230" s="9">
        <v>0</v>
      </c>
      <c r="O230" s="30">
        <f t="shared" si="282"/>
        <v>0.92493347356699696</v>
      </c>
      <c r="P230" s="30">
        <f t="shared" si="296"/>
        <v>8.2147459100283642E-3</v>
      </c>
      <c r="Q230" s="30">
        <f t="shared" si="297"/>
        <v>0</v>
      </c>
      <c r="R230" s="30">
        <f t="shared" si="298"/>
        <v>0.9167187276569686</v>
      </c>
      <c r="S230" s="28"/>
      <c r="T230" s="52">
        <f t="shared" si="299"/>
        <v>1029.4509560800675</v>
      </c>
      <c r="U230" s="52">
        <f t="shared" si="293"/>
        <v>1082.6448173628798</v>
      </c>
      <c r="V230" s="19"/>
      <c r="W230" s="19"/>
      <c r="X230" s="53">
        <f t="shared" si="300"/>
        <v>6933.9909721563545</v>
      </c>
      <c r="Y230" s="53">
        <f t="shared" si="301"/>
        <v>-346.69954860781775</v>
      </c>
      <c r="Z230" s="53">
        <f t="shared" si="301"/>
        <v>-22.917968191424215</v>
      </c>
      <c r="AA230" s="53">
        <f t="shared" si="302"/>
        <v>-4107.3729550141825</v>
      </c>
      <c r="AB230" s="53">
        <f t="shared" si="303"/>
        <v>2457.0005003429305</v>
      </c>
      <c r="AC230" s="53">
        <f t="shared" si="304"/>
        <v>-54.492220380641939</v>
      </c>
      <c r="AD230" s="53">
        <f t="shared" si="284"/>
        <v>625.30510084475736</v>
      </c>
      <c r="AE230" s="53">
        <f t="shared" si="305"/>
        <v>3027.8133808070461</v>
      </c>
      <c r="AF230" s="19"/>
      <c r="AG230" s="46"/>
      <c r="AH230" s="19"/>
      <c r="AI230" s="55">
        <f t="shared" si="306"/>
        <v>22</v>
      </c>
      <c r="AJ230" s="27">
        <f t="shared" si="307"/>
        <v>7563.9242037509875</v>
      </c>
      <c r="AK230" s="27">
        <f t="shared" si="307"/>
        <v>378.19621018754941</v>
      </c>
      <c r="AL230" s="28">
        <f t="shared" si="308"/>
        <v>25</v>
      </c>
      <c r="AM230" s="27">
        <f t="shared" si="309"/>
        <v>500000</v>
      </c>
      <c r="AN230" s="56">
        <f t="shared" si="273"/>
        <v>2.3620000000000001</v>
      </c>
      <c r="AO230" s="52">
        <f t="shared" si="310"/>
        <v>1181</v>
      </c>
      <c r="AP230" s="28"/>
      <c r="AQ230" s="9">
        <f t="shared" si="274"/>
        <v>7.5991865038268589</v>
      </c>
      <c r="AR230" s="9">
        <f t="shared" si="311"/>
        <v>0</v>
      </c>
      <c r="AS230" s="30">
        <f t="shared" si="312"/>
        <v>0.93543456885710552</v>
      </c>
      <c r="AT230" s="30">
        <f t="shared" si="313"/>
        <v>7.1085417508720133E-3</v>
      </c>
      <c r="AU230" s="30">
        <f t="shared" si="314"/>
        <v>0</v>
      </c>
      <c r="AV230" s="30">
        <f t="shared" si="315"/>
        <v>0.92832602710623346</v>
      </c>
      <c r="AW230" s="28"/>
      <c r="AX230" s="52">
        <f t="shared" si="316"/>
        <v>1041.1386751379584</v>
      </c>
      <c r="AY230" s="52">
        <f t="shared" si="317"/>
        <v>1096.3530380124616</v>
      </c>
      <c r="AZ230" s="19"/>
      <c r="BA230" s="19"/>
      <c r="BB230" s="53">
        <f t="shared" si="318"/>
        <v>6933.9909721563545</v>
      </c>
      <c r="BC230" s="53">
        <f t="shared" si="319"/>
        <v>-346.69954860781775</v>
      </c>
      <c r="BD230" s="53">
        <f t="shared" si="319"/>
        <v>-22.917968191424215</v>
      </c>
      <c r="BE230" s="53">
        <f t="shared" si="320"/>
        <v>-3554.2708754360065</v>
      </c>
      <c r="BF230" s="53">
        <f t="shared" si="321"/>
        <v>3010.1025799211066</v>
      </c>
      <c r="BG230" s="53">
        <f t="shared" si="322"/>
        <v>-54.492220380641939</v>
      </c>
      <c r="BH230" s="53">
        <f t="shared" si="289"/>
        <v>626.26461739131753</v>
      </c>
      <c r="BI230" s="53">
        <f t="shared" si="323"/>
        <v>3581.8749769317824</v>
      </c>
    </row>
    <row r="231" spans="1:61" x14ac:dyDescent="0.2">
      <c r="A231" s="34"/>
      <c r="B231" s="89"/>
      <c r="C231" s="91"/>
      <c r="D231" s="19"/>
      <c r="E231" s="55">
        <f t="shared" si="294"/>
        <v>23</v>
      </c>
      <c r="F231" s="27">
        <f t="shared" si="290"/>
        <v>7563.9242037509875</v>
      </c>
      <c r="G231" s="27">
        <f t="shared" si="291"/>
        <v>378.19621018754941</v>
      </c>
      <c r="H231" s="28">
        <f t="shared" si="292"/>
        <v>25</v>
      </c>
      <c r="I231" s="27">
        <f t="shared" si="265"/>
        <v>500000</v>
      </c>
      <c r="J231" s="56">
        <f t="shared" si="247"/>
        <v>2.5030000000000001</v>
      </c>
      <c r="K231" s="52">
        <f t="shared" si="295"/>
        <v>1251.5</v>
      </c>
      <c r="L231" s="28"/>
      <c r="M231" s="96">
        <f t="shared" si="266"/>
        <v>9.7383085751715388</v>
      </c>
      <c r="N231" s="9">
        <v>0</v>
      </c>
      <c r="O231" s="30">
        <f t="shared" si="282"/>
        <v>0.9167187276569686</v>
      </c>
      <c r="P231" s="30">
        <f t="shared" si="296"/>
        <v>8.9272898465622003E-3</v>
      </c>
      <c r="Q231" s="30">
        <f t="shared" si="297"/>
        <v>0</v>
      </c>
      <c r="R231" s="30">
        <f t="shared" si="298"/>
        <v>0.90779143781040639</v>
      </c>
      <c r="S231" s="28"/>
      <c r="T231" s="52">
        <f t="shared" si="299"/>
        <v>1082.6448173628798</v>
      </c>
      <c r="U231" s="52">
        <f t="shared" si="293"/>
        <v>1136.1009844197235</v>
      </c>
      <c r="V231" s="19"/>
      <c r="W231" s="19"/>
      <c r="X231" s="53">
        <f t="shared" si="300"/>
        <v>6866.465628412042</v>
      </c>
      <c r="Y231" s="53">
        <f t="shared" si="301"/>
        <v>-343.32328142060214</v>
      </c>
      <c r="Z231" s="53">
        <f t="shared" si="301"/>
        <v>-22.694785945260161</v>
      </c>
      <c r="AA231" s="53">
        <f t="shared" si="302"/>
        <v>-4463.6449232811001</v>
      </c>
      <c r="AB231" s="53">
        <f t="shared" si="303"/>
        <v>2036.8026377650795</v>
      </c>
      <c r="AC231" s="53">
        <f t="shared" si="304"/>
        <v>-54.927055380072701</v>
      </c>
      <c r="AD231" s="53">
        <f t="shared" si="284"/>
        <v>624.40572002676038</v>
      </c>
      <c r="AE231" s="53">
        <f t="shared" si="305"/>
        <v>2606.2813024117672</v>
      </c>
      <c r="AF231" s="19"/>
      <c r="AG231" s="46"/>
      <c r="AH231" s="19"/>
      <c r="AI231" s="55">
        <f t="shared" si="306"/>
        <v>23</v>
      </c>
      <c r="AJ231" s="27">
        <f t="shared" si="307"/>
        <v>7563.9242037509875</v>
      </c>
      <c r="AK231" s="27">
        <f t="shared" si="307"/>
        <v>378.19621018754941</v>
      </c>
      <c r="AL231" s="28">
        <f t="shared" si="308"/>
        <v>25</v>
      </c>
      <c r="AM231" s="27">
        <f t="shared" si="309"/>
        <v>500000</v>
      </c>
      <c r="AN231" s="56">
        <f t="shared" si="273"/>
        <v>2.5030000000000001</v>
      </c>
      <c r="AO231" s="52">
        <f t="shared" si="310"/>
        <v>1251.5</v>
      </c>
      <c r="AP231" s="28"/>
      <c r="AQ231" s="9">
        <f t="shared" si="274"/>
        <v>8.3323402746311483</v>
      </c>
      <c r="AR231" s="9">
        <f t="shared" si="311"/>
        <v>0</v>
      </c>
      <c r="AS231" s="30">
        <f t="shared" si="312"/>
        <v>0.92832602710623346</v>
      </c>
      <c r="AT231" s="30">
        <f t="shared" si="313"/>
        <v>7.7351283436455963E-3</v>
      </c>
      <c r="AU231" s="30">
        <f t="shared" si="314"/>
        <v>0</v>
      </c>
      <c r="AV231" s="30">
        <f t="shared" si="315"/>
        <v>0.92059089876258782</v>
      </c>
      <c r="AW231" s="28"/>
      <c r="AX231" s="52">
        <f t="shared" si="316"/>
        <v>1096.3530380124616</v>
      </c>
      <c r="AY231" s="52">
        <f t="shared" si="317"/>
        <v>1152.1195098013786</v>
      </c>
      <c r="AZ231" s="19"/>
      <c r="BA231" s="19"/>
      <c r="BB231" s="53">
        <f t="shared" si="318"/>
        <v>6866.465628412042</v>
      </c>
      <c r="BC231" s="53">
        <f t="shared" si="319"/>
        <v>-343.32328142060214</v>
      </c>
      <c r="BD231" s="53">
        <f t="shared" si="319"/>
        <v>-22.694785945260161</v>
      </c>
      <c r="BE231" s="53">
        <f t="shared" si="320"/>
        <v>-3867.564171822798</v>
      </c>
      <c r="BF231" s="53">
        <f t="shared" si="321"/>
        <v>2632.8833892233815</v>
      </c>
      <c r="BG231" s="53">
        <f t="shared" si="322"/>
        <v>-54.927055380072701</v>
      </c>
      <c r="BH231" s="53">
        <f t="shared" si="289"/>
        <v>625.5311119421566</v>
      </c>
      <c r="BI231" s="53">
        <f t="shared" si="323"/>
        <v>3203.4874457854658</v>
      </c>
    </row>
    <row r="232" spans="1:61" x14ac:dyDescent="0.2">
      <c r="A232" s="34"/>
      <c r="B232" s="89"/>
      <c r="C232" s="91"/>
      <c r="D232" s="19"/>
      <c r="E232" s="55">
        <f t="shared" si="294"/>
        <v>24</v>
      </c>
      <c r="F232" s="27">
        <f t="shared" si="290"/>
        <v>7563.9242037509875</v>
      </c>
      <c r="G232" s="27">
        <f t="shared" si="291"/>
        <v>378.19621018754941</v>
      </c>
      <c r="H232" s="28">
        <f t="shared" si="292"/>
        <v>25</v>
      </c>
      <c r="I232" s="27">
        <f t="shared" si="265"/>
        <v>500000</v>
      </c>
      <c r="J232" s="56">
        <f t="shared" si="247"/>
        <v>2.6480000000000001</v>
      </c>
      <c r="K232" s="52">
        <f t="shared" si="295"/>
        <v>1324</v>
      </c>
      <c r="L232" s="28"/>
      <c r="M232" s="96">
        <f t="shared" si="266"/>
        <v>10.671629264777636</v>
      </c>
      <c r="N232" s="9">
        <v>0</v>
      </c>
      <c r="O232" s="30">
        <f t="shared" si="282"/>
        <v>0.90779143781040639</v>
      </c>
      <c r="P232" s="30">
        <f t="shared" si="296"/>
        <v>9.6876136740521E-3</v>
      </c>
      <c r="Q232" s="30">
        <f t="shared" si="297"/>
        <v>0</v>
      </c>
      <c r="R232" s="30">
        <f t="shared" si="298"/>
        <v>0.89810382413635426</v>
      </c>
      <c r="S232" s="28"/>
      <c r="T232" s="52">
        <f t="shared" si="299"/>
        <v>1136.1009844197235</v>
      </c>
      <c r="U232" s="52">
        <f t="shared" si="293"/>
        <v>1189.0894631565329</v>
      </c>
      <c r="V232" s="19"/>
      <c r="W232" s="19"/>
      <c r="X232" s="53">
        <f t="shared" si="300"/>
        <v>6793.1892528662902</v>
      </c>
      <c r="Y232" s="53">
        <f t="shared" si="301"/>
        <v>-339.65946264331455</v>
      </c>
      <c r="Z232" s="53">
        <f t="shared" si="301"/>
        <v>-22.452595603408856</v>
      </c>
      <c r="AA232" s="53">
        <f t="shared" si="302"/>
        <v>-4843.8068370260498</v>
      </c>
      <c r="AB232" s="53">
        <f t="shared" si="303"/>
        <v>1587.2703575935175</v>
      </c>
      <c r="AC232" s="53">
        <f t="shared" si="304"/>
        <v>-54.642375998281928</v>
      </c>
      <c r="AD232" s="53">
        <f t="shared" si="284"/>
        <v>623.07934289669856</v>
      </c>
      <c r="AE232" s="53">
        <f t="shared" si="305"/>
        <v>2155.7073244919338</v>
      </c>
      <c r="AF232" s="19"/>
      <c r="AG232" s="46"/>
      <c r="AH232" s="19"/>
      <c r="AI232" s="55">
        <f t="shared" si="306"/>
        <v>24</v>
      </c>
      <c r="AJ232" s="27">
        <f t="shared" si="307"/>
        <v>7563.9242037509875</v>
      </c>
      <c r="AK232" s="27">
        <f t="shared" si="307"/>
        <v>378.19621018754941</v>
      </c>
      <c r="AL232" s="28">
        <f t="shared" si="308"/>
        <v>25</v>
      </c>
      <c r="AM232" s="27">
        <f t="shared" si="309"/>
        <v>500000</v>
      </c>
      <c r="AN232" s="56">
        <f t="shared" si="273"/>
        <v>2.6480000000000001</v>
      </c>
      <c r="AO232" s="52">
        <f t="shared" si="310"/>
        <v>1324</v>
      </c>
      <c r="AP232" s="28"/>
      <c r="AQ232" s="9">
        <f t="shared" si="274"/>
        <v>9.1309127896753655</v>
      </c>
      <c r="AR232" s="9">
        <f t="shared" si="311"/>
        <v>0</v>
      </c>
      <c r="AS232" s="30">
        <f t="shared" si="312"/>
        <v>0.92059089876258782</v>
      </c>
      <c r="AT232" s="30">
        <f t="shared" si="313"/>
        <v>8.4058352115700518E-3</v>
      </c>
      <c r="AU232" s="30">
        <f t="shared" si="314"/>
        <v>0</v>
      </c>
      <c r="AV232" s="30">
        <f t="shared" si="315"/>
        <v>0.91218506355101781</v>
      </c>
      <c r="AW232" s="28"/>
      <c r="AX232" s="52">
        <f t="shared" si="316"/>
        <v>1152.1195098013786</v>
      </c>
      <c r="AY232" s="52">
        <f t="shared" si="317"/>
        <v>1207.7330241415475</v>
      </c>
      <c r="AZ232" s="19"/>
      <c r="BA232" s="19"/>
      <c r="BB232" s="53">
        <f t="shared" si="318"/>
        <v>6793.1892528662902</v>
      </c>
      <c r="BC232" s="53">
        <f t="shared" si="319"/>
        <v>-339.65946264331455</v>
      </c>
      <c r="BD232" s="53">
        <f t="shared" si="319"/>
        <v>-22.452595603408856</v>
      </c>
      <c r="BE232" s="53">
        <f t="shared" si="320"/>
        <v>-4202.9176057850264</v>
      </c>
      <c r="BF232" s="53">
        <f t="shared" si="321"/>
        <v>2228.159588834541</v>
      </c>
      <c r="BG232" s="53">
        <f t="shared" si="322"/>
        <v>-54.642375998281928</v>
      </c>
      <c r="BH232" s="53">
        <f t="shared" si="289"/>
        <v>624.39440189829349</v>
      </c>
      <c r="BI232" s="53">
        <f t="shared" si="323"/>
        <v>2797.9116147345526</v>
      </c>
    </row>
    <row r="233" spans="1:61" x14ac:dyDescent="0.2">
      <c r="A233" s="34"/>
      <c r="B233" s="89"/>
      <c r="C233" s="91"/>
      <c r="D233" s="19"/>
      <c r="E233" s="55">
        <f t="shared" si="294"/>
        <v>25</v>
      </c>
      <c r="F233" s="27">
        <f t="shared" si="290"/>
        <v>7563.9242037509875</v>
      </c>
      <c r="G233" s="27">
        <f t="shared" si="291"/>
        <v>378.19621018754941</v>
      </c>
      <c r="H233" s="28">
        <f t="shared" si="292"/>
        <v>25</v>
      </c>
      <c r="I233" s="27">
        <f t="shared" si="265"/>
        <v>500000</v>
      </c>
      <c r="J233" s="56">
        <f t="shared" si="247"/>
        <v>2.7989999999999999</v>
      </c>
      <c r="K233" s="52">
        <f t="shared" si="295"/>
        <v>1399.5</v>
      </c>
      <c r="L233" s="28"/>
      <c r="M233" s="96">
        <f t="shared" si="266"/>
        <v>11.692399199466328</v>
      </c>
      <c r="N233" s="9">
        <v>0</v>
      </c>
      <c r="O233" s="30">
        <f t="shared" si="282"/>
        <v>0.89810382413635426</v>
      </c>
      <c r="P233" s="30">
        <f t="shared" si="296"/>
        <v>1.0500988434369557E-2</v>
      </c>
      <c r="Q233" s="30">
        <f t="shared" si="297"/>
        <v>0</v>
      </c>
      <c r="R233" s="30">
        <f t="shared" si="298"/>
        <v>0.88760283570198473</v>
      </c>
      <c r="S233" s="28"/>
      <c r="T233" s="52">
        <f t="shared" si="299"/>
        <v>1189.0894631565329</v>
      </c>
      <c r="U233" s="52">
        <f t="shared" si="293"/>
        <v>1242.2001685649277</v>
      </c>
      <c r="V233" s="19"/>
      <c r="W233" s="19"/>
      <c r="X233" s="53">
        <f t="shared" si="300"/>
        <v>6713.7605722842536</v>
      </c>
      <c r="Y233" s="53">
        <f t="shared" si="301"/>
        <v>-335.68802861421273</v>
      </c>
      <c r="Z233" s="53">
        <f t="shared" si="301"/>
        <v>-22.190070892549617</v>
      </c>
      <c r="AA233" s="53">
        <f t="shared" si="302"/>
        <v>-5250.4942171847788</v>
      </c>
      <c r="AB233" s="53">
        <f t="shared" si="303"/>
        <v>1105.388255592713</v>
      </c>
      <c r="AC233" s="53">
        <f t="shared" si="304"/>
        <v>-54.980438217849596</v>
      </c>
      <c r="AD233" s="53">
        <f t="shared" si="284"/>
        <v>621.23474392973105</v>
      </c>
      <c r="AE233" s="53">
        <f t="shared" si="305"/>
        <v>1671.6425613045944</v>
      </c>
      <c r="AF233" s="19"/>
      <c r="AG233" s="46"/>
      <c r="AH233" s="19"/>
      <c r="AI233" s="55">
        <f t="shared" si="306"/>
        <v>25</v>
      </c>
      <c r="AJ233" s="27">
        <f t="shared" si="307"/>
        <v>7563.9242037509875</v>
      </c>
      <c r="AK233" s="27">
        <f t="shared" si="307"/>
        <v>378.19621018754941</v>
      </c>
      <c r="AL233" s="28">
        <f t="shared" si="308"/>
        <v>25</v>
      </c>
      <c r="AM233" s="27">
        <f t="shared" si="309"/>
        <v>500000</v>
      </c>
      <c r="AN233" s="56">
        <f t="shared" si="273"/>
        <v>2.7989999999999999</v>
      </c>
      <c r="AO233" s="52">
        <f t="shared" si="310"/>
        <v>1399.5</v>
      </c>
      <c r="AP233" s="28"/>
      <c r="AQ233" s="9">
        <f t="shared" si="274"/>
        <v>10.004309065043378</v>
      </c>
      <c r="AR233" s="9">
        <f t="shared" si="311"/>
        <v>0</v>
      </c>
      <c r="AS233" s="30">
        <f t="shared" si="312"/>
        <v>0.91218506355101781</v>
      </c>
      <c r="AT233" s="30">
        <f t="shared" si="313"/>
        <v>9.1257813002806176E-3</v>
      </c>
      <c r="AU233" s="30">
        <f t="shared" si="314"/>
        <v>0</v>
      </c>
      <c r="AV233" s="30">
        <f t="shared" si="315"/>
        <v>0.90305928225073717</v>
      </c>
      <c r="AW233" s="28"/>
      <c r="AX233" s="52">
        <f t="shared" si="316"/>
        <v>1207.7330241415475</v>
      </c>
      <c r="AY233" s="52">
        <f t="shared" si="317"/>
        <v>1263.8314655099066</v>
      </c>
      <c r="AZ233" s="19"/>
      <c r="BA233" s="19"/>
      <c r="BB233" s="53">
        <f t="shared" si="318"/>
        <v>6713.7605722842536</v>
      </c>
      <c r="BC233" s="53">
        <f t="shared" si="319"/>
        <v>-335.68802861421273</v>
      </c>
      <c r="BD233" s="53">
        <f t="shared" si="319"/>
        <v>-22.190070892549617</v>
      </c>
      <c r="BE233" s="53">
        <f t="shared" si="320"/>
        <v>-4562.8906501403089</v>
      </c>
      <c r="BF233" s="53">
        <f t="shared" si="321"/>
        <v>1792.9918226371828</v>
      </c>
      <c r="BG233" s="53">
        <f t="shared" si="322"/>
        <v>-54.980438217849596</v>
      </c>
      <c r="BH233" s="53">
        <f t="shared" si="289"/>
        <v>622.76530820521725</v>
      </c>
      <c r="BI233" s="53">
        <f t="shared" si="323"/>
        <v>2360.7766926245504</v>
      </c>
    </row>
    <row r="234" spans="1:61" x14ac:dyDescent="0.2">
      <c r="A234" s="34"/>
      <c r="B234" s="89"/>
      <c r="C234" s="91"/>
      <c r="D234" s="19"/>
      <c r="E234" s="55">
        <f t="shared" si="294"/>
        <v>26</v>
      </c>
      <c r="F234" s="27">
        <f t="shared" si="290"/>
        <v>7563.9242037509875</v>
      </c>
      <c r="G234" s="27">
        <f t="shared" si="291"/>
        <v>378.19621018754941</v>
      </c>
      <c r="H234" s="28">
        <f t="shared" si="292"/>
        <v>25</v>
      </c>
      <c r="I234" s="27">
        <f t="shared" si="265"/>
        <v>500000</v>
      </c>
      <c r="J234" s="56">
        <f t="shared" si="247"/>
        <v>2.9540000000000002</v>
      </c>
      <c r="K234" s="52">
        <f t="shared" si="295"/>
        <v>1477</v>
      </c>
      <c r="L234" s="28"/>
      <c r="M234" s="96">
        <f t="shared" si="266"/>
        <v>12.807475417484119</v>
      </c>
      <c r="N234" s="9">
        <v>0</v>
      </c>
      <c r="O234" s="30">
        <f t="shared" si="282"/>
        <v>0.88760283570198473</v>
      </c>
      <c r="P234" s="30">
        <f t="shared" si="296"/>
        <v>1.1367951498742365E-2</v>
      </c>
      <c r="Q234" s="30">
        <f t="shared" si="297"/>
        <v>0</v>
      </c>
      <c r="R234" s="30">
        <f t="shared" si="298"/>
        <v>0.87623488420324236</v>
      </c>
      <c r="S234" s="28"/>
      <c r="T234" s="52">
        <f t="shared" si="299"/>
        <v>1242.2001685649277</v>
      </c>
      <c r="U234" s="52">
        <f t="shared" si="293"/>
        <v>1294.1989239681889</v>
      </c>
      <c r="V234" s="19"/>
      <c r="W234" s="19"/>
      <c r="X234" s="53">
        <f t="shared" si="300"/>
        <v>6627.7742487958485</v>
      </c>
      <c r="Y234" s="53">
        <f t="shared" si="301"/>
        <v>-331.38871243979247</v>
      </c>
      <c r="Z234" s="53">
        <f t="shared" si="301"/>
        <v>-21.905872105081059</v>
      </c>
      <c r="AA234" s="53">
        <f t="shared" si="302"/>
        <v>-5683.9757493711822</v>
      </c>
      <c r="AB234" s="53">
        <f t="shared" si="303"/>
        <v>590.50391487979232</v>
      </c>
      <c r="AC234" s="53">
        <f t="shared" si="304"/>
        <v>-54.093086453003814</v>
      </c>
      <c r="AD234" s="53">
        <f t="shared" si="284"/>
        <v>618.88874002750697</v>
      </c>
      <c r="AE234" s="53">
        <f t="shared" si="305"/>
        <v>1155.2995684542955</v>
      </c>
      <c r="AF234" s="19"/>
      <c r="AG234" s="46"/>
      <c r="AH234" s="19"/>
      <c r="AI234" s="55">
        <f t="shared" si="306"/>
        <v>26</v>
      </c>
      <c r="AJ234" s="27">
        <f t="shared" si="307"/>
        <v>7563.9242037509875</v>
      </c>
      <c r="AK234" s="27">
        <f t="shared" si="307"/>
        <v>378.19621018754941</v>
      </c>
      <c r="AL234" s="28">
        <f t="shared" si="308"/>
        <v>25</v>
      </c>
      <c r="AM234" s="27">
        <f t="shared" si="309"/>
        <v>500000</v>
      </c>
      <c r="AN234" s="56">
        <f t="shared" si="273"/>
        <v>2.9540000000000002</v>
      </c>
      <c r="AO234" s="52">
        <f t="shared" si="310"/>
        <v>1477</v>
      </c>
      <c r="AP234" s="28"/>
      <c r="AQ234" s="9">
        <f t="shared" si="274"/>
        <v>10.95839615408485</v>
      </c>
      <c r="AR234" s="9">
        <f t="shared" si="311"/>
        <v>0</v>
      </c>
      <c r="AS234" s="30">
        <f t="shared" si="312"/>
        <v>0.90305928225073717</v>
      </c>
      <c r="AT234" s="30">
        <f t="shared" si="313"/>
        <v>9.8960813655271044E-3</v>
      </c>
      <c r="AU234" s="30">
        <f t="shared" si="314"/>
        <v>0</v>
      </c>
      <c r="AV234" s="30">
        <f t="shared" si="315"/>
        <v>0.89316320088521006</v>
      </c>
      <c r="AW234" s="28"/>
      <c r="AX234" s="52">
        <f t="shared" si="316"/>
        <v>1263.8314655099066</v>
      </c>
      <c r="AY234" s="52">
        <f t="shared" si="317"/>
        <v>1319.2020477074552</v>
      </c>
      <c r="AZ234" s="19"/>
      <c r="BA234" s="19"/>
      <c r="BB234" s="53">
        <f t="shared" si="318"/>
        <v>6627.7742487958485</v>
      </c>
      <c r="BC234" s="53">
        <f t="shared" si="319"/>
        <v>-331.38871243979247</v>
      </c>
      <c r="BD234" s="53">
        <f t="shared" si="319"/>
        <v>-21.905872105081059</v>
      </c>
      <c r="BE234" s="53">
        <f t="shared" si="320"/>
        <v>-4948.0406827635525</v>
      </c>
      <c r="BF234" s="53">
        <f t="shared" si="321"/>
        <v>1326.4389814874221</v>
      </c>
      <c r="BG234" s="53">
        <f t="shared" si="322"/>
        <v>-54.093086453003814</v>
      </c>
      <c r="BH234" s="53">
        <f t="shared" si="289"/>
        <v>620.66458587385716</v>
      </c>
      <c r="BI234" s="53">
        <f t="shared" si="323"/>
        <v>1893.0104809082754</v>
      </c>
    </row>
    <row r="235" spans="1:61" x14ac:dyDescent="0.2">
      <c r="A235" s="34"/>
      <c r="B235" s="89"/>
      <c r="C235" s="91"/>
      <c r="D235" s="19"/>
      <c r="E235" s="55">
        <f t="shared" si="294"/>
        <v>27</v>
      </c>
      <c r="F235" s="27">
        <f t="shared" si="290"/>
        <v>7563.9242037509875</v>
      </c>
      <c r="G235" s="27">
        <f t="shared" si="291"/>
        <v>378.19621018754941</v>
      </c>
      <c r="H235" s="28">
        <f t="shared" si="292"/>
        <v>25</v>
      </c>
      <c r="I235" s="27">
        <f t="shared" si="265"/>
        <v>500000</v>
      </c>
      <c r="J235" s="56">
        <f t="shared" si="247"/>
        <v>3.1139999999999999</v>
      </c>
      <c r="K235" s="52">
        <f t="shared" si="295"/>
        <v>1557</v>
      </c>
      <c r="L235" s="28"/>
      <c r="M235" s="96">
        <f t="shared" si="266"/>
        <v>14.036297605946634</v>
      </c>
      <c r="N235" s="9">
        <v>0</v>
      </c>
      <c r="O235" s="30">
        <f t="shared" si="282"/>
        <v>0.87623488420324236</v>
      </c>
      <c r="P235" s="30">
        <f t="shared" si="296"/>
        <v>1.2299093607388897E-2</v>
      </c>
      <c r="Q235" s="30">
        <f t="shared" si="297"/>
        <v>0</v>
      </c>
      <c r="R235" s="30">
        <f t="shared" si="298"/>
        <v>0.86393579059585346</v>
      </c>
      <c r="S235" s="28"/>
      <c r="T235" s="52">
        <f t="shared" si="299"/>
        <v>1294.1989239681889</v>
      </c>
      <c r="U235" s="52">
        <f t="shared" si="293"/>
        <v>1345.1480259577438</v>
      </c>
      <c r="V235" s="19"/>
      <c r="W235" s="19"/>
      <c r="X235" s="53">
        <f t="shared" si="300"/>
        <v>6534.7448369747208</v>
      </c>
      <c r="Y235" s="53">
        <f t="shared" si="301"/>
        <v>-326.73724184873606</v>
      </c>
      <c r="Z235" s="53">
        <f t="shared" si="301"/>
        <v>-21.598394764896337</v>
      </c>
      <c r="AA235" s="53">
        <f t="shared" si="302"/>
        <v>-6149.5468036944485</v>
      </c>
      <c r="AB235" s="53">
        <f t="shared" si="303"/>
        <v>36.862396666640052</v>
      </c>
      <c r="AC235" s="53">
        <f t="shared" si="304"/>
        <v>-53.308326372616847</v>
      </c>
      <c r="AD235" s="53">
        <f t="shared" si="284"/>
        <v>615.90214952355029</v>
      </c>
      <c r="AE235" s="53">
        <f t="shared" si="305"/>
        <v>599.45621981757347</v>
      </c>
      <c r="AF235" s="19"/>
      <c r="AG235" s="46"/>
      <c r="AH235" s="19"/>
      <c r="AI235" s="55">
        <f t="shared" si="306"/>
        <v>27</v>
      </c>
      <c r="AJ235" s="27">
        <f t="shared" si="307"/>
        <v>7563.9242037509875</v>
      </c>
      <c r="AK235" s="27">
        <f t="shared" si="307"/>
        <v>378.19621018754941</v>
      </c>
      <c r="AL235" s="28">
        <f t="shared" si="308"/>
        <v>25</v>
      </c>
      <c r="AM235" s="27">
        <f t="shared" si="309"/>
        <v>500000</v>
      </c>
      <c r="AN235" s="56">
        <f t="shared" si="273"/>
        <v>3.1139999999999999</v>
      </c>
      <c r="AO235" s="52">
        <f t="shared" si="310"/>
        <v>1557</v>
      </c>
      <c r="AP235" s="28"/>
      <c r="AQ235" s="9">
        <f t="shared" si="274"/>
        <v>12.009807139088091</v>
      </c>
      <c r="AR235" s="9">
        <f t="shared" si="311"/>
        <v>0</v>
      </c>
      <c r="AS235" s="30">
        <f t="shared" si="312"/>
        <v>0.89316320088521006</v>
      </c>
      <c r="AT235" s="30">
        <f t="shared" si="313"/>
        <v>1.0726717786361967E-2</v>
      </c>
      <c r="AU235" s="30">
        <f t="shared" si="314"/>
        <v>0</v>
      </c>
      <c r="AV235" s="30">
        <f t="shared" si="315"/>
        <v>0.88243648309884815</v>
      </c>
      <c r="AW235" s="28"/>
      <c r="AX235" s="52">
        <f t="shared" si="316"/>
        <v>1319.2020477074552</v>
      </c>
      <c r="AY235" s="52">
        <f t="shared" si="317"/>
        <v>1373.9536041849065</v>
      </c>
      <c r="AZ235" s="19"/>
      <c r="BA235" s="19"/>
      <c r="BB235" s="53">
        <f t="shared" si="318"/>
        <v>6534.7448369747208</v>
      </c>
      <c r="BC235" s="53">
        <f t="shared" si="319"/>
        <v>-326.73724184873606</v>
      </c>
      <c r="BD235" s="53">
        <f t="shared" si="319"/>
        <v>-21.598394764896337</v>
      </c>
      <c r="BE235" s="53">
        <f t="shared" si="320"/>
        <v>-5363.3588931809836</v>
      </c>
      <c r="BF235" s="53">
        <f t="shared" si="321"/>
        <v>823.05030718010494</v>
      </c>
      <c r="BG235" s="53">
        <f t="shared" si="322"/>
        <v>-53.308326372616847</v>
      </c>
      <c r="BH235" s="53">
        <f t="shared" si="289"/>
        <v>617.95480931325665</v>
      </c>
      <c r="BI235" s="53">
        <f t="shared" si="323"/>
        <v>1387.6967901207447</v>
      </c>
    </row>
    <row r="236" spans="1:61" x14ac:dyDescent="0.2">
      <c r="A236" s="34"/>
      <c r="B236" s="89"/>
      <c r="C236" s="91"/>
      <c r="D236" s="19"/>
      <c r="E236" s="55">
        <f t="shared" si="294"/>
        <v>28</v>
      </c>
      <c r="F236" s="27">
        <f t="shared" si="290"/>
        <v>7563.9242037509875</v>
      </c>
      <c r="G236" s="27">
        <f t="shared" si="291"/>
        <v>378.19621018754941</v>
      </c>
      <c r="H236" s="28">
        <f t="shared" si="292"/>
        <v>25</v>
      </c>
      <c r="I236" s="27">
        <f t="shared" si="265"/>
        <v>500000</v>
      </c>
      <c r="J236" s="56">
        <f t="shared" si="247"/>
        <v>3.2789999999999999</v>
      </c>
      <c r="K236" s="52">
        <f t="shared" si="295"/>
        <v>1639.5</v>
      </c>
      <c r="L236" s="28"/>
      <c r="M236" s="96">
        <f t="shared" si="266"/>
        <v>15.408521992477764</v>
      </c>
      <c r="N236" s="9">
        <v>0</v>
      </c>
      <c r="O236" s="30">
        <f t="shared" si="282"/>
        <v>0.86393579059585346</v>
      </c>
      <c r="P236" s="30">
        <f t="shared" si="296"/>
        <v>1.3311973629484873E-2</v>
      </c>
      <c r="Q236" s="30">
        <f t="shared" si="297"/>
        <v>0</v>
      </c>
      <c r="R236" s="30">
        <f t="shared" si="298"/>
        <v>0.85062381696636857</v>
      </c>
      <c r="S236" s="28"/>
      <c r="T236" s="52">
        <f t="shared" si="299"/>
        <v>1345.1480259577438</v>
      </c>
      <c r="U236" s="52">
        <f t="shared" si="293"/>
        <v>1394.5977479163612</v>
      </c>
      <c r="V236" s="19"/>
      <c r="W236" s="19"/>
      <c r="X236" s="53">
        <f t="shared" si="300"/>
        <v>6434.0540774389656</v>
      </c>
      <c r="Y236" s="53">
        <f t="shared" si="301"/>
        <v>-321.7027038719483</v>
      </c>
      <c r="Z236" s="53">
        <f t="shared" si="301"/>
        <v>-21.265595424159216</v>
      </c>
      <c r="AA236" s="53">
        <f t="shared" si="302"/>
        <v>-6655.9868147424368</v>
      </c>
      <c r="AB236" s="53">
        <f t="shared" si="303"/>
        <v>-564.90103659957822</v>
      </c>
      <c r="AC236" s="53">
        <f t="shared" si="304"/>
        <v>-52.125013977453399</v>
      </c>
      <c r="AD236" s="53">
        <f t="shared" si="284"/>
        <v>612.23186785751955</v>
      </c>
      <c r="AE236" s="53">
        <f t="shared" si="305"/>
        <v>-4.7941827195120368</v>
      </c>
      <c r="AF236" s="19"/>
      <c r="AG236" s="46"/>
      <c r="AH236" s="19"/>
      <c r="AI236" s="55">
        <f t="shared" si="306"/>
        <v>28</v>
      </c>
      <c r="AJ236" s="27">
        <f t="shared" si="307"/>
        <v>7563.9242037509875</v>
      </c>
      <c r="AK236" s="27">
        <f t="shared" si="307"/>
        <v>378.19621018754941</v>
      </c>
      <c r="AL236" s="28">
        <f t="shared" si="308"/>
        <v>25</v>
      </c>
      <c r="AM236" s="27">
        <f t="shared" si="309"/>
        <v>500000</v>
      </c>
      <c r="AN236" s="56">
        <f t="shared" si="273"/>
        <v>3.2789999999999999</v>
      </c>
      <c r="AO236" s="52">
        <f t="shared" si="310"/>
        <v>1639.5</v>
      </c>
      <c r="AP236" s="28"/>
      <c r="AQ236" s="9">
        <f t="shared" si="274"/>
        <v>13.183916629813789</v>
      </c>
      <c r="AR236" s="9">
        <f t="shared" si="311"/>
        <v>0</v>
      </c>
      <c r="AS236" s="30">
        <f t="shared" si="312"/>
        <v>0.88243648309884815</v>
      </c>
      <c r="AT236" s="30">
        <f t="shared" si="313"/>
        <v>1.1633969024281297E-2</v>
      </c>
      <c r="AU236" s="30">
        <f t="shared" si="314"/>
        <v>0</v>
      </c>
      <c r="AV236" s="30">
        <f t="shared" si="315"/>
        <v>0.87080251407456688</v>
      </c>
      <c r="AW236" s="28"/>
      <c r="AX236" s="52">
        <f t="shared" si="316"/>
        <v>1373.9536041849065</v>
      </c>
      <c r="AY236" s="52">
        <f t="shared" si="317"/>
        <v>1427.6807218252525</v>
      </c>
      <c r="AZ236" s="19"/>
      <c r="BA236" s="19"/>
      <c r="BB236" s="53">
        <f t="shared" si="318"/>
        <v>6434.0540774389656</v>
      </c>
      <c r="BC236" s="53">
        <f t="shared" si="319"/>
        <v>-321.7027038719483</v>
      </c>
      <c r="BD236" s="53">
        <f t="shared" si="319"/>
        <v>-21.265595424159216</v>
      </c>
      <c r="BE236" s="53">
        <f t="shared" si="320"/>
        <v>-5816.9845121406479</v>
      </c>
      <c r="BF236" s="53">
        <f t="shared" si="321"/>
        <v>274.10126600221065</v>
      </c>
      <c r="BG236" s="53">
        <f t="shared" si="322"/>
        <v>-52.125013977453399</v>
      </c>
      <c r="BH236" s="53">
        <f t="shared" si="289"/>
        <v>614.59669445929649</v>
      </c>
      <c r="BI236" s="53">
        <f t="shared" si="323"/>
        <v>836.57294648405377</v>
      </c>
    </row>
    <row r="237" spans="1:61" x14ac:dyDescent="0.2">
      <c r="A237" s="34"/>
      <c r="B237" s="89"/>
      <c r="C237" s="91"/>
      <c r="D237" s="19"/>
      <c r="E237" s="55">
        <f t="shared" si="294"/>
        <v>29</v>
      </c>
      <c r="F237" s="27">
        <f t="shared" si="290"/>
        <v>7563.9242037509875</v>
      </c>
      <c r="G237" s="27">
        <f t="shared" si="291"/>
        <v>378.19621018754941</v>
      </c>
      <c r="H237" s="28">
        <f t="shared" si="292"/>
        <v>25</v>
      </c>
      <c r="I237" s="27">
        <f t="shared" si="265"/>
        <v>500000</v>
      </c>
      <c r="J237" s="56">
        <f t="shared" si="247"/>
        <v>3.4489999999999998</v>
      </c>
      <c r="K237" s="52">
        <f t="shared" si="295"/>
        <v>1724.5</v>
      </c>
      <c r="L237" s="28"/>
      <c r="M237" s="96">
        <f t="shared" si="266"/>
        <v>16.950197080660736</v>
      </c>
      <c r="N237" s="9">
        <v>0</v>
      </c>
      <c r="O237" s="30">
        <f t="shared" si="282"/>
        <v>0.85062381696636857</v>
      </c>
      <c r="P237" s="30">
        <f t="shared" si="296"/>
        <v>1.4418241339083832E-2</v>
      </c>
      <c r="Q237" s="30">
        <f t="shared" si="297"/>
        <v>0</v>
      </c>
      <c r="R237" s="30">
        <f t="shared" si="298"/>
        <v>0.8362055756272847</v>
      </c>
      <c r="S237" s="28"/>
      <c r="T237" s="52">
        <f t="shared" si="299"/>
        <v>1394.5977479163612</v>
      </c>
      <c r="U237" s="52">
        <f t="shared" si="293"/>
        <v>1442.0365151692524</v>
      </c>
      <c r="V237" s="19"/>
      <c r="W237" s="19"/>
      <c r="X237" s="53">
        <f t="shared" si="300"/>
        <v>6324.9955927987457</v>
      </c>
      <c r="Y237" s="53">
        <f t="shared" si="301"/>
        <v>-316.24977963993729</v>
      </c>
      <c r="Z237" s="53">
        <f t="shared" si="301"/>
        <v>-20.905139390682116</v>
      </c>
      <c r="AA237" s="53">
        <f t="shared" si="302"/>
        <v>-7209.120669541916</v>
      </c>
      <c r="AB237" s="53">
        <f t="shared" si="303"/>
        <v>-1221.2799957737898</v>
      </c>
      <c r="AC237" s="53">
        <f t="shared" si="304"/>
        <v>-50.478043676600805</v>
      </c>
      <c r="AD237" s="53">
        <f t="shared" si="284"/>
        <v>607.78588290289827</v>
      </c>
      <c r="AE237" s="53">
        <f t="shared" si="305"/>
        <v>-663.97215654749243</v>
      </c>
      <c r="AF237" s="19"/>
      <c r="AG237" s="46"/>
      <c r="AH237" s="19"/>
      <c r="AI237" s="55">
        <f t="shared" si="306"/>
        <v>29</v>
      </c>
      <c r="AJ237" s="27">
        <f t="shared" si="307"/>
        <v>7563.9242037509875</v>
      </c>
      <c r="AK237" s="27">
        <f t="shared" si="307"/>
        <v>378.19621018754941</v>
      </c>
      <c r="AL237" s="28">
        <f t="shared" si="308"/>
        <v>25</v>
      </c>
      <c r="AM237" s="27">
        <f t="shared" si="309"/>
        <v>500000</v>
      </c>
      <c r="AN237" s="56">
        <f t="shared" si="273"/>
        <v>3.4489999999999998</v>
      </c>
      <c r="AO237" s="52">
        <f t="shared" si="310"/>
        <v>1724.5</v>
      </c>
      <c r="AP237" s="28"/>
      <c r="AQ237" s="9">
        <f t="shared" si="274"/>
        <v>14.503012377140344</v>
      </c>
      <c r="AR237" s="9">
        <f t="shared" si="311"/>
        <v>0</v>
      </c>
      <c r="AS237" s="30">
        <f t="shared" si="312"/>
        <v>0.87080251407456688</v>
      </c>
      <c r="AT237" s="30">
        <f t="shared" si="313"/>
        <v>1.2629259639668372E-2</v>
      </c>
      <c r="AU237" s="30">
        <f t="shared" si="314"/>
        <v>0</v>
      </c>
      <c r="AV237" s="30">
        <f t="shared" si="315"/>
        <v>0.85817325443489856</v>
      </c>
      <c r="AW237" s="28"/>
      <c r="AX237" s="52">
        <f t="shared" si="316"/>
        <v>1427.6807218252525</v>
      </c>
      <c r="AY237" s="52">
        <f t="shared" si="317"/>
        <v>1479.9197772729826</v>
      </c>
      <c r="AZ237" s="19"/>
      <c r="BA237" s="19"/>
      <c r="BB237" s="53">
        <f t="shared" si="318"/>
        <v>6324.9955927987457</v>
      </c>
      <c r="BC237" s="53">
        <f t="shared" si="319"/>
        <v>-316.24977963993729</v>
      </c>
      <c r="BD237" s="53">
        <f t="shared" si="319"/>
        <v>-20.905139390682116</v>
      </c>
      <c r="BE237" s="53">
        <f t="shared" si="320"/>
        <v>-6314.6298198341865</v>
      </c>
      <c r="BF237" s="53">
        <f t="shared" si="321"/>
        <v>-326.78914606606031</v>
      </c>
      <c r="BG237" s="53">
        <f t="shared" si="322"/>
        <v>-50.478043676600805</v>
      </c>
      <c r="BH237" s="53">
        <f t="shared" si="289"/>
        <v>610.50186715249981</v>
      </c>
      <c r="BI237" s="53">
        <f t="shared" si="323"/>
        <v>233.2346774098387</v>
      </c>
    </row>
    <row r="238" spans="1:61" x14ac:dyDescent="0.2">
      <c r="A238" s="34"/>
      <c r="B238" s="89"/>
      <c r="C238" s="91"/>
      <c r="D238" s="19"/>
      <c r="E238" s="55">
        <f t="shared" si="294"/>
        <v>30</v>
      </c>
      <c r="F238" s="27">
        <f t="shared" si="290"/>
        <v>7563.9242037509875</v>
      </c>
      <c r="G238" s="27">
        <f t="shared" si="291"/>
        <v>378.19621018754941</v>
      </c>
      <c r="H238" s="28">
        <f t="shared" si="292"/>
        <v>25</v>
      </c>
      <c r="I238" s="27">
        <f t="shared" si="265"/>
        <v>500000</v>
      </c>
      <c r="J238" s="56">
        <f t="shared" si="247"/>
        <v>3.625</v>
      </c>
      <c r="K238" s="52">
        <f t="shared" si="295"/>
        <v>1812.5</v>
      </c>
      <c r="L238" s="28"/>
      <c r="M238" s="96">
        <f t="shared" si="266"/>
        <v>18.704439664650572</v>
      </c>
      <c r="N238" s="9">
        <v>0</v>
      </c>
      <c r="O238" s="30">
        <f t="shared" si="282"/>
        <v>0.8362055756272847</v>
      </c>
      <c r="P238" s="30">
        <f t="shared" si="296"/>
        <v>1.5640756736564947E-2</v>
      </c>
      <c r="Q238" s="30">
        <f t="shared" si="297"/>
        <v>0</v>
      </c>
      <c r="R238" s="30">
        <f t="shared" si="298"/>
        <v>0.82056481889071975</v>
      </c>
      <c r="S238" s="28"/>
      <c r="T238" s="52">
        <f t="shared" si="299"/>
        <v>1442.0365151692524</v>
      </c>
      <c r="U238" s="52">
        <f t="shared" si="293"/>
        <v>1487.2737342394296</v>
      </c>
      <c r="V238" s="19"/>
      <c r="W238" s="19"/>
      <c r="X238" s="53">
        <f t="shared" si="300"/>
        <v>6206.6900943540604</v>
      </c>
      <c r="Y238" s="53">
        <f t="shared" si="301"/>
        <v>-310.33450471770306</v>
      </c>
      <c r="Z238" s="53">
        <f t="shared" si="301"/>
        <v>-20.514120472267994</v>
      </c>
      <c r="AA238" s="53">
        <f t="shared" si="302"/>
        <v>-7820.3783682824733</v>
      </c>
      <c r="AB238" s="53">
        <f t="shared" si="303"/>
        <v>-1944.5368991183832</v>
      </c>
      <c r="AC238" s="53">
        <f t="shared" si="304"/>
        <v>-48.721833465950937</v>
      </c>
      <c r="AD238" s="53">
        <f t="shared" si="284"/>
        <v>602.45361946422975</v>
      </c>
      <c r="AE238" s="53">
        <f t="shared" si="305"/>
        <v>-1390.8051131201046</v>
      </c>
      <c r="AF238" s="19"/>
      <c r="AG238" s="46"/>
      <c r="AH238" s="19"/>
      <c r="AI238" s="55">
        <f t="shared" si="306"/>
        <v>30</v>
      </c>
      <c r="AJ238" s="27">
        <f t="shared" si="307"/>
        <v>7563.9242037509875</v>
      </c>
      <c r="AK238" s="27">
        <f t="shared" si="307"/>
        <v>378.19621018754941</v>
      </c>
      <c r="AL238" s="28">
        <f t="shared" si="308"/>
        <v>25</v>
      </c>
      <c r="AM238" s="27">
        <f t="shared" si="309"/>
        <v>500000</v>
      </c>
      <c r="AN238" s="56">
        <f t="shared" si="273"/>
        <v>3.625</v>
      </c>
      <c r="AO238" s="52">
        <f t="shared" si="310"/>
        <v>1812.5</v>
      </c>
      <c r="AP238" s="28"/>
      <c r="AQ238" s="9">
        <f t="shared" si="274"/>
        <v>16.003986188066648</v>
      </c>
      <c r="AR238" s="9">
        <f t="shared" si="311"/>
        <v>0</v>
      </c>
      <c r="AS238" s="30">
        <f t="shared" si="312"/>
        <v>0.85817325443489856</v>
      </c>
      <c r="AT238" s="30">
        <f t="shared" si="313"/>
        <v>1.3734192910944321E-2</v>
      </c>
      <c r="AU238" s="30">
        <f t="shared" si="314"/>
        <v>0</v>
      </c>
      <c r="AV238" s="30">
        <f t="shared" si="315"/>
        <v>0.8444390615239542</v>
      </c>
      <c r="AW238" s="28"/>
      <c r="AX238" s="52">
        <f t="shared" si="316"/>
        <v>1479.9197772729826</v>
      </c>
      <c r="AY238" s="52">
        <f t="shared" si="317"/>
        <v>1530.545799012167</v>
      </c>
      <c r="AZ238" s="19"/>
      <c r="BA238" s="19"/>
      <c r="BB238" s="53">
        <f t="shared" si="318"/>
        <v>6206.6900943540604</v>
      </c>
      <c r="BC238" s="53">
        <f t="shared" si="319"/>
        <v>-310.33450471770306</v>
      </c>
      <c r="BD238" s="53">
        <f t="shared" si="319"/>
        <v>-20.514120472267994</v>
      </c>
      <c r="BE238" s="53">
        <f t="shared" si="320"/>
        <v>-6867.0964554721604</v>
      </c>
      <c r="BF238" s="53">
        <f t="shared" si="321"/>
        <v>-991.25498630807033</v>
      </c>
      <c r="BG238" s="53">
        <f t="shared" si="322"/>
        <v>-48.721833465950937</v>
      </c>
      <c r="BH238" s="53">
        <f t="shared" si="289"/>
        <v>605.56368881532899</v>
      </c>
      <c r="BI238" s="53">
        <f t="shared" si="323"/>
        <v>-434.41313095869236</v>
      </c>
    </row>
    <row r="239" spans="1:61" x14ac:dyDescent="0.2">
      <c r="A239" s="34"/>
      <c r="B239" s="89"/>
      <c r="C239" s="91"/>
      <c r="D239" s="19"/>
      <c r="E239" s="55">
        <f t="shared" si="294"/>
        <v>31</v>
      </c>
      <c r="F239" s="27">
        <f t="shared" si="290"/>
        <v>7563.9242037509875</v>
      </c>
      <c r="G239" s="27">
        <f t="shared" si="291"/>
        <v>378.19621018754941</v>
      </c>
      <c r="H239" s="28">
        <f t="shared" si="292"/>
        <v>25</v>
      </c>
      <c r="I239" s="27">
        <f t="shared" si="265"/>
        <v>500000</v>
      </c>
      <c r="J239" s="56">
        <f t="shared" si="247"/>
        <v>3.8050000000000002</v>
      </c>
      <c r="K239" s="52">
        <f t="shared" si="295"/>
        <v>1902.5</v>
      </c>
      <c r="L239" s="28"/>
      <c r="M239" s="96">
        <f t="shared" si="266"/>
        <v>20.707442522007625</v>
      </c>
      <c r="N239" s="9">
        <v>0</v>
      </c>
      <c r="O239" s="30">
        <f t="shared" si="282"/>
        <v>0.82056481889071975</v>
      </c>
      <c r="P239" s="30">
        <f t="shared" si="296"/>
        <v>1.6991798822761174E-2</v>
      </c>
      <c r="Q239" s="30">
        <f t="shared" si="297"/>
        <v>0</v>
      </c>
      <c r="R239" s="30">
        <f t="shared" si="298"/>
        <v>0.80357302006795861</v>
      </c>
      <c r="S239" s="28"/>
      <c r="T239" s="52">
        <f t="shared" si="299"/>
        <v>1487.2737342394296</v>
      </c>
      <c r="U239" s="52">
        <f t="shared" si="293"/>
        <v>1528.7976706792913</v>
      </c>
      <c r="V239" s="19"/>
      <c r="W239" s="19"/>
      <c r="X239" s="53">
        <f t="shared" si="300"/>
        <v>6078.1654159733098</v>
      </c>
      <c r="Y239" s="53">
        <f t="shared" si="301"/>
        <v>-303.90827079866551</v>
      </c>
      <c r="Z239" s="53">
        <f t="shared" si="301"/>
        <v>-20.089325501698966</v>
      </c>
      <c r="AA239" s="53">
        <f t="shared" si="302"/>
        <v>-8495.8994113805875</v>
      </c>
      <c r="AB239" s="53">
        <f t="shared" si="303"/>
        <v>-2741.7315917076421</v>
      </c>
      <c r="AC239" s="53">
        <f t="shared" si="304"/>
        <v>-45.501962115140898</v>
      </c>
      <c r="AD239" s="53">
        <f t="shared" si="284"/>
        <v>596.14361002724922</v>
      </c>
      <c r="AE239" s="53">
        <f t="shared" si="305"/>
        <v>-2191.0899437955341</v>
      </c>
      <c r="AF239" s="19"/>
      <c r="AG239" s="46"/>
      <c r="AH239" s="19"/>
      <c r="AI239" s="55">
        <f t="shared" si="306"/>
        <v>31</v>
      </c>
      <c r="AJ239" s="27">
        <f t="shared" si="307"/>
        <v>7563.9242037509875</v>
      </c>
      <c r="AK239" s="27">
        <f t="shared" si="307"/>
        <v>378.19621018754941</v>
      </c>
      <c r="AL239" s="28">
        <f t="shared" si="308"/>
        <v>25</v>
      </c>
      <c r="AM239" s="27">
        <f t="shared" si="309"/>
        <v>500000</v>
      </c>
      <c r="AN239" s="56">
        <f t="shared" si="273"/>
        <v>3.8050000000000002</v>
      </c>
      <c r="AO239" s="52">
        <f t="shared" si="310"/>
        <v>1902.5</v>
      </c>
      <c r="AP239" s="28"/>
      <c r="AQ239" s="9">
        <f t="shared" si="274"/>
        <v>17.717805507892777</v>
      </c>
      <c r="AR239" s="9">
        <f t="shared" si="311"/>
        <v>0</v>
      </c>
      <c r="AS239" s="30">
        <f t="shared" si="312"/>
        <v>0.8444390615239542</v>
      </c>
      <c r="AT239" s="30">
        <f t="shared" si="313"/>
        <v>1.4961607055348923E-2</v>
      </c>
      <c r="AU239" s="30">
        <f t="shared" si="314"/>
        <v>0</v>
      </c>
      <c r="AV239" s="30">
        <f t="shared" si="315"/>
        <v>0.82947745446860532</v>
      </c>
      <c r="AW239" s="28"/>
      <c r="AX239" s="52">
        <f t="shared" si="316"/>
        <v>1530.545799012167</v>
      </c>
      <c r="AY239" s="52">
        <f t="shared" si="317"/>
        <v>1578.0808571265216</v>
      </c>
      <c r="AZ239" s="19"/>
      <c r="BA239" s="19"/>
      <c r="BB239" s="53">
        <f t="shared" si="318"/>
        <v>6078.1654159733098</v>
      </c>
      <c r="BC239" s="53">
        <f t="shared" si="319"/>
        <v>-303.90827079866551</v>
      </c>
      <c r="BD239" s="53">
        <f t="shared" si="319"/>
        <v>-20.089325501698966</v>
      </c>
      <c r="BE239" s="53">
        <f t="shared" si="320"/>
        <v>-7480.8035276744613</v>
      </c>
      <c r="BF239" s="53">
        <f t="shared" si="321"/>
        <v>-1726.6357080015159</v>
      </c>
      <c r="BG239" s="53">
        <f t="shared" si="322"/>
        <v>-45.501962115140898</v>
      </c>
      <c r="BH239" s="53">
        <f t="shared" si="289"/>
        <v>599.69607924280865</v>
      </c>
      <c r="BI239" s="53">
        <f t="shared" si="323"/>
        <v>-1172.4415908738483</v>
      </c>
    </row>
    <row r="240" spans="1:61" x14ac:dyDescent="0.2">
      <c r="A240" s="34"/>
      <c r="B240" s="89"/>
      <c r="C240" s="91"/>
      <c r="D240" s="19"/>
      <c r="E240" s="55">
        <f t="shared" si="294"/>
        <v>32</v>
      </c>
      <c r="F240" s="27">
        <f t="shared" si="290"/>
        <v>7563.9242037509875</v>
      </c>
      <c r="G240" s="27">
        <f t="shared" si="291"/>
        <v>378.19621018754941</v>
      </c>
      <c r="H240" s="28">
        <f t="shared" si="292"/>
        <v>25</v>
      </c>
      <c r="I240" s="27">
        <f t="shared" si="265"/>
        <v>500000</v>
      </c>
      <c r="J240" s="56">
        <f t="shared" ref="J240:J271" si="324">J145</f>
        <v>3.99</v>
      </c>
      <c r="K240" s="52">
        <f t="shared" si="295"/>
        <v>1995</v>
      </c>
      <c r="L240" s="28"/>
      <c r="M240" s="96">
        <f t="shared" si="266"/>
        <v>22.995587082134691</v>
      </c>
      <c r="N240" s="9">
        <v>0</v>
      </c>
      <c r="O240" s="30">
        <f t="shared" si="282"/>
        <v>0.80357302006795861</v>
      </c>
      <c r="P240" s="30">
        <f t="shared" si="296"/>
        <v>1.8478633359826708E-2</v>
      </c>
      <c r="Q240" s="30">
        <f t="shared" si="297"/>
        <v>0</v>
      </c>
      <c r="R240" s="30">
        <f t="shared" si="298"/>
        <v>0.78509438670813192</v>
      </c>
      <c r="S240" s="28"/>
      <c r="T240" s="52">
        <f t="shared" si="299"/>
        <v>1528.7976706792913</v>
      </c>
      <c r="U240" s="52">
        <f t="shared" si="293"/>
        <v>1566.2633014827231</v>
      </c>
      <c r="V240" s="19"/>
      <c r="W240" s="19"/>
      <c r="X240" s="53">
        <f t="shared" si="300"/>
        <v>5938.3944338506763</v>
      </c>
      <c r="Y240" s="53">
        <f t="shared" si="301"/>
        <v>-296.91972169253387</v>
      </c>
      <c r="Z240" s="53">
        <f t="shared" si="301"/>
        <v>-19.627359667703299</v>
      </c>
      <c r="AA240" s="53">
        <f t="shared" si="302"/>
        <v>-9239.3166799133542</v>
      </c>
      <c r="AB240" s="53">
        <f t="shared" si="303"/>
        <v>-3617.4693274229148</v>
      </c>
      <c r="AC240" s="53">
        <f t="shared" si="304"/>
        <v>-42.003607095983057</v>
      </c>
      <c r="AD240" s="53">
        <f t="shared" si="284"/>
        <v>588.65164028997435</v>
      </c>
      <c r="AE240" s="53">
        <f t="shared" si="305"/>
        <v>-3070.8212942289238</v>
      </c>
      <c r="AF240" s="19"/>
      <c r="AG240" s="46"/>
      <c r="AH240" s="19"/>
      <c r="AI240" s="55">
        <f t="shared" si="306"/>
        <v>32</v>
      </c>
      <c r="AJ240" s="27">
        <f t="shared" si="307"/>
        <v>7563.9242037509875</v>
      </c>
      <c r="AK240" s="27">
        <f t="shared" si="307"/>
        <v>378.19621018754941</v>
      </c>
      <c r="AL240" s="28">
        <f t="shared" si="308"/>
        <v>25</v>
      </c>
      <c r="AM240" s="27">
        <f t="shared" si="309"/>
        <v>500000</v>
      </c>
      <c r="AN240" s="56">
        <f t="shared" si="273"/>
        <v>3.99</v>
      </c>
      <c r="AO240" s="52">
        <f t="shared" si="310"/>
        <v>1995</v>
      </c>
      <c r="AP240" s="28"/>
      <c r="AQ240" s="9">
        <f t="shared" si="274"/>
        <v>19.675599197151495</v>
      </c>
      <c r="AR240" s="9">
        <f t="shared" si="311"/>
        <v>0</v>
      </c>
      <c r="AS240" s="30">
        <f t="shared" si="312"/>
        <v>0.82947745446860532</v>
      </c>
      <c r="AT240" s="30">
        <f t="shared" si="313"/>
        <v>1.6320465937197756E-2</v>
      </c>
      <c r="AU240" s="30">
        <f t="shared" si="314"/>
        <v>0</v>
      </c>
      <c r="AV240" s="30">
        <f t="shared" si="315"/>
        <v>0.81315698853140761</v>
      </c>
      <c r="AW240" s="28"/>
      <c r="AX240" s="52">
        <f t="shared" si="316"/>
        <v>1578.0808571265216</v>
      </c>
      <c r="AY240" s="52">
        <f t="shared" si="317"/>
        <v>1622.2481921201581</v>
      </c>
      <c r="AZ240" s="19"/>
      <c r="BA240" s="19"/>
      <c r="BB240" s="53">
        <f t="shared" si="318"/>
        <v>5938.3944338506763</v>
      </c>
      <c r="BC240" s="53">
        <f t="shared" si="319"/>
        <v>-296.91972169253387</v>
      </c>
      <c r="BD240" s="53">
        <f t="shared" si="319"/>
        <v>-19.627359667703299</v>
      </c>
      <c r="BE240" s="53">
        <f t="shared" si="320"/>
        <v>-8160.232968598878</v>
      </c>
      <c r="BF240" s="53">
        <f t="shared" si="321"/>
        <v>-2538.3856161084386</v>
      </c>
      <c r="BG240" s="53">
        <f t="shared" si="322"/>
        <v>-42.003607095983057</v>
      </c>
      <c r="BH240" s="53">
        <f t="shared" si="289"/>
        <v>592.69759935427953</v>
      </c>
      <c r="BI240" s="53">
        <f t="shared" si="323"/>
        <v>-1987.6916238501422</v>
      </c>
    </row>
    <row r="241" spans="1:61" x14ac:dyDescent="0.2">
      <c r="A241" s="34"/>
      <c r="B241" s="89"/>
      <c r="C241" s="91"/>
      <c r="D241" s="19"/>
      <c r="E241" s="55">
        <f t="shared" si="294"/>
        <v>33</v>
      </c>
      <c r="F241" s="27">
        <f t="shared" si="290"/>
        <v>7563.9242037509875</v>
      </c>
      <c r="G241" s="27">
        <f t="shared" si="291"/>
        <v>378.19621018754941</v>
      </c>
      <c r="H241" s="28">
        <f t="shared" si="292"/>
        <v>25</v>
      </c>
      <c r="I241" s="27">
        <f t="shared" si="265"/>
        <v>500000</v>
      </c>
      <c r="J241" s="56">
        <f t="shared" si="324"/>
        <v>4.18</v>
      </c>
      <c r="K241" s="52">
        <f t="shared" si="295"/>
        <v>2089.9999999999995</v>
      </c>
      <c r="L241" s="28"/>
      <c r="M241" s="96">
        <f t="shared" ref="M241:M272" si="325">M146</f>
        <v>25.623223656035577</v>
      </c>
      <c r="N241" s="9">
        <v>0</v>
      </c>
      <c r="O241" s="30">
        <f t="shared" si="282"/>
        <v>0.78509438670813192</v>
      </c>
      <c r="P241" s="30">
        <f t="shared" si="296"/>
        <v>2.0116649061720549E-2</v>
      </c>
      <c r="Q241" s="30">
        <f t="shared" si="297"/>
        <v>0</v>
      </c>
      <c r="R241" s="30">
        <f t="shared" si="298"/>
        <v>0.76497773764641142</v>
      </c>
      <c r="S241" s="28"/>
      <c r="T241" s="52">
        <f t="shared" si="299"/>
        <v>1566.2633014827231</v>
      </c>
      <c r="U241" s="52">
        <f t="shared" si="293"/>
        <v>1598.8034716809996</v>
      </c>
      <c r="V241" s="19"/>
      <c r="W241" s="19"/>
      <c r="X241" s="53">
        <f t="shared" si="300"/>
        <v>5786.2336251143643</v>
      </c>
      <c r="Y241" s="53">
        <f t="shared" si="301"/>
        <v>-289.31168125571827</v>
      </c>
      <c r="Z241" s="53">
        <f t="shared" si="301"/>
        <v>-19.124443441160285</v>
      </c>
      <c r="AA241" s="53">
        <f t="shared" si="302"/>
        <v>-10058.324530860275</v>
      </c>
      <c r="AB241" s="53">
        <f t="shared" si="303"/>
        <v>-4580.5270304427886</v>
      </c>
      <c r="AC241" s="53">
        <f t="shared" si="304"/>
        <v>-37.719093184418014</v>
      </c>
      <c r="AD241" s="53">
        <f t="shared" si="284"/>
        <v>579.86020033130558</v>
      </c>
      <c r="AE241" s="53">
        <f t="shared" si="305"/>
        <v>-4038.3859232959012</v>
      </c>
      <c r="AF241" s="19"/>
      <c r="AG241" s="46"/>
      <c r="AH241" s="19"/>
      <c r="AI241" s="55">
        <f t="shared" si="306"/>
        <v>33</v>
      </c>
      <c r="AJ241" s="27">
        <f t="shared" si="307"/>
        <v>7563.9242037509875</v>
      </c>
      <c r="AK241" s="27">
        <f t="shared" si="307"/>
        <v>378.19621018754941</v>
      </c>
      <c r="AL241" s="28">
        <f t="shared" si="308"/>
        <v>25</v>
      </c>
      <c r="AM241" s="27">
        <f t="shared" si="309"/>
        <v>500000</v>
      </c>
      <c r="AN241" s="56">
        <f t="shared" si="273"/>
        <v>4.18</v>
      </c>
      <c r="AO241" s="52">
        <f t="shared" si="310"/>
        <v>2089.9999999999995</v>
      </c>
      <c r="AP241" s="28"/>
      <c r="AQ241" s="9">
        <f t="shared" ref="AQ241:AQ272" si="326">AQ51</f>
        <v>21.923870740695442</v>
      </c>
      <c r="AR241" s="9">
        <f t="shared" si="311"/>
        <v>0</v>
      </c>
      <c r="AS241" s="30">
        <f t="shared" si="312"/>
        <v>0.81315698853140761</v>
      </c>
      <c r="AT241" s="30">
        <f t="shared" si="313"/>
        <v>1.7827548708455748E-2</v>
      </c>
      <c r="AU241" s="30">
        <f t="shared" si="314"/>
        <v>0</v>
      </c>
      <c r="AV241" s="30">
        <f t="shared" si="315"/>
        <v>0.7953294398229519</v>
      </c>
      <c r="AW241" s="28"/>
      <c r="AX241" s="52">
        <f t="shared" si="316"/>
        <v>1622.2481921201581</v>
      </c>
      <c r="AY241" s="52">
        <f t="shared" si="317"/>
        <v>1662.2385292299691</v>
      </c>
      <c r="AZ241" s="19"/>
      <c r="BA241" s="19"/>
      <c r="BB241" s="53">
        <f t="shared" si="318"/>
        <v>5786.2336251143643</v>
      </c>
      <c r="BC241" s="53">
        <f t="shared" si="319"/>
        <v>-289.31168125571827</v>
      </c>
      <c r="BD241" s="53">
        <f t="shared" si="319"/>
        <v>-19.124443441160285</v>
      </c>
      <c r="BE241" s="53">
        <f t="shared" si="320"/>
        <v>-8913.7743542278731</v>
      </c>
      <c r="BF241" s="53">
        <f t="shared" si="321"/>
        <v>-3435.9768538103872</v>
      </c>
      <c r="BG241" s="53">
        <f t="shared" si="322"/>
        <v>-37.719093184418014</v>
      </c>
      <c r="BH241" s="53">
        <f t="shared" si="289"/>
        <v>584.45634339890535</v>
      </c>
      <c r="BI241" s="53">
        <f t="shared" si="323"/>
        <v>-2889.2396035959</v>
      </c>
    </row>
    <row r="242" spans="1:61" x14ac:dyDescent="0.2">
      <c r="A242" s="34"/>
      <c r="B242" s="89"/>
      <c r="C242" s="91"/>
      <c r="D242" s="19"/>
      <c r="E242" s="55">
        <f t="shared" si="294"/>
        <v>34</v>
      </c>
      <c r="F242" s="27">
        <f t="shared" si="290"/>
        <v>7563.9242037509875</v>
      </c>
      <c r="G242" s="27">
        <f t="shared" si="291"/>
        <v>378.19621018754941</v>
      </c>
      <c r="H242" s="28">
        <f t="shared" si="292"/>
        <v>25</v>
      </c>
      <c r="I242" s="27">
        <f t="shared" si="265"/>
        <v>500000</v>
      </c>
      <c r="J242" s="56">
        <f t="shared" si="324"/>
        <v>4.375</v>
      </c>
      <c r="K242" s="52">
        <f t="shared" si="295"/>
        <v>2187.5</v>
      </c>
      <c r="L242" s="28"/>
      <c r="M242" s="96">
        <f t="shared" si="325"/>
        <v>28.637207678475217</v>
      </c>
      <c r="N242" s="9">
        <v>0</v>
      </c>
      <c r="O242" s="30">
        <f t="shared" si="282"/>
        <v>0.76497773764641142</v>
      </c>
      <c r="P242" s="30">
        <f t="shared" si="296"/>
        <v>2.1906826342390412E-2</v>
      </c>
      <c r="Q242" s="30">
        <f t="shared" si="297"/>
        <v>0</v>
      </c>
      <c r="R242" s="30">
        <f t="shared" si="298"/>
        <v>0.74307091130402103</v>
      </c>
      <c r="S242" s="28"/>
      <c r="T242" s="52">
        <f t="shared" si="299"/>
        <v>1598.8034716809996</v>
      </c>
      <c r="U242" s="52">
        <f t="shared" si="293"/>
        <v>1625.467618477546</v>
      </c>
      <c r="V242" s="19"/>
      <c r="W242" s="19"/>
      <c r="X242" s="53">
        <f t="shared" si="300"/>
        <v>5620.5320511157879</v>
      </c>
      <c r="Y242" s="53">
        <f t="shared" si="301"/>
        <v>-281.0266025557894</v>
      </c>
      <c r="Z242" s="53">
        <f t="shared" si="301"/>
        <v>-18.576772782600525</v>
      </c>
      <c r="AA242" s="53">
        <f t="shared" si="302"/>
        <v>-10953.413171195207</v>
      </c>
      <c r="AB242" s="53">
        <f t="shared" si="303"/>
        <v>-5632.4844954178088</v>
      </c>
      <c r="AC242" s="53">
        <f t="shared" si="304"/>
        <v>-32.541532881529498</v>
      </c>
      <c r="AD242" s="53">
        <f t="shared" si="284"/>
        <v>569.60833684845295</v>
      </c>
      <c r="AE242" s="53">
        <f t="shared" si="305"/>
        <v>-5095.4176914508853</v>
      </c>
      <c r="AF242" s="19"/>
      <c r="AG242" s="46"/>
      <c r="AH242" s="19"/>
      <c r="AI242" s="55">
        <f t="shared" si="306"/>
        <v>34</v>
      </c>
      <c r="AJ242" s="27">
        <f t="shared" si="307"/>
        <v>7563.9242037509875</v>
      </c>
      <c r="AK242" s="27">
        <f t="shared" si="307"/>
        <v>378.19621018754941</v>
      </c>
      <c r="AL242" s="28">
        <f t="shared" si="308"/>
        <v>25</v>
      </c>
      <c r="AM242" s="27">
        <f t="shared" si="309"/>
        <v>500000</v>
      </c>
      <c r="AN242" s="56">
        <f t="shared" si="273"/>
        <v>4.375</v>
      </c>
      <c r="AO242" s="52">
        <f t="shared" si="310"/>
        <v>2187.5</v>
      </c>
      <c r="AP242" s="28"/>
      <c r="AQ242" s="9">
        <f t="shared" si="326"/>
        <v>24.502710819895359</v>
      </c>
      <c r="AR242" s="9">
        <f t="shared" si="311"/>
        <v>0</v>
      </c>
      <c r="AS242" s="30">
        <f t="shared" si="312"/>
        <v>0.7953294398229519</v>
      </c>
      <c r="AT242" s="30">
        <f t="shared" si="313"/>
        <v>1.948772727053116E-2</v>
      </c>
      <c r="AU242" s="30">
        <f t="shared" si="314"/>
        <v>0</v>
      </c>
      <c r="AV242" s="30">
        <f t="shared" si="315"/>
        <v>0.77584171255242074</v>
      </c>
      <c r="AW242" s="28"/>
      <c r="AX242" s="52">
        <f t="shared" si="316"/>
        <v>1662.2385292299691</v>
      </c>
      <c r="AY242" s="52">
        <f t="shared" si="317"/>
        <v>1697.1537462084204</v>
      </c>
      <c r="AZ242" s="19"/>
      <c r="BA242" s="19"/>
      <c r="BB242" s="53">
        <f t="shared" si="318"/>
        <v>5620.5320511157879</v>
      </c>
      <c r="BC242" s="53">
        <f t="shared" si="319"/>
        <v>-281.0266025557894</v>
      </c>
      <c r="BD242" s="53">
        <f t="shared" si="319"/>
        <v>-18.576772782600525</v>
      </c>
      <c r="BE242" s="53">
        <f t="shared" si="320"/>
        <v>-9743.8636352655794</v>
      </c>
      <c r="BF242" s="53">
        <f t="shared" si="321"/>
        <v>-4422.9349594881814</v>
      </c>
      <c r="BG242" s="53">
        <f t="shared" si="322"/>
        <v>-32.541532881529498</v>
      </c>
      <c r="BH242" s="53">
        <f t="shared" si="289"/>
        <v>574.8161098149958</v>
      </c>
      <c r="BI242" s="53">
        <f t="shared" si="323"/>
        <v>-3880.6603825547154</v>
      </c>
    </row>
    <row r="243" spans="1:61" x14ac:dyDescent="0.2">
      <c r="A243" s="34"/>
      <c r="B243" s="89"/>
      <c r="C243" s="91"/>
      <c r="D243" s="19"/>
      <c r="E243" s="55">
        <f t="shared" si="294"/>
        <v>35</v>
      </c>
      <c r="F243" s="27">
        <f t="shared" si="290"/>
        <v>7563.9242037509875</v>
      </c>
      <c r="G243" s="27">
        <f t="shared" si="291"/>
        <v>378.19621018754941</v>
      </c>
      <c r="H243" s="28">
        <f t="shared" si="292"/>
        <v>25</v>
      </c>
      <c r="I243" s="27">
        <f t="shared" si="265"/>
        <v>500000</v>
      </c>
      <c r="J243" s="56">
        <f t="shared" si="324"/>
        <v>4.5739999999999998</v>
      </c>
      <c r="K243" s="52">
        <f t="shared" si="295"/>
        <v>2287</v>
      </c>
      <c r="L243" s="28"/>
      <c r="M243" s="96">
        <f t="shared" si="325"/>
        <v>32.079455446734435</v>
      </c>
      <c r="N243" s="9">
        <v>0</v>
      </c>
      <c r="O243" s="30">
        <f t="shared" si="282"/>
        <v>0.74307091130402103</v>
      </c>
      <c r="P243" s="30">
        <f t="shared" si="296"/>
        <v>2.3837310192941698E-2</v>
      </c>
      <c r="Q243" s="30">
        <f t="shared" si="297"/>
        <v>0</v>
      </c>
      <c r="R243" s="30">
        <f t="shared" si="298"/>
        <v>0.71923360111107937</v>
      </c>
      <c r="S243" s="28"/>
      <c r="T243" s="52">
        <f t="shared" si="299"/>
        <v>1625.467618477546</v>
      </c>
      <c r="U243" s="52">
        <f t="shared" si="293"/>
        <v>1644.8872457410384</v>
      </c>
      <c r="V243" s="19"/>
      <c r="W243" s="19"/>
      <c r="X243" s="53">
        <f t="shared" si="300"/>
        <v>5440.228443595076</v>
      </c>
      <c r="Y243" s="53">
        <f t="shared" si="301"/>
        <v>-272.01142217975382</v>
      </c>
      <c r="Z243" s="53">
        <f t="shared" si="301"/>
        <v>-17.980840027776985</v>
      </c>
      <c r="AA243" s="53">
        <f t="shared" si="302"/>
        <v>-11918.655096470849</v>
      </c>
      <c r="AB243" s="53">
        <f t="shared" si="303"/>
        <v>-6768.4189150833045</v>
      </c>
      <c r="AC243" s="53">
        <f t="shared" si="304"/>
        <v>-26.014373050771145</v>
      </c>
      <c r="AD243" s="53">
        <f t="shared" si="284"/>
        <v>557.73524259104977</v>
      </c>
      <c r="AE243" s="53">
        <f t="shared" si="305"/>
        <v>-6236.6980455430257</v>
      </c>
      <c r="AF243" s="19"/>
      <c r="AG243" s="46"/>
      <c r="AH243" s="19"/>
      <c r="AI243" s="55">
        <f t="shared" si="306"/>
        <v>35</v>
      </c>
      <c r="AJ243" s="27">
        <f t="shared" si="307"/>
        <v>7563.9242037509875</v>
      </c>
      <c r="AK243" s="27">
        <f t="shared" si="307"/>
        <v>378.19621018754941</v>
      </c>
      <c r="AL243" s="28">
        <f t="shared" si="308"/>
        <v>25</v>
      </c>
      <c r="AM243" s="27">
        <f t="shared" si="309"/>
        <v>500000</v>
      </c>
      <c r="AN243" s="56">
        <f t="shared" si="273"/>
        <v>4.5739999999999998</v>
      </c>
      <c r="AO243" s="52">
        <f t="shared" si="310"/>
        <v>2287</v>
      </c>
      <c r="AP243" s="28"/>
      <c r="AQ243" s="9">
        <f t="shared" si="326"/>
        <v>27.447984066612154</v>
      </c>
      <c r="AR243" s="9">
        <f t="shared" si="311"/>
        <v>0</v>
      </c>
      <c r="AS243" s="30">
        <f t="shared" si="312"/>
        <v>0.77584171255242074</v>
      </c>
      <c r="AT243" s="30">
        <f t="shared" si="313"/>
        <v>2.129529096435193E-2</v>
      </c>
      <c r="AU243" s="30">
        <f t="shared" si="314"/>
        <v>0</v>
      </c>
      <c r="AV243" s="30">
        <f t="shared" si="315"/>
        <v>0.75454642158806884</v>
      </c>
      <c r="AW243" s="28"/>
      <c r="AX243" s="52">
        <f t="shared" si="316"/>
        <v>1697.1537462084204</v>
      </c>
      <c r="AY243" s="52">
        <f t="shared" si="317"/>
        <v>1725.6476661719134</v>
      </c>
      <c r="AZ243" s="19"/>
      <c r="BA243" s="19"/>
      <c r="BB243" s="53">
        <f t="shared" si="318"/>
        <v>5440.228443595076</v>
      </c>
      <c r="BC243" s="53">
        <f t="shared" si="319"/>
        <v>-272.01142217975382</v>
      </c>
      <c r="BD243" s="53">
        <f t="shared" si="319"/>
        <v>-17.980840027776985</v>
      </c>
      <c r="BE243" s="53">
        <f t="shared" si="320"/>
        <v>-10647.645482175965</v>
      </c>
      <c r="BF243" s="53">
        <f t="shared" si="321"/>
        <v>-5497.4093007884203</v>
      </c>
      <c r="BG243" s="53">
        <f t="shared" si="322"/>
        <v>-26.014373050771145</v>
      </c>
      <c r="BH243" s="53">
        <f t="shared" si="289"/>
        <v>563.62039651851001</v>
      </c>
      <c r="BI243" s="53">
        <f t="shared" si="323"/>
        <v>-4959.8032773206814</v>
      </c>
    </row>
    <row r="244" spans="1:61" x14ac:dyDescent="0.2">
      <c r="A244" s="34"/>
      <c r="B244" s="89"/>
      <c r="C244" s="91"/>
      <c r="D244" s="19"/>
      <c r="E244" s="55">
        <f t="shared" si="294"/>
        <v>36</v>
      </c>
      <c r="F244" s="27">
        <f t="shared" si="290"/>
        <v>7563.9242037509875</v>
      </c>
      <c r="G244" s="27">
        <f t="shared" si="291"/>
        <v>378.19621018754941</v>
      </c>
      <c r="H244" s="28">
        <f t="shared" si="292"/>
        <v>25</v>
      </c>
      <c r="I244" s="27">
        <f t="shared" si="265"/>
        <v>500000</v>
      </c>
      <c r="J244" s="56">
        <f t="shared" si="324"/>
        <v>4.7770000000000001</v>
      </c>
      <c r="K244" s="52">
        <f t="shared" si="295"/>
        <v>2388.5</v>
      </c>
      <c r="L244" s="28"/>
      <c r="M244" s="96">
        <f t="shared" si="325"/>
        <v>35.983846857204576</v>
      </c>
      <c r="N244" s="9">
        <v>0</v>
      </c>
      <c r="O244" s="30">
        <f t="shared" si="282"/>
        <v>0.71923360111107937</v>
      </c>
      <c r="P244" s="30">
        <f t="shared" si="296"/>
        <v>2.5880791756936843E-2</v>
      </c>
      <c r="Q244" s="30">
        <f t="shared" si="297"/>
        <v>0</v>
      </c>
      <c r="R244" s="30">
        <f t="shared" si="298"/>
        <v>0.69335280935414256</v>
      </c>
      <c r="S244" s="28"/>
      <c r="T244" s="52">
        <f t="shared" si="299"/>
        <v>1644.8872457410384</v>
      </c>
      <c r="U244" s="52">
        <f t="shared" si="293"/>
        <v>1656.0731851423695</v>
      </c>
      <c r="V244" s="19"/>
      <c r="W244" s="19"/>
      <c r="X244" s="53">
        <f t="shared" si="300"/>
        <v>5244.4680964125428</v>
      </c>
      <c r="Y244" s="53">
        <f t="shared" si="301"/>
        <v>-262.2234048206272</v>
      </c>
      <c r="Z244" s="53">
        <f t="shared" si="301"/>
        <v>-17.333820233853565</v>
      </c>
      <c r="AA244" s="53">
        <f t="shared" si="302"/>
        <v>-12940.395878468422</v>
      </c>
      <c r="AB244" s="53">
        <f t="shared" si="303"/>
        <v>-7975.4850071103601</v>
      </c>
      <c r="AC244" s="53">
        <f t="shared" si="304"/>
        <v>-18.486282101517038</v>
      </c>
      <c r="AD244" s="53">
        <f t="shared" si="284"/>
        <v>544.06190965166365</v>
      </c>
      <c r="AE244" s="53">
        <f t="shared" si="305"/>
        <v>-7449.909379560213</v>
      </c>
      <c r="AF244" s="19"/>
      <c r="AG244" s="46"/>
      <c r="AH244" s="19"/>
      <c r="AI244" s="55">
        <f t="shared" si="306"/>
        <v>36</v>
      </c>
      <c r="AJ244" s="27">
        <f t="shared" si="307"/>
        <v>7563.9242037509875</v>
      </c>
      <c r="AK244" s="27">
        <f t="shared" si="307"/>
        <v>378.19621018754941</v>
      </c>
      <c r="AL244" s="28">
        <f t="shared" si="308"/>
        <v>25</v>
      </c>
      <c r="AM244" s="27">
        <f t="shared" si="309"/>
        <v>500000</v>
      </c>
      <c r="AN244" s="56">
        <f t="shared" si="273"/>
        <v>4.7770000000000001</v>
      </c>
      <c r="AO244" s="52">
        <f t="shared" si="310"/>
        <v>2388.5</v>
      </c>
      <c r="AP244" s="28"/>
      <c r="AQ244" s="9">
        <f t="shared" si="326"/>
        <v>30.788678967195668</v>
      </c>
      <c r="AR244" s="9">
        <f t="shared" si="311"/>
        <v>0</v>
      </c>
      <c r="AS244" s="30">
        <f t="shared" si="312"/>
        <v>0.75454642158806884</v>
      </c>
      <c r="AT244" s="30">
        <f t="shared" si="313"/>
        <v>2.3231487540121332E-2</v>
      </c>
      <c r="AU244" s="30">
        <f t="shared" si="314"/>
        <v>0</v>
      </c>
      <c r="AV244" s="30">
        <f t="shared" si="315"/>
        <v>0.73131493404794745</v>
      </c>
      <c r="AW244" s="28"/>
      <c r="AX244" s="52">
        <f t="shared" si="316"/>
        <v>1725.6476661719134</v>
      </c>
      <c r="AY244" s="52">
        <f t="shared" si="317"/>
        <v>1746.7457199735225</v>
      </c>
      <c r="AZ244" s="19"/>
      <c r="BA244" s="19"/>
      <c r="BB244" s="53">
        <f t="shared" si="318"/>
        <v>5244.4680964125428</v>
      </c>
      <c r="BC244" s="53">
        <f t="shared" si="319"/>
        <v>-262.2234048206272</v>
      </c>
      <c r="BD244" s="53">
        <f t="shared" si="319"/>
        <v>-17.333820233853565</v>
      </c>
      <c r="BE244" s="53">
        <f t="shared" si="320"/>
        <v>-11615.743770060666</v>
      </c>
      <c r="BF244" s="53">
        <f t="shared" si="321"/>
        <v>-6650.8328987026043</v>
      </c>
      <c r="BG244" s="53">
        <f t="shared" si="322"/>
        <v>-18.486282101517038</v>
      </c>
      <c r="BH244" s="53">
        <f t="shared" si="289"/>
        <v>550.69202792596127</v>
      </c>
      <c r="BI244" s="53">
        <f t="shared" si="323"/>
        <v>-6118.6271528781599</v>
      </c>
    </row>
    <row r="245" spans="1:61" x14ac:dyDescent="0.2">
      <c r="A245" s="34"/>
      <c r="B245" s="89"/>
      <c r="C245" s="91"/>
      <c r="D245" s="19"/>
      <c r="E245" s="55">
        <f t="shared" si="294"/>
        <v>37</v>
      </c>
      <c r="F245" s="27">
        <f t="shared" si="290"/>
        <v>7563.9242037509875</v>
      </c>
      <c r="G245" s="27">
        <f t="shared" si="291"/>
        <v>378.19621018754941</v>
      </c>
      <c r="H245" s="28">
        <f t="shared" si="292"/>
        <v>25</v>
      </c>
      <c r="I245" s="27">
        <f t="shared" si="265"/>
        <v>500000</v>
      </c>
      <c r="J245" s="56">
        <f t="shared" si="324"/>
        <v>4.984</v>
      </c>
      <c r="K245" s="52">
        <f t="shared" si="295"/>
        <v>2492</v>
      </c>
      <c r="L245" s="28"/>
      <c r="M245" s="96">
        <f t="shared" si="325"/>
        <v>40.388565248208387</v>
      </c>
      <c r="N245" s="9">
        <v>0</v>
      </c>
      <c r="O245" s="30">
        <f t="shared" si="282"/>
        <v>0.69335280935414256</v>
      </c>
      <c r="P245" s="30">
        <f t="shared" si="296"/>
        <v>2.8003525180628375E-2</v>
      </c>
      <c r="Q245" s="30">
        <f t="shared" si="297"/>
        <v>0</v>
      </c>
      <c r="R245" s="30">
        <f t="shared" si="298"/>
        <v>0.66534928417351424</v>
      </c>
      <c r="S245" s="28"/>
      <c r="T245" s="52">
        <f t="shared" si="299"/>
        <v>1656.0731851423695</v>
      </c>
      <c r="U245" s="52">
        <f t="shared" si="293"/>
        <v>1658.0504161603974</v>
      </c>
      <c r="V245" s="19"/>
      <c r="W245" s="19"/>
      <c r="X245" s="53">
        <f t="shared" si="300"/>
        <v>5032.6515545084385</v>
      </c>
      <c r="Y245" s="53">
        <f t="shared" si="301"/>
        <v>-251.63257772542192</v>
      </c>
      <c r="Z245" s="53">
        <f t="shared" si="301"/>
        <v>-16.633732104337856</v>
      </c>
      <c r="AA245" s="53">
        <f t="shared" si="302"/>
        <v>-14001.762590314187</v>
      </c>
      <c r="AB245" s="53">
        <f t="shared" si="303"/>
        <v>-9237.3773456355084</v>
      </c>
      <c r="AC245" s="53">
        <f t="shared" si="304"/>
        <v>-9.9457446567101648</v>
      </c>
      <c r="AD245" s="53">
        <f t="shared" si="284"/>
        <v>528.4603788392825</v>
      </c>
      <c r="AE245" s="53">
        <f t="shared" si="305"/>
        <v>-8718.8627114529354</v>
      </c>
      <c r="AF245" s="19"/>
      <c r="AG245" s="46"/>
      <c r="AH245" s="19"/>
      <c r="AI245" s="55">
        <f t="shared" si="306"/>
        <v>37</v>
      </c>
      <c r="AJ245" s="27">
        <f t="shared" si="307"/>
        <v>7563.9242037509875</v>
      </c>
      <c r="AK245" s="27">
        <f t="shared" si="307"/>
        <v>378.19621018754941</v>
      </c>
      <c r="AL245" s="28">
        <f t="shared" si="308"/>
        <v>25</v>
      </c>
      <c r="AM245" s="27">
        <f t="shared" si="309"/>
        <v>500000</v>
      </c>
      <c r="AN245" s="56">
        <f t="shared" si="273"/>
        <v>4.984</v>
      </c>
      <c r="AO245" s="52">
        <f t="shared" si="310"/>
        <v>2492</v>
      </c>
      <c r="AP245" s="28"/>
      <c r="AQ245" s="9">
        <f t="shared" si="326"/>
        <v>34.557466140498306</v>
      </c>
      <c r="AR245" s="9">
        <f t="shared" si="311"/>
        <v>0</v>
      </c>
      <c r="AS245" s="30">
        <f t="shared" si="312"/>
        <v>0.73131493404794745</v>
      </c>
      <c r="AT245" s="30">
        <f t="shared" si="313"/>
        <v>2.5272391071402694E-2</v>
      </c>
      <c r="AU245" s="30">
        <f t="shared" si="314"/>
        <v>0</v>
      </c>
      <c r="AV245" s="30">
        <f t="shared" si="315"/>
        <v>0.70604254297654478</v>
      </c>
      <c r="AW245" s="28"/>
      <c r="AX245" s="52">
        <f t="shared" si="316"/>
        <v>1746.7457199735225</v>
      </c>
      <c r="AY245" s="52">
        <f t="shared" si="317"/>
        <v>1759.4580170975496</v>
      </c>
      <c r="AZ245" s="19"/>
      <c r="BA245" s="19"/>
      <c r="BB245" s="53">
        <f t="shared" si="318"/>
        <v>5032.6515545084385</v>
      </c>
      <c r="BC245" s="53">
        <f t="shared" si="319"/>
        <v>-251.63257772542192</v>
      </c>
      <c r="BD245" s="53">
        <f t="shared" si="319"/>
        <v>-16.633732104337856</v>
      </c>
      <c r="BE245" s="53">
        <f t="shared" si="320"/>
        <v>-12636.195535701347</v>
      </c>
      <c r="BF245" s="53">
        <f t="shared" si="321"/>
        <v>-7871.810291022668</v>
      </c>
      <c r="BG245" s="53">
        <f t="shared" si="322"/>
        <v>-9.9457446567101648</v>
      </c>
      <c r="BH245" s="53">
        <f t="shared" si="289"/>
        <v>535.90424338275011</v>
      </c>
      <c r="BI245" s="53">
        <f t="shared" si="323"/>
        <v>-7345.8517922966284</v>
      </c>
    </row>
    <row r="246" spans="1:61" x14ac:dyDescent="0.2">
      <c r="A246" s="34"/>
      <c r="B246" s="89"/>
      <c r="C246" s="91"/>
      <c r="D246" s="19"/>
      <c r="E246" s="55">
        <f t="shared" si="294"/>
        <v>38</v>
      </c>
      <c r="F246" s="27">
        <f t="shared" si="290"/>
        <v>7563.9242037509875</v>
      </c>
      <c r="G246" s="27">
        <f t="shared" si="291"/>
        <v>378.19621018754941</v>
      </c>
      <c r="H246" s="28">
        <f t="shared" si="292"/>
        <v>25</v>
      </c>
      <c r="I246" s="27">
        <f t="shared" si="265"/>
        <v>500000</v>
      </c>
      <c r="J246" s="56">
        <f t="shared" si="324"/>
        <v>5.194</v>
      </c>
      <c r="K246" s="52">
        <f t="shared" si="295"/>
        <v>2597</v>
      </c>
      <c r="L246" s="28"/>
      <c r="M246" s="96">
        <f t="shared" si="325"/>
        <v>45.350819239364668</v>
      </c>
      <c r="N246" s="9">
        <v>0</v>
      </c>
      <c r="O246" s="30">
        <f t="shared" si="282"/>
        <v>0.66534928417351424</v>
      </c>
      <c r="P246" s="30">
        <f t="shared" si="296"/>
        <v>3.0174135117593721E-2</v>
      </c>
      <c r="Q246" s="30">
        <f t="shared" si="297"/>
        <v>0</v>
      </c>
      <c r="R246" s="30">
        <f t="shared" si="298"/>
        <v>0.63517514905592054</v>
      </c>
      <c r="S246" s="28"/>
      <c r="T246" s="52">
        <f t="shared" si="299"/>
        <v>1658.0504161603974</v>
      </c>
      <c r="U246" s="52">
        <f t="shared" si="293"/>
        <v>1649.5498620982257</v>
      </c>
      <c r="V246" s="19"/>
      <c r="W246" s="19"/>
      <c r="X246" s="53">
        <f t="shared" si="300"/>
        <v>4804.4166835652186</v>
      </c>
      <c r="Y246" s="53">
        <f t="shared" si="301"/>
        <v>-240.22083417826096</v>
      </c>
      <c r="Z246" s="53">
        <f t="shared" si="301"/>
        <v>-15.879378726398013</v>
      </c>
      <c r="AA246" s="53">
        <f t="shared" si="302"/>
        <v>-15087.06755879686</v>
      </c>
      <c r="AB246" s="53">
        <f t="shared" si="303"/>
        <v>-10538.7510881363</v>
      </c>
      <c r="AC246" s="53">
        <f t="shared" si="304"/>
        <v>-7.689008809319553E-2</v>
      </c>
      <c r="AD246" s="53">
        <f t="shared" si="284"/>
        <v>510.82236140284442</v>
      </c>
      <c r="AE246" s="53">
        <f t="shared" si="305"/>
        <v>-10028.005616821549</v>
      </c>
      <c r="AF246" s="19"/>
      <c r="AG246" s="46"/>
      <c r="AH246" s="19"/>
      <c r="AI246" s="55">
        <f t="shared" si="306"/>
        <v>38</v>
      </c>
      <c r="AJ246" s="27">
        <f t="shared" si="307"/>
        <v>7563.9242037509875</v>
      </c>
      <c r="AK246" s="27">
        <f t="shared" si="307"/>
        <v>378.19621018754941</v>
      </c>
      <c r="AL246" s="28">
        <f t="shared" si="308"/>
        <v>25</v>
      </c>
      <c r="AM246" s="27">
        <f t="shared" si="309"/>
        <v>500000</v>
      </c>
      <c r="AN246" s="56">
        <f t="shared" si="273"/>
        <v>5.194</v>
      </c>
      <c r="AO246" s="52">
        <f t="shared" si="310"/>
        <v>2597</v>
      </c>
      <c r="AP246" s="28"/>
      <c r="AQ246" s="9">
        <f t="shared" si="326"/>
        <v>38.803294711681396</v>
      </c>
      <c r="AR246" s="9">
        <f t="shared" si="311"/>
        <v>0</v>
      </c>
      <c r="AS246" s="30">
        <f t="shared" si="312"/>
        <v>0.70604254297654478</v>
      </c>
      <c r="AT246" s="30">
        <f t="shared" si="313"/>
        <v>2.7396776874103846E-2</v>
      </c>
      <c r="AU246" s="30">
        <f t="shared" si="314"/>
        <v>0</v>
      </c>
      <c r="AV246" s="30">
        <f t="shared" si="315"/>
        <v>0.67864576610244098</v>
      </c>
      <c r="AW246" s="28"/>
      <c r="AX246" s="52">
        <f t="shared" si="316"/>
        <v>1759.4580170975496</v>
      </c>
      <c r="AY246" s="52">
        <f t="shared" si="317"/>
        <v>1762.4430545680393</v>
      </c>
      <c r="AZ246" s="19"/>
      <c r="BA246" s="19"/>
      <c r="BB246" s="53">
        <f t="shared" si="318"/>
        <v>4804.4166835652186</v>
      </c>
      <c r="BC246" s="53">
        <f t="shared" si="319"/>
        <v>-240.22083417826096</v>
      </c>
      <c r="BD246" s="53">
        <f t="shared" si="319"/>
        <v>-15.879378726398013</v>
      </c>
      <c r="BE246" s="53">
        <f t="shared" si="320"/>
        <v>-13698.388437051923</v>
      </c>
      <c r="BF246" s="53">
        <f t="shared" si="321"/>
        <v>-9150.0719663913624</v>
      </c>
      <c r="BG246" s="53">
        <f t="shared" si="322"/>
        <v>-7.689008809319553E-2</v>
      </c>
      <c r="BH246" s="53">
        <f t="shared" si="289"/>
        <v>519.14753336875287</v>
      </c>
      <c r="BI246" s="53">
        <f t="shared" si="323"/>
        <v>-8631.0013231107041</v>
      </c>
    </row>
    <row r="247" spans="1:61" x14ac:dyDescent="0.2">
      <c r="A247" s="34"/>
      <c r="B247" s="89"/>
      <c r="C247" s="91"/>
      <c r="D247" s="19"/>
      <c r="E247" s="55">
        <f t="shared" si="294"/>
        <v>39</v>
      </c>
      <c r="F247" s="27">
        <f t="shared" si="290"/>
        <v>7563.9242037509875</v>
      </c>
      <c r="G247" s="27">
        <f t="shared" si="291"/>
        <v>378.19621018754941</v>
      </c>
      <c r="H247" s="28">
        <f t="shared" si="292"/>
        <v>25</v>
      </c>
      <c r="I247" s="27">
        <f t="shared" si="265"/>
        <v>500000</v>
      </c>
      <c r="J247" s="56">
        <f t="shared" si="324"/>
        <v>5.407</v>
      </c>
      <c r="K247" s="52">
        <f t="shared" si="295"/>
        <v>2703.5</v>
      </c>
      <c r="L247" s="28"/>
      <c r="M247" s="96">
        <f t="shared" si="325"/>
        <v>50.932973429504443</v>
      </c>
      <c r="N247" s="9">
        <v>0</v>
      </c>
      <c r="O247" s="30">
        <f t="shared" si="282"/>
        <v>0.63517514905592054</v>
      </c>
      <c r="P247" s="30">
        <f t="shared" si="296"/>
        <v>3.2351358989946725E-2</v>
      </c>
      <c r="Q247" s="30">
        <f t="shared" si="297"/>
        <v>0</v>
      </c>
      <c r="R247" s="30">
        <f t="shared" si="298"/>
        <v>0.60282379006597386</v>
      </c>
      <c r="S247" s="28"/>
      <c r="T247" s="52">
        <f t="shared" si="299"/>
        <v>1649.5498620982257</v>
      </c>
      <c r="U247" s="52">
        <f t="shared" si="293"/>
        <v>1629.7341164433603</v>
      </c>
      <c r="V247" s="19"/>
      <c r="W247" s="19"/>
      <c r="X247" s="53">
        <f t="shared" si="300"/>
        <v>4559.7134562769243</v>
      </c>
      <c r="Y247" s="53">
        <f t="shared" si="301"/>
        <v>-227.98567281384621</v>
      </c>
      <c r="Z247" s="53">
        <f t="shared" si="301"/>
        <v>-15.070594751649347</v>
      </c>
      <c r="AA247" s="53">
        <f t="shared" si="302"/>
        <v>-16175.679494973363</v>
      </c>
      <c r="AB247" s="53">
        <f t="shared" si="303"/>
        <v>-11859.022306261933</v>
      </c>
      <c r="AC247" s="53">
        <f t="shared" si="304"/>
        <v>10.716075525935453</v>
      </c>
      <c r="AD247" s="53">
        <f t="shared" si="284"/>
        <v>491.03976935617106</v>
      </c>
      <c r="AE247" s="53">
        <f t="shared" si="305"/>
        <v>-11357.266461379826</v>
      </c>
      <c r="AF247" s="19"/>
      <c r="AG247" s="46"/>
      <c r="AH247" s="19"/>
      <c r="AI247" s="55">
        <f t="shared" si="306"/>
        <v>39</v>
      </c>
      <c r="AJ247" s="27">
        <f t="shared" si="307"/>
        <v>7563.9242037509875</v>
      </c>
      <c r="AK247" s="27">
        <f t="shared" si="307"/>
        <v>378.19621018754941</v>
      </c>
      <c r="AL247" s="28">
        <f t="shared" si="308"/>
        <v>25</v>
      </c>
      <c r="AM247" s="27">
        <f t="shared" si="309"/>
        <v>500000</v>
      </c>
      <c r="AN247" s="56">
        <f t="shared" si="273"/>
        <v>5.407</v>
      </c>
      <c r="AO247" s="52">
        <f t="shared" si="310"/>
        <v>2703.5</v>
      </c>
      <c r="AP247" s="28"/>
      <c r="AQ247" s="9">
        <f t="shared" si="326"/>
        <v>43.579525390619743</v>
      </c>
      <c r="AR247" s="9">
        <f t="shared" si="311"/>
        <v>0</v>
      </c>
      <c r="AS247" s="30">
        <f t="shared" si="312"/>
        <v>0.67864576610244098</v>
      </c>
      <c r="AT247" s="30">
        <f t="shared" si="313"/>
        <v>2.9575060395097913E-2</v>
      </c>
      <c r="AU247" s="30">
        <f t="shared" si="314"/>
        <v>0</v>
      </c>
      <c r="AV247" s="30">
        <f t="shared" si="315"/>
        <v>0.64907070570734304</v>
      </c>
      <c r="AW247" s="28"/>
      <c r="AX247" s="52">
        <f t="shared" si="316"/>
        <v>1762.4430545680393</v>
      </c>
      <c r="AY247" s="52">
        <f t="shared" si="317"/>
        <v>1754.7626528798019</v>
      </c>
      <c r="AZ247" s="19"/>
      <c r="BA247" s="19"/>
      <c r="BB247" s="53">
        <f t="shared" si="318"/>
        <v>4559.7134562769243</v>
      </c>
      <c r="BC247" s="53">
        <f t="shared" si="319"/>
        <v>-227.98567281384621</v>
      </c>
      <c r="BD247" s="53">
        <f t="shared" si="319"/>
        <v>-15.070594751649347</v>
      </c>
      <c r="BE247" s="53">
        <f t="shared" si="320"/>
        <v>-14787.530197548956</v>
      </c>
      <c r="BF247" s="53">
        <f t="shared" si="321"/>
        <v>-10470.873008837527</v>
      </c>
      <c r="BG247" s="53">
        <f t="shared" si="322"/>
        <v>10.716075525935453</v>
      </c>
      <c r="BH247" s="53">
        <f t="shared" si="289"/>
        <v>500.30786398030165</v>
      </c>
      <c r="BI247" s="53">
        <f t="shared" si="323"/>
        <v>-9959.8490693312888</v>
      </c>
    </row>
    <row r="248" spans="1:61" x14ac:dyDescent="0.2">
      <c r="A248" s="34"/>
      <c r="B248" s="89"/>
      <c r="C248" s="91"/>
      <c r="D248" s="19"/>
      <c r="E248" s="55">
        <f t="shared" si="294"/>
        <v>40</v>
      </c>
      <c r="F248" s="27">
        <f t="shared" si="290"/>
        <v>7563.9242037509875</v>
      </c>
      <c r="G248" s="27">
        <f t="shared" si="291"/>
        <v>378.19621018754941</v>
      </c>
      <c r="H248" s="28">
        <f t="shared" si="292"/>
        <v>25</v>
      </c>
      <c r="I248" s="27">
        <f t="shared" si="265"/>
        <v>500000</v>
      </c>
      <c r="J248" s="56">
        <f t="shared" si="324"/>
        <v>5.6219999999999999</v>
      </c>
      <c r="K248" s="52">
        <f t="shared" si="295"/>
        <v>2811</v>
      </c>
      <c r="L248" s="28"/>
      <c r="M248" s="96">
        <f t="shared" si="325"/>
        <v>57.198201384599741</v>
      </c>
      <c r="N248" s="9">
        <v>0</v>
      </c>
      <c r="O248" s="30">
        <f t="shared" si="282"/>
        <v>0.60282379006597386</v>
      </c>
      <c r="P248" s="30">
        <f t="shared" si="296"/>
        <v>3.4480436543621255E-2</v>
      </c>
      <c r="Q248" s="30">
        <f t="shared" si="297"/>
        <v>0</v>
      </c>
      <c r="R248" s="30">
        <f t="shared" si="298"/>
        <v>0.56834335352235266</v>
      </c>
      <c r="S248" s="28"/>
      <c r="T248" s="52">
        <f t="shared" si="299"/>
        <v>1629.7341164433603</v>
      </c>
      <c r="U248" s="52">
        <f t="shared" si="293"/>
        <v>1597.6131667513332</v>
      </c>
      <c r="V248" s="19"/>
      <c r="W248" s="19"/>
      <c r="X248" s="53">
        <f t="shared" si="300"/>
        <v>4298.9060477487274</v>
      </c>
      <c r="Y248" s="53">
        <f t="shared" si="301"/>
        <v>-214.94530238743639</v>
      </c>
      <c r="Z248" s="53">
        <f t="shared" si="301"/>
        <v>-14.208583838058816</v>
      </c>
      <c r="AA248" s="53">
        <f t="shared" si="302"/>
        <v>-17240.218271810627</v>
      </c>
      <c r="AB248" s="53">
        <f t="shared" si="303"/>
        <v>-13170.466110287394</v>
      </c>
      <c r="AC248" s="53">
        <f t="shared" si="304"/>
        <v>22.658341597228571</v>
      </c>
      <c r="AD248" s="53">
        <f t="shared" si="284"/>
        <v>469.07225736196432</v>
      </c>
      <c r="AE248" s="53">
        <f t="shared" si="305"/>
        <v>-12678.735511328201</v>
      </c>
      <c r="AF248" s="19"/>
      <c r="AG248" s="46"/>
      <c r="AH248" s="19"/>
      <c r="AI248" s="55">
        <f t="shared" si="306"/>
        <v>40</v>
      </c>
      <c r="AJ248" s="27">
        <f t="shared" si="307"/>
        <v>7563.9242037509875</v>
      </c>
      <c r="AK248" s="27">
        <f t="shared" si="307"/>
        <v>378.19621018754941</v>
      </c>
      <c r="AL248" s="28">
        <f t="shared" si="308"/>
        <v>25</v>
      </c>
      <c r="AM248" s="27">
        <f t="shared" si="309"/>
        <v>500000</v>
      </c>
      <c r="AN248" s="56">
        <f t="shared" si="273"/>
        <v>5.6219999999999999</v>
      </c>
      <c r="AO248" s="52">
        <f t="shared" si="310"/>
        <v>2811</v>
      </c>
      <c r="AP248" s="28"/>
      <c r="AQ248" s="9">
        <f t="shared" si="326"/>
        <v>48.940211059698157</v>
      </c>
      <c r="AR248" s="9">
        <f t="shared" si="311"/>
        <v>0</v>
      </c>
      <c r="AS248" s="30">
        <f t="shared" si="312"/>
        <v>0.64907070570734304</v>
      </c>
      <c r="AT248" s="30">
        <f t="shared" si="313"/>
        <v>3.1765657329984598E-2</v>
      </c>
      <c r="AU248" s="30">
        <f t="shared" si="314"/>
        <v>0</v>
      </c>
      <c r="AV248" s="30">
        <f t="shared" si="315"/>
        <v>0.61730504837735845</v>
      </c>
      <c r="AW248" s="28"/>
      <c r="AX248" s="52">
        <f t="shared" si="316"/>
        <v>1754.7626528798019</v>
      </c>
      <c r="AY248" s="52">
        <f t="shared" si="317"/>
        <v>1735.2444909887545</v>
      </c>
      <c r="AZ248" s="19"/>
      <c r="BA248" s="19"/>
      <c r="BB248" s="53">
        <f t="shared" si="318"/>
        <v>4298.9060477487274</v>
      </c>
      <c r="BC248" s="53">
        <f t="shared" si="319"/>
        <v>-214.94530238743639</v>
      </c>
      <c r="BD248" s="53">
        <f t="shared" si="319"/>
        <v>-14.208583838058816</v>
      </c>
      <c r="BE248" s="53">
        <f t="shared" si="320"/>
        <v>-15882.828664992299</v>
      </c>
      <c r="BF248" s="53">
        <f t="shared" si="321"/>
        <v>-11813.076503469067</v>
      </c>
      <c r="BG248" s="53">
        <f t="shared" si="322"/>
        <v>22.658341597228571</v>
      </c>
      <c r="BH248" s="53">
        <f t="shared" si="289"/>
        <v>479.33661680701539</v>
      </c>
      <c r="BI248" s="53">
        <f t="shared" si="323"/>
        <v>-11311.081545064822</v>
      </c>
    </row>
    <row r="249" spans="1:61" x14ac:dyDescent="0.2">
      <c r="A249" s="34"/>
      <c r="B249" s="89"/>
      <c r="C249" s="91"/>
      <c r="D249" s="19"/>
      <c r="E249" s="55">
        <f t="shared" si="294"/>
        <v>41</v>
      </c>
      <c r="F249" s="27">
        <f t="shared" si="290"/>
        <v>7563.9242037509875</v>
      </c>
      <c r="G249" s="27">
        <f t="shared" si="291"/>
        <v>378.19621018754941</v>
      </c>
      <c r="H249" s="28">
        <f t="shared" si="292"/>
        <v>25</v>
      </c>
      <c r="I249" s="27">
        <f t="shared" si="265"/>
        <v>500000</v>
      </c>
      <c r="J249" s="56">
        <f t="shared" si="324"/>
        <v>5.8390000000000004</v>
      </c>
      <c r="K249" s="52">
        <f t="shared" si="295"/>
        <v>2919.5</v>
      </c>
      <c r="L249" s="28"/>
      <c r="M249" s="96">
        <f t="shared" si="325"/>
        <v>64.179283812147389</v>
      </c>
      <c r="N249" s="9">
        <v>0</v>
      </c>
      <c r="O249" s="30">
        <f t="shared" si="282"/>
        <v>0.56834335352235266</v>
      </c>
      <c r="P249" s="30">
        <f t="shared" si="296"/>
        <v>3.647586938845869E-2</v>
      </c>
      <c r="Q249" s="30">
        <f t="shared" si="297"/>
        <v>0</v>
      </c>
      <c r="R249" s="30">
        <f t="shared" si="298"/>
        <v>0.53186748413389395</v>
      </c>
      <c r="S249" s="28"/>
      <c r="T249" s="52">
        <f t="shared" si="299"/>
        <v>1597.6131667513332</v>
      </c>
      <c r="U249" s="52">
        <f t="shared" si="293"/>
        <v>1552.7871199289034</v>
      </c>
      <c r="V249" s="19"/>
      <c r="W249" s="19"/>
      <c r="X249" s="53">
        <f t="shared" si="300"/>
        <v>4023.005336428505</v>
      </c>
      <c r="Y249" s="53">
        <f t="shared" si="301"/>
        <v>-201.15026682142525</v>
      </c>
      <c r="Z249" s="53">
        <f t="shared" si="301"/>
        <v>-13.296687103347349</v>
      </c>
      <c r="AA249" s="53">
        <f t="shared" si="302"/>
        <v>-18237.934694229345</v>
      </c>
      <c r="AB249" s="53">
        <f t="shared" si="303"/>
        <v>-14429.376311725613</v>
      </c>
      <c r="AC249" s="53">
        <f t="shared" si="304"/>
        <v>35.259253266943794</v>
      </c>
      <c r="AD249" s="53">
        <f t="shared" si="284"/>
        <v>444.91738897781875</v>
      </c>
      <c r="AE249" s="53">
        <f t="shared" si="305"/>
        <v>-13949.199669480849</v>
      </c>
      <c r="AF249" s="19"/>
      <c r="AG249" s="46"/>
      <c r="AH249" s="19"/>
      <c r="AI249" s="55">
        <f t="shared" si="306"/>
        <v>41</v>
      </c>
      <c r="AJ249" s="27">
        <f t="shared" si="307"/>
        <v>7563.9242037509875</v>
      </c>
      <c r="AK249" s="27">
        <f t="shared" si="307"/>
        <v>378.19621018754941</v>
      </c>
      <c r="AL249" s="28">
        <f t="shared" si="308"/>
        <v>25</v>
      </c>
      <c r="AM249" s="27">
        <f t="shared" si="309"/>
        <v>500000</v>
      </c>
      <c r="AN249" s="56">
        <f t="shared" si="273"/>
        <v>5.8390000000000004</v>
      </c>
      <c r="AO249" s="52">
        <f t="shared" si="310"/>
        <v>2919.5</v>
      </c>
      <c r="AP249" s="28"/>
      <c r="AQ249" s="9">
        <f t="shared" si="326"/>
        <v>54.913399711768612</v>
      </c>
      <c r="AR249" s="9">
        <f t="shared" si="311"/>
        <v>0</v>
      </c>
      <c r="AS249" s="30">
        <f t="shared" si="312"/>
        <v>0.61730504837735845</v>
      </c>
      <c r="AT249" s="30">
        <f t="shared" si="313"/>
        <v>3.3898318865638544E-2</v>
      </c>
      <c r="AU249" s="30">
        <f t="shared" si="314"/>
        <v>0</v>
      </c>
      <c r="AV249" s="30">
        <f t="shared" si="315"/>
        <v>0.5834067295117199</v>
      </c>
      <c r="AW249" s="28"/>
      <c r="AX249" s="52">
        <f t="shared" si="316"/>
        <v>1735.2444909887545</v>
      </c>
      <c r="AY249" s="52">
        <f t="shared" si="317"/>
        <v>1703.2559468094662</v>
      </c>
      <c r="AZ249" s="19"/>
      <c r="BA249" s="19"/>
      <c r="BB249" s="53">
        <f t="shared" si="318"/>
        <v>4023.005336428505</v>
      </c>
      <c r="BC249" s="53">
        <f t="shared" si="319"/>
        <v>-201.15026682142525</v>
      </c>
      <c r="BD249" s="53">
        <f t="shared" si="319"/>
        <v>-13.296687103347349</v>
      </c>
      <c r="BE249" s="53">
        <f t="shared" si="320"/>
        <v>-16949.159432819273</v>
      </c>
      <c r="BF249" s="53">
        <f t="shared" si="321"/>
        <v>-13140.601050315541</v>
      </c>
      <c r="BG249" s="53">
        <f t="shared" si="322"/>
        <v>35.259253266943794</v>
      </c>
      <c r="BH249" s="53">
        <f t="shared" si="289"/>
        <v>456.21638857531792</v>
      </c>
      <c r="BI249" s="53">
        <f t="shared" si="323"/>
        <v>-12649.125408473279</v>
      </c>
    </row>
    <row r="250" spans="1:61" x14ac:dyDescent="0.2">
      <c r="A250" s="34"/>
      <c r="B250" s="89"/>
      <c r="C250" s="91"/>
      <c r="D250" s="19"/>
      <c r="E250" s="55">
        <f t="shared" si="294"/>
        <v>42</v>
      </c>
      <c r="F250" s="27">
        <f t="shared" si="290"/>
        <v>7563.9242037509875</v>
      </c>
      <c r="G250" s="27">
        <f t="shared" si="291"/>
        <v>378.19621018754941</v>
      </c>
      <c r="H250" s="28">
        <f t="shared" si="292"/>
        <v>25</v>
      </c>
      <c r="I250" s="27">
        <f t="shared" si="265"/>
        <v>500000</v>
      </c>
      <c r="J250" s="56">
        <f t="shared" si="324"/>
        <v>6.0570000000000004</v>
      </c>
      <c r="K250" s="52">
        <f t="shared" si="295"/>
        <v>3028.5</v>
      </c>
      <c r="L250" s="28"/>
      <c r="M250" s="96">
        <f t="shared" si="325"/>
        <v>71.872235752757291</v>
      </c>
      <c r="N250" s="9">
        <v>0</v>
      </c>
      <c r="O250" s="30">
        <f t="shared" si="282"/>
        <v>0.53186748413389395</v>
      </c>
      <c r="P250" s="30">
        <f t="shared" si="296"/>
        <v>3.8226505208897123E-2</v>
      </c>
      <c r="Q250" s="30">
        <f t="shared" si="297"/>
        <v>0</v>
      </c>
      <c r="R250" s="30">
        <f t="shared" si="298"/>
        <v>0.49364097892499681</v>
      </c>
      <c r="S250" s="28"/>
      <c r="T250" s="52">
        <f t="shared" si="299"/>
        <v>1552.7871199289034</v>
      </c>
      <c r="U250" s="52">
        <f t="shared" si="293"/>
        <v>1494.9917046743528</v>
      </c>
      <c r="V250" s="19"/>
      <c r="W250" s="19"/>
      <c r="X250" s="53">
        <f t="shared" si="300"/>
        <v>3733.8629484541143</v>
      </c>
      <c r="Y250" s="53">
        <f t="shared" si="301"/>
        <v>-186.69314742270575</v>
      </c>
      <c r="Z250" s="53">
        <f t="shared" si="301"/>
        <v>-12.34102447312492</v>
      </c>
      <c r="AA250" s="53">
        <f t="shared" si="302"/>
        <v>-19113.25260444856</v>
      </c>
      <c r="AB250" s="53">
        <f t="shared" si="303"/>
        <v>-15578.423827890278</v>
      </c>
      <c r="AC250" s="53">
        <f t="shared" si="304"/>
        <v>48.517744909010844</v>
      </c>
      <c r="AD250" s="53">
        <f t="shared" si="284"/>
        <v>418.68674530652891</v>
      </c>
      <c r="AE250" s="53">
        <f t="shared" si="305"/>
        <v>-15111.219337674736</v>
      </c>
      <c r="AF250" s="19"/>
      <c r="AG250" s="46"/>
      <c r="AH250" s="19"/>
      <c r="AI250" s="55">
        <f t="shared" si="306"/>
        <v>42</v>
      </c>
      <c r="AJ250" s="27">
        <f t="shared" si="307"/>
        <v>7563.9242037509875</v>
      </c>
      <c r="AK250" s="27">
        <f t="shared" si="307"/>
        <v>378.19621018754941</v>
      </c>
      <c r="AL250" s="28">
        <f t="shared" si="308"/>
        <v>25</v>
      </c>
      <c r="AM250" s="27">
        <f t="shared" si="309"/>
        <v>500000</v>
      </c>
      <c r="AN250" s="56">
        <f t="shared" si="273"/>
        <v>6.0570000000000004</v>
      </c>
      <c r="AO250" s="52">
        <f t="shared" si="310"/>
        <v>3028.5</v>
      </c>
      <c r="AP250" s="28"/>
      <c r="AQ250" s="9">
        <f t="shared" si="326"/>
        <v>61.495681715952962</v>
      </c>
      <c r="AR250" s="9">
        <f t="shared" si="311"/>
        <v>0</v>
      </c>
      <c r="AS250" s="30">
        <f t="shared" si="312"/>
        <v>0.5834067295117199</v>
      </c>
      <c r="AT250" s="30">
        <f t="shared" si="313"/>
        <v>3.5876994548997787E-2</v>
      </c>
      <c r="AU250" s="30">
        <f t="shared" si="314"/>
        <v>0</v>
      </c>
      <c r="AV250" s="30">
        <f t="shared" si="315"/>
        <v>0.54752973496272217</v>
      </c>
      <c r="AW250" s="28"/>
      <c r="AX250" s="52">
        <f t="shared" si="316"/>
        <v>1703.2559468094662</v>
      </c>
      <c r="AY250" s="52">
        <f t="shared" si="317"/>
        <v>1658.193802334604</v>
      </c>
      <c r="AZ250" s="19"/>
      <c r="BA250" s="19"/>
      <c r="BB250" s="53">
        <f t="shared" si="318"/>
        <v>3733.8629484541143</v>
      </c>
      <c r="BC250" s="53">
        <f t="shared" si="319"/>
        <v>-186.69314742270575</v>
      </c>
      <c r="BD250" s="53">
        <f t="shared" si="319"/>
        <v>-12.34102447312492</v>
      </c>
      <c r="BE250" s="53">
        <f t="shared" si="320"/>
        <v>-17938.497274498892</v>
      </c>
      <c r="BF250" s="53">
        <f t="shared" si="321"/>
        <v>-14403.668497940609</v>
      </c>
      <c r="BG250" s="53">
        <f t="shared" si="322"/>
        <v>48.517744909010844</v>
      </c>
      <c r="BH250" s="53">
        <f t="shared" si="289"/>
        <v>431.03965423754227</v>
      </c>
      <c r="BI250" s="53">
        <f t="shared" si="323"/>
        <v>-13924.111098794056</v>
      </c>
    </row>
    <row r="251" spans="1:61" x14ac:dyDescent="0.2">
      <c r="A251" s="34"/>
      <c r="B251" s="89"/>
      <c r="C251" s="91"/>
      <c r="D251" s="19"/>
      <c r="E251" s="55">
        <f t="shared" si="294"/>
        <v>43</v>
      </c>
      <c r="F251" s="27">
        <f t="shared" si="290"/>
        <v>7563.9242037509875</v>
      </c>
      <c r="G251" s="27">
        <f t="shared" si="291"/>
        <v>378.19621018754941</v>
      </c>
      <c r="H251" s="28">
        <f t="shared" si="292"/>
        <v>25</v>
      </c>
      <c r="I251" s="27">
        <f t="shared" si="265"/>
        <v>500000</v>
      </c>
      <c r="J251" s="56">
        <f t="shared" si="324"/>
        <v>6.2759999999999998</v>
      </c>
      <c r="K251" s="52">
        <f t="shared" si="295"/>
        <v>3138</v>
      </c>
      <c r="L251" s="28"/>
      <c r="M251" s="96">
        <f t="shared" si="325"/>
        <v>80.316702244142306</v>
      </c>
      <c r="N251" s="9">
        <v>0</v>
      </c>
      <c r="O251" s="30">
        <f t="shared" si="282"/>
        <v>0.49364097892499681</v>
      </c>
      <c r="P251" s="30">
        <f t="shared" si="296"/>
        <v>3.9647615519825895E-2</v>
      </c>
      <c r="Q251" s="30">
        <f t="shared" si="297"/>
        <v>0</v>
      </c>
      <c r="R251" s="30">
        <f t="shared" si="298"/>
        <v>0.45399336340517094</v>
      </c>
      <c r="S251" s="28"/>
      <c r="T251" s="52">
        <f t="shared" si="299"/>
        <v>1494.9917046743528</v>
      </c>
      <c r="U251" s="52">
        <f t="shared" si="293"/>
        <v>1424.6311743654264</v>
      </c>
      <c r="V251" s="19"/>
      <c r="W251" s="19"/>
      <c r="X251" s="53">
        <f t="shared" si="300"/>
        <v>3433.9713898026903</v>
      </c>
      <c r="Y251" s="53">
        <f t="shared" si="301"/>
        <v>-171.69856949013453</v>
      </c>
      <c r="Z251" s="53">
        <f t="shared" si="301"/>
        <v>-11.349834085129274</v>
      </c>
      <c r="AA251" s="53">
        <f t="shared" si="302"/>
        <v>-19823.807759912946</v>
      </c>
      <c r="AB251" s="53">
        <f t="shared" si="303"/>
        <v>-16572.88477368552</v>
      </c>
      <c r="AC251" s="53">
        <f t="shared" si="304"/>
        <v>61.71528383285785</v>
      </c>
      <c r="AD251" s="53">
        <f t="shared" si="284"/>
        <v>390.55302454474975</v>
      </c>
      <c r="AE251" s="53">
        <f t="shared" si="305"/>
        <v>-16120.616465307912</v>
      </c>
      <c r="AF251" s="19"/>
      <c r="AG251" s="46"/>
      <c r="AH251" s="19"/>
      <c r="AI251" s="55">
        <f t="shared" si="306"/>
        <v>43</v>
      </c>
      <c r="AJ251" s="27">
        <f t="shared" si="307"/>
        <v>7563.9242037509875</v>
      </c>
      <c r="AK251" s="27">
        <f t="shared" si="307"/>
        <v>378.19621018754941</v>
      </c>
      <c r="AL251" s="28">
        <f t="shared" si="308"/>
        <v>25</v>
      </c>
      <c r="AM251" s="27">
        <f t="shared" si="309"/>
        <v>500000</v>
      </c>
      <c r="AN251" s="56">
        <f t="shared" si="273"/>
        <v>6.2759999999999998</v>
      </c>
      <c r="AO251" s="52">
        <f t="shared" si="310"/>
        <v>3138</v>
      </c>
      <c r="AP251" s="28"/>
      <c r="AQ251" s="9">
        <f t="shared" si="326"/>
        <v>68.72097835764427</v>
      </c>
      <c r="AR251" s="9">
        <f t="shared" si="311"/>
        <v>0</v>
      </c>
      <c r="AS251" s="30">
        <f t="shared" si="312"/>
        <v>0.54752973496272217</v>
      </c>
      <c r="AT251" s="30">
        <f t="shared" si="313"/>
        <v>3.7626779066539932E-2</v>
      </c>
      <c r="AU251" s="30">
        <f t="shared" si="314"/>
        <v>0</v>
      </c>
      <c r="AV251" s="30">
        <f t="shared" si="315"/>
        <v>0.50990295589618229</v>
      </c>
      <c r="AW251" s="28"/>
      <c r="AX251" s="52">
        <f t="shared" si="316"/>
        <v>1658.193802334604</v>
      </c>
      <c r="AY251" s="52">
        <f t="shared" si="317"/>
        <v>1600.07547560222</v>
      </c>
      <c r="AZ251" s="19"/>
      <c r="BA251" s="19"/>
      <c r="BB251" s="53">
        <f t="shared" si="318"/>
        <v>3433.9713898026903</v>
      </c>
      <c r="BC251" s="53">
        <f t="shared" si="319"/>
        <v>-171.69856949013453</v>
      </c>
      <c r="BD251" s="53">
        <f t="shared" si="319"/>
        <v>-11.349834085129274</v>
      </c>
      <c r="BE251" s="53">
        <f t="shared" si="320"/>
        <v>-18813.389533269965</v>
      </c>
      <c r="BF251" s="53">
        <f t="shared" si="321"/>
        <v>-15562.466547042539</v>
      </c>
      <c r="BG251" s="53">
        <f t="shared" si="322"/>
        <v>61.71528383285785</v>
      </c>
      <c r="BH251" s="53">
        <f t="shared" si="289"/>
        <v>403.95128577627838</v>
      </c>
      <c r="BI251" s="53">
        <f t="shared" si="323"/>
        <v>-15096.799977433402</v>
      </c>
    </row>
    <row r="252" spans="1:61" x14ac:dyDescent="0.2">
      <c r="A252" s="34"/>
      <c r="B252" s="89"/>
      <c r="C252" s="91"/>
      <c r="D252" s="19"/>
      <c r="E252" s="55">
        <f t="shared" si="294"/>
        <v>44</v>
      </c>
      <c r="F252" s="27">
        <f t="shared" si="290"/>
        <v>7563.9242037509875</v>
      </c>
      <c r="G252" s="27">
        <f t="shared" si="291"/>
        <v>378.19621018754941</v>
      </c>
      <c r="H252" s="28">
        <f t="shared" si="292"/>
        <v>25</v>
      </c>
      <c r="I252" s="27">
        <f t="shared" si="265"/>
        <v>500000</v>
      </c>
      <c r="J252" s="56">
        <f t="shared" si="324"/>
        <v>6.4939999999999998</v>
      </c>
      <c r="K252" s="52">
        <f t="shared" si="295"/>
        <v>3247</v>
      </c>
      <c r="L252" s="28"/>
      <c r="M252" s="96">
        <f t="shared" si="325"/>
        <v>89.555495953799237</v>
      </c>
      <c r="N252" s="9">
        <v>0</v>
      </c>
      <c r="O252" s="30">
        <f t="shared" si="282"/>
        <v>0.45399336340517094</v>
      </c>
      <c r="P252" s="30">
        <f t="shared" si="296"/>
        <v>4.065760081948349E-2</v>
      </c>
      <c r="Q252" s="30">
        <f t="shared" si="297"/>
        <v>0</v>
      </c>
      <c r="R252" s="30">
        <f t="shared" si="298"/>
        <v>0.41333576258568744</v>
      </c>
      <c r="S252" s="28"/>
      <c r="T252" s="52">
        <f t="shared" si="299"/>
        <v>1424.6311743654264</v>
      </c>
      <c r="U252" s="52">
        <f t="shared" si="293"/>
        <v>1342.1012211157272</v>
      </c>
      <c r="V252" s="19"/>
      <c r="W252" s="19"/>
      <c r="X252" s="53">
        <f t="shared" si="300"/>
        <v>3126.4403788977529</v>
      </c>
      <c r="Y252" s="53">
        <f t="shared" si="301"/>
        <v>-156.32201894488767</v>
      </c>
      <c r="Z252" s="53">
        <f t="shared" si="301"/>
        <v>-10.333394064642185</v>
      </c>
      <c r="AA252" s="53">
        <f t="shared" si="302"/>
        <v>-20328.800409741743</v>
      </c>
      <c r="AB252" s="53">
        <f t="shared" si="303"/>
        <v>-17369.015443853521</v>
      </c>
      <c r="AC252" s="53">
        <f t="shared" si="304"/>
        <v>74.928940890049986</v>
      </c>
      <c r="AD252" s="53">
        <f t="shared" si="284"/>
        <v>360.79194539836158</v>
      </c>
      <c r="AE252" s="53">
        <f t="shared" si="305"/>
        <v>-16933.294557565107</v>
      </c>
      <c r="AF252" s="19"/>
      <c r="AG252" s="46"/>
      <c r="AH252" s="19"/>
      <c r="AI252" s="55">
        <f t="shared" si="306"/>
        <v>44</v>
      </c>
      <c r="AJ252" s="27">
        <f t="shared" si="307"/>
        <v>7563.9242037509875</v>
      </c>
      <c r="AK252" s="27">
        <f t="shared" si="307"/>
        <v>378.19621018754941</v>
      </c>
      <c r="AL252" s="28">
        <f t="shared" si="308"/>
        <v>25</v>
      </c>
      <c r="AM252" s="27">
        <f t="shared" si="309"/>
        <v>500000</v>
      </c>
      <c r="AN252" s="56">
        <f t="shared" si="273"/>
        <v>6.4939999999999998</v>
      </c>
      <c r="AO252" s="52">
        <f t="shared" si="310"/>
        <v>3247</v>
      </c>
      <c r="AP252" s="28"/>
      <c r="AQ252" s="9">
        <f t="shared" si="326"/>
        <v>76.625921225469483</v>
      </c>
      <c r="AR252" s="9">
        <f t="shared" si="311"/>
        <v>0</v>
      </c>
      <c r="AS252" s="30">
        <f t="shared" si="312"/>
        <v>0.50990295589618229</v>
      </c>
      <c r="AT252" s="30">
        <f t="shared" si="313"/>
        <v>3.9071783731134908E-2</v>
      </c>
      <c r="AU252" s="30">
        <f t="shared" si="314"/>
        <v>0</v>
      </c>
      <c r="AV252" s="30">
        <f t="shared" si="315"/>
        <v>0.47083117216504738</v>
      </c>
      <c r="AW252" s="28"/>
      <c r="AX252" s="52">
        <f t="shared" si="316"/>
        <v>1600.07547560222</v>
      </c>
      <c r="AY252" s="52">
        <f t="shared" si="317"/>
        <v>1528.7888160199088</v>
      </c>
      <c r="AZ252" s="19"/>
      <c r="BA252" s="19"/>
      <c r="BB252" s="53">
        <f t="shared" si="318"/>
        <v>3126.4403788977529</v>
      </c>
      <c r="BC252" s="53">
        <f t="shared" si="319"/>
        <v>-156.32201894488767</v>
      </c>
      <c r="BD252" s="53">
        <f t="shared" si="319"/>
        <v>-10.333394064642185</v>
      </c>
      <c r="BE252" s="53">
        <f t="shared" si="320"/>
        <v>-19535.891865567453</v>
      </c>
      <c r="BF252" s="53">
        <f t="shared" si="321"/>
        <v>-16576.106899679231</v>
      </c>
      <c r="BG252" s="53">
        <f t="shared" si="322"/>
        <v>74.928940890049986</v>
      </c>
      <c r="BH252" s="53">
        <f t="shared" si="289"/>
        <v>375.19524421163464</v>
      </c>
      <c r="BI252" s="53">
        <f t="shared" si="323"/>
        <v>-16125.982714577545</v>
      </c>
    </row>
    <row r="253" spans="1:61" x14ac:dyDescent="0.2">
      <c r="A253" s="34"/>
      <c r="B253" s="89"/>
      <c r="C253" s="91"/>
      <c r="D253" s="19"/>
      <c r="E253" s="55">
        <f t="shared" si="294"/>
        <v>45</v>
      </c>
      <c r="F253" s="27">
        <f t="shared" si="290"/>
        <v>7563.9242037509875</v>
      </c>
      <c r="G253" s="27">
        <f t="shared" si="291"/>
        <v>378.19621018754941</v>
      </c>
      <c r="H253" s="28">
        <f t="shared" si="292"/>
        <v>25</v>
      </c>
      <c r="I253" s="27">
        <f t="shared" si="265"/>
        <v>500000</v>
      </c>
      <c r="J253" s="56">
        <f t="shared" si="324"/>
        <v>6.71</v>
      </c>
      <c r="K253" s="52">
        <f t="shared" si="295"/>
        <v>3355</v>
      </c>
      <c r="L253" s="28"/>
      <c r="M253" s="96">
        <f t="shared" si="325"/>
        <v>99.663854874764937</v>
      </c>
      <c r="N253" s="9">
        <v>0</v>
      </c>
      <c r="O253" s="30">
        <f t="shared" si="282"/>
        <v>0.41333576258568744</v>
      </c>
      <c r="P253" s="30">
        <f t="shared" si="296"/>
        <v>4.1194635456890248E-2</v>
      </c>
      <c r="Q253" s="30">
        <f t="shared" si="297"/>
        <v>0</v>
      </c>
      <c r="R253" s="30">
        <f t="shared" si="298"/>
        <v>0.37214112712879721</v>
      </c>
      <c r="S253" s="28"/>
      <c r="T253" s="52">
        <f t="shared" si="299"/>
        <v>1342.1012211157272</v>
      </c>
      <c r="U253" s="52">
        <f t="shared" si="293"/>
        <v>1248.5334815171148</v>
      </c>
      <c r="V253" s="19"/>
      <c r="W253" s="19"/>
      <c r="X253" s="53">
        <f t="shared" si="300"/>
        <v>2814.8472787006826</v>
      </c>
      <c r="Y253" s="53">
        <f t="shared" si="301"/>
        <v>-140.74236393503415</v>
      </c>
      <c r="Z253" s="53">
        <f t="shared" si="301"/>
        <v>-9.3035281782199295</v>
      </c>
      <c r="AA253" s="53">
        <f t="shared" si="302"/>
        <v>-20597.317728445123</v>
      </c>
      <c r="AB253" s="53">
        <f t="shared" si="303"/>
        <v>-17932.516341857696</v>
      </c>
      <c r="AC253" s="53">
        <f t="shared" si="304"/>
        <v>87.374967501608666</v>
      </c>
      <c r="AD253" s="53">
        <f t="shared" si="284"/>
        <v>329.71499594464319</v>
      </c>
      <c r="AE253" s="53">
        <f t="shared" si="305"/>
        <v>-17515.426378411445</v>
      </c>
      <c r="AF253" s="19"/>
      <c r="AG253" s="46"/>
      <c r="AH253" s="19"/>
      <c r="AI253" s="55">
        <f t="shared" si="306"/>
        <v>45</v>
      </c>
      <c r="AJ253" s="27">
        <f t="shared" si="307"/>
        <v>7563.9242037509875</v>
      </c>
      <c r="AK253" s="27">
        <f t="shared" si="307"/>
        <v>378.19621018754941</v>
      </c>
      <c r="AL253" s="28">
        <f t="shared" si="308"/>
        <v>25</v>
      </c>
      <c r="AM253" s="27">
        <f t="shared" si="309"/>
        <v>500000</v>
      </c>
      <c r="AN253" s="56">
        <f t="shared" si="273"/>
        <v>6.71</v>
      </c>
      <c r="AO253" s="52">
        <f t="shared" si="310"/>
        <v>3355</v>
      </c>
      <c r="AP253" s="28"/>
      <c r="AQ253" s="9">
        <f t="shared" si="326"/>
        <v>85.274885827220757</v>
      </c>
      <c r="AR253" s="9">
        <f t="shared" si="311"/>
        <v>0</v>
      </c>
      <c r="AS253" s="30">
        <f t="shared" si="312"/>
        <v>0.47083117216504738</v>
      </c>
      <c r="AT253" s="30">
        <f t="shared" si="313"/>
        <v>4.0150074450270933E-2</v>
      </c>
      <c r="AU253" s="30">
        <f t="shared" si="314"/>
        <v>0</v>
      </c>
      <c r="AV253" s="30">
        <f t="shared" si="315"/>
        <v>0.43068109771477647</v>
      </c>
      <c r="AW253" s="28"/>
      <c r="AX253" s="52">
        <f t="shared" si="316"/>
        <v>1528.7888160199088</v>
      </c>
      <c r="AY253" s="52">
        <f t="shared" si="317"/>
        <v>1444.9350828330751</v>
      </c>
      <c r="AZ253" s="19"/>
      <c r="BA253" s="19"/>
      <c r="BB253" s="53">
        <f t="shared" si="318"/>
        <v>2814.8472787006826</v>
      </c>
      <c r="BC253" s="53">
        <f t="shared" si="319"/>
        <v>-140.74236393503415</v>
      </c>
      <c r="BD253" s="53">
        <f t="shared" si="319"/>
        <v>-9.3035281782199295</v>
      </c>
      <c r="BE253" s="53">
        <f t="shared" si="320"/>
        <v>-20075.037225135467</v>
      </c>
      <c r="BF253" s="53">
        <f t="shared" si="321"/>
        <v>-17410.23583854804</v>
      </c>
      <c r="BG253" s="53">
        <f t="shared" si="322"/>
        <v>87.374967501608666</v>
      </c>
      <c r="BH253" s="53">
        <f t="shared" si="289"/>
        <v>345.04132569819279</v>
      </c>
      <c r="BI253" s="53">
        <f t="shared" si="323"/>
        <v>-16977.81954534824</v>
      </c>
    </row>
    <row r="254" spans="1:61" x14ac:dyDescent="0.2">
      <c r="A254" s="34"/>
      <c r="B254" s="89"/>
      <c r="C254" s="91"/>
      <c r="D254" s="19"/>
      <c r="E254" s="55">
        <f t="shared" si="294"/>
        <v>46</v>
      </c>
      <c r="F254" s="27">
        <f t="shared" si="290"/>
        <v>7563.9242037509875</v>
      </c>
      <c r="G254" s="27">
        <f t="shared" si="291"/>
        <v>378.19621018754941</v>
      </c>
      <c r="H254" s="28">
        <f t="shared" si="292"/>
        <v>25</v>
      </c>
      <c r="I254" s="27">
        <f t="shared" si="265"/>
        <v>500000</v>
      </c>
      <c r="J254" s="56">
        <f t="shared" si="324"/>
        <v>6.9249999999999998</v>
      </c>
      <c r="K254" s="52">
        <f t="shared" si="295"/>
        <v>3462.5</v>
      </c>
      <c r="L254" s="28"/>
      <c r="M254" s="96">
        <f t="shared" si="325"/>
        <v>110.74206230495554</v>
      </c>
      <c r="N254" s="9">
        <v>0</v>
      </c>
      <c r="O254" s="30">
        <f t="shared" si="282"/>
        <v>0.37214112712879721</v>
      </c>
      <c r="P254" s="30">
        <f t="shared" si="296"/>
        <v>4.1211675886733634E-2</v>
      </c>
      <c r="Q254" s="30">
        <f t="shared" si="297"/>
        <v>0</v>
      </c>
      <c r="R254" s="30">
        <f t="shared" si="298"/>
        <v>0.33092945124206358</v>
      </c>
      <c r="S254" s="28"/>
      <c r="T254" s="52">
        <f t="shared" si="299"/>
        <v>1248.5334815171148</v>
      </c>
      <c r="U254" s="52">
        <f t="shared" si="293"/>
        <v>1145.8432249256452</v>
      </c>
      <c r="V254" s="19"/>
      <c r="W254" s="19"/>
      <c r="X254" s="53">
        <f t="shared" si="300"/>
        <v>2503.1252859838769</v>
      </c>
      <c r="Y254" s="53">
        <f t="shared" si="301"/>
        <v>-125.15626429919386</v>
      </c>
      <c r="Z254" s="53">
        <f t="shared" si="301"/>
        <v>-8.2732362810515898</v>
      </c>
      <c r="AA254" s="53">
        <f t="shared" si="302"/>
        <v>-20605.837943366816</v>
      </c>
      <c r="AB254" s="53">
        <f t="shared" si="303"/>
        <v>-18236.142157963186</v>
      </c>
      <c r="AC254" s="53">
        <f t="shared" si="304"/>
        <v>98.202830791521038</v>
      </c>
      <c r="AD254" s="53">
        <f t="shared" si="284"/>
        <v>297.72183440828644</v>
      </c>
      <c r="AE254" s="53">
        <f t="shared" si="305"/>
        <v>-17840.217492763379</v>
      </c>
      <c r="AF254" s="19"/>
      <c r="AG254" s="46"/>
      <c r="AH254" s="19"/>
      <c r="AI254" s="55">
        <f t="shared" si="306"/>
        <v>46</v>
      </c>
      <c r="AJ254" s="27">
        <f t="shared" si="307"/>
        <v>7563.9242037509875</v>
      </c>
      <c r="AK254" s="27">
        <f t="shared" si="307"/>
        <v>378.19621018754941</v>
      </c>
      <c r="AL254" s="28">
        <f t="shared" si="308"/>
        <v>25</v>
      </c>
      <c r="AM254" s="27">
        <f t="shared" si="309"/>
        <v>500000</v>
      </c>
      <c r="AN254" s="56">
        <f t="shared" si="273"/>
        <v>6.9249999999999998</v>
      </c>
      <c r="AO254" s="52">
        <f t="shared" si="310"/>
        <v>3462.5</v>
      </c>
      <c r="AP254" s="28"/>
      <c r="AQ254" s="9">
        <f t="shared" si="326"/>
        <v>94.753677059677585</v>
      </c>
      <c r="AR254" s="9">
        <f t="shared" si="311"/>
        <v>0</v>
      </c>
      <c r="AS254" s="30">
        <f t="shared" si="312"/>
        <v>0.43068109771477647</v>
      </c>
      <c r="AT254" s="30">
        <f t="shared" si="313"/>
        <v>4.0808617648573374E-2</v>
      </c>
      <c r="AU254" s="30">
        <f t="shared" si="314"/>
        <v>0</v>
      </c>
      <c r="AV254" s="30">
        <f t="shared" si="315"/>
        <v>0.38987248006620312</v>
      </c>
      <c r="AW254" s="28"/>
      <c r="AX254" s="52">
        <f t="shared" si="316"/>
        <v>1444.9350828330751</v>
      </c>
      <c r="AY254" s="52">
        <f t="shared" si="317"/>
        <v>1349.9334622292283</v>
      </c>
      <c r="AZ254" s="19"/>
      <c r="BA254" s="19"/>
      <c r="BB254" s="53">
        <f t="shared" si="318"/>
        <v>2503.1252859838769</v>
      </c>
      <c r="BC254" s="53">
        <f t="shared" si="319"/>
        <v>-125.15626429919386</v>
      </c>
      <c r="BD254" s="53">
        <f t="shared" si="319"/>
        <v>-8.2732362810515898</v>
      </c>
      <c r="BE254" s="53">
        <f t="shared" si="320"/>
        <v>-20404.308824286687</v>
      </c>
      <c r="BF254" s="53">
        <f t="shared" si="321"/>
        <v>-18034.613038883057</v>
      </c>
      <c r="BG254" s="53">
        <f t="shared" si="322"/>
        <v>98.202830791521038</v>
      </c>
      <c r="BH254" s="53">
        <f t="shared" si="289"/>
        <v>313.84564653109283</v>
      </c>
      <c r="BI254" s="53">
        <f t="shared" si="323"/>
        <v>-17622.564561560444</v>
      </c>
    </row>
    <row r="255" spans="1:61" x14ac:dyDescent="0.2">
      <c r="A255" s="34"/>
      <c r="B255" s="89"/>
      <c r="C255" s="91"/>
      <c r="D255" s="19"/>
      <c r="E255" s="55">
        <f t="shared" si="294"/>
        <v>47</v>
      </c>
      <c r="F255" s="27">
        <f t="shared" si="290"/>
        <v>7563.9242037509875</v>
      </c>
      <c r="G255" s="27">
        <f t="shared" si="291"/>
        <v>378.19621018754941</v>
      </c>
      <c r="H255" s="28">
        <f t="shared" si="292"/>
        <v>25</v>
      </c>
      <c r="I255" s="27">
        <f t="shared" si="265"/>
        <v>500000</v>
      </c>
      <c r="J255" s="56">
        <f t="shared" si="324"/>
        <v>7.1360000000000001</v>
      </c>
      <c r="K255" s="52">
        <f t="shared" si="295"/>
        <v>3568</v>
      </c>
      <c r="L255" s="28"/>
      <c r="M255" s="96">
        <f t="shared" si="325"/>
        <v>122.71687498876749</v>
      </c>
      <c r="N255" s="9">
        <v>0</v>
      </c>
      <c r="O255" s="30">
        <f t="shared" si="282"/>
        <v>0.33092945124206358</v>
      </c>
      <c r="P255" s="30">
        <f t="shared" si="296"/>
        <v>4.0610628098173743E-2</v>
      </c>
      <c r="Q255" s="30">
        <f t="shared" si="297"/>
        <v>0</v>
      </c>
      <c r="R255" s="30">
        <f t="shared" si="298"/>
        <v>0.29031882314388985</v>
      </c>
      <c r="S255" s="28"/>
      <c r="T255" s="52">
        <f t="shared" si="299"/>
        <v>1145.8432249256452</v>
      </c>
      <c r="U255" s="52">
        <f t="shared" si="293"/>
        <v>1035.8575609773991</v>
      </c>
      <c r="V255" s="19"/>
      <c r="W255" s="19"/>
      <c r="X255" s="53">
        <f t="shared" si="300"/>
        <v>2195.9495731825709</v>
      </c>
      <c r="Y255" s="53">
        <f t="shared" si="301"/>
        <v>-109.79747865912854</v>
      </c>
      <c r="Z255" s="53">
        <f t="shared" si="301"/>
        <v>-7.2579705785972459</v>
      </c>
      <c r="AA255" s="53">
        <f t="shared" si="302"/>
        <v>-20305.314049086872</v>
      </c>
      <c r="AB255" s="53">
        <f t="shared" si="303"/>
        <v>-18226.419925142029</v>
      </c>
      <c r="AC255" s="53">
        <f t="shared" si="304"/>
        <v>107.78237065177754</v>
      </c>
      <c r="AD255" s="53">
        <f t="shared" si="284"/>
        <v>265.33431990073944</v>
      </c>
      <c r="AE255" s="53">
        <f t="shared" si="305"/>
        <v>-17853.303234589512</v>
      </c>
      <c r="AF255" s="19"/>
      <c r="AG255" s="46"/>
      <c r="AH255" s="19"/>
      <c r="AI255" s="55">
        <f t="shared" si="306"/>
        <v>47</v>
      </c>
      <c r="AJ255" s="27">
        <f t="shared" si="307"/>
        <v>7563.9242037509875</v>
      </c>
      <c r="AK255" s="27">
        <f t="shared" si="307"/>
        <v>378.19621018754941</v>
      </c>
      <c r="AL255" s="28">
        <f t="shared" si="308"/>
        <v>25</v>
      </c>
      <c r="AM255" s="27">
        <f t="shared" si="309"/>
        <v>500000</v>
      </c>
      <c r="AN255" s="56">
        <f t="shared" si="273"/>
        <v>7.1360000000000001</v>
      </c>
      <c r="AO255" s="52">
        <f t="shared" si="310"/>
        <v>3568</v>
      </c>
      <c r="AP255" s="28"/>
      <c r="AQ255" s="9">
        <f t="shared" si="326"/>
        <v>104.99962616226419</v>
      </c>
      <c r="AR255" s="9">
        <f t="shared" si="311"/>
        <v>0</v>
      </c>
      <c r="AS255" s="30">
        <f t="shared" si="312"/>
        <v>0.38987248006620312</v>
      </c>
      <c r="AT255" s="30">
        <f t="shared" si="313"/>
        <v>4.0936464657906131E-2</v>
      </c>
      <c r="AU255" s="30">
        <f t="shared" si="314"/>
        <v>0</v>
      </c>
      <c r="AV255" s="30">
        <f t="shared" si="315"/>
        <v>0.348936015408297</v>
      </c>
      <c r="AW255" s="28"/>
      <c r="AX255" s="52">
        <f t="shared" si="316"/>
        <v>1349.9334622292283</v>
      </c>
      <c r="AY255" s="52">
        <f t="shared" si="317"/>
        <v>1245.0037029768037</v>
      </c>
      <c r="AZ255" s="19"/>
      <c r="BA255" s="19"/>
      <c r="BB255" s="53">
        <f t="shared" si="318"/>
        <v>2195.9495731825709</v>
      </c>
      <c r="BC255" s="53">
        <f t="shared" si="319"/>
        <v>-109.79747865912854</v>
      </c>
      <c r="BD255" s="53">
        <f t="shared" si="319"/>
        <v>-7.2579705785972459</v>
      </c>
      <c r="BE255" s="53">
        <f t="shared" si="320"/>
        <v>-20468.232328953065</v>
      </c>
      <c r="BF255" s="53">
        <f t="shared" si="321"/>
        <v>-18389.338205008222</v>
      </c>
      <c r="BG255" s="53">
        <f t="shared" si="322"/>
        <v>107.78237065177754</v>
      </c>
      <c r="BH255" s="53">
        <f t="shared" si="289"/>
        <v>282.0893393116454</v>
      </c>
      <c r="BI255" s="53">
        <f t="shared" si="323"/>
        <v>-17999.466495044799</v>
      </c>
    </row>
    <row r="256" spans="1:61" x14ac:dyDescent="0.2">
      <c r="A256" s="34"/>
      <c r="B256" s="89"/>
      <c r="C256" s="91"/>
      <c r="D256" s="19"/>
      <c r="E256" s="55">
        <f t="shared" si="294"/>
        <v>48</v>
      </c>
      <c r="F256" s="27">
        <f t="shared" si="290"/>
        <v>7563.9242037509875</v>
      </c>
      <c r="G256" s="27">
        <f t="shared" si="291"/>
        <v>378.19621018754941</v>
      </c>
      <c r="H256" s="28">
        <f t="shared" si="292"/>
        <v>25</v>
      </c>
      <c r="I256" s="27">
        <f t="shared" si="265"/>
        <v>500000</v>
      </c>
      <c r="J256" s="56">
        <f t="shared" si="324"/>
        <v>7.343</v>
      </c>
      <c r="K256" s="52">
        <f t="shared" si="295"/>
        <v>3671.5</v>
      </c>
      <c r="L256" s="28"/>
      <c r="M256" s="96">
        <f t="shared" si="325"/>
        <v>135.62881213537486</v>
      </c>
      <c r="N256" s="9">
        <v>0</v>
      </c>
      <c r="O256" s="30">
        <f t="shared" si="282"/>
        <v>0.29031882314388985</v>
      </c>
      <c r="P256" s="30">
        <f t="shared" si="296"/>
        <v>3.9375597123545755E-2</v>
      </c>
      <c r="Q256" s="30">
        <f t="shared" si="297"/>
        <v>0</v>
      </c>
      <c r="R256" s="30">
        <f t="shared" si="298"/>
        <v>0.25094322602034408</v>
      </c>
      <c r="S256" s="28"/>
      <c r="T256" s="52">
        <f t="shared" si="299"/>
        <v>1035.8575609773991</v>
      </c>
      <c r="U256" s="52">
        <f t="shared" si="293"/>
        <v>921.33805433369332</v>
      </c>
      <c r="V256" s="19"/>
      <c r="W256" s="19"/>
      <c r="X256" s="53">
        <f t="shared" si="300"/>
        <v>1898.1155410626352</v>
      </c>
      <c r="Y256" s="53">
        <f t="shared" si="301"/>
        <v>-94.905777053131771</v>
      </c>
      <c r="Z256" s="53">
        <f t="shared" si="301"/>
        <v>-6.2735806505086016</v>
      </c>
      <c r="AA256" s="53">
        <f t="shared" si="302"/>
        <v>-19687.798561772877</v>
      </c>
      <c r="AB256" s="53">
        <f t="shared" si="303"/>
        <v>-17890.862378413884</v>
      </c>
      <c r="AC256" s="53">
        <f t="shared" si="304"/>
        <v>114.85072285889132</v>
      </c>
      <c r="AD256" s="53">
        <f t="shared" si="284"/>
        <v>233.07645072834327</v>
      </c>
      <c r="AE256" s="53">
        <f t="shared" si="305"/>
        <v>-17542.935204826652</v>
      </c>
      <c r="AF256" s="19"/>
      <c r="AG256" s="46"/>
      <c r="AH256" s="19"/>
      <c r="AI256" s="55">
        <f t="shared" si="306"/>
        <v>48</v>
      </c>
      <c r="AJ256" s="27">
        <f t="shared" si="307"/>
        <v>7563.9242037509875</v>
      </c>
      <c r="AK256" s="27">
        <f t="shared" si="307"/>
        <v>378.19621018754941</v>
      </c>
      <c r="AL256" s="28">
        <f t="shared" si="308"/>
        <v>25</v>
      </c>
      <c r="AM256" s="27">
        <f t="shared" si="309"/>
        <v>500000</v>
      </c>
      <c r="AN256" s="56">
        <f t="shared" si="273"/>
        <v>7.343</v>
      </c>
      <c r="AO256" s="52">
        <f t="shared" si="310"/>
        <v>3671.5</v>
      </c>
      <c r="AP256" s="28"/>
      <c r="AQ256" s="9">
        <f t="shared" si="326"/>
        <v>116.04740238333012</v>
      </c>
      <c r="AR256" s="9">
        <f t="shared" si="311"/>
        <v>0</v>
      </c>
      <c r="AS256" s="30">
        <f t="shared" si="312"/>
        <v>0.348936015408297</v>
      </c>
      <c r="AT256" s="30">
        <f t="shared" si="313"/>
        <v>4.0493118186122522E-2</v>
      </c>
      <c r="AU256" s="30">
        <f t="shared" si="314"/>
        <v>0</v>
      </c>
      <c r="AV256" s="30">
        <f t="shared" si="315"/>
        <v>0.30844289722217449</v>
      </c>
      <c r="AW256" s="28"/>
      <c r="AX256" s="52">
        <f t="shared" si="316"/>
        <v>1245.0037029768037</v>
      </c>
      <c r="AY256" s="52">
        <f t="shared" si="317"/>
        <v>1132.4480971512137</v>
      </c>
      <c r="AZ256" s="19"/>
      <c r="BA256" s="19"/>
      <c r="BB256" s="53">
        <f t="shared" si="318"/>
        <v>1898.1155410626352</v>
      </c>
      <c r="BC256" s="53">
        <f t="shared" si="319"/>
        <v>-94.905777053131771</v>
      </c>
      <c r="BD256" s="53">
        <f t="shared" si="319"/>
        <v>-6.2735806505086016</v>
      </c>
      <c r="BE256" s="53">
        <f t="shared" si="320"/>
        <v>-20246.55909306126</v>
      </c>
      <c r="BF256" s="53">
        <f t="shared" si="321"/>
        <v>-18449.622909702266</v>
      </c>
      <c r="BG256" s="53">
        <f t="shared" si="322"/>
        <v>114.85072285889132</v>
      </c>
      <c r="BH256" s="53">
        <f t="shared" si="289"/>
        <v>250.24654036719051</v>
      </c>
      <c r="BI256" s="53">
        <f t="shared" si="323"/>
        <v>-18084.525646476184</v>
      </c>
    </row>
    <row r="257" spans="1:61" x14ac:dyDescent="0.2">
      <c r="A257" s="34"/>
      <c r="B257" s="89"/>
      <c r="C257" s="91"/>
      <c r="D257" s="19"/>
      <c r="E257" s="55">
        <f t="shared" si="294"/>
        <v>49</v>
      </c>
      <c r="F257" s="27">
        <f t="shared" si="290"/>
        <v>7563.9242037509875</v>
      </c>
      <c r="G257" s="27">
        <f t="shared" si="291"/>
        <v>378.19621018754941</v>
      </c>
      <c r="H257" s="28">
        <f t="shared" si="292"/>
        <v>25</v>
      </c>
      <c r="I257" s="27">
        <f t="shared" si="265"/>
        <v>500000</v>
      </c>
      <c r="J257" s="56">
        <f t="shared" si="324"/>
        <v>7.5439999999999996</v>
      </c>
      <c r="K257" s="52">
        <f t="shared" si="295"/>
        <v>3772</v>
      </c>
      <c r="L257" s="28"/>
      <c r="M257" s="96">
        <f t="shared" si="325"/>
        <v>149.46374233110549</v>
      </c>
      <c r="N257" s="9">
        <v>0</v>
      </c>
      <c r="O257" s="30">
        <f t="shared" si="282"/>
        <v>0.25094322602034408</v>
      </c>
      <c r="P257" s="30">
        <f t="shared" si="296"/>
        <v>3.7506913673641069E-2</v>
      </c>
      <c r="Q257" s="30">
        <f t="shared" si="297"/>
        <v>0</v>
      </c>
      <c r="R257" s="30">
        <f t="shared" si="298"/>
        <v>0.21343631234670302</v>
      </c>
      <c r="S257" s="28"/>
      <c r="T257" s="52">
        <f t="shared" si="299"/>
        <v>921.33805433369332</v>
      </c>
      <c r="U257" s="52">
        <f t="shared" si="293"/>
        <v>805.08177017176376</v>
      </c>
      <c r="V257" s="19"/>
      <c r="W257" s="19"/>
      <c r="X257" s="53">
        <f t="shared" si="300"/>
        <v>1614.4160889185828</v>
      </c>
      <c r="Y257" s="53">
        <f t="shared" si="301"/>
        <v>-80.720804445929147</v>
      </c>
      <c r="Z257" s="53">
        <f t="shared" si="301"/>
        <v>-5.3359078086675753</v>
      </c>
      <c r="AA257" s="53">
        <f t="shared" si="302"/>
        <v>-18753.456836820536</v>
      </c>
      <c r="AB257" s="53">
        <f t="shared" si="303"/>
        <v>-17225.09746015655</v>
      </c>
      <c r="AC257" s="53">
        <f t="shared" si="304"/>
        <v>119.34771062405369</v>
      </c>
      <c r="AD257" s="53">
        <f t="shared" si="284"/>
        <v>201.54874524906785</v>
      </c>
      <c r="AE257" s="53">
        <f t="shared" si="305"/>
        <v>-16904.20100428343</v>
      </c>
      <c r="AF257" s="19"/>
      <c r="AG257" s="46"/>
      <c r="AH257" s="19"/>
      <c r="AI257" s="55">
        <f t="shared" si="306"/>
        <v>49</v>
      </c>
      <c r="AJ257" s="27">
        <f t="shared" si="307"/>
        <v>7563.9242037509875</v>
      </c>
      <c r="AK257" s="27">
        <f t="shared" si="307"/>
        <v>378.19621018754941</v>
      </c>
      <c r="AL257" s="28">
        <f t="shared" si="308"/>
        <v>25</v>
      </c>
      <c r="AM257" s="27">
        <f t="shared" si="309"/>
        <v>500000</v>
      </c>
      <c r="AN257" s="56">
        <f t="shared" si="273"/>
        <v>7.5439999999999996</v>
      </c>
      <c r="AO257" s="52">
        <f t="shared" si="310"/>
        <v>3772</v>
      </c>
      <c r="AP257" s="28"/>
      <c r="AQ257" s="9">
        <f t="shared" si="326"/>
        <v>127.88491453205215</v>
      </c>
      <c r="AR257" s="9">
        <f t="shared" si="311"/>
        <v>0</v>
      </c>
      <c r="AS257" s="30">
        <f t="shared" si="312"/>
        <v>0.30844289722217449</v>
      </c>
      <c r="AT257" s="30">
        <f t="shared" si="313"/>
        <v>3.9445193549276329E-2</v>
      </c>
      <c r="AU257" s="30">
        <f t="shared" si="314"/>
        <v>0</v>
      </c>
      <c r="AV257" s="30">
        <f t="shared" si="315"/>
        <v>0.26899770367289816</v>
      </c>
      <c r="AW257" s="28"/>
      <c r="AX257" s="52">
        <f t="shared" si="316"/>
        <v>1132.4480971512137</v>
      </c>
      <c r="AY257" s="52">
        <f t="shared" si="317"/>
        <v>1014.6593382541719</v>
      </c>
      <c r="AZ257" s="19"/>
      <c r="BA257" s="19"/>
      <c r="BB257" s="53">
        <f t="shared" si="318"/>
        <v>1614.4160889185828</v>
      </c>
      <c r="BC257" s="53">
        <f t="shared" si="319"/>
        <v>-80.720804445929147</v>
      </c>
      <c r="BD257" s="53">
        <f t="shared" si="319"/>
        <v>-5.3359078086675753</v>
      </c>
      <c r="BE257" s="53">
        <f t="shared" si="320"/>
        <v>-19722.596774638165</v>
      </c>
      <c r="BF257" s="53">
        <f t="shared" si="321"/>
        <v>-18194.237397974179</v>
      </c>
      <c r="BG257" s="53">
        <f t="shared" si="322"/>
        <v>119.34771062405369</v>
      </c>
      <c r="BH257" s="53">
        <f t="shared" si="289"/>
        <v>218.88006355207537</v>
      </c>
      <c r="BI257" s="53">
        <f t="shared" si="323"/>
        <v>-17856.009623798051</v>
      </c>
    </row>
    <row r="258" spans="1:61" x14ac:dyDescent="0.2">
      <c r="A258" s="34"/>
      <c r="B258" s="89"/>
      <c r="C258" s="91"/>
      <c r="D258" s="19"/>
      <c r="E258" s="55">
        <f t="shared" si="294"/>
        <v>50</v>
      </c>
      <c r="F258" s="27">
        <f t="shared" si="290"/>
        <v>7563.9242037509875</v>
      </c>
      <c r="G258" s="27">
        <f t="shared" si="291"/>
        <v>378.19621018754941</v>
      </c>
      <c r="H258" s="28">
        <f t="shared" si="292"/>
        <v>25</v>
      </c>
      <c r="I258" s="27">
        <f t="shared" si="265"/>
        <v>500000</v>
      </c>
      <c r="J258" s="56">
        <f t="shared" si="324"/>
        <v>7.7389999999999999</v>
      </c>
      <c r="K258" s="52">
        <f t="shared" si="295"/>
        <v>3869.5</v>
      </c>
      <c r="L258" s="28"/>
      <c r="M258" s="96">
        <f t="shared" si="325"/>
        <v>164.16962817288439</v>
      </c>
      <c r="N258" s="9">
        <v>0</v>
      </c>
      <c r="O258" s="30">
        <f t="shared" si="282"/>
        <v>0.21343631234670302</v>
      </c>
      <c r="P258" s="30">
        <f t="shared" si="296"/>
        <v>3.503976003654985E-2</v>
      </c>
      <c r="Q258" s="30">
        <f t="shared" si="297"/>
        <v>0</v>
      </c>
      <c r="R258" s="30">
        <f t="shared" si="298"/>
        <v>0.17839655231015317</v>
      </c>
      <c r="S258" s="28"/>
      <c r="T258" s="52">
        <f t="shared" si="299"/>
        <v>805.08177017176376</v>
      </c>
      <c r="U258" s="52">
        <f t="shared" si="293"/>
        <v>690.30545916413769</v>
      </c>
      <c r="V258" s="19"/>
      <c r="W258" s="19"/>
      <c r="X258" s="53">
        <f t="shared" si="300"/>
        <v>1349.3779998844966</v>
      </c>
      <c r="Y258" s="53">
        <f t="shared" si="301"/>
        <v>-67.468899994224842</v>
      </c>
      <c r="Z258" s="53">
        <f t="shared" si="301"/>
        <v>-4.4599138077538294</v>
      </c>
      <c r="AA258" s="53">
        <f t="shared" si="302"/>
        <v>-17519.880018274926</v>
      </c>
      <c r="AB258" s="53">
        <f t="shared" si="303"/>
        <v>-16242.430832192407</v>
      </c>
      <c r="AC258" s="53">
        <f t="shared" si="304"/>
        <v>120.66603792317055</v>
      </c>
      <c r="AD258" s="53">
        <f t="shared" si="284"/>
        <v>171.33388152348951</v>
      </c>
      <c r="AE258" s="53">
        <f t="shared" si="305"/>
        <v>-15950.430912745747</v>
      </c>
      <c r="AF258" s="19"/>
      <c r="AG258" s="46"/>
      <c r="AH258" s="19"/>
      <c r="AI258" s="55">
        <f t="shared" si="306"/>
        <v>50</v>
      </c>
      <c r="AJ258" s="27">
        <f t="shared" si="307"/>
        <v>7563.9242037509875</v>
      </c>
      <c r="AK258" s="27">
        <f t="shared" si="307"/>
        <v>378.19621018754941</v>
      </c>
      <c r="AL258" s="28">
        <f t="shared" si="308"/>
        <v>25</v>
      </c>
      <c r="AM258" s="27">
        <f t="shared" si="309"/>
        <v>500000</v>
      </c>
      <c r="AN258" s="56">
        <f t="shared" si="273"/>
        <v>7.7389999999999999</v>
      </c>
      <c r="AO258" s="52">
        <f t="shared" si="310"/>
        <v>3869.5</v>
      </c>
      <c r="AP258" s="28"/>
      <c r="AQ258" s="9">
        <f t="shared" si="326"/>
        <v>140.46763810542421</v>
      </c>
      <c r="AR258" s="9">
        <f t="shared" si="311"/>
        <v>0</v>
      </c>
      <c r="AS258" s="30">
        <f t="shared" si="312"/>
        <v>0.26899770367289816</v>
      </c>
      <c r="AT258" s="30">
        <f t="shared" si="313"/>
        <v>3.7785472090714797E-2</v>
      </c>
      <c r="AU258" s="30">
        <f t="shared" si="314"/>
        <v>0</v>
      </c>
      <c r="AV258" s="30">
        <f t="shared" si="315"/>
        <v>0.23121223158218335</v>
      </c>
      <c r="AW258" s="28"/>
      <c r="AX258" s="52">
        <f t="shared" si="316"/>
        <v>1014.6593382541719</v>
      </c>
      <c r="AY258" s="52">
        <f t="shared" si="317"/>
        <v>894.67573010725846</v>
      </c>
      <c r="AZ258" s="19"/>
      <c r="BA258" s="19"/>
      <c r="BB258" s="53">
        <f t="shared" si="318"/>
        <v>1349.3779998844966</v>
      </c>
      <c r="BC258" s="53">
        <f t="shared" si="319"/>
        <v>-67.468899994224842</v>
      </c>
      <c r="BD258" s="53">
        <f t="shared" si="319"/>
        <v>-4.4599138077538294</v>
      </c>
      <c r="BE258" s="53">
        <f t="shared" si="320"/>
        <v>-18892.7360453574</v>
      </c>
      <c r="BF258" s="53">
        <f t="shared" si="321"/>
        <v>-17615.286859274882</v>
      </c>
      <c r="BG258" s="53">
        <f t="shared" si="322"/>
        <v>120.66603792317055</v>
      </c>
      <c r="BH258" s="53">
        <f t="shared" si="289"/>
        <v>188.53938957573368</v>
      </c>
      <c r="BI258" s="53">
        <f t="shared" si="323"/>
        <v>-17306.08143177598</v>
      </c>
    </row>
    <row r="259" spans="1:61" x14ac:dyDescent="0.2">
      <c r="A259" s="34"/>
      <c r="B259" s="89"/>
      <c r="C259" s="91"/>
      <c r="D259" s="19"/>
      <c r="E259" s="55">
        <f t="shared" si="294"/>
        <v>51</v>
      </c>
      <c r="F259" s="27">
        <f t="shared" si="290"/>
        <v>7563.9242037509875</v>
      </c>
      <c r="G259" s="27">
        <f t="shared" si="291"/>
        <v>378.19621018754941</v>
      </c>
      <c r="H259" s="28">
        <f t="shared" si="292"/>
        <v>25</v>
      </c>
      <c r="I259" s="27">
        <f t="shared" si="265"/>
        <v>500000</v>
      </c>
      <c r="J259" s="56">
        <f t="shared" si="324"/>
        <v>7.9260000000000002</v>
      </c>
      <c r="K259" s="52">
        <f t="shared" si="295"/>
        <v>3963</v>
      </c>
      <c r="L259" s="28"/>
      <c r="M259" s="96">
        <f t="shared" si="325"/>
        <v>179.80271379435837</v>
      </c>
      <c r="N259" s="9">
        <v>0</v>
      </c>
      <c r="O259" s="30">
        <f t="shared" si="282"/>
        <v>0.17839655231015317</v>
      </c>
      <c r="P259" s="30">
        <f t="shared" si="296"/>
        <v>3.2076184236922753E-2</v>
      </c>
      <c r="Q259" s="30">
        <f t="shared" si="297"/>
        <v>0</v>
      </c>
      <c r="R259" s="30">
        <f t="shared" si="298"/>
        <v>0.1463203680732304</v>
      </c>
      <c r="S259" s="28"/>
      <c r="T259" s="52">
        <f t="shared" si="299"/>
        <v>690.30545916413769</v>
      </c>
      <c r="U259" s="52">
        <f t="shared" si="293"/>
        <v>579.86761867421205</v>
      </c>
      <c r="V259" s="19"/>
      <c r="W259" s="19"/>
      <c r="X259" s="53">
        <f t="shared" si="300"/>
        <v>1106.7561735708607</v>
      </c>
      <c r="Y259" s="53">
        <f t="shared" si="301"/>
        <v>-55.337808678543041</v>
      </c>
      <c r="Z259" s="53">
        <f t="shared" si="301"/>
        <v>-3.6580092018307599</v>
      </c>
      <c r="AA259" s="53">
        <f t="shared" si="302"/>
        <v>-16038.092118461376</v>
      </c>
      <c r="AB259" s="53">
        <f t="shared" si="303"/>
        <v>-14990.331762770889</v>
      </c>
      <c r="AC259" s="53">
        <f t="shared" si="304"/>
        <v>118.90627382043029</v>
      </c>
      <c r="AD259" s="53">
        <f t="shared" si="284"/>
        <v>142.98879194840822</v>
      </c>
      <c r="AE259" s="53">
        <f t="shared" si="305"/>
        <v>-14728.436697002051</v>
      </c>
      <c r="AF259" s="19"/>
      <c r="AG259" s="46"/>
      <c r="AH259" s="19"/>
      <c r="AI259" s="55">
        <f t="shared" si="306"/>
        <v>51</v>
      </c>
      <c r="AJ259" s="27">
        <f t="shared" si="307"/>
        <v>7563.9242037509875</v>
      </c>
      <c r="AK259" s="27">
        <f t="shared" si="307"/>
        <v>378.19621018754941</v>
      </c>
      <c r="AL259" s="28">
        <f t="shared" si="308"/>
        <v>25</v>
      </c>
      <c r="AM259" s="27">
        <f t="shared" si="309"/>
        <v>500000</v>
      </c>
      <c r="AN259" s="56">
        <f t="shared" si="273"/>
        <v>7.9260000000000002</v>
      </c>
      <c r="AO259" s="52">
        <f t="shared" si="310"/>
        <v>3963</v>
      </c>
      <c r="AP259" s="28"/>
      <c r="AQ259" s="9">
        <f t="shared" si="326"/>
        <v>153.8436969902979</v>
      </c>
      <c r="AR259" s="9">
        <f t="shared" si="311"/>
        <v>0</v>
      </c>
      <c r="AS259" s="30">
        <f t="shared" si="312"/>
        <v>0.23121223158218335</v>
      </c>
      <c r="AT259" s="30">
        <f t="shared" si="313"/>
        <v>3.5570544495980003E-2</v>
      </c>
      <c r="AU259" s="30">
        <f t="shared" si="314"/>
        <v>0</v>
      </c>
      <c r="AV259" s="30">
        <f t="shared" si="315"/>
        <v>0.19564168708620333</v>
      </c>
      <c r="AW259" s="28"/>
      <c r="AX259" s="52">
        <f t="shared" si="316"/>
        <v>894.67573010725846</v>
      </c>
      <c r="AY259" s="52">
        <f t="shared" si="317"/>
        <v>775.32800592262379</v>
      </c>
      <c r="AZ259" s="19"/>
      <c r="BA259" s="19"/>
      <c r="BB259" s="53">
        <f t="shared" si="318"/>
        <v>1106.7561735708607</v>
      </c>
      <c r="BC259" s="53">
        <f t="shared" si="319"/>
        <v>-55.337808678543041</v>
      </c>
      <c r="BD259" s="53">
        <f t="shared" si="319"/>
        <v>-3.6580092018307599</v>
      </c>
      <c r="BE259" s="53">
        <f t="shared" si="320"/>
        <v>-17785.27224799</v>
      </c>
      <c r="BF259" s="53">
        <f t="shared" si="321"/>
        <v>-16737.511892299513</v>
      </c>
      <c r="BG259" s="53">
        <f t="shared" si="322"/>
        <v>118.90627382043029</v>
      </c>
      <c r="BH259" s="53">
        <f t="shared" si="289"/>
        <v>159.76680103842943</v>
      </c>
      <c r="BI259" s="53">
        <f t="shared" si="323"/>
        <v>-16458.838817440654</v>
      </c>
    </row>
    <row r="260" spans="1:61" x14ac:dyDescent="0.2">
      <c r="A260" s="34"/>
      <c r="B260" s="89"/>
      <c r="C260" s="91"/>
      <c r="D260" s="19"/>
      <c r="E260" s="55">
        <f t="shared" si="294"/>
        <v>52</v>
      </c>
      <c r="F260" s="27">
        <f t="shared" si="290"/>
        <v>7563.9242037509875</v>
      </c>
      <c r="G260" s="27">
        <f t="shared" si="291"/>
        <v>378.19621018754941</v>
      </c>
      <c r="H260" s="28">
        <f t="shared" si="292"/>
        <v>25</v>
      </c>
      <c r="I260" s="27">
        <f t="shared" si="265"/>
        <v>500000</v>
      </c>
      <c r="J260" s="56">
        <f t="shared" si="324"/>
        <v>8.1039999999999992</v>
      </c>
      <c r="K260" s="52">
        <f t="shared" si="295"/>
        <v>4051.9999999999995</v>
      </c>
      <c r="L260" s="28"/>
      <c r="M260" s="96">
        <f t="shared" si="325"/>
        <v>196.37191159883102</v>
      </c>
      <c r="N260" s="9">
        <v>0</v>
      </c>
      <c r="O260" s="30">
        <f t="shared" si="282"/>
        <v>0.1463203680732304</v>
      </c>
      <c r="P260" s="30">
        <f t="shared" si="296"/>
        <v>2.8733210384384814E-2</v>
      </c>
      <c r="Q260" s="30">
        <f t="shared" si="297"/>
        <v>0</v>
      </c>
      <c r="R260" s="30">
        <f t="shared" si="298"/>
        <v>0.11758715768884559</v>
      </c>
      <c r="S260" s="28"/>
      <c r="T260" s="52">
        <f t="shared" si="299"/>
        <v>579.86761867421205</v>
      </c>
      <c r="U260" s="52">
        <f t="shared" si="293"/>
        <v>476.46316295520228</v>
      </c>
      <c r="V260" s="19"/>
      <c r="W260" s="19"/>
      <c r="X260" s="53">
        <f t="shared" si="300"/>
        <v>889.42034809294319</v>
      </c>
      <c r="Y260" s="53">
        <f t="shared" si="301"/>
        <v>-44.471017404647164</v>
      </c>
      <c r="Z260" s="53">
        <f t="shared" si="301"/>
        <v>-2.9396789422211396</v>
      </c>
      <c r="AA260" s="53">
        <f t="shared" si="302"/>
        <v>-14366.605192192406</v>
      </c>
      <c r="AB260" s="53">
        <f t="shared" si="303"/>
        <v>-13524.595540446331</v>
      </c>
      <c r="AC260" s="53">
        <f t="shared" si="304"/>
        <v>114.09540537240747</v>
      </c>
      <c r="AD260" s="53">
        <f t="shared" si="284"/>
        <v>116.97196278941044</v>
      </c>
      <c r="AE260" s="53">
        <f t="shared" si="305"/>
        <v>-13293.528172284514</v>
      </c>
      <c r="AF260" s="19"/>
      <c r="AG260" s="46"/>
      <c r="AH260" s="19"/>
      <c r="AI260" s="55">
        <f t="shared" si="306"/>
        <v>52</v>
      </c>
      <c r="AJ260" s="27">
        <f t="shared" si="307"/>
        <v>7563.9242037509875</v>
      </c>
      <c r="AK260" s="27">
        <f t="shared" si="307"/>
        <v>378.19621018754941</v>
      </c>
      <c r="AL260" s="28">
        <f t="shared" si="308"/>
        <v>25</v>
      </c>
      <c r="AM260" s="27">
        <f t="shared" si="309"/>
        <v>500000</v>
      </c>
      <c r="AN260" s="56">
        <f t="shared" si="273"/>
        <v>8.1039999999999992</v>
      </c>
      <c r="AO260" s="52">
        <f t="shared" si="310"/>
        <v>4051.9999999999995</v>
      </c>
      <c r="AP260" s="28"/>
      <c r="AQ260" s="9">
        <f t="shared" si="326"/>
        <v>168.0207168617498</v>
      </c>
      <c r="AR260" s="9">
        <f t="shared" si="311"/>
        <v>0</v>
      </c>
      <c r="AS260" s="30">
        <f t="shared" si="312"/>
        <v>0.19564168708620333</v>
      </c>
      <c r="AT260" s="30">
        <f t="shared" si="313"/>
        <v>3.2871856512266019E-2</v>
      </c>
      <c r="AU260" s="30">
        <f t="shared" si="314"/>
        <v>0</v>
      </c>
      <c r="AV260" s="30">
        <f t="shared" si="315"/>
        <v>0.16276983057393732</v>
      </c>
      <c r="AW260" s="28"/>
      <c r="AX260" s="52">
        <f t="shared" si="316"/>
        <v>775.32800592262379</v>
      </c>
      <c r="AY260" s="52">
        <f t="shared" si="317"/>
        <v>659.54335348559391</v>
      </c>
      <c r="AZ260" s="19"/>
      <c r="BA260" s="19"/>
      <c r="BB260" s="53">
        <f t="shared" si="318"/>
        <v>889.42034809294319</v>
      </c>
      <c r="BC260" s="53">
        <f t="shared" si="319"/>
        <v>-44.471017404647164</v>
      </c>
      <c r="BD260" s="53">
        <f t="shared" si="319"/>
        <v>-2.9396789422211396</v>
      </c>
      <c r="BE260" s="53">
        <f t="shared" si="320"/>
        <v>-16435.928256133011</v>
      </c>
      <c r="BF260" s="53">
        <f t="shared" si="321"/>
        <v>-15593.918604386936</v>
      </c>
      <c r="BG260" s="53">
        <f t="shared" si="322"/>
        <v>114.09540537240747</v>
      </c>
      <c r="BH260" s="53">
        <f t="shared" si="289"/>
        <v>133.01850487627607</v>
      </c>
      <c r="BI260" s="53">
        <f t="shared" si="323"/>
        <v>-15346.804694138253</v>
      </c>
    </row>
    <row r="261" spans="1:61" x14ac:dyDescent="0.2">
      <c r="A261" s="34"/>
      <c r="B261" s="89"/>
      <c r="C261" s="91"/>
      <c r="D261" s="19"/>
      <c r="E261" s="55">
        <f t="shared" si="294"/>
        <v>53</v>
      </c>
      <c r="F261" s="27">
        <f t="shared" si="290"/>
        <v>7563.9242037509875</v>
      </c>
      <c r="G261" s="27">
        <f t="shared" si="291"/>
        <v>378.19621018754941</v>
      </c>
      <c r="H261" s="28">
        <f t="shared" si="292"/>
        <v>25</v>
      </c>
      <c r="I261" s="27">
        <f t="shared" si="265"/>
        <v>500000</v>
      </c>
      <c r="J261" s="56">
        <f t="shared" si="324"/>
        <v>8.2720000000000002</v>
      </c>
      <c r="K261" s="52">
        <f t="shared" si="295"/>
        <v>4136</v>
      </c>
      <c r="L261" s="28"/>
      <c r="M261" s="96">
        <f t="shared" si="325"/>
        <v>213.89645519453623</v>
      </c>
      <c r="N261" s="9">
        <v>0</v>
      </c>
      <c r="O261" s="30">
        <f t="shared" si="282"/>
        <v>0.11758715768884559</v>
      </c>
      <c r="P261" s="30">
        <f t="shared" si="296"/>
        <v>2.5151476206045027E-2</v>
      </c>
      <c r="Q261" s="30">
        <f t="shared" si="297"/>
        <v>0</v>
      </c>
      <c r="R261" s="30">
        <f t="shared" si="298"/>
        <v>9.2435681482800569E-2</v>
      </c>
      <c r="S261" s="28"/>
      <c r="T261" s="52">
        <f t="shared" si="299"/>
        <v>476.46316295520228</v>
      </c>
      <c r="U261" s="52">
        <f t="shared" si="293"/>
        <v>382.31397861286314</v>
      </c>
      <c r="V261" s="19"/>
      <c r="W261" s="19"/>
      <c r="X261" s="53">
        <f t="shared" si="300"/>
        <v>699.17648845797225</v>
      </c>
      <c r="Y261" s="53">
        <f t="shared" si="301"/>
        <v>-34.958824422898616</v>
      </c>
      <c r="Z261" s="53">
        <f t="shared" si="301"/>
        <v>-2.3108920370700141</v>
      </c>
      <c r="AA261" s="53">
        <f t="shared" si="302"/>
        <v>-12575.738103022513</v>
      </c>
      <c r="AB261" s="53">
        <f t="shared" si="303"/>
        <v>-11913.83133102451</v>
      </c>
      <c r="AC261" s="53">
        <f t="shared" si="304"/>
        <v>106.54964723166415</v>
      </c>
      <c r="AD261" s="53">
        <f t="shared" si="284"/>
        <v>93.645485694845732</v>
      </c>
      <c r="AE261" s="53">
        <f t="shared" si="305"/>
        <v>-11713.636198098</v>
      </c>
      <c r="AF261" s="19"/>
      <c r="AG261" s="46"/>
      <c r="AH261" s="19"/>
      <c r="AI261" s="55">
        <f t="shared" si="306"/>
        <v>53</v>
      </c>
      <c r="AJ261" s="27">
        <f t="shared" si="307"/>
        <v>7563.9242037509875</v>
      </c>
      <c r="AK261" s="27">
        <f t="shared" si="307"/>
        <v>378.19621018754941</v>
      </c>
      <c r="AL261" s="28">
        <f t="shared" si="308"/>
        <v>25</v>
      </c>
      <c r="AM261" s="27">
        <f t="shared" si="309"/>
        <v>500000</v>
      </c>
      <c r="AN261" s="56">
        <f t="shared" si="273"/>
        <v>8.2720000000000002</v>
      </c>
      <c r="AO261" s="52">
        <f t="shared" si="310"/>
        <v>4136</v>
      </c>
      <c r="AP261" s="28"/>
      <c r="AQ261" s="9">
        <f t="shared" si="326"/>
        <v>183.01515447582509</v>
      </c>
      <c r="AR261" s="9">
        <f t="shared" si="311"/>
        <v>0</v>
      </c>
      <c r="AS261" s="30">
        <f t="shared" si="312"/>
        <v>0.16276983057393732</v>
      </c>
      <c r="AT261" s="30">
        <f t="shared" si="313"/>
        <v>2.9789345686493014E-2</v>
      </c>
      <c r="AU261" s="30">
        <f t="shared" si="314"/>
        <v>0</v>
      </c>
      <c r="AV261" s="30">
        <f t="shared" si="315"/>
        <v>0.13298048488744429</v>
      </c>
      <c r="AW261" s="28"/>
      <c r="AX261" s="52">
        <f t="shared" si="316"/>
        <v>659.54335348559391</v>
      </c>
      <c r="AY261" s="52">
        <f t="shared" si="317"/>
        <v>550.00728549446956</v>
      </c>
      <c r="AZ261" s="19"/>
      <c r="BA261" s="19"/>
      <c r="BB261" s="53">
        <f t="shared" si="318"/>
        <v>699.17648845797225</v>
      </c>
      <c r="BC261" s="53">
        <f t="shared" si="319"/>
        <v>-34.958824422898616</v>
      </c>
      <c r="BD261" s="53">
        <f t="shared" si="319"/>
        <v>-2.3108920370700141</v>
      </c>
      <c r="BE261" s="53">
        <f t="shared" si="320"/>
        <v>-14894.672843246506</v>
      </c>
      <c r="BF261" s="53">
        <f t="shared" si="321"/>
        <v>-14232.766071248503</v>
      </c>
      <c r="BG261" s="53">
        <f t="shared" si="322"/>
        <v>106.54964723166415</v>
      </c>
      <c r="BH261" s="53">
        <f t="shared" si="289"/>
        <v>108.67566149657294</v>
      </c>
      <c r="BI261" s="53">
        <f t="shared" si="323"/>
        <v>-14017.540762520266</v>
      </c>
    </row>
    <row r="262" spans="1:61" x14ac:dyDescent="0.2">
      <c r="A262" s="34"/>
      <c r="B262" s="89"/>
      <c r="C262" s="91"/>
      <c r="D262" s="19"/>
      <c r="E262" s="55">
        <f t="shared" si="294"/>
        <v>54</v>
      </c>
      <c r="F262" s="27">
        <f t="shared" si="290"/>
        <v>7563.9242037509875</v>
      </c>
      <c r="G262" s="27">
        <f t="shared" si="291"/>
        <v>378.19621018754941</v>
      </c>
      <c r="H262" s="28">
        <f t="shared" si="292"/>
        <v>25</v>
      </c>
      <c r="I262" s="27">
        <f t="shared" si="265"/>
        <v>500000</v>
      </c>
      <c r="J262" s="56">
        <f t="shared" si="324"/>
        <v>8.4280000000000008</v>
      </c>
      <c r="K262" s="52">
        <f t="shared" si="295"/>
        <v>4214</v>
      </c>
      <c r="L262" s="28"/>
      <c r="M262" s="96">
        <f t="shared" si="325"/>
        <v>232.40600338714106</v>
      </c>
      <c r="N262" s="9">
        <v>0</v>
      </c>
      <c r="O262" s="30">
        <f t="shared" si="282"/>
        <v>9.2435681482800569E-2</v>
      </c>
      <c r="P262" s="30">
        <f t="shared" si="296"/>
        <v>2.1482607303784439E-2</v>
      </c>
      <c r="Q262" s="30">
        <f t="shared" si="297"/>
        <v>0</v>
      </c>
      <c r="R262" s="30">
        <f t="shared" si="298"/>
        <v>7.0953074179016126E-2</v>
      </c>
      <c r="S262" s="28"/>
      <c r="T262" s="52">
        <f t="shared" si="299"/>
        <v>382.31397861286314</v>
      </c>
      <c r="U262" s="52">
        <f t="shared" si="293"/>
        <v>298.99625459037395</v>
      </c>
      <c r="V262" s="19"/>
      <c r="W262" s="19"/>
      <c r="X262" s="53">
        <f t="shared" si="300"/>
        <v>536.68367511319934</v>
      </c>
      <c r="Y262" s="53">
        <f t="shared" si="301"/>
        <v>-26.834183755659968</v>
      </c>
      <c r="Z262" s="53">
        <f t="shared" si="301"/>
        <v>-1.7738268544754032</v>
      </c>
      <c r="AA262" s="53">
        <f t="shared" si="302"/>
        <v>-10741.30365189222</v>
      </c>
      <c r="AB262" s="53">
        <f t="shared" si="303"/>
        <v>-10233.227987389157</v>
      </c>
      <c r="AC262" s="53">
        <f t="shared" si="304"/>
        <v>96.816522432543749</v>
      </c>
      <c r="AD262" s="53">
        <f t="shared" si="284"/>
        <v>73.243171523290172</v>
      </c>
      <c r="AE262" s="53">
        <f t="shared" si="305"/>
        <v>-10063.168293433322</v>
      </c>
      <c r="AF262" s="19"/>
      <c r="AG262" s="46"/>
      <c r="AH262" s="19"/>
      <c r="AI262" s="55">
        <f t="shared" si="306"/>
        <v>54</v>
      </c>
      <c r="AJ262" s="27">
        <f t="shared" si="307"/>
        <v>7563.9242037509875</v>
      </c>
      <c r="AK262" s="27">
        <f t="shared" si="307"/>
        <v>378.19621018754941</v>
      </c>
      <c r="AL262" s="28">
        <f t="shared" si="308"/>
        <v>25</v>
      </c>
      <c r="AM262" s="27">
        <f t="shared" si="309"/>
        <v>500000</v>
      </c>
      <c r="AN262" s="56">
        <f t="shared" si="273"/>
        <v>8.4280000000000008</v>
      </c>
      <c r="AO262" s="52">
        <f t="shared" si="310"/>
        <v>4214</v>
      </c>
      <c r="AP262" s="28"/>
      <c r="AQ262" s="9">
        <f t="shared" si="326"/>
        <v>198.85238664812258</v>
      </c>
      <c r="AR262" s="9">
        <f t="shared" si="311"/>
        <v>0</v>
      </c>
      <c r="AS262" s="30">
        <f t="shared" si="312"/>
        <v>0.13298048488744429</v>
      </c>
      <c r="AT262" s="30">
        <f t="shared" si="313"/>
        <v>2.6443486797492893E-2</v>
      </c>
      <c r="AU262" s="30">
        <f t="shared" si="314"/>
        <v>0</v>
      </c>
      <c r="AV262" s="30">
        <f t="shared" si="315"/>
        <v>0.1065369980899514</v>
      </c>
      <c r="AW262" s="28"/>
      <c r="AX262" s="52">
        <f t="shared" si="316"/>
        <v>550.00728549446956</v>
      </c>
      <c r="AY262" s="52">
        <f t="shared" si="317"/>
        <v>448.9469099510552</v>
      </c>
      <c r="AZ262" s="19"/>
      <c r="BA262" s="19"/>
      <c r="BB262" s="53">
        <f t="shared" si="318"/>
        <v>536.68367511319934</v>
      </c>
      <c r="BC262" s="53">
        <f t="shared" si="319"/>
        <v>-26.834183755659968</v>
      </c>
      <c r="BD262" s="53">
        <f t="shared" si="319"/>
        <v>-1.7738268544754032</v>
      </c>
      <c r="BE262" s="53">
        <f t="shared" si="320"/>
        <v>-13221.743398746446</v>
      </c>
      <c r="BF262" s="53">
        <f t="shared" si="321"/>
        <v>-12713.667734243383</v>
      </c>
      <c r="BG262" s="53">
        <f t="shared" si="322"/>
        <v>96.816522432543749</v>
      </c>
      <c r="BH262" s="53">
        <f t="shared" si="289"/>
        <v>87.010143667581957</v>
      </c>
      <c r="BI262" s="53">
        <f t="shared" si="323"/>
        <v>-12529.841068143258</v>
      </c>
    </row>
    <row r="263" spans="1:61" x14ac:dyDescent="0.2">
      <c r="A263" s="34"/>
      <c r="B263" s="89"/>
      <c r="C263" s="91"/>
      <c r="D263" s="19"/>
      <c r="E263" s="55">
        <f t="shared" si="294"/>
        <v>55</v>
      </c>
      <c r="F263" s="27">
        <f t="shared" si="290"/>
        <v>7563.9242037509875</v>
      </c>
      <c r="G263" s="27">
        <f t="shared" si="291"/>
        <v>378.19621018754941</v>
      </c>
      <c r="H263" s="28">
        <f t="shared" si="292"/>
        <v>25</v>
      </c>
      <c r="I263" s="27">
        <f t="shared" si="265"/>
        <v>500000</v>
      </c>
      <c r="J263" s="56">
        <f t="shared" si="324"/>
        <v>8.5719999999999992</v>
      </c>
      <c r="K263" s="52">
        <f t="shared" si="295"/>
        <v>4286</v>
      </c>
      <c r="L263" s="28"/>
      <c r="M263" s="96">
        <f t="shared" si="325"/>
        <v>251.80934606172806</v>
      </c>
      <c r="N263" s="9">
        <v>0</v>
      </c>
      <c r="O263" s="30">
        <f t="shared" si="282"/>
        <v>7.0953074179016126E-2</v>
      </c>
      <c r="P263" s="30">
        <f t="shared" si="296"/>
        <v>1.7866647210087332E-2</v>
      </c>
      <c r="Q263" s="30">
        <f t="shared" si="297"/>
        <v>0</v>
      </c>
      <c r="R263" s="30">
        <f t="shared" si="298"/>
        <v>5.308642696892879E-2</v>
      </c>
      <c r="S263" s="28"/>
      <c r="T263" s="52">
        <f t="shared" si="299"/>
        <v>298.99625459037395</v>
      </c>
      <c r="U263" s="52">
        <f t="shared" si="293"/>
        <v>227.52842598882879</v>
      </c>
      <c r="V263" s="19"/>
      <c r="W263" s="19"/>
      <c r="X263" s="53">
        <f t="shared" si="300"/>
        <v>401.54170984093963</v>
      </c>
      <c r="Y263" s="53">
        <f t="shared" si="301"/>
        <v>-20.077085492046983</v>
      </c>
      <c r="Z263" s="53">
        <f t="shared" si="301"/>
        <v>-1.3271606742232198</v>
      </c>
      <c r="AA263" s="53">
        <f t="shared" si="302"/>
        <v>-8933.3236050436662</v>
      </c>
      <c r="AB263" s="53">
        <f t="shared" si="303"/>
        <v>-8553.1861413689967</v>
      </c>
      <c r="AC263" s="53">
        <f t="shared" si="304"/>
        <v>85.41908583725855</v>
      </c>
      <c r="AD263" s="53">
        <f t="shared" si="284"/>
        <v>55.863207302907064</v>
      </c>
      <c r="AE263" s="53">
        <f t="shared" si="305"/>
        <v>-8411.9038482288306</v>
      </c>
      <c r="AF263" s="19"/>
      <c r="AG263" s="46"/>
      <c r="AH263" s="19"/>
      <c r="AI263" s="55">
        <f t="shared" si="306"/>
        <v>55</v>
      </c>
      <c r="AJ263" s="27">
        <f t="shared" si="307"/>
        <v>7563.9242037509875</v>
      </c>
      <c r="AK263" s="27">
        <f t="shared" si="307"/>
        <v>378.19621018754941</v>
      </c>
      <c r="AL263" s="28">
        <f t="shared" si="308"/>
        <v>25</v>
      </c>
      <c r="AM263" s="27">
        <f t="shared" si="309"/>
        <v>500000</v>
      </c>
      <c r="AN263" s="56">
        <f t="shared" si="273"/>
        <v>8.5719999999999992</v>
      </c>
      <c r="AO263" s="52">
        <f t="shared" si="310"/>
        <v>4286</v>
      </c>
      <c r="AP263" s="28"/>
      <c r="AQ263" s="9">
        <f t="shared" si="326"/>
        <v>215.45437172406611</v>
      </c>
      <c r="AR263" s="9">
        <f t="shared" si="311"/>
        <v>0</v>
      </c>
      <c r="AS263" s="30">
        <f t="shared" si="312"/>
        <v>0.1065369980899514</v>
      </c>
      <c r="AT263" s="30">
        <f t="shared" si="313"/>
        <v>2.295386198883851E-2</v>
      </c>
      <c r="AU263" s="30">
        <f t="shared" si="314"/>
        <v>0</v>
      </c>
      <c r="AV263" s="30">
        <f t="shared" si="315"/>
        <v>8.3583136101112898E-2</v>
      </c>
      <c r="AW263" s="28"/>
      <c r="AX263" s="52">
        <f t="shared" si="316"/>
        <v>448.9469099510552</v>
      </c>
      <c r="AY263" s="52">
        <f t="shared" si="317"/>
        <v>358.23732132936988</v>
      </c>
      <c r="AZ263" s="19"/>
      <c r="BA263" s="19"/>
      <c r="BB263" s="53">
        <f t="shared" si="318"/>
        <v>401.54170984093963</v>
      </c>
      <c r="BC263" s="53">
        <f t="shared" si="319"/>
        <v>-20.077085492046983</v>
      </c>
      <c r="BD263" s="53">
        <f t="shared" si="319"/>
        <v>-1.3271606742232198</v>
      </c>
      <c r="BE263" s="53">
        <f t="shared" si="320"/>
        <v>-11476.930994419256</v>
      </c>
      <c r="BF263" s="53">
        <f t="shared" si="321"/>
        <v>-11096.793530744586</v>
      </c>
      <c r="BG263" s="53">
        <f t="shared" si="322"/>
        <v>85.41908583725855</v>
      </c>
      <c r="BH263" s="53">
        <f t="shared" si="289"/>
        <v>68.173576355538742</v>
      </c>
      <c r="BI263" s="53">
        <f t="shared" si="323"/>
        <v>-10943.200868551789</v>
      </c>
    </row>
    <row r="264" spans="1:61" x14ac:dyDescent="0.2">
      <c r="A264" s="34"/>
      <c r="B264" s="89"/>
      <c r="C264" s="91"/>
      <c r="D264" s="19"/>
      <c r="E264" s="55">
        <f t="shared" si="294"/>
        <v>56</v>
      </c>
      <c r="F264" s="27">
        <f t="shared" si="290"/>
        <v>7563.9242037509875</v>
      </c>
      <c r="G264" s="27">
        <f t="shared" si="291"/>
        <v>378.19621018754941</v>
      </c>
      <c r="H264" s="28">
        <f t="shared" si="292"/>
        <v>25</v>
      </c>
      <c r="I264" s="27">
        <f t="shared" si="265"/>
        <v>500000</v>
      </c>
      <c r="J264" s="56">
        <f t="shared" si="324"/>
        <v>8.7010000000000005</v>
      </c>
      <c r="K264" s="52">
        <f t="shared" si="295"/>
        <v>4350.5</v>
      </c>
      <c r="L264" s="28"/>
      <c r="M264" s="96">
        <f t="shared" si="325"/>
        <v>272.05891244663275</v>
      </c>
      <c r="N264" s="9">
        <v>0</v>
      </c>
      <c r="O264" s="30">
        <f t="shared" si="282"/>
        <v>5.308642696892879E-2</v>
      </c>
      <c r="P264" s="30">
        <f t="shared" si="296"/>
        <v>1.444263558684436E-2</v>
      </c>
      <c r="Q264" s="30">
        <f t="shared" si="297"/>
        <v>0</v>
      </c>
      <c r="R264" s="30">
        <f t="shared" si="298"/>
        <v>3.864379138208443E-2</v>
      </c>
      <c r="S264" s="28"/>
      <c r="T264" s="52">
        <f t="shared" si="299"/>
        <v>227.52842598882879</v>
      </c>
      <c r="U264" s="52">
        <f t="shared" si="293"/>
        <v>168.11981440775833</v>
      </c>
      <c r="V264" s="19"/>
      <c r="W264" s="19"/>
      <c r="X264" s="53">
        <f t="shared" si="300"/>
        <v>292.29870895965223</v>
      </c>
      <c r="Y264" s="53">
        <f t="shared" si="301"/>
        <v>-14.614935447982614</v>
      </c>
      <c r="Z264" s="53">
        <f t="shared" si="301"/>
        <v>-0.96609478455211073</v>
      </c>
      <c r="AA264" s="53">
        <f t="shared" si="302"/>
        <v>-7221.3177934221803</v>
      </c>
      <c r="AB264" s="53">
        <f t="shared" si="303"/>
        <v>-6944.600114695063</v>
      </c>
      <c r="AC264" s="53">
        <f t="shared" si="304"/>
        <v>73.152375402938347</v>
      </c>
      <c r="AD264" s="53">
        <f t="shared" si="284"/>
        <v>41.475968282921606</v>
      </c>
      <c r="AE264" s="53">
        <f t="shared" si="305"/>
        <v>-6829.9717710092027</v>
      </c>
      <c r="AF264" s="19"/>
      <c r="AG264" s="46"/>
      <c r="AH264" s="19"/>
      <c r="AI264" s="55">
        <f t="shared" si="306"/>
        <v>56</v>
      </c>
      <c r="AJ264" s="27">
        <f t="shared" si="307"/>
        <v>7563.9242037509875</v>
      </c>
      <c r="AK264" s="27">
        <f t="shared" si="307"/>
        <v>378.19621018754941</v>
      </c>
      <c r="AL264" s="28">
        <f t="shared" si="308"/>
        <v>25</v>
      </c>
      <c r="AM264" s="27">
        <f t="shared" si="309"/>
        <v>500000</v>
      </c>
      <c r="AN264" s="56">
        <f t="shared" si="273"/>
        <v>8.7010000000000005</v>
      </c>
      <c r="AO264" s="52">
        <f t="shared" si="310"/>
        <v>4350.5</v>
      </c>
      <c r="AP264" s="28"/>
      <c r="AQ264" s="9">
        <f t="shared" si="326"/>
        <v>232.78040696215015</v>
      </c>
      <c r="AR264" s="9">
        <f t="shared" si="311"/>
        <v>0</v>
      </c>
      <c r="AS264" s="30">
        <f t="shared" si="312"/>
        <v>8.3583136101112898E-2</v>
      </c>
      <c r="AT264" s="30">
        <f t="shared" si="313"/>
        <v>1.9456516436789844E-2</v>
      </c>
      <c r="AU264" s="30">
        <f t="shared" si="314"/>
        <v>0</v>
      </c>
      <c r="AV264" s="30">
        <f t="shared" si="315"/>
        <v>6.4126619664323051E-2</v>
      </c>
      <c r="AW264" s="28"/>
      <c r="AX264" s="52">
        <f t="shared" si="316"/>
        <v>358.23732132936988</v>
      </c>
      <c r="AY264" s="52">
        <f t="shared" si="317"/>
        <v>278.98285884963741</v>
      </c>
      <c r="AZ264" s="19"/>
      <c r="BA264" s="19"/>
      <c r="BB264" s="53">
        <f t="shared" si="318"/>
        <v>292.29870895965223</v>
      </c>
      <c r="BC264" s="53">
        <f t="shared" si="319"/>
        <v>-14.614935447982614</v>
      </c>
      <c r="BD264" s="53">
        <f t="shared" si="319"/>
        <v>-0.96609478455211073</v>
      </c>
      <c r="BE264" s="53">
        <f t="shared" si="320"/>
        <v>-9728.2582183949216</v>
      </c>
      <c r="BF264" s="53">
        <f t="shared" si="321"/>
        <v>-9451.5405396678034</v>
      </c>
      <c r="BG264" s="53">
        <f t="shared" si="322"/>
        <v>73.152375402938347</v>
      </c>
      <c r="BH264" s="53">
        <f t="shared" si="289"/>
        <v>52.206663232093469</v>
      </c>
      <c r="BI264" s="53">
        <f t="shared" si="323"/>
        <v>-9326.1815010327718</v>
      </c>
    </row>
    <row r="265" spans="1:61" x14ac:dyDescent="0.2">
      <c r="A265" s="34"/>
      <c r="B265" s="89"/>
      <c r="C265" s="91"/>
      <c r="D265" s="19"/>
      <c r="E265" s="55">
        <f t="shared" si="294"/>
        <v>57</v>
      </c>
      <c r="F265" s="27">
        <f t="shared" si="290"/>
        <v>7563.9242037509875</v>
      </c>
      <c r="G265" s="27">
        <f t="shared" si="291"/>
        <v>378.19621018754941</v>
      </c>
      <c r="H265" s="28">
        <f t="shared" si="292"/>
        <v>25</v>
      </c>
      <c r="I265" s="27">
        <f t="shared" si="265"/>
        <v>500000</v>
      </c>
      <c r="J265" s="56">
        <f t="shared" si="324"/>
        <v>8.8140000000000001</v>
      </c>
      <c r="K265" s="52">
        <f t="shared" si="295"/>
        <v>4407</v>
      </c>
      <c r="L265" s="28"/>
      <c r="M265" s="96">
        <f t="shared" si="325"/>
        <v>293.18193261069382</v>
      </c>
      <c r="N265" s="9">
        <v>0</v>
      </c>
      <c r="O265" s="30">
        <f t="shared" si="282"/>
        <v>3.864379138208443E-2</v>
      </c>
      <c r="P265" s="30">
        <f t="shared" si="296"/>
        <v>1.1329661440803988E-2</v>
      </c>
      <c r="Q265" s="30">
        <f t="shared" si="297"/>
        <v>0</v>
      </c>
      <c r="R265" s="30">
        <f t="shared" si="298"/>
        <v>2.7314129941280442E-2</v>
      </c>
      <c r="S265" s="28"/>
      <c r="T265" s="52">
        <f t="shared" si="299"/>
        <v>168.11981440775833</v>
      </c>
      <c r="U265" s="52">
        <f t="shared" si="293"/>
        <v>120.37337065122291</v>
      </c>
      <c r="V265" s="19"/>
      <c r="W265" s="19"/>
      <c r="X265" s="53">
        <f t="shared" si="300"/>
        <v>206.60200856725066</v>
      </c>
      <c r="Y265" s="53">
        <f t="shared" si="301"/>
        <v>-10.330100428362535</v>
      </c>
      <c r="Z265" s="53">
        <f t="shared" si="301"/>
        <v>-0.68285324853201101</v>
      </c>
      <c r="AA265" s="53">
        <f t="shared" si="302"/>
        <v>-5664.8307204019939</v>
      </c>
      <c r="AB265" s="53">
        <f t="shared" si="303"/>
        <v>-5469.2416655116376</v>
      </c>
      <c r="AC265" s="53">
        <f t="shared" si="304"/>
        <v>60.649311907478634</v>
      </c>
      <c r="AD265" s="53">
        <f t="shared" si="284"/>
        <v>29.915151577587686</v>
      </c>
      <c r="AE265" s="53">
        <f t="shared" si="305"/>
        <v>-5378.6772020265716</v>
      </c>
      <c r="AF265" s="19"/>
      <c r="AG265" s="46"/>
      <c r="AH265" s="19"/>
      <c r="AI265" s="55">
        <f t="shared" si="306"/>
        <v>57</v>
      </c>
      <c r="AJ265" s="27">
        <f t="shared" si="307"/>
        <v>7563.9242037509875</v>
      </c>
      <c r="AK265" s="27">
        <f t="shared" si="307"/>
        <v>378.19621018754941</v>
      </c>
      <c r="AL265" s="28">
        <f t="shared" si="308"/>
        <v>25</v>
      </c>
      <c r="AM265" s="27">
        <f t="shared" si="309"/>
        <v>500000</v>
      </c>
      <c r="AN265" s="56">
        <f t="shared" si="273"/>
        <v>8.8140000000000001</v>
      </c>
      <c r="AO265" s="52">
        <f t="shared" si="310"/>
        <v>4407</v>
      </c>
      <c r="AP265" s="28"/>
      <c r="AQ265" s="9">
        <f t="shared" si="326"/>
        <v>250.85379109002491</v>
      </c>
      <c r="AR265" s="9">
        <f t="shared" si="311"/>
        <v>0</v>
      </c>
      <c r="AS265" s="30">
        <f t="shared" si="312"/>
        <v>6.4126619664323051E-2</v>
      </c>
      <c r="AT265" s="30">
        <f t="shared" si="313"/>
        <v>1.6086405652583579E-2</v>
      </c>
      <c r="AU265" s="30">
        <f t="shared" si="314"/>
        <v>0</v>
      </c>
      <c r="AV265" s="30">
        <f t="shared" si="315"/>
        <v>4.8040214011739468E-2</v>
      </c>
      <c r="AW265" s="28"/>
      <c r="AX265" s="52">
        <f t="shared" si="316"/>
        <v>278.98285884963741</v>
      </c>
      <c r="AY265" s="52">
        <f t="shared" si="317"/>
        <v>211.71322314973582</v>
      </c>
      <c r="AZ265" s="19"/>
      <c r="BA265" s="19"/>
      <c r="BB265" s="53">
        <f t="shared" si="318"/>
        <v>206.60200856725066</v>
      </c>
      <c r="BC265" s="53">
        <f t="shared" si="319"/>
        <v>-10.330100428362535</v>
      </c>
      <c r="BD265" s="53">
        <f t="shared" si="319"/>
        <v>-0.68285324853201101</v>
      </c>
      <c r="BE265" s="53">
        <f t="shared" si="320"/>
        <v>-8043.2028262917893</v>
      </c>
      <c r="BF265" s="53">
        <f t="shared" si="321"/>
        <v>-7847.613771401433</v>
      </c>
      <c r="BG265" s="53">
        <f t="shared" si="322"/>
        <v>60.649311907478634</v>
      </c>
      <c r="BH265" s="53">
        <f t="shared" si="289"/>
        <v>39.016578897762621</v>
      </c>
      <c r="BI265" s="53">
        <f t="shared" si="323"/>
        <v>-7747.9478805961917</v>
      </c>
    </row>
    <row r="266" spans="1:61" x14ac:dyDescent="0.2">
      <c r="A266" s="34"/>
      <c r="B266" s="89"/>
      <c r="C266" s="91"/>
      <c r="D266" s="19"/>
      <c r="E266" s="55">
        <f t="shared" si="294"/>
        <v>58</v>
      </c>
      <c r="F266" s="27">
        <f t="shared" si="290"/>
        <v>7563.9242037509875</v>
      </c>
      <c r="G266" s="27">
        <f t="shared" si="291"/>
        <v>378.19621018754941</v>
      </c>
      <c r="H266" s="28">
        <f t="shared" si="292"/>
        <v>25</v>
      </c>
      <c r="I266" s="27">
        <f t="shared" si="265"/>
        <v>500000</v>
      </c>
      <c r="J266" s="56">
        <f t="shared" si="324"/>
        <v>8.91</v>
      </c>
      <c r="K266" s="52">
        <f t="shared" si="295"/>
        <v>4455</v>
      </c>
      <c r="L266" s="28"/>
      <c r="M266" s="96">
        <f t="shared" si="325"/>
        <v>315.01121529154761</v>
      </c>
      <c r="N266" s="9">
        <v>0</v>
      </c>
      <c r="O266" s="30">
        <f t="shared" si="282"/>
        <v>2.7314129941280442E-2</v>
      </c>
      <c r="P266" s="30">
        <f t="shared" si="296"/>
        <v>8.6042572674340009E-3</v>
      </c>
      <c r="Q266" s="30">
        <f t="shared" si="297"/>
        <v>0</v>
      </c>
      <c r="R266" s="30">
        <f t="shared" si="298"/>
        <v>1.8709872673846439E-2</v>
      </c>
      <c r="S266" s="28"/>
      <c r="T266" s="52">
        <f t="shared" si="299"/>
        <v>120.37337065122291</v>
      </c>
      <c r="U266" s="52">
        <f t="shared" si="293"/>
        <v>83.352482761985883</v>
      </c>
      <c r="V266" s="19"/>
      <c r="W266" s="19"/>
      <c r="X266" s="53">
        <f t="shared" si="300"/>
        <v>141.5200587668063</v>
      </c>
      <c r="Y266" s="53">
        <f t="shared" si="301"/>
        <v>-7.0760029383403147</v>
      </c>
      <c r="Z266" s="53">
        <f t="shared" si="301"/>
        <v>-0.46774681684616098</v>
      </c>
      <c r="AA266" s="53">
        <f t="shared" si="302"/>
        <v>-4302.1286337170004</v>
      </c>
      <c r="AB266" s="53">
        <f t="shared" si="303"/>
        <v>-4168.152324705381</v>
      </c>
      <c r="AC266" s="53">
        <f t="shared" si="304"/>
        <v>48.618739732441725</v>
      </c>
      <c r="AD266" s="53">
        <f t="shared" si="284"/>
        <v>20.919525516320906</v>
      </c>
      <c r="AE266" s="53">
        <f t="shared" si="305"/>
        <v>-4098.6140594566177</v>
      </c>
      <c r="AF266" s="19"/>
      <c r="AG266" s="46"/>
      <c r="AH266" s="19"/>
      <c r="AI266" s="55">
        <f t="shared" si="306"/>
        <v>58</v>
      </c>
      <c r="AJ266" s="27">
        <f t="shared" si="307"/>
        <v>7563.9242037509875</v>
      </c>
      <c r="AK266" s="27">
        <f t="shared" si="307"/>
        <v>378.19621018754941</v>
      </c>
      <c r="AL266" s="28">
        <f t="shared" si="308"/>
        <v>25</v>
      </c>
      <c r="AM266" s="27">
        <f t="shared" si="309"/>
        <v>500000</v>
      </c>
      <c r="AN266" s="56">
        <f t="shared" si="273"/>
        <v>8.91</v>
      </c>
      <c r="AO266" s="52">
        <f t="shared" si="310"/>
        <v>4455</v>
      </c>
      <c r="AP266" s="28"/>
      <c r="AQ266" s="9">
        <f t="shared" si="326"/>
        <v>269.53147108383047</v>
      </c>
      <c r="AR266" s="9">
        <f t="shared" si="311"/>
        <v>0</v>
      </c>
      <c r="AS266" s="30">
        <f t="shared" si="312"/>
        <v>4.8040214011739468E-2</v>
      </c>
      <c r="AT266" s="30">
        <f t="shared" si="313"/>
        <v>1.2948349553766184E-2</v>
      </c>
      <c r="AU266" s="30">
        <f t="shared" si="314"/>
        <v>0</v>
      </c>
      <c r="AV266" s="30">
        <f t="shared" si="315"/>
        <v>3.5091864457973285E-2</v>
      </c>
      <c r="AW266" s="28"/>
      <c r="AX266" s="52">
        <f t="shared" si="316"/>
        <v>211.71322314973582</v>
      </c>
      <c r="AY266" s="52">
        <f t="shared" si="317"/>
        <v>156.334256160271</v>
      </c>
      <c r="AZ266" s="19"/>
      <c r="BA266" s="19"/>
      <c r="BB266" s="53">
        <f t="shared" si="318"/>
        <v>141.5200587668063</v>
      </c>
      <c r="BC266" s="53">
        <f t="shared" si="319"/>
        <v>-7.0760029383403147</v>
      </c>
      <c r="BD266" s="53">
        <f t="shared" si="319"/>
        <v>-0.46774681684616098</v>
      </c>
      <c r="BE266" s="53">
        <f t="shared" si="320"/>
        <v>-6474.1747768830919</v>
      </c>
      <c r="BF266" s="53">
        <f t="shared" si="321"/>
        <v>-6340.1984678714725</v>
      </c>
      <c r="BG266" s="53">
        <f t="shared" si="322"/>
        <v>48.618739732441725</v>
      </c>
      <c r="BH266" s="53">
        <f t="shared" si="289"/>
        <v>28.418174260236132</v>
      </c>
      <c r="BI266" s="53">
        <f t="shared" si="323"/>
        <v>-6263.1615538787946</v>
      </c>
    </row>
    <row r="267" spans="1:61" x14ac:dyDescent="0.2">
      <c r="A267" s="34"/>
      <c r="B267" s="89"/>
      <c r="C267" s="91"/>
      <c r="D267" s="19"/>
      <c r="E267" s="55">
        <f t="shared" si="294"/>
        <v>59</v>
      </c>
      <c r="F267" s="27">
        <f t="shared" si="290"/>
        <v>7563.9242037509875</v>
      </c>
      <c r="G267" s="27">
        <f t="shared" si="291"/>
        <v>378.19621018754941</v>
      </c>
      <c r="H267" s="28">
        <f t="shared" si="292"/>
        <v>25</v>
      </c>
      <c r="I267" s="27">
        <f t="shared" si="265"/>
        <v>500000</v>
      </c>
      <c r="J267" s="56">
        <f t="shared" si="324"/>
        <v>8.9879999999999995</v>
      </c>
      <c r="K267" s="52">
        <f t="shared" si="295"/>
        <v>4494</v>
      </c>
      <c r="L267" s="28"/>
      <c r="M267" s="96">
        <f t="shared" si="325"/>
        <v>337.52251871948664</v>
      </c>
      <c r="N267" s="9">
        <v>0</v>
      </c>
      <c r="O267" s="30">
        <f t="shared" si="282"/>
        <v>1.8709872673846439E-2</v>
      </c>
      <c r="P267" s="30">
        <f t="shared" si="296"/>
        <v>6.3150033497975464E-3</v>
      </c>
      <c r="Q267" s="30">
        <f t="shared" si="297"/>
        <v>0</v>
      </c>
      <c r="R267" s="30">
        <f t="shared" si="298"/>
        <v>1.2394869324048893E-2</v>
      </c>
      <c r="S267" s="28"/>
      <c r="T267" s="52">
        <f t="shared" si="299"/>
        <v>83.352482761985883</v>
      </c>
      <c r="U267" s="52">
        <f t="shared" si="293"/>
        <v>55.702542742275725</v>
      </c>
      <c r="V267" s="19"/>
      <c r="W267" s="19"/>
      <c r="X267" s="53">
        <f t="shared" si="300"/>
        <v>93.753852082504068</v>
      </c>
      <c r="Y267" s="53">
        <f t="shared" si="301"/>
        <v>-4.6876926041252034</v>
      </c>
      <c r="Z267" s="53">
        <f t="shared" si="301"/>
        <v>-0.30987173310122235</v>
      </c>
      <c r="AA267" s="53">
        <f t="shared" si="302"/>
        <v>-3157.5016748987732</v>
      </c>
      <c r="AB267" s="53">
        <f t="shared" si="303"/>
        <v>-3068.7453871534954</v>
      </c>
      <c r="AC267" s="53">
        <f t="shared" si="304"/>
        <v>37.602281092138469</v>
      </c>
      <c r="AD267" s="53">
        <f t="shared" si="284"/>
        <v>14.154903907736536</v>
      </c>
      <c r="AE267" s="53">
        <f t="shared" si="305"/>
        <v>-3016.98820215362</v>
      </c>
      <c r="AF267" s="19"/>
      <c r="AG267" s="46"/>
      <c r="AH267" s="19"/>
      <c r="AI267" s="55">
        <f t="shared" si="306"/>
        <v>59</v>
      </c>
      <c r="AJ267" s="27">
        <f t="shared" si="307"/>
        <v>7563.9242037509875</v>
      </c>
      <c r="AK267" s="27">
        <f t="shared" si="307"/>
        <v>378.19621018754941</v>
      </c>
      <c r="AL267" s="28">
        <f t="shared" si="308"/>
        <v>25</v>
      </c>
      <c r="AM267" s="27">
        <f t="shared" si="309"/>
        <v>500000</v>
      </c>
      <c r="AN267" s="56">
        <f t="shared" si="273"/>
        <v>8.9879999999999995</v>
      </c>
      <c r="AO267" s="52">
        <f t="shared" si="310"/>
        <v>4494</v>
      </c>
      <c r="AP267" s="28"/>
      <c r="AQ267" s="9">
        <f t="shared" si="326"/>
        <v>288.79270507936076</v>
      </c>
      <c r="AR267" s="9">
        <f t="shared" si="311"/>
        <v>0</v>
      </c>
      <c r="AS267" s="30">
        <f t="shared" si="312"/>
        <v>3.5091864457973285E-2</v>
      </c>
      <c r="AT267" s="30">
        <f t="shared" si="313"/>
        <v>1.0134274463096381E-2</v>
      </c>
      <c r="AU267" s="30">
        <f t="shared" si="314"/>
        <v>0</v>
      </c>
      <c r="AV267" s="30">
        <f t="shared" si="315"/>
        <v>2.4957589994876905E-2</v>
      </c>
      <c r="AW267" s="28"/>
      <c r="AX267" s="52">
        <f t="shared" si="316"/>
        <v>156.334256160271</v>
      </c>
      <c r="AY267" s="52">
        <f t="shared" si="317"/>
        <v>112.15940943697682</v>
      </c>
      <c r="AZ267" s="19"/>
      <c r="BA267" s="19"/>
      <c r="BB267" s="53">
        <f t="shared" si="318"/>
        <v>93.753852082504068</v>
      </c>
      <c r="BC267" s="53">
        <f t="shared" si="319"/>
        <v>-4.6876926041252034</v>
      </c>
      <c r="BD267" s="53">
        <f t="shared" si="319"/>
        <v>-0.30987173310122235</v>
      </c>
      <c r="BE267" s="53">
        <f t="shared" si="320"/>
        <v>-5067.1372315481904</v>
      </c>
      <c r="BF267" s="53">
        <f t="shared" si="321"/>
        <v>-4978.380943802913</v>
      </c>
      <c r="BG267" s="53">
        <f t="shared" si="322"/>
        <v>37.602281092138469</v>
      </c>
      <c r="BH267" s="53">
        <f t="shared" si="289"/>
        <v>20.146425335151434</v>
      </c>
      <c r="BI267" s="53">
        <f t="shared" si="323"/>
        <v>-4920.6322373756229</v>
      </c>
    </row>
    <row r="268" spans="1:61" x14ac:dyDescent="0.2">
      <c r="A268" s="34"/>
      <c r="B268" s="89"/>
      <c r="C268" s="91"/>
      <c r="D268" s="19"/>
      <c r="E268" s="55">
        <f t="shared" si="294"/>
        <v>60</v>
      </c>
      <c r="F268" s="27">
        <f t="shared" si="290"/>
        <v>7563.9242037509875</v>
      </c>
      <c r="G268" s="27">
        <f t="shared" si="291"/>
        <v>378.19621018754941</v>
      </c>
      <c r="H268" s="28">
        <f t="shared" si="292"/>
        <v>25</v>
      </c>
      <c r="I268" s="27">
        <f t="shared" si="265"/>
        <v>500000</v>
      </c>
      <c r="J268" s="56">
        <f t="shared" si="324"/>
        <v>9.0459999999999994</v>
      </c>
      <c r="K268" s="52">
        <f t="shared" si="295"/>
        <v>4523</v>
      </c>
      <c r="L268" s="28"/>
      <c r="M268" s="96">
        <f t="shared" si="325"/>
        <v>360.69956359931388</v>
      </c>
      <c r="N268" s="9">
        <v>0</v>
      </c>
      <c r="O268" s="30">
        <f t="shared" si="282"/>
        <v>1.2394869324048893E-2</v>
      </c>
      <c r="P268" s="30">
        <f t="shared" si="296"/>
        <v>4.4708239560549579E-3</v>
      </c>
      <c r="Q268" s="30">
        <f t="shared" si="297"/>
        <v>0</v>
      </c>
      <c r="R268" s="30">
        <f t="shared" si="298"/>
        <v>7.924045367993935E-3</v>
      </c>
      <c r="S268" s="28"/>
      <c r="T268" s="52">
        <f t="shared" si="299"/>
        <v>55.702542742275725</v>
      </c>
      <c r="U268" s="52">
        <f t="shared" si="293"/>
        <v>35.840457199436571</v>
      </c>
      <c r="V268" s="19"/>
      <c r="W268" s="19"/>
      <c r="X268" s="53">
        <f t="shared" si="300"/>
        <v>59.93687855059023</v>
      </c>
      <c r="Y268" s="53">
        <f t="shared" si="301"/>
        <v>-2.9968439275295116</v>
      </c>
      <c r="Z268" s="53">
        <f t="shared" si="301"/>
        <v>-0.19810113419984837</v>
      </c>
      <c r="AA268" s="53">
        <f t="shared" si="302"/>
        <v>-2235.4119780274791</v>
      </c>
      <c r="AB268" s="53">
        <f t="shared" si="303"/>
        <v>-2178.6700445386182</v>
      </c>
      <c r="AC268" s="53">
        <f t="shared" si="304"/>
        <v>28.020173843592762</v>
      </c>
      <c r="AD268" s="53">
        <f t="shared" si="284"/>
        <v>9.2475200930032742</v>
      </c>
      <c r="AE268" s="53">
        <f t="shared" si="305"/>
        <v>-2141.4023506020221</v>
      </c>
      <c r="AF268" s="19"/>
      <c r="AG268" s="46"/>
      <c r="AH268" s="19"/>
      <c r="AI268" s="55">
        <f t="shared" si="306"/>
        <v>60</v>
      </c>
      <c r="AJ268" s="27">
        <f t="shared" si="307"/>
        <v>7563.9242037509875</v>
      </c>
      <c r="AK268" s="27">
        <f t="shared" si="307"/>
        <v>378.19621018754941</v>
      </c>
      <c r="AL268" s="28">
        <f t="shared" si="308"/>
        <v>25</v>
      </c>
      <c r="AM268" s="27">
        <f t="shared" si="309"/>
        <v>500000</v>
      </c>
      <c r="AN268" s="56">
        <f t="shared" si="273"/>
        <v>9.0459999999999994</v>
      </c>
      <c r="AO268" s="52">
        <f t="shared" si="310"/>
        <v>4523</v>
      </c>
      <c r="AP268" s="28"/>
      <c r="AQ268" s="9">
        <f t="shared" si="326"/>
        <v>308.62356410466299</v>
      </c>
      <c r="AR268" s="9">
        <f t="shared" si="311"/>
        <v>0</v>
      </c>
      <c r="AS268" s="30">
        <f t="shared" si="312"/>
        <v>2.4957589994876905E-2</v>
      </c>
      <c r="AT268" s="30">
        <f t="shared" si="313"/>
        <v>7.7025003756817888E-3</v>
      </c>
      <c r="AU268" s="30">
        <f t="shared" si="314"/>
        <v>0</v>
      </c>
      <c r="AV268" s="30">
        <f t="shared" si="315"/>
        <v>1.7255089619195117E-2</v>
      </c>
      <c r="AW268" s="28"/>
      <c r="AX268" s="52">
        <f t="shared" si="316"/>
        <v>112.15940943697682</v>
      </c>
      <c r="AY268" s="52">
        <f t="shared" si="317"/>
        <v>78.044770347619519</v>
      </c>
      <c r="AZ268" s="19"/>
      <c r="BA268" s="19"/>
      <c r="BB268" s="53">
        <f t="shared" si="318"/>
        <v>59.93687855059023</v>
      </c>
      <c r="BC268" s="53">
        <f t="shared" si="319"/>
        <v>-2.9968439275295116</v>
      </c>
      <c r="BD268" s="53">
        <f t="shared" si="319"/>
        <v>-0.19810113419984837</v>
      </c>
      <c r="BE268" s="53">
        <f t="shared" si="320"/>
        <v>-3851.2501878408943</v>
      </c>
      <c r="BF268" s="53">
        <f t="shared" si="321"/>
        <v>-3794.5082543520334</v>
      </c>
      <c r="BG268" s="53">
        <f t="shared" si="322"/>
        <v>28.020173843592762</v>
      </c>
      <c r="BH268" s="53">
        <f t="shared" si="289"/>
        <v>13.882410570109114</v>
      </c>
      <c r="BI268" s="53">
        <f t="shared" si="323"/>
        <v>-3752.6056699383316</v>
      </c>
    </row>
    <row r="269" spans="1:61" x14ac:dyDescent="0.2">
      <c r="A269" s="34"/>
      <c r="B269" s="89"/>
      <c r="C269" s="91"/>
      <c r="D269" s="19"/>
      <c r="E269" s="55">
        <f t="shared" si="294"/>
        <v>61</v>
      </c>
      <c r="F269" s="27">
        <f t="shared" si="290"/>
        <v>7563.9242037509875</v>
      </c>
      <c r="G269" s="27">
        <f t="shared" si="291"/>
        <v>378.19621018754941</v>
      </c>
      <c r="H269" s="28">
        <f t="shared" si="292"/>
        <v>25</v>
      </c>
      <c r="I269" s="27">
        <f t="shared" si="265"/>
        <v>500000</v>
      </c>
      <c r="J269" s="56">
        <f t="shared" si="324"/>
        <v>9.0830000000000002</v>
      </c>
      <c r="K269" s="52">
        <f t="shared" si="295"/>
        <v>4541.5</v>
      </c>
      <c r="L269" s="28"/>
      <c r="M269" s="96">
        <f t="shared" si="325"/>
        <v>384.43413245695046</v>
      </c>
      <c r="N269" s="9">
        <v>0</v>
      </c>
      <c r="O269" s="30">
        <f t="shared" si="282"/>
        <v>7.924045367993935E-3</v>
      </c>
      <c r="P269" s="30">
        <f t="shared" si="296"/>
        <v>3.0462735065942652E-3</v>
      </c>
      <c r="Q269" s="30">
        <f t="shared" si="297"/>
        <v>0</v>
      </c>
      <c r="R269" s="30">
        <f t="shared" si="298"/>
        <v>4.8777718613996698E-3</v>
      </c>
      <c r="S269" s="28"/>
      <c r="T269" s="52">
        <f t="shared" si="299"/>
        <v>35.840457199436571</v>
      </c>
      <c r="U269" s="52">
        <f t="shared" si="293"/>
        <v>22.1524009085466</v>
      </c>
      <c r="V269" s="19"/>
      <c r="W269" s="19"/>
      <c r="X269" s="53">
        <f t="shared" si="300"/>
        <v>36.895096642816469</v>
      </c>
      <c r="Y269" s="53">
        <f t="shared" si="301"/>
        <v>-1.8447548321408236</v>
      </c>
      <c r="Z269" s="53">
        <f t="shared" si="301"/>
        <v>-0.12194429653499175</v>
      </c>
      <c r="AA269" s="53">
        <f t="shared" si="302"/>
        <v>-1523.1367532971326</v>
      </c>
      <c r="AB269" s="53">
        <f t="shared" si="303"/>
        <v>-1488.2083557829919</v>
      </c>
      <c r="AC269" s="53">
        <f t="shared" si="304"/>
        <v>20.074941913928679</v>
      </c>
      <c r="AD269" s="53">
        <f t="shared" si="284"/>
        <v>5.8198605144559341</v>
      </c>
      <c r="AE269" s="53">
        <f t="shared" si="305"/>
        <v>-1462.3135533546074</v>
      </c>
      <c r="AF269" s="19"/>
      <c r="AG269" s="46"/>
      <c r="AH269" s="19"/>
      <c r="AI269" s="55">
        <f t="shared" si="306"/>
        <v>61</v>
      </c>
      <c r="AJ269" s="27">
        <f t="shared" si="307"/>
        <v>7563.9242037509875</v>
      </c>
      <c r="AK269" s="27">
        <f t="shared" si="307"/>
        <v>378.19621018754941</v>
      </c>
      <c r="AL269" s="28">
        <f t="shared" si="308"/>
        <v>25</v>
      </c>
      <c r="AM269" s="27">
        <f t="shared" si="309"/>
        <v>500000</v>
      </c>
      <c r="AN269" s="56">
        <f t="shared" si="273"/>
        <v>9.0830000000000002</v>
      </c>
      <c r="AO269" s="52">
        <f t="shared" si="310"/>
        <v>4541.5</v>
      </c>
      <c r="AP269" s="28"/>
      <c r="AQ269" s="9">
        <f t="shared" si="326"/>
        <v>328.93145458347828</v>
      </c>
      <c r="AR269" s="9">
        <f t="shared" si="311"/>
        <v>0</v>
      </c>
      <c r="AS269" s="30">
        <f t="shared" si="312"/>
        <v>1.7255089619195117E-2</v>
      </c>
      <c r="AT269" s="30">
        <f t="shared" si="313"/>
        <v>5.6757417274101267E-3</v>
      </c>
      <c r="AU269" s="30">
        <f t="shared" si="314"/>
        <v>0</v>
      </c>
      <c r="AV269" s="30">
        <f t="shared" si="315"/>
        <v>1.157934789178499E-2</v>
      </c>
      <c r="AW269" s="28"/>
      <c r="AX269" s="52">
        <f t="shared" si="316"/>
        <v>78.044770347619519</v>
      </c>
      <c r="AY269" s="52">
        <f t="shared" si="317"/>
        <v>52.587608450541531</v>
      </c>
      <c r="AZ269" s="19"/>
      <c r="BA269" s="19"/>
      <c r="BB269" s="53">
        <f t="shared" si="318"/>
        <v>36.895096642816469</v>
      </c>
      <c r="BC269" s="53">
        <f t="shared" si="319"/>
        <v>-1.8447548321408236</v>
      </c>
      <c r="BD269" s="53">
        <f t="shared" si="319"/>
        <v>-0.12194429653499175</v>
      </c>
      <c r="BE269" s="53">
        <f t="shared" si="320"/>
        <v>-2837.8708637050631</v>
      </c>
      <c r="BF269" s="53">
        <f t="shared" si="321"/>
        <v>-2802.9424661909225</v>
      </c>
      <c r="BG269" s="53">
        <f t="shared" si="322"/>
        <v>20.074941913928679</v>
      </c>
      <c r="BH269" s="53">
        <f t="shared" si="289"/>
        <v>9.2846714498751624</v>
      </c>
      <c r="BI269" s="53">
        <f t="shared" si="323"/>
        <v>-2773.5828528271186</v>
      </c>
    </row>
    <row r="270" spans="1:61" x14ac:dyDescent="0.2">
      <c r="A270" s="34"/>
      <c r="B270" s="89"/>
      <c r="C270" s="91"/>
      <c r="D270" s="19"/>
      <c r="E270" s="55">
        <f t="shared" si="294"/>
        <v>62</v>
      </c>
      <c r="F270" s="27">
        <f t="shared" si="290"/>
        <v>7563.9242037509875</v>
      </c>
      <c r="G270" s="27">
        <f t="shared" si="291"/>
        <v>378.19621018754941</v>
      </c>
      <c r="H270" s="28">
        <f t="shared" si="292"/>
        <v>25</v>
      </c>
      <c r="I270" s="27">
        <f t="shared" si="265"/>
        <v>500000</v>
      </c>
      <c r="J270" s="56">
        <f t="shared" si="324"/>
        <v>9.0980000000000008</v>
      </c>
      <c r="K270" s="52">
        <f t="shared" si="295"/>
        <v>4549</v>
      </c>
      <c r="L270" s="28"/>
      <c r="M270" s="96">
        <f t="shared" si="325"/>
        <v>408.68041796632269</v>
      </c>
      <c r="N270" s="9">
        <v>0</v>
      </c>
      <c r="O270" s="30">
        <f t="shared" si="282"/>
        <v>4.8777718613996698E-3</v>
      </c>
      <c r="P270" s="30">
        <f t="shared" si="296"/>
        <v>1.9934498430611851E-3</v>
      </c>
      <c r="Q270" s="30">
        <f t="shared" si="297"/>
        <v>0</v>
      </c>
      <c r="R270" s="30">
        <f t="shared" si="298"/>
        <v>2.8843220183384847E-3</v>
      </c>
      <c r="S270" s="28"/>
      <c r="T270" s="52">
        <f t="shared" si="299"/>
        <v>22.1524009085466</v>
      </c>
      <c r="U270" s="52">
        <f t="shared" si="293"/>
        <v>13.120780861421768</v>
      </c>
      <c r="V270" s="19"/>
      <c r="W270" s="19"/>
      <c r="X270" s="53">
        <f t="shared" si="300"/>
        <v>21.816793125922363</v>
      </c>
      <c r="Y270" s="53">
        <f t="shared" si="301"/>
        <v>-1.0908396562961182</v>
      </c>
      <c r="Z270" s="53">
        <f t="shared" si="301"/>
        <v>-7.2108050458462122E-2</v>
      </c>
      <c r="AA270" s="53">
        <f t="shared" si="302"/>
        <v>-996.7249215305925</v>
      </c>
      <c r="AB270" s="53">
        <f t="shared" si="303"/>
        <v>-976.07107611142476</v>
      </c>
      <c r="AC270" s="53">
        <f t="shared" si="304"/>
        <v>13.798067841237359</v>
      </c>
      <c r="AD270" s="53">
        <f t="shared" si="284"/>
        <v>3.5201471143636054</v>
      </c>
      <c r="AE270" s="53">
        <f t="shared" si="305"/>
        <v>-958.75286115582378</v>
      </c>
      <c r="AF270" s="19"/>
      <c r="AG270" s="46"/>
      <c r="AH270" s="19"/>
      <c r="AI270" s="55">
        <f t="shared" si="306"/>
        <v>62</v>
      </c>
      <c r="AJ270" s="27">
        <f t="shared" si="307"/>
        <v>7563.9242037509875</v>
      </c>
      <c r="AK270" s="27">
        <f t="shared" si="307"/>
        <v>378.19621018754941</v>
      </c>
      <c r="AL270" s="28">
        <f t="shared" si="308"/>
        <v>25</v>
      </c>
      <c r="AM270" s="27">
        <f t="shared" si="309"/>
        <v>500000</v>
      </c>
      <c r="AN270" s="56">
        <f t="shared" si="273"/>
        <v>9.0980000000000008</v>
      </c>
      <c r="AO270" s="52">
        <f t="shared" si="310"/>
        <v>4549</v>
      </c>
      <c r="AP270" s="28"/>
      <c r="AQ270" s="9">
        <f t="shared" si="326"/>
        <v>349.67718262243488</v>
      </c>
      <c r="AR270" s="9">
        <f t="shared" si="311"/>
        <v>0</v>
      </c>
      <c r="AS270" s="30">
        <f t="shared" si="312"/>
        <v>1.157934789178499E-2</v>
      </c>
      <c r="AT270" s="30">
        <f t="shared" si="313"/>
        <v>4.0490337474044062E-3</v>
      </c>
      <c r="AU270" s="30">
        <f t="shared" si="314"/>
        <v>0</v>
      </c>
      <c r="AV270" s="30">
        <f t="shared" si="315"/>
        <v>7.5303141443805836E-3</v>
      </c>
      <c r="AW270" s="28"/>
      <c r="AX270" s="52">
        <f t="shared" si="316"/>
        <v>52.587608450541531</v>
      </c>
      <c r="AY270" s="52">
        <f t="shared" si="317"/>
        <v>34.255399042787275</v>
      </c>
      <c r="AZ270" s="19"/>
      <c r="BA270" s="19"/>
      <c r="BB270" s="53">
        <f t="shared" si="318"/>
        <v>21.816793125922363</v>
      </c>
      <c r="BC270" s="53">
        <f t="shared" si="319"/>
        <v>-1.0908396562961182</v>
      </c>
      <c r="BD270" s="53">
        <f t="shared" si="319"/>
        <v>-7.2108050458462122E-2</v>
      </c>
      <c r="BE270" s="53">
        <f t="shared" si="320"/>
        <v>-2024.5168737022032</v>
      </c>
      <c r="BF270" s="53">
        <f t="shared" si="321"/>
        <v>-2003.8630282830354</v>
      </c>
      <c r="BG270" s="53">
        <f t="shared" si="322"/>
        <v>13.798067841237359</v>
      </c>
      <c r="BH270" s="53">
        <f t="shared" si="289"/>
        <v>6.018759982271348</v>
      </c>
      <c r="BI270" s="53">
        <f t="shared" si="323"/>
        <v>-1984.0462004595267</v>
      </c>
    </row>
    <row r="271" spans="1:61" x14ac:dyDescent="0.2">
      <c r="A271" s="34"/>
      <c r="B271" s="89"/>
      <c r="C271" s="91"/>
      <c r="D271" s="19"/>
      <c r="E271" s="55">
        <f t="shared" si="294"/>
        <v>63</v>
      </c>
      <c r="F271" s="27">
        <f t="shared" si="290"/>
        <v>7563.9242037509875</v>
      </c>
      <c r="G271" s="27">
        <f t="shared" si="291"/>
        <v>378.19621018754941</v>
      </c>
      <c r="H271" s="28">
        <f t="shared" si="292"/>
        <v>25</v>
      </c>
      <c r="I271" s="27">
        <f t="shared" si="265"/>
        <v>500000</v>
      </c>
      <c r="J271" s="56">
        <f t="shared" si="324"/>
        <v>9.0879999999999992</v>
      </c>
      <c r="K271" s="52">
        <f t="shared" si="295"/>
        <v>4544</v>
      </c>
      <c r="L271" s="28"/>
      <c r="M271" s="96">
        <f t="shared" si="325"/>
        <v>433.33088999197975</v>
      </c>
      <c r="N271" s="9">
        <v>0</v>
      </c>
      <c r="O271" s="30">
        <f t="shared" si="282"/>
        <v>2.8843220183384847E-3</v>
      </c>
      <c r="P271" s="30">
        <f t="shared" si="296"/>
        <v>1.2498658272300789E-3</v>
      </c>
      <c r="Q271" s="30">
        <f t="shared" si="297"/>
        <v>0</v>
      </c>
      <c r="R271" s="30">
        <f t="shared" si="298"/>
        <v>1.6344561911084059E-3</v>
      </c>
      <c r="S271" s="28"/>
      <c r="T271" s="52">
        <f t="shared" si="299"/>
        <v>13.120780861421768</v>
      </c>
      <c r="U271" s="52">
        <f t="shared" si="293"/>
        <v>7.4269689323965959</v>
      </c>
      <c r="V271" s="19"/>
      <c r="W271" s="19"/>
      <c r="X271" s="53">
        <f t="shared" si="300"/>
        <v>12.362902743895521</v>
      </c>
      <c r="Y271" s="53">
        <f t="shared" si="301"/>
        <v>-0.61814513719477604</v>
      </c>
      <c r="Z271" s="53">
        <f t="shared" si="301"/>
        <v>-4.0861404777710143E-2</v>
      </c>
      <c r="AA271" s="53">
        <f t="shared" si="302"/>
        <v>-624.93291361503941</v>
      </c>
      <c r="AB271" s="53">
        <f t="shared" si="303"/>
        <v>-613.22901741311637</v>
      </c>
      <c r="AC271" s="53">
        <f t="shared" si="304"/>
        <v>9.0826249461770256</v>
      </c>
      <c r="AD271" s="53">
        <f t="shared" si="284"/>
        <v>2.0413645708897792</v>
      </c>
      <c r="AE271" s="53">
        <f t="shared" si="305"/>
        <v>-602.10502789604959</v>
      </c>
      <c r="AF271" s="19"/>
      <c r="AG271" s="46"/>
      <c r="AH271" s="19"/>
      <c r="AI271" s="55">
        <f t="shared" si="306"/>
        <v>63</v>
      </c>
      <c r="AJ271" s="27">
        <f t="shared" si="307"/>
        <v>7563.9242037509875</v>
      </c>
      <c r="AK271" s="27">
        <f t="shared" si="307"/>
        <v>378.19621018754941</v>
      </c>
      <c r="AL271" s="28">
        <f t="shared" si="308"/>
        <v>25</v>
      </c>
      <c r="AM271" s="27">
        <f t="shared" si="309"/>
        <v>500000</v>
      </c>
      <c r="AN271" s="56">
        <f t="shared" si="273"/>
        <v>9.0879999999999992</v>
      </c>
      <c r="AO271" s="52">
        <f t="shared" si="310"/>
        <v>4544</v>
      </c>
      <c r="AP271" s="28"/>
      <c r="AQ271" s="9">
        <f t="shared" si="326"/>
        <v>370.76874274938768</v>
      </c>
      <c r="AR271" s="9">
        <f t="shared" si="311"/>
        <v>0</v>
      </c>
      <c r="AS271" s="30">
        <f t="shared" si="312"/>
        <v>7.5303141443805836E-3</v>
      </c>
      <c r="AT271" s="30">
        <f t="shared" si="313"/>
        <v>2.7920051078199203E-3</v>
      </c>
      <c r="AU271" s="30">
        <f t="shared" si="314"/>
        <v>0</v>
      </c>
      <c r="AV271" s="30">
        <f t="shared" si="315"/>
        <v>4.7383090365606638E-3</v>
      </c>
      <c r="AW271" s="28"/>
      <c r="AX271" s="52">
        <f t="shared" si="316"/>
        <v>34.255399042787275</v>
      </c>
      <c r="AY271" s="52">
        <f t="shared" si="317"/>
        <v>21.530876262131656</v>
      </c>
      <c r="AZ271" s="19"/>
      <c r="BA271" s="19"/>
      <c r="BB271" s="53">
        <f t="shared" si="318"/>
        <v>12.362902743895521</v>
      </c>
      <c r="BC271" s="53">
        <f t="shared" si="319"/>
        <v>-0.61814513719477604</v>
      </c>
      <c r="BD271" s="53">
        <f t="shared" si="319"/>
        <v>-4.0861404777710143E-2</v>
      </c>
      <c r="BE271" s="53">
        <f t="shared" si="320"/>
        <v>-1396.0025539099602</v>
      </c>
      <c r="BF271" s="53">
        <f t="shared" si="321"/>
        <v>-1384.2986577080371</v>
      </c>
      <c r="BG271" s="53">
        <f t="shared" si="322"/>
        <v>9.0826249461770256</v>
      </c>
      <c r="BH271" s="53">
        <f t="shared" si="289"/>
        <v>3.7764350110506553</v>
      </c>
      <c r="BI271" s="53">
        <f t="shared" si="323"/>
        <v>-1371.4395977508095</v>
      </c>
    </row>
    <row r="272" spans="1:61" x14ac:dyDescent="0.2">
      <c r="A272" s="34"/>
      <c r="B272" s="89"/>
      <c r="C272" s="91"/>
      <c r="D272" s="19"/>
      <c r="E272" s="55">
        <f t="shared" si="294"/>
        <v>64</v>
      </c>
      <c r="F272" s="27">
        <f t="shared" si="290"/>
        <v>7563.9242037509875</v>
      </c>
      <c r="G272" s="27">
        <f t="shared" si="291"/>
        <v>378.19621018754941</v>
      </c>
      <c r="H272" s="28">
        <f t="shared" si="292"/>
        <v>25</v>
      </c>
      <c r="I272" s="27">
        <f t="shared" si="265"/>
        <v>500000</v>
      </c>
      <c r="J272" s="56">
        <f t="shared" ref="J272:J293" si="327">J177</f>
        <v>9.0530000000000008</v>
      </c>
      <c r="K272" s="52">
        <f t="shared" si="295"/>
        <v>4526.5</v>
      </c>
      <c r="L272" s="28"/>
      <c r="M272" s="96">
        <f t="shared" si="325"/>
        <v>458.27674614469652</v>
      </c>
      <c r="N272" s="9">
        <v>0</v>
      </c>
      <c r="O272" s="30">
        <f t="shared" si="282"/>
        <v>1.6344561911084059E-3</v>
      </c>
      <c r="P272" s="30">
        <f t="shared" si="296"/>
        <v>7.490332649772144E-4</v>
      </c>
      <c r="Q272" s="30">
        <f t="shared" si="297"/>
        <v>0</v>
      </c>
      <c r="R272" s="30">
        <f t="shared" si="298"/>
        <v>8.8542292613119145E-4</v>
      </c>
      <c r="S272" s="28"/>
      <c r="T272" s="52">
        <f t="shared" si="299"/>
        <v>7.4269689323965959</v>
      </c>
      <c r="U272" s="52">
        <f t="shared" si="293"/>
        <v>4.0078668751328381</v>
      </c>
      <c r="V272" s="19"/>
      <c r="W272" s="19"/>
      <c r="X272" s="53">
        <f t="shared" si="300"/>
        <v>6.6972719015197422</v>
      </c>
      <c r="Y272" s="53">
        <f t="shared" si="301"/>
        <v>-0.33486359507598712</v>
      </c>
      <c r="Z272" s="53">
        <f t="shared" si="301"/>
        <v>-2.2135573153279787E-2</v>
      </c>
      <c r="AA272" s="53">
        <f t="shared" si="302"/>
        <v>-374.51663248860723</v>
      </c>
      <c r="AB272" s="53">
        <f t="shared" si="303"/>
        <v>-368.17635975531675</v>
      </c>
      <c r="AC272" s="53">
        <f t="shared" si="304"/>
        <v>5.7079933022778722</v>
      </c>
      <c r="AD272" s="53">
        <f t="shared" si="284"/>
        <v>1.1320545575994534</v>
      </c>
      <c r="AE272" s="53">
        <f t="shared" si="305"/>
        <v>-361.33631189543939</v>
      </c>
      <c r="AF272" s="19"/>
      <c r="AG272" s="46"/>
      <c r="AH272" s="19"/>
      <c r="AI272" s="55">
        <f t="shared" si="306"/>
        <v>64</v>
      </c>
      <c r="AJ272" s="27">
        <f t="shared" si="307"/>
        <v>7563.9242037509875</v>
      </c>
      <c r="AK272" s="27">
        <f t="shared" si="307"/>
        <v>378.19621018754941</v>
      </c>
      <c r="AL272" s="28">
        <f t="shared" si="308"/>
        <v>25</v>
      </c>
      <c r="AM272" s="27">
        <f t="shared" si="309"/>
        <v>500000</v>
      </c>
      <c r="AN272" s="56">
        <f t="shared" si="273"/>
        <v>9.0530000000000008</v>
      </c>
      <c r="AO272" s="52">
        <f t="shared" si="310"/>
        <v>4526.5</v>
      </c>
      <c r="AP272" s="28"/>
      <c r="AQ272" s="9">
        <f t="shared" si="326"/>
        <v>392.11304092005599</v>
      </c>
      <c r="AR272" s="9">
        <f t="shared" si="311"/>
        <v>0</v>
      </c>
      <c r="AS272" s="30">
        <f t="shared" si="312"/>
        <v>4.7383090365606638E-3</v>
      </c>
      <c r="AT272" s="30">
        <f t="shared" si="313"/>
        <v>1.8579527651447828E-3</v>
      </c>
      <c r="AU272" s="30">
        <f t="shared" si="314"/>
        <v>0</v>
      </c>
      <c r="AV272" s="30">
        <f t="shared" si="315"/>
        <v>2.8803562714158808E-3</v>
      </c>
      <c r="AW272" s="28"/>
      <c r="AX272" s="52">
        <f t="shared" si="316"/>
        <v>21.530876262131656</v>
      </c>
      <c r="AY272" s="52">
        <f t="shared" si="317"/>
        <v>13.037932662563984</v>
      </c>
      <c r="AZ272" s="19"/>
      <c r="BA272" s="19"/>
      <c r="BB272" s="53">
        <f t="shared" si="318"/>
        <v>6.6972719015197422</v>
      </c>
      <c r="BC272" s="53">
        <f t="shared" si="319"/>
        <v>-0.33486359507598712</v>
      </c>
      <c r="BD272" s="53">
        <f t="shared" si="319"/>
        <v>-2.2135573153279787E-2</v>
      </c>
      <c r="BE272" s="53">
        <f t="shared" si="320"/>
        <v>-928.97638257239134</v>
      </c>
      <c r="BF272" s="53">
        <f t="shared" si="321"/>
        <v>-922.63610983910087</v>
      </c>
      <c r="BG272" s="53">
        <f t="shared" si="322"/>
        <v>5.7079933022778722</v>
      </c>
      <c r="BH272" s="53">
        <f t="shared" si="289"/>
        <v>2.2899308195973189</v>
      </c>
      <c r="BI272" s="53">
        <f t="shared" si="323"/>
        <v>-914.63818571722572</v>
      </c>
    </row>
    <row r="273" spans="1:61" x14ac:dyDescent="0.2">
      <c r="A273" s="34"/>
      <c r="B273" s="89"/>
      <c r="C273" s="91"/>
      <c r="D273" s="19"/>
      <c r="E273" s="55">
        <f t="shared" si="294"/>
        <v>65</v>
      </c>
      <c r="F273" s="27">
        <f t="shared" si="290"/>
        <v>7563.9242037509875</v>
      </c>
      <c r="G273" s="27">
        <f t="shared" si="291"/>
        <v>378.19621018754941</v>
      </c>
      <c r="H273" s="28">
        <f t="shared" si="292"/>
        <v>25</v>
      </c>
      <c r="I273" s="27">
        <f t="shared" ref="I273:I293" si="328">$B$209</f>
        <v>500000</v>
      </c>
      <c r="J273" s="56">
        <f t="shared" si="327"/>
        <v>8.9920000000000009</v>
      </c>
      <c r="K273" s="52">
        <f t="shared" si="295"/>
        <v>4496</v>
      </c>
      <c r="L273" s="28"/>
      <c r="M273" s="96">
        <f t="shared" ref="M273:M293" si="329">M178</f>
        <v>483.47902733288441</v>
      </c>
      <c r="N273" s="9">
        <v>0</v>
      </c>
      <c r="O273" s="30">
        <f t="shared" si="282"/>
        <v>8.8542292613119145E-4</v>
      </c>
      <c r="P273" s="30">
        <f t="shared" si="296"/>
        <v>4.2808341510414485E-4</v>
      </c>
      <c r="Q273" s="30">
        <f t="shared" si="297"/>
        <v>0</v>
      </c>
      <c r="R273" s="30">
        <f t="shared" si="298"/>
        <v>4.573395110270466E-4</v>
      </c>
      <c r="S273" s="28"/>
      <c r="T273" s="52">
        <f t="shared" si="299"/>
        <v>4.0078668751328381</v>
      </c>
      <c r="U273" s="52">
        <f t="shared" si="293"/>
        <v>2.0561984415776013</v>
      </c>
      <c r="V273" s="19"/>
      <c r="W273" s="19"/>
      <c r="X273" s="53">
        <f t="shared" si="300"/>
        <v>3.4592813967891196</v>
      </c>
      <c r="Y273" s="53">
        <f t="shared" si="301"/>
        <v>-0.17296406983945598</v>
      </c>
      <c r="Z273" s="53">
        <f t="shared" si="301"/>
        <v>-1.1433487775676165E-2</v>
      </c>
      <c r="AA273" s="53">
        <f t="shared" si="302"/>
        <v>-214.04170755207244</v>
      </c>
      <c r="AB273" s="53">
        <f t="shared" si="303"/>
        <v>-210.76682371289846</v>
      </c>
      <c r="AC273" s="53">
        <f t="shared" si="304"/>
        <v>3.4175044731663631</v>
      </c>
      <c r="AD273" s="53">
        <f t="shared" si="284"/>
        <v>0.59882432157116428</v>
      </c>
      <c r="AE273" s="53">
        <f t="shared" si="305"/>
        <v>-206.75049491816094</v>
      </c>
      <c r="AF273" s="19"/>
      <c r="AG273" s="46"/>
      <c r="AH273" s="19"/>
      <c r="AI273" s="55">
        <f t="shared" si="306"/>
        <v>65</v>
      </c>
      <c r="AJ273" s="27">
        <f t="shared" si="307"/>
        <v>7563.9242037509875</v>
      </c>
      <c r="AK273" s="27">
        <f t="shared" si="307"/>
        <v>378.19621018754941</v>
      </c>
      <c r="AL273" s="28">
        <f t="shared" si="308"/>
        <v>25</v>
      </c>
      <c r="AM273" s="27">
        <f t="shared" si="309"/>
        <v>500000</v>
      </c>
      <c r="AN273" s="56">
        <f t="shared" si="309"/>
        <v>8.9920000000000009</v>
      </c>
      <c r="AO273" s="52">
        <f t="shared" si="310"/>
        <v>4496</v>
      </c>
      <c r="AP273" s="28"/>
      <c r="AQ273" s="9">
        <f t="shared" ref="AQ273:AQ293" si="330">AQ83</f>
        <v>413.67674276169924</v>
      </c>
      <c r="AR273" s="9">
        <f t="shared" si="311"/>
        <v>0</v>
      </c>
      <c r="AS273" s="30">
        <f t="shared" si="312"/>
        <v>2.8803562714158808E-3</v>
      </c>
      <c r="AT273" s="30">
        <f t="shared" si="313"/>
        <v>1.1915364003525547E-3</v>
      </c>
      <c r="AU273" s="30">
        <f t="shared" si="314"/>
        <v>0</v>
      </c>
      <c r="AV273" s="30">
        <f t="shared" si="315"/>
        <v>1.6888198710633261E-3</v>
      </c>
      <c r="AW273" s="28"/>
      <c r="AX273" s="52">
        <f t="shared" si="316"/>
        <v>13.037932662563984</v>
      </c>
      <c r="AY273" s="52">
        <f t="shared" si="317"/>
        <v>7.5929341403007138</v>
      </c>
      <c r="AZ273" s="19"/>
      <c r="BA273" s="19"/>
      <c r="BB273" s="53">
        <f t="shared" si="318"/>
        <v>3.4592813967891196</v>
      </c>
      <c r="BC273" s="53">
        <f t="shared" si="319"/>
        <v>-0.17296406983945598</v>
      </c>
      <c r="BD273" s="53">
        <f t="shared" si="319"/>
        <v>-1.1433487775676165E-2</v>
      </c>
      <c r="BE273" s="53">
        <f t="shared" si="320"/>
        <v>-595.76820017627733</v>
      </c>
      <c r="BF273" s="53">
        <f t="shared" si="321"/>
        <v>-592.49331633710335</v>
      </c>
      <c r="BG273" s="53">
        <f t="shared" si="322"/>
        <v>3.4175044731663631</v>
      </c>
      <c r="BH273" s="53">
        <f t="shared" si="289"/>
        <v>1.3401578098806055</v>
      </c>
      <c r="BI273" s="53">
        <f t="shared" si="323"/>
        <v>-587.73565405405645</v>
      </c>
    </row>
    <row r="274" spans="1:61" x14ac:dyDescent="0.2">
      <c r="A274" s="34"/>
      <c r="B274" s="89"/>
      <c r="C274" s="91"/>
      <c r="D274" s="19"/>
      <c r="E274" s="55">
        <f t="shared" si="294"/>
        <v>66</v>
      </c>
      <c r="F274" s="27">
        <f t="shared" si="290"/>
        <v>7563.9242037509875</v>
      </c>
      <c r="G274" s="27">
        <f t="shared" si="291"/>
        <v>378.19621018754941</v>
      </c>
      <c r="H274" s="28">
        <f t="shared" si="292"/>
        <v>25</v>
      </c>
      <c r="I274" s="27">
        <f t="shared" si="328"/>
        <v>500000</v>
      </c>
      <c r="J274" s="56">
        <f t="shared" si="327"/>
        <v>8.9039999999999999</v>
      </c>
      <c r="K274" s="52">
        <f t="shared" si="295"/>
        <v>4452</v>
      </c>
      <c r="L274" s="28"/>
      <c r="M274" s="96">
        <f t="shared" si="329"/>
        <v>508.82090161880569</v>
      </c>
      <c r="N274" s="9">
        <v>0</v>
      </c>
      <c r="O274" s="30">
        <f t="shared" ref="O274:O293" si="331">R273</f>
        <v>4.573395110270466E-4</v>
      </c>
      <c r="P274" s="30">
        <f t="shared" si="296"/>
        <v>2.3270390234668558E-4</v>
      </c>
      <c r="Q274" s="30">
        <f t="shared" si="297"/>
        <v>0</v>
      </c>
      <c r="R274" s="30">
        <f t="shared" si="298"/>
        <v>2.2463560868036102E-4</v>
      </c>
      <c r="S274" s="28"/>
      <c r="T274" s="52">
        <f t="shared" si="299"/>
        <v>2.0561984415776013</v>
      </c>
      <c r="U274" s="52">
        <f t="shared" si="293"/>
        <v>1.0000777298449672</v>
      </c>
      <c r="V274" s="19"/>
      <c r="W274" s="19"/>
      <c r="X274" s="53">
        <f t="shared" si="300"/>
        <v>1.6991267175217182</v>
      </c>
      <c r="Y274" s="53">
        <f t="shared" si="301"/>
        <v>-8.495633587608592E-2</v>
      </c>
      <c r="Z274" s="53">
        <f t="shared" si="301"/>
        <v>-5.6158902170090255E-3</v>
      </c>
      <c r="AA274" s="53">
        <f t="shared" si="302"/>
        <v>-116.3519511733428</v>
      </c>
      <c r="AB274" s="53">
        <f t="shared" si="303"/>
        <v>-114.74339668191418</v>
      </c>
      <c r="AC274" s="53">
        <f t="shared" si="304"/>
        <v>1.9447859727934258</v>
      </c>
      <c r="AD274" s="53">
        <f t="shared" ref="AD274:AD293" si="332">$B$20*SUM(T274,X274:Y274)</f>
        <v>0.30132308968220184</v>
      </c>
      <c r="AE274" s="53">
        <f t="shared" si="305"/>
        <v>-112.49728761943855</v>
      </c>
      <c r="AF274" s="19"/>
      <c r="AG274" s="46"/>
      <c r="AH274" s="19"/>
      <c r="AI274" s="55">
        <f t="shared" si="306"/>
        <v>66</v>
      </c>
      <c r="AJ274" s="27">
        <f t="shared" si="307"/>
        <v>7563.9242037509875</v>
      </c>
      <c r="AK274" s="27">
        <f t="shared" si="307"/>
        <v>378.19621018754941</v>
      </c>
      <c r="AL274" s="28">
        <f t="shared" si="308"/>
        <v>25</v>
      </c>
      <c r="AM274" s="27">
        <f t="shared" si="309"/>
        <v>500000</v>
      </c>
      <c r="AN274" s="56">
        <f t="shared" si="309"/>
        <v>8.9039999999999999</v>
      </c>
      <c r="AO274" s="52">
        <f t="shared" si="310"/>
        <v>4452</v>
      </c>
      <c r="AP274" s="28"/>
      <c r="AQ274" s="9">
        <f t="shared" si="330"/>
        <v>435.35988394759067</v>
      </c>
      <c r="AR274" s="9">
        <f t="shared" si="311"/>
        <v>0</v>
      </c>
      <c r="AS274" s="30">
        <f t="shared" si="312"/>
        <v>1.6888198710633261E-3</v>
      </c>
      <c r="AT274" s="30">
        <f t="shared" si="313"/>
        <v>7.3524442307451468E-4</v>
      </c>
      <c r="AU274" s="30">
        <f t="shared" si="314"/>
        <v>0</v>
      </c>
      <c r="AV274" s="30">
        <f t="shared" si="315"/>
        <v>9.5357544798881143E-4</v>
      </c>
      <c r="AW274" s="28"/>
      <c r="AX274" s="52">
        <f t="shared" si="316"/>
        <v>7.5929341403007138</v>
      </c>
      <c r="AY274" s="52">
        <f t="shared" si="317"/>
        <v>4.2453178944461882</v>
      </c>
      <c r="AZ274" s="19"/>
      <c r="BA274" s="19"/>
      <c r="BB274" s="53">
        <f t="shared" si="318"/>
        <v>1.6991267175217182</v>
      </c>
      <c r="BC274" s="53">
        <f t="shared" si="319"/>
        <v>-8.495633587608592E-2</v>
      </c>
      <c r="BD274" s="53">
        <f t="shared" si="319"/>
        <v>-5.6158902170090255E-3</v>
      </c>
      <c r="BE274" s="53">
        <f t="shared" si="320"/>
        <v>-367.62221153725733</v>
      </c>
      <c r="BF274" s="53">
        <f t="shared" si="321"/>
        <v>-366.01365704582872</v>
      </c>
      <c r="BG274" s="53">
        <f t="shared" si="322"/>
        <v>1.9447859727934258</v>
      </c>
      <c r="BH274" s="53">
        <f t="shared" ref="BH274:BH293" si="333">$B$20*SUM(AX274,BB274:BC274)</f>
        <v>0.75586768393033232</v>
      </c>
      <c r="BI274" s="53">
        <f t="shared" si="323"/>
        <v>-363.31300338910501</v>
      </c>
    </row>
    <row r="275" spans="1:61" x14ac:dyDescent="0.2">
      <c r="A275" s="34"/>
      <c r="B275" s="89"/>
      <c r="C275" s="91"/>
      <c r="D275" s="19"/>
      <c r="E275" s="55">
        <f t="shared" si="294"/>
        <v>67</v>
      </c>
      <c r="F275" s="27">
        <f t="shared" ref="F275:F293" si="334">$B$212</f>
        <v>7563.9242037509875</v>
      </c>
      <c r="G275" s="27">
        <f t="shared" ref="G275:G293" si="335">F275*$B$123</f>
        <v>378.19621018754941</v>
      </c>
      <c r="H275" s="28">
        <f t="shared" si="292"/>
        <v>25</v>
      </c>
      <c r="I275" s="27">
        <f t="shared" si="328"/>
        <v>500000</v>
      </c>
      <c r="J275" s="56">
        <f t="shared" si="327"/>
        <v>8.7859999999999996</v>
      </c>
      <c r="K275" s="52">
        <f t="shared" si="295"/>
        <v>4393</v>
      </c>
      <c r="L275" s="28"/>
      <c r="M275" s="96">
        <f t="shared" si="329"/>
        <v>534.70201361296063</v>
      </c>
      <c r="N275" s="9">
        <v>0</v>
      </c>
      <c r="O275" s="30">
        <f t="shared" si="331"/>
        <v>2.2463560868036102E-4</v>
      </c>
      <c r="P275" s="30">
        <f t="shared" si="296"/>
        <v>1.201131122905621E-4</v>
      </c>
      <c r="Q275" s="30">
        <f t="shared" si="297"/>
        <v>0</v>
      </c>
      <c r="R275" s="30">
        <f t="shared" si="298"/>
        <v>1.0452249638979892E-4</v>
      </c>
      <c r="S275" s="28"/>
      <c r="T275" s="52">
        <f t="shared" si="299"/>
        <v>1.0000777298449672</v>
      </c>
      <c r="U275" s="52">
        <f t="shared" si="293"/>
        <v>0.45916732664038667</v>
      </c>
      <c r="V275" s="19"/>
      <c r="W275" s="19"/>
      <c r="X275" s="53">
        <f t="shared" si="300"/>
        <v>0.79060024027927522</v>
      </c>
      <c r="Y275" s="53">
        <f t="shared" si="301"/>
        <v>-3.9530012013963764E-2</v>
      </c>
      <c r="Z275" s="53">
        <f t="shared" si="301"/>
        <v>-2.613062409744973E-3</v>
      </c>
      <c r="AA275" s="53">
        <f t="shared" si="302"/>
        <v>-60.05655614528105</v>
      </c>
      <c r="AB275" s="53">
        <f t="shared" si="303"/>
        <v>-59.30809897942548</v>
      </c>
      <c r="AC275" s="53">
        <f t="shared" si="304"/>
        <v>1.0492512741595856</v>
      </c>
      <c r="AD275" s="53">
        <f t="shared" si="332"/>
        <v>0.14376247691780689</v>
      </c>
      <c r="AE275" s="53">
        <f t="shared" si="305"/>
        <v>-58.115085228348086</v>
      </c>
      <c r="AF275" s="19"/>
      <c r="AG275" s="46"/>
      <c r="AH275" s="19"/>
      <c r="AI275" s="55">
        <f t="shared" si="306"/>
        <v>67</v>
      </c>
      <c r="AJ275" s="27">
        <f t="shared" si="307"/>
        <v>7563.9242037509875</v>
      </c>
      <c r="AK275" s="27">
        <f t="shared" si="307"/>
        <v>378.19621018754941</v>
      </c>
      <c r="AL275" s="28">
        <f t="shared" si="308"/>
        <v>25</v>
      </c>
      <c r="AM275" s="27">
        <f t="shared" si="309"/>
        <v>500000</v>
      </c>
      <c r="AN275" s="56">
        <f t="shared" si="309"/>
        <v>8.7859999999999996</v>
      </c>
      <c r="AO275" s="52">
        <f t="shared" si="310"/>
        <v>4393</v>
      </c>
      <c r="AP275" s="28"/>
      <c r="AQ275" s="9">
        <f t="shared" si="330"/>
        <v>457.50441039758948</v>
      </c>
      <c r="AR275" s="9">
        <f t="shared" si="311"/>
        <v>0</v>
      </c>
      <c r="AS275" s="30">
        <f t="shared" si="312"/>
        <v>9.5357544798881143E-4</v>
      </c>
      <c r="AT275" s="30">
        <f t="shared" si="313"/>
        <v>4.3626497310173847E-4</v>
      </c>
      <c r="AU275" s="30">
        <f t="shared" si="314"/>
        <v>0</v>
      </c>
      <c r="AV275" s="30">
        <f t="shared" si="315"/>
        <v>5.1731047488707302E-4</v>
      </c>
      <c r="AW275" s="28"/>
      <c r="AX275" s="52">
        <f t="shared" si="316"/>
        <v>4.2453178944461882</v>
      </c>
      <c r="AY275" s="52">
        <f t="shared" si="317"/>
        <v>2.2725449161789117</v>
      </c>
      <c r="AZ275" s="19"/>
      <c r="BA275" s="19"/>
      <c r="BB275" s="53">
        <f t="shared" si="318"/>
        <v>0.79060024027927522</v>
      </c>
      <c r="BC275" s="53">
        <f t="shared" si="319"/>
        <v>-3.9530012013963764E-2</v>
      </c>
      <c r="BD275" s="53">
        <f t="shared" si="319"/>
        <v>-2.613062409744973E-3</v>
      </c>
      <c r="BE275" s="53">
        <f t="shared" si="320"/>
        <v>-218.13248655086923</v>
      </c>
      <c r="BF275" s="53">
        <f t="shared" si="321"/>
        <v>-217.38402938501366</v>
      </c>
      <c r="BG275" s="53">
        <f t="shared" si="322"/>
        <v>1.0492512741595856</v>
      </c>
      <c r="BH275" s="53">
        <f t="shared" si="333"/>
        <v>0.4101841473971452</v>
      </c>
      <c r="BI275" s="53">
        <f t="shared" si="323"/>
        <v>-215.92459396345694</v>
      </c>
    </row>
    <row r="276" spans="1:61" x14ac:dyDescent="0.2">
      <c r="A276" s="34"/>
      <c r="B276" s="89"/>
      <c r="C276" s="91"/>
      <c r="D276" s="19"/>
      <c r="E276" s="55">
        <f t="shared" si="294"/>
        <v>68</v>
      </c>
      <c r="F276" s="27">
        <f t="shared" si="334"/>
        <v>7563.9242037509875</v>
      </c>
      <c r="G276" s="27">
        <f t="shared" si="335"/>
        <v>378.19621018754941</v>
      </c>
      <c r="H276" s="28">
        <f t="shared" si="292"/>
        <v>25</v>
      </c>
      <c r="I276" s="27">
        <f t="shared" si="328"/>
        <v>500000</v>
      </c>
      <c r="J276" s="56">
        <f t="shared" si="327"/>
        <v>8.6370000000000005</v>
      </c>
      <c r="K276" s="52">
        <f t="shared" si="295"/>
        <v>4318.5</v>
      </c>
      <c r="L276" s="28"/>
      <c r="M276" s="96">
        <f t="shared" si="329"/>
        <v>561.14625297214752</v>
      </c>
      <c r="N276" s="9">
        <v>0</v>
      </c>
      <c r="O276" s="30">
        <f t="shared" si="331"/>
        <v>1.0452249638979892E-4</v>
      </c>
      <c r="P276" s="30">
        <f t="shared" si="296"/>
        <v>5.8652407200430479E-5</v>
      </c>
      <c r="Q276" s="30">
        <f t="shared" si="297"/>
        <v>0</v>
      </c>
      <c r="R276" s="30">
        <f t="shared" si="298"/>
        <v>4.5870089189368442E-5</v>
      </c>
      <c r="S276" s="28"/>
      <c r="T276" s="52">
        <f t="shared" si="299"/>
        <v>0.45916732664038667</v>
      </c>
      <c r="U276" s="52">
        <f t="shared" si="293"/>
        <v>0.19808998016428761</v>
      </c>
      <c r="V276" s="19"/>
      <c r="W276" s="19"/>
      <c r="X276" s="53">
        <f t="shared" si="300"/>
        <v>0.34695787784768045</v>
      </c>
      <c r="Y276" s="53">
        <f t="shared" si="301"/>
        <v>-1.7347893892384024E-2</v>
      </c>
      <c r="Z276" s="53">
        <f t="shared" si="301"/>
        <v>-1.1467522297342111E-3</v>
      </c>
      <c r="AA276" s="53">
        <f t="shared" si="302"/>
        <v>-29.326203600215241</v>
      </c>
      <c r="AB276" s="53">
        <f t="shared" si="303"/>
        <v>-28.99774036848968</v>
      </c>
      <c r="AC276" s="53">
        <f t="shared" si="304"/>
        <v>0.53544382827347925</v>
      </c>
      <c r="AD276" s="53">
        <f t="shared" si="332"/>
        <v>6.4755567559335009E-2</v>
      </c>
      <c r="AE276" s="53">
        <f t="shared" si="305"/>
        <v>-28.397540972656866</v>
      </c>
      <c r="AF276" s="19"/>
      <c r="AG276" s="46"/>
      <c r="AH276" s="19"/>
      <c r="AI276" s="55">
        <f t="shared" si="306"/>
        <v>68</v>
      </c>
      <c r="AJ276" s="27">
        <f t="shared" si="307"/>
        <v>7563.9242037509875</v>
      </c>
      <c r="AK276" s="27">
        <f t="shared" si="307"/>
        <v>378.19621018754941</v>
      </c>
      <c r="AL276" s="28">
        <f t="shared" si="308"/>
        <v>25</v>
      </c>
      <c r="AM276" s="27">
        <f t="shared" si="309"/>
        <v>500000</v>
      </c>
      <c r="AN276" s="56">
        <f t="shared" si="309"/>
        <v>8.6370000000000005</v>
      </c>
      <c r="AO276" s="52">
        <f t="shared" si="310"/>
        <v>4318.5</v>
      </c>
      <c r="AP276" s="28"/>
      <c r="AQ276" s="9">
        <f t="shared" si="330"/>
        <v>480.13076269929377</v>
      </c>
      <c r="AR276" s="9">
        <f t="shared" si="311"/>
        <v>0</v>
      </c>
      <c r="AS276" s="30">
        <f t="shared" si="312"/>
        <v>5.1731047488707302E-4</v>
      </c>
      <c r="AT276" s="30">
        <f t="shared" si="313"/>
        <v>2.483766728598642E-4</v>
      </c>
      <c r="AU276" s="30">
        <f t="shared" si="314"/>
        <v>0</v>
      </c>
      <c r="AV276" s="30">
        <f t="shared" si="315"/>
        <v>2.6893380202720881E-4</v>
      </c>
      <c r="AW276" s="28"/>
      <c r="AX276" s="52">
        <f t="shared" si="316"/>
        <v>2.2725449161789117</v>
      </c>
      <c r="AY276" s="52">
        <f t="shared" si="317"/>
        <v>1.1613906240545013</v>
      </c>
      <c r="AZ276" s="19"/>
      <c r="BA276" s="19"/>
      <c r="BB276" s="53">
        <f t="shared" si="318"/>
        <v>0.34695787784768045</v>
      </c>
      <c r="BC276" s="53">
        <f t="shared" si="319"/>
        <v>-1.7347893892384024E-2</v>
      </c>
      <c r="BD276" s="53">
        <f t="shared" si="319"/>
        <v>-1.1467522297342111E-3</v>
      </c>
      <c r="BE276" s="53">
        <f t="shared" si="320"/>
        <v>-124.18833642993211</v>
      </c>
      <c r="BF276" s="53">
        <f t="shared" si="321"/>
        <v>-123.85987319820654</v>
      </c>
      <c r="BG276" s="53">
        <f t="shared" si="322"/>
        <v>0.53544382827347925</v>
      </c>
      <c r="BH276" s="53">
        <f t="shared" si="333"/>
        <v>0.21362685661969844</v>
      </c>
      <c r="BI276" s="53">
        <f t="shared" si="323"/>
        <v>-123.11080251331336</v>
      </c>
    </row>
    <row r="277" spans="1:61" x14ac:dyDescent="0.2">
      <c r="A277" s="34"/>
      <c r="B277" s="89"/>
      <c r="C277" s="91"/>
      <c r="D277" s="19"/>
      <c r="E277" s="55">
        <f t="shared" si="294"/>
        <v>69</v>
      </c>
      <c r="F277" s="27">
        <f t="shared" si="334"/>
        <v>7563.9242037509875</v>
      </c>
      <c r="G277" s="27">
        <f t="shared" si="335"/>
        <v>378.19621018754941</v>
      </c>
      <c r="H277" s="28">
        <f t="shared" si="292"/>
        <v>25</v>
      </c>
      <c r="I277" s="27">
        <f t="shared" si="328"/>
        <v>500000</v>
      </c>
      <c r="J277" s="56">
        <f t="shared" si="327"/>
        <v>8.4550000000000001</v>
      </c>
      <c r="K277" s="52">
        <f t="shared" si="295"/>
        <v>4227.5</v>
      </c>
      <c r="L277" s="28"/>
      <c r="M277" s="96">
        <f t="shared" si="329"/>
        <v>588.07578968269388</v>
      </c>
      <c r="N277" s="9">
        <v>0</v>
      </c>
      <c r="O277" s="30">
        <f t="shared" si="331"/>
        <v>4.5870089189368442E-5</v>
      </c>
      <c r="P277" s="30">
        <f t="shared" si="296"/>
        <v>2.6975088922853447E-5</v>
      </c>
      <c r="Q277" s="30">
        <f t="shared" si="297"/>
        <v>0</v>
      </c>
      <c r="R277" s="30">
        <f t="shared" si="298"/>
        <v>1.8895000266514995E-5</v>
      </c>
      <c r="S277" s="28"/>
      <c r="T277" s="52">
        <f t="shared" si="299"/>
        <v>0.19808998016428761</v>
      </c>
      <c r="U277" s="52">
        <f t="shared" si="293"/>
        <v>7.9878613626692144E-2</v>
      </c>
      <c r="V277" s="19"/>
      <c r="W277" s="19"/>
      <c r="X277" s="53">
        <f t="shared" si="300"/>
        <v>0.14292034984577412</v>
      </c>
      <c r="Y277" s="53">
        <f t="shared" si="301"/>
        <v>-7.1460174922887074E-3</v>
      </c>
      <c r="Z277" s="53">
        <f t="shared" si="301"/>
        <v>-4.7237500666287487E-4</v>
      </c>
      <c r="AA277" s="53">
        <f t="shared" si="302"/>
        <v>-13.487544461426724</v>
      </c>
      <c r="AB277" s="53">
        <f t="shared" si="303"/>
        <v>-13.352242504079902</v>
      </c>
      <c r="AC277" s="53">
        <f t="shared" si="304"/>
        <v>0.25746459861129156</v>
      </c>
      <c r="AD277" s="53">
        <f t="shared" si="332"/>
        <v>2.7408969241988625E-2</v>
      </c>
      <c r="AE277" s="53">
        <f t="shared" si="305"/>
        <v>-13.067368936226622</v>
      </c>
      <c r="AF277" s="19"/>
      <c r="AG277" s="46"/>
      <c r="AH277" s="19"/>
      <c r="AI277" s="55">
        <f t="shared" si="306"/>
        <v>69</v>
      </c>
      <c r="AJ277" s="27">
        <f t="shared" si="307"/>
        <v>7563.9242037509875</v>
      </c>
      <c r="AK277" s="27">
        <f t="shared" si="307"/>
        <v>378.19621018754941</v>
      </c>
      <c r="AL277" s="28">
        <f t="shared" si="308"/>
        <v>25</v>
      </c>
      <c r="AM277" s="27">
        <f t="shared" si="309"/>
        <v>500000</v>
      </c>
      <c r="AN277" s="56">
        <f t="shared" si="309"/>
        <v>8.4550000000000001</v>
      </c>
      <c r="AO277" s="52">
        <f t="shared" si="310"/>
        <v>4227.5</v>
      </c>
      <c r="AP277" s="28"/>
      <c r="AQ277" s="9">
        <f t="shared" si="330"/>
        <v>503.17234754725501</v>
      </c>
      <c r="AR277" s="9">
        <f t="shared" si="311"/>
        <v>0</v>
      </c>
      <c r="AS277" s="30">
        <f t="shared" si="312"/>
        <v>2.6893380202720881E-4</v>
      </c>
      <c r="AT277" s="30">
        <f t="shared" si="313"/>
        <v>1.353200525008394E-4</v>
      </c>
      <c r="AU277" s="30">
        <f t="shared" si="314"/>
        <v>0</v>
      </c>
      <c r="AV277" s="30">
        <f t="shared" si="315"/>
        <v>1.3361374952636942E-4</v>
      </c>
      <c r="AW277" s="28"/>
      <c r="AX277" s="52">
        <f t="shared" si="316"/>
        <v>1.1613906240545013</v>
      </c>
      <c r="AY277" s="52">
        <f t="shared" si="317"/>
        <v>0.56485212612272673</v>
      </c>
      <c r="AZ277" s="19"/>
      <c r="BA277" s="19"/>
      <c r="BB277" s="53">
        <f t="shared" si="318"/>
        <v>0.14292034984577412</v>
      </c>
      <c r="BC277" s="53">
        <f t="shared" si="319"/>
        <v>-7.1460174922887074E-3</v>
      </c>
      <c r="BD277" s="53">
        <f t="shared" si="319"/>
        <v>-4.7237500666287487E-4</v>
      </c>
      <c r="BE277" s="53">
        <f t="shared" si="320"/>
        <v>-67.660026250419691</v>
      </c>
      <c r="BF277" s="53">
        <f t="shared" si="321"/>
        <v>-67.524724293072865</v>
      </c>
      <c r="BG277" s="53">
        <f t="shared" si="322"/>
        <v>0.25746459861129156</v>
      </c>
      <c r="BH277" s="53">
        <f t="shared" si="333"/>
        <v>0.10649222770726456</v>
      </c>
      <c r="BI277" s="53">
        <f t="shared" si="323"/>
        <v>-67.160767466754308</v>
      </c>
    </row>
    <row r="278" spans="1:61" x14ac:dyDescent="0.2">
      <c r="A278" s="34"/>
      <c r="B278" s="89"/>
      <c r="C278" s="91"/>
      <c r="D278" s="19"/>
      <c r="E278" s="55">
        <f t="shared" si="294"/>
        <v>70</v>
      </c>
      <c r="F278" s="27">
        <f t="shared" si="334"/>
        <v>7563.9242037509875</v>
      </c>
      <c r="G278" s="27">
        <f t="shared" si="335"/>
        <v>378.19621018754941</v>
      </c>
      <c r="H278" s="28">
        <f t="shared" si="292"/>
        <v>25</v>
      </c>
      <c r="I278" s="27">
        <f t="shared" si="328"/>
        <v>500000</v>
      </c>
      <c r="J278" s="56">
        <f t="shared" si="327"/>
        <v>8.2390000000000008</v>
      </c>
      <c r="K278" s="52">
        <f t="shared" si="295"/>
        <v>4119.5000000000009</v>
      </c>
      <c r="L278" s="28"/>
      <c r="M278" s="96">
        <f t="shared" si="329"/>
        <v>615.42359159128341</v>
      </c>
      <c r="N278" s="9">
        <v>0</v>
      </c>
      <c r="O278" s="30">
        <f t="shared" si="331"/>
        <v>1.8895000266514995E-5</v>
      </c>
      <c r="P278" s="30">
        <f t="shared" si="296"/>
        <v>1.1628428927136916E-5</v>
      </c>
      <c r="Q278" s="30">
        <f t="shared" si="297"/>
        <v>0</v>
      </c>
      <c r="R278" s="30">
        <f t="shared" si="298"/>
        <v>7.2665713393780786E-6</v>
      </c>
      <c r="S278" s="28"/>
      <c r="T278" s="52">
        <f t="shared" si="299"/>
        <v>7.9878613626692144E-2</v>
      </c>
      <c r="U278" s="52">
        <f t="shared" si="293"/>
        <v>2.9934640632568E-2</v>
      </c>
      <c r="V278" s="19"/>
      <c r="W278" s="19"/>
      <c r="X278" s="53">
        <f t="shared" si="300"/>
        <v>5.4963794832205079E-2</v>
      </c>
      <c r="Y278" s="53">
        <f t="shared" si="301"/>
        <v>-2.7481897416102544E-3</v>
      </c>
      <c r="Z278" s="53">
        <f t="shared" si="301"/>
        <v>-1.8166428348445195E-4</v>
      </c>
      <c r="AA278" s="53">
        <f t="shared" si="302"/>
        <v>-5.8142144635684581</v>
      </c>
      <c r="AB278" s="53">
        <f t="shared" si="303"/>
        <v>-5.7621805227613478</v>
      </c>
      <c r="AC278" s="53">
        <f t="shared" si="304"/>
        <v>0.11607784845014657</v>
      </c>
      <c r="AD278" s="53">
        <f t="shared" si="332"/>
        <v>1.0844424642342983E-2</v>
      </c>
      <c r="AE278" s="53">
        <f t="shared" si="305"/>
        <v>-5.6352582496688584</v>
      </c>
      <c r="AF278" s="19"/>
      <c r="AG278" s="46"/>
      <c r="AH278" s="19"/>
      <c r="AI278" s="55">
        <f t="shared" si="306"/>
        <v>70</v>
      </c>
      <c r="AJ278" s="27">
        <f t="shared" si="307"/>
        <v>7563.9242037509875</v>
      </c>
      <c r="AK278" s="27">
        <f t="shared" si="307"/>
        <v>378.19621018754941</v>
      </c>
      <c r="AL278" s="28">
        <f t="shared" si="308"/>
        <v>25</v>
      </c>
      <c r="AM278" s="27">
        <f t="shared" si="309"/>
        <v>500000</v>
      </c>
      <c r="AN278" s="56">
        <f t="shared" si="309"/>
        <v>8.2390000000000008</v>
      </c>
      <c r="AO278" s="52">
        <f t="shared" si="310"/>
        <v>4119.5000000000009</v>
      </c>
      <c r="AP278" s="28"/>
      <c r="AQ278" s="9">
        <f t="shared" si="330"/>
        <v>526.5718105552919</v>
      </c>
      <c r="AR278" s="9">
        <f t="shared" si="311"/>
        <v>0</v>
      </c>
      <c r="AS278" s="30">
        <f t="shared" si="312"/>
        <v>1.3361374952636942E-4</v>
      </c>
      <c r="AT278" s="30">
        <f t="shared" si="313"/>
        <v>7.0357234003181623E-5</v>
      </c>
      <c r="AU278" s="30">
        <f t="shared" si="314"/>
        <v>0</v>
      </c>
      <c r="AV278" s="30">
        <f t="shared" si="315"/>
        <v>6.3256515523187797E-5</v>
      </c>
      <c r="AW278" s="28"/>
      <c r="AX278" s="52">
        <f t="shared" si="316"/>
        <v>0.56485212612272673</v>
      </c>
      <c r="AY278" s="52">
        <f t="shared" si="317"/>
        <v>0.26058521569777221</v>
      </c>
      <c r="AZ278" s="19"/>
      <c r="BA278" s="19"/>
      <c r="BB278" s="53">
        <f t="shared" si="318"/>
        <v>5.4963794832205079E-2</v>
      </c>
      <c r="BC278" s="53">
        <f t="shared" si="319"/>
        <v>-2.7481897416102544E-3</v>
      </c>
      <c r="BD278" s="53">
        <f t="shared" si="319"/>
        <v>-1.8166428348445195E-4</v>
      </c>
      <c r="BE278" s="53">
        <f t="shared" si="320"/>
        <v>-35.178617001590808</v>
      </c>
      <c r="BF278" s="53">
        <f t="shared" si="321"/>
        <v>-35.126583060783695</v>
      </c>
      <c r="BG278" s="53">
        <f t="shared" si="322"/>
        <v>0.11607784845014657</v>
      </c>
      <c r="BH278" s="53">
        <f t="shared" si="333"/>
        <v>5.0658874970799017E-2</v>
      </c>
      <c r="BI278" s="53">
        <f t="shared" si="323"/>
        <v>-34.959846337362748</v>
      </c>
    </row>
    <row r="279" spans="1:61" x14ac:dyDescent="0.2">
      <c r="A279" s="34"/>
      <c r="B279" s="89"/>
      <c r="C279" s="91"/>
      <c r="D279" s="19"/>
      <c r="E279" s="55">
        <f t="shared" si="294"/>
        <v>71</v>
      </c>
      <c r="F279" s="27">
        <f t="shared" si="334"/>
        <v>7563.9242037509875</v>
      </c>
      <c r="G279" s="27">
        <f t="shared" si="335"/>
        <v>378.19621018754941</v>
      </c>
      <c r="H279" s="28">
        <f t="shared" si="292"/>
        <v>25</v>
      </c>
      <c r="I279" s="27">
        <f t="shared" si="328"/>
        <v>500000</v>
      </c>
      <c r="J279" s="56">
        <f t="shared" si="327"/>
        <v>7.9859999999999998</v>
      </c>
      <c r="K279" s="52">
        <f t="shared" si="295"/>
        <v>3993</v>
      </c>
      <c r="L279" s="28"/>
      <c r="M279" s="96">
        <f t="shared" si="329"/>
        <v>643.13518343898352</v>
      </c>
      <c r="N279" s="9">
        <v>0</v>
      </c>
      <c r="O279" s="30">
        <f t="shared" si="331"/>
        <v>7.2665713393780786E-6</v>
      </c>
      <c r="P279" s="30">
        <f t="shared" si="296"/>
        <v>4.6733876913233806E-6</v>
      </c>
      <c r="Q279" s="30">
        <f t="shared" si="297"/>
        <v>0</v>
      </c>
      <c r="R279" s="30">
        <f t="shared" si="298"/>
        <v>2.593183648054698E-6</v>
      </c>
      <c r="S279" s="28"/>
      <c r="T279" s="52">
        <f t="shared" si="299"/>
        <v>2.9934640632568E-2</v>
      </c>
      <c r="U279" s="52">
        <f t="shared" si="293"/>
        <v>1.035458230668241E-2</v>
      </c>
      <c r="V279" s="19"/>
      <c r="W279" s="19"/>
      <c r="X279" s="53">
        <f t="shared" si="300"/>
        <v>1.9614644560292212E-2</v>
      </c>
      <c r="Y279" s="53">
        <f t="shared" si="301"/>
        <v>-9.8073222801461067E-4</v>
      </c>
      <c r="Z279" s="53">
        <f t="shared" si="301"/>
        <v>-6.4829591201367455E-5</v>
      </c>
      <c r="AA279" s="53">
        <f t="shared" si="302"/>
        <v>-2.3366938456616904</v>
      </c>
      <c r="AB279" s="53">
        <f t="shared" si="303"/>
        <v>-2.3181247629206143</v>
      </c>
      <c r="AC279" s="53">
        <f t="shared" si="304"/>
        <v>4.8822534239771863E-2</v>
      </c>
      <c r="AD279" s="53">
        <f t="shared" si="332"/>
        <v>3.9872904183806176E-3</v>
      </c>
      <c r="AE279" s="53">
        <f t="shared" si="305"/>
        <v>-2.265314938262462</v>
      </c>
      <c r="AF279" s="19"/>
      <c r="AG279" s="46"/>
      <c r="AH279" s="19"/>
      <c r="AI279" s="55">
        <f t="shared" si="306"/>
        <v>71</v>
      </c>
      <c r="AJ279" s="27">
        <f t="shared" si="307"/>
        <v>7563.9242037509875</v>
      </c>
      <c r="AK279" s="27">
        <f t="shared" si="307"/>
        <v>378.19621018754941</v>
      </c>
      <c r="AL279" s="28">
        <f t="shared" si="308"/>
        <v>25</v>
      </c>
      <c r="AM279" s="27">
        <f t="shared" si="309"/>
        <v>500000</v>
      </c>
      <c r="AN279" s="56">
        <f t="shared" si="309"/>
        <v>7.9859999999999998</v>
      </c>
      <c r="AO279" s="52">
        <f t="shared" si="310"/>
        <v>3993</v>
      </c>
      <c r="AP279" s="28"/>
      <c r="AQ279" s="9">
        <f t="shared" si="330"/>
        <v>550.28254132998029</v>
      </c>
      <c r="AR279" s="9">
        <f t="shared" si="311"/>
        <v>0</v>
      </c>
      <c r="AS279" s="30">
        <f t="shared" si="312"/>
        <v>6.3256515523187797E-5</v>
      </c>
      <c r="AT279" s="30">
        <f t="shared" si="313"/>
        <v>3.480895611777913E-5</v>
      </c>
      <c r="AU279" s="30">
        <f t="shared" si="314"/>
        <v>0</v>
      </c>
      <c r="AV279" s="30">
        <f t="shared" si="315"/>
        <v>2.8447559405408667E-5</v>
      </c>
      <c r="AW279" s="28"/>
      <c r="AX279" s="52">
        <f t="shared" si="316"/>
        <v>0.26058521569777221</v>
      </c>
      <c r="AY279" s="52">
        <f t="shared" si="317"/>
        <v>0.11359110470579681</v>
      </c>
      <c r="AZ279" s="19"/>
      <c r="BA279" s="19"/>
      <c r="BB279" s="53">
        <f t="shared" si="318"/>
        <v>1.9614644560292212E-2</v>
      </c>
      <c r="BC279" s="53">
        <f t="shared" si="319"/>
        <v>-9.8073222801461067E-4</v>
      </c>
      <c r="BD279" s="53">
        <f t="shared" si="319"/>
        <v>-6.4829591201367455E-5</v>
      </c>
      <c r="BE279" s="53">
        <f t="shared" si="320"/>
        <v>-17.404478058889566</v>
      </c>
      <c r="BF279" s="53">
        <f t="shared" si="321"/>
        <v>-17.385908976148489</v>
      </c>
      <c r="BG279" s="53">
        <f t="shared" si="322"/>
        <v>4.8822534239771863E-2</v>
      </c>
      <c r="BH279" s="53">
        <f t="shared" si="333"/>
        <v>2.292281086958976E-2</v>
      </c>
      <c r="BI279" s="53">
        <f t="shared" si="323"/>
        <v>-17.314163631039126</v>
      </c>
    </row>
    <row r="280" spans="1:61" x14ac:dyDescent="0.2">
      <c r="A280" s="34"/>
      <c r="B280" s="89"/>
      <c r="C280" s="91"/>
      <c r="D280" s="19"/>
      <c r="E280" s="55">
        <f t="shared" si="294"/>
        <v>72</v>
      </c>
      <c r="F280" s="27">
        <f t="shared" si="334"/>
        <v>7563.9242037509875</v>
      </c>
      <c r="G280" s="27">
        <f t="shared" si="335"/>
        <v>378.19621018754941</v>
      </c>
      <c r="H280" s="28">
        <f t="shared" si="292"/>
        <v>25</v>
      </c>
      <c r="I280" s="27">
        <f t="shared" si="328"/>
        <v>500000</v>
      </c>
      <c r="J280" s="56">
        <f t="shared" si="327"/>
        <v>7.6959999999999997</v>
      </c>
      <c r="K280" s="52">
        <f t="shared" si="295"/>
        <v>3848</v>
      </c>
      <c r="L280" s="28"/>
      <c r="M280" s="96">
        <f t="shared" si="329"/>
        <v>671.18473729163918</v>
      </c>
      <c r="N280" s="9">
        <v>0</v>
      </c>
      <c r="O280" s="30">
        <f t="shared" si="331"/>
        <v>2.593183648054698E-6</v>
      </c>
      <c r="P280" s="30">
        <f t="shared" si="296"/>
        <v>1.740505285568567E-6</v>
      </c>
      <c r="Q280" s="30">
        <f t="shared" si="297"/>
        <v>0</v>
      </c>
      <c r="R280" s="30">
        <f t="shared" si="298"/>
        <v>8.5267836248613103E-7</v>
      </c>
      <c r="S280" s="28"/>
      <c r="T280" s="52">
        <f t="shared" si="299"/>
        <v>1.035458230668241E-2</v>
      </c>
      <c r="U280" s="52">
        <f t="shared" si="293"/>
        <v>3.2811063388466324E-3</v>
      </c>
      <c r="V280" s="19"/>
      <c r="W280" s="19"/>
      <c r="X280" s="53">
        <f t="shared" si="300"/>
        <v>6.4495945040236044E-3</v>
      </c>
      <c r="Y280" s="53">
        <f t="shared" si="301"/>
        <v>-3.2247972520118028E-4</v>
      </c>
      <c r="Z280" s="53">
        <f t="shared" si="301"/>
        <v>-2.1316959062153276E-5</v>
      </c>
      <c r="AA280" s="53">
        <f t="shared" si="302"/>
        <v>-0.87025264278428349</v>
      </c>
      <c r="AB280" s="53">
        <f t="shared" si="303"/>
        <v>-0.86414684496452321</v>
      </c>
      <c r="AC280" s="53">
        <f t="shared" si="304"/>
        <v>1.9036848680422189E-2</v>
      </c>
      <c r="AD280" s="53">
        <f t="shared" si="332"/>
        <v>1.3530836077256E-3</v>
      </c>
      <c r="AE280" s="53">
        <f t="shared" si="305"/>
        <v>-0.84375691267637543</v>
      </c>
      <c r="AF280" s="19"/>
      <c r="AG280" s="46"/>
      <c r="AH280" s="19"/>
      <c r="AI280" s="55">
        <f t="shared" si="306"/>
        <v>72</v>
      </c>
      <c r="AJ280" s="27">
        <f t="shared" si="307"/>
        <v>7563.9242037509875</v>
      </c>
      <c r="AK280" s="27">
        <f t="shared" si="307"/>
        <v>378.19621018754941</v>
      </c>
      <c r="AL280" s="28">
        <f t="shared" si="308"/>
        <v>25</v>
      </c>
      <c r="AM280" s="27">
        <f t="shared" si="309"/>
        <v>500000</v>
      </c>
      <c r="AN280" s="56">
        <f t="shared" si="309"/>
        <v>7.6959999999999997</v>
      </c>
      <c r="AO280" s="52">
        <f t="shared" si="310"/>
        <v>3848</v>
      </c>
      <c r="AP280" s="28"/>
      <c r="AQ280" s="9">
        <f t="shared" si="330"/>
        <v>574.28244084515882</v>
      </c>
      <c r="AR280" s="9">
        <f t="shared" si="311"/>
        <v>0</v>
      </c>
      <c r="AS280" s="30">
        <f t="shared" si="312"/>
        <v>2.8447559405408667E-5</v>
      </c>
      <c r="AT280" s="30">
        <f t="shared" si="313"/>
        <v>1.6336933851425744E-5</v>
      </c>
      <c r="AU280" s="30">
        <f t="shared" si="314"/>
        <v>0</v>
      </c>
      <c r="AV280" s="30">
        <f t="shared" si="315"/>
        <v>1.2110625553982923E-5</v>
      </c>
      <c r="AW280" s="28"/>
      <c r="AX280" s="52">
        <f t="shared" si="316"/>
        <v>0.11359110470579681</v>
      </c>
      <c r="AY280" s="52">
        <f t="shared" si="317"/>
        <v>4.6601687131726285E-2</v>
      </c>
      <c r="AZ280" s="19"/>
      <c r="BA280" s="19"/>
      <c r="BB280" s="53">
        <f t="shared" si="318"/>
        <v>6.4495945040236044E-3</v>
      </c>
      <c r="BC280" s="53">
        <f t="shared" si="319"/>
        <v>-3.2247972520118028E-4</v>
      </c>
      <c r="BD280" s="53">
        <f t="shared" si="319"/>
        <v>-2.1316959062153276E-5</v>
      </c>
      <c r="BE280" s="53">
        <f t="shared" si="320"/>
        <v>-8.1684669257128721</v>
      </c>
      <c r="BF280" s="53">
        <f t="shared" si="321"/>
        <v>-8.1623611278931119</v>
      </c>
      <c r="BG280" s="53">
        <f t="shared" si="322"/>
        <v>1.9036848680422189E-2</v>
      </c>
      <c r="BH280" s="53">
        <f t="shared" si="333"/>
        <v>9.8284029545233024E-3</v>
      </c>
      <c r="BI280" s="53">
        <f t="shared" si="323"/>
        <v>-8.1334958762581664</v>
      </c>
    </row>
    <row r="281" spans="1:61" x14ac:dyDescent="0.2">
      <c r="A281" s="34"/>
      <c r="B281" s="89"/>
      <c r="C281" s="91"/>
      <c r="D281" s="19"/>
      <c r="E281" s="55">
        <f t="shared" si="294"/>
        <v>73</v>
      </c>
      <c r="F281" s="27">
        <f t="shared" si="334"/>
        <v>7563.9242037509875</v>
      </c>
      <c r="G281" s="27">
        <f t="shared" si="335"/>
        <v>378.19621018754941</v>
      </c>
      <c r="H281" s="28">
        <f t="shared" si="292"/>
        <v>25</v>
      </c>
      <c r="I281" s="27">
        <f t="shared" si="328"/>
        <v>500000</v>
      </c>
      <c r="J281" s="56">
        <f t="shared" si="327"/>
        <v>7.3650000000000002</v>
      </c>
      <c r="K281" s="52">
        <f t="shared" si="295"/>
        <v>3682.5</v>
      </c>
      <c r="L281" s="28"/>
      <c r="M281" s="96">
        <f t="shared" si="329"/>
        <v>699.55870349074962</v>
      </c>
      <c r="N281" s="9">
        <v>0</v>
      </c>
      <c r="O281" s="30">
        <f t="shared" si="331"/>
        <v>8.5267836248613103E-7</v>
      </c>
      <c r="P281" s="30">
        <f t="shared" si="296"/>
        <v>5.9649856975541334E-7</v>
      </c>
      <c r="Q281" s="30">
        <f t="shared" si="297"/>
        <v>0</v>
      </c>
      <c r="R281" s="30">
        <f t="shared" si="298"/>
        <v>2.5617979273071769E-7</v>
      </c>
      <c r="S281" s="28"/>
      <c r="T281" s="52">
        <f t="shared" si="299"/>
        <v>3.2811063388466324E-3</v>
      </c>
      <c r="U281" s="52">
        <f t="shared" si="293"/>
        <v>9.4338208673086792E-4</v>
      </c>
      <c r="V281" s="19"/>
      <c r="W281" s="19"/>
      <c r="X281" s="53">
        <f t="shared" si="300"/>
        <v>1.9377245347477869E-3</v>
      </c>
      <c r="Y281" s="53">
        <f t="shared" si="301"/>
        <v>-9.6886226737389356E-5</v>
      </c>
      <c r="Z281" s="53">
        <f t="shared" si="301"/>
        <v>-6.4044948182679418E-6</v>
      </c>
      <c r="AA281" s="53">
        <f t="shared" si="302"/>
        <v>-0.29824928487770669</v>
      </c>
      <c r="AB281" s="53">
        <f t="shared" si="303"/>
        <v>-0.29641485106451454</v>
      </c>
      <c r="AC281" s="53">
        <f t="shared" si="304"/>
        <v>6.8385826078592995E-3</v>
      </c>
      <c r="AD281" s="53">
        <f t="shared" si="332"/>
        <v>4.2049185259175978E-4</v>
      </c>
      <c r="AE281" s="53">
        <f t="shared" si="305"/>
        <v>-0.2891557766040635</v>
      </c>
      <c r="AF281" s="19"/>
      <c r="AG281" s="46"/>
      <c r="AH281" s="19"/>
      <c r="AI281" s="55">
        <f t="shared" si="306"/>
        <v>73</v>
      </c>
      <c r="AJ281" s="27">
        <f t="shared" si="307"/>
        <v>7563.9242037509875</v>
      </c>
      <c r="AK281" s="27">
        <f t="shared" si="307"/>
        <v>378.19621018754941</v>
      </c>
      <c r="AL281" s="28">
        <f t="shared" si="308"/>
        <v>25</v>
      </c>
      <c r="AM281" s="27">
        <f t="shared" si="309"/>
        <v>500000</v>
      </c>
      <c r="AN281" s="56">
        <f t="shared" si="309"/>
        <v>7.3650000000000002</v>
      </c>
      <c r="AO281" s="52">
        <f t="shared" si="310"/>
        <v>3682.5</v>
      </c>
      <c r="AP281" s="28"/>
      <c r="AQ281" s="9">
        <f t="shared" si="330"/>
        <v>598.5599156742727</v>
      </c>
      <c r="AR281" s="9">
        <f t="shared" si="311"/>
        <v>0</v>
      </c>
      <c r="AS281" s="30">
        <f t="shared" si="312"/>
        <v>1.2110625553982923E-5</v>
      </c>
      <c r="AT281" s="30">
        <f t="shared" si="313"/>
        <v>7.248935010354711E-6</v>
      </c>
      <c r="AU281" s="30">
        <f t="shared" si="314"/>
        <v>0</v>
      </c>
      <c r="AV281" s="30">
        <f t="shared" si="315"/>
        <v>4.8616905436282118E-6</v>
      </c>
      <c r="AW281" s="28"/>
      <c r="AX281" s="52">
        <f t="shared" si="316"/>
        <v>4.6601687131726285E-2</v>
      </c>
      <c r="AY281" s="52">
        <f t="shared" si="317"/>
        <v>1.7903175426910889E-2</v>
      </c>
      <c r="AZ281" s="19"/>
      <c r="BA281" s="19"/>
      <c r="BB281" s="53">
        <f t="shared" si="318"/>
        <v>1.9377245347477869E-3</v>
      </c>
      <c r="BC281" s="53">
        <f t="shared" si="319"/>
        <v>-9.6886226737389356E-5</v>
      </c>
      <c r="BD281" s="53">
        <f t="shared" si="319"/>
        <v>-6.4044948182679418E-6</v>
      </c>
      <c r="BE281" s="53">
        <f t="shared" si="320"/>
        <v>-3.6244675051773556</v>
      </c>
      <c r="BF281" s="53">
        <f t="shared" si="321"/>
        <v>-3.6226330713641635</v>
      </c>
      <c r="BG281" s="53">
        <f t="shared" si="322"/>
        <v>6.8385826078592995E-3</v>
      </c>
      <c r="BH281" s="53">
        <f t="shared" si="333"/>
        <v>3.9769440458279348E-3</v>
      </c>
      <c r="BI281" s="53">
        <f t="shared" si="323"/>
        <v>-3.6118175447104761</v>
      </c>
    </row>
    <row r="282" spans="1:61" x14ac:dyDescent="0.2">
      <c r="A282" s="34"/>
      <c r="B282" s="89"/>
      <c r="C282" s="91"/>
      <c r="D282" s="19"/>
      <c r="E282" s="55">
        <f t="shared" si="294"/>
        <v>74</v>
      </c>
      <c r="F282" s="27">
        <f t="shared" si="334"/>
        <v>7563.9242037509875</v>
      </c>
      <c r="G282" s="27">
        <f t="shared" si="335"/>
        <v>378.19621018754941</v>
      </c>
      <c r="H282" s="28">
        <f t="shared" ref="H282:H293" si="336">$B$33</f>
        <v>25</v>
      </c>
      <c r="I282" s="27">
        <f t="shared" si="328"/>
        <v>500000</v>
      </c>
      <c r="J282" s="56">
        <f t="shared" si="327"/>
        <v>6.992</v>
      </c>
      <c r="K282" s="52">
        <f t="shared" si="295"/>
        <v>3496</v>
      </c>
      <c r="L282" s="28"/>
      <c r="M282" s="96">
        <f t="shared" si="329"/>
        <v>728.23868626754756</v>
      </c>
      <c r="N282" s="9">
        <v>0</v>
      </c>
      <c r="O282" s="30">
        <f t="shared" si="331"/>
        <v>2.5617979273071769E-7</v>
      </c>
      <c r="P282" s="30">
        <f t="shared" si="296"/>
        <v>1.8656003570651046E-7</v>
      </c>
      <c r="Q282" s="30">
        <f t="shared" si="297"/>
        <v>0</v>
      </c>
      <c r="R282" s="30">
        <f t="shared" si="298"/>
        <v>6.9619757024207225E-8</v>
      </c>
      <c r="S282" s="28"/>
      <c r="T282" s="52">
        <f t="shared" si="299"/>
        <v>9.4338208673086792E-4</v>
      </c>
      <c r="U282" s="52">
        <f t="shared" si="293"/>
        <v>2.4339067055662847E-4</v>
      </c>
      <c r="V282" s="19"/>
      <c r="W282" s="19"/>
      <c r="X282" s="53">
        <f t="shared" si="300"/>
        <v>5.2659856521466389E-4</v>
      </c>
      <c r="Y282" s="53">
        <f t="shared" si="301"/>
        <v>-2.6329928260733194E-5</v>
      </c>
      <c r="Z282" s="53">
        <f t="shared" si="301"/>
        <v>-1.7404939256051807E-6</v>
      </c>
      <c r="AA282" s="53">
        <f t="shared" si="302"/>
        <v>-9.3280017853255237E-2</v>
      </c>
      <c r="AB282" s="53">
        <f t="shared" si="303"/>
        <v>-9.2781489710226914E-2</v>
      </c>
      <c r="AC282" s="53">
        <f t="shared" si="304"/>
        <v>2.2443835144685884E-3</v>
      </c>
      <c r="AD282" s="53">
        <f t="shared" si="332"/>
        <v>1.1851814284446722E-4</v>
      </c>
      <c r="AE282" s="53">
        <f t="shared" si="305"/>
        <v>-9.0418588052913862E-2</v>
      </c>
      <c r="AF282" s="19"/>
      <c r="AG282" s="46"/>
      <c r="AH282" s="19"/>
      <c r="AI282" s="55">
        <f t="shared" si="306"/>
        <v>74</v>
      </c>
      <c r="AJ282" s="27">
        <f t="shared" si="307"/>
        <v>7563.9242037509875</v>
      </c>
      <c r="AK282" s="27">
        <f t="shared" si="307"/>
        <v>378.19621018754941</v>
      </c>
      <c r="AL282" s="28">
        <f t="shared" si="308"/>
        <v>25</v>
      </c>
      <c r="AM282" s="27">
        <f t="shared" si="309"/>
        <v>500000</v>
      </c>
      <c r="AN282" s="56">
        <f t="shared" si="309"/>
        <v>6.992</v>
      </c>
      <c r="AO282" s="52">
        <f t="shared" si="310"/>
        <v>3496</v>
      </c>
      <c r="AP282" s="28"/>
      <c r="AQ282" s="9">
        <f t="shared" si="330"/>
        <v>623.09922593767044</v>
      </c>
      <c r="AR282" s="9">
        <f t="shared" si="311"/>
        <v>0</v>
      </c>
      <c r="AS282" s="30">
        <f t="shared" si="312"/>
        <v>4.8616905436282118E-6</v>
      </c>
      <c r="AT282" s="30">
        <f t="shared" si="313"/>
        <v>3.0293156144832311E-6</v>
      </c>
      <c r="AU282" s="30">
        <f t="shared" si="314"/>
        <v>0</v>
      </c>
      <c r="AV282" s="30">
        <f t="shared" si="315"/>
        <v>1.8323749291449807E-6</v>
      </c>
      <c r="AW282" s="28"/>
      <c r="AX282" s="52">
        <f t="shared" si="316"/>
        <v>1.7903175426910889E-2</v>
      </c>
      <c r="AY282" s="52">
        <f t="shared" si="317"/>
        <v>6.405982752290853E-3</v>
      </c>
      <c r="AZ282" s="19"/>
      <c r="BA282" s="19"/>
      <c r="BB282" s="53">
        <f t="shared" si="318"/>
        <v>5.2659856521466389E-4</v>
      </c>
      <c r="BC282" s="53">
        <f t="shared" si="319"/>
        <v>-2.6329928260733194E-5</v>
      </c>
      <c r="BD282" s="53">
        <f t="shared" si="319"/>
        <v>-1.7404939256051807E-6</v>
      </c>
      <c r="BE282" s="53">
        <f t="shared" si="320"/>
        <v>-1.5146578072416155</v>
      </c>
      <c r="BF282" s="53">
        <f t="shared" si="321"/>
        <v>-1.5141592790985872</v>
      </c>
      <c r="BG282" s="53">
        <f t="shared" si="322"/>
        <v>2.2443835144685884E-3</v>
      </c>
      <c r="BH282" s="53">
        <f t="shared" si="333"/>
        <v>1.5108516046208936E-3</v>
      </c>
      <c r="BI282" s="53">
        <f t="shared" si="323"/>
        <v>-1.5104040439794977</v>
      </c>
    </row>
    <row r="283" spans="1:61" x14ac:dyDescent="0.2">
      <c r="A283" s="34"/>
      <c r="B283" s="89"/>
      <c r="C283" s="91"/>
      <c r="D283" s="19"/>
      <c r="E283" s="55">
        <f t="shared" si="294"/>
        <v>75</v>
      </c>
      <c r="F283" s="27">
        <f t="shared" si="334"/>
        <v>7563.9242037509875</v>
      </c>
      <c r="G283" s="27">
        <f t="shared" si="335"/>
        <v>378.19621018754941</v>
      </c>
      <c r="H283" s="28">
        <f t="shared" si="336"/>
        <v>25</v>
      </c>
      <c r="I283" s="27">
        <f t="shared" si="328"/>
        <v>500000</v>
      </c>
      <c r="J283" s="56">
        <f t="shared" si="327"/>
        <v>6.5759999999999996</v>
      </c>
      <c r="K283" s="52">
        <f t="shared" si="295"/>
        <v>3288</v>
      </c>
      <c r="L283" s="28"/>
      <c r="M283" s="96">
        <f t="shared" si="329"/>
        <v>757.22119537545109</v>
      </c>
      <c r="N283" s="9">
        <v>0</v>
      </c>
      <c r="O283" s="30">
        <f t="shared" si="331"/>
        <v>6.9619757024207225E-8</v>
      </c>
      <c r="P283" s="30">
        <f t="shared" si="296"/>
        <v>5.2717555635618655E-8</v>
      </c>
      <c r="Q283" s="30">
        <f t="shared" si="297"/>
        <v>0</v>
      </c>
      <c r="R283" s="30">
        <f t="shared" si="298"/>
        <v>1.690220138858857E-8</v>
      </c>
      <c r="S283" s="28"/>
      <c r="T283" s="52">
        <f t="shared" si="299"/>
        <v>2.4339067055662847E-4</v>
      </c>
      <c r="U283" s="52">
        <f t="shared" si="293"/>
        <v>5.5574438165679216E-5</v>
      </c>
      <c r="V283" s="19"/>
      <c r="W283" s="19"/>
      <c r="X283" s="53">
        <f t="shared" si="300"/>
        <v>1.2784697017981863E-4</v>
      </c>
      <c r="Y283" s="53">
        <f t="shared" si="301"/>
        <v>-6.392348508990932E-6</v>
      </c>
      <c r="Z283" s="53">
        <f t="shared" si="301"/>
        <v>-4.2255503471471426E-7</v>
      </c>
      <c r="AA283" s="53">
        <f t="shared" si="302"/>
        <v>-2.6358777817809327E-2</v>
      </c>
      <c r="AB283" s="53">
        <f t="shared" si="303"/>
        <v>-2.6237745751173214E-2</v>
      </c>
      <c r="AC283" s="53">
        <f t="shared" si="304"/>
        <v>6.6669479429099562E-4</v>
      </c>
      <c r="AD283" s="53">
        <f t="shared" si="332"/>
        <v>2.9952387894750961E-5</v>
      </c>
      <c r="AE283" s="53">
        <f t="shared" si="305"/>
        <v>-2.5541098568987466E-2</v>
      </c>
      <c r="AF283" s="19"/>
      <c r="AG283" s="46"/>
      <c r="AH283" s="19"/>
      <c r="AI283" s="55">
        <f t="shared" si="306"/>
        <v>75</v>
      </c>
      <c r="AJ283" s="27">
        <f t="shared" si="307"/>
        <v>7563.9242037509875</v>
      </c>
      <c r="AK283" s="27">
        <f t="shared" si="307"/>
        <v>378.19621018754941</v>
      </c>
      <c r="AL283" s="28">
        <f t="shared" si="308"/>
        <v>25</v>
      </c>
      <c r="AM283" s="27">
        <f t="shared" si="309"/>
        <v>500000</v>
      </c>
      <c r="AN283" s="56">
        <f t="shared" si="309"/>
        <v>6.5759999999999996</v>
      </c>
      <c r="AO283" s="52">
        <f t="shared" si="310"/>
        <v>3288</v>
      </c>
      <c r="AP283" s="28"/>
      <c r="AQ283" s="9">
        <f t="shared" si="330"/>
        <v>647.89738529312035</v>
      </c>
      <c r="AR283" s="9">
        <f t="shared" si="311"/>
        <v>0</v>
      </c>
      <c r="AS283" s="30">
        <f t="shared" si="312"/>
        <v>1.8323749291449807E-6</v>
      </c>
      <c r="AT283" s="30">
        <f t="shared" si="313"/>
        <v>1.1871909254696997E-6</v>
      </c>
      <c r="AU283" s="30">
        <f t="shared" si="314"/>
        <v>0</v>
      </c>
      <c r="AV283" s="30">
        <f t="shared" si="315"/>
        <v>6.45184003675281E-7</v>
      </c>
      <c r="AW283" s="28"/>
      <c r="AX283" s="52">
        <f t="shared" si="316"/>
        <v>6.405982752290853E-3</v>
      </c>
      <c r="AY283" s="52">
        <f t="shared" si="317"/>
        <v>2.1213650040843241E-3</v>
      </c>
      <c r="AZ283" s="19"/>
      <c r="BA283" s="19"/>
      <c r="BB283" s="53">
        <f t="shared" si="318"/>
        <v>1.2784697017981863E-4</v>
      </c>
      <c r="BC283" s="53">
        <f t="shared" si="319"/>
        <v>-6.392348508990932E-6</v>
      </c>
      <c r="BD283" s="53">
        <f t="shared" si="319"/>
        <v>-4.2255503471471426E-7</v>
      </c>
      <c r="BE283" s="53">
        <f t="shared" si="320"/>
        <v>-0.59359546273484987</v>
      </c>
      <c r="BF283" s="53">
        <f t="shared" si="321"/>
        <v>-0.5934744306682137</v>
      </c>
      <c r="BG283" s="53">
        <f t="shared" si="322"/>
        <v>6.6669479429099562E-4</v>
      </c>
      <c r="BH283" s="53">
        <f t="shared" si="333"/>
        <v>5.3587737144681659E-4</v>
      </c>
      <c r="BI283" s="53">
        <f t="shared" si="323"/>
        <v>-0.59227185850247588</v>
      </c>
    </row>
    <row r="284" spans="1:61" x14ac:dyDescent="0.2">
      <c r="A284" s="34"/>
      <c r="B284" s="89"/>
      <c r="C284" s="91"/>
      <c r="D284" s="19"/>
      <c r="E284" s="55">
        <f t="shared" si="294"/>
        <v>76</v>
      </c>
      <c r="F284" s="27">
        <f t="shared" si="334"/>
        <v>7563.9242037509875</v>
      </c>
      <c r="G284" s="27">
        <f t="shared" si="335"/>
        <v>378.19621018754941</v>
      </c>
      <c r="H284" s="28">
        <f t="shared" si="336"/>
        <v>25</v>
      </c>
      <c r="I284" s="27">
        <f t="shared" si="328"/>
        <v>500000</v>
      </c>
      <c r="J284" s="56">
        <f t="shared" si="327"/>
        <v>6.1050000000000004</v>
      </c>
      <c r="K284" s="52">
        <f t="shared" si="295"/>
        <v>3052.5</v>
      </c>
      <c r="L284" s="28"/>
      <c r="M284" s="96">
        <f t="shared" si="329"/>
        <v>794.78197935153764</v>
      </c>
      <c r="N284" s="9">
        <v>0</v>
      </c>
      <c r="O284" s="30">
        <f t="shared" si="331"/>
        <v>1.690220138858857E-8</v>
      </c>
      <c r="P284" s="30">
        <f t="shared" si="296"/>
        <v>1.343356507502073E-8</v>
      </c>
      <c r="Q284" s="30">
        <f t="shared" si="297"/>
        <v>0</v>
      </c>
      <c r="R284" s="30">
        <f t="shared" si="298"/>
        <v>3.4686363135678393E-9</v>
      </c>
      <c r="S284" s="28"/>
      <c r="T284" s="52">
        <f t="shared" si="299"/>
        <v>5.5574438165679216E-5</v>
      </c>
      <c r="U284" s="52">
        <f t="shared" si="293"/>
        <v>1.0588012347165829E-5</v>
      </c>
      <c r="V284" s="19"/>
      <c r="W284" s="19"/>
      <c r="X284" s="53">
        <f t="shared" si="300"/>
        <v>2.6236502166205378E-5</v>
      </c>
      <c r="Y284" s="53">
        <f t="shared" si="301"/>
        <v>-1.3118251083102691E-6</v>
      </c>
      <c r="Z284" s="53">
        <f t="shared" si="301"/>
        <v>-8.6715907839195987E-8</v>
      </c>
      <c r="AA284" s="53">
        <f t="shared" si="302"/>
        <v>-6.7167825375103653E-3</v>
      </c>
      <c r="AB284" s="53">
        <f t="shared" si="303"/>
        <v>-6.6919445763603093E-3</v>
      </c>
      <c r="AC284" s="53">
        <f t="shared" si="304"/>
        <v>1.773157913569267E-4</v>
      </c>
      <c r="AD284" s="53">
        <f t="shared" si="332"/>
        <v>6.6086661270596002E-6</v>
      </c>
      <c r="AE284" s="53">
        <f t="shared" si="305"/>
        <v>-6.5080201188763226E-3</v>
      </c>
      <c r="AF284" s="19"/>
      <c r="AG284" s="46"/>
      <c r="AH284" s="19"/>
      <c r="AI284" s="55">
        <f t="shared" si="306"/>
        <v>76</v>
      </c>
      <c r="AJ284" s="27">
        <f t="shared" si="307"/>
        <v>7563.9242037509875</v>
      </c>
      <c r="AK284" s="27">
        <f t="shared" si="307"/>
        <v>378.19621018754941</v>
      </c>
      <c r="AL284" s="28">
        <f t="shared" si="308"/>
        <v>25</v>
      </c>
      <c r="AM284" s="27">
        <f t="shared" si="309"/>
        <v>500000</v>
      </c>
      <c r="AN284" s="56">
        <f t="shared" si="309"/>
        <v>6.1050000000000004</v>
      </c>
      <c r="AO284" s="52">
        <f t="shared" si="310"/>
        <v>3052.5</v>
      </c>
      <c r="AP284" s="28"/>
      <c r="AQ284" s="9">
        <f t="shared" si="330"/>
        <v>680.03533108265947</v>
      </c>
      <c r="AR284" s="9">
        <f t="shared" si="311"/>
        <v>0</v>
      </c>
      <c r="AS284" s="30">
        <f t="shared" si="312"/>
        <v>6.45184003675281E-7</v>
      </c>
      <c r="AT284" s="30">
        <f t="shared" si="313"/>
        <v>4.3874791754855547E-7</v>
      </c>
      <c r="AU284" s="30">
        <f t="shared" si="314"/>
        <v>0</v>
      </c>
      <c r="AV284" s="30">
        <f t="shared" si="315"/>
        <v>2.0643608612672553E-7</v>
      </c>
      <c r="AW284" s="28"/>
      <c r="AX284" s="52">
        <f t="shared" si="316"/>
        <v>2.1213650040843241E-3</v>
      </c>
      <c r="AY284" s="52">
        <f t="shared" si="317"/>
        <v>6.301461529018297E-4</v>
      </c>
      <c r="AZ284" s="19"/>
      <c r="BA284" s="19"/>
      <c r="BB284" s="53">
        <f t="shared" si="318"/>
        <v>2.6236502166205378E-5</v>
      </c>
      <c r="BC284" s="53">
        <f t="shared" si="319"/>
        <v>-1.3118251083102691E-6</v>
      </c>
      <c r="BD284" s="53">
        <f t="shared" si="319"/>
        <v>-8.6715907839195987E-8</v>
      </c>
      <c r="BE284" s="53">
        <f t="shared" si="320"/>
        <v>-0.21937395877427773</v>
      </c>
      <c r="BF284" s="53">
        <f t="shared" si="321"/>
        <v>-0.21934912081312768</v>
      </c>
      <c r="BG284" s="53">
        <f t="shared" si="322"/>
        <v>1.773157913569267E-4</v>
      </c>
      <c r="BH284" s="53">
        <f t="shared" si="333"/>
        <v>1.7620208464686689E-4</v>
      </c>
      <c r="BI284" s="53">
        <f t="shared" si="323"/>
        <v>-0.21899560293712389</v>
      </c>
    </row>
    <row r="285" spans="1:61" x14ac:dyDescent="0.2">
      <c r="A285" s="34"/>
      <c r="B285" s="89"/>
      <c r="C285" s="91"/>
      <c r="D285" s="19"/>
      <c r="E285" s="55">
        <f t="shared" si="294"/>
        <v>77</v>
      </c>
      <c r="F285" s="27">
        <f t="shared" si="334"/>
        <v>7563.9242037509875</v>
      </c>
      <c r="G285" s="27">
        <f t="shared" si="335"/>
        <v>378.19621018754941</v>
      </c>
      <c r="H285" s="28">
        <f t="shared" si="336"/>
        <v>25</v>
      </c>
      <c r="I285" s="27">
        <f t="shared" si="328"/>
        <v>500000</v>
      </c>
      <c r="J285" s="56">
        <f t="shared" si="327"/>
        <v>5.5990000000000002</v>
      </c>
      <c r="K285" s="52">
        <f t="shared" si="295"/>
        <v>2799.5</v>
      </c>
      <c r="L285" s="28"/>
      <c r="M285" s="96">
        <f t="shared" si="329"/>
        <v>810.3800749027024</v>
      </c>
      <c r="N285" s="9">
        <v>0</v>
      </c>
      <c r="O285" s="30">
        <f t="shared" si="331"/>
        <v>3.4686363135678393E-9</v>
      </c>
      <c r="P285" s="30">
        <f t="shared" si="296"/>
        <v>2.8109137555993391E-9</v>
      </c>
      <c r="Q285" s="30">
        <f t="shared" si="297"/>
        <v>0</v>
      </c>
      <c r="R285" s="30">
        <f t="shared" si="298"/>
        <v>6.5772255796850016E-10</v>
      </c>
      <c r="S285" s="28"/>
      <c r="T285" s="52">
        <f t="shared" si="299"/>
        <v>1.0588012347165829E-5</v>
      </c>
      <c r="U285" s="52">
        <f t="shared" si="293"/>
        <v>1.8412943010328162E-6</v>
      </c>
      <c r="V285" s="19"/>
      <c r="W285" s="19"/>
      <c r="X285" s="53">
        <f t="shared" si="300"/>
        <v>4.9749635755709505E-6</v>
      </c>
      <c r="Y285" s="53">
        <f t="shared" si="301"/>
        <v>-2.4874817877854754E-7</v>
      </c>
      <c r="Z285" s="53">
        <f t="shared" si="301"/>
        <v>-1.6443063949212504E-8</v>
      </c>
      <c r="AA285" s="53">
        <f t="shared" si="302"/>
        <v>-1.4054568777996696E-3</v>
      </c>
      <c r="AB285" s="53">
        <f t="shared" si="303"/>
        <v>-1.4007471054668264E-3</v>
      </c>
      <c r="AC285" s="53">
        <f t="shared" si="304"/>
        <v>4.1883522378833453E-5</v>
      </c>
      <c r="AD285" s="53">
        <f t="shared" si="332"/>
        <v>1.2572388885578032E-6</v>
      </c>
      <c r="AE285" s="53">
        <f t="shared" si="305"/>
        <v>-1.3576063441994351E-3</v>
      </c>
      <c r="AF285" s="19"/>
      <c r="AG285" s="46"/>
      <c r="AH285" s="19"/>
      <c r="AI285" s="55">
        <f t="shared" si="306"/>
        <v>77</v>
      </c>
      <c r="AJ285" s="27">
        <f t="shared" si="307"/>
        <v>7563.9242037509875</v>
      </c>
      <c r="AK285" s="27">
        <f t="shared" si="307"/>
        <v>378.19621018754941</v>
      </c>
      <c r="AL285" s="28">
        <f t="shared" si="308"/>
        <v>25</v>
      </c>
      <c r="AM285" s="27">
        <f t="shared" si="309"/>
        <v>500000</v>
      </c>
      <c r="AN285" s="56">
        <f t="shared" si="309"/>
        <v>5.5990000000000002</v>
      </c>
      <c r="AO285" s="52">
        <f t="shared" si="310"/>
        <v>2799.5</v>
      </c>
      <c r="AP285" s="28"/>
      <c r="AQ285" s="9">
        <f t="shared" si="330"/>
        <v>693.38145158862483</v>
      </c>
      <c r="AR285" s="9">
        <f t="shared" si="311"/>
        <v>0</v>
      </c>
      <c r="AS285" s="30">
        <f t="shared" si="312"/>
        <v>2.0643608612672553E-7</v>
      </c>
      <c r="AT285" s="30">
        <f t="shared" si="313"/>
        <v>1.4313895305882333E-7</v>
      </c>
      <c r="AU285" s="30">
        <f t="shared" si="314"/>
        <v>0</v>
      </c>
      <c r="AV285" s="30">
        <f t="shared" si="315"/>
        <v>6.3297133067902205E-8</v>
      </c>
      <c r="AW285" s="28"/>
      <c r="AX285" s="52">
        <f t="shared" si="316"/>
        <v>6.301461529018297E-4</v>
      </c>
      <c r="AY285" s="52">
        <f t="shared" si="317"/>
        <v>1.7720032402359222E-4</v>
      </c>
      <c r="AZ285" s="19"/>
      <c r="BA285" s="19"/>
      <c r="BB285" s="53">
        <f t="shared" si="318"/>
        <v>4.9749635755709505E-6</v>
      </c>
      <c r="BC285" s="53">
        <f t="shared" si="319"/>
        <v>-2.4874817877854754E-7</v>
      </c>
      <c r="BD285" s="53">
        <f t="shared" si="319"/>
        <v>-1.6443063949212504E-8</v>
      </c>
      <c r="BE285" s="53">
        <f t="shared" si="320"/>
        <v>-7.156947652941166E-2</v>
      </c>
      <c r="BF285" s="53">
        <f t="shared" si="321"/>
        <v>-7.1564766757078818E-2</v>
      </c>
      <c r="BG285" s="53">
        <f t="shared" si="322"/>
        <v>4.1883522378833453E-5</v>
      </c>
      <c r="BH285" s="53">
        <f t="shared" si="333"/>
        <v>5.2120566837640264E-5</v>
      </c>
      <c r="BI285" s="53">
        <f t="shared" si="323"/>
        <v>-7.1470762667862356E-2</v>
      </c>
    </row>
    <row r="286" spans="1:61" x14ac:dyDescent="0.2">
      <c r="A286" s="34"/>
      <c r="B286" s="89"/>
      <c r="C286" s="91"/>
      <c r="D286" s="19"/>
      <c r="E286" s="55">
        <f t="shared" si="294"/>
        <v>78</v>
      </c>
      <c r="F286" s="27">
        <f t="shared" si="334"/>
        <v>7563.9242037509875</v>
      </c>
      <c r="G286" s="27">
        <f t="shared" si="335"/>
        <v>378.19621018754941</v>
      </c>
      <c r="H286" s="28">
        <f t="shared" si="336"/>
        <v>25</v>
      </c>
      <c r="I286" s="27">
        <f t="shared" si="328"/>
        <v>500000</v>
      </c>
      <c r="J286" s="56">
        <f t="shared" si="327"/>
        <v>5.0570000000000004</v>
      </c>
      <c r="K286" s="52">
        <f t="shared" si="295"/>
        <v>2528.5</v>
      </c>
      <c r="L286" s="28"/>
      <c r="M286" s="96">
        <f t="shared" si="329"/>
        <v>826.14722293270654</v>
      </c>
      <c r="N286" s="9">
        <v>0</v>
      </c>
      <c r="O286" s="30">
        <f t="shared" si="331"/>
        <v>6.5772255796850016E-10</v>
      </c>
      <c r="P286" s="30">
        <f t="shared" si="296"/>
        <v>5.4337566472587251E-10</v>
      </c>
      <c r="Q286" s="30">
        <f t="shared" si="297"/>
        <v>0</v>
      </c>
      <c r="R286" s="30">
        <f t="shared" si="298"/>
        <v>1.1434689324262764E-10</v>
      </c>
      <c r="S286" s="28"/>
      <c r="T286" s="52">
        <f t="shared" si="299"/>
        <v>1.8412943010328162E-6</v>
      </c>
      <c r="U286" s="52">
        <f t="shared" si="293"/>
        <v>2.8912611956398397E-7</v>
      </c>
      <c r="V286" s="19"/>
      <c r="W286" s="19"/>
      <c r="X286" s="53">
        <f t="shared" si="300"/>
        <v>8.6491123342164152E-7</v>
      </c>
      <c r="Y286" s="53">
        <f t="shared" si="301"/>
        <v>-4.324556167108208E-8</v>
      </c>
      <c r="Z286" s="53">
        <f t="shared" si="301"/>
        <v>-2.858672331065691E-9</v>
      </c>
      <c r="AA286" s="53">
        <f t="shared" si="302"/>
        <v>-2.7168783236293628E-4</v>
      </c>
      <c r="AB286" s="53">
        <f t="shared" si="303"/>
        <v>-2.7086902536351681E-4</v>
      </c>
      <c r="AC286" s="53">
        <f t="shared" si="304"/>
        <v>8.0473958720098125E-6</v>
      </c>
      <c r="AD286" s="53">
        <f t="shared" si="332"/>
        <v>2.1861871799424771E-7</v>
      </c>
      <c r="AE286" s="53">
        <f t="shared" si="305"/>
        <v>-2.6260301077351276E-4</v>
      </c>
      <c r="AF286" s="19"/>
      <c r="AG286" s="46"/>
      <c r="AH286" s="19"/>
      <c r="AI286" s="55">
        <f t="shared" si="306"/>
        <v>78</v>
      </c>
      <c r="AJ286" s="27">
        <f t="shared" si="307"/>
        <v>7563.9242037509875</v>
      </c>
      <c r="AK286" s="27">
        <f t="shared" si="307"/>
        <v>378.19621018754941</v>
      </c>
      <c r="AL286" s="28">
        <f t="shared" si="308"/>
        <v>25</v>
      </c>
      <c r="AM286" s="27">
        <f t="shared" si="309"/>
        <v>500000</v>
      </c>
      <c r="AN286" s="56">
        <f t="shared" si="309"/>
        <v>5.0570000000000004</v>
      </c>
      <c r="AO286" s="52">
        <f t="shared" si="310"/>
        <v>2528.5</v>
      </c>
      <c r="AP286" s="28"/>
      <c r="AQ286" s="9">
        <f t="shared" si="330"/>
        <v>706.87221762179706</v>
      </c>
      <c r="AR286" s="9">
        <f t="shared" si="311"/>
        <v>0</v>
      </c>
      <c r="AS286" s="30">
        <f t="shared" si="312"/>
        <v>6.3297133067902205E-8</v>
      </c>
      <c r="AT286" s="30">
        <f t="shared" si="313"/>
        <v>4.4742984820810012E-8</v>
      </c>
      <c r="AU286" s="30">
        <f t="shared" si="314"/>
        <v>0</v>
      </c>
      <c r="AV286" s="30">
        <f t="shared" si="315"/>
        <v>1.8554148247092192E-8</v>
      </c>
      <c r="AW286" s="28"/>
      <c r="AX286" s="52">
        <f t="shared" si="316"/>
        <v>1.7720032402359222E-4</v>
      </c>
      <c r="AY286" s="52">
        <f t="shared" si="317"/>
        <v>4.6914163842772606E-5</v>
      </c>
      <c r="AZ286" s="19"/>
      <c r="BA286" s="19"/>
      <c r="BB286" s="53">
        <f t="shared" si="318"/>
        <v>8.6491123342164152E-7</v>
      </c>
      <c r="BC286" s="53">
        <f t="shared" si="319"/>
        <v>-4.324556167108208E-8</v>
      </c>
      <c r="BD286" s="53">
        <f t="shared" si="319"/>
        <v>-2.858672331065691E-9</v>
      </c>
      <c r="BE286" s="53">
        <f t="shared" si="320"/>
        <v>-2.2371492410405005E-2</v>
      </c>
      <c r="BF286" s="53">
        <f t="shared" si="321"/>
        <v>-2.2370673603405587E-2</v>
      </c>
      <c r="BG286" s="53">
        <f t="shared" si="322"/>
        <v>8.0473958720098125E-6</v>
      </c>
      <c r="BH286" s="53">
        <f t="shared" si="333"/>
        <v>1.4614917069632935E-5</v>
      </c>
      <c r="BI286" s="53">
        <f t="shared" si="323"/>
        <v>-2.2348011290463946E-2</v>
      </c>
    </row>
    <row r="287" spans="1:61" x14ac:dyDescent="0.2">
      <c r="A287" s="34"/>
      <c r="B287" s="89"/>
      <c r="C287" s="91"/>
      <c r="D287" s="19"/>
      <c r="E287" s="55">
        <f t="shared" si="294"/>
        <v>79</v>
      </c>
      <c r="F287" s="27">
        <f t="shared" si="334"/>
        <v>7563.9242037509875</v>
      </c>
      <c r="G287" s="27">
        <f t="shared" si="335"/>
        <v>378.19621018754941</v>
      </c>
      <c r="H287" s="28">
        <f t="shared" si="336"/>
        <v>25</v>
      </c>
      <c r="I287" s="27">
        <f t="shared" si="328"/>
        <v>500000</v>
      </c>
      <c r="J287" s="56">
        <f t="shared" si="327"/>
        <v>4.4770000000000003</v>
      </c>
      <c r="K287" s="52">
        <f t="shared" si="295"/>
        <v>2238.5</v>
      </c>
      <c r="L287" s="28"/>
      <c r="M287" s="96">
        <f t="shared" si="329"/>
        <v>842.18445684985284</v>
      </c>
      <c r="N287" s="9">
        <v>0</v>
      </c>
      <c r="O287" s="30">
        <f t="shared" si="331"/>
        <v>1.1434689324262764E-10</v>
      </c>
      <c r="P287" s="30">
        <f t="shared" si="296"/>
        <v>9.630117617801047E-11</v>
      </c>
      <c r="Q287" s="30">
        <f t="shared" si="297"/>
        <v>0</v>
      </c>
      <c r="R287" s="30">
        <f t="shared" si="298"/>
        <v>1.8045717064617173E-11</v>
      </c>
      <c r="S287" s="28"/>
      <c r="T287" s="52">
        <f t="shared" si="299"/>
        <v>2.8912611956398397E-7</v>
      </c>
      <c r="U287" s="52">
        <f t="shared" si="293"/>
        <v>4.039533764914554E-8</v>
      </c>
      <c r="V287" s="19"/>
      <c r="W287" s="19"/>
      <c r="X287" s="53">
        <f t="shared" si="300"/>
        <v>1.3649643607910007E-7</v>
      </c>
      <c r="Y287" s="53">
        <f t="shared" si="301"/>
        <v>-6.8248218039550038E-9</v>
      </c>
      <c r="Z287" s="53">
        <f t="shared" si="301"/>
        <v>-4.511429266154293E-10</v>
      </c>
      <c r="AA287" s="53">
        <f t="shared" si="302"/>
        <v>-4.8150588089005233E-5</v>
      </c>
      <c r="AB287" s="53">
        <f t="shared" si="303"/>
        <v>-4.80213676176567E-5</v>
      </c>
      <c r="AC287" s="53">
        <f t="shared" si="304"/>
        <v>1.4070859672997307E-6</v>
      </c>
      <c r="AD287" s="53">
        <f t="shared" si="332"/>
        <v>3.4381674755369846E-8</v>
      </c>
      <c r="AE287" s="53">
        <f t="shared" si="305"/>
        <v>-4.65798999756016E-5</v>
      </c>
      <c r="AF287" s="19"/>
      <c r="AG287" s="46"/>
      <c r="AH287" s="19"/>
      <c r="AI287" s="55">
        <f t="shared" si="306"/>
        <v>79</v>
      </c>
      <c r="AJ287" s="27">
        <f t="shared" si="307"/>
        <v>7563.9242037509875</v>
      </c>
      <c r="AK287" s="27">
        <f t="shared" si="307"/>
        <v>378.19621018754941</v>
      </c>
      <c r="AL287" s="28">
        <f t="shared" si="308"/>
        <v>25</v>
      </c>
      <c r="AM287" s="27">
        <f t="shared" si="309"/>
        <v>500000</v>
      </c>
      <c r="AN287" s="56">
        <f t="shared" si="309"/>
        <v>4.4770000000000003</v>
      </c>
      <c r="AO287" s="52">
        <f t="shared" si="310"/>
        <v>2238.5</v>
      </c>
      <c r="AP287" s="28"/>
      <c r="AQ287" s="9">
        <f t="shared" si="330"/>
        <v>720.59407589215539</v>
      </c>
      <c r="AR287" s="9">
        <f t="shared" si="311"/>
        <v>0</v>
      </c>
      <c r="AS287" s="30">
        <f t="shared" si="312"/>
        <v>1.8554148247092192E-8</v>
      </c>
      <c r="AT287" s="30">
        <f t="shared" si="313"/>
        <v>1.3370009310079453E-8</v>
      </c>
      <c r="AU287" s="30">
        <f t="shared" si="314"/>
        <v>0</v>
      </c>
      <c r="AV287" s="30">
        <f t="shared" si="315"/>
        <v>5.184138937012739E-9</v>
      </c>
      <c r="AW287" s="28"/>
      <c r="AX287" s="52">
        <f t="shared" si="316"/>
        <v>4.6914163842772606E-5</v>
      </c>
      <c r="AY287" s="52">
        <f t="shared" si="317"/>
        <v>1.1604695010503016E-5</v>
      </c>
      <c r="AZ287" s="19"/>
      <c r="BA287" s="19"/>
      <c r="BB287" s="53">
        <f t="shared" si="318"/>
        <v>1.3649643607910007E-7</v>
      </c>
      <c r="BC287" s="53">
        <f t="shared" si="319"/>
        <v>-6.8248218039550038E-9</v>
      </c>
      <c r="BD287" s="53">
        <f t="shared" si="319"/>
        <v>-4.511429266154293E-10</v>
      </c>
      <c r="BE287" s="53">
        <f t="shared" si="320"/>
        <v>-6.6850046550397269E-3</v>
      </c>
      <c r="BF287" s="53">
        <f t="shared" si="321"/>
        <v>-6.6848754345683785E-3</v>
      </c>
      <c r="BG287" s="53">
        <f t="shared" si="322"/>
        <v>1.4070859672997307E-6</v>
      </c>
      <c r="BH287" s="53">
        <f t="shared" si="333"/>
        <v>3.8621170059880364E-6</v>
      </c>
      <c r="BI287" s="53">
        <f t="shared" si="323"/>
        <v>-6.6796062315950915E-3</v>
      </c>
    </row>
    <row r="288" spans="1:61" x14ac:dyDescent="0.2">
      <c r="A288" s="34"/>
      <c r="B288" s="89"/>
      <c r="C288" s="91"/>
      <c r="D288" s="19"/>
      <c r="E288" s="55">
        <f t="shared" si="294"/>
        <v>80</v>
      </c>
      <c r="F288" s="27">
        <f t="shared" si="334"/>
        <v>7563.9242037509875</v>
      </c>
      <c r="G288" s="27">
        <f t="shared" si="335"/>
        <v>378.19621018754941</v>
      </c>
      <c r="H288" s="28">
        <f t="shared" si="336"/>
        <v>25</v>
      </c>
      <c r="I288" s="27">
        <f t="shared" si="328"/>
        <v>500000</v>
      </c>
      <c r="J288" s="56">
        <f t="shared" si="327"/>
        <v>3.8570000000000002</v>
      </c>
      <c r="K288" s="52">
        <f t="shared" si="295"/>
        <v>1928.5</v>
      </c>
      <c r="L288" s="28"/>
      <c r="M288" s="96">
        <f t="shared" si="329"/>
        <v>858.66622592833551</v>
      </c>
      <c r="N288" s="9">
        <v>0</v>
      </c>
      <c r="O288" s="30">
        <f t="shared" si="331"/>
        <v>1.8045717064617173E-11</v>
      </c>
      <c r="P288" s="30">
        <f t="shared" si="296"/>
        <v>1.5495247766045388E-11</v>
      </c>
      <c r="Q288" s="30">
        <f t="shared" si="297"/>
        <v>0</v>
      </c>
      <c r="R288" s="30">
        <f t="shared" si="298"/>
        <v>2.5504692985717852E-12</v>
      </c>
      <c r="S288" s="28"/>
      <c r="T288" s="52">
        <f t="shared" si="299"/>
        <v>4.039533764914554E-8</v>
      </c>
      <c r="U288" s="52">
        <f t="shared" si="293"/>
        <v>4.918580042295688E-9</v>
      </c>
      <c r="V288" s="19"/>
      <c r="W288" s="19"/>
      <c r="X288" s="53">
        <f t="shared" si="300"/>
        <v>1.929155645839093E-8</v>
      </c>
      <c r="Y288" s="53">
        <f t="shared" si="301"/>
        <v>-9.6457782291954659E-10</v>
      </c>
      <c r="Z288" s="53">
        <f t="shared" si="301"/>
        <v>-6.3761732464294629E-11</v>
      </c>
      <c r="AA288" s="53">
        <f t="shared" si="302"/>
        <v>-7.7476238830226942E-6</v>
      </c>
      <c r="AB288" s="53">
        <f t="shared" si="303"/>
        <v>-7.7293606661196878E-6</v>
      </c>
      <c r="AC288" s="53">
        <f t="shared" si="304"/>
        <v>2.211643551645078E-7</v>
      </c>
      <c r="AD288" s="53">
        <f t="shared" si="332"/>
        <v>4.8208751295564468E-9</v>
      </c>
      <c r="AE288" s="53">
        <f t="shared" si="305"/>
        <v>-7.5033754358256241E-6</v>
      </c>
      <c r="AF288" s="19"/>
      <c r="AG288" s="46"/>
      <c r="AH288" s="19"/>
      <c r="AI288" s="55">
        <f t="shared" si="306"/>
        <v>80</v>
      </c>
      <c r="AJ288" s="27">
        <f t="shared" si="307"/>
        <v>7563.9242037509875</v>
      </c>
      <c r="AK288" s="27">
        <f t="shared" si="307"/>
        <v>378.19621018754941</v>
      </c>
      <c r="AL288" s="28">
        <f t="shared" si="308"/>
        <v>25</v>
      </c>
      <c r="AM288" s="27">
        <f t="shared" si="309"/>
        <v>500000</v>
      </c>
      <c r="AN288" s="56">
        <f t="shared" si="309"/>
        <v>3.8570000000000002</v>
      </c>
      <c r="AO288" s="52">
        <f t="shared" si="310"/>
        <v>1928.5</v>
      </c>
      <c r="AP288" s="28"/>
      <c r="AQ288" s="9">
        <f t="shared" si="330"/>
        <v>734.6962895599321</v>
      </c>
      <c r="AR288" s="9">
        <f t="shared" si="311"/>
        <v>0</v>
      </c>
      <c r="AS288" s="30">
        <f t="shared" si="312"/>
        <v>5.184138937012739E-9</v>
      </c>
      <c r="AT288" s="30">
        <f t="shared" si="313"/>
        <v>3.80876764158643E-9</v>
      </c>
      <c r="AU288" s="30">
        <f t="shared" si="314"/>
        <v>0</v>
      </c>
      <c r="AV288" s="30">
        <f t="shared" si="315"/>
        <v>1.3753712954263091E-9</v>
      </c>
      <c r="AW288" s="28"/>
      <c r="AX288" s="52">
        <f t="shared" si="316"/>
        <v>1.1604695010503016E-5</v>
      </c>
      <c r="AY288" s="52">
        <f t="shared" si="317"/>
        <v>2.652403543229637E-6</v>
      </c>
      <c r="AZ288" s="19"/>
      <c r="BA288" s="19"/>
      <c r="BB288" s="53">
        <f t="shared" si="318"/>
        <v>1.929155645839093E-8</v>
      </c>
      <c r="BC288" s="53">
        <f t="shared" si="319"/>
        <v>-9.6457782291954659E-10</v>
      </c>
      <c r="BD288" s="53">
        <f t="shared" si="319"/>
        <v>-6.3761732464294629E-11</v>
      </c>
      <c r="BE288" s="53">
        <f t="shared" si="320"/>
        <v>-1.904383820793215E-3</v>
      </c>
      <c r="BF288" s="53">
        <f t="shared" si="321"/>
        <v>-1.904365557576312E-3</v>
      </c>
      <c r="BG288" s="53">
        <f t="shared" si="322"/>
        <v>2.211643551645078E-7</v>
      </c>
      <c r="BH288" s="53">
        <f t="shared" si="333"/>
        <v>9.5420516735311481E-7</v>
      </c>
      <c r="BI288" s="53">
        <f t="shared" si="323"/>
        <v>-1.9031901880537942E-3</v>
      </c>
    </row>
    <row r="289" spans="1:61" x14ac:dyDescent="0.2">
      <c r="A289" s="34"/>
      <c r="B289" s="89"/>
      <c r="C289" s="91"/>
      <c r="D289" s="19"/>
      <c r="E289" s="55">
        <f t="shared" si="294"/>
        <v>81</v>
      </c>
      <c r="F289" s="27">
        <f t="shared" si="334"/>
        <v>7563.9242037509875</v>
      </c>
      <c r="G289" s="27">
        <f t="shared" si="335"/>
        <v>378.19621018754941</v>
      </c>
      <c r="H289" s="28">
        <f t="shared" si="336"/>
        <v>25</v>
      </c>
      <c r="I289" s="27">
        <f t="shared" si="328"/>
        <v>500000</v>
      </c>
      <c r="J289" s="56">
        <f t="shared" si="327"/>
        <v>3.194</v>
      </c>
      <c r="K289" s="52">
        <f t="shared" si="295"/>
        <v>1597</v>
      </c>
      <c r="L289" s="28"/>
      <c r="M289" s="96">
        <f t="shared" si="329"/>
        <v>875.91384630607388</v>
      </c>
      <c r="N289" s="9">
        <v>0</v>
      </c>
      <c r="O289" s="30">
        <f t="shared" si="331"/>
        <v>2.5504692985717852E-12</v>
      </c>
      <c r="P289" s="30">
        <f t="shared" si="296"/>
        <v>2.2339913731975664E-12</v>
      </c>
      <c r="Q289" s="30">
        <f t="shared" si="297"/>
        <v>0</v>
      </c>
      <c r="R289" s="30">
        <f t="shared" si="298"/>
        <v>3.1647792537421874E-13</v>
      </c>
      <c r="S289" s="28"/>
      <c r="T289" s="52">
        <f t="shared" si="299"/>
        <v>4.918580042295688E-9</v>
      </c>
      <c r="U289" s="52">
        <f t="shared" si="293"/>
        <v>5.0541524682262735E-10</v>
      </c>
      <c r="V289" s="19"/>
      <c r="W289" s="19"/>
      <c r="X289" s="53">
        <f t="shared" si="300"/>
        <v>2.3938150396909518E-9</v>
      </c>
      <c r="Y289" s="53">
        <f t="shared" si="301"/>
        <v>-1.1969075198454762E-10</v>
      </c>
      <c r="Z289" s="53">
        <f t="shared" si="301"/>
        <v>-7.9119481343554686E-12</v>
      </c>
      <c r="AA289" s="53">
        <f t="shared" si="302"/>
        <v>-1.1169956865987831E-6</v>
      </c>
      <c r="AB289" s="53">
        <f t="shared" si="303"/>
        <v>-1.114729474259211E-6</v>
      </c>
      <c r="AC289" s="53">
        <f t="shared" si="304"/>
        <v>3.072806588929508E-8</v>
      </c>
      <c r="AD289" s="53">
        <f t="shared" si="332"/>
        <v>5.9049321642381549E-10</v>
      </c>
      <c r="AE289" s="53">
        <f t="shared" si="305"/>
        <v>-1.0834109151534921E-6</v>
      </c>
      <c r="AF289" s="19"/>
      <c r="AG289" s="46"/>
      <c r="AH289" s="19"/>
      <c r="AI289" s="55">
        <f t="shared" si="306"/>
        <v>81</v>
      </c>
      <c r="AJ289" s="27">
        <f t="shared" si="307"/>
        <v>7563.9242037509875</v>
      </c>
      <c r="AK289" s="27">
        <f t="shared" si="307"/>
        <v>378.19621018754941</v>
      </c>
      <c r="AL289" s="28">
        <f t="shared" si="308"/>
        <v>25</v>
      </c>
      <c r="AM289" s="27">
        <f t="shared" si="309"/>
        <v>500000</v>
      </c>
      <c r="AN289" s="56">
        <f t="shared" si="309"/>
        <v>3.194</v>
      </c>
      <c r="AO289" s="52">
        <f t="shared" si="310"/>
        <v>1597</v>
      </c>
      <c r="AP289" s="28"/>
      <c r="AQ289" s="9">
        <f t="shared" si="330"/>
        <v>749.45378474563449</v>
      </c>
      <c r="AR289" s="9">
        <f t="shared" si="311"/>
        <v>0</v>
      </c>
      <c r="AS289" s="30">
        <f t="shared" si="312"/>
        <v>1.3753712954263091E-9</v>
      </c>
      <c r="AT289" s="30">
        <f t="shared" si="313"/>
        <v>1.0307772227877534E-9</v>
      </c>
      <c r="AU289" s="30">
        <f t="shared" si="314"/>
        <v>0</v>
      </c>
      <c r="AV289" s="30">
        <f t="shared" si="315"/>
        <v>3.4459407263855569E-10</v>
      </c>
      <c r="AW289" s="28"/>
      <c r="AX289" s="52">
        <f t="shared" si="316"/>
        <v>2.652403543229637E-6</v>
      </c>
      <c r="AY289" s="52">
        <f t="shared" si="317"/>
        <v>5.503167340037734E-7</v>
      </c>
      <c r="AZ289" s="19"/>
      <c r="BA289" s="19"/>
      <c r="BB289" s="53">
        <f t="shared" si="318"/>
        <v>2.3938150396909518E-9</v>
      </c>
      <c r="BC289" s="53">
        <f t="shared" si="319"/>
        <v>-1.1969075198454762E-10</v>
      </c>
      <c r="BD289" s="53">
        <f t="shared" si="319"/>
        <v>-7.9119481343554686E-12</v>
      </c>
      <c r="BE289" s="53">
        <f t="shared" si="320"/>
        <v>-5.1538861139387669E-4</v>
      </c>
      <c r="BF289" s="53">
        <f t="shared" si="321"/>
        <v>-5.1538634518153716E-4</v>
      </c>
      <c r="BG289" s="53">
        <f t="shared" si="322"/>
        <v>3.072806588929508E-8</v>
      </c>
      <c r="BH289" s="53">
        <f t="shared" si="333"/>
        <v>2.1793877275368727E-7</v>
      </c>
      <c r="BI289" s="53">
        <f t="shared" si="323"/>
        <v>-5.1513767834289416E-4</v>
      </c>
    </row>
    <row r="290" spans="1:61" x14ac:dyDescent="0.2">
      <c r="A290" s="34"/>
      <c r="B290" s="89"/>
      <c r="C290" s="91"/>
      <c r="D290" s="19"/>
      <c r="E290" s="55">
        <f t="shared" si="294"/>
        <v>82</v>
      </c>
      <c r="F290" s="27">
        <f t="shared" si="334"/>
        <v>7563.9242037509875</v>
      </c>
      <c r="G290" s="27">
        <f t="shared" si="335"/>
        <v>378.19621018754941</v>
      </c>
      <c r="H290" s="28">
        <f t="shared" si="336"/>
        <v>25</v>
      </c>
      <c r="I290" s="27">
        <f t="shared" si="328"/>
        <v>500000</v>
      </c>
      <c r="J290" s="56">
        <f t="shared" si="327"/>
        <v>2.4849999999999999</v>
      </c>
      <c r="K290" s="52">
        <f t="shared" si="295"/>
        <v>1242.5</v>
      </c>
      <c r="L290" s="28"/>
      <c r="M290" s="96">
        <f t="shared" si="329"/>
        <v>894.53885848838627</v>
      </c>
      <c r="N290" s="9">
        <v>0</v>
      </c>
      <c r="O290" s="30">
        <f t="shared" si="331"/>
        <v>3.1647792537421874E-13</v>
      </c>
      <c r="P290" s="30">
        <f t="shared" si="296"/>
        <v>2.8310180210102634E-13</v>
      </c>
      <c r="Q290" s="30">
        <f t="shared" si="297"/>
        <v>0</v>
      </c>
      <c r="R290" s="30">
        <f t="shared" si="298"/>
        <v>3.3376123273192404E-14</v>
      </c>
      <c r="S290" s="28"/>
      <c r="T290" s="52">
        <f t="shared" si="299"/>
        <v>5.0541524682262735E-10</v>
      </c>
      <c r="U290" s="52">
        <f t="shared" si="293"/>
        <v>4.1469833166941559E-11</v>
      </c>
      <c r="V290" s="19"/>
      <c r="W290" s="19"/>
      <c r="X290" s="53">
        <f t="shared" si="300"/>
        <v>2.5245446665347664E-10</v>
      </c>
      <c r="Y290" s="53">
        <f t="shared" si="301"/>
        <v>-1.2622723332673834E-11</v>
      </c>
      <c r="Z290" s="53">
        <f t="shared" si="301"/>
        <v>-8.3440308182981011E-13</v>
      </c>
      <c r="AA290" s="53">
        <f t="shared" si="302"/>
        <v>-1.4155090105051316E-7</v>
      </c>
      <c r="AB290" s="53">
        <f t="shared" si="303"/>
        <v>-1.4131190371027419E-7</v>
      </c>
      <c r="AC290" s="53">
        <f t="shared" si="304"/>
        <v>3.6798756475416736E-9</v>
      </c>
      <c r="AD290" s="53">
        <f t="shared" si="332"/>
        <v>6.1181896550978296E-11</v>
      </c>
      <c r="AE290" s="53">
        <f t="shared" si="305"/>
        <v>-1.3757084616618154E-7</v>
      </c>
      <c r="AF290" s="19"/>
      <c r="AG290" s="46"/>
      <c r="AH290" s="19"/>
      <c r="AI290" s="55">
        <f t="shared" si="306"/>
        <v>82</v>
      </c>
      <c r="AJ290" s="27">
        <f t="shared" si="307"/>
        <v>7563.9242037509875</v>
      </c>
      <c r="AK290" s="27">
        <f t="shared" si="307"/>
        <v>378.19621018754941</v>
      </c>
      <c r="AL290" s="28">
        <f t="shared" si="308"/>
        <v>25</v>
      </c>
      <c r="AM290" s="27">
        <f t="shared" si="309"/>
        <v>500000</v>
      </c>
      <c r="AN290" s="56">
        <f t="shared" si="309"/>
        <v>2.4849999999999999</v>
      </c>
      <c r="AO290" s="52">
        <f t="shared" si="310"/>
        <v>1242.5</v>
      </c>
      <c r="AP290" s="28"/>
      <c r="AQ290" s="9">
        <f t="shared" si="330"/>
        <v>765.38981079412554</v>
      </c>
      <c r="AR290" s="9">
        <f t="shared" si="311"/>
        <v>0</v>
      </c>
      <c r="AS290" s="30">
        <f t="shared" si="312"/>
        <v>3.4459407263855569E-10</v>
      </c>
      <c r="AT290" s="30">
        <f t="shared" si="313"/>
        <v>2.6374879205760131E-10</v>
      </c>
      <c r="AU290" s="30">
        <f t="shared" si="314"/>
        <v>0</v>
      </c>
      <c r="AV290" s="30">
        <f t="shared" si="315"/>
        <v>8.084528058095438E-11</v>
      </c>
      <c r="AW290" s="28"/>
      <c r="AX290" s="52">
        <f t="shared" si="316"/>
        <v>5.503167340037734E-7</v>
      </c>
      <c r="AY290" s="52">
        <f t="shared" si="317"/>
        <v>1.0045026112183581E-7</v>
      </c>
      <c r="AZ290" s="19"/>
      <c r="BA290" s="19"/>
      <c r="BB290" s="53">
        <f t="shared" si="318"/>
        <v>2.5245446665347664E-10</v>
      </c>
      <c r="BC290" s="53">
        <f t="shared" si="319"/>
        <v>-1.2622723332673834E-11</v>
      </c>
      <c r="BD290" s="53">
        <f t="shared" si="319"/>
        <v>-8.3440308182981011E-13</v>
      </c>
      <c r="BE290" s="53">
        <f t="shared" si="320"/>
        <v>-1.3187439602880066E-4</v>
      </c>
      <c r="BF290" s="53">
        <f t="shared" si="321"/>
        <v>-1.3187415703146043E-4</v>
      </c>
      <c r="BG290" s="53">
        <f t="shared" si="322"/>
        <v>3.6798756475416736E-9</v>
      </c>
      <c r="BH290" s="53">
        <f t="shared" si="333"/>
        <v>4.5198565437369635E-8</v>
      </c>
      <c r="BI290" s="53">
        <f t="shared" si="323"/>
        <v>-1.3182527859037551E-4</v>
      </c>
    </row>
    <row r="291" spans="1:61" x14ac:dyDescent="0.2">
      <c r="A291" s="34"/>
      <c r="B291" s="89"/>
      <c r="C291" s="91"/>
      <c r="D291" s="19"/>
      <c r="E291" s="55">
        <f t="shared" si="294"/>
        <v>83</v>
      </c>
      <c r="F291" s="27">
        <f t="shared" si="334"/>
        <v>7563.9242037509875</v>
      </c>
      <c r="G291" s="27">
        <f t="shared" si="335"/>
        <v>378.19621018754941</v>
      </c>
      <c r="H291" s="28">
        <f t="shared" si="336"/>
        <v>25</v>
      </c>
      <c r="I291" s="27">
        <f t="shared" si="328"/>
        <v>500000</v>
      </c>
      <c r="J291" s="56">
        <f t="shared" si="327"/>
        <v>1.726</v>
      </c>
      <c r="K291" s="52">
        <f t="shared" si="295"/>
        <v>863</v>
      </c>
      <c r="L291" s="28"/>
      <c r="M291" s="96">
        <f t="shared" si="329"/>
        <v>915.9186542798476</v>
      </c>
      <c r="N291" s="9">
        <v>0</v>
      </c>
      <c r="O291" s="30">
        <f t="shared" si="331"/>
        <v>3.3376123273192404E-14</v>
      </c>
      <c r="P291" s="30">
        <f t="shared" si="296"/>
        <v>3.0569813913460688E-14</v>
      </c>
      <c r="Q291" s="30">
        <f t="shared" si="297"/>
        <v>0</v>
      </c>
      <c r="R291" s="30">
        <f t="shared" si="298"/>
        <v>2.8063093597317161E-15</v>
      </c>
      <c r="S291" s="28"/>
      <c r="T291" s="52">
        <f t="shared" si="299"/>
        <v>4.1469833166941559E-11</v>
      </c>
      <c r="U291" s="52">
        <f t="shared" si="293"/>
        <v>2.4218449774484709E-12</v>
      </c>
      <c r="V291" s="19"/>
      <c r="W291" s="19"/>
      <c r="X291" s="53">
        <f t="shared" si="300"/>
        <v>2.1226711289287664E-11</v>
      </c>
      <c r="Y291" s="53">
        <f t="shared" si="301"/>
        <v>-1.0613355644643834E-12</v>
      </c>
      <c r="Z291" s="53">
        <f t="shared" si="301"/>
        <v>-7.0157733993292908E-14</v>
      </c>
      <c r="AA291" s="53">
        <f t="shared" si="302"/>
        <v>-1.5284906956730345E-8</v>
      </c>
      <c r="AB291" s="53">
        <f t="shared" si="303"/>
        <v>-1.5264811738739514E-8</v>
      </c>
      <c r="AC291" s="53">
        <f t="shared" si="304"/>
        <v>3.6442022789270172E-10</v>
      </c>
      <c r="AD291" s="53">
        <f t="shared" si="332"/>
        <v>5.0600123505203763E-12</v>
      </c>
      <c r="AE291" s="53">
        <f t="shared" si="305"/>
        <v>-1.4895331498496293E-8</v>
      </c>
      <c r="AF291" s="19"/>
      <c r="AG291" s="46"/>
      <c r="AH291" s="19"/>
      <c r="AI291" s="55">
        <f t="shared" si="306"/>
        <v>83</v>
      </c>
      <c r="AJ291" s="27">
        <f t="shared" si="307"/>
        <v>7563.9242037509875</v>
      </c>
      <c r="AK291" s="27">
        <f t="shared" si="307"/>
        <v>378.19621018754941</v>
      </c>
      <c r="AL291" s="28">
        <f t="shared" si="308"/>
        <v>25</v>
      </c>
      <c r="AM291" s="27">
        <f t="shared" si="309"/>
        <v>500000</v>
      </c>
      <c r="AN291" s="56">
        <f t="shared" si="309"/>
        <v>1.726</v>
      </c>
      <c r="AO291" s="52">
        <f t="shared" si="310"/>
        <v>863</v>
      </c>
      <c r="AP291" s="28"/>
      <c r="AQ291" s="9">
        <f t="shared" si="330"/>
        <v>783.68289856819467</v>
      </c>
      <c r="AR291" s="9">
        <f t="shared" si="311"/>
        <v>0</v>
      </c>
      <c r="AS291" s="30">
        <f t="shared" si="312"/>
        <v>8.084528058095438E-11</v>
      </c>
      <c r="AT291" s="30">
        <f t="shared" si="313"/>
        <v>6.3357063821241306E-11</v>
      </c>
      <c r="AU291" s="30">
        <f t="shared" si="314"/>
        <v>0</v>
      </c>
      <c r="AV291" s="30">
        <f t="shared" si="315"/>
        <v>1.7488216759713074E-11</v>
      </c>
      <c r="AW291" s="28"/>
      <c r="AX291" s="52">
        <f t="shared" si="316"/>
        <v>1.0045026112183581E-7</v>
      </c>
      <c r="AY291" s="52">
        <f t="shared" si="317"/>
        <v>1.5092331063632384E-8</v>
      </c>
      <c r="AZ291" s="19"/>
      <c r="BA291" s="19"/>
      <c r="BB291" s="53">
        <f t="shared" si="318"/>
        <v>2.1226711289287664E-11</v>
      </c>
      <c r="BC291" s="53">
        <f t="shared" si="319"/>
        <v>-1.0613355644643834E-12</v>
      </c>
      <c r="BD291" s="53">
        <f t="shared" si="319"/>
        <v>-7.0157733993292908E-14</v>
      </c>
      <c r="BE291" s="53">
        <f t="shared" si="320"/>
        <v>-3.1678531910620656E-5</v>
      </c>
      <c r="BF291" s="53">
        <f t="shared" si="321"/>
        <v>-3.1678511815402665E-5</v>
      </c>
      <c r="BG291" s="53">
        <f t="shared" si="322"/>
        <v>3.6442022789270172E-10</v>
      </c>
      <c r="BH291" s="53">
        <f t="shared" si="333"/>
        <v>8.248233567804652E-9</v>
      </c>
      <c r="BI291" s="53">
        <f t="shared" si="323"/>
        <v>-3.1669899161606965E-5</v>
      </c>
    </row>
    <row r="292" spans="1:61" x14ac:dyDescent="0.2">
      <c r="A292" s="34"/>
      <c r="B292" s="89"/>
      <c r="C292" s="91"/>
      <c r="D292" s="19"/>
      <c r="E292" s="55">
        <f t="shared" si="294"/>
        <v>84</v>
      </c>
      <c r="F292" s="27">
        <f t="shared" si="334"/>
        <v>7563.9242037509875</v>
      </c>
      <c r="G292" s="27">
        <f t="shared" si="335"/>
        <v>378.19621018754941</v>
      </c>
      <c r="H292" s="28">
        <f t="shared" si="336"/>
        <v>25</v>
      </c>
      <c r="I292" s="27">
        <f t="shared" si="328"/>
        <v>500000</v>
      </c>
      <c r="J292" s="56">
        <f t="shared" si="327"/>
        <v>0.85599999999999998</v>
      </c>
      <c r="K292" s="52">
        <f t="shared" si="295"/>
        <v>428</v>
      </c>
      <c r="L292" s="28"/>
      <c r="M292" s="96">
        <f t="shared" si="329"/>
        <v>944.1854090941805</v>
      </c>
      <c r="N292" s="9">
        <v>0</v>
      </c>
      <c r="O292" s="30">
        <f t="shared" si="331"/>
        <v>2.8063093597317161E-15</v>
      </c>
      <c r="P292" s="30">
        <f t="shared" si="296"/>
        <v>2.6496763508631183E-15</v>
      </c>
      <c r="Q292" s="30">
        <f t="shared" si="297"/>
        <v>0</v>
      </c>
      <c r="R292" s="30">
        <f t="shared" si="298"/>
        <v>1.5663300886859774E-16</v>
      </c>
      <c r="S292" s="28"/>
      <c r="T292" s="52">
        <f t="shared" si="299"/>
        <v>2.4218449774484709E-12</v>
      </c>
      <c r="U292" s="52">
        <f t="shared" ref="U292:U293" si="337">K292*R292</f>
        <v>6.7038927795759836E-14</v>
      </c>
      <c r="V292" s="19"/>
      <c r="W292" s="19"/>
      <c r="X292" s="53">
        <f t="shared" si="300"/>
        <v>1.1847602068875295E-12</v>
      </c>
      <c r="Y292" s="53">
        <f t="shared" si="301"/>
        <v>-5.9238010344376484E-14</v>
      </c>
      <c r="Z292" s="53">
        <f t="shared" si="301"/>
        <v>-3.9158252217149438E-15</v>
      </c>
      <c r="AA292" s="53">
        <f t="shared" si="302"/>
        <v>-1.3248381754315591E-9</v>
      </c>
      <c r="AB292" s="53">
        <f t="shared" si="303"/>
        <v>-1.3237165690602377E-9</v>
      </c>
      <c r="AC292" s="53">
        <f t="shared" si="304"/>
        <v>2.7602493978799867E-11</v>
      </c>
      <c r="AD292" s="53">
        <f t="shared" si="332"/>
        <v>2.9122512984013701E-13</v>
      </c>
      <c r="AE292" s="53">
        <f t="shared" si="305"/>
        <v>-1.2958228499515978E-9</v>
      </c>
      <c r="AF292" s="19"/>
      <c r="AG292" s="46"/>
      <c r="AH292" s="19"/>
      <c r="AI292" s="55">
        <f t="shared" si="306"/>
        <v>84</v>
      </c>
      <c r="AJ292" s="27">
        <f t="shared" si="307"/>
        <v>7563.9242037509875</v>
      </c>
      <c r="AK292" s="27">
        <f t="shared" si="307"/>
        <v>378.19621018754941</v>
      </c>
      <c r="AL292" s="28">
        <f t="shared" si="308"/>
        <v>25</v>
      </c>
      <c r="AM292" s="27">
        <f t="shared" si="309"/>
        <v>500000</v>
      </c>
      <c r="AN292" s="56">
        <f t="shared" si="309"/>
        <v>0.85599999999999998</v>
      </c>
      <c r="AO292" s="52">
        <f t="shared" si="310"/>
        <v>428</v>
      </c>
      <c r="AP292" s="28"/>
      <c r="AQ292" s="9">
        <f t="shared" si="330"/>
        <v>807.8686406562083</v>
      </c>
      <c r="AR292" s="9">
        <f t="shared" si="311"/>
        <v>0</v>
      </c>
      <c r="AS292" s="30">
        <f t="shared" si="312"/>
        <v>1.7488216759713074E-11</v>
      </c>
      <c r="AT292" s="30">
        <f t="shared" si="313"/>
        <v>1.4128181901170522E-11</v>
      </c>
      <c r="AU292" s="30">
        <f t="shared" si="314"/>
        <v>0</v>
      </c>
      <c r="AV292" s="30">
        <f t="shared" si="315"/>
        <v>3.360034858542552E-12</v>
      </c>
      <c r="AW292" s="28"/>
      <c r="AX292" s="52">
        <f t="shared" si="316"/>
        <v>1.5092331063632384E-8</v>
      </c>
      <c r="AY292" s="52">
        <f t="shared" si="317"/>
        <v>1.4380949194562122E-9</v>
      </c>
      <c r="AZ292" s="19"/>
      <c r="BA292" s="19"/>
      <c r="BB292" s="53">
        <f t="shared" si="318"/>
        <v>1.1847602068875295E-12</v>
      </c>
      <c r="BC292" s="53">
        <f t="shared" si="319"/>
        <v>-5.9238010344376484E-14</v>
      </c>
      <c r="BD292" s="53">
        <f t="shared" si="319"/>
        <v>-3.9158252217149438E-15</v>
      </c>
      <c r="BE292" s="53">
        <f t="shared" si="320"/>
        <v>-7.0640909505852611E-6</v>
      </c>
      <c r="BF292" s="53">
        <f t="shared" si="321"/>
        <v>-7.0640898289788895E-6</v>
      </c>
      <c r="BG292" s="53">
        <f t="shared" si="322"/>
        <v>2.7602493978799867E-11</v>
      </c>
      <c r="BH292" s="53">
        <f t="shared" si="333"/>
        <v>1.2391144300403562E-9</v>
      </c>
      <c r="BI292" s="53">
        <f t="shared" si="323"/>
        <v>-7.0628231120548703E-6</v>
      </c>
    </row>
    <row r="293" spans="1:61" x14ac:dyDescent="0.2">
      <c r="A293" s="34"/>
      <c r="B293" s="89"/>
      <c r="C293" s="91"/>
      <c r="D293" s="19"/>
      <c r="E293" s="55">
        <f t="shared" ref="E293" si="338">E292+1</f>
        <v>85</v>
      </c>
      <c r="F293" s="27">
        <f t="shared" si="334"/>
        <v>7563.9242037509875</v>
      </c>
      <c r="G293" s="27">
        <f t="shared" si="335"/>
        <v>378.19621018754941</v>
      </c>
      <c r="H293" s="28">
        <f t="shared" si="336"/>
        <v>25</v>
      </c>
      <c r="I293" s="27">
        <f t="shared" si="328"/>
        <v>500000</v>
      </c>
      <c r="J293" s="56">
        <f t="shared" si="327"/>
        <v>0</v>
      </c>
      <c r="K293" s="52">
        <f t="shared" ref="K293" si="339">I293*J293/1000</f>
        <v>0</v>
      </c>
      <c r="L293" s="28"/>
      <c r="M293" s="96">
        <f t="shared" si="329"/>
        <v>1000</v>
      </c>
      <c r="N293" s="9">
        <v>0</v>
      </c>
      <c r="O293" s="30">
        <f t="shared" si="331"/>
        <v>1.5663300886859774E-16</v>
      </c>
      <c r="P293" s="30">
        <f t="shared" ref="P293" si="340">O293*M293/1000</f>
        <v>1.5663300886859774E-16</v>
      </c>
      <c r="Q293" s="30">
        <f t="shared" ref="Q293" si="341">MIN(N293*O293,O293-P293)</f>
        <v>0</v>
      </c>
      <c r="R293" s="30">
        <f t="shared" ref="R293" si="342">O293-SUM(P293:Q293)</f>
        <v>0</v>
      </c>
      <c r="S293" s="28"/>
      <c r="T293" s="52">
        <f t="shared" ref="T293" si="343">U292</f>
        <v>6.7038927795759836E-14</v>
      </c>
      <c r="U293" s="52">
        <f t="shared" si="337"/>
        <v>0</v>
      </c>
      <c r="V293" s="19"/>
      <c r="W293" s="19"/>
      <c r="X293" s="53">
        <f t="shared" ref="X293" si="344">$R293*F293</f>
        <v>0</v>
      </c>
      <c r="Y293" s="53">
        <f t="shared" ref="Y293:Z293" si="345">-$R293*G293</f>
        <v>0</v>
      </c>
      <c r="Z293" s="53">
        <f t="shared" si="345"/>
        <v>0</v>
      </c>
      <c r="AA293" s="53">
        <f t="shared" ref="AA293" si="346">-P293*I293</f>
        <v>-7.8316504434298869E-11</v>
      </c>
      <c r="AB293" s="53">
        <f t="shared" ref="AB293" si="347">SUM(X293:AA293)</f>
        <v>-7.8316504434298869E-11</v>
      </c>
      <c r="AC293" s="53">
        <f t="shared" ref="AC293" si="348">-I293*($R292*J293-$R291*J292)/1000</f>
        <v>1.2011004059651746E-12</v>
      </c>
      <c r="AD293" s="53">
        <f t="shared" si="332"/>
        <v>5.5036367802026199E-15</v>
      </c>
      <c r="AE293" s="53">
        <f t="shared" ref="AE293" si="349">SUM(AB293:AD293)</f>
        <v>-7.7109900391553491E-11</v>
      </c>
      <c r="AF293" s="19"/>
      <c r="AG293" s="46"/>
      <c r="AH293" s="19"/>
      <c r="AI293" s="55">
        <f t="shared" ref="AI293" si="350">AI292+1</f>
        <v>85</v>
      </c>
      <c r="AJ293" s="27">
        <f t="shared" ref="AJ293:AK293" si="351">F293</f>
        <v>7563.9242037509875</v>
      </c>
      <c r="AK293" s="27">
        <f t="shared" si="351"/>
        <v>378.19621018754941</v>
      </c>
      <c r="AL293" s="28">
        <f t="shared" ref="AL293" si="352">$C$33</f>
        <v>25</v>
      </c>
      <c r="AM293" s="27">
        <f t="shared" ref="AM293:AN293" si="353">I293</f>
        <v>500000</v>
      </c>
      <c r="AN293" s="56">
        <f t="shared" si="353"/>
        <v>0</v>
      </c>
      <c r="AO293" s="52">
        <f t="shared" ref="AO293" si="354">AM293*AN293/1000</f>
        <v>0</v>
      </c>
      <c r="AP293" s="28"/>
      <c r="AQ293" s="9">
        <f t="shared" si="330"/>
        <v>855.62500000000011</v>
      </c>
      <c r="AR293" s="9">
        <f t="shared" ref="AR293" si="355">N293</f>
        <v>0</v>
      </c>
      <c r="AS293" s="30">
        <f t="shared" ref="AS293" si="356">AV292</f>
        <v>3.360034858542552E-12</v>
      </c>
      <c r="AT293" s="30">
        <f t="shared" ref="AT293" si="357">AS293*AQ293/1000</f>
        <v>2.8749298258404713E-12</v>
      </c>
      <c r="AU293" s="30">
        <f t="shared" ref="AU293" si="358">MIN(AR293*AS293,AS293-AT293)</f>
        <v>0</v>
      </c>
      <c r="AV293" s="30">
        <f t="shared" ref="AV293" si="359">AS293-SUM(AT293:AU293)</f>
        <v>4.8510503270208073E-13</v>
      </c>
      <c r="AW293" s="28"/>
      <c r="AX293" s="52">
        <f t="shared" ref="AX293" si="360">AY292</f>
        <v>1.4380949194562122E-9</v>
      </c>
      <c r="AY293" s="52">
        <f t="shared" ref="AY293" si="361">AO293*AV293</f>
        <v>0</v>
      </c>
      <c r="AZ293" s="19"/>
      <c r="BA293" s="19"/>
      <c r="BB293" s="53">
        <f t="shared" ref="BB293" si="362">$R293*AJ293</f>
        <v>0</v>
      </c>
      <c r="BC293" s="53">
        <f t="shared" ref="BC293:BD293" si="363">-$R293*AK293</f>
        <v>0</v>
      </c>
      <c r="BD293" s="53">
        <f t="shared" si="363"/>
        <v>0</v>
      </c>
      <c r="BE293" s="53">
        <f t="shared" ref="BE293" si="364">-AT293*AM293</f>
        <v>-1.4374649129202356E-6</v>
      </c>
      <c r="BF293" s="53">
        <f t="shared" ref="BF293" si="365">SUM(BB293:BE293)</f>
        <v>-1.4374649129202356E-6</v>
      </c>
      <c r="BG293" s="53">
        <f t="shared" ref="BG293" si="366">-AM293*($R292*AN293-$R291*AN292)/1000</f>
        <v>1.2011004059651746E-12</v>
      </c>
      <c r="BH293" s="53">
        <f t="shared" si="333"/>
        <v>1.1806203279764172E-10</v>
      </c>
      <c r="BI293" s="53">
        <f t="shared" ref="BI293" si="367">SUM(BF293:BH293)</f>
        <v>-1.437345649787032E-6</v>
      </c>
    </row>
    <row r="294" spans="1:61" x14ac:dyDescent="0.2">
      <c r="A294" s="34"/>
      <c r="B294" s="89"/>
      <c r="C294" s="91"/>
      <c r="D294" s="19"/>
      <c r="E294" s="55"/>
      <c r="F294" s="27"/>
      <c r="G294" s="27"/>
      <c r="H294" s="28"/>
      <c r="I294" s="27"/>
      <c r="J294" s="51"/>
      <c r="K294" s="52"/>
      <c r="L294" s="28"/>
      <c r="M294" s="9"/>
      <c r="N294" s="9"/>
      <c r="O294" s="30"/>
      <c r="P294" s="30"/>
      <c r="Q294" s="30"/>
      <c r="R294" s="30"/>
      <c r="S294" s="28"/>
      <c r="T294" s="52"/>
      <c r="U294" s="52"/>
      <c r="V294" s="19"/>
      <c r="W294" s="19"/>
      <c r="X294" s="53"/>
      <c r="Y294" s="53"/>
      <c r="Z294" s="53"/>
      <c r="AA294" s="53"/>
      <c r="AB294" s="53"/>
      <c r="AC294" s="53"/>
      <c r="AD294" s="53"/>
      <c r="AE294" s="53"/>
      <c r="AF294" s="19"/>
      <c r="AG294" s="46"/>
      <c r="AH294" s="19"/>
      <c r="AI294" s="55"/>
      <c r="AJ294" s="27"/>
      <c r="AK294" s="27"/>
      <c r="AL294" s="28"/>
      <c r="AM294" s="27"/>
      <c r="AN294" s="51"/>
      <c r="AO294" s="52"/>
      <c r="AP294" s="28"/>
      <c r="AQ294" s="9"/>
      <c r="AR294" s="9"/>
      <c r="AS294" s="30"/>
      <c r="AT294" s="30"/>
      <c r="AU294" s="30"/>
      <c r="AV294" s="30"/>
      <c r="AW294" s="28"/>
      <c r="AX294" s="52"/>
      <c r="AY294" s="52"/>
      <c r="AZ294" s="19"/>
      <c r="BA294" s="19"/>
      <c r="BB294" s="53"/>
      <c r="BC294" s="53"/>
      <c r="BD294" s="53"/>
      <c r="BE294" s="53"/>
      <c r="BF294" s="53"/>
      <c r="BG294" s="53"/>
      <c r="BH294" s="53"/>
      <c r="BI294" s="53"/>
    </row>
    <row r="295" spans="1:61" x14ac:dyDescent="0.2">
      <c r="A295" s="19"/>
      <c r="B295" s="55"/>
      <c r="C295" s="14"/>
      <c r="D295" s="19"/>
      <c r="E295" s="55"/>
      <c r="F295" s="28"/>
      <c r="G295" s="28"/>
      <c r="H295" s="28"/>
      <c r="I295" s="28"/>
      <c r="J295" s="28"/>
      <c r="K295" s="28"/>
      <c r="L295" s="28"/>
      <c r="M295" s="15"/>
      <c r="N295" s="28"/>
      <c r="O295" s="30"/>
      <c r="P295" s="28"/>
      <c r="Q295" s="28"/>
      <c r="R295" s="28"/>
      <c r="S295" s="28"/>
      <c r="T295" s="53"/>
      <c r="U295" s="53"/>
      <c r="V295" s="53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46"/>
      <c r="AH295" s="19"/>
      <c r="AI295" s="55"/>
      <c r="AJ295" s="28"/>
      <c r="AK295" s="28"/>
      <c r="AL295" s="28"/>
      <c r="AM295" s="28"/>
      <c r="AN295" s="28"/>
      <c r="AO295" s="28"/>
      <c r="AP295" s="28"/>
      <c r="AQ295" s="15"/>
      <c r="AR295" s="28"/>
      <c r="AS295" s="30"/>
      <c r="AT295" s="28"/>
      <c r="AU295" s="28"/>
      <c r="AV295" s="28"/>
      <c r="AW295" s="28"/>
      <c r="AX295" s="53"/>
      <c r="AY295" s="53"/>
      <c r="AZ295" s="53"/>
      <c r="BA295" s="19"/>
      <c r="BB295" s="19"/>
      <c r="BC295" s="19"/>
      <c r="BD295" s="19"/>
      <c r="BE295" s="19"/>
      <c r="BF295" s="19"/>
      <c r="BG295" s="19"/>
      <c r="BH295" s="19"/>
      <c r="BI295" s="19"/>
    </row>
    <row r="296" spans="1:61" x14ac:dyDescent="0.2">
      <c r="A296" s="19"/>
      <c r="B296" s="41"/>
      <c r="C296" s="14"/>
      <c r="D296" s="19"/>
      <c r="E296" s="55"/>
      <c r="F296" s="28"/>
      <c r="G296" s="28"/>
      <c r="H296" s="28"/>
      <c r="I296" s="28"/>
      <c r="J296" s="28"/>
      <c r="K296" s="28"/>
      <c r="L296" s="28"/>
      <c r="M296" s="15"/>
      <c r="N296" s="28"/>
      <c r="O296" s="28"/>
      <c r="P296" s="28"/>
      <c r="Q296" s="28"/>
      <c r="R296" s="28"/>
      <c r="S296" s="28"/>
      <c r="T296" s="53"/>
      <c r="U296" s="53"/>
      <c r="V296" s="53"/>
      <c r="W296" s="22" t="s">
        <v>83</v>
      </c>
      <c r="X296" s="42">
        <f>SUM(X208:X293)</f>
        <v>297799.78744179028</v>
      </c>
      <c r="Y296" s="42">
        <f>SUM(Y208:Y228)</f>
        <v>-13040.902619974308</v>
      </c>
      <c r="Z296" s="42">
        <f>SUM(Z208:Z228)</f>
        <v>-662.04609331669758</v>
      </c>
      <c r="AA296" s="42">
        <f>SUM(AA208:AA228)</f>
        <v>-33758.215677456566</v>
      </c>
      <c r="AB296" s="42">
        <f>SUM(AB208:AB228)</f>
        <v>99898.024952473643</v>
      </c>
      <c r="AC296" s="42">
        <f>SUM(AC208:AC293)</f>
        <v>-4.3524963480716196E-13</v>
      </c>
      <c r="AD296" s="42">
        <f>SUM(AD208:AD228)</f>
        <v>11705.094276202981</v>
      </c>
      <c r="AE296" s="42">
        <f>SUM(AE208:AE228)</f>
        <v>110619.08188434073</v>
      </c>
      <c r="AF296" s="19"/>
      <c r="AG296" s="46"/>
      <c r="AH296" s="19"/>
      <c r="AI296" s="55"/>
      <c r="AJ296" s="28"/>
      <c r="AK296" s="28"/>
      <c r="AL296" s="28"/>
      <c r="AM296" s="28"/>
      <c r="AN296" s="28"/>
      <c r="AO296" s="28"/>
      <c r="AP296" s="28"/>
      <c r="AQ296" s="15"/>
      <c r="AR296" s="28"/>
      <c r="AS296" s="28"/>
      <c r="AT296" s="28"/>
      <c r="AU296" s="28"/>
      <c r="AV296" s="28"/>
      <c r="AW296" s="28"/>
      <c r="AX296" s="53"/>
      <c r="AY296" s="53"/>
      <c r="AZ296" s="53"/>
      <c r="BA296" s="22" t="s">
        <v>83</v>
      </c>
      <c r="BB296" s="42">
        <f t="shared" ref="BB296:BI296" si="368">SUM(BB208:BB293)</f>
        <v>297799.78744179028</v>
      </c>
      <c r="BC296" s="42">
        <f t="shared" si="368"/>
        <v>-20562.932524902757</v>
      </c>
      <c r="BD296" s="42">
        <f t="shared" si="368"/>
        <v>-1207.276743856416</v>
      </c>
      <c r="BE296" s="42">
        <f t="shared" si="368"/>
        <v>-499999.99999975757</v>
      </c>
      <c r="BF296" s="42">
        <f t="shared" si="368"/>
        <v>-223970.42182672641</v>
      </c>
      <c r="BG296" s="42">
        <f t="shared" si="368"/>
        <v>-4.3524963480716196E-13</v>
      </c>
      <c r="BH296" s="42">
        <f t="shared" si="368"/>
        <v>27404.04656166615</v>
      </c>
      <c r="BI296" s="42">
        <f t="shared" si="368"/>
        <v>-196566.37526506028</v>
      </c>
    </row>
    <row r="297" spans="1:61" x14ac:dyDescent="0.2">
      <c r="A297" s="19"/>
      <c r="B297" s="55"/>
      <c r="C297" s="14"/>
      <c r="D297" s="19"/>
      <c r="E297" s="55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53"/>
      <c r="W297" s="34"/>
      <c r="X297" s="19"/>
      <c r="Y297" s="19"/>
      <c r="Z297" s="19"/>
      <c r="AA297" s="19"/>
      <c r="AB297" s="19"/>
      <c r="AC297" s="19"/>
      <c r="AD297" s="19"/>
      <c r="AE297" s="19"/>
      <c r="AF297" s="19"/>
      <c r="AG297" s="46"/>
      <c r="AH297" s="19"/>
      <c r="AI297" s="55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53"/>
      <c r="BA297" s="34"/>
      <c r="BB297" s="19"/>
      <c r="BC297" s="19"/>
      <c r="BD297" s="19"/>
      <c r="BE297" s="19"/>
      <c r="BF297" s="19"/>
      <c r="BG297" s="19"/>
      <c r="BH297" s="19"/>
      <c r="BI297" s="19"/>
    </row>
    <row r="298" spans="1:61" x14ac:dyDescent="0.2">
      <c r="A298" s="19"/>
      <c r="B298" s="19"/>
      <c r="C298" s="14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53"/>
      <c r="W298" s="22" t="str">
        <f>"Present Value at "&amp;TEXT(B210,"0.00%")&amp;" :"</f>
        <v>Present Value at 8.21% :</v>
      </c>
      <c r="X298" s="42">
        <f t="shared" ref="X298:AE298" si="369">X208+NPV($B$20,X209:X293)</f>
        <v>85830.103130807227</v>
      </c>
      <c r="Y298" s="42">
        <f t="shared" si="369"/>
        <v>-9964.4483093536073</v>
      </c>
      <c r="Z298" s="42">
        <f t="shared" si="369"/>
        <v>-458.68245377261906</v>
      </c>
      <c r="AA298" s="42">
        <f t="shared" si="369"/>
        <v>-34543.53062148358</v>
      </c>
      <c r="AB298" s="42">
        <f t="shared" si="369"/>
        <v>40863.44174619751</v>
      </c>
      <c r="AC298" s="42">
        <f t="shared" si="369"/>
        <v>-561.73233651785063</v>
      </c>
      <c r="AD298" s="42">
        <f t="shared" si="369"/>
        <v>6656.8474520589061</v>
      </c>
      <c r="AE298" s="42">
        <f t="shared" si="369"/>
        <v>46958.556861738551</v>
      </c>
      <c r="AF298" s="19"/>
      <c r="AG298" s="46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53"/>
      <c r="BA298" s="22" t="str">
        <f>"Present Value at "&amp;TEXT(B210,"0.00%")&amp;" :"</f>
        <v>Present Value at 8.21% :</v>
      </c>
      <c r="BB298" s="42">
        <f t="shared" ref="BB298:BI298" si="370">BB208+NPV($B$20,BB209:BB293)</f>
        <v>85830.103130807227</v>
      </c>
      <c r="BC298" s="42">
        <f t="shared" si="370"/>
        <v>-9964.4483093536073</v>
      </c>
      <c r="BD298" s="42">
        <f t="shared" si="370"/>
        <v>-506.68245377261906</v>
      </c>
      <c r="BE298" s="42">
        <f t="shared" si="370"/>
        <v>-31199.726483761096</v>
      </c>
      <c r="BF298" s="42">
        <f t="shared" si="370"/>
        <v>44159.245883919968</v>
      </c>
      <c r="BG298" s="42">
        <f t="shared" si="370"/>
        <v>-561.73233651785063</v>
      </c>
      <c r="BH298" s="42">
        <f t="shared" si="370"/>
        <v>6669.7085348699193</v>
      </c>
      <c r="BI298" s="42">
        <f t="shared" si="370"/>
        <v>50267.222082272048</v>
      </c>
    </row>
    <row r="299" spans="1:61" x14ac:dyDescent="0.2">
      <c r="A299" s="19"/>
      <c r="B299" s="55"/>
      <c r="C299" s="14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53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46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53"/>
      <c r="BA299" s="19"/>
      <c r="BB299" s="19"/>
      <c r="BC299" s="19"/>
      <c r="BD299" s="19"/>
      <c r="BE299" s="19"/>
      <c r="BF299" s="19"/>
      <c r="BG299" s="19"/>
      <c r="BH299" s="19"/>
      <c r="BI299" s="19"/>
    </row>
    <row r="300" spans="1:61" x14ac:dyDescent="0.2">
      <c r="A300" s="19"/>
      <c r="B300" s="55"/>
      <c r="C300" s="14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53"/>
      <c r="W300" s="22" t="str">
        <f>"Present Value at "&amp;TEXT(B211,"0.00%")&amp;" :"</f>
        <v>Present Value at 3.21% :</v>
      </c>
      <c r="X300" s="42">
        <f t="shared" ref="X300:AE300" si="371">X208+NPV($B$21,X209:X293)</f>
        <v>162873.82278237879</v>
      </c>
      <c r="Y300" s="42">
        <f t="shared" si="371"/>
        <v>-13816.63429193218</v>
      </c>
      <c r="Z300" s="42">
        <f t="shared" si="371"/>
        <v>-713.32448076888693</v>
      </c>
      <c r="AA300" s="42">
        <f t="shared" si="371"/>
        <v>-150137.9588634203</v>
      </c>
      <c r="AB300" s="42">
        <f t="shared" si="371"/>
        <v>-1794.0948537426084</v>
      </c>
      <c r="AC300" s="42">
        <f t="shared" si="371"/>
        <v>-688.72543871863536</v>
      </c>
      <c r="AD300" s="42">
        <f t="shared" si="371"/>
        <v>13815.343798373964</v>
      </c>
      <c r="AE300" s="42">
        <f t="shared" si="371"/>
        <v>11332.523505912677</v>
      </c>
      <c r="AF300" s="19"/>
      <c r="AG300" s="46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53"/>
      <c r="BA300" s="22" t="str">
        <f>"Present Value at "&amp;TEXT(B211,"0.00%")&amp;" :"</f>
        <v>Present Value at 3.21% :</v>
      </c>
      <c r="BB300" s="42">
        <f t="shared" ref="BB300:BI300" si="372">BB208+NPV($B$21,BB209:BB293)</f>
        <v>162873.82278237879</v>
      </c>
      <c r="BC300" s="42">
        <f t="shared" si="372"/>
        <v>-13816.63429193218</v>
      </c>
      <c r="BD300" s="42">
        <f t="shared" si="372"/>
        <v>-761.32448076888693</v>
      </c>
      <c r="BE300" s="42">
        <f t="shared" si="372"/>
        <v>-143510.01290015571</v>
      </c>
      <c r="BF300" s="42">
        <f t="shared" si="372"/>
        <v>4785.8511095219264</v>
      </c>
      <c r="BG300" s="42">
        <f t="shared" si="372"/>
        <v>-688.72543871863536</v>
      </c>
      <c r="BH300" s="42">
        <f t="shared" si="372"/>
        <v>13903.213404847344</v>
      </c>
      <c r="BI300" s="42">
        <f t="shared" si="372"/>
        <v>18000.339075650663</v>
      </c>
    </row>
    <row r="301" spans="1:61" x14ac:dyDescent="0.2">
      <c r="A301" s="19"/>
      <c r="B301" s="55"/>
      <c r="C301" s="14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46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</row>
    <row r="302" spans="1:61" ht="17" thickBot="1" x14ac:dyDescent="0.25">
      <c r="A302" s="20"/>
      <c r="B302" s="62"/>
      <c r="C302" s="44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47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</row>
    <row r="303" spans="1:61" ht="17" thickBot="1" x14ac:dyDescent="0.25">
      <c r="A303" s="221" t="s">
        <v>67</v>
      </c>
      <c r="B303" s="221"/>
      <c r="C303" s="19"/>
      <c r="D303" s="19"/>
      <c r="E303" s="21">
        <v>0</v>
      </c>
      <c r="F303" s="27">
        <f>B307</f>
        <v>15091.831248654682</v>
      </c>
      <c r="G303" s="27">
        <f>F303*B312</f>
        <v>12073.464998923746</v>
      </c>
      <c r="H303" s="28">
        <f>B317</f>
        <v>200</v>
      </c>
      <c r="I303" s="27">
        <f>$B$304</f>
        <v>1000000</v>
      </c>
      <c r="J303" s="56">
        <f t="shared" ref="J303:J334" si="373">J208</f>
        <v>0.23799999999999999</v>
      </c>
      <c r="K303" s="52">
        <f t="shared" ref="K303:K323" si="374">I303*J303/1000</f>
        <v>238</v>
      </c>
      <c r="L303" s="19"/>
      <c r="M303" s="9"/>
      <c r="N303" s="9"/>
      <c r="O303" s="30">
        <v>1</v>
      </c>
      <c r="P303" s="30"/>
      <c r="Q303" s="30"/>
      <c r="R303" s="30">
        <f t="shared" ref="R303:R323" si="375">O303-SUM(P303:Q303)</f>
        <v>1</v>
      </c>
      <c r="S303" s="30"/>
      <c r="T303" s="52"/>
      <c r="U303" s="52">
        <f t="shared" ref="U303:U322" si="376">K303*R303</f>
        <v>238</v>
      </c>
      <c r="V303" s="19"/>
      <c r="W303" s="30"/>
      <c r="X303" s="53">
        <f t="shared" ref="X303:X323" si="377">$R303*F303</f>
        <v>15091.831248654682</v>
      </c>
      <c r="Y303" s="53">
        <f t="shared" ref="Y303:Y323" si="378">-$R303*G303</f>
        <v>-12073.464998923746</v>
      </c>
      <c r="Z303" s="53">
        <f t="shared" ref="Z303:Z323" si="379">-$R303*H303</f>
        <v>-200</v>
      </c>
      <c r="AA303" s="53"/>
      <c r="AB303" s="53">
        <f t="shared" ref="AB303:AB323" si="380">SUM(X303:AA303)</f>
        <v>2818.366249730936</v>
      </c>
      <c r="AC303" s="53">
        <f>T303-U303</f>
        <v>-238</v>
      </c>
      <c r="AD303" s="53"/>
      <c r="AE303" s="53">
        <f t="shared" ref="AE303:AE323" si="381">SUM(AB303:AD303)</f>
        <v>2580.366249730936</v>
      </c>
      <c r="AF303" s="19"/>
      <c r="AG303" s="46"/>
      <c r="AH303" s="19"/>
      <c r="AI303" s="21">
        <v>0</v>
      </c>
      <c r="AJ303" s="27">
        <f>F303</f>
        <v>15091.831248654682</v>
      </c>
      <c r="AK303" s="27">
        <f>G303</f>
        <v>12073.464998923746</v>
      </c>
      <c r="AL303" s="28">
        <f>C317</f>
        <v>248</v>
      </c>
      <c r="AM303" s="27">
        <f>I303</f>
        <v>1000000</v>
      </c>
      <c r="AN303" s="56">
        <f>J303</f>
        <v>0.23799999999999999</v>
      </c>
      <c r="AO303" s="52">
        <f t="shared" ref="AO303:AO323" si="382">AM303*AN303/1000</f>
        <v>238</v>
      </c>
      <c r="AP303" s="19"/>
      <c r="AQ303" s="9"/>
      <c r="AR303" s="9"/>
      <c r="AS303" s="30">
        <v>1</v>
      </c>
      <c r="AT303" s="30"/>
      <c r="AU303" s="30"/>
      <c r="AV303" s="30">
        <f t="shared" ref="AV303:AV323" si="383">AS303-SUM(AT303:AU303)</f>
        <v>1</v>
      </c>
      <c r="AW303" s="30"/>
      <c r="AX303" s="52"/>
      <c r="AY303" s="52">
        <f t="shared" ref="AY303:AY323" si="384">AO303*AV303</f>
        <v>238</v>
      </c>
      <c r="AZ303" s="19"/>
      <c r="BA303" s="30"/>
      <c r="BB303" s="53">
        <f t="shared" ref="BB303:BB323" si="385">$R303*AJ303</f>
        <v>15091.831248654682</v>
      </c>
      <c r="BC303" s="53">
        <f t="shared" ref="BC303:BC323" si="386">-$R303*AK303</f>
        <v>-12073.464998923746</v>
      </c>
      <c r="BD303" s="53">
        <f t="shared" ref="BD303:BD323" si="387">-$R303*AL303</f>
        <v>-248</v>
      </c>
      <c r="BE303" s="53"/>
      <c r="BF303" s="53">
        <f t="shared" ref="BF303:BF323" si="388">SUM(BB303:BE303)</f>
        <v>2770.366249730936</v>
      </c>
      <c r="BG303" s="53">
        <f>AX303-AY303</f>
        <v>-238</v>
      </c>
      <c r="BH303" s="53"/>
      <c r="BI303" s="53">
        <f t="shared" ref="BI303:BI323" si="389">SUM(BF303:BH303)</f>
        <v>2532.366249730936</v>
      </c>
    </row>
    <row r="304" spans="1:61" x14ac:dyDescent="0.2">
      <c r="A304" s="45" t="s">
        <v>68</v>
      </c>
      <c r="B304" s="54">
        <v>1000000</v>
      </c>
      <c r="C304" s="19"/>
      <c r="D304" s="19"/>
      <c r="E304" s="55">
        <f t="shared" ref="E304:E323" si="390">E303+1</f>
        <v>1</v>
      </c>
      <c r="F304" s="27"/>
      <c r="G304" s="27"/>
      <c r="H304" s="28"/>
      <c r="I304" s="27">
        <f t="shared" ref="I304:I367" si="391">$B$304</f>
        <v>1000000</v>
      </c>
      <c r="J304" s="56">
        <f t="shared" si="373"/>
        <v>0.30199999999999999</v>
      </c>
      <c r="K304" s="52">
        <f t="shared" si="374"/>
        <v>302</v>
      </c>
      <c r="L304" s="56"/>
      <c r="M304" s="96">
        <f t="shared" ref="M304:M335" si="392">M209</f>
        <v>1.3141842576365947</v>
      </c>
      <c r="N304" s="9">
        <v>0</v>
      </c>
      <c r="O304" s="30">
        <f>R303</f>
        <v>1</v>
      </c>
      <c r="P304" s="30">
        <f t="shared" ref="P304:P323" si="393">O304*M304/1000</f>
        <v>1.3141842576365947E-3</v>
      </c>
      <c r="Q304" s="30">
        <f t="shared" ref="Q304:Q323" si="394">MIN(N304*O304,O304-P304)</f>
        <v>0</v>
      </c>
      <c r="R304" s="30">
        <f t="shared" si="375"/>
        <v>0.99868581574236337</v>
      </c>
      <c r="S304" s="30"/>
      <c r="T304" s="52">
        <f t="shared" ref="T304:T323" si="395">U303</f>
        <v>238</v>
      </c>
      <c r="U304" s="52">
        <f t="shared" si="376"/>
        <v>301.60311635419373</v>
      </c>
      <c r="V304" s="19"/>
      <c r="W304" s="30"/>
      <c r="X304" s="53">
        <f t="shared" si="377"/>
        <v>0</v>
      </c>
      <c r="Y304" s="53">
        <f t="shared" si="378"/>
        <v>0</v>
      </c>
      <c r="Z304" s="53">
        <f t="shared" si="379"/>
        <v>0</v>
      </c>
      <c r="AA304" s="53">
        <f t="shared" ref="AA304:AA323" si="396">-P304*I304</f>
        <v>-1314.1842576365948</v>
      </c>
      <c r="AB304" s="53">
        <f t="shared" si="380"/>
        <v>-1314.1842576365948</v>
      </c>
      <c r="AC304" s="53">
        <f>-I304*$R303*(J304-J303)/1000</f>
        <v>-64</v>
      </c>
      <c r="AD304" s="53">
        <f>$B$20*SUM(T304,X304:Y304)</f>
        <v>19.538879823359458</v>
      </c>
      <c r="AE304" s="53">
        <f t="shared" si="381"/>
        <v>-1358.6453778132354</v>
      </c>
      <c r="AF304" s="19"/>
      <c r="AG304" s="57"/>
      <c r="AH304" s="19"/>
      <c r="AI304" s="55">
        <f t="shared" ref="AI304:AI323" si="397">AI303+1</f>
        <v>1</v>
      </c>
      <c r="AJ304" s="27"/>
      <c r="AK304" s="27"/>
      <c r="AL304" s="28"/>
      <c r="AM304" s="27">
        <f t="shared" ref="AM304:AM323" si="398">I304</f>
        <v>1000000</v>
      </c>
      <c r="AN304" s="56">
        <f t="shared" ref="AN304:AN367" si="399">J304</f>
        <v>0.30199999999999999</v>
      </c>
      <c r="AO304" s="52">
        <f t="shared" si="382"/>
        <v>302</v>
      </c>
      <c r="AP304" s="56"/>
      <c r="AQ304" s="9">
        <f t="shared" ref="AQ304:AQ335" si="400">AQ19</f>
        <v>1.1244489054403115</v>
      </c>
      <c r="AR304" s="9">
        <f t="shared" ref="AR304:AR323" si="401">N304</f>
        <v>0</v>
      </c>
      <c r="AS304" s="30">
        <f t="shared" ref="AS304:AS323" si="402">AV303</f>
        <v>1</v>
      </c>
      <c r="AT304" s="30">
        <f t="shared" ref="AT304:AT323" si="403">AS304*AQ304/1000</f>
        <v>1.1244489054403116E-3</v>
      </c>
      <c r="AU304" s="30">
        <f t="shared" ref="AU304:AU323" si="404">MIN(AR304*AS304,AS304-AT304)</f>
        <v>0</v>
      </c>
      <c r="AV304" s="30">
        <f t="shared" si="383"/>
        <v>0.99887555109455972</v>
      </c>
      <c r="AW304" s="30"/>
      <c r="AX304" s="52">
        <f t="shared" ref="AX304:AX323" si="405">AY303</f>
        <v>238</v>
      </c>
      <c r="AY304" s="52">
        <f t="shared" si="384"/>
        <v>301.66041643055706</v>
      </c>
      <c r="AZ304" s="19"/>
      <c r="BA304" s="30"/>
      <c r="BB304" s="53">
        <f t="shared" si="385"/>
        <v>0</v>
      </c>
      <c r="BC304" s="53">
        <f t="shared" si="386"/>
        <v>0</v>
      </c>
      <c r="BD304" s="53">
        <f t="shared" si="387"/>
        <v>0</v>
      </c>
      <c r="BE304" s="53">
        <f t="shared" ref="BE304:BE323" si="406">-AT304*AM304</f>
        <v>-1124.4489054403116</v>
      </c>
      <c r="BF304" s="53">
        <f t="shared" si="388"/>
        <v>-1124.4489054403116</v>
      </c>
      <c r="BG304" s="53">
        <f>-AM304*$R303*(AN304-AN303)/1000</f>
        <v>-64</v>
      </c>
      <c r="BH304" s="53">
        <f>$B$20*SUM(AX304,BB304:BC304)</f>
        <v>19.538879823359458</v>
      </c>
      <c r="BI304" s="53">
        <f t="shared" si="389"/>
        <v>-1168.9100256169522</v>
      </c>
    </row>
    <row r="305" spans="1:61" x14ac:dyDescent="0.2">
      <c r="A305" s="34" t="s">
        <v>69</v>
      </c>
      <c r="B305" s="121">
        <f>B210</f>
        <v>8.2096133711594368E-2</v>
      </c>
      <c r="C305" s="19"/>
      <c r="D305" s="19"/>
      <c r="E305" s="55">
        <f t="shared" si="390"/>
        <v>2</v>
      </c>
      <c r="F305" s="27">
        <f>$B$307</f>
        <v>15091.831248654682</v>
      </c>
      <c r="G305" s="27">
        <f>F305*$B$123</f>
        <v>754.59156243273412</v>
      </c>
      <c r="H305" s="28">
        <f t="shared" ref="H305:H312" si="407">$B$33</f>
        <v>25</v>
      </c>
      <c r="I305" s="27">
        <f t="shared" si="391"/>
        <v>1000000</v>
      </c>
      <c r="J305" s="56">
        <f t="shared" si="373"/>
        <v>0.36899999999999999</v>
      </c>
      <c r="K305" s="52">
        <f t="shared" si="374"/>
        <v>369</v>
      </c>
      <c r="L305" s="56"/>
      <c r="M305" s="96">
        <f t="shared" si="392"/>
        <v>1.4282641651842443</v>
      </c>
      <c r="N305" s="9">
        <v>0</v>
      </c>
      <c r="O305" s="30">
        <f t="shared" ref="O305:O368" si="408">R304</f>
        <v>0.99868581574236337</v>
      </c>
      <c r="P305" s="30">
        <f t="shared" si="393"/>
        <v>1.4263871629026125E-3</v>
      </c>
      <c r="Q305" s="30">
        <f t="shared" si="394"/>
        <v>0</v>
      </c>
      <c r="R305" s="30">
        <f t="shared" si="375"/>
        <v>0.9972594285794607</v>
      </c>
      <c r="S305" s="30"/>
      <c r="T305" s="52">
        <f t="shared" si="395"/>
        <v>301.60311635419373</v>
      </c>
      <c r="U305" s="52">
        <f t="shared" si="376"/>
        <v>367.98872914582103</v>
      </c>
      <c r="V305" s="19"/>
      <c r="W305" s="30"/>
      <c r="X305" s="53">
        <f t="shared" si="377"/>
        <v>15050.471007251017</v>
      </c>
      <c r="Y305" s="53">
        <f t="shared" si="378"/>
        <v>-752.52355036255085</v>
      </c>
      <c r="Z305" s="53">
        <f t="shared" si="379"/>
        <v>-24.931485714486517</v>
      </c>
      <c r="AA305" s="53">
        <f t="shared" si="396"/>
        <v>-1426.3871629026125</v>
      </c>
      <c r="AB305" s="53">
        <f t="shared" si="380"/>
        <v>12846.628808271365</v>
      </c>
      <c r="AC305" s="53">
        <f t="shared" ref="AC305:AC323" si="409">-I305*($R304*J305-$R303*J304)/1000</f>
        <v>-66.515066008932095</v>
      </c>
      <c r="AD305" s="53">
        <f t="shared" ref="AD305:AD368" si="410">$B$20*SUM(T305,X305:Y305)</f>
        <v>1198.5666559901138</v>
      </c>
      <c r="AE305" s="53">
        <f t="shared" si="381"/>
        <v>13978.680398252545</v>
      </c>
      <c r="AF305" s="19"/>
      <c r="AG305" s="57"/>
      <c r="AH305" s="19"/>
      <c r="AI305" s="55">
        <f t="shared" si="397"/>
        <v>2</v>
      </c>
      <c r="AJ305" s="27">
        <f t="shared" ref="AJ305:AJ323" si="411">F305</f>
        <v>15091.831248654682</v>
      </c>
      <c r="AK305" s="27">
        <f t="shared" ref="AK305:AK323" si="412">G305</f>
        <v>754.59156243273412</v>
      </c>
      <c r="AL305" s="28">
        <f t="shared" ref="AL305:AL323" si="413">$C$33</f>
        <v>25</v>
      </c>
      <c r="AM305" s="27">
        <f t="shared" si="398"/>
        <v>1000000</v>
      </c>
      <c r="AN305" s="56">
        <f t="shared" si="399"/>
        <v>0.36899999999999999</v>
      </c>
      <c r="AO305" s="52">
        <f t="shared" si="382"/>
        <v>369</v>
      </c>
      <c r="AP305" s="56"/>
      <c r="AQ305" s="9">
        <f t="shared" si="400"/>
        <v>1.2220585263357691</v>
      </c>
      <c r="AR305" s="9">
        <f t="shared" si="401"/>
        <v>0</v>
      </c>
      <c r="AS305" s="30">
        <f t="shared" si="402"/>
        <v>0.99887555109455972</v>
      </c>
      <c r="AT305" s="30">
        <f t="shared" si="403"/>
        <v>1.2206843839634468E-3</v>
      </c>
      <c r="AU305" s="30">
        <f t="shared" si="404"/>
        <v>0</v>
      </c>
      <c r="AV305" s="30">
        <f t="shared" si="383"/>
        <v>0.99765486671059622</v>
      </c>
      <c r="AW305" s="30"/>
      <c r="AX305" s="52">
        <f t="shared" si="405"/>
        <v>301.66041643055706</v>
      </c>
      <c r="AY305" s="52">
        <f t="shared" si="384"/>
        <v>368.13464581621002</v>
      </c>
      <c r="AZ305" s="19"/>
      <c r="BA305" s="30"/>
      <c r="BB305" s="53">
        <f t="shared" si="385"/>
        <v>15050.471007251017</v>
      </c>
      <c r="BC305" s="53">
        <f t="shared" si="386"/>
        <v>-752.52355036255085</v>
      </c>
      <c r="BD305" s="53">
        <f t="shared" si="387"/>
        <v>-24.931485714486517</v>
      </c>
      <c r="BE305" s="53">
        <f t="shared" si="406"/>
        <v>-1220.6843839634469</v>
      </c>
      <c r="BF305" s="53">
        <f t="shared" si="388"/>
        <v>13052.33158721053</v>
      </c>
      <c r="BG305" s="53">
        <f t="shared" ref="BG305:BG323" si="414">-AM305*($R304*AN305-$R303*AN304)/1000</f>
        <v>-66.515066008932095</v>
      </c>
      <c r="BH305" s="53">
        <f t="shared" ref="BH305:BH368" si="415">$B$20*SUM(AX305,BB305:BC305)</f>
        <v>1198.5713601048444</v>
      </c>
      <c r="BI305" s="53">
        <f t="shared" si="389"/>
        <v>14184.387881306442</v>
      </c>
    </row>
    <row r="306" spans="1:61" x14ac:dyDescent="0.2">
      <c r="A306" s="34" t="s">
        <v>70</v>
      </c>
      <c r="B306" s="58">
        <f>B211</f>
        <v>3.2096133711594366E-2</v>
      </c>
      <c r="C306" s="19"/>
      <c r="D306" s="19"/>
      <c r="E306" s="55">
        <f t="shared" si="390"/>
        <v>3</v>
      </c>
      <c r="F306" s="27">
        <f t="shared" ref="F306:F369" si="416">$B$307</f>
        <v>15091.831248654682</v>
      </c>
      <c r="G306" s="27">
        <f t="shared" ref="G306:G369" si="417">F306*$B$123</f>
        <v>754.59156243273412</v>
      </c>
      <c r="H306" s="28">
        <f t="shared" si="407"/>
        <v>25</v>
      </c>
      <c r="I306" s="27">
        <f t="shared" si="391"/>
        <v>1000000</v>
      </c>
      <c r="J306" s="56">
        <f t="shared" si="373"/>
        <v>0.438</v>
      </c>
      <c r="K306" s="52">
        <f t="shared" si="374"/>
        <v>438</v>
      </c>
      <c r="L306" s="56"/>
      <c r="M306" s="96">
        <f t="shared" si="392"/>
        <v>1.5531325570520966</v>
      </c>
      <c r="N306" s="9">
        <v>0</v>
      </c>
      <c r="O306" s="30">
        <f t="shared" si="408"/>
        <v>0.9972594285794607</v>
      </c>
      <c r="P306" s="30">
        <f t="shared" si="393"/>
        <v>1.5488760863539305E-3</v>
      </c>
      <c r="Q306" s="30">
        <f t="shared" si="394"/>
        <v>0</v>
      </c>
      <c r="R306" s="30">
        <f t="shared" si="375"/>
        <v>0.9957105524931068</v>
      </c>
      <c r="S306" s="30"/>
      <c r="T306" s="52">
        <f t="shared" si="395"/>
        <v>367.98872914582103</v>
      </c>
      <c r="U306" s="52">
        <f t="shared" si="376"/>
        <v>436.1212219919808</v>
      </c>
      <c r="V306" s="19"/>
      <c r="W306" s="30"/>
      <c r="X306" s="53">
        <f t="shared" si="377"/>
        <v>15027.095630730688</v>
      </c>
      <c r="Y306" s="53">
        <f t="shared" si="378"/>
        <v>-751.35478153653435</v>
      </c>
      <c r="Z306" s="53">
        <f t="shared" si="379"/>
        <v>-24.892763812327669</v>
      </c>
      <c r="AA306" s="53">
        <f t="shared" si="396"/>
        <v>-1548.8760863539305</v>
      </c>
      <c r="AB306" s="53">
        <f t="shared" si="380"/>
        <v>12701.971999027895</v>
      </c>
      <c r="AC306" s="53">
        <f t="shared" si="409"/>
        <v>-68.284563708871701</v>
      </c>
      <c r="AD306" s="53">
        <f t="shared" si="410"/>
        <v>1202.193581499828</v>
      </c>
      <c r="AE306" s="53">
        <f t="shared" si="381"/>
        <v>13835.881016818852</v>
      </c>
      <c r="AF306" s="19"/>
      <c r="AG306" s="46"/>
      <c r="AH306" s="19"/>
      <c r="AI306" s="55">
        <f t="shared" si="397"/>
        <v>3</v>
      </c>
      <c r="AJ306" s="27">
        <f t="shared" si="411"/>
        <v>15091.831248654682</v>
      </c>
      <c r="AK306" s="27">
        <f t="shared" si="412"/>
        <v>754.59156243273412</v>
      </c>
      <c r="AL306" s="28">
        <f t="shared" si="413"/>
        <v>25</v>
      </c>
      <c r="AM306" s="27">
        <f t="shared" si="398"/>
        <v>1000000</v>
      </c>
      <c r="AN306" s="56">
        <f t="shared" si="399"/>
        <v>0.438</v>
      </c>
      <c r="AO306" s="52">
        <f t="shared" si="382"/>
        <v>438</v>
      </c>
      <c r="AP306" s="56"/>
      <c r="AQ306" s="9">
        <f t="shared" si="400"/>
        <v>1.3288990441277002</v>
      </c>
      <c r="AR306" s="9">
        <f t="shared" si="401"/>
        <v>0</v>
      </c>
      <c r="AS306" s="30">
        <f t="shared" si="402"/>
        <v>0.99765486671059622</v>
      </c>
      <c r="AT306" s="30">
        <f t="shared" si="403"/>
        <v>1.3257825987410595E-3</v>
      </c>
      <c r="AU306" s="30">
        <f t="shared" si="404"/>
        <v>0</v>
      </c>
      <c r="AV306" s="30">
        <f t="shared" si="383"/>
        <v>0.99632908411185517</v>
      </c>
      <c r="AW306" s="30"/>
      <c r="AX306" s="52">
        <f t="shared" si="405"/>
        <v>368.13464581621002</v>
      </c>
      <c r="AY306" s="52">
        <f t="shared" si="384"/>
        <v>436.39213884099257</v>
      </c>
      <c r="AZ306" s="19"/>
      <c r="BA306" s="30"/>
      <c r="BB306" s="53">
        <f t="shared" si="385"/>
        <v>15027.095630730688</v>
      </c>
      <c r="BC306" s="53">
        <f t="shared" si="386"/>
        <v>-751.35478153653435</v>
      </c>
      <c r="BD306" s="53">
        <f t="shared" si="387"/>
        <v>-24.892763812327669</v>
      </c>
      <c r="BE306" s="53">
        <f t="shared" si="406"/>
        <v>-1325.7825987410595</v>
      </c>
      <c r="BF306" s="53">
        <f t="shared" si="388"/>
        <v>12925.065486640766</v>
      </c>
      <c r="BG306" s="53">
        <f t="shared" si="414"/>
        <v>-68.284563708871701</v>
      </c>
      <c r="BH306" s="53">
        <f t="shared" si="415"/>
        <v>1202.2055606943109</v>
      </c>
      <c r="BI306" s="53">
        <f t="shared" si="389"/>
        <v>14058.986483626204</v>
      </c>
    </row>
    <row r="307" spans="1:61" x14ac:dyDescent="0.2">
      <c r="A307" s="45" t="s">
        <v>71</v>
      </c>
      <c r="B307" s="97">
        <v>15091.831248654682</v>
      </c>
      <c r="C307" s="19"/>
      <c r="D307" s="36"/>
      <c r="E307" s="55">
        <f t="shared" si="390"/>
        <v>4</v>
      </c>
      <c r="F307" s="27">
        <f t="shared" si="416"/>
        <v>15091.831248654682</v>
      </c>
      <c r="G307" s="27">
        <f t="shared" si="417"/>
        <v>754.59156243273412</v>
      </c>
      <c r="H307" s="28">
        <f t="shared" si="407"/>
        <v>25</v>
      </c>
      <c r="I307" s="27">
        <f t="shared" si="391"/>
        <v>1000000</v>
      </c>
      <c r="J307" s="56">
        <f t="shared" si="373"/>
        <v>0.50900000000000001</v>
      </c>
      <c r="K307" s="52">
        <f t="shared" si="374"/>
        <v>509</v>
      </c>
      <c r="L307" s="56"/>
      <c r="M307" s="96">
        <f t="shared" si="392"/>
        <v>1.6902913329606097</v>
      </c>
      <c r="N307" s="9">
        <v>0</v>
      </c>
      <c r="O307" s="30">
        <f t="shared" si="408"/>
        <v>0.9957105524931068</v>
      </c>
      <c r="P307" s="30">
        <f t="shared" si="393"/>
        <v>1.6830409170165185E-3</v>
      </c>
      <c r="Q307" s="30">
        <f t="shared" si="394"/>
        <v>0</v>
      </c>
      <c r="R307" s="30">
        <f t="shared" si="375"/>
        <v>0.99402751157609026</v>
      </c>
      <c r="S307" s="30"/>
      <c r="T307" s="52">
        <f t="shared" si="395"/>
        <v>436.1212219919808</v>
      </c>
      <c r="U307" s="52">
        <f t="shared" si="376"/>
        <v>505.96000339222996</v>
      </c>
      <c r="V307" s="19"/>
      <c r="W307" s="30"/>
      <c r="X307" s="53">
        <f t="shared" si="377"/>
        <v>15001.695461226493</v>
      </c>
      <c r="Y307" s="53">
        <f t="shared" si="378"/>
        <v>-750.08477306132465</v>
      </c>
      <c r="Z307" s="53">
        <f t="shared" si="379"/>
        <v>-24.850687789402258</v>
      </c>
      <c r="AA307" s="53">
        <f t="shared" si="396"/>
        <v>-1683.0409170165185</v>
      </c>
      <c r="AB307" s="53">
        <f t="shared" si="380"/>
        <v>12543.719083359249</v>
      </c>
      <c r="AC307" s="53">
        <f t="shared" si="409"/>
        <v>-70.017041501187549</v>
      </c>
      <c r="AD307" s="53">
        <f t="shared" si="410"/>
        <v>1205.8060028163127</v>
      </c>
      <c r="AE307" s="53">
        <f t="shared" si="381"/>
        <v>13679.508044674374</v>
      </c>
      <c r="AF307" s="19"/>
      <c r="AG307" s="46"/>
      <c r="AH307" s="19"/>
      <c r="AI307" s="55">
        <f t="shared" si="397"/>
        <v>4</v>
      </c>
      <c r="AJ307" s="27">
        <f t="shared" si="411"/>
        <v>15091.831248654682</v>
      </c>
      <c r="AK307" s="27">
        <f t="shared" si="412"/>
        <v>754.59156243273412</v>
      </c>
      <c r="AL307" s="28">
        <f t="shared" si="413"/>
        <v>25</v>
      </c>
      <c r="AM307" s="27">
        <f t="shared" si="398"/>
        <v>1000000</v>
      </c>
      <c r="AN307" s="56">
        <f t="shared" si="399"/>
        <v>0.50900000000000001</v>
      </c>
      <c r="AO307" s="52">
        <f t="shared" si="382"/>
        <v>509</v>
      </c>
      <c r="AP307" s="56"/>
      <c r="AQ307" s="9">
        <f t="shared" si="400"/>
        <v>1.4462555217644217</v>
      </c>
      <c r="AR307" s="9">
        <f t="shared" si="401"/>
        <v>0</v>
      </c>
      <c r="AS307" s="30">
        <f t="shared" si="402"/>
        <v>0.99632908411185517</v>
      </c>
      <c r="AT307" s="30">
        <f t="shared" si="403"/>
        <v>1.4409464393912595E-3</v>
      </c>
      <c r="AU307" s="30">
        <f t="shared" si="404"/>
        <v>0</v>
      </c>
      <c r="AV307" s="30">
        <f t="shared" si="383"/>
        <v>0.99488813767246387</v>
      </c>
      <c r="AW307" s="30"/>
      <c r="AX307" s="52">
        <f t="shared" si="405"/>
        <v>436.39213884099257</v>
      </c>
      <c r="AY307" s="52">
        <f t="shared" si="384"/>
        <v>506.39806207528409</v>
      </c>
      <c r="AZ307" s="19"/>
      <c r="BA307" s="30"/>
      <c r="BB307" s="53">
        <f t="shared" si="385"/>
        <v>15001.695461226493</v>
      </c>
      <c r="BC307" s="53">
        <f t="shared" si="386"/>
        <v>-750.08477306132465</v>
      </c>
      <c r="BD307" s="53">
        <f t="shared" si="387"/>
        <v>-24.850687789402258</v>
      </c>
      <c r="BE307" s="53">
        <f t="shared" si="406"/>
        <v>-1440.9464393912594</v>
      </c>
      <c r="BF307" s="53">
        <f t="shared" si="388"/>
        <v>12785.813560984509</v>
      </c>
      <c r="BG307" s="53">
        <f t="shared" si="414"/>
        <v>-70.017041501187549</v>
      </c>
      <c r="BH307" s="53">
        <f t="shared" si="415"/>
        <v>1205.828244042174</v>
      </c>
      <c r="BI307" s="53">
        <f t="shared" si="389"/>
        <v>13921.624763525495</v>
      </c>
    </row>
    <row r="308" spans="1:61" x14ac:dyDescent="0.2">
      <c r="A308" s="19"/>
      <c r="B308" s="19"/>
      <c r="C308" s="19"/>
      <c r="D308" s="21"/>
      <c r="E308" s="55">
        <f t="shared" si="390"/>
        <v>5</v>
      </c>
      <c r="F308" s="27">
        <f t="shared" si="416"/>
        <v>15091.831248654682</v>
      </c>
      <c r="G308" s="27">
        <f t="shared" si="417"/>
        <v>754.59156243273412</v>
      </c>
      <c r="H308" s="28">
        <f t="shared" si="407"/>
        <v>25</v>
      </c>
      <c r="I308" s="27">
        <f t="shared" si="391"/>
        <v>1000000</v>
      </c>
      <c r="J308" s="56">
        <f t="shared" si="373"/>
        <v>0.58399999999999996</v>
      </c>
      <c r="K308" s="52">
        <f t="shared" si="374"/>
        <v>584</v>
      </c>
      <c r="L308" s="56"/>
      <c r="M308" s="96">
        <f t="shared" si="392"/>
        <v>1.8407637069377385</v>
      </c>
      <c r="N308" s="9">
        <v>0</v>
      </c>
      <c r="O308" s="30">
        <f t="shared" si="408"/>
        <v>0.99402751157609026</v>
      </c>
      <c r="P308" s="30">
        <f t="shared" si="393"/>
        <v>1.8297697670068998E-3</v>
      </c>
      <c r="Q308" s="30">
        <f t="shared" si="394"/>
        <v>0</v>
      </c>
      <c r="R308" s="30">
        <f t="shared" si="375"/>
        <v>0.99219774180908338</v>
      </c>
      <c r="S308" s="30"/>
      <c r="T308" s="52">
        <f t="shared" si="395"/>
        <v>505.96000339222996</v>
      </c>
      <c r="U308" s="52">
        <f t="shared" si="376"/>
        <v>579.44348121650467</v>
      </c>
      <c r="V308" s="19"/>
      <c r="W308" s="30"/>
      <c r="X308" s="53">
        <f t="shared" si="377"/>
        <v>14974.080884678935</v>
      </c>
      <c r="Y308" s="53">
        <f t="shared" si="378"/>
        <v>-748.70404423394677</v>
      </c>
      <c r="Z308" s="53">
        <f t="shared" si="379"/>
        <v>-24.804943545227083</v>
      </c>
      <c r="AA308" s="53">
        <f t="shared" si="396"/>
        <v>-1829.7697670068999</v>
      </c>
      <c r="AB308" s="53">
        <f t="shared" si="380"/>
        <v>12370.802129892862</v>
      </c>
      <c r="AC308" s="53">
        <f t="shared" si="409"/>
        <v>-73.695395541445322</v>
      </c>
      <c r="AD308" s="53">
        <f t="shared" si="410"/>
        <v>1209.3857992821968</v>
      </c>
      <c r="AE308" s="53">
        <f t="shared" si="381"/>
        <v>13506.492533633613</v>
      </c>
      <c r="AF308" s="19"/>
      <c r="AG308" s="46"/>
      <c r="AH308" s="19"/>
      <c r="AI308" s="55">
        <f t="shared" si="397"/>
        <v>5</v>
      </c>
      <c r="AJ308" s="27">
        <f t="shared" si="411"/>
        <v>15091.831248654682</v>
      </c>
      <c r="AK308" s="27">
        <f t="shared" si="412"/>
        <v>754.59156243273412</v>
      </c>
      <c r="AL308" s="28">
        <f t="shared" si="413"/>
        <v>25</v>
      </c>
      <c r="AM308" s="27">
        <f t="shared" si="398"/>
        <v>1000000</v>
      </c>
      <c r="AN308" s="56">
        <f t="shared" si="399"/>
        <v>0.58399999999999996</v>
      </c>
      <c r="AO308" s="52">
        <f t="shared" si="382"/>
        <v>584</v>
      </c>
      <c r="AP308" s="56"/>
      <c r="AQ308" s="9">
        <f t="shared" si="400"/>
        <v>1.5750034467486027</v>
      </c>
      <c r="AR308" s="9">
        <f t="shared" si="401"/>
        <v>0</v>
      </c>
      <c r="AS308" s="30">
        <f t="shared" si="402"/>
        <v>0.99488813767246387</v>
      </c>
      <c r="AT308" s="30">
        <f t="shared" si="403"/>
        <v>1.5669522459634288E-3</v>
      </c>
      <c r="AU308" s="30">
        <f t="shared" si="404"/>
        <v>0</v>
      </c>
      <c r="AV308" s="30">
        <f t="shared" si="383"/>
        <v>0.99332118542650039</v>
      </c>
      <c r="AW308" s="30"/>
      <c r="AX308" s="52">
        <f t="shared" si="405"/>
        <v>506.39806207528409</v>
      </c>
      <c r="AY308" s="52">
        <f t="shared" si="384"/>
        <v>580.09957228907626</v>
      </c>
      <c r="AZ308" s="19"/>
      <c r="BA308" s="30"/>
      <c r="BB308" s="53">
        <f t="shared" si="385"/>
        <v>14974.080884678935</v>
      </c>
      <c r="BC308" s="53">
        <f t="shared" si="386"/>
        <v>-748.70404423394677</v>
      </c>
      <c r="BD308" s="53">
        <f t="shared" si="387"/>
        <v>-24.804943545227083</v>
      </c>
      <c r="BE308" s="53">
        <f t="shared" si="406"/>
        <v>-1566.9522459634288</v>
      </c>
      <c r="BF308" s="53">
        <f t="shared" si="388"/>
        <v>12633.619650936333</v>
      </c>
      <c r="BG308" s="53">
        <f t="shared" si="414"/>
        <v>-73.695395541445322</v>
      </c>
      <c r="BH308" s="53">
        <f t="shared" si="415"/>
        <v>1209.4217622064143</v>
      </c>
      <c r="BI308" s="53">
        <f t="shared" si="389"/>
        <v>13769.346017601303</v>
      </c>
    </row>
    <row r="309" spans="1:61" x14ac:dyDescent="0.2">
      <c r="A309" s="19"/>
      <c r="B309" s="19"/>
      <c r="C309" s="19"/>
      <c r="D309" s="21"/>
      <c r="E309" s="55">
        <f t="shared" si="390"/>
        <v>6</v>
      </c>
      <c r="F309" s="27">
        <f t="shared" si="416"/>
        <v>15091.831248654682</v>
      </c>
      <c r="G309" s="27">
        <f t="shared" si="417"/>
        <v>754.59156243273412</v>
      </c>
      <c r="H309" s="28">
        <f t="shared" si="407"/>
        <v>25</v>
      </c>
      <c r="I309" s="27">
        <f t="shared" si="391"/>
        <v>1000000</v>
      </c>
      <c r="J309" s="56">
        <f t="shared" si="373"/>
        <v>0.66100000000000003</v>
      </c>
      <c r="K309" s="52">
        <f t="shared" si="374"/>
        <v>661</v>
      </c>
      <c r="L309" s="56"/>
      <c r="M309" s="96">
        <f t="shared" si="392"/>
        <v>2.0063049989834814</v>
      </c>
      <c r="N309" s="9">
        <v>0</v>
      </c>
      <c r="O309" s="30">
        <f t="shared" si="408"/>
        <v>0.99219774180908338</v>
      </c>
      <c r="P309" s="30">
        <f t="shared" si="393"/>
        <v>1.9906512893716854E-3</v>
      </c>
      <c r="Q309" s="30">
        <f t="shared" si="394"/>
        <v>0</v>
      </c>
      <c r="R309" s="30">
        <f t="shared" si="375"/>
        <v>0.99020709051971167</v>
      </c>
      <c r="S309" s="30"/>
      <c r="T309" s="52">
        <f t="shared" si="395"/>
        <v>579.44348121650467</v>
      </c>
      <c r="U309" s="52">
        <f t="shared" si="376"/>
        <v>654.52688683352937</v>
      </c>
      <c r="V309" s="19"/>
      <c r="W309" s="30"/>
      <c r="X309" s="53">
        <f t="shared" si="377"/>
        <v>14944.038311344821</v>
      </c>
      <c r="Y309" s="53">
        <f t="shared" si="378"/>
        <v>-747.20191556724103</v>
      </c>
      <c r="Z309" s="53">
        <f t="shared" si="379"/>
        <v>-24.755177262992792</v>
      </c>
      <c r="AA309" s="53">
        <f t="shared" si="396"/>
        <v>-1990.6512893716854</v>
      </c>
      <c r="AB309" s="53">
        <f t="shared" si="380"/>
        <v>12181.429929142902</v>
      </c>
      <c r="AC309" s="53">
        <f t="shared" si="409"/>
        <v>-75.330640575367539</v>
      </c>
      <c r="AD309" s="53">
        <f t="shared" si="410"/>
        <v>1213.0754485416476</v>
      </c>
      <c r="AE309" s="53">
        <f t="shared" si="381"/>
        <v>13319.174737109181</v>
      </c>
      <c r="AF309" s="19"/>
      <c r="AG309" s="46"/>
      <c r="AH309" s="19"/>
      <c r="AI309" s="55">
        <f t="shared" si="397"/>
        <v>6</v>
      </c>
      <c r="AJ309" s="27">
        <f t="shared" si="411"/>
        <v>15091.831248654682</v>
      </c>
      <c r="AK309" s="27">
        <f t="shared" si="412"/>
        <v>754.59156243273412</v>
      </c>
      <c r="AL309" s="28">
        <f t="shared" si="413"/>
        <v>25</v>
      </c>
      <c r="AM309" s="27">
        <f t="shared" si="398"/>
        <v>1000000</v>
      </c>
      <c r="AN309" s="56">
        <f t="shared" si="399"/>
        <v>0.66100000000000003</v>
      </c>
      <c r="AO309" s="52">
        <f t="shared" si="382"/>
        <v>661</v>
      </c>
      <c r="AP309" s="56"/>
      <c r="AQ309" s="9">
        <f t="shared" si="400"/>
        <v>1.7166447147552415</v>
      </c>
      <c r="AR309" s="9">
        <f t="shared" si="401"/>
        <v>0</v>
      </c>
      <c r="AS309" s="30">
        <f t="shared" si="402"/>
        <v>0.99332118542650039</v>
      </c>
      <c r="AT309" s="30">
        <f t="shared" si="403"/>
        <v>1.7051795630168131E-3</v>
      </c>
      <c r="AU309" s="30">
        <f t="shared" si="404"/>
        <v>0</v>
      </c>
      <c r="AV309" s="30">
        <f t="shared" si="383"/>
        <v>0.99161600586348353</v>
      </c>
      <c r="AW309" s="30"/>
      <c r="AX309" s="52">
        <f t="shared" si="405"/>
        <v>580.09957228907626</v>
      </c>
      <c r="AY309" s="52">
        <f t="shared" si="384"/>
        <v>655.45817987576265</v>
      </c>
      <c r="AZ309" s="19"/>
      <c r="BA309" s="30"/>
      <c r="BB309" s="53">
        <f t="shared" si="385"/>
        <v>14944.038311344821</v>
      </c>
      <c r="BC309" s="53">
        <f t="shared" si="386"/>
        <v>-747.20191556724103</v>
      </c>
      <c r="BD309" s="53">
        <f t="shared" si="387"/>
        <v>-24.755177262992792</v>
      </c>
      <c r="BE309" s="53">
        <f t="shared" si="406"/>
        <v>-1705.1795630168131</v>
      </c>
      <c r="BF309" s="53">
        <f t="shared" si="388"/>
        <v>12466.901655497775</v>
      </c>
      <c r="BG309" s="53">
        <f t="shared" si="414"/>
        <v>-75.330640575367539</v>
      </c>
      <c r="BH309" s="53">
        <f t="shared" si="415"/>
        <v>1213.1293110820684</v>
      </c>
      <c r="BI309" s="53">
        <f t="shared" si="389"/>
        <v>13604.700326004475</v>
      </c>
    </row>
    <row r="310" spans="1:61" x14ac:dyDescent="0.2">
      <c r="A310" s="220" t="s">
        <v>72</v>
      </c>
      <c r="B310" s="220"/>
      <c r="C310" s="59"/>
      <c r="D310" s="21"/>
      <c r="E310" s="55">
        <f t="shared" si="390"/>
        <v>7</v>
      </c>
      <c r="F310" s="27">
        <f t="shared" si="416"/>
        <v>15091.831248654682</v>
      </c>
      <c r="G310" s="27">
        <f t="shared" si="417"/>
        <v>754.59156243273412</v>
      </c>
      <c r="H310" s="28">
        <f t="shared" si="407"/>
        <v>25</v>
      </c>
      <c r="I310" s="27">
        <f t="shared" si="391"/>
        <v>1000000</v>
      </c>
      <c r="J310" s="56">
        <f t="shared" si="373"/>
        <v>0.74099999999999999</v>
      </c>
      <c r="K310" s="52">
        <f t="shared" si="374"/>
        <v>741</v>
      </c>
      <c r="L310" s="56"/>
      <c r="M310" s="96">
        <f t="shared" si="392"/>
        <v>2.1871053257687421</v>
      </c>
      <c r="N310" s="9">
        <v>0</v>
      </c>
      <c r="O310" s="30">
        <f t="shared" si="408"/>
        <v>0.99020709051971167</v>
      </c>
      <c r="P310" s="30">
        <f t="shared" si="393"/>
        <v>2.165687201289632E-3</v>
      </c>
      <c r="Q310" s="30">
        <f t="shared" si="394"/>
        <v>0</v>
      </c>
      <c r="R310" s="30">
        <f t="shared" si="375"/>
        <v>0.98804140331842205</v>
      </c>
      <c r="S310" s="30"/>
      <c r="T310" s="52">
        <f t="shared" si="395"/>
        <v>654.52688683352937</v>
      </c>
      <c r="U310" s="52">
        <f t="shared" si="376"/>
        <v>732.1386798589507</v>
      </c>
      <c r="V310" s="19"/>
      <c r="W310" s="30"/>
      <c r="X310" s="53">
        <f t="shared" si="377"/>
        <v>14911.354125565585</v>
      </c>
      <c r="Y310" s="53">
        <f t="shared" si="378"/>
        <v>-745.56770627827927</v>
      </c>
      <c r="Z310" s="53">
        <f t="shared" si="379"/>
        <v>-24.701035082960551</v>
      </c>
      <c r="AA310" s="53">
        <f t="shared" si="396"/>
        <v>-2165.687201289632</v>
      </c>
      <c r="AB310" s="53">
        <f t="shared" si="380"/>
        <v>11975.398182914712</v>
      </c>
      <c r="AC310" s="53">
        <f t="shared" si="409"/>
        <v>-77.900746739302136</v>
      </c>
      <c r="AD310" s="53">
        <f t="shared" si="410"/>
        <v>1216.6904228270173</v>
      </c>
      <c r="AE310" s="53">
        <f t="shared" si="381"/>
        <v>13114.187859002428</v>
      </c>
      <c r="AF310" s="19"/>
      <c r="AG310" s="46"/>
      <c r="AH310" s="19"/>
      <c r="AI310" s="55">
        <f t="shared" si="397"/>
        <v>7</v>
      </c>
      <c r="AJ310" s="27">
        <f t="shared" si="411"/>
        <v>15091.831248654682</v>
      </c>
      <c r="AK310" s="27">
        <f t="shared" si="412"/>
        <v>754.59156243273412</v>
      </c>
      <c r="AL310" s="28">
        <f t="shared" si="413"/>
        <v>25</v>
      </c>
      <c r="AM310" s="27">
        <f t="shared" si="398"/>
        <v>1000000</v>
      </c>
      <c r="AN310" s="56">
        <f t="shared" si="399"/>
        <v>0.74099999999999999</v>
      </c>
      <c r="AO310" s="52">
        <f t="shared" si="382"/>
        <v>741</v>
      </c>
      <c r="AP310" s="56"/>
      <c r="AQ310" s="9">
        <f t="shared" si="400"/>
        <v>1.87134199436088</v>
      </c>
      <c r="AR310" s="9">
        <f t="shared" si="401"/>
        <v>0</v>
      </c>
      <c r="AS310" s="30">
        <f t="shared" si="402"/>
        <v>0.99161600586348353</v>
      </c>
      <c r="AT310" s="30">
        <f t="shared" si="403"/>
        <v>1.8556526740527413E-3</v>
      </c>
      <c r="AU310" s="30">
        <f t="shared" si="404"/>
        <v>0</v>
      </c>
      <c r="AV310" s="30">
        <f t="shared" si="383"/>
        <v>0.98976035318943079</v>
      </c>
      <c r="AW310" s="30"/>
      <c r="AX310" s="52">
        <f t="shared" si="405"/>
        <v>655.45817987576265</v>
      </c>
      <c r="AY310" s="52">
        <f t="shared" si="384"/>
        <v>733.41242171336819</v>
      </c>
      <c r="AZ310" s="19"/>
      <c r="BA310" s="30"/>
      <c r="BB310" s="53">
        <f t="shared" si="385"/>
        <v>14911.354125565585</v>
      </c>
      <c r="BC310" s="53">
        <f t="shared" si="386"/>
        <v>-745.56770627827927</v>
      </c>
      <c r="BD310" s="53">
        <f t="shared" si="387"/>
        <v>-24.701035082960551</v>
      </c>
      <c r="BE310" s="53">
        <f t="shared" si="406"/>
        <v>-1855.6526740527413</v>
      </c>
      <c r="BF310" s="53">
        <f t="shared" si="388"/>
        <v>12285.432710151605</v>
      </c>
      <c r="BG310" s="53">
        <f t="shared" si="414"/>
        <v>-77.900746739302136</v>
      </c>
      <c r="BH310" s="53">
        <f t="shared" si="415"/>
        <v>1216.766878385137</v>
      </c>
      <c r="BI310" s="53">
        <f t="shared" si="389"/>
        <v>13424.298841797439</v>
      </c>
    </row>
    <row r="311" spans="1:61" x14ac:dyDescent="0.2">
      <c r="A311" s="37" t="s">
        <v>8</v>
      </c>
      <c r="B311" s="37" t="s">
        <v>73</v>
      </c>
      <c r="C311" s="59"/>
      <c r="D311" s="21"/>
      <c r="E311" s="55">
        <f t="shared" si="390"/>
        <v>8</v>
      </c>
      <c r="F311" s="27">
        <f t="shared" si="416"/>
        <v>15091.831248654682</v>
      </c>
      <c r="G311" s="27">
        <f t="shared" si="417"/>
        <v>754.59156243273412</v>
      </c>
      <c r="H311" s="28">
        <f t="shared" si="407"/>
        <v>25</v>
      </c>
      <c r="I311" s="27">
        <f t="shared" si="391"/>
        <v>1000000</v>
      </c>
      <c r="J311" s="56">
        <f t="shared" si="373"/>
        <v>0.82499999999999996</v>
      </c>
      <c r="K311" s="52">
        <f t="shared" si="374"/>
        <v>825</v>
      </c>
      <c r="L311" s="56"/>
      <c r="M311" s="96">
        <f t="shared" si="392"/>
        <v>2.387234329377383</v>
      </c>
      <c r="N311" s="9">
        <v>0</v>
      </c>
      <c r="O311" s="30">
        <f t="shared" si="408"/>
        <v>0.98804140331842205</v>
      </c>
      <c r="P311" s="30">
        <f t="shared" si="393"/>
        <v>2.3586863568479414E-3</v>
      </c>
      <c r="Q311" s="30">
        <f t="shared" si="394"/>
        <v>0</v>
      </c>
      <c r="R311" s="30">
        <f t="shared" si="375"/>
        <v>0.98568271696157406</v>
      </c>
      <c r="S311" s="30"/>
      <c r="T311" s="52">
        <f t="shared" si="395"/>
        <v>732.1386798589507</v>
      </c>
      <c r="U311" s="52">
        <f t="shared" si="376"/>
        <v>813.18824149329862</v>
      </c>
      <c r="V311" s="19"/>
      <c r="W311" s="30"/>
      <c r="X311" s="53">
        <f t="shared" si="377"/>
        <v>14875.757229099532</v>
      </c>
      <c r="Y311" s="53">
        <f t="shared" si="378"/>
        <v>-743.78786145497656</v>
      </c>
      <c r="Z311" s="53">
        <f t="shared" si="379"/>
        <v>-24.642067924039353</v>
      </c>
      <c r="AA311" s="53">
        <f t="shared" si="396"/>
        <v>-2358.6863568479416</v>
      </c>
      <c r="AB311" s="53">
        <f t="shared" si="380"/>
        <v>11748.640942872573</v>
      </c>
      <c r="AC311" s="53">
        <f t="shared" si="409"/>
        <v>-81.390703662591832</v>
      </c>
      <c r="AD311" s="53">
        <f t="shared" si="410"/>
        <v>1220.2858017714336</v>
      </c>
      <c r="AE311" s="53">
        <f t="shared" si="381"/>
        <v>12887.536040981415</v>
      </c>
      <c r="AF311" s="19"/>
      <c r="AG311" s="46"/>
      <c r="AH311" s="19"/>
      <c r="AI311" s="55">
        <f t="shared" si="397"/>
        <v>8</v>
      </c>
      <c r="AJ311" s="27">
        <f t="shared" si="411"/>
        <v>15091.831248654682</v>
      </c>
      <c r="AK311" s="27">
        <f t="shared" si="412"/>
        <v>754.59156243273412</v>
      </c>
      <c r="AL311" s="28">
        <f t="shared" si="413"/>
        <v>25</v>
      </c>
      <c r="AM311" s="27">
        <f t="shared" si="398"/>
        <v>1000000</v>
      </c>
      <c r="AN311" s="56">
        <f t="shared" si="399"/>
        <v>0.82499999999999996</v>
      </c>
      <c r="AO311" s="52">
        <f t="shared" si="382"/>
        <v>825</v>
      </c>
      <c r="AP311" s="56"/>
      <c r="AQ311" s="9">
        <f t="shared" si="400"/>
        <v>2.0425773730735237</v>
      </c>
      <c r="AR311" s="9">
        <f t="shared" si="401"/>
        <v>0</v>
      </c>
      <c r="AS311" s="30">
        <f t="shared" si="402"/>
        <v>0.98976035318943079</v>
      </c>
      <c r="AT311" s="30">
        <f t="shared" si="403"/>
        <v>2.0216621021899909E-3</v>
      </c>
      <c r="AU311" s="30">
        <f t="shared" si="404"/>
        <v>0</v>
      </c>
      <c r="AV311" s="30">
        <f t="shared" si="383"/>
        <v>0.98773869108724077</v>
      </c>
      <c r="AW311" s="30"/>
      <c r="AX311" s="52">
        <f t="shared" si="405"/>
        <v>733.41242171336819</v>
      </c>
      <c r="AY311" s="52">
        <f t="shared" si="384"/>
        <v>814.88442014697364</v>
      </c>
      <c r="AZ311" s="19"/>
      <c r="BA311" s="30"/>
      <c r="BB311" s="53">
        <f t="shared" si="385"/>
        <v>14875.757229099532</v>
      </c>
      <c r="BC311" s="53">
        <f t="shared" si="386"/>
        <v>-743.78786145497656</v>
      </c>
      <c r="BD311" s="53">
        <f t="shared" si="387"/>
        <v>-24.642067924039353</v>
      </c>
      <c r="BE311" s="53">
        <f t="shared" si="406"/>
        <v>-2021.6621021899909</v>
      </c>
      <c r="BF311" s="53">
        <f t="shared" si="388"/>
        <v>12085.665197530525</v>
      </c>
      <c r="BG311" s="53">
        <f t="shared" si="414"/>
        <v>-81.390703662591832</v>
      </c>
      <c r="BH311" s="53">
        <f t="shared" si="415"/>
        <v>1220.390371053028</v>
      </c>
      <c r="BI311" s="53">
        <f t="shared" si="389"/>
        <v>13224.664864920962</v>
      </c>
    </row>
    <row r="312" spans="1:61" x14ac:dyDescent="0.2">
      <c r="A312" s="21">
        <v>1</v>
      </c>
      <c r="B312" s="59">
        <f>B217</f>
        <v>0.8</v>
      </c>
      <c r="C312" s="19"/>
      <c r="D312" s="21"/>
      <c r="E312" s="55">
        <f t="shared" si="390"/>
        <v>9</v>
      </c>
      <c r="F312" s="27">
        <f t="shared" si="416"/>
        <v>15091.831248654682</v>
      </c>
      <c r="G312" s="27">
        <f t="shared" si="417"/>
        <v>754.59156243273412</v>
      </c>
      <c r="H312" s="28">
        <f t="shared" si="407"/>
        <v>25</v>
      </c>
      <c r="I312" s="27">
        <f t="shared" si="391"/>
        <v>1000000</v>
      </c>
      <c r="J312" s="56">
        <f t="shared" si="373"/>
        <v>0.91100000000000003</v>
      </c>
      <c r="K312" s="52">
        <f t="shared" si="374"/>
        <v>911</v>
      </c>
      <c r="L312" s="56"/>
      <c r="M312" s="96">
        <f t="shared" si="392"/>
        <v>2.6094385895298609</v>
      </c>
      <c r="N312" s="9">
        <v>0</v>
      </c>
      <c r="O312" s="30">
        <f t="shared" si="408"/>
        <v>0.98568271696157406</v>
      </c>
      <c r="P312" s="30">
        <f t="shared" si="393"/>
        <v>2.572078518672171E-3</v>
      </c>
      <c r="Q312" s="30">
        <f t="shared" si="394"/>
        <v>0</v>
      </c>
      <c r="R312" s="30">
        <f t="shared" si="375"/>
        <v>0.98311063844290192</v>
      </c>
      <c r="S312" s="30"/>
      <c r="T312" s="52">
        <f t="shared" si="395"/>
        <v>813.18824149329862</v>
      </c>
      <c r="U312" s="52">
        <f t="shared" si="376"/>
        <v>895.61379162148364</v>
      </c>
      <c r="V312" s="19"/>
      <c r="W312" s="30"/>
      <c r="X312" s="53">
        <f t="shared" si="377"/>
        <v>14836.939854137441</v>
      </c>
      <c r="Y312" s="53">
        <f t="shared" si="378"/>
        <v>-741.84699270687213</v>
      </c>
      <c r="Z312" s="53">
        <f t="shared" si="379"/>
        <v>-24.577765961072547</v>
      </c>
      <c r="AA312" s="53">
        <f t="shared" si="396"/>
        <v>-2572.078518672171</v>
      </c>
      <c r="AB312" s="53">
        <f t="shared" si="380"/>
        <v>11498.436576797325</v>
      </c>
      <c r="AC312" s="53">
        <f t="shared" si="409"/>
        <v>-82.822797414295891</v>
      </c>
      <c r="AD312" s="53">
        <f t="shared" si="410"/>
        <v>1223.9122388356734</v>
      </c>
      <c r="AE312" s="53">
        <f t="shared" si="381"/>
        <v>12639.526018218703</v>
      </c>
      <c r="AF312" s="19"/>
      <c r="AG312" s="46"/>
      <c r="AH312" s="19"/>
      <c r="AI312" s="55">
        <f t="shared" si="397"/>
        <v>9</v>
      </c>
      <c r="AJ312" s="27">
        <f t="shared" si="411"/>
        <v>15091.831248654682</v>
      </c>
      <c r="AK312" s="27">
        <f t="shared" si="412"/>
        <v>754.59156243273412</v>
      </c>
      <c r="AL312" s="28">
        <f t="shared" si="413"/>
        <v>25</v>
      </c>
      <c r="AM312" s="27">
        <f t="shared" si="398"/>
        <v>1000000</v>
      </c>
      <c r="AN312" s="56">
        <f t="shared" si="399"/>
        <v>0.91100000000000003</v>
      </c>
      <c r="AO312" s="52">
        <f t="shared" si="382"/>
        <v>911</v>
      </c>
      <c r="AP312" s="56"/>
      <c r="AQ312" s="9">
        <f t="shared" si="400"/>
        <v>2.2327008931664873</v>
      </c>
      <c r="AR312" s="9">
        <f t="shared" si="401"/>
        <v>0</v>
      </c>
      <c r="AS312" s="30">
        <f t="shared" si="402"/>
        <v>0.98773869108724077</v>
      </c>
      <c r="AT312" s="30">
        <f t="shared" si="403"/>
        <v>2.2053250578055795E-3</v>
      </c>
      <c r="AU312" s="30">
        <f t="shared" si="404"/>
        <v>0</v>
      </c>
      <c r="AV312" s="30">
        <f t="shared" si="383"/>
        <v>0.9855333660294352</v>
      </c>
      <c r="AW312" s="30"/>
      <c r="AX312" s="52">
        <f t="shared" si="405"/>
        <v>814.88442014697364</v>
      </c>
      <c r="AY312" s="52">
        <f t="shared" si="384"/>
        <v>897.82089645281542</v>
      </c>
      <c r="AZ312" s="19"/>
      <c r="BA312" s="30"/>
      <c r="BB312" s="53">
        <f t="shared" si="385"/>
        <v>14836.939854137441</v>
      </c>
      <c r="BC312" s="53">
        <f t="shared" si="386"/>
        <v>-741.84699270687213</v>
      </c>
      <c r="BD312" s="53">
        <f t="shared" si="387"/>
        <v>-24.577765961072547</v>
      </c>
      <c r="BE312" s="53">
        <f t="shared" si="406"/>
        <v>-2205.3250578055795</v>
      </c>
      <c r="BF312" s="53">
        <f t="shared" si="388"/>
        <v>11865.190037663917</v>
      </c>
      <c r="BG312" s="53">
        <f t="shared" si="414"/>
        <v>-82.822797414295891</v>
      </c>
      <c r="BH312" s="53">
        <f t="shared" si="415"/>
        <v>1224.0514885452242</v>
      </c>
      <c r="BI312" s="53">
        <f t="shared" si="389"/>
        <v>13006.418728794846</v>
      </c>
    </row>
    <row r="313" spans="1:61" x14ac:dyDescent="0.2">
      <c r="A313" s="39" t="s">
        <v>74</v>
      </c>
      <c r="B313" s="59">
        <f>B218</f>
        <v>0.05</v>
      </c>
      <c r="C313" s="19"/>
      <c r="D313" s="21"/>
      <c r="E313" s="55">
        <f t="shared" si="390"/>
        <v>10</v>
      </c>
      <c r="F313" s="27">
        <f t="shared" si="416"/>
        <v>15091.831248654682</v>
      </c>
      <c r="G313" s="27">
        <f t="shared" si="417"/>
        <v>754.59156243273412</v>
      </c>
      <c r="H313" s="28">
        <f t="shared" ref="H313:H376" si="418">$B$33</f>
        <v>25</v>
      </c>
      <c r="I313" s="27">
        <f t="shared" si="391"/>
        <v>1000000</v>
      </c>
      <c r="J313" s="56">
        <f t="shared" si="373"/>
        <v>1</v>
      </c>
      <c r="K313" s="52">
        <f t="shared" si="374"/>
        <v>1000</v>
      </c>
      <c r="L313" s="56"/>
      <c r="M313" s="96">
        <f t="shared" si="392"/>
        <v>2.856316576086404</v>
      </c>
      <c r="N313" s="9">
        <v>0</v>
      </c>
      <c r="O313" s="30">
        <f t="shared" si="408"/>
        <v>0.98311063844290192</v>
      </c>
      <c r="P313" s="30">
        <f t="shared" si="393"/>
        <v>2.8080752127113483E-3</v>
      </c>
      <c r="Q313" s="30">
        <f t="shared" si="394"/>
        <v>0</v>
      </c>
      <c r="R313" s="30">
        <f t="shared" si="375"/>
        <v>0.9803025632301906</v>
      </c>
      <c r="S313" s="30"/>
      <c r="T313" s="52">
        <f t="shared" si="395"/>
        <v>895.61379162148364</v>
      </c>
      <c r="U313" s="52">
        <f t="shared" si="376"/>
        <v>980.30256323019057</v>
      </c>
      <c r="V313" s="19"/>
      <c r="W313" s="30"/>
      <c r="X313" s="53">
        <f t="shared" si="377"/>
        <v>14794.560856893673</v>
      </c>
      <c r="Y313" s="53">
        <f t="shared" si="378"/>
        <v>-739.72804284468361</v>
      </c>
      <c r="Z313" s="53">
        <f t="shared" si="379"/>
        <v>-24.507564080754765</v>
      </c>
      <c r="AA313" s="53">
        <f t="shared" si="396"/>
        <v>-2808.0752127113483</v>
      </c>
      <c r="AB313" s="53">
        <f t="shared" si="380"/>
        <v>11222.250037256887</v>
      </c>
      <c r="AC313" s="53">
        <f t="shared" si="409"/>
        <v>-85.153683290907892</v>
      </c>
      <c r="AD313" s="53">
        <f t="shared" si="410"/>
        <v>1227.3738635871753</v>
      </c>
      <c r="AE313" s="53">
        <f t="shared" si="381"/>
        <v>12364.470217553155</v>
      </c>
      <c r="AF313" s="19"/>
      <c r="AG313" s="46"/>
      <c r="AH313" s="19"/>
      <c r="AI313" s="55">
        <f t="shared" si="397"/>
        <v>10</v>
      </c>
      <c r="AJ313" s="27">
        <f t="shared" si="411"/>
        <v>15091.831248654682</v>
      </c>
      <c r="AK313" s="27">
        <f t="shared" si="412"/>
        <v>754.59156243273412</v>
      </c>
      <c r="AL313" s="28">
        <f t="shared" si="413"/>
        <v>25</v>
      </c>
      <c r="AM313" s="27">
        <f t="shared" si="398"/>
        <v>1000000</v>
      </c>
      <c r="AN313" s="56">
        <f t="shared" si="399"/>
        <v>1</v>
      </c>
      <c r="AO313" s="52">
        <f t="shared" si="382"/>
        <v>1000</v>
      </c>
      <c r="AP313" s="56"/>
      <c r="AQ313" s="9">
        <f t="shared" si="400"/>
        <v>2.4439358704139296</v>
      </c>
      <c r="AR313" s="9">
        <f t="shared" si="401"/>
        <v>0</v>
      </c>
      <c r="AS313" s="30">
        <f t="shared" si="402"/>
        <v>0.9855333660294352</v>
      </c>
      <c r="AT313" s="30">
        <f t="shared" si="403"/>
        <v>2.4085803447291172E-3</v>
      </c>
      <c r="AU313" s="30">
        <f t="shared" si="404"/>
        <v>0</v>
      </c>
      <c r="AV313" s="30">
        <f t="shared" si="383"/>
        <v>0.98312478568470607</v>
      </c>
      <c r="AW313" s="30"/>
      <c r="AX313" s="52">
        <f t="shared" si="405"/>
        <v>897.82089645281542</v>
      </c>
      <c r="AY313" s="52">
        <f t="shared" si="384"/>
        <v>983.12478568470613</v>
      </c>
      <c r="AZ313" s="19"/>
      <c r="BA313" s="30"/>
      <c r="BB313" s="53">
        <f t="shared" si="385"/>
        <v>14794.560856893673</v>
      </c>
      <c r="BC313" s="53">
        <f t="shared" si="386"/>
        <v>-739.72804284468361</v>
      </c>
      <c r="BD313" s="53">
        <f t="shared" si="387"/>
        <v>-24.507564080754765</v>
      </c>
      <c r="BE313" s="53">
        <f t="shared" si="406"/>
        <v>-2408.5803447291173</v>
      </c>
      <c r="BF313" s="53">
        <f t="shared" si="388"/>
        <v>11621.744905239117</v>
      </c>
      <c r="BG313" s="53">
        <f t="shared" si="414"/>
        <v>-85.153683290907892</v>
      </c>
      <c r="BH313" s="53">
        <f t="shared" si="415"/>
        <v>1227.5550583605238</v>
      </c>
      <c r="BI313" s="53">
        <f t="shared" si="389"/>
        <v>12764.146280308732</v>
      </c>
    </row>
    <row r="314" spans="1:61" x14ac:dyDescent="0.2">
      <c r="A314" s="19"/>
      <c r="B314" s="19"/>
      <c r="C314" s="19"/>
      <c r="D314" s="21"/>
      <c r="E314" s="55">
        <f t="shared" si="390"/>
        <v>11</v>
      </c>
      <c r="F314" s="27">
        <f t="shared" si="416"/>
        <v>15091.831248654682</v>
      </c>
      <c r="G314" s="27">
        <f t="shared" si="417"/>
        <v>754.59156243273412</v>
      </c>
      <c r="H314" s="28">
        <f t="shared" si="418"/>
        <v>25</v>
      </c>
      <c r="I314" s="27">
        <f t="shared" si="391"/>
        <v>1000000</v>
      </c>
      <c r="J314" s="56">
        <f t="shared" si="373"/>
        <v>1.093</v>
      </c>
      <c r="K314" s="52">
        <f t="shared" si="374"/>
        <v>1093</v>
      </c>
      <c r="L314" s="28"/>
      <c r="M314" s="96">
        <f t="shared" si="392"/>
        <v>3.1319523698602287</v>
      </c>
      <c r="N314" s="9">
        <v>0</v>
      </c>
      <c r="O314" s="30">
        <f t="shared" si="408"/>
        <v>0.9803025632301906</v>
      </c>
      <c r="P314" s="30">
        <f t="shared" si="393"/>
        <v>3.0702609360888518E-3</v>
      </c>
      <c r="Q314" s="30">
        <f t="shared" si="394"/>
        <v>0</v>
      </c>
      <c r="R314" s="30">
        <f t="shared" si="375"/>
        <v>0.97723230229410174</v>
      </c>
      <c r="S314" s="28"/>
      <c r="T314" s="52">
        <f t="shared" si="395"/>
        <v>980.30256323019057</v>
      </c>
      <c r="U314" s="52">
        <f t="shared" si="376"/>
        <v>1068.1149064074532</v>
      </c>
      <c r="V314" s="19"/>
      <c r="W314" s="28"/>
      <c r="X314" s="53">
        <f t="shared" si="377"/>
        <v>14748.224996956884</v>
      </c>
      <c r="Y314" s="53">
        <f t="shared" si="378"/>
        <v>-737.41124984784415</v>
      </c>
      <c r="Z314" s="53">
        <f t="shared" si="379"/>
        <v>-24.430807557352544</v>
      </c>
      <c r="AA314" s="53">
        <f t="shared" si="396"/>
        <v>-3070.2609360888518</v>
      </c>
      <c r="AB314" s="53">
        <f t="shared" si="380"/>
        <v>10916.122003462835</v>
      </c>
      <c r="AC314" s="53">
        <f t="shared" si="409"/>
        <v>-88.360063167696296</v>
      </c>
      <c r="AD314" s="53">
        <f t="shared" si="410"/>
        <v>1230.7126890996726</v>
      </c>
      <c r="AE314" s="53">
        <f t="shared" si="381"/>
        <v>12058.474629394812</v>
      </c>
      <c r="AF314" s="19"/>
      <c r="AG314" s="46"/>
      <c r="AH314" s="19"/>
      <c r="AI314" s="55">
        <f t="shared" si="397"/>
        <v>11</v>
      </c>
      <c r="AJ314" s="27">
        <f t="shared" si="411"/>
        <v>15091.831248654682</v>
      </c>
      <c r="AK314" s="27">
        <f t="shared" si="412"/>
        <v>754.59156243273412</v>
      </c>
      <c r="AL314" s="28">
        <f t="shared" si="413"/>
        <v>25</v>
      </c>
      <c r="AM314" s="27">
        <f t="shared" si="398"/>
        <v>1000000</v>
      </c>
      <c r="AN314" s="56">
        <f t="shared" si="399"/>
        <v>1.093</v>
      </c>
      <c r="AO314" s="52">
        <f t="shared" si="382"/>
        <v>1093</v>
      </c>
      <c r="AP314" s="28"/>
      <c r="AQ314" s="9">
        <f t="shared" si="400"/>
        <v>2.6797767464616586</v>
      </c>
      <c r="AR314" s="9">
        <f t="shared" si="401"/>
        <v>0</v>
      </c>
      <c r="AS314" s="30">
        <f t="shared" si="402"/>
        <v>0.98312478568470607</v>
      </c>
      <c r="AT314" s="30">
        <f t="shared" si="403"/>
        <v>2.6345549395479771E-3</v>
      </c>
      <c r="AU314" s="30">
        <f t="shared" si="404"/>
        <v>0</v>
      </c>
      <c r="AV314" s="30">
        <f t="shared" si="383"/>
        <v>0.98049023074515806</v>
      </c>
      <c r="AW314" s="28"/>
      <c r="AX314" s="52">
        <f t="shared" si="405"/>
        <v>983.12478568470613</v>
      </c>
      <c r="AY314" s="52">
        <f t="shared" si="384"/>
        <v>1071.6758222044577</v>
      </c>
      <c r="AZ314" s="19"/>
      <c r="BA314" s="28"/>
      <c r="BB314" s="53">
        <f t="shared" si="385"/>
        <v>14748.224996956884</v>
      </c>
      <c r="BC314" s="53">
        <f t="shared" si="386"/>
        <v>-737.41124984784415</v>
      </c>
      <c r="BD314" s="53">
        <f t="shared" si="387"/>
        <v>-24.430807557352544</v>
      </c>
      <c r="BE314" s="53">
        <f t="shared" si="406"/>
        <v>-2634.554939547977</v>
      </c>
      <c r="BF314" s="53">
        <f t="shared" si="388"/>
        <v>11351.82800000371</v>
      </c>
      <c r="BG314" s="53">
        <f t="shared" si="414"/>
        <v>-88.360063167696296</v>
      </c>
      <c r="BH314" s="53">
        <f t="shared" si="415"/>
        <v>1230.9443826516624</v>
      </c>
      <c r="BI314" s="53">
        <f t="shared" si="389"/>
        <v>12494.412319487676</v>
      </c>
    </row>
    <row r="315" spans="1:61" x14ac:dyDescent="0.2">
      <c r="A315" s="220" t="s">
        <v>75</v>
      </c>
      <c r="B315" s="220"/>
      <c r="C315" s="19"/>
      <c r="D315" s="21"/>
      <c r="E315" s="55">
        <f t="shared" si="390"/>
        <v>12</v>
      </c>
      <c r="F315" s="27">
        <f t="shared" si="416"/>
        <v>15091.831248654682</v>
      </c>
      <c r="G315" s="27">
        <f t="shared" si="417"/>
        <v>754.59156243273412</v>
      </c>
      <c r="H315" s="28">
        <f t="shared" si="418"/>
        <v>25</v>
      </c>
      <c r="I315" s="27">
        <f t="shared" si="391"/>
        <v>1000000</v>
      </c>
      <c r="J315" s="56">
        <f t="shared" si="373"/>
        <v>1.1890000000000001</v>
      </c>
      <c r="K315" s="52">
        <f t="shared" si="374"/>
        <v>1189</v>
      </c>
      <c r="L315" s="28"/>
      <c r="M315" s="96">
        <f t="shared" si="392"/>
        <v>3.441094364167725</v>
      </c>
      <c r="N315" s="9">
        <v>0</v>
      </c>
      <c r="O315" s="30">
        <f t="shared" si="408"/>
        <v>0.97723230229410174</v>
      </c>
      <c r="P315" s="30">
        <f t="shared" si="393"/>
        <v>3.3627485679068839E-3</v>
      </c>
      <c r="Q315" s="30">
        <f t="shared" si="394"/>
        <v>0</v>
      </c>
      <c r="R315" s="30">
        <f t="shared" si="375"/>
        <v>0.97386955372619488</v>
      </c>
      <c r="S315" s="28"/>
      <c r="T315" s="52">
        <f t="shared" si="395"/>
        <v>1068.1149064074532</v>
      </c>
      <c r="U315" s="52">
        <f t="shared" si="376"/>
        <v>1157.9308993804457</v>
      </c>
      <c r="V315" s="19"/>
      <c r="W315" s="19"/>
      <c r="X315" s="53">
        <f t="shared" si="377"/>
        <v>14697.474963038378</v>
      </c>
      <c r="Y315" s="53">
        <f t="shared" si="378"/>
        <v>-734.8737481519189</v>
      </c>
      <c r="Z315" s="53">
        <f t="shared" si="379"/>
        <v>-24.346738843154871</v>
      </c>
      <c r="AA315" s="53">
        <f t="shared" si="396"/>
        <v>-3362.7485679068841</v>
      </c>
      <c r="AB315" s="53">
        <f t="shared" si="380"/>
        <v>10575.50590813642</v>
      </c>
      <c r="AC315" s="53">
        <f t="shared" si="409"/>
        <v>-90.458505817088806</v>
      </c>
      <c r="AD315" s="53">
        <f t="shared" si="410"/>
        <v>1233.963680474762</v>
      </c>
      <c r="AE315" s="53">
        <f t="shared" si="381"/>
        <v>11719.011082794093</v>
      </c>
      <c r="AF315" s="19"/>
      <c r="AG315" s="46"/>
      <c r="AH315" s="19"/>
      <c r="AI315" s="55">
        <f t="shared" si="397"/>
        <v>12</v>
      </c>
      <c r="AJ315" s="27">
        <f t="shared" si="411"/>
        <v>15091.831248654682</v>
      </c>
      <c r="AK315" s="27">
        <f t="shared" si="412"/>
        <v>754.59156243273412</v>
      </c>
      <c r="AL315" s="28">
        <f t="shared" si="413"/>
        <v>25</v>
      </c>
      <c r="AM315" s="27">
        <f t="shared" si="398"/>
        <v>1000000</v>
      </c>
      <c r="AN315" s="56">
        <f t="shared" si="399"/>
        <v>1.1890000000000001</v>
      </c>
      <c r="AO315" s="52">
        <f t="shared" si="382"/>
        <v>1189</v>
      </c>
      <c r="AP315" s="28"/>
      <c r="AQ315" s="9">
        <f t="shared" si="400"/>
        <v>2.9442863653410098</v>
      </c>
      <c r="AR315" s="9">
        <f t="shared" si="401"/>
        <v>0</v>
      </c>
      <c r="AS315" s="30">
        <f t="shared" si="402"/>
        <v>0.98049023074515806</v>
      </c>
      <c r="AT315" s="30">
        <f t="shared" si="403"/>
        <v>2.8868440177330298E-3</v>
      </c>
      <c r="AU315" s="30">
        <f t="shared" si="404"/>
        <v>0</v>
      </c>
      <c r="AV315" s="30">
        <f t="shared" si="383"/>
        <v>0.97760338672742508</v>
      </c>
      <c r="AW315" s="28"/>
      <c r="AX315" s="52">
        <f t="shared" si="405"/>
        <v>1071.6758222044577</v>
      </c>
      <c r="AY315" s="52">
        <f t="shared" si="384"/>
        <v>1162.3704268189085</v>
      </c>
      <c r="AZ315" s="19"/>
      <c r="BA315" s="19"/>
      <c r="BB315" s="53">
        <f t="shared" si="385"/>
        <v>14697.474963038378</v>
      </c>
      <c r="BC315" s="53">
        <f t="shared" si="386"/>
        <v>-734.8737481519189</v>
      </c>
      <c r="BD315" s="53">
        <f t="shared" si="387"/>
        <v>-24.346738843154871</v>
      </c>
      <c r="BE315" s="53">
        <f t="shared" si="406"/>
        <v>-2886.8440177330299</v>
      </c>
      <c r="BF315" s="53">
        <f t="shared" si="388"/>
        <v>11051.410458310274</v>
      </c>
      <c r="BG315" s="53">
        <f t="shared" si="414"/>
        <v>-90.458505817088806</v>
      </c>
      <c r="BH315" s="53">
        <f t="shared" si="415"/>
        <v>1234.2560178941687</v>
      </c>
      <c r="BI315" s="53">
        <f t="shared" si="389"/>
        <v>12195.207970387355</v>
      </c>
    </row>
    <row r="316" spans="1:61" x14ac:dyDescent="0.2">
      <c r="A316" s="37" t="s">
        <v>8</v>
      </c>
      <c r="B316" s="37" t="s">
        <v>76</v>
      </c>
      <c r="C316" s="37" t="s">
        <v>77</v>
      </c>
      <c r="D316" s="21"/>
      <c r="E316" s="55">
        <f t="shared" si="390"/>
        <v>13</v>
      </c>
      <c r="F316" s="27">
        <f t="shared" si="416"/>
        <v>15091.831248654682</v>
      </c>
      <c r="G316" s="27">
        <f t="shared" si="417"/>
        <v>754.59156243273412</v>
      </c>
      <c r="H316" s="28">
        <f t="shared" si="418"/>
        <v>25</v>
      </c>
      <c r="I316" s="27">
        <f t="shared" si="391"/>
        <v>1000000</v>
      </c>
      <c r="J316" s="56">
        <f t="shared" si="373"/>
        <v>1.2889999999999999</v>
      </c>
      <c r="K316" s="52">
        <f t="shared" si="374"/>
        <v>1289</v>
      </c>
      <c r="L316" s="28"/>
      <c r="M316" s="96">
        <f t="shared" si="392"/>
        <v>3.783235753468869</v>
      </c>
      <c r="N316" s="9">
        <v>0</v>
      </c>
      <c r="O316" s="30">
        <f t="shared" si="408"/>
        <v>0.97386955372619488</v>
      </c>
      <c r="P316" s="30">
        <f t="shared" si="393"/>
        <v>3.6843781148717118E-3</v>
      </c>
      <c r="Q316" s="30">
        <f t="shared" si="394"/>
        <v>0</v>
      </c>
      <c r="R316" s="30">
        <f t="shared" si="375"/>
        <v>0.97018517561132311</v>
      </c>
      <c r="S316" s="28"/>
      <c r="T316" s="52">
        <f t="shared" si="395"/>
        <v>1157.9308993804457</v>
      </c>
      <c r="U316" s="52">
        <f t="shared" si="376"/>
        <v>1250.5686913629954</v>
      </c>
      <c r="V316" s="19"/>
      <c r="W316" s="19"/>
      <c r="X316" s="53">
        <f t="shared" si="377"/>
        <v>14641.870950272496</v>
      </c>
      <c r="Y316" s="53">
        <f t="shared" si="378"/>
        <v>-732.0935475136248</v>
      </c>
      <c r="Z316" s="53">
        <f t="shared" si="379"/>
        <v>-24.254629390283078</v>
      </c>
      <c r="AA316" s="53">
        <f t="shared" si="396"/>
        <v>-3684.3781148717117</v>
      </c>
      <c r="AB316" s="53">
        <f t="shared" si="380"/>
        <v>10201.144658496876</v>
      </c>
      <c r="AC316" s="53">
        <f t="shared" si="409"/>
        <v>-93.388647325378216</v>
      </c>
      <c r="AD316" s="53">
        <f t="shared" si="410"/>
        <v>1237.00059549973</v>
      </c>
      <c r="AE316" s="53">
        <f t="shared" si="381"/>
        <v>11344.756606671228</v>
      </c>
      <c r="AF316" s="19"/>
      <c r="AG316" s="46"/>
      <c r="AH316" s="19"/>
      <c r="AI316" s="55">
        <f t="shared" si="397"/>
        <v>13</v>
      </c>
      <c r="AJ316" s="27">
        <f t="shared" si="411"/>
        <v>15091.831248654682</v>
      </c>
      <c r="AK316" s="27">
        <f t="shared" si="412"/>
        <v>754.59156243273412</v>
      </c>
      <c r="AL316" s="28">
        <f t="shared" si="413"/>
        <v>25</v>
      </c>
      <c r="AM316" s="27">
        <f t="shared" si="398"/>
        <v>1000000</v>
      </c>
      <c r="AN316" s="56">
        <f t="shared" si="399"/>
        <v>1.2889999999999999</v>
      </c>
      <c r="AO316" s="52">
        <f t="shared" si="382"/>
        <v>1289</v>
      </c>
      <c r="AP316" s="28"/>
      <c r="AQ316" s="9">
        <f t="shared" si="400"/>
        <v>3.2370310915618012</v>
      </c>
      <c r="AR316" s="9">
        <f t="shared" si="401"/>
        <v>0</v>
      </c>
      <c r="AS316" s="30">
        <f t="shared" si="402"/>
        <v>0.97760338672742508</v>
      </c>
      <c r="AT316" s="30">
        <f t="shared" si="403"/>
        <v>3.1645325580527905E-3</v>
      </c>
      <c r="AU316" s="30">
        <f t="shared" si="404"/>
        <v>0</v>
      </c>
      <c r="AV316" s="30">
        <f t="shared" si="383"/>
        <v>0.97443885416937226</v>
      </c>
      <c r="AW316" s="28"/>
      <c r="AX316" s="52">
        <f t="shared" si="405"/>
        <v>1162.3704268189085</v>
      </c>
      <c r="AY316" s="52">
        <f t="shared" si="384"/>
        <v>1256.0516830243209</v>
      </c>
      <c r="AZ316" s="19"/>
      <c r="BA316" s="19"/>
      <c r="BB316" s="53">
        <f t="shared" si="385"/>
        <v>14641.870950272496</v>
      </c>
      <c r="BC316" s="53">
        <f t="shared" si="386"/>
        <v>-732.0935475136248</v>
      </c>
      <c r="BD316" s="53">
        <f t="shared" si="387"/>
        <v>-24.254629390283078</v>
      </c>
      <c r="BE316" s="53">
        <f t="shared" si="406"/>
        <v>-3164.5325580527906</v>
      </c>
      <c r="BF316" s="53">
        <f t="shared" si="388"/>
        <v>10720.990215315796</v>
      </c>
      <c r="BG316" s="53">
        <f t="shared" si="414"/>
        <v>-93.388647325378216</v>
      </c>
      <c r="BH316" s="53">
        <f t="shared" si="415"/>
        <v>1237.3650635379342</v>
      </c>
      <c r="BI316" s="53">
        <f t="shared" si="389"/>
        <v>11864.966631528352</v>
      </c>
    </row>
    <row r="317" spans="1:61" x14ac:dyDescent="0.2">
      <c r="A317" s="21">
        <v>1</v>
      </c>
      <c r="B317" s="60">
        <f>B222</f>
        <v>200</v>
      </c>
      <c r="C317" s="60">
        <f>C222</f>
        <v>248</v>
      </c>
      <c r="D317" s="21"/>
      <c r="E317" s="55">
        <f t="shared" si="390"/>
        <v>14</v>
      </c>
      <c r="F317" s="27">
        <f t="shared" si="416"/>
        <v>15091.831248654682</v>
      </c>
      <c r="G317" s="27">
        <f t="shared" si="417"/>
        <v>754.59156243273412</v>
      </c>
      <c r="H317" s="28">
        <f t="shared" si="418"/>
        <v>25</v>
      </c>
      <c r="I317" s="27">
        <f t="shared" si="391"/>
        <v>1000000</v>
      </c>
      <c r="J317" s="56">
        <f t="shared" si="373"/>
        <v>1.393</v>
      </c>
      <c r="K317" s="52">
        <f t="shared" si="374"/>
        <v>1393</v>
      </c>
      <c r="L317" s="28"/>
      <c r="M317" s="96">
        <f t="shared" si="392"/>
        <v>4.1592141081829732</v>
      </c>
      <c r="N317" s="9">
        <v>0</v>
      </c>
      <c r="O317" s="30">
        <f t="shared" si="408"/>
        <v>0.97018517561132311</v>
      </c>
      <c r="P317" s="30">
        <f t="shared" si="393"/>
        <v>4.0352078699525907E-3</v>
      </c>
      <c r="Q317" s="30">
        <f t="shared" si="394"/>
        <v>0</v>
      </c>
      <c r="R317" s="30">
        <f t="shared" si="375"/>
        <v>0.96614996774137052</v>
      </c>
      <c r="S317" s="28"/>
      <c r="T317" s="52">
        <f t="shared" si="395"/>
        <v>1250.5686913629954</v>
      </c>
      <c r="U317" s="52">
        <f t="shared" si="376"/>
        <v>1345.8469050637291</v>
      </c>
      <c r="V317" s="19"/>
      <c r="W317" s="19"/>
      <c r="X317" s="53">
        <f t="shared" si="377"/>
        <v>14580.972274045929</v>
      </c>
      <c r="Y317" s="53">
        <f t="shared" si="378"/>
        <v>-729.04861370229651</v>
      </c>
      <c r="Z317" s="53">
        <f t="shared" si="379"/>
        <v>-24.153749193534264</v>
      </c>
      <c r="AA317" s="53">
        <f t="shared" si="396"/>
        <v>-4035.2078699525905</v>
      </c>
      <c r="AB317" s="53">
        <f t="shared" si="380"/>
        <v>9792.5620411975087</v>
      </c>
      <c r="AC317" s="53">
        <f t="shared" si="409"/>
        <v>-96.150094873507896</v>
      </c>
      <c r="AD317" s="53">
        <f t="shared" si="410"/>
        <v>1239.8562314840387</v>
      </c>
      <c r="AE317" s="53">
        <f t="shared" si="381"/>
        <v>10936.268177808039</v>
      </c>
      <c r="AF317" s="19"/>
      <c r="AG317" s="46"/>
      <c r="AH317" s="19"/>
      <c r="AI317" s="55">
        <f t="shared" si="397"/>
        <v>14</v>
      </c>
      <c r="AJ317" s="27">
        <f t="shared" si="411"/>
        <v>15091.831248654682</v>
      </c>
      <c r="AK317" s="27">
        <f t="shared" si="412"/>
        <v>754.59156243273412</v>
      </c>
      <c r="AL317" s="28">
        <f t="shared" si="413"/>
        <v>25</v>
      </c>
      <c r="AM317" s="27">
        <f t="shared" si="398"/>
        <v>1000000</v>
      </c>
      <c r="AN317" s="56">
        <f t="shared" si="399"/>
        <v>1.393</v>
      </c>
      <c r="AO317" s="52">
        <f t="shared" si="382"/>
        <v>1393</v>
      </c>
      <c r="AP317" s="28"/>
      <c r="AQ317" s="9">
        <f t="shared" si="400"/>
        <v>3.5587275713140567</v>
      </c>
      <c r="AR317" s="9">
        <f t="shared" si="401"/>
        <v>0</v>
      </c>
      <c r="AS317" s="30">
        <f t="shared" si="402"/>
        <v>0.97443885416937226</v>
      </c>
      <c r="AT317" s="30">
        <f t="shared" si="403"/>
        <v>3.4677624168922227E-3</v>
      </c>
      <c r="AU317" s="30">
        <f t="shared" si="404"/>
        <v>0</v>
      </c>
      <c r="AV317" s="30">
        <f t="shared" si="383"/>
        <v>0.97097109175248009</v>
      </c>
      <c r="AW317" s="28"/>
      <c r="AX317" s="52">
        <f t="shared" si="405"/>
        <v>1256.0516830243209</v>
      </c>
      <c r="AY317" s="52">
        <f t="shared" si="384"/>
        <v>1352.5627308112048</v>
      </c>
      <c r="AZ317" s="19"/>
      <c r="BA317" s="19"/>
      <c r="BB317" s="53">
        <f t="shared" si="385"/>
        <v>14580.972274045929</v>
      </c>
      <c r="BC317" s="53">
        <f t="shared" si="386"/>
        <v>-729.04861370229651</v>
      </c>
      <c r="BD317" s="53">
        <f t="shared" si="387"/>
        <v>-24.153749193534264</v>
      </c>
      <c r="BE317" s="53">
        <f t="shared" si="406"/>
        <v>-3467.7624168922225</v>
      </c>
      <c r="BF317" s="53">
        <f t="shared" si="388"/>
        <v>10360.007494257876</v>
      </c>
      <c r="BG317" s="53">
        <f t="shared" si="414"/>
        <v>-96.150094873507896</v>
      </c>
      <c r="BH317" s="53">
        <f t="shared" si="415"/>
        <v>1240.3063639006064</v>
      </c>
      <c r="BI317" s="53">
        <f t="shared" si="389"/>
        <v>11504.163763284974</v>
      </c>
    </row>
    <row r="318" spans="1:61" x14ac:dyDescent="0.2">
      <c r="A318" s="39" t="s">
        <v>74</v>
      </c>
      <c r="B318" s="60">
        <f>B223</f>
        <v>25</v>
      </c>
      <c r="C318" s="60">
        <f>C223</f>
        <v>25</v>
      </c>
      <c r="D318" s="21"/>
      <c r="E318" s="55">
        <f t="shared" si="390"/>
        <v>15</v>
      </c>
      <c r="F318" s="27">
        <f t="shared" si="416"/>
        <v>15091.831248654682</v>
      </c>
      <c r="G318" s="27">
        <f t="shared" si="417"/>
        <v>754.59156243273412</v>
      </c>
      <c r="H318" s="28">
        <f t="shared" si="418"/>
        <v>25</v>
      </c>
      <c r="I318" s="27">
        <f t="shared" si="391"/>
        <v>1000000</v>
      </c>
      <c r="J318" s="56">
        <f t="shared" si="373"/>
        <v>1.5</v>
      </c>
      <c r="K318" s="52">
        <f t="shared" si="374"/>
        <v>1500</v>
      </c>
      <c r="L318" s="28"/>
      <c r="M318" s="96">
        <f t="shared" si="392"/>
        <v>4.5732759569250323</v>
      </c>
      <c r="N318" s="9">
        <v>0</v>
      </c>
      <c r="O318" s="30">
        <f t="shared" si="408"/>
        <v>0.96614996774137052</v>
      </c>
      <c r="P318" s="30">
        <f t="shared" si="393"/>
        <v>4.4184704182555047E-3</v>
      </c>
      <c r="Q318" s="30">
        <f t="shared" si="394"/>
        <v>0</v>
      </c>
      <c r="R318" s="30">
        <f t="shared" si="375"/>
        <v>0.96173149732311503</v>
      </c>
      <c r="S318" s="28"/>
      <c r="T318" s="52">
        <f t="shared" si="395"/>
        <v>1345.8469050637291</v>
      </c>
      <c r="U318" s="52">
        <f t="shared" si="376"/>
        <v>1442.5972459846726</v>
      </c>
      <c r="V318" s="19"/>
      <c r="W318" s="19"/>
      <c r="X318" s="53">
        <f t="shared" si="377"/>
        <v>14514.289464116444</v>
      </c>
      <c r="Y318" s="53">
        <f t="shared" si="378"/>
        <v>-725.71447320582217</v>
      </c>
      <c r="Z318" s="53">
        <f t="shared" si="379"/>
        <v>-24.043287433077875</v>
      </c>
      <c r="AA318" s="53">
        <f t="shared" si="396"/>
        <v>-4418.4704182555051</v>
      </c>
      <c r="AB318" s="53">
        <f t="shared" si="380"/>
        <v>9346.0612852220384</v>
      </c>
      <c r="AC318" s="53">
        <f t="shared" si="409"/>
        <v>-97.757001985482759</v>
      </c>
      <c r="AD318" s="53">
        <f t="shared" si="410"/>
        <v>1242.4775236195919</v>
      </c>
      <c r="AE318" s="53">
        <f t="shared" si="381"/>
        <v>10490.781806856146</v>
      </c>
      <c r="AF318" s="19"/>
      <c r="AG318" s="46"/>
      <c r="AH318" s="19"/>
      <c r="AI318" s="55">
        <f t="shared" si="397"/>
        <v>15</v>
      </c>
      <c r="AJ318" s="27">
        <f t="shared" si="411"/>
        <v>15091.831248654682</v>
      </c>
      <c r="AK318" s="27">
        <f t="shared" si="412"/>
        <v>754.59156243273412</v>
      </c>
      <c r="AL318" s="28">
        <f t="shared" si="413"/>
        <v>25</v>
      </c>
      <c r="AM318" s="27">
        <f t="shared" si="398"/>
        <v>1000000</v>
      </c>
      <c r="AN318" s="56">
        <f t="shared" si="399"/>
        <v>1.5</v>
      </c>
      <c r="AO318" s="52">
        <f t="shared" si="382"/>
        <v>1500</v>
      </c>
      <c r="AP318" s="28"/>
      <c r="AQ318" s="9">
        <f t="shared" si="400"/>
        <v>3.9130092406439809</v>
      </c>
      <c r="AR318" s="9">
        <f t="shared" si="401"/>
        <v>0</v>
      </c>
      <c r="AS318" s="30">
        <f t="shared" si="402"/>
        <v>0.97097109175248009</v>
      </c>
      <c r="AT318" s="30">
        <f t="shared" si="403"/>
        <v>3.7994188544256289E-3</v>
      </c>
      <c r="AU318" s="30">
        <f t="shared" si="404"/>
        <v>0</v>
      </c>
      <c r="AV318" s="30">
        <f t="shared" si="383"/>
        <v>0.9671716728980545</v>
      </c>
      <c r="AW318" s="28"/>
      <c r="AX318" s="52">
        <f t="shared" si="405"/>
        <v>1352.5627308112048</v>
      </c>
      <c r="AY318" s="52">
        <f t="shared" si="384"/>
        <v>1450.7575093470819</v>
      </c>
      <c r="AZ318" s="19"/>
      <c r="BA318" s="19"/>
      <c r="BB318" s="53">
        <f t="shared" si="385"/>
        <v>14514.289464116444</v>
      </c>
      <c r="BC318" s="53">
        <f t="shared" si="386"/>
        <v>-725.71447320582217</v>
      </c>
      <c r="BD318" s="53">
        <f t="shared" si="387"/>
        <v>-24.043287433077875</v>
      </c>
      <c r="BE318" s="53">
        <f t="shared" si="406"/>
        <v>-3799.418854425629</v>
      </c>
      <c r="BF318" s="53">
        <f t="shared" si="388"/>
        <v>9965.112849051915</v>
      </c>
      <c r="BG318" s="53">
        <f t="shared" si="414"/>
        <v>-97.757001985482759</v>
      </c>
      <c r="BH318" s="53">
        <f t="shared" si="415"/>
        <v>1243.0288669481404</v>
      </c>
      <c r="BI318" s="53">
        <f t="shared" si="389"/>
        <v>11110.384714014572</v>
      </c>
    </row>
    <row r="319" spans="1:61" x14ac:dyDescent="0.2">
      <c r="A319" s="19"/>
      <c r="B319" s="19"/>
      <c r="C319" s="19"/>
      <c r="D319" s="21"/>
      <c r="E319" s="55">
        <f t="shared" si="390"/>
        <v>16</v>
      </c>
      <c r="F319" s="27">
        <f t="shared" si="416"/>
        <v>15091.831248654682</v>
      </c>
      <c r="G319" s="27">
        <f t="shared" si="417"/>
        <v>754.59156243273412</v>
      </c>
      <c r="H319" s="28">
        <f t="shared" si="418"/>
        <v>25</v>
      </c>
      <c r="I319" s="27">
        <f t="shared" si="391"/>
        <v>1000000</v>
      </c>
      <c r="J319" s="56">
        <f t="shared" si="373"/>
        <v>1.611</v>
      </c>
      <c r="K319" s="52">
        <f t="shared" si="374"/>
        <v>1611</v>
      </c>
      <c r="L319" s="28"/>
      <c r="M319" s="96">
        <f t="shared" si="392"/>
        <v>5.0352548648284623</v>
      </c>
      <c r="N319" s="9">
        <v>0</v>
      </c>
      <c r="O319" s="30">
        <f t="shared" si="408"/>
        <v>0.96173149732311503</v>
      </c>
      <c r="P319" s="30">
        <f t="shared" si="393"/>
        <v>4.8425632005549765E-3</v>
      </c>
      <c r="Q319" s="30">
        <f t="shared" si="394"/>
        <v>0</v>
      </c>
      <c r="R319" s="30">
        <f t="shared" si="375"/>
        <v>0.95688893412256004</v>
      </c>
      <c r="S319" s="28"/>
      <c r="T319" s="52">
        <f t="shared" si="395"/>
        <v>1442.5972459846726</v>
      </c>
      <c r="U319" s="52">
        <f t="shared" si="376"/>
        <v>1541.5480728714442</v>
      </c>
      <c r="V319" s="19"/>
      <c r="W319" s="19"/>
      <c r="X319" s="53">
        <f t="shared" si="377"/>
        <v>14441.206317482724</v>
      </c>
      <c r="Y319" s="53">
        <f t="shared" si="378"/>
        <v>-722.06031587413622</v>
      </c>
      <c r="Z319" s="53">
        <f t="shared" si="379"/>
        <v>-23.922223353064002</v>
      </c>
      <c r="AA319" s="53">
        <f t="shared" si="396"/>
        <v>-4842.5632005549769</v>
      </c>
      <c r="AB319" s="53">
        <f t="shared" si="380"/>
        <v>8852.6605777005461</v>
      </c>
      <c r="AC319" s="53">
        <f t="shared" si="409"/>
        <v>-100.12449057548234</v>
      </c>
      <c r="AD319" s="53">
        <f t="shared" si="410"/>
        <v>1244.7205009552792</v>
      </c>
      <c r="AE319" s="53">
        <f t="shared" si="381"/>
        <v>9997.2565880803431</v>
      </c>
      <c r="AF319" s="19"/>
      <c r="AG319" s="46"/>
      <c r="AH319" s="19"/>
      <c r="AI319" s="55">
        <f t="shared" si="397"/>
        <v>16</v>
      </c>
      <c r="AJ319" s="27">
        <f t="shared" si="411"/>
        <v>15091.831248654682</v>
      </c>
      <c r="AK319" s="27">
        <f t="shared" si="412"/>
        <v>754.59156243273412</v>
      </c>
      <c r="AL319" s="28">
        <f t="shared" si="413"/>
        <v>25</v>
      </c>
      <c r="AM319" s="27">
        <f t="shared" si="398"/>
        <v>1000000</v>
      </c>
      <c r="AN319" s="56">
        <f t="shared" si="399"/>
        <v>1.611</v>
      </c>
      <c r="AO319" s="52">
        <f t="shared" si="382"/>
        <v>1611</v>
      </c>
      <c r="AP319" s="28"/>
      <c r="AQ319" s="9">
        <f t="shared" si="400"/>
        <v>4.3082899437188535</v>
      </c>
      <c r="AR319" s="9">
        <f t="shared" si="401"/>
        <v>0</v>
      </c>
      <c r="AS319" s="30">
        <f t="shared" si="402"/>
        <v>0.9671716728980545</v>
      </c>
      <c r="AT319" s="30">
        <f t="shared" si="403"/>
        <v>4.1668559921964289E-3</v>
      </c>
      <c r="AU319" s="30">
        <f t="shared" si="404"/>
        <v>0</v>
      </c>
      <c r="AV319" s="30">
        <f t="shared" si="383"/>
        <v>0.96300481690585804</v>
      </c>
      <c r="AW319" s="28"/>
      <c r="AX319" s="52">
        <f t="shared" si="405"/>
        <v>1450.7575093470819</v>
      </c>
      <c r="AY319" s="52">
        <f t="shared" si="384"/>
        <v>1551.4007600353373</v>
      </c>
      <c r="AZ319" s="19"/>
      <c r="BA319" s="19"/>
      <c r="BB319" s="53">
        <f t="shared" si="385"/>
        <v>14441.206317482724</v>
      </c>
      <c r="BC319" s="53">
        <f t="shared" si="386"/>
        <v>-722.06031587413622</v>
      </c>
      <c r="BD319" s="53">
        <f t="shared" si="387"/>
        <v>-23.922223353064002</v>
      </c>
      <c r="BE319" s="53">
        <f t="shared" si="406"/>
        <v>-4166.8559921964288</v>
      </c>
      <c r="BF319" s="53">
        <f t="shared" si="388"/>
        <v>9528.3677860590942</v>
      </c>
      <c r="BG319" s="53">
        <f t="shared" si="414"/>
        <v>-100.12449057548234</v>
      </c>
      <c r="BH319" s="53">
        <f t="shared" si="415"/>
        <v>1245.3904270274015</v>
      </c>
      <c r="BI319" s="53">
        <f t="shared" si="389"/>
        <v>10673.633722511013</v>
      </c>
    </row>
    <row r="320" spans="1:61" x14ac:dyDescent="0.2">
      <c r="A320" s="92"/>
      <c r="B320" s="93" t="s">
        <v>78</v>
      </c>
      <c r="C320" s="93" t="s">
        <v>79</v>
      </c>
      <c r="D320" s="21"/>
      <c r="E320" s="55">
        <f t="shared" si="390"/>
        <v>17</v>
      </c>
      <c r="F320" s="27">
        <f t="shared" si="416"/>
        <v>15091.831248654682</v>
      </c>
      <c r="G320" s="27">
        <f t="shared" si="417"/>
        <v>754.59156243273412</v>
      </c>
      <c r="H320" s="28">
        <f t="shared" si="418"/>
        <v>25</v>
      </c>
      <c r="I320" s="27">
        <f t="shared" si="391"/>
        <v>1000000</v>
      </c>
      <c r="J320" s="56">
        <f t="shared" si="373"/>
        <v>1.7250000000000001</v>
      </c>
      <c r="K320" s="52">
        <f t="shared" si="374"/>
        <v>1725</v>
      </c>
      <c r="L320" s="28"/>
      <c r="M320" s="96">
        <f t="shared" si="392"/>
        <v>5.5481792079796692</v>
      </c>
      <c r="N320" s="9">
        <v>0</v>
      </c>
      <c r="O320" s="30">
        <f t="shared" si="408"/>
        <v>0.95688893412256004</v>
      </c>
      <c r="P320" s="30">
        <f t="shared" si="393"/>
        <v>5.308991288644615E-3</v>
      </c>
      <c r="Q320" s="30">
        <f t="shared" si="394"/>
        <v>0</v>
      </c>
      <c r="R320" s="30">
        <f t="shared" si="375"/>
        <v>0.95157994283391545</v>
      </c>
      <c r="S320" s="28"/>
      <c r="T320" s="52">
        <f t="shared" si="395"/>
        <v>1541.5480728714442</v>
      </c>
      <c r="U320" s="52">
        <f t="shared" si="376"/>
        <v>1641.4754013885042</v>
      </c>
      <c r="V320" s="19"/>
      <c r="W320" s="28"/>
      <c r="X320" s="53">
        <f t="shared" si="377"/>
        <v>14361.083916853921</v>
      </c>
      <c r="Y320" s="53">
        <f t="shared" si="378"/>
        <v>-718.05419584269612</v>
      </c>
      <c r="Z320" s="53">
        <f t="shared" si="379"/>
        <v>-23.789498570847886</v>
      </c>
      <c r="AA320" s="53">
        <f t="shared" si="396"/>
        <v>-5308.9912886446155</v>
      </c>
      <c r="AB320" s="53">
        <f t="shared" si="380"/>
        <v>8310.2489337957595</v>
      </c>
      <c r="AC320" s="53">
        <f t="shared" si="409"/>
        <v>-101.28396917387784</v>
      </c>
      <c r="AD320" s="53">
        <f t="shared" si="410"/>
        <v>1246.5951289206982</v>
      </c>
      <c r="AE320" s="53">
        <f t="shared" si="381"/>
        <v>9455.5600935425809</v>
      </c>
      <c r="AF320" s="19"/>
      <c r="AG320" s="46"/>
      <c r="AH320" s="19"/>
      <c r="AI320" s="55">
        <f t="shared" si="397"/>
        <v>17</v>
      </c>
      <c r="AJ320" s="27">
        <f t="shared" si="411"/>
        <v>15091.831248654682</v>
      </c>
      <c r="AK320" s="27">
        <f t="shared" si="412"/>
        <v>754.59156243273412</v>
      </c>
      <c r="AL320" s="28">
        <f t="shared" si="413"/>
        <v>25</v>
      </c>
      <c r="AM320" s="27">
        <f t="shared" si="398"/>
        <v>1000000</v>
      </c>
      <c r="AN320" s="56">
        <f t="shared" si="399"/>
        <v>1.7250000000000001</v>
      </c>
      <c r="AO320" s="52">
        <f t="shared" si="382"/>
        <v>1725</v>
      </c>
      <c r="AP320" s="28"/>
      <c r="AQ320" s="9">
        <f t="shared" si="400"/>
        <v>4.7471608348276053</v>
      </c>
      <c r="AR320" s="9">
        <f t="shared" si="401"/>
        <v>0</v>
      </c>
      <c r="AS320" s="30">
        <f t="shared" si="402"/>
        <v>0.96300481690585804</v>
      </c>
      <c r="AT320" s="30">
        <f t="shared" si="403"/>
        <v>4.5715387505658178E-3</v>
      </c>
      <c r="AU320" s="30">
        <f t="shared" si="404"/>
        <v>0</v>
      </c>
      <c r="AV320" s="30">
        <f t="shared" si="383"/>
        <v>0.95843327815529222</v>
      </c>
      <c r="AW320" s="28"/>
      <c r="AX320" s="52">
        <f t="shared" si="405"/>
        <v>1551.4007600353373</v>
      </c>
      <c r="AY320" s="52">
        <f t="shared" si="384"/>
        <v>1653.2974048178792</v>
      </c>
      <c r="AZ320" s="19"/>
      <c r="BA320" s="28"/>
      <c r="BB320" s="53">
        <f t="shared" si="385"/>
        <v>14361.083916853921</v>
      </c>
      <c r="BC320" s="53">
        <f t="shared" si="386"/>
        <v>-718.05419584269612</v>
      </c>
      <c r="BD320" s="53">
        <f t="shared" si="387"/>
        <v>-23.789498570847886</v>
      </c>
      <c r="BE320" s="53">
        <f t="shared" si="406"/>
        <v>-4571.5387505658182</v>
      </c>
      <c r="BF320" s="53">
        <f t="shared" si="388"/>
        <v>9047.7014718745577</v>
      </c>
      <c r="BG320" s="53">
        <f t="shared" si="414"/>
        <v>-101.28396917387784</v>
      </c>
      <c r="BH320" s="53">
        <f t="shared" si="415"/>
        <v>1247.4039964435237</v>
      </c>
      <c r="BI320" s="53">
        <f t="shared" si="389"/>
        <v>10193.821499144204</v>
      </c>
    </row>
    <row r="321" spans="1:61" x14ac:dyDescent="0.2">
      <c r="A321" s="35" t="s">
        <v>80</v>
      </c>
      <c r="B321" s="90">
        <f>AE395</f>
        <v>22610.927792182338</v>
      </c>
      <c r="C321" s="90">
        <f>BI395</f>
        <v>35994.558931658328</v>
      </c>
      <c r="D321" s="21"/>
      <c r="E321" s="55">
        <f t="shared" si="390"/>
        <v>18</v>
      </c>
      <c r="F321" s="27">
        <f t="shared" si="416"/>
        <v>15091.831248654682</v>
      </c>
      <c r="G321" s="27">
        <f t="shared" si="417"/>
        <v>754.59156243273412</v>
      </c>
      <c r="H321" s="28">
        <f t="shared" si="418"/>
        <v>25</v>
      </c>
      <c r="I321" s="27">
        <f t="shared" si="391"/>
        <v>1000000</v>
      </c>
      <c r="J321" s="56">
        <f t="shared" si="373"/>
        <v>1.8440000000000001</v>
      </c>
      <c r="K321" s="52">
        <f t="shared" si="374"/>
        <v>1844</v>
      </c>
      <c r="L321" s="28"/>
      <c r="M321" s="96">
        <f t="shared" si="392"/>
        <v>6.1076584218043202</v>
      </c>
      <c r="N321" s="9">
        <v>0</v>
      </c>
      <c r="O321" s="30">
        <f t="shared" si="408"/>
        <v>0.95157994283391545</v>
      </c>
      <c r="P321" s="30">
        <f t="shared" si="393"/>
        <v>5.8119252518696379E-3</v>
      </c>
      <c r="Q321" s="30">
        <f t="shared" si="394"/>
        <v>0</v>
      </c>
      <c r="R321" s="30">
        <f t="shared" si="375"/>
        <v>0.94576801758204576</v>
      </c>
      <c r="S321" s="28"/>
      <c r="T321" s="52">
        <f t="shared" si="395"/>
        <v>1641.4754013885042</v>
      </c>
      <c r="U321" s="52">
        <f t="shared" si="376"/>
        <v>1743.9962244212925</v>
      </c>
      <c r="V321" s="19"/>
      <c r="W321" s="19"/>
      <c r="X321" s="53">
        <f t="shared" si="377"/>
        <v>14273.371321722909</v>
      </c>
      <c r="Y321" s="53">
        <f t="shared" si="378"/>
        <v>-713.66856608614546</v>
      </c>
      <c r="Z321" s="53">
        <f t="shared" si="379"/>
        <v>-23.644200439551145</v>
      </c>
      <c r="AA321" s="53">
        <f t="shared" si="396"/>
        <v>-5811.9252518696376</v>
      </c>
      <c r="AB321" s="53">
        <f t="shared" si="380"/>
        <v>7724.133303327575</v>
      </c>
      <c r="AC321" s="53">
        <f t="shared" si="409"/>
        <v>-104.08000322432409</v>
      </c>
      <c r="AD321" s="53">
        <f t="shared" si="410"/>
        <v>1247.9579545529141</v>
      </c>
      <c r="AE321" s="53">
        <f t="shared" si="381"/>
        <v>8868.011254656165</v>
      </c>
      <c r="AF321" s="19"/>
      <c r="AG321" s="46"/>
      <c r="AH321" s="19"/>
      <c r="AI321" s="55">
        <f t="shared" si="397"/>
        <v>18</v>
      </c>
      <c r="AJ321" s="27">
        <f t="shared" si="411"/>
        <v>15091.831248654682</v>
      </c>
      <c r="AK321" s="27">
        <f t="shared" si="412"/>
        <v>754.59156243273412</v>
      </c>
      <c r="AL321" s="28">
        <f t="shared" si="413"/>
        <v>25</v>
      </c>
      <c r="AM321" s="27">
        <f t="shared" si="398"/>
        <v>1000000</v>
      </c>
      <c r="AN321" s="56">
        <f t="shared" si="399"/>
        <v>1.8440000000000001</v>
      </c>
      <c r="AO321" s="52">
        <f t="shared" si="382"/>
        <v>1844</v>
      </c>
      <c r="AP321" s="28"/>
      <c r="AQ321" s="9">
        <f t="shared" si="400"/>
        <v>5.2258652371563219</v>
      </c>
      <c r="AR321" s="9">
        <f t="shared" si="401"/>
        <v>0</v>
      </c>
      <c r="AS321" s="30">
        <f t="shared" si="402"/>
        <v>0.95843327815529222</v>
      </c>
      <c r="AT321" s="30">
        <f t="shared" si="403"/>
        <v>5.0086431504455173E-3</v>
      </c>
      <c r="AU321" s="30">
        <f t="shared" si="404"/>
        <v>0</v>
      </c>
      <c r="AV321" s="30">
        <f t="shared" si="383"/>
        <v>0.95342463500484675</v>
      </c>
      <c r="AW321" s="28"/>
      <c r="AX321" s="52">
        <f t="shared" si="405"/>
        <v>1653.2974048178792</v>
      </c>
      <c r="AY321" s="52">
        <f t="shared" si="384"/>
        <v>1758.1150269489374</v>
      </c>
      <c r="AZ321" s="19"/>
      <c r="BA321" s="19"/>
      <c r="BB321" s="53">
        <f t="shared" si="385"/>
        <v>14273.371321722909</v>
      </c>
      <c r="BC321" s="53">
        <f t="shared" si="386"/>
        <v>-713.66856608614546</v>
      </c>
      <c r="BD321" s="53">
        <f t="shared" si="387"/>
        <v>-23.644200439551145</v>
      </c>
      <c r="BE321" s="53">
        <f t="shared" si="406"/>
        <v>-5008.6431504455177</v>
      </c>
      <c r="BF321" s="53">
        <f t="shared" si="388"/>
        <v>8527.415404751695</v>
      </c>
      <c r="BG321" s="53">
        <f t="shared" si="414"/>
        <v>-104.08000322432409</v>
      </c>
      <c r="BH321" s="53">
        <f t="shared" si="415"/>
        <v>1248.9284953271908</v>
      </c>
      <c r="BI321" s="53">
        <f t="shared" si="389"/>
        <v>9672.2638968545616</v>
      </c>
    </row>
    <row r="322" spans="1:61" x14ac:dyDescent="0.2">
      <c r="A322" s="35" t="s">
        <v>81</v>
      </c>
      <c r="B322" s="222">
        <f>F303+NPV(B306,F304:F388)</f>
        <v>452201.37013710476</v>
      </c>
      <c r="C322" s="222"/>
      <c r="D322" s="19"/>
      <c r="E322" s="55">
        <f t="shared" si="390"/>
        <v>19</v>
      </c>
      <c r="F322" s="27">
        <f t="shared" si="416"/>
        <v>15091.831248654682</v>
      </c>
      <c r="G322" s="27">
        <f t="shared" si="417"/>
        <v>754.59156243273412</v>
      </c>
      <c r="H322" s="28">
        <f t="shared" si="418"/>
        <v>25</v>
      </c>
      <c r="I322" s="27">
        <f t="shared" si="391"/>
        <v>1000000</v>
      </c>
      <c r="J322" s="56">
        <f t="shared" si="373"/>
        <v>1.9670000000000001</v>
      </c>
      <c r="K322" s="52">
        <f t="shared" si="374"/>
        <v>1967</v>
      </c>
      <c r="L322" s="28"/>
      <c r="M322" s="96">
        <f t="shared" si="392"/>
        <v>6.7171775808640408</v>
      </c>
      <c r="N322" s="9">
        <v>0</v>
      </c>
      <c r="O322" s="30">
        <f t="shared" si="408"/>
        <v>0.94576801758204576</v>
      </c>
      <c r="P322" s="30">
        <f t="shared" si="393"/>
        <v>6.3528917244003455E-3</v>
      </c>
      <c r="Q322" s="30">
        <f t="shared" si="394"/>
        <v>0</v>
      </c>
      <c r="R322" s="30">
        <f t="shared" si="375"/>
        <v>0.93941512585764542</v>
      </c>
      <c r="S322" s="28"/>
      <c r="T322" s="52">
        <f t="shared" si="395"/>
        <v>1743.9962244212925</v>
      </c>
      <c r="U322" s="52">
        <f t="shared" si="376"/>
        <v>1847.8295525619885</v>
      </c>
      <c r="V322" s="19"/>
      <c r="W322" s="19"/>
      <c r="X322" s="53">
        <f t="shared" si="377"/>
        <v>14177.494551877284</v>
      </c>
      <c r="Y322" s="53">
        <f t="shared" si="378"/>
        <v>-708.87472759386424</v>
      </c>
      <c r="Z322" s="53">
        <f t="shared" si="379"/>
        <v>-23.485378146441136</v>
      </c>
      <c r="AA322" s="53">
        <f t="shared" si="396"/>
        <v>-6352.8917244003451</v>
      </c>
      <c r="AB322" s="53">
        <f t="shared" si="380"/>
        <v>7092.2427217366339</v>
      </c>
      <c r="AC322" s="53">
        <f t="shared" si="409"/>
        <v>-105.61227599814393</v>
      </c>
      <c r="AD322" s="53">
        <f t="shared" si="410"/>
        <v>1248.8969612376086</v>
      </c>
      <c r="AE322" s="53">
        <f t="shared" si="381"/>
        <v>8235.5274069760999</v>
      </c>
      <c r="AF322" s="19"/>
      <c r="AG322" s="46"/>
      <c r="AH322" s="19"/>
      <c r="AI322" s="55">
        <f t="shared" si="397"/>
        <v>19</v>
      </c>
      <c r="AJ322" s="27">
        <f t="shared" si="411"/>
        <v>15091.831248654682</v>
      </c>
      <c r="AK322" s="27">
        <f t="shared" si="412"/>
        <v>754.59156243273412</v>
      </c>
      <c r="AL322" s="28">
        <f t="shared" si="413"/>
        <v>25</v>
      </c>
      <c r="AM322" s="27">
        <f t="shared" si="398"/>
        <v>1000000</v>
      </c>
      <c r="AN322" s="56">
        <f t="shared" si="399"/>
        <v>1.9670000000000001</v>
      </c>
      <c r="AO322" s="52">
        <f t="shared" si="382"/>
        <v>1967</v>
      </c>
      <c r="AP322" s="28"/>
      <c r="AQ322" s="9">
        <f t="shared" si="400"/>
        <v>5.7473850676267952</v>
      </c>
      <c r="AR322" s="9">
        <f t="shared" si="401"/>
        <v>0</v>
      </c>
      <c r="AS322" s="30">
        <f t="shared" si="402"/>
        <v>0.95342463500484675</v>
      </c>
      <c r="AT322" s="30">
        <f t="shared" si="403"/>
        <v>5.479698510334384E-3</v>
      </c>
      <c r="AU322" s="30">
        <f t="shared" si="404"/>
        <v>0</v>
      </c>
      <c r="AV322" s="30">
        <f t="shared" si="383"/>
        <v>0.94794493649451239</v>
      </c>
      <c r="AW322" s="28"/>
      <c r="AX322" s="52">
        <f t="shared" si="405"/>
        <v>1758.1150269489374</v>
      </c>
      <c r="AY322" s="52">
        <f t="shared" si="384"/>
        <v>1864.6076900847058</v>
      </c>
      <c r="AZ322" s="19"/>
      <c r="BA322" s="19"/>
      <c r="BB322" s="53">
        <f t="shared" si="385"/>
        <v>14177.494551877284</v>
      </c>
      <c r="BC322" s="53">
        <f t="shared" si="386"/>
        <v>-708.87472759386424</v>
      </c>
      <c r="BD322" s="53">
        <f t="shared" si="387"/>
        <v>-23.485378146441136</v>
      </c>
      <c r="BE322" s="53">
        <f t="shared" si="406"/>
        <v>-5479.6985103343841</v>
      </c>
      <c r="BF322" s="53">
        <f t="shared" si="388"/>
        <v>7965.4359358025949</v>
      </c>
      <c r="BG322" s="53">
        <f t="shared" si="414"/>
        <v>-105.61227599814393</v>
      </c>
      <c r="BH322" s="53">
        <f t="shared" si="415"/>
        <v>1250.0560603377655</v>
      </c>
      <c r="BI322" s="53">
        <f t="shared" si="389"/>
        <v>9109.8797201422167</v>
      </c>
    </row>
    <row r="323" spans="1:61" x14ac:dyDescent="0.2">
      <c r="A323" s="34" t="s">
        <v>82</v>
      </c>
      <c r="B323" s="129">
        <f>B321/B322</f>
        <v>5.0001900227163928E-2</v>
      </c>
      <c r="C323" s="130">
        <f>C321/B322</f>
        <v>7.9598518068941262E-2</v>
      </c>
      <c r="D323" s="19"/>
      <c r="E323" s="55">
        <f t="shared" si="390"/>
        <v>20</v>
      </c>
      <c r="F323" s="27">
        <f t="shared" si="416"/>
        <v>15091.831248654682</v>
      </c>
      <c r="G323" s="27">
        <f t="shared" si="417"/>
        <v>754.59156243273412</v>
      </c>
      <c r="H323" s="28">
        <f t="shared" si="418"/>
        <v>25</v>
      </c>
      <c r="I323" s="27">
        <f t="shared" si="391"/>
        <v>1000000</v>
      </c>
      <c r="J323" s="56">
        <f t="shared" si="373"/>
        <v>2.0950000000000002</v>
      </c>
      <c r="K323" s="52">
        <f t="shared" si="374"/>
        <v>2095.0000000000005</v>
      </c>
      <c r="L323" s="28"/>
      <c r="M323" s="96">
        <f t="shared" si="392"/>
        <v>7.3785880403303681</v>
      </c>
      <c r="N323" s="9">
        <v>0</v>
      </c>
      <c r="O323" s="30">
        <f t="shared" si="408"/>
        <v>0.93941512585764542</v>
      </c>
      <c r="P323" s="30">
        <f t="shared" si="393"/>
        <v>6.93155721255867E-3</v>
      </c>
      <c r="Q323" s="30">
        <f t="shared" si="394"/>
        <v>0</v>
      </c>
      <c r="R323" s="30">
        <f t="shared" si="375"/>
        <v>0.93248356864508675</v>
      </c>
      <c r="S323" s="28"/>
      <c r="T323" s="52">
        <f t="shared" si="395"/>
        <v>1847.8295525619885</v>
      </c>
      <c r="U323" s="52">
        <f t="shared" ref="U323:U386" si="419">K323*R323</f>
        <v>1953.5530763114571</v>
      </c>
      <c r="V323" s="19"/>
      <c r="W323" s="19"/>
      <c r="X323" s="53">
        <f t="shared" si="377"/>
        <v>14072.884660134954</v>
      </c>
      <c r="Y323" s="53">
        <f t="shared" si="378"/>
        <v>-703.64423300674764</v>
      </c>
      <c r="Z323" s="53">
        <f t="shared" si="379"/>
        <v>-23.31208921612717</v>
      </c>
      <c r="AA323" s="53">
        <f t="shared" si="396"/>
        <v>-6931.5572125586696</v>
      </c>
      <c r="AB323" s="53">
        <f t="shared" si="380"/>
        <v>6414.3711253534093</v>
      </c>
      <c r="AC323" s="53">
        <f t="shared" si="409"/>
        <v>-107.74899808788318</v>
      </c>
      <c r="AD323" s="53">
        <f t="shared" si="410"/>
        <v>1249.2626117513348</v>
      </c>
      <c r="AE323" s="53">
        <f t="shared" si="381"/>
        <v>7555.8847390168603</v>
      </c>
      <c r="AF323" s="19"/>
      <c r="AG323" s="46"/>
      <c r="AH323" s="19"/>
      <c r="AI323" s="55">
        <f t="shared" si="397"/>
        <v>20</v>
      </c>
      <c r="AJ323" s="27">
        <f t="shared" si="411"/>
        <v>15091.831248654682</v>
      </c>
      <c r="AK323" s="27">
        <f t="shared" si="412"/>
        <v>754.59156243273412</v>
      </c>
      <c r="AL323" s="28">
        <f t="shared" si="413"/>
        <v>25</v>
      </c>
      <c r="AM323" s="27">
        <f t="shared" si="398"/>
        <v>1000000</v>
      </c>
      <c r="AN323" s="56">
        <f t="shared" si="399"/>
        <v>2.0950000000000002</v>
      </c>
      <c r="AO323" s="52">
        <f t="shared" si="382"/>
        <v>2095.0000000000005</v>
      </c>
      <c r="AP323" s="28"/>
      <c r="AQ323" s="9">
        <f t="shared" si="400"/>
        <v>6.3133043920076721</v>
      </c>
      <c r="AR323" s="9">
        <f t="shared" si="401"/>
        <v>0</v>
      </c>
      <c r="AS323" s="30">
        <f t="shared" si="402"/>
        <v>0.94794493649451239</v>
      </c>
      <c r="AT323" s="30">
        <f t="shared" si="403"/>
        <v>5.9846649309522396E-3</v>
      </c>
      <c r="AU323" s="30">
        <f t="shared" si="404"/>
        <v>0</v>
      </c>
      <c r="AV323" s="30">
        <f t="shared" si="383"/>
        <v>0.9419602715635601</v>
      </c>
      <c r="AW323" s="28"/>
      <c r="AX323" s="52">
        <f t="shared" si="405"/>
        <v>1864.6076900847058</v>
      </c>
      <c r="AY323" s="52">
        <f t="shared" si="384"/>
        <v>1973.4067689256588</v>
      </c>
      <c r="AZ323" s="19"/>
      <c r="BA323" s="19"/>
      <c r="BB323" s="53">
        <f t="shared" si="385"/>
        <v>14072.884660134954</v>
      </c>
      <c r="BC323" s="53">
        <f t="shared" si="386"/>
        <v>-703.64423300674764</v>
      </c>
      <c r="BD323" s="53">
        <f t="shared" si="387"/>
        <v>-23.31208921612717</v>
      </c>
      <c r="BE323" s="53">
        <f t="shared" si="406"/>
        <v>-5984.66493095224</v>
      </c>
      <c r="BF323" s="53">
        <f t="shared" si="388"/>
        <v>7361.2634069598389</v>
      </c>
      <c r="BG323" s="53">
        <f t="shared" si="414"/>
        <v>-107.74899808788318</v>
      </c>
      <c r="BH323" s="53">
        <f t="shared" si="415"/>
        <v>1250.6400319728314</v>
      </c>
      <c r="BI323" s="53">
        <f t="shared" si="389"/>
        <v>8504.1544408447862</v>
      </c>
    </row>
    <row r="324" spans="1:61" x14ac:dyDescent="0.2">
      <c r="A324" s="34"/>
      <c r="B324" s="89"/>
      <c r="C324" s="91"/>
      <c r="D324" s="19"/>
      <c r="E324" s="55">
        <f t="shared" ref="E324:E387" si="420">E323+1</f>
        <v>21</v>
      </c>
      <c r="F324" s="27">
        <f t="shared" si="416"/>
        <v>15091.831248654682</v>
      </c>
      <c r="G324" s="27">
        <f t="shared" si="417"/>
        <v>754.59156243273412</v>
      </c>
      <c r="H324" s="28">
        <f t="shared" si="418"/>
        <v>25</v>
      </c>
      <c r="I324" s="27">
        <f t="shared" si="391"/>
        <v>1000000</v>
      </c>
      <c r="J324" s="56">
        <f t="shared" si="373"/>
        <v>2.226</v>
      </c>
      <c r="K324" s="52">
        <f t="shared" ref="K324:K387" si="421">I324*J324/1000</f>
        <v>2226</v>
      </c>
      <c r="L324" s="28"/>
      <c r="M324" s="96">
        <f t="shared" si="392"/>
        <v>8.0967593767471424</v>
      </c>
      <c r="N324" s="9">
        <v>0</v>
      </c>
      <c r="O324" s="30">
        <f t="shared" si="408"/>
        <v>0.93248356864508675</v>
      </c>
      <c r="P324" s="30">
        <f t="shared" ref="P324:P387" si="422">O324*M324/1000</f>
        <v>7.5500950780897436E-3</v>
      </c>
      <c r="Q324" s="30">
        <f t="shared" ref="Q324:Q387" si="423">MIN(N324*O324,O324-P324)</f>
        <v>0</v>
      </c>
      <c r="R324" s="30">
        <f t="shared" ref="R324:R387" si="424">O324-SUM(P324:Q324)</f>
        <v>0.92493347356699696</v>
      </c>
      <c r="S324" s="28"/>
      <c r="T324" s="52">
        <f t="shared" ref="T324:T387" si="425">U323</f>
        <v>1953.5530763114571</v>
      </c>
      <c r="U324" s="52">
        <f t="shared" si="419"/>
        <v>2058.901912160135</v>
      </c>
      <c r="V324" s="19"/>
      <c r="W324" s="19"/>
      <c r="X324" s="53">
        <f t="shared" ref="X324:X387" si="426">$R324*F324</f>
        <v>13958.939899305124</v>
      </c>
      <c r="Y324" s="53">
        <f t="shared" ref="Y324:Z387" si="427">-$R324*G324</f>
        <v>-697.94699496525618</v>
      </c>
      <c r="Z324" s="53">
        <f t="shared" si="427"/>
        <v>-23.123336839174925</v>
      </c>
      <c r="AA324" s="53">
        <f t="shared" ref="AA324:AA387" si="428">-P324*I324</f>
        <v>-7550.0950780897438</v>
      </c>
      <c r="AB324" s="53">
        <f t="shared" ref="AB324:AB387" si="429">SUM(X324:AA324)</f>
        <v>5687.7744894109492</v>
      </c>
      <c r="AC324" s="53">
        <f t="shared" ref="AC324:AC387" si="430">-I324*($R323*J324-$R322*J323)/1000</f>
        <v>-107.63373513219587</v>
      </c>
      <c r="AD324" s="53">
        <f t="shared" si="410"/>
        <v>1249.0554011887518</v>
      </c>
      <c r="AE324" s="53">
        <f t="shared" ref="AE324:AE387" si="431">SUM(AB324:AD324)</f>
        <v>6829.1961554675045</v>
      </c>
      <c r="AF324" s="19"/>
      <c r="AG324" s="46"/>
      <c r="AH324" s="19"/>
      <c r="AI324" s="55">
        <f t="shared" ref="AI324:AI387" si="432">AI323+1</f>
        <v>21</v>
      </c>
      <c r="AJ324" s="27">
        <f t="shared" ref="AJ324:AK387" si="433">F324</f>
        <v>15091.831248654682</v>
      </c>
      <c r="AK324" s="27">
        <f t="shared" si="433"/>
        <v>754.59156243273412</v>
      </c>
      <c r="AL324" s="28">
        <f t="shared" ref="AL324:AL387" si="434">$C$33</f>
        <v>25</v>
      </c>
      <c r="AM324" s="27">
        <f t="shared" ref="AM324:AN387" si="435">I324</f>
        <v>1000000</v>
      </c>
      <c r="AN324" s="56">
        <f t="shared" si="399"/>
        <v>2.226</v>
      </c>
      <c r="AO324" s="52">
        <f t="shared" ref="AO324:AO387" si="436">AM324*AN324/1000</f>
        <v>2226</v>
      </c>
      <c r="AP324" s="28"/>
      <c r="AQ324" s="9">
        <f t="shared" si="400"/>
        <v>6.9277897417292742</v>
      </c>
      <c r="AR324" s="9">
        <f t="shared" ref="AR324:AR387" si="437">N324</f>
        <v>0</v>
      </c>
      <c r="AS324" s="30">
        <f t="shared" ref="AS324:AS387" si="438">AV323</f>
        <v>0.9419602715635601</v>
      </c>
      <c r="AT324" s="30">
        <f t="shared" ref="AT324:AT387" si="439">AS324*AQ324/1000</f>
        <v>6.5257027064545533E-3</v>
      </c>
      <c r="AU324" s="30">
        <f t="shared" ref="AU324:AU387" si="440">MIN(AR324*AS324,AS324-AT324)</f>
        <v>0</v>
      </c>
      <c r="AV324" s="30">
        <f t="shared" ref="AV324:AV387" si="441">AS324-SUM(AT324:AU324)</f>
        <v>0.93543456885710552</v>
      </c>
      <c r="AW324" s="28"/>
      <c r="AX324" s="52">
        <f t="shared" ref="AX324:AX387" si="442">AY323</f>
        <v>1973.4067689256588</v>
      </c>
      <c r="AY324" s="52">
        <f t="shared" ref="AY324:AY387" si="443">AO324*AV324</f>
        <v>2082.2773502759169</v>
      </c>
      <c r="AZ324" s="19"/>
      <c r="BA324" s="19"/>
      <c r="BB324" s="53">
        <f t="shared" ref="BB324:BB387" si="444">$R324*AJ324</f>
        <v>13958.939899305124</v>
      </c>
      <c r="BC324" s="53">
        <f t="shared" ref="BC324:BD387" si="445">-$R324*AK324</f>
        <v>-697.94699496525618</v>
      </c>
      <c r="BD324" s="53">
        <f t="shared" si="445"/>
        <v>-23.123336839174925</v>
      </c>
      <c r="BE324" s="53">
        <f t="shared" ref="BE324:BE387" si="446">-AT324*AM324</f>
        <v>-6525.7027064545537</v>
      </c>
      <c r="BF324" s="53">
        <f t="shared" ref="BF324:BF387" si="447">SUM(BB324:BE324)</f>
        <v>6712.1668610461393</v>
      </c>
      <c r="BG324" s="53">
        <f t="shared" ref="BG324:BG387" si="448">-AM324*($R323*AN324-$R322*AN323)/1000</f>
        <v>-107.63373513219587</v>
      </c>
      <c r="BH324" s="53">
        <f t="shared" si="415"/>
        <v>1250.6853125922762</v>
      </c>
      <c r="BI324" s="53">
        <f t="shared" ref="BI324:BI387" si="449">SUM(BF324:BH324)</f>
        <v>7855.2184385062192</v>
      </c>
    </row>
    <row r="325" spans="1:61" x14ac:dyDescent="0.2">
      <c r="A325" s="34"/>
      <c r="B325" s="89"/>
      <c r="C325" s="91"/>
      <c r="D325" s="19"/>
      <c r="E325" s="55">
        <f t="shared" si="420"/>
        <v>22</v>
      </c>
      <c r="F325" s="27">
        <f t="shared" si="416"/>
        <v>15091.831248654682</v>
      </c>
      <c r="G325" s="27">
        <f t="shared" si="417"/>
        <v>754.59156243273412</v>
      </c>
      <c r="H325" s="28">
        <f t="shared" si="418"/>
        <v>25</v>
      </c>
      <c r="I325" s="27">
        <f t="shared" si="391"/>
        <v>1000000</v>
      </c>
      <c r="J325" s="56">
        <f t="shared" si="373"/>
        <v>2.3620000000000001</v>
      </c>
      <c r="K325" s="52">
        <f t="shared" si="421"/>
        <v>2362</v>
      </c>
      <c r="L325" s="28"/>
      <c r="M325" s="96">
        <f t="shared" si="392"/>
        <v>8.8814451469123252</v>
      </c>
      <c r="N325" s="9">
        <v>0</v>
      </c>
      <c r="O325" s="30">
        <f t="shared" si="408"/>
        <v>0.92493347356699696</v>
      </c>
      <c r="P325" s="30">
        <f t="shared" si="422"/>
        <v>8.2147459100283642E-3</v>
      </c>
      <c r="Q325" s="30">
        <f t="shared" si="423"/>
        <v>0</v>
      </c>
      <c r="R325" s="30">
        <f t="shared" si="424"/>
        <v>0.9167187276569686</v>
      </c>
      <c r="S325" s="28"/>
      <c r="T325" s="52">
        <f t="shared" si="425"/>
        <v>2058.901912160135</v>
      </c>
      <c r="U325" s="52">
        <f t="shared" si="419"/>
        <v>2165.2896347257597</v>
      </c>
      <c r="V325" s="19"/>
      <c r="W325" s="19"/>
      <c r="X325" s="53">
        <f t="shared" si="426"/>
        <v>13834.964340280399</v>
      </c>
      <c r="Y325" s="53">
        <f t="shared" si="427"/>
        <v>-691.74821701402004</v>
      </c>
      <c r="Z325" s="53">
        <f t="shared" si="427"/>
        <v>-22.917968191424215</v>
      </c>
      <c r="AA325" s="53">
        <f t="shared" si="428"/>
        <v>-8214.745910028365</v>
      </c>
      <c r="AB325" s="53">
        <f t="shared" si="429"/>
        <v>4905.5522450465905</v>
      </c>
      <c r="AC325" s="53">
        <f t="shared" si="430"/>
        <v>-108.98444076128388</v>
      </c>
      <c r="AD325" s="53">
        <f t="shared" si="410"/>
        <v>1248.0351149358155</v>
      </c>
      <c r="AE325" s="53">
        <f t="shared" si="431"/>
        <v>6044.6029192211226</v>
      </c>
      <c r="AF325" s="19"/>
      <c r="AG325" s="46"/>
      <c r="AH325" s="19"/>
      <c r="AI325" s="55">
        <f t="shared" si="432"/>
        <v>22</v>
      </c>
      <c r="AJ325" s="27">
        <f t="shared" si="433"/>
        <v>15091.831248654682</v>
      </c>
      <c r="AK325" s="27">
        <f t="shared" si="433"/>
        <v>754.59156243273412</v>
      </c>
      <c r="AL325" s="28">
        <f t="shared" si="434"/>
        <v>25</v>
      </c>
      <c r="AM325" s="27">
        <f t="shared" si="435"/>
        <v>1000000</v>
      </c>
      <c r="AN325" s="56">
        <f t="shared" si="399"/>
        <v>2.3620000000000001</v>
      </c>
      <c r="AO325" s="52">
        <f t="shared" si="436"/>
        <v>2362</v>
      </c>
      <c r="AP325" s="28"/>
      <c r="AQ325" s="9">
        <f t="shared" si="400"/>
        <v>7.5991865038268589</v>
      </c>
      <c r="AR325" s="9">
        <f t="shared" si="437"/>
        <v>0</v>
      </c>
      <c r="AS325" s="30">
        <f t="shared" si="438"/>
        <v>0.93543456885710552</v>
      </c>
      <c r="AT325" s="30">
        <f t="shared" si="439"/>
        <v>7.1085417508720133E-3</v>
      </c>
      <c r="AU325" s="30">
        <f t="shared" si="440"/>
        <v>0</v>
      </c>
      <c r="AV325" s="30">
        <f t="shared" si="441"/>
        <v>0.92832602710623346</v>
      </c>
      <c r="AW325" s="28"/>
      <c r="AX325" s="52">
        <f t="shared" si="442"/>
        <v>2082.2773502759169</v>
      </c>
      <c r="AY325" s="52">
        <f t="shared" si="443"/>
        <v>2192.7060760249233</v>
      </c>
      <c r="AZ325" s="19"/>
      <c r="BA325" s="19"/>
      <c r="BB325" s="53">
        <f t="shared" si="444"/>
        <v>13834.964340280399</v>
      </c>
      <c r="BC325" s="53">
        <f t="shared" si="445"/>
        <v>-691.74821701402004</v>
      </c>
      <c r="BD325" s="53">
        <f t="shared" si="445"/>
        <v>-22.917968191424215</v>
      </c>
      <c r="BE325" s="53">
        <f t="shared" si="446"/>
        <v>-7108.5417508720129</v>
      </c>
      <c r="BF325" s="53">
        <f t="shared" si="447"/>
        <v>6011.7564042029426</v>
      </c>
      <c r="BG325" s="53">
        <f t="shared" si="448"/>
        <v>-108.98444076128388</v>
      </c>
      <c r="BH325" s="53">
        <f t="shared" si="415"/>
        <v>1249.9541480289358</v>
      </c>
      <c r="BI325" s="53">
        <f t="shared" si="449"/>
        <v>7152.7261114705943</v>
      </c>
    </row>
    <row r="326" spans="1:61" x14ac:dyDescent="0.2">
      <c r="A326" s="34"/>
      <c r="B326" s="89"/>
      <c r="C326" s="91"/>
      <c r="D326" s="19"/>
      <c r="E326" s="55">
        <f t="shared" si="420"/>
        <v>23</v>
      </c>
      <c r="F326" s="27">
        <f t="shared" si="416"/>
        <v>15091.831248654682</v>
      </c>
      <c r="G326" s="27">
        <f t="shared" si="417"/>
        <v>754.59156243273412</v>
      </c>
      <c r="H326" s="28">
        <f t="shared" si="418"/>
        <v>25</v>
      </c>
      <c r="I326" s="27">
        <f t="shared" si="391"/>
        <v>1000000</v>
      </c>
      <c r="J326" s="56">
        <f t="shared" si="373"/>
        <v>2.5030000000000001</v>
      </c>
      <c r="K326" s="52">
        <f t="shared" si="421"/>
        <v>2503</v>
      </c>
      <c r="L326" s="28"/>
      <c r="M326" s="96">
        <f t="shared" si="392"/>
        <v>9.7383085751715388</v>
      </c>
      <c r="N326" s="9">
        <v>0</v>
      </c>
      <c r="O326" s="30">
        <f t="shared" si="408"/>
        <v>0.9167187276569686</v>
      </c>
      <c r="P326" s="30">
        <f t="shared" si="422"/>
        <v>8.9272898465622003E-3</v>
      </c>
      <c r="Q326" s="30">
        <f t="shared" si="423"/>
        <v>0</v>
      </c>
      <c r="R326" s="30">
        <f t="shared" si="424"/>
        <v>0.90779143781040639</v>
      </c>
      <c r="S326" s="28"/>
      <c r="T326" s="52">
        <f t="shared" si="425"/>
        <v>2165.2896347257597</v>
      </c>
      <c r="U326" s="52">
        <f t="shared" si="419"/>
        <v>2272.2019688394471</v>
      </c>
      <c r="V326" s="19"/>
      <c r="W326" s="19"/>
      <c r="X326" s="53">
        <f t="shared" si="426"/>
        <v>13700.235188408255</v>
      </c>
      <c r="Y326" s="53">
        <f t="shared" si="427"/>
        <v>-685.01175942041277</v>
      </c>
      <c r="Z326" s="53">
        <f t="shared" si="427"/>
        <v>-22.694785945260161</v>
      </c>
      <c r="AA326" s="53">
        <f t="shared" si="428"/>
        <v>-8927.2898465622002</v>
      </c>
      <c r="AB326" s="53">
        <f t="shared" si="429"/>
        <v>4065.238796480382</v>
      </c>
      <c r="AC326" s="53">
        <f t="shared" si="430"/>
        <v>-109.8541107601454</v>
      </c>
      <c r="AD326" s="53">
        <f t="shared" si="410"/>
        <v>1246.2614302892368</v>
      </c>
      <c r="AE326" s="53">
        <f t="shared" si="431"/>
        <v>5201.6461160094732</v>
      </c>
      <c r="AF326" s="19"/>
      <c r="AG326" s="46"/>
      <c r="AH326" s="19"/>
      <c r="AI326" s="55">
        <f t="shared" si="432"/>
        <v>23</v>
      </c>
      <c r="AJ326" s="27">
        <f t="shared" si="433"/>
        <v>15091.831248654682</v>
      </c>
      <c r="AK326" s="27">
        <f t="shared" si="433"/>
        <v>754.59156243273412</v>
      </c>
      <c r="AL326" s="28">
        <f t="shared" si="434"/>
        <v>25</v>
      </c>
      <c r="AM326" s="27">
        <f t="shared" si="435"/>
        <v>1000000</v>
      </c>
      <c r="AN326" s="56">
        <f t="shared" si="399"/>
        <v>2.5030000000000001</v>
      </c>
      <c r="AO326" s="52">
        <f t="shared" si="436"/>
        <v>2503</v>
      </c>
      <c r="AP326" s="28"/>
      <c r="AQ326" s="9">
        <f t="shared" si="400"/>
        <v>8.3323402746311483</v>
      </c>
      <c r="AR326" s="9">
        <f t="shared" si="437"/>
        <v>0</v>
      </c>
      <c r="AS326" s="30">
        <f t="shared" si="438"/>
        <v>0.92832602710623346</v>
      </c>
      <c r="AT326" s="30">
        <f t="shared" si="439"/>
        <v>7.7351283436455963E-3</v>
      </c>
      <c r="AU326" s="30">
        <f t="shared" si="440"/>
        <v>0</v>
      </c>
      <c r="AV326" s="30">
        <f t="shared" si="441"/>
        <v>0.92059089876258782</v>
      </c>
      <c r="AW326" s="28"/>
      <c r="AX326" s="52">
        <f t="shared" si="442"/>
        <v>2192.7060760249233</v>
      </c>
      <c r="AY326" s="52">
        <f t="shared" si="443"/>
        <v>2304.2390196027573</v>
      </c>
      <c r="AZ326" s="19"/>
      <c r="BA326" s="19"/>
      <c r="BB326" s="53">
        <f t="shared" si="444"/>
        <v>13700.235188408255</v>
      </c>
      <c r="BC326" s="53">
        <f t="shared" si="445"/>
        <v>-685.01175942041277</v>
      </c>
      <c r="BD326" s="53">
        <f t="shared" si="445"/>
        <v>-22.694785945260161</v>
      </c>
      <c r="BE326" s="53">
        <f t="shared" si="446"/>
        <v>-7735.128343645596</v>
      </c>
      <c r="BF326" s="53">
        <f t="shared" si="447"/>
        <v>5257.4002993969862</v>
      </c>
      <c r="BG326" s="53">
        <f t="shared" si="448"/>
        <v>-109.8541107601454</v>
      </c>
      <c r="BH326" s="53">
        <f t="shared" si="415"/>
        <v>1248.5122141200293</v>
      </c>
      <c r="BI326" s="53">
        <f t="shared" si="449"/>
        <v>6396.0584027568702</v>
      </c>
    </row>
    <row r="327" spans="1:61" x14ac:dyDescent="0.2">
      <c r="A327" s="34"/>
      <c r="B327" s="89"/>
      <c r="C327" s="91"/>
      <c r="D327" s="19"/>
      <c r="E327" s="55">
        <f t="shared" si="420"/>
        <v>24</v>
      </c>
      <c r="F327" s="27">
        <f t="shared" si="416"/>
        <v>15091.831248654682</v>
      </c>
      <c r="G327" s="27">
        <f t="shared" si="417"/>
        <v>754.59156243273412</v>
      </c>
      <c r="H327" s="28">
        <f t="shared" si="418"/>
        <v>25</v>
      </c>
      <c r="I327" s="27">
        <f t="shared" si="391"/>
        <v>1000000</v>
      </c>
      <c r="J327" s="56">
        <f t="shared" si="373"/>
        <v>2.6480000000000001</v>
      </c>
      <c r="K327" s="52">
        <f t="shared" si="421"/>
        <v>2648</v>
      </c>
      <c r="L327" s="28"/>
      <c r="M327" s="96">
        <f t="shared" si="392"/>
        <v>10.671629264777636</v>
      </c>
      <c r="N327" s="9">
        <v>0</v>
      </c>
      <c r="O327" s="30">
        <f t="shared" si="408"/>
        <v>0.90779143781040639</v>
      </c>
      <c r="P327" s="30">
        <f t="shared" si="422"/>
        <v>9.6876136740521E-3</v>
      </c>
      <c r="Q327" s="30">
        <f t="shared" si="423"/>
        <v>0</v>
      </c>
      <c r="R327" s="30">
        <f t="shared" si="424"/>
        <v>0.89810382413635426</v>
      </c>
      <c r="S327" s="28"/>
      <c r="T327" s="52">
        <f t="shared" si="425"/>
        <v>2272.2019688394471</v>
      </c>
      <c r="U327" s="52">
        <f t="shared" si="419"/>
        <v>2378.1789263130659</v>
      </c>
      <c r="V327" s="19"/>
      <c r="W327" s="19"/>
      <c r="X327" s="53">
        <f t="shared" si="426"/>
        <v>13554.031357637301</v>
      </c>
      <c r="Y327" s="53">
        <f t="shared" si="427"/>
        <v>-677.701567881865</v>
      </c>
      <c r="Z327" s="53">
        <f t="shared" si="427"/>
        <v>-22.452595603408856</v>
      </c>
      <c r="AA327" s="53">
        <f t="shared" si="428"/>
        <v>-9687.6136740520997</v>
      </c>
      <c r="AB327" s="53">
        <f t="shared" si="429"/>
        <v>3166.2635200999284</v>
      </c>
      <c r="AC327" s="53">
        <f t="shared" si="430"/>
        <v>-109.28475199656386</v>
      </c>
      <c r="AD327" s="53">
        <f t="shared" si="410"/>
        <v>1243.6358887879394</v>
      </c>
      <c r="AE327" s="53">
        <f t="shared" si="431"/>
        <v>4300.6146568913036</v>
      </c>
      <c r="AF327" s="19"/>
      <c r="AG327" s="46"/>
      <c r="AH327" s="19"/>
      <c r="AI327" s="55">
        <f t="shared" si="432"/>
        <v>24</v>
      </c>
      <c r="AJ327" s="27">
        <f t="shared" si="433"/>
        <v>15091.831248654682</v>
      </c>
      <c r="AK327" s="27">
        <f t="shared" si="433"/>
        <v>754.59156243273412</v>
      </c>
      <c r="AL327" s="28">
        <f t="shared" si="434"/>
        <v>25</v>
      </c>
      <c r="AM327" s="27">
        <f t="shared" si="435"/>
        <v>1000000</v>
      </c>
      <c r="AN327" s="56">
        <f t="shared" si="399"/>
        <v>2.6480000000000001</v>
      </c>
      <c r="AO327" s="52">
        <f t="shared" si="436"/>
        <v>2648</v>
      </c>
      <c r="AP327" s="28"/>
      <c r="AQ327" s="9">
        <f t="shared" si="400"/>
        <v>9.1309127896753655</v>
      </c>
      <c r="AR327" s="9">
        <f t="shared" si="437"/>
        <v>0</v>
      </c>
      <c r="AS327" s="30">
        <f t="shared" si="438"/>
        <v>0.92059089876258782</v>
      </c>
      <c r="AT327" s="30">
        <f t="shared" si="439"/>
        <v>8.4058352115700518E-3</v>
      </c>
      <c r="AU327" s="30">
        <f t="shared" si="440"/>
        <v>0</v>
      </c>
      <c r="AV327" s="30">
        <f t="shared" si="441"/>
        <v>0.91218506355101781</v>
      </c>
      <c r="AW327" s="28"/>
      <c r="AX327" s="52">
        <f t="shared" si="442"/>
        <v>2304.2390196027573</v>
      </c>
      <c r="AY327" s="52">
        <f t="shared" si="443"/>
        <v>2415.466048283095</v>
      </c>
      <c r="AZ327" s="19"/>
      <c r="BA327" s="19"/>
      <c r="BB327" s="53">
        <f t="shared" si="444"/>
        <v>13554.031357637301</v>
      </c>
      <c r="BC327" s="53">
        <f t="shared" si="445"/>
        <v>-677.701567881865</v>
      </c>
      <c r="BD327" s="53">
        <f t="shared" si="445"/>
        <v>-22.452595603408856</v>
      </c>
      <c r="BE327" s="53">
        <f t="shared" si="446"/>
        <v>-8405.8352115700527</v>
      </c>
      <c r="BF327" s="53">
        <f t="shared" si="447"/>
        <v>4448.0419825819754</v>
      </c>
      <c r="BG327" s="53">
        <f t="shared" si="448"/>
        <v>-109.28475199656386</v>
      </c>
      <c r="BH327" s="53">
        <f t="shared" si="415"/>
        <v>1246.2660067911293</v>
      </c>
      <c r="BI327" s="53">
        <f t="shared" si="449"/>
        <v>5585.0232373765411</v>
      </c>
    </row>
    <row r="328" spans="1:61" x14ac:dyDescent="0.2">
      <c r="A328" s="34"/>
      <c r="B328" s="89"/>
      <c r="C328" s="91"/>
      <c r="D328" s="19"/>
      <c r="E328" s="55">
        <f t="shared" si="420"/>
        <v>25</v>
      </c>
      <c r="F328" s="27">
        <f t="shared" si="416"/>
        <v>15091.831248654682</v>
      </c>
      <c r="G328" s="27">
        <f t="shared" si="417"/>
        <v>754.59156243273412</v>
      </c>
      <c r="H328" s="28">
        <f t="shared" si="418"/>
        <v>25</v>
      </c>
      <c r="I328" s="27">
        <f t="shared" si="391"/>
        <v>1000000</v>
      </c>
      <c r="J328" s="56">
        <f t="shared" si="373"/>
        <v>2.7989999999999999</v>
      </c>
      <c r="K328" s="52">
        <f t="shared" si="421"/>
        <v>2799</v>
      </c>
      <c r="L328" s="28"/>
      <c r="M328" s="96">
        <f t="shared" si="392"/>
        <v>11.692399199466328</v>
      </c>
      <c r="N328" s="9">
        <v>0</v>
      </c>
      <c r="O328" s="30">
        <f t="shared" si="408"/>
        <v>0.89810382413635426</v>
      </c>
      <c r="P328" s="30">
        <f t="shared" si="422"/>
        <v>1.0500988434369557E-2</v>
      </c>
      <c r="Q328" s="30">
        <f t="shared" si="423"/>
        <v>0</v>
      </c>
      <c r="R328" s="30">
        <f t="shared" si="424"/>
        <v>0.88760283570198473</v>
      </c>
      <c r="S328" s="28"/>
      <c r="T328" s="52">
        <f t="shared" si="425"/>
        <v>2378.1789263130659</v>
      </c>
      <c r="U328" s="52">
        <f t="shared" si="419"/>
        <v>2484.4003371298554</v>
      </c>
      <c r="V328" s="19"/>
      <c r="W328" s="19"/>
      <c r="X328" s="53">
        <f t="shared" si="426"/>
        <v>13395.552212241721</v>
      </c>
      <c r="Y328" s="53">
        <f t="shared" si="427"/>
        <v>-669.77761061208605</v>
      </c>
      <c r="Z328" s="53">
        <f t="shared" si="427"/>
        <v>-22.190070892549617</v>
      </c>
      <c r="AA328" s="53">
        <f t="shared" si="428"/>
        <v>-10500.988434369558</v>
      </c>
      <c r="AB328" s="53">
        <f t="shared" si="429"/>
        <v>2202.5960963675279</v>
      </c>
      <c r="AC328" s="53">
        <f t="shared" si="430"/>
        <v>-109.96087643569919</v>
      </c>
      <c r="AD328" s="53">
        <f t="shared" si="410"/>
        <v>1239.9761884036916</v>
      </c>
      <c r="AE328" s="53">
        <f t="shared" si="431"/>
        <v>3332.6114083355205</v>
      </c>
      <c r="AF328" s="19"/>
      <c r="AG328" s="46"/>
      <c r="AH328" s="19"/>
      <c r="AI328" s="55">
        <f t="shared" si="432"/>
        <v>25</v>
      </c>
      <c r="AJ328" s="27">
        <f t="shared" si="433"/>
        <v>15091.831248654682</v>
      </c>
      <c r="AK328" s="27">
        <f t="shared" si="433"/>
        <v>754.59156243273412</v>
      </c>
      <c r="AL328" s="28">
        <f t="shared" si="434"/>
        <v>25</v>
      </c>
      <c r="AM328" s="27">
        <f t="shared" si="435"/>
        <v>1000000</v>
      </c>
      <c r="AN328" s="56">
        <f t="shared" si="399"/>
        <v>2.7989999999999999</v>
      </c>
      <c r="AO328" s="52">
        <f t="shared" si="436"/>
        <v>2799</v>
      </c>
      <c r="AP328" s="28"/>
      <c r="AQ328" s="9">
        <f t="shared" si="400"/>
        <v>10.004309065043378</v>
      </c>
      <c r="AR328" s="9">
        <f t="shared" si="437"/>
        <v>0</v>
      </c>
      <c r="AS328" s="30">
        <f t="shared" si="438"/>
        <v>0.91218506355101781</v>
      </c>
      <c r="AT328" s="30">
        <f t="shared" si="439"/>
        <v>9.1257813002806176E-3</v>
      </c>
      <c r="AU328" s="30">
        <f t="shared" si="440"/>
        <v>0</v>
      </c>
      <c r="AV328" s="30">
        <f t="shared" si="441"/>
        <v>0.90305928225073717</v>
      </c>
      <c r="AW328" s="28"/>
      <c r="AX328" s="52">
        <f t="shared" si="442"/>
        <v>2415.466048283095</v>
      </c>
      <c r="AY328" s="52">
        <f t="shared" si="443"/>
        <v>2527.6629310198132</v>
      </c>
      <c r="AZ328" s="19"/>
      <c r="BA328" s="19"/>
      <c r="BB328" s="53">
        <f t="shared" si="444"/>
        <v>13395.552212241721</v>
      </c>
      <c r="BC328" s="53">
        <f t="shared" si="445"/>
        <v>-669.77761061208605</v>
      </c>
      <c r="BD328" s="53">
        <f t="shared" si="445"/>
        <v>-22.190070892549617</v>
      </c>
      <c r="BE328" s="53">
        <f t="shared" si="446"/>
        <v>-9125.7813002806179</v>
      </c>
      <c r="BF328" s="53">
        <f t="shared" si="447"/>
        <v>3577.8032304564676</v>
      </c>
      <c r="BG328" s="53">
        <f t="shared" si="448"/>
        <v>-109.96087643569919</v>
      </c>
      <c r="BH328" s="53">
        <f t="shared" si="415"/>
        <v>1243.0373169546635</v>
      </c>
      <c r="BI328" s="53">
        <f t="shared" si="449"/>
        <v>4710.8796709754324</v>
      </c>
    </row>
    <row r="329" spans="1:61" x14ac:dyDescent="0.2">
      <c r="A329" s="34"/>
      <c r="B329" s="89"/>
      <c r="C329" s="91"/>
      <c r="D329" s="19"/>
      <c r="E329" s="55">
        <f t="shared" si="420"/>
        <v>26</v>
      </c>
      <c r="F329" s="27">
        <f t="shared" si="416"/>
        <v>15091.831248654682</v>
      </c>
      <c r="G329" s="27">
        <f t="shared" si="417"/>
        <v>754.59156243273412</v>
      </c>
      <c r="H329" s="28">
        <f t="shared" si="418"/>
        <v>25</v>
      </c>
      <c r="I329" s="27">
        <f t="shared" si="391"/>
        <v>1000000</v>
      </c>
      <c r="J329" s="56">
        <f t="shared" si="373"/>
        <v>2.9540000000000002</v>
      </c>
      <c r="K329" s="52">
        <f t="shared" si="421"/>
        <v>2954</v>
      </c>
      <c r="L329" s="28"/>
      <c r="M329" s="96">
        <f t="shared" si="392"/>
        <v>12.807475417484119</v>
      </c>
      <c r="N329" s="9">
        <v>0</v>
      </c>
      <c r="O329" s="30">
        <f t="shared" si="408"/>
        <v>0.88760283570198473</v>
      </c>
      <c r="P329" s="30">
        <f t="shared" si="422"/>
        <v>1.1367951498742365E-2</v>
      </c>
      <c r="Q329" s="30">
        <f t="shared" si="423"/>
        <v>0</v>
      </c>
      <c r="R329" s="30">
        <f t="shared" si="424"/>
        <v>0.87623488420324236</v>
      </c>
      <c r="S329" s="28"/>
      <c r="T329" s="52">
        <f t="shared" si="425"/>
        <v>2484.4003371298554</v>
      </c>
      <c r="U329" s="52">
        <f t="shared" si="419"/>
        <v>2588.3978479363777</v>
      </c>
      <c r="V329" s="19"/>
      <c r="W329" s="19"/>
      <c r="X329" s="53">
        <f t="shared" si="426"/>
        <v>13223.98900657981</v>
      </c>
      <c r="Y329" s="53">
        <f t="shared" si="427"/>
        <v>-661.19945032899057</v>
      </c>
      <c r="Z329" s="53">
        <f t="shared" si="427"/>
        <v>-21.905872105081059</v>
      </c>
      <c r="AA329" s="53">
        <f t="shared" si="428"/>
        <v>-11367.951498742364</v>
      </c>
      <c r="AB329" s="53">
        <f t="shared" si="429"/>
        <v>1172.9321854033751</v>
      </c>
      <c r="AC329" s="53">
        <f t="shared" si="430"/>
        <v>-108.18617290600763</v>
      </c>
      <c r="AD329" s="53">
        <f t="shared" si="410"/>
        <v>1235.3161134707314</v>
      </c>
      <c r="AE329" s="53">
        <f t="shared" si="431"/>
        <v>2300.0621259680988</v>
      </c>
      <c r="AF329" s="19"/>
      <c r="AG329" s="46"/>
      <c r="AH329" s="19"/>
      <c r="AI329" s="55">
        <f t="shared" si="432"/>
        <v>26</v>
      </c>
      <c r="AJ329" s="27">
        <f t="shared" si="433"/>
        <v>15091.831248654682</v>
      </c>
      <c r="AK329" s="27">
        <f t="shared" si="433"/>
        <v>754.59156243273412</v>
      </c>
      <c r="AL329" s="28">
        <f t="shared" si="434"/>
        <v>25</v>
      </c>
      <c r="AM329" s="27">
        <f t="shared" si="435"/>
        <v>1000000</v>
      </c>
      <c r="AN329" s="56">
        <f t="shared" si="399"/>
        <v>2.9540000000000002</v>
      </c>
      <c r="AO329" s="52">
        <f t="shared" si="436"/>
        <v>2954</v>
      </c>
      <c r="AP329" s="28"/>
      <c r="AQ329" s="9">
        <f t="shared" si="400"/>
        <v>10.95839615408485</v>
      </c>
      <c r="AR329" s="9">
        <f t="shared" si="437"/>
        <v>0</v>
      </c>
      <c r="AS329" s="30">
        <f t="shared" si="438"/>
        <v>0.90305928225073717</v>
      </c>
      <c r="AT329" s="30">
        <f t="shared" si="439"/>
        <v>9.8960813655271044E-3</v>
      </c>
      <c r="AU329" s="30">
        <f t="shared" si="440"/>
        <v>0</v>
      </c>
      <c r="AV329" s="30">
        <f t="shared" si="441"/>
        <v>0.89316320088521006</v>
      </c>
      <c r="AW329" s="28"/>
      <c r="AX329" s="52">
        <f t="shared" si="442"/>
        <v>2527.6629310198132</v>
      </c>
      <c r="AY329" s="52">
        <f t="shared" si="443"/>
        <v>2638.4040954149104</v>
      </c>
      <c r="AZ329" s="19"/>
      <c r="BA329" s="19"/>
      <c r="BB329" s="53">
        <f t="shared" si="444"/>
        <v>13223.98900657981</v>
      </c>
      <c r="BC329" s="53">
        <f t="shared" si="445"/>
        <v>-661.19945032899057</v>
      </c>
      <c r="BD329" s="53">
        <f t="shared" si="445"/>
        <v>-21.905872105081059</v>
      </c>
      <c r="BE329" s="53">
        <f t="shared" si="446"/>
        <v>-9896.0813655271049</v>
      </c>
      <c r="BF329" s="53">
        <f t="shared" si="447"/>
        <v>2644.8023186186347</v>
      </c>
      <c r="BG329" s="53">
        <f t="shared" si="448"/>
        <v>-108.18617290600763</v>
      </c>
      <c r="BH329" s="53">
        <f t="shared" si="415"/>
        <v>1238.8678051634317</v>
      </c>
      <c r="BI329" s="53">
        <f t="shared" si="449"/>
        <v>3775.4839508760588</v>
      </c>
    </row>
    <row r="330" spans="1:61" x14ac:dyDescent="0.2">
      <c r="A330" s="34"/>
      <c r="B330" s="89"/>
      <c r="C330" s="91"/>
      <c r="D330" s="19"/>
      <c r="E330" s="55">
        <f t="shared" si="420"/>
        <v>27</v>
      </c>
      <c r="F330" s="27">
        <f t="shared" si="416"/>
        <v>15091.831248654682</v>
      </c>
      <c r="G330" s="27">
        <f t="shared" si="417"/>
        <v>754.59156243273412</v>
      </c>
      <c r="H330" s="28">
        <f t="shared" si="418"/>
        <v>25</v>
      </c>
      <c r="I330" s="27">
        <f t="shared" si="391"/>
        <v>1000000</v>
      </c>
      <c r="J330" s="56">
        <f t="shared" si="373"/>
        <v>3.1139999999999999</v>
      </c>
      <c r="K330" s="52">
        <f t="shared" si="421"/>
        <v>3114</v>
      </c>
      <c r="L330" s="28"/>
      <c r="M330" s="96">
        <f t="shared" si="392"/>
        <v>14.036297605946634</v>
      </c>
      <c r="N330" s="9">
        <v>0</v>
      </c>
      <c r="O330" s="30">
        <f t="shared" si="408"/>
        <v>0.87623488420324236</v>
      </c>
      <c r="P330" s="30">
        <f t="shared" si="422"/>
        <v>1.2299093607388897E-2</v>
      </c>
      <c r="Q330" s="30">
        <f t="shared" si="423"/>
        <v>0</v>
      </c>
      <c r="R330" s="30">
        <f t="shared" si="424"/>
        <v>0.86393579059585346</v>
      </c>
      <c r="S330" s="28"/>
      <c r="T330" s="52">
        <f t="shared" si="425"/>
        <v>2588.3978479363777</v>
      </c>
      <c r="U330" s="52">
        <f t="shared" si="419"/>
        <v>2690.2960519154876</v>
      </c>
      <c r="V330" s="19"/>
      <c r="W330" s="19"/>
      <c r="X330" s="53">
        <f t="shared" si="426"/>
        <v>13038.373161345689</v>
      </c>
      <c r="Y330" s="53">
        <f t="shared" si="427"/>
        <v>-651.91865806728447</v>
      </c>
      <c r="Z330" s="53">
        <f t="shared" si="427"/>
        <v>-21.598394764896337</v>
      </c>
      <c r="AA330" s="53">
        <f t="shared" si="428"/>
        <v>-12299.093607388897</v>
      </c>
      <c r="AB330" s="53">
        <f t="shared" si="429"/>
        <v>65.762501124610935</v>
      </c>
      <c r="AC330" s="53">
        <f t="shared" si="430"/>
        <v>-106.61665274523369</v>
      </c>
      <c r="AD330" s="53">
        <f t="shared" si="410"/>
        <v>1229.3774809367121</v>
      </c>
      <c r="AE330" s="53">
        <f t="shared" si="431"/>
        <v>1188.5233293160893</v>
      </c>
      <c r="AF330" s="19"/>
      <c r="AG330" s="46"/>
      <c r="AH330" s="19"/>
      <c r="AI330" s="55">
        <f t="shared" si="432"/>
        <v>27</v>
      </c>
      <c r="AJ330" s="27">
        <f t="shared" si="433"/>
        <v>15091.831248654682</v>
      </c>
      <c r="AK330" s="27">
        <f t="shared" si="433"/>
        <v>754.59156243273412</v>
      </c>
      <c r="AL330" s="28">
        <f t="shared" si="434"/>
        <v>25</v>
      </c>
      <c r="AM330" s="27">
        <f t="shared" si="435"/>
        <v>1000000</v>
      </c>
      <c r="AN330" s="56">
        <f t="shared" si="399"/>
        <v>3.1139999999999999</v>
      </c>
      <c r="AO330" s="52">
        <f t="shared" si="436"/>
        <v>3114</v>
      </c>
      <c r="AP330" s="28"/>
      <c r="AQ330" s="9">
        <f t="shared" si="400"/>
        <v>12.009807139088091</v>
      </c>
      <c r="AR330" s="9">
        <f t="shared" si="437"/>
        <v>0</v>
      </c>
      <c r="AS330" s="30">
        <f t="shared" si="438"/>
        <v>0.89316320088521006</v>
      </c>
      <c r="AT330" s="30">
        <f t="shared" si="439"/>
        <v>1.0726717786361967E-2</v>
      </c>
      <c r="AU330" s="30">
        <f t="shared" si="440"/>
        <v>0</v>
      </c>
      <c r="AV330" s="30">
        <f t="shared" si="441"/>
        <v>0.88243648309884815</v>
      </c>
      <c r="AW330" s="28"/>
      <c r="AX330" s="52">
        <f t="shared" si="442"/>
        <v>2638.4040954149104</v>
      </c>
      <c r="AY330" s="52">
        <f t="shared" si="443"/>
        <v>2747.9072083698129</v>
      </c>
      <c r="AZ330" s="19"/>
      <c r="BA330" s="19"/>
      <c r="BB330" s="53">
        <f t="shared" si="444"/>
        <v>13038.373161345689</v>
      </c>
      <c r="BC330" s="53">
        <f t="shared" si="445"/>
        <v>-651.91865806728447</v>
      </c>
      <c r="BD330" s="53">
        <f t="shared" si="445"/>
        <v>-21.598394764896337</v>
      </c>
      <c r="BE330" s="53">
        <f t="shared" si="446"/>
        <v>-10726.717786361967</v>
      </c>
      <c r="BF330" s="53">
        <f t="shared" si="447"/>
        <v>1638.1383221515407</v>
      </c>
      <c r="BG330" s="53">
        <f t="shared" si="448"/>
        <v>-106.61665274523369</v>
      </c>
      <c r="BH330" s="53">
        <f t="shared" si="415"/>
        <v>1233.4828005161248</v>
      </c>
      <c r="BI330" s="53">
        <f t="shared" si="449"/>
        <v>2765.0044699224318</v>
      </c>
    </row>
    <row r="331" spans="1:61" x14ac:dyDescent="0.2">
      <c r="A331" s="34"/>
      <c r="B331" s="89"/>
      <c r="C331" s="91"/>
      <c r="D331" s="19"/>
      <c r="E331" s="55">
        <f t="shared" si="420"/>
        <v>28</v>
      </c>
      <c r="F331" s="27">
        <f t="shared" si="416"/>
        <v>15091.831248654682</v>
      </c>
      <c r="G331" s="27">
        <f t="shared" si="417"/>
        <v>754.59156243273412</v>
      </c>
      <c r="H331" s="28">
        <f t="shared" si="418"/>
        <v>25</v>
      </c>
      <c r="I331" s="27">
        <f t="shared" si="391"/>
        <v>1000000</v>
      </c>
      <c r="J331" s="56">
        <f t="shared" si="373"/>
        <v>3.2789999999999999</v>
      </c>
      <c r="K331" s="52">
        <f t="shared" si="421"/>
        <v>3279</v>
      </c>
      <c r="L331" s="28"/>
      <c r="M331" s="96">
        <f t="shared" si="392"/>
        <v>15.408521992477764</v>
      </c>
      <c r="N331" s="9">
        <v>0</v>
      </c>
      <c r="O331" s="30">
        <f t="shared" si="408"/>
        <v>0.86393579059585346</v>
      </c>
      <c r="P331" s="30">
        <f t="shared" si="422"/>
        <v>1.3311973629484873E-2</v>
      </c>
      <c r="Q331" s="30">
        <f t="shared" si="423"/>
        <v>0</v>
      </c>
      <c r="R331" s="30">
        <f t="shared" si="424"/>
        <v>0.85062381696636857</v>
      </c>
      <c r="S331" s="28"/>
      <c r="T331" s="52">
        <f t="shared" si="425"/>
        <v>2690.2960519154876</v>
      </c>
      <c r="U331" s="52">
        <f t="shared" si="419"/>
        <v>2789.1954958327224</v>
      </c>
      <c r="V331" s="19"/>
      <c r="W331" s="19"/>
      <c r="X331" s="53">
        <f t="shared" si="426"/>
        <v>12837.471101742962</v>
      </c>
      <c r="Y331" s="53">
        <f t="shared" si="427"/>
        <v>-641.87355508714813</v>
      </c>
      <c r="Z331" s="53">
        <f t="shared" si="427"/>
        <v>-21.265595424159216</v>
      </c>
      <c r="AA331" s="53">
        <f t="shared" si="428"/>
        <v>-13311.973629484874</v>
      </c>
      <c r="AB331" s="53">
        <f t="shared" si="429"/>
        <v>-1137.6416782532197</v>
      </c>
      <c r="AC331" s="53">
        <f t="shared" si="430"/>
        <v>-104.2500279549068</v>
      </c>
      <c r="AD331" s="53">
        <f t="shared" si="410"/>
        <v>1222.0743112848763</v>
      </c>
      <c r="AE331" s="53">
        <f t="shared" si="431"/>
        <v>-19.817394923250049</v>
      </c>
      <c r="AF331" s="19"/>
      <c r="AG331" s="46"/>
      <c r="AH331" s="19"/>
      <c r="AI331" s="55">
        <f t="shared" si="432"/>
        <v>28</v>
      </c>
      <c r="AJ331" s="27">
        <f t="shared" si="433"/>
        <v>15091.831248654682</v>
      </c>
      <c r="AK331" s="27">
        <f t="shared" si="433"/>
        <v>754.59156243273412</v>
      </c>
      <c r="AL331" s="28">
        <f t="shared" si="434"/>
        <v>25</v>
      </c>
      <c r="AM331" s="27">
        <f t="shared" si="435"/>
        <v>1000000</v>
      </c>
      <c r="AN331" s="56">
        <f t="shared" si="399"/>
        <v>3.2789999999999999</v>
      </c>
      <c r="AO331" s="52">
        <f t="shared" si="436"/>
        <v>3279</v>
      </c>
      <c r="AP331" s="28"/>
      <c r="AQ331" s="9">
        <f t="shared" si="400"/>
        <v>13.183916629813789</v>
      </c>
      <c r="AR331" s="9">
        <f t="shared" si="437"/>
        <v>0</v>
      </c>
      <c r="AS331" s="30">
        <f t="shared" si="438"/>
        <v>0.88243648309884815</v>
      </c>
      <c r="AT331" s="30">
        <f t="shared" si="439"/>
        <v>1.1633969024281297E-2</v>
      </c>
      <c r="AU331" s="30">
        <f t="shared" si="440"/>
        <v>0</v>
      </c>
      <c r="AV331" s="30">
        <f t="shared" si="441"/>
        <v>0.87080251407456688</v>
      </c>
      <c r="AW331" s="28"/>
      <c r="AX331" s="52">
        <f t="shared" si="442"/>
        <v>2747.9072083698129</v>
      </c>
      <c r="AY331" s="52">
        <f t="shared" si="443"/>
        <v>2855.361443650505</v>
      </c>
      <c r="AZ331" s="19"/>
      <c r="BA331" s="19"/>
      <c r="BB331" s="53">
        <f t="shared" si="444"/>
        <v>12837.471101742962</v>
      </c>
      <c r="BC331" s="53">
        <f t="shared" si="445"/>
        <v>-641.87355508714813</v>
      </c>
      <c r="BD331" s="53">
        <f t="shared" si="445"/>
        <v>-21.265595424159216</v>
      </c>
      <c r="BE331" s="53">
        <f t="shared" si="446"/>
        <v>-11633.969024281296</v>
      </c>
      <c r="BF331" s="53">
        <f t="shared" si="447"/>
        <v>540.36292695035809</v>
      </c>
      <c r="BG331" s="53">
        <f t="shared" si="448"/>
        <v>-104.2500279549068</v>
      </c>
      <c r="BH331" s="53">
        <f t="shared" si="415"/>
        <v>1226.80396448843</v>
      </c>
      <c r="BI331" s="53">
        <f t="shared" si="449"/>
        <v>1662.9168634838813</v>
      </c>
    </row>
    <row r="332" spans="1:61" x14ac:dyDescent="0.2">
      <c r="A332" s="34"/>
      <c r="B332" s="89"/>
      <c r="C332" s="91"/>
      <c r="D332" s="19"/>
      <c r="E332" s="55">
        <f t="shared" si="420"/>
        <v>29</v>
      </c>
      <c r="F332" s="27">
        <f t="shared" si="416"/>
        <v>15091.831248654682</v>
      </c>
      <c r="G332" s="27">
        <f t="shared" si="417"/>
        <v>754.59156243273412</v>
      </c>
      <c r="H332" s="28">
        <f t="shared" si="418"/>
        <v>25</v>
      </c>
      <c r="I332" s="27">
        <f t="shared" si="391"/>
        <v>1000000</v>
      </c>
      <c r="J332" s="56">
        <f t="shared" si="373"/>
        <v>3.4489999999999998</v>
      </c>
      <c r="K332" s="52">
        <f t="shared" si="421"/>
        <v>3449</v>
      </c>
      <c r="L332" s="28"/>
      <c r="M332" s="96">
        <f t="shared" si="392"/>
        <v>16.950197080660736</v>
      </c>
      <c r="N332" s="9">
        <v>0</v>
      </c>
      <c r="O332" s="30">
        <f t="shared" si="408"/>
        <v>0.85062381696636857</v>
      </c>
      <c r="P332" s="30">
        <f t="shared" si="422"/>
        <v>1.4418241339083832E-2</v>
      </c>
      <c r="Q332" s="30">
        <f t="shared" si="423"/>
        <v>0</v>
      </c>
      <c r="R332" s="30">
        <f t="shared" si="424"/>
        <v>0.8362055756272847</v>
      </c>
      <c r="S332" s="28"/>
      <c r="T332" s="52">
        <f t="shared" si="425"/>
        <v>2789.1954958327224</v>
      </c>
      <c r="U332" s="52">
        <f t="shared" si="419"/>
        <v>2884.0730303385049</v>
      </c>
      <c r="V332" s="19"/>
      <c r="W332" s="19"/>
      <c r="X332" s="53">
        <f t="shared" si="426"/>
        <v>12619.873436551132</v>
      </c>
      <c r="Y332" s="53">
        <f t="shared" si="427"/>
        <v>-630.99367182755657</v>
      </c>
      <c r="Z332" s="53">
        <f t="shared" si="427"/>
        <v>-20.905139390682116</v>
      </c>
      <c r="AA332" s="53">
        <f t="shared" si="428"/>
        <v>-14418.241339083832</v>
      </c>
      <c r="AB332" s="53">
        <f t="shared" si="429"/>
        <v>-2450.2667137509397</v>
      </c>
      <c r="AC332" s="53">
        <f t="shared" si="430"/>
        <v>-100.95608735320161</v>
      </c>
      <c r="AD332" s="53">
        <f t="shared" si="410"/>
        <v>1213.2228425906346</v>
      </c>
      <c r="AE332" s="53">
        <f t="shared" si="431"/>
        <v>-1337.999958513507</v>
      </c>
      <c r="AF332" s="19"/>
      <c r="AG332" s="46"/>
      <c r="AH332" s="19"/>
      <c r="AI332" s="55">
        <f t="shared" si="432"/>
        <v>29</v>
      </c>
      <c r="AJ332" s="27">
        <f t="shared" si="433"/>
        <v>15091.831248654682</v>
      </c>
      <c r="AK332" s="27">
        <f t="shared" si="433"/>
        <v>754.59156243273412</v>
      </c>
      <c r="AL332" s="28">
        <f t="shared" si="434"/>
        <v>25</v>
      </c>
      <c r="AM332" s="27">
        <f t="shared" si="435"/>
        <v>1000000</v>
      </c>
      <c r="AN332" s="56">
        <f t="shared" si="399"/>
        <v>3.4489999999999998</v>
      </c>
      <c r="AO332" s="52">
        <f t="shared" si="436"/>
        <v>3449</v>
      </c>
      <c r="AP332" s="28"/>
      <c r="AQ332" s="9">
        <f t="shared" si="400"/>
        <v>14.503012377140344</v>
      </c>
      <c r="AR332" s="9">
        <f t="shared" si="437"/>
        <v>0</v>
      </c>
      <c r="AS332" s="30">
        <f t="shared" si="438"/>
        <v>0.87080251407456688</v>
      </c>
      <c r="AT332" s="30">
        <f t="shared" si="439"/>
        <v>1.2629259639668372E-2</v>
      </c>
      <c r="AU332" s="30">
        <f t="shared" si="440"/>
        <v>0</v>
      </c>
      <c r="AV332" s="30">
        <f t="shared" si="441"/>
        <v>0.85817325443489856</v>
      </c>
      <c r="AW332" s="28"/>
      <c r="AX332" s="52">
        <f t="shared" si="442"/>
        <v>2855.361443650505</v>
      </c>
      <c r="AY332" s="52">
        <f t="shared" si="443"/>
        <v>2959.8395545459653</v>
      </c>
      <c r="AZ332" s="19"/>
      <c r="BA332" s="19"/>
      <c r="BB332" s="53">
        <f t="shared" si="444"/>
        <v>12619.873436551132</v>
      </c>
      <c r="BC332" s="53">
        <f t="shared" si="445"/>
        <v>-630.99367182755657</v>
      </c>
      <c r="BD332" s="53">
        <f t="shared" si="445"/>
        <v>-20.905139390682116</v>
      </c>
      <c r="BE332" s="53">
        <f t="shared" si="446"/>
        <v>-12629.259639668373</v>
      </c>
      <c r="BF332" s="53">
        <f t="shared" si="447"/>
        <v>-661.28501433548081</v>
      </c>
      <c r="BG332" s="53">
        <f t="shared" si="448"/>
        <v>-100.95608735320161</v>
      </c>
      <c r="BH332" s="53">
        <f t="shared" si="415"/>
        <v>1218.6548110898377</v>
      </c>
      <c r="BI332" s="53">
        <f t="shared" si="449"/>
        <v>456.4137094011553</v>
      </c>
    </row>
    <row r="333" spans="1:61" x14ac:dyDescent="0.2">
      <c r="A333" s="34"/>
      <c r="B333" s="89"/>
      <c r="C333" s="91"/>
      <c r="D333" s="19"/>
      <c r="E333" s="55">
        <f t="shared" si="420"/>
        <v>30</v>
      </c>
      <c r="F333" s="27">
        <f t="shared" si="416"/>
        <v>15091.831248654682</v>
      </c>
      <c r="G333" s="27">
        <f t="shared" si="417"/>
        <v>754.59156243273412</v>
      </c>
      <c r="H333" s="28">
        <f t="shared" si="418"/>
        <v>25</v>
      </c>
      <c r="I333" s="27">
        <f t="shared" si="391"/>
        <v>1000000</v>
      </c>
      <c r="J333" s="56">
        <f t="shared" si="373"/>
        <v>3.625</v>
      </c>
      <c r="K333" s="52">
        <f t="shared" si="421"/>
        <v>3625</v>
      </c>
      <c r="L333" s="28"/>
      <c r="M333" s="96">
        <f t="shared" si="392"/>
        <v>18.704439664650572</v>
      </c>
      <c r="N333" s="9">
        <v>0</v>
      </c>
      <c r="O333" s="30">
        <f t="shared" si="408"/>
        <v>0.8362055756272847</v>
      </c>
      <c r="P333" s="30">
        <f t="shared" si="422"/>
        <v>1.5640756736564947E-2</v>
      </c>
      <c r="Q333" s="30">
        <f t="shared" si="423"/>
        <v>0</v>
      </c>
      <c r="R333" s="30">
        <f t="shared" si="424"/>
        <v>0.82056481889071975</v>
      </c>
      <c r="S333" s="28"/>
      <c r="T333" s="52">
        <f t="shared" si="425"/>
        <v>2884.0730303385049</v>
      </c>
      <c r="U333" s="52">
        <f t="shared" si="419"/>
        <v>2974.5474684788592</v>
      </c>
      <c r="V333" s="19"/>
      <c r="W333" s="19"/>
      <c r="X333" s="53">
        <f t="shared" si="426"/>
        <v>12383.825775281633</v>
      </c>
      <c r="Y333" s="53">
        <f t="shared" si="427"/>
        <v>-619.19128876408172</v>
      </c>
      <c r="Z333" s="53">
        <f t="shared" si="427"/>
        <v>-20.514120472267994</v>
      </c>
      <c r="AA333" s="53">
        <f t="shared" si="428"/>
        <v>-15640.756736564947</v>
      </c>
      <c r="AB333" s="53">
        <f t="shared" si="429"/>
        <v>-3896.6363705196618</v>
      </c>
      <c r="AC333" s="53">
        <f t="shared" si="430"/>
        <v>-97.443666931901873</v>
      </c>
      <c r="AD333" s="53">
        <f t="shared" si="410"/>
        <v>1202.6022510058524</v>
      </c>
      <c r="AE333" s="53">
        <f t="shared" si="431"/>
        <v>-2791.4777864457114</v>
      </c>
      <c r="AF333" s="19"/>
      <c r="AG333" s="46"/>
      <c r="AH333" s="19"/>
      <c r="AI333" s="55">
        <f t="shared" si="432"/>
        <v>30</v>
      </c>
      <c r="AJ333" s="27">
        <f t="shared" si="433"/>
        <v>15091.831248654682</v>
      </c>
      <c r="AK333" s="27">
        <f t="shared" si="433"/>
        <v>754.59156243273412</v>
      </c>
      <c r="AL333" s="28">
        <f t="shared" si="434"/>
        <v>25</v>
      </c>
      <c r="AM333" s="27">
        <f t="shared" si="435"/>
        <v>1000000</v>
      </c>
      <c r="AN333" s="56">
        <f t="shared" si="399"/>
        <v>3.625</v>
      </c>
      <c r="AO333" s="52">
        <f t="shared" si="436"/>
        <v>3625</v>
      </c>
      <c r="AP333" s="28"/>
      <c r="AQ333" s="9">
        <f t="shared" si="400"/>
        <v>16.003986188066648</v>
      </c>
      <c r="AR333" s="9">
        <f t="shared" si="437"/>
        <v>0</v>
      </c>
      <c r="AS333" s="30">
        <f t="shared" si="438"/>
        <v>0.85817325443489856</v>
      </c>
      <c r="AT333" s="30">
        <f t="shared" si="439"/>
        <v>1.3734192910944321E-2</v>
      </c>
      <c r="AU333" s="30">
        <f t="shared" si="440"/>
        <v>0</v>
      </c>
      <c r="AV333" s="30">
        <f t="shared" si="441"/>
        <v>0.8444390615239542</v>
      </c>
      <c r="AW333" s="28"/>
      <c r="AX333" s="52">
        <f t="shared" si="442"/>
        <v>2959.8395545459653</v>
      </c>
      <c r="AY333" s="52">
        <f t="shared" si="443"/>
        <v>3061.091598024334</v>
      </c>
      <c r="AZ333" s="19"/>
      <c r="BA333" s="19"/>
      <c r="BB333" s="53">
        <f t="shared" si="444"/>
        <v>12383.825775281633</v>
      </c>
      <c r="BC333" s="53">
        <f t="shared" si="445"/>
        <v>-619.19128876408172</v>
      </c>
      <c r="BD333" s="53">
        <f t="shared" si="445"/>
        <v>-20.514120472267994</v>
      </c>
      <c r="BE333" s="53">
        <f t="shared" si="446"/>
        <v>-13734.192910944321</v>
      </c>
      <c r="BF333" s="53">
        <f t="shared" si="447"/>
        <v>-1990.0725448990361</v>
      </c>
      <c r="BG333" s="53">
        <f t="shared" si="448"/>
        <v>-97.443666931901873</v>
      </c>
      <c r="BH333" s="53">
        <f t="shared" si="415"/>
        <v>1208.8223897080509</v>
      </c>
      <c r="BI333" s="53">
        <f t="shared" si="449"/>
        <v>-878.69382212288724</v>
      </c>
    </row>
    <row r="334" spans="1:61" x14ac:dyDescent="0.2">
      <c r="A334" s="34"/>
      <c r="B334" s="89"/>
      <c r="C334" s="91"/>
      <c r="D334" s="19"/>
      <c r="E334" s="55">
        <f t="shared" si="420"/>
        <v>31</v>
      </c>
      <c r="F334" s="27">
        <f t="shared" si="416"/>
        <v>15091.831248654682</v>
      </c>
      <c r="G334" s="27">
        <f t="shared" si="417"/>
        <v>754.59156243273412</v>
      </c>
      <c r="H334" s="28">
        <f t="shared" si="418"/>
        <v>25</v>
      </c>
      <c r="I334" s="27">
        <f t="shared" si="391"/>
        <v>1000000</v>
      </c>
      <c r="J334" s="56">
        <f t="shared" si="373"/>
        <v>3.8050000000000002</v>
      </c>
      <c r="K334" s="52">
        <f t="shared" si="421"/>
        <v>3805</v>
      </c>
      <c r="L334" s="28"/>
      <c r="M334" s="96">
        <f t="shared" si="392"/>
        <v>20.707442522007625</v>
      </c>
      <c r="N334" s="9">
        <v>0</v>
      </c>
      <c r="O334" s="30">
        <f t="shared" si="408"/>
        <v>0.82056481889071975</v>
      </c>
      <c r="P334" s="30">
        <f t="shared" si="422"/>
        <v>1.6991798822761174E-2</v>
      </c>
      <c r="Q334" s="30">
        <f t="shared" si="423"/>
        <v>0</v>
      </c>
      <c r="R334" s="30">
        <f t="shared" si="424"/>
        <v>0.80357302006795861</v>
      </c>
      <c r="S334" s="28"/>
      <c r="T334" s="52">
        <f t="shared" si="425"/>
        <v>2974.5474684788592</v>
      </c>
      <c r="U334" s="52">
        <f t="shared" si="419"/>
        <v>3057.5953413585826</v>
      </c>
      <c r="V334" s="19"/>
      <c r="W334" s="19"/>
      <c r="X334" s="53">
        <f t="shared" si="426"/>
        <v>12127.388414837433</v>
      </c>
      <c r="Y334" s="53">
        <f t="shared" si="427"/>
        <v>-606.36942074187175</v>
      </c>
      <c r="Z334" s="53">
        <f t="shared" si="427"/>
        <v>-20.089325501698966</v>
      </c>
      <c r="AA334" s="53">
        <f t="shared" si="428"/>
        <v>-16991.798822761175</v>
      </c>
      <c r="AB334" s="53">
        <f t="shared" si="429"/>
        <v>-5490.8691541673124</v>
      </c>
      <c r="AC334" s="53">
        <f t="shared" si="430"/>
        <v>-91.003924230281797</v>
      </c>
      <c r="AD334" s="53">
        <f t="shared" si="410"/>
        <v>1190.0299625368125</v>
      </c>
      <c r="AE334" s="53">
        <f t="shared" si="431"/>
        <v>-4391.8431158607818</v>
      </c>
      <c r="AF334" s="19"/>
      <c r="AG334" s="46"/>
      <c r="AH334" s="19"/>
      <c r="AI334" s="55">
        <f t="shared" si="432"/>
        <v>31</v>
      </c>
      <c r="AJ334" s="27">
        <f t="shared" si="433"/>
        <v>15091.831248654682</v>
      </c>
      <c r="AK334" s="27">
        <f t="shared" si="433"/>
        <v>754.59156243273412</v>
      </c>
      <c r="AL334" s="28">
        <f t="shared" si="434"/>
        <v>25</v>
      </c>
      <c r="AM334" s="27">
        <f t="shared" si="435"/>
        <v>1000000</v>
      </c>
      <c r="AN334" s="56">
        <f t="shared" si="399"/>
        <v>3.8050000000000002</v>
      </c>
      <c r="AO334" s="52">
        <f t="shared" si="436"/>
        <v>3805</v>
      </c>
      <c r="AP334" s="28"/>
      <c r="AQ334" s="9">
        <f t="shared" si="400"/>
        <v>17.717805507892777</v>
      </c>
      <c r="AR334" s="9">
        <f t="shared" si="437"/>
        <v>0</v>
      </c>
      <c r="AS334" s="30">
        <f t="shared" si="438"/>
        <v>0.8444390615239542</v>
      </c>
      <c r="AT334" s="30">
        <f t="shared" si="439"/>
        <v>1.4961607055348923E-2</v>
      </c>
      <c r="AU334" s="30">
        <f t="shared" si="440"/>
        <v>0</v>
      </c>
      <c r="AV334" s="30">
        <f t="shared" si="441"/>
        <v>0.82947745446860532</v>
      </c>
      <c r="AW334" s="28"/>
      <c r="AX334" s="52">
        <f t="shared" si="442"/>
        <v>3061.091598024334</v>
      </c>
      <c r="AY334" s="52">
        <f t="shared" si="443"/>
        <v>3156.1617142530431</v>
      </c>
      <c r="AZ334" s="19"/>
      <c r="BA334" s="19"/>
      <c r="BB334" s="53">
        <f t="shared" si="444"/>
        <v>12127.388414837433</v>
      </c>
      <c r="BC334" s="53">
        <f t="shared" si="445"/>
        <v>-606.36942074187175</v>
      </c>
      <c r="BD334" s="53">
        <f t="shared" si="445"/>
        <v>-20.089325501698966</v>
      </c>
      <c r="BE334" s="53">
        <f t="shared" si="446"/>
        <v>-14961.607055348923</v>
      </c>
      <c r="BF334" s="53">
        <f t="shared" si="447"/>
        <v>-3460.6773867550601</v>
      </c>
      <c r="BG334" s="53">
        <f t="shared" si="448"/>
        <v>-91.003924230281797</v>
      </c>
      <c r="BH334" s="53">
        <f t="shared" si="415"/>
        <v>1197.1349009679313</v>
      </c>
      <c r="BI334" s="53">
        <f t="shared" si="449"/>
        <v>-2354.5464100174104</v>
      </c>
    </row>
    <row r="335" spans="1:61" x14ac:dyDescent="0.2">
      <c r="A335" s="34"/>
      <c r="B335" s="89"/>
      <c r="C335" s="91"/>
      <c r="D335" s="19"/>
      <c r="E335" s="55">
        <f t="shared" si="420"/>
        <v>32</v>
      </c>
      <c r="F335" s="27">
        <f t="shared" si="416"/>
        <v>15091.831248654682</v>
      </c>
      <c r="G335" s="27">
        <f t="shared" si="417"/>
        <v>754.59156243273412</v>
      </c>
      <c r="H335" s="28">
        <f t="shared" si="418"/>
        <v>25</v>
      </c>
      <c r="I335" s="27">
        <f t="shared" si="391"/>
        <v>1000000</v>
      </c>
      <c r="J335" s="56">
        <f t="shared" ref="J335:J366" si="450">J240</f>
        <v>3.99</v>
      </c>
      <c r="K335" s="52">
        <f t="shared" si="421"/>
        <v>3990</v>
      </c>
      <c r="L335" s="28"/>
      <c r="M335" s="96">
        <f t="shared" si="392"/>
        <v>22.995587082134691</v>
      </c>
      <c r="N335" s="9">
        <v>0</v>
      </c>
      <c r="O335" s="30">
        <f t="shared" si="408"/>
        <v>0.80357302006795861</v>
      </c>
      <c r="P335" s="30">
        <f t="shared" si="422"/>
        <v>1.8478633359826708E-2</v>
      </c>
      <c r="Q335" s="30">
        <f t="shared" si="423"/>
        <v>0</v>
      </c>
      <c r="R335" s="30">
        <f t="shared" si="424"/>
        <v>0.78509438670813192</v>
      </c>
      <c r="S335" s="28"/>
      <c r="T335" s="52">
        <f t="shared" si="425"/>
        <v>3057.5953413585826</v>
      </c>
      <c r="U335" s="52">
        <f t="shared" si="419"/>
        <v>3132.5266029654463</v>
      </c>
      <c r="V335" s="19"/>
      <c r="W335" s="19"/>
      <c r="X335" s="53">
        <f t="shared" si="426"/>
        <v>11848.511998465168</v>
      </c>
      <c r="Y335" s="53">
        <f t="shared" si="427"/>
        <v>-592.42559992325846</v>
      </c>
      <c r="Z335" s="53">
        <f t="shared" si="427"/>
        <v>-19.627359667703299</v>
      </c>
      <c r="AA335" s="53">
        <f t="shared" si="428"/>
        <v>-18478.633359826708</v>
      </c>
      <c r="AB335" s="53">
        <f t="shared" si="429"/>
        <v>-7242.174320952503</v>
      </c>
      <c r="AC335" s="53">
        <f t="shared" si="430"/>
        <v>-84.007214191966114</v>
      </c>
      <c r="AD335" s="53">
        <f t="shared" si="410"/>
        <v>1175.0979300240776</v>
      </c>
      <c r="AE335" s="53">
        <f t="shared" si="431"/>
        <v>-6151.0836051203914</v>
      </c>
      <c r="AF335" s="19"/>
      <c r="AG335" s="46"/>
      <c r="AH335" s="19"/>
      <c r="AI335" s="55">
        <f t="shared" si="432"/>
        <v>32</v>
      </c>
      <c r="AJ335" s="27">
        <f t="shared" si="433"/>
        <v>15091.831248654682</v>
      </c>
      <c r="AK335" s="27">
        <f t="shared" si="433"/>
        <v>754.59156243273412</v>
      </c>
      <c r="AL335" s="28">
        <f t="shared" si="434"/>
        <v>25</v>
      </c>
      <c r="AM335" s="27">
        <f t="shared" si="435"/>
        <v>1000000</v>
      </c>
      <c r="AN335" s="56">
        <f t="shared" si="399"/>
        <v>3.99</v>
      </c>
      <c r="AO335" s="52">
        <f t="shared" si="436"/>
        <v>3990</v>
      </c>
      <c r="AP335" s="28"/>
      <c r="AQ335" s="9">
        <f t="shared" si="400"/>
        <v>19.675599197151495</v>
      </c>
      <c r="AR335" s="9">
        <f t="shared" si="437"/>
        <v>0</v>
      </c>
      <c r="AS335" s="30">
        <f t="shared" si="438"/>
        <v>0.82947745446860532</v>
      </c>
      <c r="AT335" s="30">
        <f t="shared" si="439"/>
        <v>1.6320465937197756E-2</v>
      </c>
      <c r="AU335" s="30">
        <f t="shared" si="440"/>
        <v>0</v>
      </c>
      <c r="AV335" s="30">
        <f t="shared" si="441"/>
        <v>0.81315698853140761</v>
      </c>
      <c r="AW335" s="28"/>
      <c r="AX335" s="52">
        <f t="shared" si="442"/>
        <v>3156.1617142530431</v>
      </c>
      <c r="AY335" s="52">
        <f t="shared" si="443"/>
        <v>3244.4963842403163</v>
      </c>
      <c r="AZ335" s="19"/>
      <c r="BA335" s="19"/>
      <c r="BB335" s="53">
        <f t="shared" si="444"/>
        <v>11848.511998465168</v>
      </c>
      <c r="BC335" s="53">
        <f t="shared" si="445"/>
        <v>-592.42559992325846</v>
      </c>
      <c r="BD335" s="53">
        <f t="shared" si="445"/>
        <v>-19.627359667703299</v>
      </c>
      <c r="BE335" s="53">
        <f t="shared" si="446"/>
        <v>-16320.465937197756</v>
      </c>
      <c r="BF335" s="53">
        <f t="shared" si="447"/>
        <v>-5084.0068983235506</v>
      </c>
      <c r="BG335" s="53">
        <f t="shared" si="448"/>
        <v>-84.007214191966114</v>
      </c>
      <c r="BH335" s="53">
        <f t="shared" si="415"/>
        <v>1183.189848152688</v>
      </c>
      <c r="BI335" s="53">
        <f t="shared" si="449"/>
        <v>-3984.8242643628291</v>
      </c>
    </row>
    <row r="336" spans="1:61" x14ac:dyDescent="0.2">
      <c r="A336" s="34"/>
      <c r="B336" s="89"/>
      <c r="C336" s="91"/>
      <c r="D336" s="19"/>
      <c r="E336" s="55">
        <f t="shared" si="420"/>
        <v>33</v>
      </c>
      <c r="F336" s="27">
        <f t="shared" si="416"/>
        <v>15091.831248654682</v>
      </c>
      <c r="G336" s="27">
        <f t="shared" si="417"/>
        <v>754.59156243273412</v>
      </c>
      <c r="H336" s="28">
        <f t="shared" si="418"/>
        <v>25</v>
      </c>
      <c r="I336" s="27">
        <f t="shared" si="391"/>
        <v>1000000</v>
      </c>
      <c r="J336" s="56">
        <f t="shared" si="450"/>
        <v>4.18</v>
      </c>
      <c r="K336" s="52">
        <f t="shared" si="421"/>
        <v>4179.9999999999991</v>
      </c>
      <c r="L336" s="28"/>
      <c r="M336" s="96">
        <f t="shared" ref="M336:M367" si="451">M241</f>
        <v>25.623223656035577</v>
      </c>
      <c r="N336" s="9">
        <v>0</v>
      </c>
      <c r="O336" s="30">
        <f t="shared" si="408"/>
        <v>0.78509438670813192</v>
      </c>
      <c r="P336" s="30">
        <f t="shared" si="422"/>
        <v>2.0116649061720549E-2</v>
      </c>
      <c r="Q336" s="30">
        <f t="shared" si="423"/>
        <v>0</v>
      </c>
      <c r="R336" s="30">
        <f t="shared" si="424"/>
        <v>0.76497773764641142</v>
      </c>
      <c r="S336" s="28"/>
      <c r="T336" s="52">
        <f t="shared" si="425"/>
        <v>3132.5266029654463</v>
      </c>
      <c r="U336" s="52">
        <f t="shared" si="419"/>
        <v>3197.6069433619991</v>
      </c>
      <c r="V336" s="19"/>
      <c r="W336" s="19"/>
      <c r="X336" s="53">
        <f t="shared" si="426"/>
        <v>11544.914925537274</v>
      </c>
      <c r="Y336" s="53">
        <f t="shared" si="427"/>
        <v>-577.24574627686377</v>
      </c>
      <c r="Z336" s="53">
        <f t="shared" si="427"/>
        <v>-19.124443441160285</v>
      </c>
      <c r="AA336" s="53">
        <f t="shared" si="428"/>
        <v>-20116.649061720549</v>
      </c>
      <c r="AB336" s="53">
        <f t="shared" si="429"/>
        <v>-9168.1043259012986</v>
      </c>
      <c r="AC336" s="53">
        <f t="shared" si="430"/>
        <v>-75.438186368836028</v>
      </c>
      <c r="AD336" s="53">
        <f t="shared" si="410"/>
        <v>1157.571558297273</v>
      </c>
      <c r="AE336" s="53">
        <f t="shared" si="431"/>
        <v>-8085.970953972861</v>
      </c>
      <c r="AF336" s="19"/>
      <c r="AG336" s="46"/>
      <c r="AH336" s="19"/>
      <c r="AI336" s="55">
        <f t="shared" si="432"/>
        <v>33</v>
      </c>
      <c r="AJ336" s="27">
        <f t="shared" si="433"/>
        <v>15091.831248654682</v>
      </c>
      <c r="AK336" s="27">
        <f t="shared" si="433"/>
        <v>754.59156243273412</v>
      </c>
      <c r="AL336" s="28">
        <f t="shared" si="434"/>
        <v>25</v>
      </c>
      <c r="AM336" s="27">
        <f t="shared" si="435"/>
        <v>1000000</v>
      </c>
      <c r="AN336" s="56">
        <f t="shared" si="399"/>
        <v>4.18</v>
      </c>
      <c r="AO336" s="52">
        <f t="shared" si="436"/>
        <v>4179.9999999999991</v>
      </c>
      <c r="AP336" s="28"/>
      <c r="AQ336" s="9">
        <f t="shared" ref="AQ336:AQ367" si="452">AQ51</f>
        <v>21.923870740695442</v>
      </c>
      <c r="AR336" s="9">
        <f t="shared" si="437"/>
        <v>0</v>
      </c>
      <c r="AS336" s="30">
        <f t="shared" si="438"/>
        <v>0.81315698853140761</v>
      </c>
      <c r="AT336" s="30">
        <f t="shared" si="439"/>
        <v>1.7827548708455748E-2</v>
      </c>
      <c r="AU336" s="30">
        <f t="shared" si="440"/>
        <v>0</v>
      </c>
      <c r="AV336" s="30">
        <f t="shared" si="441"/>
        <v>0.7953294398229519</v>
      </c>
      <c r="AW336" s="28"/>
      <c r="AX336" s="52">
        <f t="shared" si="442"/>
        <v>3244.4963842403163</v>
      </c>
      <c r="AY336" s="52">
        <f t="shared" si="443"/>
        <v>3324.4770584599382</v>
      </c>
      <c r="AZ336" s="19"/>
      <c r="BA336" s="19"/>
      <c r="BB336" s="53">
        <f t="shared" si="444"/>
        <v>11544.914925537274</v>
      </c>
      <c r="BC336" s="53">
        <f t="shared" si="445"/>
        <v>-577.24574627686377</v>
      </c>
      <c r="BD336" s="53">
        <f t="shared" si="445"/>
        <v>-19.124443441160285</v>
      </c>
      <c r="BE336" s="53">
        <f t="shared" si="446"/>
        <v>-17827.548708455746</v>
      </c>
      <c r="BF336" s="53">
        <f t="shared" si="447"/>
        <v>-6879.0039726364957</v>
      </c>
      <c r="BG336" s="53">
        <f t="shared" si="448"/>
        <v>-75.438186368836028</v>
      </c>
      <c r="BH336" s="53">
        <f t="shared" si="415"/>
        <v>1166.7638444324725</v>
      </c>
      <c r="BI336" s="53">
        <f t="shared" si="449"/>
        <v>-5787.6783145728587</v>
      </c>
    </row>
    <row r="337" spans="1:61" x14ac:dyDescent="0.2">
      <c r="A337" s="34"/>
      <c r="B337" s="89"/>
      <c r="C337" s="91"/>
      <c r="D337" s="19"/>
      <c r="E337" s="55">
        <f t="shared" si="420"/>
        <v>34</v>
      </c>
      <c r="F337" s="27">
        <f t="shared" si="416"/>
        <v>15091.831248654682</v>
      </c>
      <c r="G337" s="27">
        <f t="shared" si="417"/>
        <v>754.59156243273412</v>
      </c>
      <c r="H337" s="28">
        <f t="shared" si="418"/>
        <v>25</v>
      </c>
      <c r="I337" s="27">
        <f t="shared" si="391"/>
        <v>1000000</v>
      </c>
      <c r="J337" s="56">
        <f t="shared" si="450"/>
        <v>4.375</v>
      </c>
      <c r="K337" s="52">
        <f t="shared" si="421"/>
        <v>4375</v>
      </c>
      <c r="L337" s="28"/>
      <c r="M337" s="96">
        <f t="shared" si="451"/>
        <v>28.637207678475217</v>
      </c>
      <c r="N337" s="9">
        <v>0</v>
      </c>
      <c r="O337" s="30">
        <f t="shared" si="408"/>
        <v>0.76497773764641142</v>
      </c>
      <c r="P337" s="30">
        <f t="shared" si="422"/>
        <v>2.1906826342390412E-2</v>
      </c>
      <c r="Q337" s="30">
        <f t="shared" si="423"/>
        <v>0</v>
      </c>
      <c r="R337" s="30">
        <f t="shared" si="424"/>
        <v>0.74307091130402103</v>
      </c>
      <c r="S337" s="28"/>
      <c r="T337" s="52">
        <f t="shared" si="425"/>
        <v>3197.6069433619991</v>
      </c>
      <c r="U337" s="52">
        <f t="shared" si="419"/>
        <v>3250.935236955092</v>
      </c>
      <c r="V337" s="19"/>
      <c r="W337" s="19"/>
      <c r="X337" s="53">
        <f t="shared" si="426"/>
        <v>11214.300799184337</v>
      </c>
      <c r="Y337" s="53">
        <f t="shared" si="427"/>
        <v>-560.71503995921682</v>
      </c>
      <c r="Z337" s="53">
        <f t="shared" si="427"/>
        <v>-18.576772782600525</v>
      </c>
      <c r="AA337" s="53">
        <f t="shared" si="428"/>
        <v>-21906.826342390414</v>
      </c>
      <c r="AB337" s="53">
        <f t="shared" si="429"/>
        <v>-11271.817355947895</v>
      </c>
      <c r="AC337" s="53">
        <f t="shared" si="430"/>
        <v>-65.083065763058997</v>
      </c>
      <c r="AD337" s="53">
        <f t="shared" si="410"/>
        <v>1137.1293681766524</v>
      </c>
      <c r="AE337" s="53">
        <f t="shared" si="431"/>
        <v>-10199.771053534301</v>
      </c>
      <c r="AF337" s="19"/>
      <c r="AG337" s="46"/>
      <c r="AH337" s="19"/>
      <c r="AI337" s="55">
        <f t="shared" si="432"/>
        <v>34</v>
      </c>
      <c r="AJ337" s="27">
        <f t="shared" si="433"/>
        <v>15091.831248654682</v>
      </c>
      <c r="AK337" s="27">
        <f t="shared" si="433"/>
        <v>754.59156243273412</v>
      </c>
      <c r="AL337" s="28">
        <f t="shared" si="434"/>
        <v>25</v>
      </c>
      <c r="AM337" s="27">
        <f t="shared" si="435"/>
        <v>1000000</v>
      </c>
      <c r="AN337" s="56">
        <f t="shared" si="399"/>
        <v>4.375</v>
      </c>
      <c r="AO337" s="52">
        <f t="shared" si="436"/>
        <v>4375</v>
      </c>
      <c r="AP337" s="28"/>
      <c r="AQ337" s="9">
        <f t="shared" si="452"/>
        <v>24.502710819895359</v>
      </c>
      <c r="AR337" s="9">
        <f t="shared" si="437"/>
        <v>0</v>
      </c>
      <c r="AS337" s="30">
        <f t="shared" si="438"/>
        <v>0.7953294398229519</v>
      </c>
      <c r="AT337" s="30">
        <f t="shared" si="439"/>
        <v>1.948772727053116E-2</v>
      </c>
      <c r="AU337" s="30">
        <f t="shared" si="440"/>
        <v>0</v>
      </c>
      <c r="AV337" s="30">
        <f t="shared" si="441"/>
        <v>0.77584171255242074</v>
      </c>
      <c r="AW337" s="28"/>
      <c r="AX337" s="52">
        <f t="shared" si="442"/>
        <v>3324.4770584599382</v>
      </c>
      <c r="AY337" s="52">
        <f t="shared" si="443"/>
        <v>3394.3074924168409</v>
      </c>
      <c r="AZ337" s="19"/>
      <c r="BA337" s="19"/>
      <c r="BB337" s="53">
        <f t="shared" si="444"/>
        <v>11214.300799184337</v>
      </c>
      <c r="BC337" s="53">
        <f t="shared" si="445"/>
        <v>-560.71503995921682</v>
      </c>
      <c r="BD337" s="53">
        <f t="shared" si="445"/>
        <v>-18.576772782600525</v>
      </c>
      <c r="BE337" s="53">
        <f t="shared" si="446"/>
        <v>-19487.727270531159</v>
      </c>
      <c r="BF337" s="53">
        <f t="shared" si="447"/>
        <v>-8852.7182840886398</v>
      </c>
      <c r="BG337" s="53">
        <f t="shared" si="448"/>
        <v>-65.083065763058997</v>
      </c>
      <c r="BH337" s="53">
        <f t="shared" si="415"/>
        <v>1147.5449141097381</v>
      </c>
      <c r="BI337" s="53">
        <f t="shared" si="449"/>
        <v>-7770.2564357419615</v>
      </c>
    </row>
    <row r="338" spans="1:61" x14ac:dyDescent="0.2">
      <c r="A338" s="34"/>
      <c r="B338" s="89"/>
      <c r="C338" s="91"/>
      <c r="D338" s="19"/>
      <c r="E338" s="55">
        <f t="shared" si="420"/>
        <v>35</v>
      </c>
      <c r="F338" s="27">
        <f t="shared" si="416"/>
        <v>15091.831248654682</v>
      </c>
      <c r="G338" s="27">
        <f t="shared" si="417"/>
        <v>754.59156243273412</v>
      </c>
      <c r="H338" s="28">
        <f t="shared" si="418"/>
        <v>25</v>
      </c>
      <c r="I338" s="27">
        <f t="shared" si="391"/>
        <v>1000000</v>
      </c>
      <c r="J338" s="56">
        <f t="shared" si="450"/>
        <v>4.5739999999999998</v>
      </c>
      <c r="K338" s="52">
        <f t="shared" si="421"/>
        <v>4574</v>
      </c>
      <c r="L338" s="28"/>
      <c r="M338" s="96">
        <f t="shared" si="451"/>
        <v>32.079455446734435</v>
      </c>
      <c r="N338" s="9">
        <v>0</v>
      </c>
      <c r="O338" s="30">
        <f t="shared" si="408"/>
        <v>0.74307091130402103</v>
      </c>
      <c r="P338" s="30">
        <f t="shared" si="422"/>
        <v>2.3837310192941698E-2</v>
      </c>
      <c r="Q338" s="30">
        <f t="shared" si="423"/>
        <v>0</v>
      </c>
      <c r="R338" s="30">
        <f t="shared" si="424"/>
        <v>0.71923360111107937</v>
      </c>
      <c r="S338" s="28"/>
      <c r="T338" s="52">
        <f t="shared" si="425"/>
        <v>3250.935236955092</v>
      </c>
      <c r="U338" s="52">
        <f t="shared" si="419"/>
        <v>3289.7744914820769</v>
      </c>
      <c r="V338" s="19"/>
      <c r="W338" s="19"/>
      <c r="X338" s="53">
        <f t="shared" si="426"/>
        <v>10854.552136330625</v>
      </c>
      <c r="Y338" s="53">
        <f t="shared" si="427"/>
        <v>-542.72760681653119</v>
      </c>
      <c r="Z338" s="53">
        <f t="shared" si="427"/>
        <v>-17.980840027776985</v>
      </c>
      <c r="AA338" s="53">
        <f t="shared" si="428"/>
        <v>-23837.310192941699</v>
      </c>
      <c r="AB338" s="53">
        <f t="shared" si="429"/>
        <v>-13543.466503455382</v>
      </c>
      <c r="AC338" s="53">
        <f t="shared" si="430"/>
        <v>-52.028746101542289</v>
      </c>
      <c r="AD338" s="53">
        <f t="shared" si="410"/>
        <v>1113.4501392862867</v>
      </c>
      <c r="AE338" s="53">
        <f t="shared" si="431"/>
        <v>-12482.045110270636</v>
      </c>
      <c r="AF338" s="19"/>
      <c r="AG338" s="46"/>
      <c r="AH338" s="19"/>
      <c r="AI338" s="55">
        <f t="shared" si="432"/>
        <v>35</v>
      </c>
      <c r="AJ338" s="27">
        <f t="shared" si="433"/>
        <v>15091.831248654682</v>
      </c>
      <c r="AK338" s="27">
        <f t="shared" si="433"/>
        <v>754.59156243273412</v>
      </c>
      <c r="AL338" s="28">
        <f t="shared" si="434"/>
        <v>25</v>
      </c>
      <c r="AM338" s="27">
        <f t="shared" si="435"/>
        <v>1000000</v>
      </c>
      <c r="AN338" s="56">
        <f t="shared" si="399"/>
        <v>4.5739999999999998</v>
      </c>
      <c r="AO338" s="52">
        <f t="shared" si="436"/>
        <v>4574</v>
      </c>
      <c r="AP338" s="28"/>
      <c r="AQ338" s="9">
        <f t="shared" si="452"/>
        <v>27.447984066612154</v>
      </c>
      <c r="AR338" s="9">
        <f t="shared" si="437"/>
        <v>0</v>
      </c>
      <c r="AS338" s="30">
        <f t="shared" si="438"/>
        <v>0.77584171255242074</v>
      </c>
      <c r="AT338" s="30">
        <f t="shared" si="439"/>
        <v>2.129529096435193E-2</v>
      </c>
      <c r="AU338" s="30">
        <f t="shared" si="440"/>
        <v>0</v>
      </c>
      <c r="AV338" s="30">
        <f t="shared" si="441"/>
        <v>0.75454642158806884</v>
      </c>
      <c r="AW338" s="28"/>
      <c r="AX338" s="52">
        <f t="shared" si="442"/>
        <v>3394.3074924168409</v>
      </c>
      <c r="AY338" s="52">
        <f t="shared" si="443"/>
        <v>3451.2953323438269</v>
      </c>
      <c r="AZ338" s="19"/>
      <c r="BA338" s="19"/>
      <c r="BB338" s="53">
        <f t="shared" si="444"/>
        <v>10854.552136330625</v>
      </c>
      <c r="BC338" s="53">
        <f t="shared" si="445"/>
        <v>-542.72760681653119</v>
      </c>
      <c r="BD338" s="53">
        <f t="shared" si="445"/>
        <v>-17.980840027776985</v>
      </c>
      <c r="BE338" s="53">
        <f t="shared" si="446"/>
        <v>-21295.290964351931</v>
      </c>
      <c r="BF338" s="53">
        <f t="shared" si="447"/>
        <v>-11001.447274865614</v>
      </c>
      <c r="BG338" s="53">
        <f t="shared" si="448"/>
        <v>-52.028746101542289</v>
      </c>
      <c r="BH338" s="53">
        <f t="shared" si="415"/>
        <v>1125.2204471412074</v>
      </c>
      <c r="BI338" s="53">
        <f t="shared" si="449"/>
        <v>-9928.2555738259471</v>
      </c>
    </row>
    <row r="339" spans="1:61" x14ac:dyDescent="0.2">
      <c r="A339" s="34"/>
      <c r="B339" s="89"/>
      <c r="C339" s="91"/>
      <c r="D339" s="19"/>
      <c r="E339" s="55">
        <f t="shared" si="420"/>
        <v>36</v>
      </c>
      <c r="F339" s="27">
        <f t="shared" si="416"/>
        <v>15091.831248654682</v>
      </c>
      <c r="G339" s="27">
        <f t="shared" si="417"/>
        <v>754.59156243273412</v>
      </c>
      <c r="H339" s="28">
        <f t="shared" si="418"/>
        <v>25</v>
      </c>
      <c r="I339" s="27">
        <f t="shared" si="391"/>
        <v>1000000</v>
      </c>
      <c r="J339" s="56">
        <f t="shared" si="450"/>
        <v>4.7770000000000001</v>
      </c>
      <c r="K339" s="52">
        <f t="shared" si="421"/>
        <v>4777</v>
      </c>
      <c r="L339" s="28"/>
      <c r="M339" s="96">
        <f t="shared" si="451"/>
        <v>35.983846857204576</v>
      </c>
      <c r="N339" s="9">
        <v>0</v>
      </c>
      <c r="O339" s="30">
        <f t="shared" si="408"/>
        <v>0.71923360111107937</v>
      </c>
      <c r="P339" s="30">
        <f t="shared" si="422"/>
        <v>2.5880791756936843E-2</v>
      </c>
      <c r="Q339" s="30">
        <f t="shared" si="423"/>
        <v>0</v>
      </c>
      <c r="R339" s="30">
        <f t="shared" si="424"/>
        <v>0.69335280935414256</v>
      </c>
      <c r="S339" s="28"/>
      <c r="T339" s="52">
        <f t="shared" si="425"/>
        <v>3289.7744914820769</v>
      </c>
      <c r="U339" s="52">
        <f t="shared" si="419"/>
        <v>3312.1463702847391</v>
      </c>
      <c r="V339" s="19"/>
      <c r="W339" s="19"/>
      <c r="X339" s="53">
        <f t="shared" si="426"/>
        <v>10463.963594553361</v>
      </c>
      <c r="Y339" s="53">
        <f t="shared" si="427"/>
        <v>-523.19817972766805</v>
      </c>
      <c r="Z339" s="53">
        <f t="shared" si="427"/>
        <v>-17.333820233853565</v>
      </c>
      <c r="AA339" s="53">
        <f t="shared" si="428"/>
        <v>-25880.791756936844</v>
      </c>
      <c r="AB339" s="53">
        <f t="shared" si="429"/>
        <v>-15957.360162345003</v>
      </c>
      <c r="AC339" s="53">
        <f t="shared" si="430"/>
        <v>-36.972564203034075</v>
      </c>
      <c r="AD339" s="53">
        <f t="shared" si="410"/>
        <v>1086.1761732248281</v>
      </c>
      <c r="AE339" s="53">
        <f t="shared" si="431"/>
        <v>-14908.156553323208</v>
      </c>
      <c r="AF339" s="19"/>
      <c r="AG339" s="46"/>
      <c r="AH339" s="19"/>
      <c r="AI339" s="55">
        <f t="shared" si="432"/>
        <v>36</v>
      </c>
      <c r="AJ339" s="27">
        <f t="shared" si="433"/>
        <v>15091.831248654682</v>
      </c>
      <c r="AK339" s="27">
        <f t="shared" si="433"/>
        <v>754.59156243273412</v>
      </c>
      <c r="AL339" s="28">
        <f t="shared" si="434"/>
        <v>25</v>
      </c>
      <c r="AM339" s="27">
        <f t="shared" si="435"/>
        <v>1000000</v>
      </c>
      <c r="AN339" s="56">
        <f t="shared" si="399"/>
        <v>4.7770000000000001</v>
      </c>
      <c r="AO339" s="52">
        <f t="shared" si="436"/>
        <v>4777</v>
      </c>
      <c r="AP339" s="28"/>
      <c r="AQ339" s="9">
        <f t="shared" si="452"/>
        <v>30.788678967195668</v>
      </c>
      <c r="AR339" s="9">
        <f t="shared" si="437"/>
        <v>0</v>
      </c>
      <c r="AS339" s="30">
        <f t="shared" si="438"/>
        <v>0.75454642158806884</v>
      </c>
      <c r="AT339" s="30">
        <f t="shared" si="439"/>
        <v>2.3231487540121332E-2</v>
      </c>
      <c r="AU339" s="30">
        <f t="shared" si="440"/>
        <v>0</v>
      </c>
      <c r="AV339" s="30">
        <f t="shared" si="441"/>
        <v>0.73131493404794745</v>
      </c>
      <c r="AW339" s="28"/>
      <c r="AX339" s="52">
        <f t="shared" si="442"/>
        <v>3451.2953323438269</v>
      </c>
      <c r="AY339" s="52">
        <f t="shared" si="443"/>
        <v>3493.4914399470449</v>
      </c>
      <c r="AZ339" s="19"/>
      <c r="BA339" s="19"/>
      <c r="BB339" s="53">
        <f t="shared" si="444"/>
        <v>10463.963594553361</v>
      </c>
      <c r="BC339" s="53">
        <f t="shared" si="445"/>
        <v>-523.19817972766805</v>
      </c>
      <c r="BD339" s="53">
        <f t="shared" si="445"/>
        <v>-17.333820233853565</v>
      </c>
      <c r="BE339" s="53">
        <f t="shared" si="446"/>
        <v>-23231.487540121332</v>
      </c>
      <c r="BF339" s="53">
        <f t="shared" si="447"/>
        <v>-13308.055945529492</v>
      </c>
      <c r="BG339" s="53">
        <f t="shared" si="448"/>
        <v>-36.972564203034075</v>
      </c>
      <c r="BH339" s="53">
        <f t="shared" si="415"/>
        <v>1099.4364097734233</v>
      </c>
      <c r="BI339" s="53">
        <f t="shared" si="449"/>
        <v>-12245.592099959102</v>
      </c>
    </row>
    <row r="340" spans="1:61" x14ac:dyDescent="0.2">
      <c r="A340" s="34"/>
      <c r="B340" s="89"/>
      <c r="C340" s="91"/>
      <c r="D340" s="19"/>
      <c r="E340" s="55">
        <f t="shared" si="420"/>
        <v>37</v>
      </c>
      <c r="F340" s="27">
        <f t="shared" si="416"/>
        <v>15091.831248654682</v>
      </c>
      <c r="G340" s="27">
        <f t="shared" si="417"/>
        <v>754.59156243273412</v>
      </c>
      <c r="H340" s="28">
        <f t="shared" si="418"/>
        <v>25</v>
      </c>
      <c r="I340" s="27">
        <f t="shared" si="391"/>
        <v>1000000</v>
      </c>
      <c r="J340" s="56">
        <f t="shared" si="450"/>
        <v>4.984</v>
      </c>
      <c r="K340" s="52">
        <f t="shared" si="421"/>
        <v>4984</v>
      </c>
      <c r="L340" s="28"/>
      <c r="M340" s="96">
        <f t="shared" si="451"/>
        <v>40.388565248208387</v>
      </c>
      <c r="N340" s="9">
        <v>0</v>
      </c>
      <c r="O340" s="30">
        <f t="shared" si="408"/>
        <v>0.69335280935414256</v>
      </c>
      <c r="P340" s="30">
        <f t="shared" si="422"/>
        <v>2.8003525180628375E-2</v>
      </c>
      <c r="Q340" s="30">
        <f t="shared" si="423"/>
        <v>0</v>
      </c>
      <c r="R340" s="30">
        <f t="shared" si="424"/>
        <v>0.66534928417351424</v>
      </c>
      <c r="S340" s="28"/>
      <c r="T340" s="52">
        <f t="shared" si="425"/>
        <v>3312.1463702847391</v>
      </c>
      <c r="U340" s="52">
        <f t="shared" si="419"/>
        <v>3316.1008323207948</v>
      </c>
      <c r="V340" s="19"/>
      <c r="W340" s="19"/>
      <c r="X340" s="53">
        <f t="shared" si="426"/>
        <v>10041.339118159867</v>
      </c>
      <c r="Y340" s="53">
        <f t="shared" si="427"/>
        <v>-502.0669559079933</v>
      </c>
      <c r="Z340" s="53">
        <f t="shared" si="427"/>
        <v>-16.633732104337856</v>
      </c>
      <c r="AA340" s="53">
        <f t="shared" si="428"/>
        <v>-28003.525180628374</v>
      </c>
      <c r="AB340" s="53">
        <f t="shared" si="429"/>
        <v>-18480.886750480837</v>
      </c>
      <c r="AC340" s="53">
        <f t="shared" si="430"/>
        <v>-19.89148931342033</v>
      </c>
      <c r="AD340" s="53">
        <f t="shared" si="410"/>
        <v>1055.0517742307877</v>
      </c>
      <c r="AE340" s="53">
        <f t="shared" si="431"/>
        <v>-17445.726465563468</v>
      </c>
      <c r="AF340" s="19"/>
      <c r="AG340" s="46"/>
      <c r="AH340" s="19"/>
      <c r="AI340" s="55">
        <f t="shared" si="432"/>
        <v>37</v>
      </c>
      <c r="AJ340" s="27">
        <f t="shared" si="433"/>
        <v>15091.831248654682</v>
      </c>
      <c r="AK340" s="27">
        <f t="shared" si="433"/>
        <v>754.59156243273412</v>
      </c>
      <c r="AL340" s="28">
        <f t="shared" si="434"/>
        <v>25</v>
      </c>
      <c r="AM340" s="27">
        <f t="shared" si="435"/>
        <v>1000000</v>
      </c>
      <c r="AN340" s="56">
        <f t="shared" si="399"/>
        <v>4.984</v>
      </c>
      <c r="AO340" s="52">
        <f t="shared" si="436"/>
        <v>4984</v>
      </c>
      <c r="AP340" s="28"/>
      <c r="AQ340" s="9">
        <f t="shared" si="452"/>
        <v>34.557466140498306</v>
      </c>
      <c r="AR340" s="9">
        <f t="shared" si="437"/>
        <v>0</v>
      </c>
      <c r="AS340" s="30">
        <f t="shared" si="438"/>
        <v>0.73131493404794745</v>
      </c>
      <c r="AT340" s="30">
        <f t="shared" si="439"/>
        <v>2.5272391071402694E-2</v>
      </c>
      <c r="AU340" s="30">
        <f t="shared" si="440"/>
        <v>0</v>
      </c>
      <c r="AV340" s="30">
        <f t="shared" si="441"/>
        <v>0.70604254297654478</v>
      </c>
      <c r="AW340" s="28"/>
      <c r="AX340" s="52">
        <f t="shared" si="442"/>
        <v>3493.4914399470449</v>
      </c>
      <c r="AY340" s="52">
        <f t="shared" si="443"/>
        <v>3518.9160341950992</v>
      </c>
      <c r="AZ340" s="19"/>
      <c r="BA340" s="19"/>
      <c r="BB340" s="53">
        <f t="shared" si="444"/>
        <v>10041.339118159867</v>
      </c>
      <c r="BC340" s="53">
        <f t="shared" si="445"/>
        <v>-502.0669559079933</v>
      </c>
      <c r="BD340" s="53">
        <f t="shared" si="445"/>
        <v>-16.633732104337856</v>
      </c>
      <c r="BE340" s="53">
        <f t="shared" si="446"/>
        <v>-25272.391071402693</v>
      </c>
      <c r="BF340" s="53">
        <f t="shared" si="447"/>
        <v>-15749.752641255156</v>
      </c>
      <c r="BG340" s="53">
        <f t="shared" si="448"/>
        <v>-19.89148931342033</v>
      </c>
      <c r="BH340" s="53">
        <f t="shared" si="415"/>
        <v>1069.9395033177227</v>
      </c>
      <c r="BI340" s="53">
        <f t="shared" si="449"/>
        <v>-14699.704627250854</v>
      </c>
    </row>
    <row r="341" spans="1:61" x14ac:dyDescent="0.2">
      <c r="A341" s="34"/>
      <c r="B341" s="89"/>
      <c r="C341" s="91"/>
      <c r="D341" s="19"/>
      <c r="E341" s="55">
        <f t="shared" si="420"/>
        <v>38</v>
      </c>
      <c r="F341" s="27">
        <f t="shared" si="416"/>
        <v>15091.831248654682</v>
      </c>
      <c r="G341" s="27">
        <f t="shared" si="417"/>
        <v>754.59156243273412</v>
      </c>
      <c r="H341" s="28">
        <f t="shared" si="418"/>
        <v>25</v>
      </c>
      <c r="I341" s="27">
        <f t="shared" si="391"/>
        <v>1000000</v>
      </c>
      <c r="J341" s="56">
        <f t="shared" si="450"/>
        <v>5.194</v>
      </c>
      <c r="K341" s="52">
        <f t="shared" si="421"/>
        <v>5194</v>
      </c>
      <c r="L341" s="28"/>
      <c r="M341" s="96">
        <f t="shared" si="451"/>
        <v>45.350819239364668</v>
      </c>
      <c r="N341" s="9">
        <v>0</v>
      </c>
      <c r="O341" s="30">
        <f t="shared" si="408"/>
        <v>0.66534928417351424</v>
      </c>
      <c r="P341" s="30">
        <f t="shared" si="422"/>
        <v>3.0174135117593721E-2</v>
      </c>
      <c r="Q341" s="30">
        <f t="shared" si="423"/>
        <v>0</v>
      </c>
      <c r="R341" s="30">
        <f t="shared" si="424"/>
        <v>0.63517514905592054</v>
      </c>
      <c r="S341" s="28"/>
      <c r="T341" s="52">
        <f t="shared" si="425"/>
        <v>3316.1008323207948</v>
      </c>
      <c r="U341" s="52">
        <f t="shared" si="419"/>
        <v>3299.0997241964515</v>
      </c>
      <c r="V341" s="19"/>
      <c r="W341" s="19"/>
      <c r="X341" s="53">
        <f t="shared" si="426"/>
        <v>9585.9561628910378</v>
      </c>
      <c r="Y341" s="53">
        <f t="shared" si="427"/>
        <v>-479.29780814455188</v>
      </c>
      <c r="Z341" s="53">
        <f t="shared" si="427"/>
        <v>-15.879378726398013</v>
      </c>
      <c r="AA341" s="53">
        <f t="shared" si="428"/>
        <v>-30174.13511759372</v>
      </c>
      <c r="AB341" s="53">
        <f t="shared" si="429"/>
        <v>-21083.356141573633</v>
      </c>
      <c r="AC341" s="53">
        <f t="shared" si="430"/>
        <v>-0.15378017618639106</v>
      </c>
      <c r="AD341" s="53">
        <f t="shared" si="410"/>
        <v>1019.8604992884128</v>
      </c>
      <c r="AE341" s="53">
        <f t="shared" si="431"/>
        <v>-20063.649422461407</v>
      </c>
      <c r="AF341" s="19"/>
      <c r="AG341" s="46"/>
      <c r="AH341" s="19"/>
      <c r="AI341" s="55">
        <f t="shared" si="432"/>
        <v>38</v>
      </c>
      <c r="AJ341" s="27">
        <f t="shared" si="433"/>
        <v>15091.831248654682</v>
      </c>
      <c r="AK341" s="27">
        <f t="shared" si="433"/>
        <v>754.59156243273412</v>
      </c>
      <c r="AL341" s="28">
        <f t="shared" si="434"/>
        <v>25</v>
      </c>
      <c r="AM341" s="27">
        <f t="shared" si="435"/>
        <v>1000000</v>
      </c>
      <c r="AN341" s="56">
        <f t="shared" si="399"/>
        <v>5.194</v>
      </c>
      <c r="AO341" s="52">
        <f t="shared" si="436"/>
        <v>5194</v>
      </c>
      <c r="AP341" s="28"/>
      <c r="AQ341" s="9">
        <f t="shared" si="452"/>
        <v>38.803294711681396</v>
      </c>
      <c r="AR341" s="9">
        <f t="shared" si="437"/>
        <v>0</v>
      </c>
      <c r="AS341" s="30">
        <f t="shared" si="438"/>
        <v>0.70604254297654478</v>
      </c>
      <c r="AT341" s="30">
        <f t="shared" si="439"/>
        <v>2.7396776874103846E-2</v>
      </c>
      <c r="AU341" s="30">
        <f t="shared" si="440"/>
        <v>0</v>
      </c>
      <c r="AV341" s="30">
        <f t="shared" si="441"/>
        <v>0.67864576610244098</v>
      </c>
      <c r="AW341" s="28"/>
      <c r="AX341" s="52">
        <f t="shared" si="442"/>
        <v>3518.9160341950992</v>
      </c>
      <c r="AY341" s="52">
        <f t="shared" si="443"/>
        <v>3524.8861091360786</v>
      </c>
      <c r="AZ341" s="19"/>
      <c r="BA341" s="19"/>
      <c r="BB341" s="53">
        <f t="shared" si="444"/>
        <v>9585.9561628910378</v>
      </c>
      <c r="BC341" s="53">
        <f t="shared" si="445"/>
        <v>-479.29780814455188</v>
      </c>
      <c r="BD341" s="53">
        <f t="shared" si="445"/>
        <v>-15.879378726398013</v>
      </c>
      <c r="BE341" s="53">
        <f t="shared" si="446"/>
        <v>-27396.776874103845</v>
      </c>
      <c r="BF341" s="53">
        <f t="shared" si="447"/>
        <v>-18305.997898083759</v>
      </c>
      <c r="BG341" s="53">
        <f t="shared" si="448"/>
        <v>-0.15378017618639106</v>
      </c>
      <c r="BH341" s="53">
        <f t="shared" si="415"/>
        <v>1036.5108432202296</v>
      </c>
      <c r="BI341" s="53">
        <f t="shared" si="449"/>
        <v>-17269.640835039718</v>
      </c>
    </row>
    <row r="342" spans="1:61" x14ac:dyDescent="0.2">
      <c r="A342" s="34"/>
      <c r="B342" s="89"/>
      <c r="C342" s="91"/>
      <c r="D342" s="19"/>
      <c r="E342" s="55">
        <f t="shared" si="420"/>
        <v>39</v>
      </c>
      <c r="F342" s="27">
        <f t="shared" si="416"/>
        <v>15091.831248654682</v>
      </c>
      <c r="G342" s="27">
        <f t="shared" si="417"/>
        <v>754.59156243273412</v>
      </c>
      <c r="H342" s="28">
        <f t="shared" si="418"/>
        <v>25</v>
      </c>
      <c r="I342" s="27">
        <f t="shared" si="391"/>
        <v>1000000</v>
      </c>
      <c r="J342" s="56">
        <f t="shared" si="450"/>
        <v>5.407</v>
      </c>
      <c r="K342" s="52">
        <f t="shared" si="421"/>
        <v>5407</v>
      </c>
      <c r="L342" s="28"/>
      <c r="M342" s="96">
        <f t="shared" si="451"/>
        <v>50.932973429504443</v>
      </c>
      <c r="N342" s="9">
        <v>0</v>
      </c>
      <c r="O342" s="30">
        <f t="shared" si="408"/>
        <v>0.63517514905592054</v>
      </c>
      <c r="P342" s="30">
        <f t="shared" si="422"/>
        <v>3.2351358989946725E-2</v>
      </c>
      <c r="Q342" s="30">
        <f t="shared" si="423"/>
        <v>0</v>
      </c>
      <c r="R342" s="30">
        <f t="shared" si="424"/>
        <v>0.60282379006597386</v>
      </c>
      <c r="S342" s="28"/>
      <c r="T342" s="52">
        <f t="shared" si="425"/>
        <v>3299.0997241964515</v>
      </c>
      <c r="U342" s="52">
        <f t="shared" si="419"/>
        <v>3259.4682328867207</v>
      </c>
      <c r="V342" s="19"/>
      <c r="W342" s="19"/>
      <c r="X342" s="53">
        <f t="shared" si="426"/>
        <v>9097.7149123501149</v>
      </c>
      <c r="Y342" s="53">
        <f t="shared" si="427"/>
        <v>-454.88574561750573</v>
      </c>
      <c r="Z342" s="53">
        <f t="shared" si="427"/>
        <v>-15.070594751649347</v>
      </c>
      <c r="AA342" s="53">
        <f t="shared" si="428"/>
        <v>-32351.358989946726</v>
      </c>
      <c r="AB342" s="53">
        <f t="shared" si="429"/>
        <v>-23723.600417965768</v>
      </c>
      <c r="AC342" s="53">
        <f t="shared" si="430"/>
        <v>21.432151051870907</v>
      </c>
      <c r="AD342" s="53">
        <f t="shared" si="410"/>
        <v>980.3861910040639</v>
      </c>
      <c r="AE342" s="53">
        <f t="shared" si="431"/>
        <v>-22721.782075909832</v>
      </c>
      <c r="AF342" s="19"/>
      <c r="AG342" s="46"/>
      <c r="AH342" s="19"/>
      <c r="AI342" s="55">
        <f t="shared" si="432"/>
        <v>39</v>
      </c>
      <c r="AJ342" s="27">
        <f t="shared" si="433"/>
        <v>15091.831248654682</v>
      </c>
      <c r="AK342" s="27">
        <f t="shared" si="433"/>
        <v>754.59156243273412</v>
      </c>
      <c r="AL342" s="28">
        <f t="shared" si="434"/>
        <v>25</v>
      </c>
      <c r="AM342" s="27">
        <f t="shared" si="435"/>
        <v>1000000</v>
      </c>
      <c r="AN342" s="56">
        <f t="shared" si="399"/>
        <v>5.407</v>
      </c>
      <c r="AO342" s="52">
        <f t="shared" si="436"/>
        <v>5407</v>
      </c>
      <c r="AP342" s="28"/>
      <c r="AQ342" s="9">
        <f t="shared" si="452"/>
        <v>43.579525390619743</v>
      </c>
      <c r="AR342" s="9">
        <f t="shared" si="437"/>
        <v>0</v>
      </c>
      <c r="AS342" s="30">
        <f t="shared" si="438"/>
        <v>0.67864576610244098</v>
      </c>
      <c r="AT342" s="30">
        <f t="shared" si="439"/>
        <v>2.9575060395097913E-2</v>
      </c>
      <c r="AU342" s="30">
        <f t="shared" si="440"/>
        <v>0</v>
      </c>
      <c r="AV342" s="30">
        <f t="shared" si="441"/>
        <v>0.64907070570734304</v>
      </c>
      <c r="AW342" s="28"/>
      <c r="AX342" s="52">
        <f t="shared" si="442"/>
        <v>3524.8861091360786</v>
      </c>
      <c r="AY342" s="52">
        <f t="shared" si="443"/>
        <v>3509.5253057596037</v>
      </c>
      <c r="AZ342" s="19"/>
      <c r="BA342" s="19"/>
      <c r="BB342" s="53">
        <f t="shared" si="444"/>
        <v>9097.7149123501149</v>
      </c>
      <c r="BC342" s="53">
        <f t="shared" si="445"/>
        <v>-454.88574561750573</v>
      </c>
      <c r="BD342" s="53">
        <f t="shared" si="445"/>
        <v>-15.070594751649347</v>
      </c>
      <c r="BE342" s="53">
        <f t="shared" si="446"/>
        <v>-29575.060395097913</v>
      </c>
      <c r="BF342" s="53">
        <f t="shared" si="447"/>
        <v>-20947.301823116955</v>
      </c>
      <c r="BG342" s="53">
        <f t="shared" si="448"/>
        <v>21.432151051870907</v>
      </c>
      <c r="BH342" s="53">
        <f t="shared" si="415"/>
        <v>998.92238025232507</v>
      </c>
      <c r="BI342" s="53">
        <f t="shared" si="449"/>
        <v>-19926.947291812758</v>
      </c>
    </row>
    <row r="343" spans="1:61" x14ac:dyDescent="0.2">
      <c r="A343" s="34"/>
      <c r="B343" s="89"/>
      <c r="C343" s="91"/>
      <c r="D343" s="19"/>
      <c r="E343" s="55">
        <f t="shared" si="420"/>
        <v>40</v>
      </c>
      <c r="F343" s="27">
        <f t="shared" si="416"/>
        <v>15091.831248654682</v>
      </c>
      <c r="G343" s="27">
        <f t="shared" si="417"/>
        <v>754.59156243273412</v>
      </c>
      <c r="H343" s="28">
        <f t="shared" si="418"/>
        <v>25</v>
      </c>
      <c r="I343" s="27">
        <f t="shared" si="391"/>
        <v>1000000</v>
      </c>
      <c r="J343" s="56">
        <f t="shared" si="450"/>
        <v>5.6219999999999999</v>
      </c>
      <c r="K343" s="52">
        <f t="shared" si="421"/>
        <v>5622</v>
      </c>
      <c r="L343" s="28"/>
      <c r="M343" s="96">
        <f t="shared" si="451"/>
        <v>57.198201384599741</v>
      </c>
      <c r="N343" s="9">
        <v>0</v>
      </c>
      <c r="O343" s="30">
        <f t="shared" si="408"/>
        <v>0.60282379006597386</v>
      </c>
      <c r="P343" s="30">
        <f t="shared" si="422"/>
        <v>3.4480436543621255E-2</v>
      </c>
      <c r="Q343" s="30">
        <f t="shared" si="423"/>
        <v>0</v>
      </c>
      <c r="R343" s="30">
        <f t="shared" si="424"/>
        <v>0.56834335352235266</v>
      </c>
      <c r="S343" s="28"/>
      <c r="T343" s="52">
        <f t="shared" si="425"/>
        <v>3259.4682328867207</v>
      </c>
      <c r="U343" s="52">
        <f t="shared" si="419"/>
        <v>3195.2263335026664</v>
      </c>
      <c r="V343" s="19"/>
      <c r="W343" s="19"/>
      <c r="X343" s="53">
        <f t="shared" si="426"/>
        <v>8577.3419826538375</v>
      </c>
      <c r="Y343" s="53">
        <f t="shared" si="427"/>
        <v>-428.86709913269186</v>
      </c>
      <c r="Z343" s="53">
        <f t="shared" si="427"/>
        <v>-14.208583838058816</v>
      </c>
      <c r="AA343" s="53">
        <f t="shared" si="428"/>
        <v>-34480.436543621254</v>
      </c>
      <c r="AB343" s="53">
        <f t="shared" si="429"/>
        <v>-26346.170243938166</v>
      </c>
      <c r="AC343" s="53">
        <f t="shared" si="430"/>
        <v>45.316683194457141</v>
      </c>
      <c r="AD343" s="53">
        <f t="shared" si="410"/>
        <v>936.54802345888265</v>
      </c>
      <c r="AE343" s="53">
        <f t="shared" si="431"/>
        <v>-25364.305537284825</v>
      </c>
      <c r="AF343" s="19"/>
      <c r="AG343" s="46"/>
      <c r="AH343" s="19"/>
      <c r="AI343" s="55">
        <f t="shared" si="432"/>
        <v>40</v>
      </c>
      <c r="AJ343" s="27">
        <f t="shared" si="433"/>
        <v>15091.831248654682</v>
      </c>
      <c r="AK343" s="27">
        <f t="shared" si="433"/>
        <v>754.59156243273412</v>
      </c>
      <c r="AL343" s="28">
        <f t="shared" si="434"/>
        <v>25</v>
      </c>
      <c r="AM343" s="27">
        <f t="shared" si="435"/>
        <v>1000000</v>
      </c>
      <c r="AN343" s="56">
        <f t="shared" si="399"/>
        <v>5.6219999999999999</v>
      </c>
      <c r="AO343" s="52">
        <f t="shared" si="436"/>
        <v>5622</v>
      </c>
      <c r="AP343" s="28"/>
      <c r="AQ343" s="9">
        <f t="shared" si="452"/>
        <v>48.940211059698157</v>
      </c>
      <c r="AR343" s="9">
        <f t="shared" si="437"/>
        <v>0</v>
      </c>
      <c r="AS343" s="30">
        <f t="shared" si="438"/>
        <v>0.64907070570734304</v>
      </c>
      <c r="AT343" s="30">
        <f t="shared" si="439"/>
        <v>3.1765657329984598E-2</v>
      </c>
      <c r="AU343" s="30">
        <f t="shared" si="440"/>
        <v>0</v>
      </c>
      <c r="AV343" s="30">
        <f t="shared" si="441"/>
        <v>0.61730504837735845</v>
      </c>
      <c r="AW343" s="28"/>
      <c r="AX343" s="52">
        <f t="shared" si="442"/>
        <v>3509.5253057596037</v>
      </c>
      <c r="AY343" s="52">
        <f t="shared" si="443"/>
        <v>3470.488981977509</v>
      </c>
      <c r="AZ343" s="19"/>
      <c r="BA343" s="19"/>
      <c r="BB343" s="53">
        <f t="shared" si="444"/>
        <v>8577.3419826538375</v>
      </c>
      <c r="BC343" s="53">
        <f t="shared" si="445"/>
        <v>-428.86709913269186</v>
      </c>
      <c r="BD343" s="53">
        <f t="shared" si="445"/>
        <v>-14.208583838058816</v>
      </c>
      <c r="BE343" s="53">
        <f t="shared" si="446"/>
        <v>-31765.657329984599</v>
      </c>
      <c r="BF343" s="53">
        <f t="shared" si="447"/>
        <v>-23631.391030301511</v>
      </c>
      <c r="BG343" s="53">
        <f t="shared" si="448"/>
        <v>45.316683194457141</v>
      </c>
      <c r="BH343" s="53">
        <f t="shared" si="415"/>
        <v>957.07674234898479</v>
      </c>
      <c r="BI343" s="53">
        <f t="shared" si="449"/>
        <v>-22628.997604758068</v>
      </c>
    </row>
    <row r="344" spans="1:61" x14ac:dyDescent="0.2">
      <c r="A344" s="34"/>
      <c r="B344" s="89"/>
      <c r="C344" s="91"/>
      <c r="D344" s="19"/>
      <c r="E344" s="55">
        <f t="shared" si="420"/>
        <v>41</v>
      </c>
      <c r="F344" s="27">
        <f t="shared" si="416"/>
        <v>15091.831248654682</v>
      </c>
      <c r="G344" s="27">
        <f t="shared" si="417"/>
        <v>754.59156243273412</v>
      </c>
      <c r="H344" s="28">
        <f t="shared" si="418"/>
        <v>25</v>
      </c>
      <c r="I344" s="27">
        <f t="shared" si="391"/>
        <v>1000000</v>
      </c>
      <c r="J344" s="56">
        <f t="shared" si="450"/>
        <v>5.8390000000000004</v>
      </c>
      <c r="K344" s="52">
        <f t="shared" si="421"/>
        <v>5839</v>
      </c>
      <c r="L344" s="28"/>
      <c r="M344" s="96">
        <f t="shared" si="451"/>
        <v>64.179283812147389</v>
      </c>
      <c r="N344" s="9">
        <v>0</v>
      </c>
      <c r="O344" s="30">
        <f t="shared" si="408"/>
        <v>0.56834335352235266</v>
      </c>
      <c r="P344" s="30">
        <f t="shared" si="422"/>
        <v>3.647586938845869E-2</v>
      </c>
      <c r="Q344" s="30">
        <f t="shared" si="423"/>
        <v>0</v>
      </c>
      <c r="R344" s="30">
        <f t="shared" si="424"/>
        <v>0.53186748413389395</v>
      </c>
      <c r="S344" s="28"/>
      <c r="T344" s="52">
        <f t="shared" si="425"/>
        <v>3195.2263335026664</v>
      </c>
      <c r="U344" s="52">
        <f t="shared" si="419"/>
        <v>3105.5742398578068</v>
      </c>
      <c r="V344" s="19"/>
      <c r="W344" s="19"/>
      <c r="X344" s="53">
        <f t="shared" si="426"/>
        <v>8026.8543171952488</v>
      </c>
      <c r="Y344" s="53">
        <f t="shared" si="427"/>
        <v>-401.34271585976245</v>
      </c>
      <c r="Z344" s="53">
        <f t="shared" si="427"/>
        <v>-13.296687103347349</v>
      </c>
      <c r="AA344" s="53">
        <f t="shared" si="428"/>
        <v>-36475.86938845869</v>
      </c>
      <c r="AB344" s="53">
        <f t="shared" si="429"/>
        <v>-28863.654474226551</v>
      </c>
      <c r="AC344" s="53">
        <f t="shared" si="430"/>
        <v>70.518506533887589</v>
      </c>
      <c r="AD344" s="53">
        <f t="shared" si="410"/>
        <v>888.34074835659453</v>
      </c>
      <c r="AE344" s="53">
        <f t="shared" si="431"/>
        <v>-27904.795219336069</v>
      </c>
      <c r="AF344" s="19"/>
      <c r="AG344" s="46"/>
      <c r="AH344" s="19"/>
      <c r="AI344" s="55">
        <f t="shared" si="432"/>
        <v>41</v>
      </c>
      <c r="AJ344" s="27">
        <f t="shared" si="433"/>
        <v>15091.831248654682</v>
      </c>
      <c r="AK344" s="27">
        <f t="shared" si="433"/>
        <v>754.59156243273412</v>
      </c>
      <c r="AL344" s="28">
        <f t="shared" si="434"/>
        <v>25</v>
      </c>
      <c r="AM344" s="27">
        <f t="shared" si="435"/>
        <v>1000000</v>
      </c>
      <c r="AN344" s="56">
        <f t="shared" si="399"/>
        <v>5.8390000000000004</v>
      </c>
      <c r="AO344" s="52">
        <f t="shared" si="436"/>
        <v>5839</v>
      </c>
      <c r="AP344" s="28"/>
      <c r="AQ344" s="9">
        <f t="shared" si="452"/>
        <v>54.913399711768612</v>
      </c>
      <c r="AR344" s="9">
        <f t="shared" si="437"/>
        <v>0</v>
      </c>
      <c r="AS344" s="30">
        <f t="shared" si="438"/>
        <v>0.61730504837735845</v>
      </c>
      <c r="AT344" s="30">
        <f t="shared" si="439"/>
        <v>3.3898318865638544E-2</v>
      </c>
      <c r="AU344" s="30">
        <f t="shared" si="440"/>
        <v>0</v>
      </c>
      <c r="AV344" s="30">
        <f t="shared" si="441"/>
        <v>0.5834067295117199</v>
      </c>
      <c r="AW344" s="28"/>
      <c r="AX344" s="52">
        <f t="shared" si="442"/>
        <v>3470.488981977509</v>
      </c>
      <c r="AY344" s="52">
        <f t="shared" si="443"/>
        <v>3406.5118936189324</v>
      </c>
      <c r="AZ344" s="19"/>
      <c r="BA344" s="19"/>
      <c r="BB344" s="53">
        <f t="shared" si="444"/>
        <v>8026.8543171952488</v>
      </c>
      <c r="BC344" s="53">
        <f t="shared" si="445"/>
        <v>-401.34271585976245</v>
      </c>
      <c r="BD344" s="53">
        <f t="shared" si="445"/>
        <v>-13.296687103347349</v>
      </c>
      <c r="BE344" s="53">
        <f t="shared" si="446"/>
        <v>-33898.318865638546</v>
      </c>
      <c r="BF344" s="53">
        <f t="shared" si="447"/>
        <v>-26286.103951406407</v>
      </c>
      <c r="BG344" s="53">
        <f t="shared" si="448"/>
        <v>70.518506533887589</v>
      </c>
      <c r="BH344" s="53">
        <f t="shared" si="415"/>
        <v>910.93874755159266</v>
      </c>
      <c r="BI344" s="53">
        <f t="shared" si="449"/>
        <v>-25304.646697320924</v>
      </c>
    </row>
    <row r="345" spans="1:61" x14ac:dyDescent="0.2">
      <c r="A345" s="34"/>
      <c r="B345" s="89"/>
      <c r="C345" s="91"/>
      <c r="D345" s="19"/>
      <c r="E345" s="55">
        <f t="shared" si="420"/>
        <v>42</v>
      </c>
      <c r="F345" s="27">
        <f t="shared" si="416"/>
        <v>15091.831248654682</v>
      </c>
      <c r="G345" s="27">
        <f t="shared" si="417"/>
        <v>754.59156243273412</v>
      </c>
      <c r="H345" s="28">
        <f t="shared" si="418"/>
        <v>25</v>
      </c>
      <c r="I345" s="27">
        <f t="shared" si="391"/>
        <v>1000000</v>
      </c>
      <c r="J345" s="56">
        <f t="shared" si="450"/>
        <v>6.0570000000000004</v>
      </c>
      <c r="K345" s="52">
        <f t="shared" si="421"/>
        <v>6057</v>
      </c>
      <c r="L345" s="28"/>
      <c r="M345" s="96">
        <f t="shared" si="451"/>
        <v>71.872235752757291</v>
      </c>
      <c r="N345" s="9">
        <v>0</v>
      </c>
      <c r="O345" s="30">
        <f t="shared" si="408"/>
        <v>0.53186748413389395</v>
      </c>
      <c r="P345" s="30">
        <f t="shared" si="422"/>
        <v>3.8226505208897123E-2</v>
      </c>
      <c r="Q345" s="30">
        <f t="shared" si="423"/>
        <v>0</v>
      </c>
      <c r="R345" s="30">
        <f t="shared" si="424"/>
        <v>0.49364097892499681</v>
      </c>
      <c r="S345" s="28"/>
      <c r="T345" s="52">
        <f t="shared" si="425"/>
        <v>3105.5742398578068</v>
      </c>
      <c r="U345" s="52">
        <f t="shared" si="419"/>
        <v>2989.9834093487057</v>
      </c>
      <c r="V345" s="19"/>
      <c r="W345" s="19"/>
      <c r="X345" s="53">
        <f t="shared" si="426"/>
        <v>7449.9463513567543</v>
      </c>
      <c r="Y345" s="53">
        <f t="shared" si="427"/>
        <v>-372.49731756783774</v>
      </c>
      <c r="Z345" s="53">
        <f t="shared" si="427"/>
        <v>-12.34102447312492</v>
      </c>
      <c r="AA345" s="53">
        <f t="shared" si="428"/>
        <v>-38226.505208897121</v>
      </c>
      <c r="AB345" s="53">
        <f t="shared" si="429"/>
        <v>-31161.39719958133</v>
      </c>
      <c r="AC345" s="53">
        <f t="shared" si="430"/>
        <v>97.035489818021688</v>
      </c>
      <c r="AD345" s="53">
        <f t="shared" si="410"/>
        <v>835.98684026157889</v>
      </c>
      <c r="AE345" s="53">
        <f t="shared" si="431"/>
        <v>-30228.374869501728</v>
      </c>
      <c r="AF345" s="19"/>
      <c r="AG345" s="46"/>
      <c r="AH345" s="19"/>
      <c r="AI345" s="55">
        <f t="shared" si="432"/>
        <v>42</v>
      </c>
      <c r="AJ345" s="27">
        <f t="shared" si="433"/>
        <v>15091.831248654682</v>
      </c>
      <c r="AK345" s="27">
        <f t="shared" si="433"/>
        <v>754.59156243273412</v>
      </c>
      <c r="AL345" s="28">
        <f t="shared" si="434"/>
        <v>25</v>
      </c>
      <c r="AM345" s="27">
        <f t="shared" si="435"/>
        <v>1000000</v>
      </c>
      <c r="AN345" s="56">
        <f t="shared" si="399"/>
        <v>6.0570000000000004</v>
      </c>
      <c r="AO345" s="52">
        <f t="shared" si="436"/>
        <v>6057</v>
      </c>
      <c r="AP345" s="28"/>
      <c r="AQ345" s="9">
        <f t="shared" si="452"/>
        <v>61.495681715952962</v>
      </c>
      <c r="AR345" s="9">
        <f t="shared" si="437"/>
        <v>0</v>
      </c>
      <c r="AS345" s="30">
        <f t="shared" si="438"/>
        <v>0.5834067295117199</v>
      </c>
      <c r="AT345" s="30">
        <f t="shared" si="439"/>
        <v>3.5876994548997787E-2</v>
      </c>
      <c r="AU345" s="30">
        <f t="shared" si="440"/>
        <v>0</v>
      </c>
      <c r="AV345" s="30">
        <f t="shared" si="441"/>
        <v>0.54752973496272217</v>
      </c>
      <c r="AW345" s="28"/>
      <c r="AX345" s="52">
        <f t="shared" si="442"/>
        <v>3406.5118936189324</v>
      </c>
      <c r="AY345" s="52">
        <f t="shared" si="443"/>
        <v>3316.387604669208</v>
      </c>
      <c r="AZ345" s="19"/>
      <c r="BA345" s="19"/>
      <c r="BB345" s="53">
        <f t="shared" si="444"/>
        <v>7449.9463513567543</v>
      </c>
      <c r="BC345" s="53">
        <f t="shared" si="445"/>
        <v>-372.49731756783774</v>
      </c>
      <c r="BD345" s="53">
        <f t="shared" si="445"/>
        <v>-12.34102447312492</v>
      </c>
      <c r="BE345" s="53">
        <f t="shared" si="446"/>
        <v>-35876.994548997784</v>
      </c>
      <c r="BF345" s="53">
        <f t="shared" si="447"/>
        <v>-28811.886539681993</v>
      </c>
      <c r="BG345" s="53">
        <f t="shared" si="448"/>
        <v>97.035489818021688</v>
      </c>
      <c r="BH345" s="53">
        <f t="shared" si="415"/>
        <v>860.69265812360572</v>
      </c>
      <c r="BI345" s="53">
        <f t="shared" si="449"/>
        <v>-27854.158391740362</v>
      </c>
    </row>
    <row r="346" spans="1:61" x14ac:dyDescent="0.2">
      <c r="A346" s="34"/>
      <c r="B346" s="89"/>
      <c r="C346" s="91"/>
      <c r="D346" s="19"/>
      <c r="E346" s="55">
        <f t="shared" si="420"/>
        <v>43</v>
      </c>
      <c r="F346" s="27">
        <f t="shared" si="416"/>
        <v>15091.831248654682</v>
      </c>
      <c r="G346" s="27">
        <f t="shared" si="417"/>
        <v>754.59156243273412</v>
      </c>
      <c r="H346" s="28">
        <f t="shared" si="418"/>
        <v>25</v>
      </c>
      <c r="I346" s="27">
        <f t="shared" si="391"/>
        <v>1000000</v>
      </c>
      <c r="J346" s="56">
        <f t="shared" si="450"/>
        <v>6.2759999999999998</v>
      </c>
      <c r="K346" s="52">
        <f t="shared" si="421"/>
        <v>6276</v>
      </c>
      <c r="L346" s="28"/>
      <c r="M346" s="96">
        <f t="shared" si="451"/>
        <v>80.316702244142306</v>
      </c>
      <c r="N346" s="9">
        <v>0</v>
      </c>
      <c r="O346" s="30">
        <f t="shared" si="408"/>
        <v>0.49364097892499681</v>
      </c>
      <c r="P346" s="30">
        <f t="shared" si="422"/>
        <v>3.9647615519825895E-2</v>
      </c>
      <c r="Q346" s="30">
        <f t="shared" si="423"/>
        <v>0</v>
      </c>
      <c r="R346" s="30">
        <f t="shared" si="424"/>
        <v>0.45399336340517094</v>
      </c>
      <c r="S346" s="28"/>
      <c r="T346" s="52">
        <f t="shared" si="425"/>
        <v>2989.9834093487057</v>
      </c>
      <c r="U346" s="52">
        <f t="shared" si="419"/>
        <v>2849.2623487308529</v>
      </c>
      <c r="V346" s="19"/>
      <c r="W346" s="19"/>
      <c r="X346" s="53">
        <f t="shared" si="426"/>
        <v>6851.5912285199993</v>
      </c>
      <c r="Y346" s="53">
        <f t="shared" si="427"/>
        <v>-342.579561426</v>
      </c>
      <c r="Z346" s="53">
        <f t="shared" si="427"/>
        <v>-11.349834085129274</v>
      </c>
      <c r="AA346" s="53">
        <f t="shared" si="428"/>
        <v>-39647.615519825893</v>
      </c>
      <c r="AB346" s="53">
        <f t="shared" si="429"/>
        <v>-33149.953686817025</v>
      </c>
      <c r="AC346" s="53">
        <f t="shared" si="430"/>
        <v>123.4305676657157</v>
      </c>
      <c r="AD346" s="53">
        <f t="shared" si="410"/>
        <v>779.83076992141685</v>
      </c>
      <c r="AE346" s="53">
        <f t="shared" si="431"/>
        <v>-32246.692349229892</v>
      </c>
      <c r="AF346" s="19"/>
      <c r="AG346" s="46"/>
      <c r="AH346" s="19"/>
      <c r="AI346" s="55">
        <f t="shared" si="432"/>
        <v>43</v>
      </c>
      <c r="AJ346" s="27">
        <f t="shared" si="433"/>
        <v>15091.831248654682</v>
      </c>
      <c r="AK346" s="27">
        <f t="shared" si="433"/>
        <v>754.59156243273412</v>
      </c>
      <c r="AL346" s="28">
        <f t="shared" si="434"/>
        <v>25</v>
      </c>
      <c r="AM346" s="27">
        <f t="shared" si="435"/>
        <v>1000000</v>
      </c>
      <c r="AN346" s="56">
        <f t="shared" si="399"/>
        <v>6.2759999999999998</v>
      </c>
      <c r="AO346" s="52">
        <f t="shared" si="436"/>
        <v>6276</v>
      </c>
      <c r="AP346" s="28"/>
      <c r="AQ346" s="9">
        <f t="shared" si="452"/>
        <v>68.72097835764427</v>
      </c>
      <c r="AR346" s="9">
        <f t="shared" si="437"/>
        <v>0</v>
      </c>
      <c r="AS346" s="30">
        <f t="shared" si="438"/>
        <v>0.54752973496272217</v>
      </c>
      <c r="AT346" s="30">
        <f t="shared" si="439"/>
        <v>3.7626779066539932E-2</v>
      </c>
      <c r="AU346" s="30">
        <f t="shared" si="440"/>
        <v>0</v>
      </c>
      <c r="AV346" s="30">
        <f t="shared" si="441"/>
        <v>0.50990295589618229</v>
      </c>
      <c r="AW346" s="28"/>
      <c r="AX346" s="52">
        <f t="shared" si="442"/>
        <v>3316.387604669208</v>
      </c>
      <c r="AY346" s="52">
        <f t="shared" si="443"/>
        <v>3200.1509512044399</v>
      </c>
      <c r="AZ346" s="19"/>
      <c r="BA346" s="19"/>
      <c r="BB346" s="53">
        <f t="shared" si="444"/>
        <v>6851.5912285199993</v>
      </c>
      <c r="BC346" s="53">
        <f t="shared" si="445"/>
        <v>-342.579561426</v>
      </c>
      <c r="BD346" s="53">
        <f t="shared" si="445"/>
        <v>-11.349834085129274</v>
      </c>
      <c r="BE346" s="53">
        <f t="shared" si="446"/>
        <v>-37626.77906653993</v>
      </c>
      <c r="BF346" s="53">
        <f t="shared" si="447"/>
        <v>-31129.117233531058</v>
      </c>
      <c r="BG346" s="53">
        <f t="shared" si="448"/>
        <v>123.4305676657157</v>
      </c>
      <c r="BH346" s="53">
        <f t="shared" si="415"/>
        <v>806.62729238447412</v>
      </c>
      <c r="BI346" s="53">
        <f t="shared" si="449"/>
        <v>-30199.059373480868</v>
      </c>
    </row>
    <row r="347" spans="1:61" x14ac:dyDescent="0.2">
      <c r="A347" s="34"/>
      <c r="B347" s="89"/>
      <c r="C347" s="91"/>
      <c r="D347" s="19"/>
      <c r="E347" s="55">
        <f t="shared" si="420"/>
        <v>44</v>
      </c>
      <c r="F347" s="27">
        <f t="shared" si="416"/>
        <v>15091.831248654682</v>
      </c>
      <c r="G347" s="27">
        <f t="shared" si="417"/>
        <v>754.59156243273412</v>
      </c>
      <c r="H347" s="28">
        <f t="shared" si="418"/>
        <v>25</v>
      </c>
      <c r="I347" s="27">
        <f t="shared" si="391"/>
        <v>1000000</v>
      </c>
      <c r="J347" s="56">
        <f t="shared" si="450"/>
        <v>6.4939999999999998</v>
      </c>
      <c r="K347" s="52">
        <f t="shared" si="421"/>
        <v>6494</v>
      </c>
      <c r="L347" s="28"/>
      <c r="M347" s="96">
        <f t="shared" si="451"/>
        <v>89.555495953799237</v>
      </c>
      <c r="N347" s="9">
        <v>0</v>
      </c>
      <c r="O347" s="30">
        <f t="shared" si="408"/>
        <v>0.45399336340517094</v>
      </c>
      <c r="P347" s="30">
        <f t="shared" si="422"/>
        <v>4.065760081948349E-2</v>
      </c>
      <c r="Q347" s="30">
        <f t="shared" si="423"/>
        <v>0</v>
      </c>
      <c r="R347" s="30">
        <f t="shared" si="424"/>
        <v>0.41333576258568744</v>
      </c>
      <c r="S347" s="28"/>
      <c r="T347" s="52">
        <f t="shared" si="425"/>
        <v>2849.2623487308529</v>
      </c>
      <c r="U347" s="52">
        <f t="shared" si="419"/>
        <v>2684.2024422314544</v>
      </c>
      <c r="V347" s="19"/>
      <c r="W347" s="19"/>
      <c r="X347" s="53">
        <f t="shared" si="426"/>
        <v>6237.9935779771904</v>
      </c>
      <c r="Y347" s="53">
        <f t="shared" si="427"/>
        <v>-311.89967889885952</v>
      </c>
      <c r="Z347" s="53">
        <f t="shared" si="427"/>
        <v>-10.333394064642185</v>
      </c>
      <c r="AA347" s="53">
        <f t="shared" si="428"/>
        <v>-40657.600819483487</v>
      </c>
      <c r="AB347" s="53">
        <f t="shared" si="429"/>
        <v>-34741.840314469795</v>
      </c>
      <c r="AC347" s="53">
        <f t="shared" si="430"/>
        <v>149.85788178009997</v>
      </c>
      <c r="AD347" s="53">
        <f t="shared" si="410"/>
        <v>720.42281988701779</v>
      </c>
      <c r="AE347" s="53">
        <f t="shared" si="431"/>
        <v>-33871.559612802674</v>
      </c>
      <c r="AF347" s="19"/>
      <c r="AG347" s="46"/>
      <c r="AH347" s="19"/>
      <c r="AI347" s="55">
        <f t="shared" si="432"/>
        <v>44</v>
      </c>
      <c r="AJ347" s="27">
        <f t="shared" si="433"/>
        <v>15091.831248654682</v>
      </c>
      <c r="AK347" s="27">
        <f t="shared" si="433"/>
        <v>754.59156243273412</v>
      </c>
      <c r="AL347" s="28">
        <f t="shared" si="434"/>
        <v>25</v>
      </c>
      <c r="AM347" s="27">
        <f t="shared" si="435"/>
        <v>1000000</v>
      </c>
      <c r="AN347" s="56">
        <f t="shared" si="399"/>
        <v>6.4939999999999998</v>
      </c>
      <c r="AO347" s="52">
        <f t="shared" si="436"/>
        <v>6494</v>
      </c>
      <c r="AP347" s="28"/>
      <c r="AQ347" s="9">
        <f t="shared" si="452"/>
        <v>76.625921225469483</v>
      </c>
      <c r="AR347" s="9">
        <f t="shared" si="437"/>
        <v>0</v>
      </c>
      <c r="AS347" s="30">
        <f t="shared" si="438"/>
        <v>0.50990295589618229</v>
      </c>
      <c r="AT347" s="30">
        <f t="shared" si="439"/>
        <v>3.9071783731134908E-2</v>
      </c>
      <c r="AU347" s="30">
        <f t="shared" si="440"/>
        <v>0</v>
      </c>
      <c r="AV347" s="30">
        <f t="shared" si="441"/>
        <v>0.47083117216504738</v>
      </c>
      <c r="AW347" s="28"/>
      <c r="AX347" s="52">
        <f t="shared" si="442"/>
        <v>3200.1509512044399</v>
      </c>
      <c r="AY347" s="52">
        <f t="shared" si="443"/>
        <v>3057.5776320398177</v>
      </c>
      <c r="AZ347" s="19"/>
      <c r="BA347" s="19"/>
      <c r="BB347" s="53">
        <f t="shared" si="444"/>
        <v>6237.9935779771904</v>
      </c>
      <c r="BC347" s="53">
        <f t="shared" si="445"/>
        <v>-311.89967889885952</v>
      </c>
      <c r="BD347" s="53">
        <f t="shared" si="445"/>
        <v>-10.333394064642185</v>
      </c>
      <c r="BE347" s="53">
        <f t="shared" si="446"/>
        <v>-39071.783731134907</v>
      </c>
      <c r="BF347" s="53">
        <f t="shared" si="447"/>
        <v>-33156.023226121222</v>
      </c>
      <c r="BG347" s="53">
        <f t="shared" si="448"/>
        <v>149.85788178009997</v>
      </c>
      <c r="BH347" s="53">
        <f t="shared" si="415"/>
        <v>749.22941751356393</v>
      </c>
      <c r="BI347" s="53">
        <f t="shared" si="449"/>
        <v>-32256.935926827555</v>
      </c>
    </row>
    <row r="348" spans="1:61" x14ac:dyDescent="0.2">
      <c r="A348" s="34"/>
      <c r="B348" s="89"/>
      <c r="C348" s="91"/>
      <c r="D348" s="19"/>
      <c r="E348" s="55">
        <f t="shared" si="420"/>
        <v>45</v>
      </c>
      <c r="F348" s="27">
        <f t="shared" si="416"/>
        <v>15091.831248654682</v>
      </c>
      <c r="G348" s="27">
        <f t="shared" si="417"/>
        <v>754.59156243273412</v>
      </c>
      <c r="H348" s="28">
        <f t="shared" si="418"/>
        <v>25</v>
      </c>
      <c r="I348" s="27">
        <f t="shared" si="391"/>
        <v>1000000</v>
      </c>
      <c r="J348" s="56">
        <f t="shared" si="450"/>
        <v>6.71</v>
      </c>
      <c r="K348" s="52">
        <f t="shared" si="421"/>
        <v>6710</v>
      </c>
      <c r="L348" s="28"/>
      <c r="M348" s="96">
        <f t="shared" si="451"/>
        <v>99.663854874764937</v>
      </c>
      <c r="N348" s="9">
        <v>0</v>
      </c>
      <c r="O348" s="30">
        <f t="shared" si="408"/>
        <v>0.41333576258568744</v>
      </c>
      <c r="P348" s="30">
        <f t="shared" si="422"/>
        <v>4.1194635456890248E-2</v>
      </c>
      <c r="Q348" s="30">
        <f t="shared" si="423"/>
        <v>0</v>
      </c>
      <c r="R348" s="30">
        <f t="shared" si="424"/>
        <v>0.37214112712879721</v>
      </c>
      <c r="S348" s="28"/>
      <c r="T348" s="52">
        <f t="shared" si="425"/>
        <v>2684.2024422314544</v>
      </c>
      <c r="U348" s="52">
        <f t="shared" si="419"/>
        <v>2497.0669630342295</v>
      </c>
      <c r="V348" s="19"/>
      <c r="W348" s="19"/>
      <c r="X348" s="53">
        <f t="shared" si="426"/>
        <v>5616.2910913119567</v>
      </c>
      <c r="Y348" s="53">
        <f t="shared" si="427"/>
        <v>-280.8145545655978</v>
      </c>
      <c r="Z348" s="53">
        <f t="shared" si="427"/>
        <v>-9.3035281782199295</v>
      </c>
      <c r="AA348" s="53">
        <f t="shared" si="428"/>
        <v>-41194.635456890246</v>
      </c>
      <c r="AB348" s="53">
        <f t="shared" si="429"/>
        <v>-35868.462448322105</v>
      </c>
      <c r="AC348" s="53">
        <f t="shared" si="430"/>
        <v>174.74993500321733</v>
      </c>
      <c r="AD348" s="53">
        <f t="shared" si="410"/>
        <v>658.38463778222513</v>
      </c>
      <c r="AE348" s="53">
        <f t="shared" si="431"/>
        <v>-35035.327875536663</v>
      </c>
      <c r="AF348" s="19"/>
      <c r="AG348" s="46"/>
      <c r="AH348" s="19"/>
      <c r="AI348" s="55">
        <f t="shared" si="432"/>
        <v>45</v>
      </c>
      <c r="AJ348" s="27">
        <f t="shared" si="433"/>
        <v>15091.831248654682</v>
      </c>
      <c r="AK348" s="27">
        <f t="shared" si="433"/>
        <v>754.59156243273412</v>
      </c>
      <c r="AL348" s="28">
        <f t="shared" si="434"/>
        <v>25</v>
      </c>
      <c r="AM348" s="27">
        <f t="shared" si="435"/>
        <v>1000000</v>
      </c>
      <c r="AN348" s="56">
        <f t="shared" si="399"/>
        <v>6.71</v>
      </c>
      <c r="AO348" s="52">
        <f t="shared" si="436"/>
        <v>6710</v>
      </c>
      <c r="AP348" s="28"/>
      <c r="AQ348" s="9">
        <f t="shared" si="452"/>
        <v>85.274885827220757</v>
      </c>
      <c r="AR348" s="9">
        <f t="shared" si="437"/>
        <v>0</v>
      </c>
      <c r="AS348" s="30">
        <f t="shared" si="438"/>
        <v>0.47083117216504738</v>
      </c>
      <c r="AT348" s="30">
        <f t="shared" si="439"/>
        <v>4.0150074450270933E-2</v>
      </c>
      <c r="AU348" s="30">
        <f t="shared" si="440"/>
        <v>0</v>
      </c>
      <c r="AV348" s="30">
        <f t="shared" si="441"/>
        <v>0.43068109771477647</v>
      </c>
      <c r="AW348" s="28"/>
      <c r="AX348" s="52">
        <f t="shared" si="442"/>
        <v>3057.5776320398177</v>
      </c>
      <c r="AY348" s="52">
        <f t="shared" si="443"/>
        <v>2889.8701656661501</v>
      </c>
      <c r="AZ348" s="19"/>
      <c r="BA348" s="19"/>
      <c r="BB348" s="53">
        <f t="shared" si="444"/>
        <v>5616.2910913119567</v>
      </c>
      <c r="BC348" s="53">
        <f t="shared" si="445"/>
        <v>-280.8145545655978</v>
      </c>
      <c r="BD348" s="53">
        <f t="shared" si="445"/>
        <v>-9.3035281782199295</v>
      </c>
      <c r="BE348" s="53">
        <f t="shared" si="446"/>
        <v>-40150.074450270935</v>
      </c>
      <c r="BF348" s="53">
        <f t="shared" si="447"/>
        <v>-34823.901441702794</v>
      </c>
      <c r="BG348" s="53">
        <f t="shared" si="448"/>
        <v>174.74993500321733</v>
      </c>
      <c r="BH348" s="53">
        <f t="shared" si="415"/>
        <v>689.03729728932456</v>
      </c>
      <c r="BI348" s="53">
        <f t="shared" si="449"/>
        <v>-33960.114209410254</v>
      </c>
    </row>
    <row r="349" spans="1:61" x14ac:dyDescent="0.2">
      <c r="A349" s="34"/>
      <c r="B349" s="89"/>
      <c r="C349" s="91"/>
      <c r="D349" s="19"/>
      <c r="E349" s="55">
        <f t="shared" si="420"/>
        <v>46</v>
      </c>
      <c r="F349" s="27">
        <f t="shared" si="416"/>
        <v>15091.831248654682</v>
      </c>
      <c r="G349" s="27">
        <f t="shared" si="417"/>
        <v>754.59156243273412</v>
      </c>
      <c r="H349" s="28">
        <f t="shared" si="418"/>
        <v>25</v>
      </c>
      <c r="I349" s="27">
        <f t="shared" si="391"/>
        <v>1000000</v>
      </c>
      <c r="J349" s="56">
        <f t="shared" si="450"/>
        <v>6.9249999999999998</v>
      </c>
      <c r="K349" s="52">
        <f t="shared" si="421"/>
        <v>6925</v>
      </c>
      <c r="L349" s="28"/>
      <c r="M349" s="96">
        <f t="shared" si="451"/>
        <v>110.74206230495554</v>
      </c>
      <c r="N349" s="9">
        <v>0</v>
      </c>
      <c r="O349" s="30">
        <f t="shared" si="408"/>
        <v>0.37214112712879721</v>
      </c>
      <c r="P349" s="30">
        <f t="shared" si="422"/>
        <v>4.1211675886733634E-2</v>
      </c>
      <c r="Q349" s="30">
        <f t="shared" si="423"/>
        <v>0</v>
      </c>
      <c r="R349" s="30">
        <f t="shared" si="424"/>
        <v>0.33092945124206358</v>
      </c>
      <c r="S349" s="28"/>
      <c r="T349" s="52">
        <f t="shared" si="425"/>
        <v>2497.0669630342295</v>
      </c>
      <c r="U349" s="52">
        <f t="shared" si="419"/>
        <v>2291.6864498512905</v>
      </c>
      <c r="V349" s="19"/>
      <c r="W349" s="19"/>
      <c r="X349" s="53">
        <f t="shared" si="426"/>
        <v>4994.3314333551207</v>
      </c>
      <c r="Y349" s="53">
        <f t="shared" si="427"/>
        <v>-249.71657166775606</v>
      </c>
      <c r="Z349" s="53">
        <f t="shared" si="427"/>
        <v>-8.2732362810515898</v>
      </c>
      <c r="AA349" s="53">
        <f t="shared" si="428"/>
        <v>-41211.675886733632</v>
      </c>
      <c r="AB349" s="53">
        <f t="shared" si="429"/>
        <v>-36475.33426132732</v>
      </c>
      <c r="AC349" s="53">
        <f t="shared" si="430"/>
        <v>196.40566158304208</v>
      </c>
      <c r="AD349" s="53">
        <f t="shared" si="410"/>
        <v>594.51407937916667</v>
      </c>
      <c r="AE349" s="53">
        <f t="shared" si="431"/>
        <v>-35684.414520365113</v>
      </c>
      <c r="AF349" s="19"/>
      <c r="AG349" s="46"/>
      <c r="AH349" s="19"/>
      <c r="AI349" s="55">
        <f t="shared" si="432"/>
        <v>46</v>
      </c>
      <c r="AJ349" s="27">
        <f t="shared" si="433"/>
        <v>15091.831248654682</v>
      </c>
      <c r="AK349" s="27">
        <f t="shared" si="433"/>
        <v>754.59156243273412</v>
      </c>
      <c r="AL349" s="28">
        <f t="shared" si="434"/>
        <v>25</v>
      </c>
      <c r="AM349" s="27">
        <f t="shared" si="435"/>
        <v>1000000</v>
      </c>
      <c r="AN349" s="56">
        <f t="shared" si="399"/>
        <v>6.9249999999999998</v>
      </c>
      <c r="AO349" s="52">
        <f t="shared" si="436"/>
        <v>6925</v>
      </c>
      <c r="AP349" s="28"/>
      <c r="AQ349" s="9">
        <f t="shared" si="452"/>
        <v>94.753677059677585</v>
      </c>
      <c r="AR349" s="9">
        <f t="shared" si="437"/>
        <v>0</v>
      </c>
      <c r="AS349" s="30">
        <f t="shared" si="438"/>
        <v>0.43068109771477647</v>
      </c>
      <c r="AT349" s="30">
        <f t="shared" si="439"/>
        <v>4.0808617648573374E-2</v>
      </c>
      <c r="AU349" s="30">
        <f t="shared" si="440"/>
        <v>0</v>
      </c>
      <c r="AV349" s="30">
        <f t="shared" si="441"/>
        <v>0.38987248006620312</v>
      </c>
      <c r="AW349" s="28"/>
      <c r="AX349" s="52">
        <f t="shared" si="442"/>
        <v>2889.8701656661501</v>
      </c>
      <c r="AY349" s="52">
        <f t="shared" si="443"/>
        <v>2699.8669244584567</v>
      </c>
      <c r="AZ349" s="19"/>
      <c r="BA349" s="19"/>
      <c r="BB349" s="53">
        <f t="shared" si="444"/>
        <v>4994.3314333551207</v>
      </c>
      <c r="BC349" s="53">
        <f t="shared" si="445"/>
        <v>-249.71657166775606</v>
      </c>
      <c r="BD349" s="53">
        <f t="shared" si="445"/>
        <v>-8.2732362810515898</v>
      </c>
      <c r="BE349" s="53">
        <f t="shared" si="446"/>
        <v>-40808.617648573374</v>
      </c>
      <c r="BF349" s="53">
        <f t="shared" si="447"/>
        <v>-36072.276023167062</v>
      </c>
      <c r="BG349" s="53">
        <f t="shared" si="448"/>
        <v>196.40566158304208</v>
      </c>
      <c r="BH349" s="53">
        <f t="shared" si="415"/>
        <v>626.76170362477933</v>
      </c>
      <c r="BI349" s="53">
        <f t="shared" si="449"/>
        <v>-35249.108657959237</v>
      </c>
    </row>
    <row r="350" spans="1:61" x14ac:dyDescent="0.2">
      <c r="A350" s="34"/>
      <c r="B350" s="89"/>
      <c r="C350" s="91"/>
      <c r="D350" s="19"/>
      <c r="E350" s="55">
        <f t="shared" si="420"/>
        <v>47</v>
      </c>
      <c r="F350" s="27">
        <f t="shared" si="416"/>
        <v>15091.831248654682</v>
      </c>
      <c r="G350" s="27">
        <f t="shared" si="417"/>
        <v>754.59156243273412</v>
      </c>
      <c r="H350" s="28">
        <f t="shared" si="418"/>
        <v>25</v>
      </c>
      <c r="I350" s="27">
        <f t="shared" si="391"/>
        <v>1000000</v>
      </c>
      <c r="J350" s="56">
        <f t="shared" si="450"/>
        <v>7.1360000000000001</v>
      </c>
      <c r="K350" s="52">
        <f t="shared" si="421"/>
        <v>7136</v>
      </c>
      <c r="L350" s="28"/>
      <c r="M350" s="96">
        <f t="shared" si="451"/>
        <v>122.71687498876749</v>
      </c>
      <c r="N350" s="9">
        <v>0</v>
      </c>
      <c r="O350" s="30">
        <f t="shared" si="408"/>
        <v>0.33092945124206358</v>
      </c>
      <c r="P350" s="30">
        <f t="shared" si="422"/>
        <v>4.0610628098173743E-2</v>
      </c>
      <c r="Q350" s="30">
        <f t="shared" si="423"/>
        <v>0</v>
      </c>
      <c r="R350" s="30">
        <f t="shared" si="424"/>
        <v>0.29031882314388985</v>
      </c>
      <c r="S350" s="28"/>
      <c r="T350" s="52">
        <f t="shared" si="425"/>
        <v>2291.6864498512905</v>
      </c>
      <c r="U350" s="52">
        <f t="shared" si="419"/>
        <v>2071.7151219547982</v>
      </c>
      <c r="V350" s="19"/>
      <c r="W350" s="19"/>
      <c r="X350" s="53">
        <f t="shared" si="426"/>
        <v>4381.4426871956093</v>
      </c>
      <c r="Y350" s="53">
        <f t="shared" si="427"/>
        <v>-219.07213435978045</v>
      </c>
      <c r="Z350" s="53">
        <f t="shared" si="427"/>
        <v>-7.2579705785972459</v>
      </c>
      <c r="AA350" s="53">
        <f t="shared" si="428"/>
        <v>-40610.628098173744</v>
      </c>
      <c r="AB350" s="53">
        <f t="shared" si="429"/>
        <v>-36455.515515916515</v>
      </c>
      <c r="AC350" s="53">
        <f t="shared" si="430"/>
        <v>215.56474130355508</v>
      </c>
      <c r="AD350" s="53">
        <f t="shared" si="410"/>
        <v>529.85312667485368</v>
      </c>
      <c r="AE350" s="53">
        <f t="shared" si="431"/>
        <v>-35710.097647938106</v>
      </c>
      <c r="AF350" s="19"/>
      <c r="AG350" s="46"/>
      <c r="AH350" s="19"/>
      <c r="AI350" s="55">
        <f t="shared" si="432"/>
        <v>47</v>
      </c>
      <c r="AJ350" s="27">
        <f t="shared" si="433"/>
        <v>15091.831248654682</v>
      </c>
      <c r="AK350" s="27">
        <f t="shared" si="433"/>
        <v>754.59156243273412</v>
      </c>
      <c r="AL350" s="28">
        <f t="shared" si="434"/>
        <v>25</v>
      </c>
      <c r="AM350" s="27">
        <f t="shared" si="435"/>
        <v>1000000</v>
      </c>
      <c r="AN350" s="56">
        <f t="shared" si="399"/>
        <v>7.1360000000000001</v>
      </c>
      <c r="AO350" s="52">
        <f t="shared" si="436"/>
        <v>7136</v>
      </c>
      <c r="AP350" s="28"/>
      <c r="AQ350" s="9">
        <f t="shared" si="452"/>
        <v>104.99962616226419</v>
      </c>
      <c r="AR350" s="9">
        <f t="shared" si="437"/>
        <v>0</v>
      </c>
      <c r="AS350" s="30">
        <f t="shared" si="438"/>
        <v>0.38987248006620312</v>
      </c>
      <c r="AT350" s="30">
        <f t="shared" si="439"/>
        <v>4.0936464657906131E-2</v>
      </c>
      <c r="AU350" s="30">
        <f t="shared" si="440"/>
        <v>0</v>
      </c>
      <c r="AV350" s="30">
        <f t="shared" si="441"/>
        <v>0.348936015408297</v>
      </c>
      <c r="AW350" s="28"/>
      <c r="AX350" s="52">
        <f t="shared" si="442"/>
        <v>2699.8669244584567</v>
      </c>
      <c r="AY350" s="52">
        <f t="shared" si="443"/>
        <v>2490.0074059536073</v>
      </c>
      <c r="AZ350" s="19"/>
      <c r="BA350" s="19"/>
      <c r="BB350" s="53">
        <f t="shared" si="444"/>
        <v>4381.4426871956093</v>
      </c>
      <c r="BC350" s="53">
        <f t="shared" si="445"/>
        <v>-219.07213435978045</v>
      </c>
      <c r="BD350" s="53">
        <f t="shared" si="445"/>
        <v>-7.2579705785972459</v>
      </c>
      <c r="BE350" s="53">
        <f t="shared" si="446"/>
        <v>-40936.46465790613</v>
      </c>
      <c r="BF350" s="53">
        <f t="shared" si="447"/>
        <v>-36781.352075648902</v>
      </c>
      <c r="BG350" s="53">
        <f t="shared" si="448"/>
        <v>215.56474130355508</v>
      </c>
      <c r="BH350" s="53">
        <f t="shared" si="415"/>
        <v>563.3631654966656</v>
      </c>
      <c r="BI350" s="53">
        <f t="shared" si="449"/>
        <v>-36002.42416884868</v>
      </c>
    </row>
    <row r="351" spans="1:61" x14ac:dyDescent="0.2">
      <c r="A351" s="34"/>
      <c r="B351" s="89"/>
      <c r="C351" s="91"/>
      <c r="D351" s="19"/>
      <c r="E351" s="55">
        <f t="shared" si="420"/>
        <v>48</v>
      </c>
      <c r="F351" s="27">
        <f t="shared" si="416"/>
        <v>15091.831248654682</v>
      </c>
      <c r="G351" s="27">
        <f t="shared" si="417"/>
        <v>754.59156243273412</v>
      </c>
      <c r="H351" s="28">
        <f t="shared" si="418"/>
        <v>25</v>
      </c>
      <c r="I351" s="27">
        <f t="shared" si="391"/>
        <v>1000000</v>
      </c>
      <c r="J351" s="56">
        <f t="shared" si="450"/>
        <v>7.343</v>
      </c>
      <c r="K351" s="52">
        <f t="shared" si="421"/>
        <v>7343</v>
      </c>
      <c r="L351" s="28"/>
      <c r="M351" s="96">
        <f t="shared" si="451"/>
        <v>135.62881213537486</v>
      </c>
      <c r="N351" s="9">
        <v>0</v>
      </c>
      <c r="O351" s="30">
        <f t="shared" si="408"/>
        <v>0.29031882314388985</v>
      </c>
      <c r="P351" s="30">
        <f t="shared" si="422"/>
        <v>3.9375597123545755E-2</v>
      </c>
      <c r="Q351" s="30">
        <f t="shared" si="423"/>
        <v>0</v>
      </c>
      <c r="R351" s="30">
        <f t="shared" si="424"/>
        <v>0.25094322602034408</v>
      </c>
      <c r="S351" s="28"/>
      <c r="T351" s="52">
        <f t="shared" si="425"/>
        <v>2071.7151219547982</v>
      </c>
      <c r="U351" s="52">
        <f t="shared" si="419"/>
        <v>1842.6761086673866</v>
      </c>
      <c r="V351" s="19"/>
      <c r="W351" s="19"/>
      <c r="X351" s="53">
        <f t="shared" si="426"/>
        <v>3787.1928200920433</v>
      </c>
      <c r="Y351" s="53">
        <f t="shared" si="427"/>
        <v>-189.35964100460217</v>
      </c>
      <c r="Z351" s="53">
        <f t="shared" si="427"/>
        <v>-6.2735806505086016</v>
      </c>
      <c r="AA351" s="53">
        <f t="shared" si="428"/>
        <v>-39375.597123545755</v>
      </c>
      <c r="AB351" s="53">
        <f t="shared" si="429"/>
        <v>-35784.037525108819</v>
      </c>
      <c r="AC351" s="53">
        <f t="shared" si="430"/>
        <v>229.70144571778263</v>
      </c>
      <c r="AD351" s="53">
        <f t="shared" si="410"/>
        <v>465.44799540670635</v>
      </c>
      <c r="AE351" s="53">
        <f t="shared" si="431"/>
        <v>-35088.888083984333</v>
      </c>
      <c r="AF351" s="19"/>
      <c r="AG351" s="46"/>
      <c r="AH351" s="19"/>
      <c r="AI351" s="55">
        <f t="shared" si="432"/>
        <v>48</v>
      </c>
      <c r="AJ351" s="27">
        <f t="shared" si="433"/>
        <v>15091.831248654682</v>
      </c>
      <c r="AK351" s="27">
        <f t="shared" si="433"/>
        <v>754.59156243273412</v>
      </c>
      <c r="AL351" s="28">
        <f t="shared" si="434"/>
        <v>25</v>
      </c>
      <c r="AM351" s="27">
        <f t="shared" si="435"/>
        <v>1000000</v>
      </c>
      <c r="AN351" s="56">
        <f t="shared" si="399"/>
        <v>7.343</v>
      </c>
      <c r="AO351" s="52">
        <f t="shared" si="436"/>
        <v>7343</v>
      </c>
      <c r="AP351" s="28"/>
      <c r="AQ351" s="9">
        <f t="shared" si="452"/>
        <v>116.04740238333012</v>
      </c>
      <c r="AR351" s="9">
        <f t="shared" si="437"/>
        <v>0</v>
      </c>
      <c r="AS351" s="30">
        <f t="shared" si="438"/>
        <v>0.348936015408297</v>
      </c>
      <c r="AT351" s="30">
        <f t="shared" si="439"/>
        <v>4.0493118186122522E-2</v>
      </c>
      <c r="AU351" s="30">
        <f t="shared" si="440"/>
        <v>0</v>
      </c>
      <c r="AV351" s="30">
        <f t="shared" si="441"/>
        <v>0.30844289722217449</v>
      </c>
      <c r="AW351" s="28"/>
      <c r="AX351" s="52">
        <f t="shared" si="442"/>
        <v>2490.0074059536073</v>
      </c>
      <c r="AY351" s="52">
        <f t="shared" si="443"/>
        <v>2264.8961943024274</v>
      </c>
      <c r="AZ351" s="19"/>
      <c r="BA351" s="19"/>
      <c r="BB351" s="53">
        <f t="shared" si="444"/>
        <v>3787.1928200920433</v>
      </c>
      <c r="BC351" s="53">
        <f t="shared" si="445"/>
        <v>-189.35964100460217</v>
      </c>
      <c r="BD351" s="53">
        <f t="shared" si="445"/>
        <v>-6.2735806505086016</v>
      </c>
      <c r="BE351" s="53">
        <f t="shared" si="446"/>
        <v>-40493.11818612252</v>
      </c>
      <c r="BF351" s="53">
        <f t="shared" si="447"/>
        <v>-36901.558587685584</v>
      </c>
      <c r="BG351" s="53">
        <f t="shared" si="448"/>
        <v>229.70144571778263</v>
      </c>
      <c r="BH351" s="53">
        <f t="shared" si="415"/>
        <v>499.78817468440076</v>
      </c>
      <c r="BI351" s="53">
        <f t="shared" si="449"/>
        <v>-36172.068967283405</v>
      </c>
    </row>
    <row r="352" spans="1:61" x14ac:dyDescent="0.2">
      <c r="A352" s="34"/>
      <c r="B352" s="89"/>
      <c r="C352" s="91"/>
      <c r="D352" s="19"/>
      <c r="E352" s="55">
        <f t="shared" si="420"/>
        <v>49</v>
      </c>
      <c r="F352" s="27">
        <f t="shared" si="416"/>
        <v>15091.831248654682</v>
      </c>
      <c r="G352" s="27">
        <f t="shared" si="417"/>
        <v>754.59156243273412</v>
      </c>
      <c r="H352" s="28">
        <f t="shared" si="418"/>
        <v>25</v>
      </c>
      <c r="I352" s="27">
        <f t="shared" si="391"/>
        <v>1000000</v>
      </c>
      <c r="J352" s="56">
        <f t="shared" si="450"/>
        <v>7.5439999999999996</v>
      </c>
      <c r="K352" s="52">
        <f t="shared" si="421"/>
        <v>7544</v>
      </c>
      <c r="L352" s="28"/>
      <c r="M352" s="96">
        <f t="shared" si="451"/>
        <v>149.46374233110549</v>
      </c>
      <c r="N352" s="9">
        <v>0</v>
      </c>
      <c r="O352" s="30">
        <f t="shared" si="408"/>
        <v>0.25094322602034408</v>
      </c>
      <c r="P352" s="30">
        <f t="shared" si="422"/>
        <v>3.7506913673641069E-2</v>
      </c>
      <c r="Q352" s="30">
        <f t="shared" si="423"/>
        <v>0</v>
      </c>
      <c r="R352" s="30">
        <f t="shared" si="424"/>
        <v>0.21343631234670302</v>
      </c>
      <c r="S352" s="28"/>
      <c r="T352" s="52">
        <f t="shared" si="425"/>
        <v>1842.6761086673866</v>
      </c>
      <c r="U352" s="52">
        <f t="shared" si="419"/>
        <v>1610.1635403435275</v>
      </c>
      <c r="V352" s="19"/>
      <c r="W352" s="19"/>
      <c r="X352" s="53">
        <f t="shared" si="426"/>
        <v>3221.1448082715938</v>
      </c>
      <c r="Y352" s="53">
        <f t="shared" si="427"/>
        <v>-161.05724041357968</v>
      </c>
      <c r="Z352" s="53">
        <f t="shared" si="427"/>
        <v>-5.3359078086675753</v>
      </c>
      <c r="AA352" s="53">
        <f t="shared" si="428"/>
        <v>-37506.913673641073</v>
      </c>
      <c r="AB352" s="53">
        <f t="shared" si="429"/>
        <v>-34452.162013591726</v>
      </c>
      <c r="AC352" s="53">
        <f t="shared" si="430"/>
        <v>238.69542124810738</v>
      </c>
      <c r="AD352" s="53">
        <f t="shared" si="410"/>
        <v>402.49794234437724</v>
      </c>
      <c r="AE352" s="53">
        <f t="shared" si="431"/>
        <v>-33810.968649999239</v>
      </c>
      <c r="AF352" s="19"/>
      <c r="AG352" s="46"/>
      <c r="AH352" s="19"/>
      <c r="AI352" s="55">
        <f t="shared" si="432"/>
        <v>49</v>
      </c>
      <c r="AJ352" s="27">
        <f t="shared" si="433"/>
        <v>15091.831248654682</v>
      </c>
      <c r="AK352" s="27">
        <f t="shared" si="433"/>
        <v>754.59156243273412</v>
      </c>
      <c r="AL352" s="28">
        <f t="shared" si="434"/>
        <v>25</v>
      </c>
      <c r="AM352" s="27">
        <f t="shared" si="435"/>
        <v>1000000</v>
      </c>
      <c r="AN352" s="56">
        <f t="shared" si="399"/>
        <v>7.5439999999999996</v>
      </c>
      <c r="AO352" s="52">
        <f t="shared" si="436"/>
        <v>7544</v>
      </c>
      <c r="AP352" s="28"/>
      <c r="AQ352" s="9">
        <f t="shared" si="452"/>
        <v>127.88491453205215</v>
      </c>
      <c r="AR352" s="9">
        <f t="shared" si="437"/>
        <v>0</v>
      </c>
      <c r="AS352" s="30">
        <f t="shared" si="438"/>
        <v>0.30844289722217449</v>
      </c>
      <c r="AT352" s="30">
        <f t="shared" si="439"/>
        <v>3.9445193549276329E-2</v>
      </c>
      <c r="AU352" s="30">
        <f t="shared" si="440"/>
        <v>0</v>
      </c>
      <c r="AV352" s="30">
        <f t="shared" si="441"/>
        <v>0.26899770367289816</v>
      </c>
      <c r="AW352" s="28"/>
      <c r="AX352" s="52">
        <f t="shared" si="442"/>
        <v>2264.8961943024274</v>
      </c>
      <c r="AY352" s="52">
        <f t="shared" si="443"/>
        <v>2029.3186765083437</v>
      </c>
      <c r="AZ352" s="19"/>
      <c r="BA352" s="19"/>
      <c r="BB352" s="53">
        <f t="shared" si="444"/>
        <v>3221.1448082715938</v>
      </c>
      <c r="BC352" s="53">
        <f t="shared" si="445"/>
        <v>-161.05724041357968</v>
      </c>
      <c r="BD352" s="53">
        <f t="shared" si="445"/>
        <v>-5.3359078086675753</v>
      </c>
      <c r="BE352" s="53">
        <f t="shared" si="446"/>
        <v>-39445.19354927633</v>
      </c>
      <c r="BF352" s="53">
        <f t="shared" si="447"/>
        <v>-36390.441889226982</v>
      </c>
      <c r="BG352" s="53">
        <f t="shared" si="448"/>
        <v>238.69542124810738</v>
      </c>
      <c r="BH352" s="53">
        <f t="shared" si="415"/>
        <v>437.16057895039239</v>
      </c>
      <c r="BI352" s="53">
        <f t="shared" si="449"/>
        <v>-35714.58588902848</v>
      </c>
    </row>
    <row r="353" spans="1:61" x14ac:dyDescent="0.2">
      <c r="A353" s="34"/>
      <c r="B353" s="89"/>
      <c r="C353" s="91"/>
      <c r="D353" s="19"/>
      <c r="E353" s="55">
        <f t="shared" si="420"/>
        <v>50</v>
      </c>
      <c r="F353" s="27">
        <f t="shared" si="416"/>
        <v>15091.831248654682</v>
      </c>
      <c r="G353" s="27">
        <f t="shared" si="417"/>
        <v>754.59156243273412</v>
      </c>
      <c r="H353" s="28">
        <f t="shared" si="418"/>
        <v>25</v>
      </c>
      <c r="I353" s="27">
        <f t="shared" si="391"/>
        <v>1000000</v>
      </c>
      <c r="J353" s="56">
        <f t="shared" si="450"/>
        <v>7.7389999999999999</v>
      </c>
      <c r="K353" s="52">
        <f t="shared" si="421"/>
        <v>7739</v>
      </c>
      <c r="L353" s="28"/>
      <c r="M353" s="96">
        <f t="shared" si="451"/>
        <v>164.16962817288439</v>
      </c>
      <c r="N353" s="9">
        <v>0</v>
      </c>
      <c r="O353" s="30">
        <f t="shared" si="408"/>
        <v>0.21343631234670302</v>
      </c>
      <c r="P353" s="30">
        <f t="shared" si="422"/>
        <v>3.503976003654985E-2</v>
      </c>
      <c r="Q353" s="30">
        <f t="shared" si="423"/>
        <v>0</v>
      </c>
      <c r="R353" s="30">
        <f t="shared" si="424"/>
        <v>0.17839655231015317</v>
      </c>
      <c r="S353" s="28"/>
      <c r="T353" s="52">
        <f t="shared" si="425"/>
        <v>1610.1635403435275</v>
      </c>
      <c r="U353" s="52">
        <f t="shared" si="419"/>
        <v>1380.6109183282754</v>
      </c>
      <c r="V353" s="19"/>
      <c r="W353" s="19"/>
      <c r="X353" s="53">
        <f t="shared" si="426"/>
        <v>2692.3306628066293</v>
      </c>
      <c r="Y353" s="53">
        <f t="shared" si="427"/>
        <v>-134.61653314033146</v>
      </c>
      <c r="Z353" s="53">
        <f t="shared" si="427"/>
        <v>-4.4599138077538294</v>
      </c>
      <c r="AA353" s="53">
        <f t="shared" si="428"/>
        <v>-35039.760036549851</v>
      </c>
      <c r="AB353" s="53">
        <f t="shared" si="429"/>
        <v>-32486.505820691305</v>
      </c>
      <c r="AC353" s="53">
        <f t="shared" si="430"/>
        <v>241.3320758463411</v>
      </c>
      <c r="AD353" s="53">
        <f t="shared" si="410"/>
        <v>342.16664249069498</v>
      </c>
      <c r="AE353" s="53">
        <f t="shared" si="431"/>
        <v>-31903.00710235427</v>
      </c>
      <c r="AF353" s="19"/>
      <c r="AG353" s="46"/>
      <c r="AH353" s="19"/>
      <c r="AI353" s="55">
        <f t="shared" si="432"/>
        <v>50</v>
      </c>
      <c r="AJ353" s="27">
        <f t="shared" si="433"/>
        <v>15091.831248654682</v>
      </c>
      <c r="AK353" s="27">
        <f t="shared" si="433"/>
        <v>754.59156243273412</v>
      </c>
      <c r="AL353" s="28">
        <f t="shared" si="434"/>
        <v>25</v>
      </c>
      <c r="AM353" s="27">
        <f t="shared" si="435"/>
        <v>1000000</v>
      </c>
      <c r="AN353" s="56">
        <f t="shared" si="399"/>
        <v>7.7389999999999999</v>
      </c>
      <c r="AO353" s="52">
        <f t="shared" si="436"/>
        <v>7739</v>
      </c>
      <c r="AP353" s="28"/>
      <c r="AQ353" s="9">
        <f t="shared" si="452"/>
        <v>140.46763810542421</v>
      </c>
      <c r="AR353" s="9">
        <f t="shared" si="437"/>
        <v>0</v>
      </c>
      <c r="AS353" s="30">
        <f t="shared" si="438"/>
        <v>0.26899770367289816</v>
      </c>
      <c r="AT353" s="30">
        <f t="shared" si="439"/>
        <v>3.7785472090714797E-2</v>
      </c>
      <c r="AU353" s="30">
        <f t="shared" si="440"/>
        <v>0</v>
      </c>
      <c r="AV353" s="30">
        <f t="shared" si="441"/>
        <v>0.23121223158218335</v>
      </c>
      <c r="AW353" s="28"/>
      <c r="AX353" s="52">
        <f t="shared" si="442"/>
        <v>2029.3186765083437</v>
      </c>
      <c r="AY353" s="52">
        <f t="shared" si="443"/>
        <v>1789.3514602145169</v>
      </c>
      <c r="AZ353" s="19"/>
      <c r="BA353" s="19"/>
      <c r="BB353" s="53">
        <f t="shared" si="444"/>
        <v>2692.3306628066293</v>
      </c>
      <c r="BC353" s="53">
        <f t="shared" si="445"/>
        <v>-134.61653314033146</v>
      </c>
      <c r="BD353" s="53">
        <f t="shared" si="445"/>
        <v>-4.4599138077538294</v>
      </c>
      <c r="BE353" s="53">
        <f t="shared" si="446"/>
        <v>-37785.4720907148</v>
      </c>
      <c r="BF353" s="53">
        <f t="shared" si="447"/>
        <v>-35232.217874856258</v>
      </c>
      <c r="BG353" s="53">
        <f t="shared" si="448"/>
        <v>241.3320758463411</v>
      </c>
      <c r="BH353" s="53">
        <f t="shared" si="415"/>
        <v>376.57765859518327</v>
      </c>
      <c r="BI353" s="53">
        <f t="shared" si="449"/>
        <v>-34614.308140414738</v>
      </c>
    </row>
    <row r="354" spans="1:61" x14ac:dyDescent="0.2">
      <c r="A354" s="34"/>
      <c r="B354" s="89"/>
      <c r="C354" s="91"/>
      <c r="D354" s="19"/>
      <c r="E354" s="55">
        <f t="shared" si="420"/>
        <v>51</v>
      </c>
      <c r="F354" s="27">
        <f t="shared" si="416"/>
        <v>15091.831248654682</v>
      </c>
      <c r="G354" s="27">
        <f t="shared" si="417"/>
        <v>754.59156243273412</v>
      </c>
      <c r="H354" s="28">
        <f t="shared" si="418"/>
        <v>25</v>
      </c>
      <c r="I354" s="27">
        <f t="shared" si="391"/>
        <v>1000000</v>
      </c>
      <c r="J354" s="56">
        <f t="shared" si="450"/>
        <v>7.9260000000000002</v>
      </c>
      <c r="K354" s="52">
        <f t="shared" si="421"/>
        <v>7926</v>
      </c>
      <c r="L354" s="28"/>
      <c r="M354" s="96">
        <f t="shared" si="451"/>
        <v>179.80271379435837</v>
      </c>
      <c r="N354" s="9">
        <v>0</v>
      </c>
      <c r="O354" s="30">
        <f t="shared" si="408"/>
        <v>0.17839655231015317</v>
      </c>
      <c r="P354" s="30">
        <f t="shared" si="422"/>
        <v>3.2076184236922753E-2</v>
      </c>
      <c r="Q354" s="30">
        <f t="shared" si="423"/>
        <v>0</v>
      </c>
      <c r="R354" s="30">
        <f t="shared" si="424"/>
        <v>0.1463203680732304</v>
      </c>
      <c r="S354" s="28"/>
      <c r="T354" s="52">
        <f t="shared" si="425"/>
        <v>1380.6109183282754</v>
      </c>
      <c r="U354" s="52">
        <f t="shared" si="419"/>
        <v>1159.7352373484241</v>
      </c>
      <c r="V354" s="19"/>
      <c r="W354" s="19"/>
      <c r="X354" s="53">
        <f t="shared" si="426"/>
        <v>2208.2423032022334</v>
      </c>
      <c r="Y354" s="53">
        <f t="shared" si="427"/>
        <v>-110.41211516011167</v>
      </c>
      <c r="Z354" s="53">
        <f t="shared" si="427"/>
        <v>-3.6580092018307599</v>
      </c>
      <c r="AA354" s="53">
        <f t="shared" si="428"/>
        <v>-32076.184236922752</v>
      </c>
      <c r="AB354" s="53">
        <f t="shared" si="429"/>
        <v>-29982.012058082462</v>
      </c>
      <c r="AC354" s="53">
        <f t="shared" si="430"/>
        <v>237.81254764086057</v>
      </c>
      <c r="AD354" s="53">
        <f t="shared" si="410"/>
        <v>285.56656617649037</v>
      </c>
      <c r="AE354" s="53">
        <f t="shared" si="431"/>
        <v>-29458.632944265111</v>
      </c>
      <c r="AF354" s="19"/>
      <c r="AG354" s="46"/>
      <c r="AH354" s="19"/>
      <c r="AI354" s="55">
        <f t="shared" si="432"/>
        <v>51</v>
      </c>
      <c r="AJ354" s="27">
        <f t="shared" si="433"/>
        <v>15091.831248654682</v>
      </c>
      <c r="AK354" s="27">
        <f t="shared" si="433"/>
        <v>754.59156243273412</v>
      </c>
      <c r="AL354" s="28">
        <f t="shared" si="434"/>
        <v>25</v>
      </c>
      <c r="AM354" s="27">
        <f t="shared" si="435"/>
        <v>1000000</v>
      </c>
      <c r="AN354" s="56">
        <f t="shared" si="399"/>
        <v>7.9260000000000002</v>
      </c>
      <c r="AO354" s="52">
        <f t="shared" si="436"/>
        <v>7926</v>
      </c>
      <c r="AP354" s="28"/>
      <c r="AQ354" s="9">
        <f t="shared" si="452"/>
        <v>153.8436969902979</v>
      </c>
      <c r="AR354" s="9">
        <f t="shared" si="437"/>
        <v>0</v>
      </c>
      <c r="AS354" s="30">
        <f t="shared" si="438"/>
        <v>0.23121223158218335</v>
      </c>
      <c r="AT354" s="30">
        <f t="shared" si="439"/>
        <v>3.5570544495980003E-2</v>
      </c>
      <c r="AU354" s="30">
        <f t="shared" si="440"/>
        <v>0</v>
      </c>
      <c r="AV354" s="30">
        <f t="shared" si="441"/>
        <v>0.19564168708620333</v>
      </c>
      <c r="AW354" s="28"/>
      <c r="AX354" s="52">
        <f t="shared" si="442"/>
        <v>1789.3514602145169</v>
      </c>
      <c r="AY354" s="52">
        <f t="shared" si="443"/>
        <v>1550.6560118452476</v>
      </c>
      <c r="AZ354" s="19"/>
      <c r="BA354" s="19"/>
      <c r="BB354" s="53">
        <f t="shared" si="444"/>
        <v>2208.2423032022334</v>
      </c>
      <c r="BC354" s="53">
        <f t="shared" si="445"/>
        <v>-110.41211516011167</v>
      </c>
      <c r="BD354" s="53">
        <f t="shared" si="445"/>
        <v>-3.6580092018307599</v>
      </c>
      <c r="BE354" s="53">
        <f t="shared" si="446"/>
        <v>-35570.544495980001</v>
      </c>
      <c r="BF354" s="53">
        <f t="shared" si="447"/>
        <v>-33476.372317139707</v>
      </c>
      <c r="BG354" s="53">
        <f t="shared" si="448"/>
        <v>237.81254764086057</v>
      </c>
      <c r="BH354" s="53">
        <f t="shared" si="415"/>
        <v>319.1225843565328</v>
      </c>
      <c r="BI354" s="53">
        <f t="shared" si="449"/>
        <v>-32919.437185142313</v>
      </c>
    </row>
    <row r="355" spans="1:61" x14ac:dyDescent="0.2">
      <c r="A355" s="34"/>
      <c r="B355" s="89"/>
      <c r="C355" s="91"/>
      <c r="D355" s="19"/>
      <c r="E355" s="55">
        <f t="shared" si="420"/>
        <v>52</v>
      </c>
      <c r="F355" s="27">
        <f t="shared" si="416"/>
        <v>15091.831248654682</v>
      </c>
      <c r="G355" s="27">
        <f t="shared" si="417"/>
        <v>754.59156243273412</v>
      </c>
      <c r="H355" s="28">
        <f t="shared" si="418"/>
        <v>25</v>
      </c>
      <c r="I355" s="27">
        <f t="shared" si="391"/>
        <v>1000000</v>
      </c>
      <c r="J355" s="56">
        <f t="shared" si="450"/>
        <v>8.1039999999999992</v>
      </c>
      <c r="K355" s="52">
        <f t="shared" si="421"/>
        <v>8103.9999999999991</v>
      </c>
      <c r="L355" s="28"/>
      <c r="M355" s="96">
        <f t="shared" si="451"/>
        <v>196.37191159883102</v>
      </c>
      <c r="N355" s="9">
        <v>0</v>
      </c>
      <c r="O355" s="30">
        <f t="shared" si="408"/>
        <v>0.1463203680732304</v>
      </c>
      <c r="P355" s="30">
        <f t="shared" si="422"/>
        <v>2.8733210384384814E-2</v>
      </c>
      <c r="Q355" s="30">
        <f t="shared" si="423"/>
        <v>0</v>
      </c>
      <c r="R355" s="30">
        <f t="shared" si="424"/>
        <v>0.11758715768884559</v>
      </c>
      <c r="S355" s="28"/>
      <c r="T355" s="52">
        <f t="shared" si="425"/>
        <v>1159.7352373484241</v>
      </c>
      <c r="U355" s="52">
        <f t="shared" si="419"/>
        <v>952.92632591040456</v>
      </c>
      <c r="V355" s="19"/>
      <c r="W355" s="19"/>
      <c r="X355" s="53">
        <f t="shared" si="426"/>
        <v>1774.6055408490056</v>
      </c>
      <c r="Y355" s="53">
        <f t="shared" si="427"/>
        <v>-88.730277042450282</v>
      </c>
      <c r="Z355" s="53">
        <f t="shared" si="427"/>
        <v>-2.9396789422211396</v>
      </c>
      <c r="AA355" s="53">
        <f t="shared" si="428"/>
        <v>-28733.210384384813</v>
      </c>
      <c r="AB355" s="53">
        <f t="shared" si="429"/>
        <v>-27050.274799520477</v>
      </c>
      <c r="AC355" s="53">
        <f t="shared" si="430"/>
        <v>228.19081074481494</v>
      </c>
      <c r="AD355" s="53">
        <f t="shared" si="410"/>
        <v>233.61362019393624</v>
      </c>
      <c r="AE355" s="53">
        <f t="shared" si="431"/>
        <v>-26588.470368581726</v>
      </c>
      <c r="AF355" s="19"/>
      <c r="AG355" s="46"/>
      <c r="AH355" s="19"/>
      <c r="AI355" s="55">
        <f t="shared" si="432"/>
        <v>52</v>
      </c>
      <c r="AJ355" s="27">
        <f t="shared" si="433"/>
        <v>15091.831248654682</v>
      </c>
      <c r="AK355" s="27">
        <f t="shared" si="433"/>
        <v>754.59156243273412</v>
      </c>
      <c r="AL355" s="28">
        <f t="shared" si="434"/>
        <v>25</v>
      </c>
      <c r="AM355" s="27">
        <f t="shared" si="435"/>
        <v>1000000</v>
      </c>
      <c r="AN355" s="56">
        <f t="shared" si="399"/>
        <v>8.1039999999999992</v>
      </c>
      <c r="AO355" s="52">
        <f t="shared" si="436"/>
        <v>8103.9999999999991</v>
      </c>
      <c r="AP355" s="28"/>
      <c r="AQ355" s="9">
        <f t="shared" si="452"/>
        <v>168.0207168617498</v>
      </c>
      <c r="AR355" s="9">
        <f t="shared" si="437"/>
        <v>0</v>
      </c>
      <c r="AS355" s="30">
        <f t="shared" si="438"/>
        <v>0.19564168708620333</v>
      </c>
      <c r="AT355" s="30">
        <f t="shared" si="439"/>
        <v>3.2871856512266019E-2</v>
      </c>
      <c r="AU355" s="30">
        <f t="shared" si="440"/>
        <v>0</v>
      </c>
      <c r="AV355" s="30">
        <f t="shared" si="441"/>
        <v>0.16276983057393732</v>
      </c>
      <c r="AW355" s="28"/>
      <c r="AX355" s="52">
        <f t="shared" si="442"/>
        <v>1550.6560118452476</v>
      </c>
      <c r="AY355" s="52">
        <f t="shared" si="443"/>
        <v>1319.0867069711878</v>
      </c>
      <c r="AZ355" s="19"/>
      <c r="BA355" s="19"/>
      <c r="BB355" s="53">
        <f t="shared" si="444"/>
        <v>1774.6055408490056</v>
      </c>
      <c r="BC355" s="53">
        <f t="shared" si="445"/>
        <v>-88.730277042450282</v>
      </c>
      <c r="BD355" s="53">
        <f t="shared" si="445"/>
        <v>-2.9396789422211396</v>
      </c>
      <c r="BE355" s="53">
        <f t="shared" si="446"/>
        <v>-32871.856512266022</v>
      </c>
      <c r="BF355" s="53">
        <f t="shared" si="447"/>
        <v>-31188.920927401687</v>
      </c>
      <c r="BG355" s="53">
        <f t="shared" si="448"/>
        <v>228.19081074481494</v>
      </c>
      <c r="BH355" s="53">
        <f t="shared" si="415"/>
        <v>265.7067043676675</v>
      </c>
      <c r="BI355" s="53">
        <f t="shared" si="449"/>
        <v>-30695.023412289203</v>
      </c>
    </row>
    <row r="356" spans="1:61" x14ac:dyDescent="0.2">
      <c r="A356" s="34"/>
      <c r="B356" s="89"/>
      <c r="C356" s="91"/>
      <c r="D356" s="19"/>
      <c r="E356" s="55">
        <f t="shared" si="420"/>
        <v>53</v>
      </c>
      <c r="F356" s="27">
        <f t="shared" si="416"/>
        <v>15091.831248654682</v>
      </c>
      <c r="G356" s="27">
        <f t="shared" si="417"/>
        <v>754.59156243273412</v>
      </c>
      <c r="H356" s="28">
        <f t="shared" si="418"/>
        <v>25</v>
      </c>
      <c r="I356" s="27">
        <f t="shared" si="391"/>
        <v>1000000</v>
      </c>
      <c r="J356" s="56">
        <f t="shared" si="450"/>
        <v>8.2720000000000002</v>
      </c>
      <c r="K356" s="52">
        <f t="shared" si="421"/>
        <v>8272</v>
      </c>
      <c r="L356" s="28"/>
      <c r="M356" s="96">
        <f t="shared" si="451"/>
        <v>213.89645519453623</v>
      </c>
      <c r="N356" s="9">
        <v>0</v>
      </c>
      <c r="O356" s="30">
        <f t="shared" si="408"/>
        <v>0.11758715768884559</v>
      </c>
      <c r="P356" s="30">
        <f t="shared" si="422"/>
        <v>2.5151476206045027E-2</v>
      </c>
      <c r="Q356" s="30">
        <f t="shared" si="423"/>
        <v>0</v>
      </c>
      <c r="R356" s="30">
        <f t="shared" si="424"/>
        <v>9.2435681482800569E-2</v>
      </c>
      <c r="S356" s="28"/>
      <c r="T356" s="52">
        <f t="shared" si="425"/>
        <v>952.92632591040456</v>
      </c>
      <c r="U356" s="52">
        <f t="shared" si="419"/>
        <v>764.62795722572628</v>
      </c>
      <c r="V356" s="19"/>
      <c r="W356" s="19"/>
      <c r="X356" s="53">
        <f t="shared" si="426"/>
        <v>1395.0237062928206</v>
      </c>
      <c r="Y356" s="53">
        <f t="shared" si="427"/>
        <v>-69.751185314641035</v>
      </c>
      <c r="Z356" s="53">
        <f t="shared" si="427"/>
        <v>-2.3108920370700141</v>
      </c>
      <c r="AA356" s="53">
        <f t="shared" si="428"/>
        <v>-25151.476206045027</v>
      </c>
      <c r="AB356" s="53">
        <f t="shared" si="429"/>
        <v>-23828.514577103917</v>
      </c>
      <c r="AC356" s="53">
        <f t="shared" si="430"/>
        <v>213.09929446332831</v>
      </c>
      <c r="AD356" s="53">
        <f t="shared" si="410"/>
        <v>187.03131715576532</v>
      </c>
      <c r="AE356" s="53">
        <f t="shared" si="431"/>
        <v>-23428.383965484823</v>
      </c>
      <c r="AF356" s="19"/>
      <c r="AG356" s="46"/>
      <c r="AH356" s="19"/>
      <c r="AI356" s="55">
        <f t="shared" si="432"/>
        <v>53</v>
      </c>
      <c r="AJ356" s="27">
        <f t="shared" si="433"/>
        <v>15091.831248654682</v>
      </c>
      <c r="AK356" s="27">
        <f t="shared" si="433"/>
        <v>754.59156243273412</v>
      </c>
      <c r="AL356" s="28">
        <f t="shared" si="434"/>
        <v>25</v>
      </c>
      <c r="AM356" s="27">
        <f t="shared" si="435"/>
        <v>1000000</v>
      </c>
      <c r="AN356" s="56">
        <f t="shared" si="399"/>
        <v>8.2720000000000002</v>
      </c>
      <c r="AO356" s="52">
        <f t="shared" si="436"/>
        <v>8272</v>
      </c>
      <c r="AP356" s="28"/>
      <c r="AQ356" s="9">
        <f t="shared" si="452"/>
        <v>183.01515447582509</v>
      </c>
      <c r="AR356" s="9">
        <f t="shared" si="437"/>
        <v>0</v>
      </c>
      <c r="AS356" s="30">
        <f t="shared" si="438"/>
        <v>0.16276983057393732</v>
      </c>
      <c r="AT356" s="30">
        <f t="shared" si="439"/>
        <v>2.9789345686493014E-2</v>
      </c>
      <c r="AU356" s="30">
        <f t="shared" si="440"/>
        <v>0</v>
      </c>
      <c r="AV356" s="30">
        <f t="shared" si="441"/>
        <v>0.13298048488744429</v>
      </c>
      <c r="AW356" s="28"/>
      <c r="AX356" s="52">
        <f t="shared" si="442"/>
        <v>1319.0867069711878</v>
      </c>
      <c r="AY356" s="52">
        <f t="shared" si="443"/>
        <v>1100.0145709889391</v>
      </c>
      <c r="AZ356" s="19"/>
      <c r="BA356" s="19"/>
      <c r="BB356" s="53">
        <f t="shared" si="444"/>
        <v>1395.0237062928206</v>
      </c>
      <c r="BC356" s="53">
        <f t="shared" si="445"/>
        <v>-69.751185314641035</v>
      </c>
      <c r="BD356" s="53">
        <f t="shared" si="445"/>
        <v>-2.3108920370700141</v>
      </c>
      <c r="BE356" s="53">
        <f t="shared" si="446"/>
        <v>-29789.345686493012</v>
      </c>
      <c r="BF356" s="53">
        <f t="shared" si="447"/>
        <v>-28466.384057551903</v>
      </c>
      <c r="BG356" s="53">
        <f t="shared" si="448"/>
        <v>213.09929446332831</v>
      </c>
      <c r="BH356" s="53">
        <f t="shared" si="415"/>
        <v>217.09166875921971</v>
      </c>
      <c r="BI356" s="53">
        <f t="shared" si="449"/>
        <v>-28036.193094329356</v>
      </c>
    </row>
    <row r="357" spans="1:61" x14ac:dyDescent="0.2">
      <c r="A357" s="34"/>
      <c r="B357" s="89"/>
      <c r="C357" s="91"/>
      <c r="D357" s="19"/>
      <c r="E357" s="55">
        <f t="shared" si="420"/>
        <v>54</v>
      </c>
      <c r="F357" s="27">
        <f t="shared" si="416"/>
        <v>15091.831248654682</v>
      </c>
      <c r="G357" s="27">
        <f t="shared" si="417"/>
        <v>754.59156243273412</v>
      </c>
      <c r="H357" s="28">
        <f t="shared" si="418"/>
        <v>25</v>
      </c>
      <c r="I357" s="27">
        <f t="shared" si="391"/>
        <v>1000000</v>
      </c>
      <c r="J357" s="56">
        <f t="shared" si="450"/>
        <v>8.4280000000000008</v>
      </c>
      <c r="K357" s="52">
        <f t="shared" si="421"/>
        <v>8428</v>
      </c>
      <c r="L357" s="28"/>
      <c r="M357" s="96">
        <f t="shared" si="451"/>
        <v>232.40600338714106</v>
      </c>
      <c r="N357" s="9">
        <v>0</v>
      </c>
      <c r="O357" s="30">
        <f t="shared" si="408"/>
        <v>9.2435681482800569E-2</v>
      </c>
      <c r="P357" s="30">
        <f t="shared" si="422"/>
        <v>2.1482607303784439E-2</v>
      </c>
      <c r="Q357" s="30">
        <f t="shared" si="423"/>
        <v>0</v>
      </c>
      <c r="R357" s="30">
        <f t="shared" si="424"/>
        <v>7.0953074179016126E-2</v>
      </c>
      <c r="S357" s="28"/>
      <c r="T357" s="52">
        <f t="shared" si="425"/>
        <v>764.62795722572628</v>
      </c>
      <c r="U357" s="52">
        <f t="shared" si="419"/>
        <v>597.9925091807479</v>
      </c>
      <c r="V357" s="19"/>
      <c r="W357" s="19"/>
      <c r="X357" s="53">
        <f t="shared" si="426"/>
        <v>1070.8118220829892</v>
      </c>
      <c r="Y357" s="53">
        <f t="shared" si="427"/>
        <v>-53.540591104149463</v>
      </c>
      <c r="Z357" s="53">
        <f t="shared" si="427"/>
        <v>-1.7738268544754032</v>
      </c>
      <c r="AA357" s="53">
        <f t="shared" si="428"/>
        <v>-21482.60730378444</v>
      </c>
      <c r="AB357" s="53">
        <f t="shared" si="429"/>
        <v>-20467.109899660074</v>
      </c>
      <c r="AC357" s="53">
        <f t="shared" si="430"/>
        <v>193.6330448650875</v>
      </c>
      <c r="AD357" s="53">
        <f t="shared" si="410"/>
        <v>146.28703401542353</v>
      </c>
      <c r="AE357" s="53">
        <f t="shared" si="431"/>
        <v>-20127.189820779564</v>
      </c>
      <c r="AF357" s="19"/>
      <c r="AG357" s="46"/>
      <c r="AH357" s="19"/>
      <c r="AI357" s="55">
        <f t="shared" si="432"/>
        <v>54</v>
      </c>
      <c r="AJ357" s="27">
        <f t="shared" si="433"/>
        <v>15091.831248654682</v>
      </c>
      <c r="AK357" s="27">
        <f t="shared" si="433"/>
        <v>754.59156243273412</v>
      </c>
      <c r="AL357" s="28">
        <f t="shared" si="434"/>
        <v>25</v>
      </c>
      <c r="AM357" s="27">
        <f t="shared" si="435"/>
        <v>1000000</v>
      </c>
      <c r="AN357" s="56">
        <f t="shared" si="399"/>
        <v>8.4280000000000008</v>
      </c>
      <c r="AO357" s="52">
        <f t="shared" si="436"/>
        <v>8428</v>
      </c>
      <c r="AP357" s="28"/>
      <c r="AQ357" s="9">
        <f t="shared" si="452"/>
        <v>198.85238664812258</v>
      </c>
      <c r="AR357" s="9">
        <f t="shared" si="437"/>
        <v>0</v>
      </c>
      <c r="AS357" s="30">
        <f t="shared" si="438"/>
        <v>0.13298048488744429</v>
      </c>
      <c r="AT357" s="30">
        <f t="shared" si="439"/>
        <v>2.6443486797492893E-2</v>
      </c>
      <c r="AU357" s="30">
        <f t="shared" si="440"/>
        <v>0</v>
      </c>
      <c r="AV357" s="30">
        <f t="shared" si="441"/>
        <v>0.1065369980899514</v>
      </c>
      <c r="AW357" s="28"/>
      <c r="AX357" s="52">
        <f t="shared" si="442"/>
        <v>1100.0145709889391</v>
      </c>
      <c r="AY357" s="52">
        <f t="shared" si="443"/>
        <v>897.89381990211041</v>
      </c>
      <c r="AZ357" s="19"/>
      <c r="BA357" s="19"/>
      <c r="BB357" s="53">
        <f t="shared" si="444"/>
        <v>1070.8118220829892</v>
      </c>
      <c r="BC357" s="53">
        <f t="shared" si="445"/>
        <v>-53.540591104149463</v>
      </c>
      <c r="BD357" s="53">
        <f t="shared" si="445"/>
        <v>-1.7738268544754032</v>
      </c>
      <c r="BE357" s="53">
        <f t="shared" si="446"/>
        <v>-26443.486797492893</v>
      </c>
      <c r="BF357" s="53">
        <f t="shared" si="447"/>
        <v>-25427.989393368527</v>
      </c>
      <c r="BG357" s="53">
        <f t="shared" si="448"/>
        <v>193.6330448650875</v>
      </c>
      <c r="BH357" s="53">
        <f t="shared" si="415"/>
        <v>173.82097830400713</v>
      </c>
      <c r="BI357" s="53">
        <f t="shared" si="449"/>
        <v>-25060.535370199432</v>
      </c>
    </row>
    <row r="358" spans="1:61" x14ac:dyDescent="0.2">
      <c r="A358" s="34"/>
      <c r="B358" s="89"/>
      <c r="C358" s="91"/>
      <c r="D358" s="19"/>
      <c r="E358" s="55">
        <f t="shared" si="420"/>
        <v>55</v>
      </c>
      <c r="F358" s="27">
        <f t="shared" si="416"/>
        <v>15091.831248654682</v>
      </c>
      <c r="G358" s="27">
        <f t="shared" si="417"/>
        <v>754.59156243273412</v>
      </c>
      <c r="H358" s="28">
        <f t="shared" si="418"/>
        <v>25</v>
      </c>
      <c r="I358" s="27">
        <f t="shared" si="391"/>
        <v>1000000</v>
      </c>
      <c r="J358" s="56">
        <f t="shared" si="450"/>
        <v>8.5719999999999992</v>
      </c>
      <c r="K358" s="52">
        <f t="shared" si="421"/>
        <v>8572</v>
      </c>
      <c r="L358" s="28"/>
      <c r="M358" s="96">
        <f t="shared" si="451"/>
        <v>251.80934606172806</v>
      </c>
      <c r="N358" s="9">
        <v>0</v>
      </c>
      <c r="O358" s="30">
        <f t="shared" si="408"/>
        <v>7.0953074179016126E-2</v>
      </c>
      <c r="P358" s="30">
        <f t="shared" si="422"/>
        <v>1.7866647210087332E-2</v>
      </c>
      <c r="Q358" s="30">
        <f t="shared" si="423"/>
        <v>0</v>
      </c>
      <c r="R358" s="30">
        <f t="shared" si="424"/>
        <v>5.308642696892879E-2</v>
      </c>
      <c r="S358" s="28"/>
      <c r="T358" s="52">
        <f t="shared" si="425"/>
        <v>597.9925091807479</v>
      </c>
      <c r="U358" s="52">
        <f t="shared" si="419"/>
        <v>455.05685197765757</v>
      </c>
      <c r="V358" s="19"/>
      <c r="W358" s="19"/>
      <c r="X358" s="53">
        <f t="shared" si="426"/>
        <v>801.1713974091042</v>
      </c>
      <c r="Y358" s="53">
        <f t="shared" si="427"/>
        <v>-40.058569870455209</v>
      </c>
      <c r="Z358" s="53">
        <f t="shared" si="427"/>
        <v>-1.3271606742232198</v>
      </c>
      <c r="AA358" s="53">
        <f t="shared" si="428"/>
        <v>-17866.647210087332</v>
      </c>
      <c r="AB358" s="53">
        <f t="shared" si="429"/>
        <v>-17106.861543222905</v>
      </c>
      <c r="AC358" s="53">
        <f t="shared" si="430"/>
        <v>170.8381716745171</v>
      </c>
      <c r="AD358" s="53">
        <f t="shared" si="410"/>
        <v>111.57729345145709</v>
      </c>
      <c r="AE358" s="53">
        <f t="shared" si="431"/>
        <v>-16824.446078096931</v>
      </c>
      <c r="AF358" s="19"/>
      <c r="AG358" s="46"/>
      <c r="AH358" s="19"/>
      <c r="AI358" s="55">
        <f t="shared" si="432"/>
        <v>55</v>
      </c>
      <c r="AJ358" s="27">
        <f t="shared" si="433"/>
        <v>15091.831248654682</v>
      </c>
      <c r="AK358" s="27">
        <f t="shared" si="433"/>
        <v>754.59156243273412</v>
      </c>
      <c r="AL358" s="28">
        <f t="shared" si="434"/>
        <v>25</v>
      </c>
      <c r="AM358" s="27">
        <f t="shared" si="435"/>
        <v>1000000</v>
      </c>
      <c r="AN358" s="56">
        <f t="shared" si="399"/>
        <v>8.5719999999999992</v>
      </c>
      <c r="AO358" s="52">
        <f t="shared" si="436"/>
        <v>8572</v>
      </c>
      <c r="AP358" s="28"/>
      <c r="AQ358" s="9">
        <f t="shared" si="452"/>
        <v>215.45437172406611</v>
      </c>
      <c r="AR358" s="9">
        <f t="shared" si="437"/>
        <v>0</v>
      </c>
      <c r="AS358" s="30">
        <f t="shared" si="438"/>
        <v>0.1065369980899514</v>
      </c>
      <c r="AT358" s="30">
        <f t="shared" si="439"/>
        <v>2.295386198883851E-2</v>
      </c>
      <c r="AU358" s="30">
        <f t="shared" si="440"/>
        <v>0</v>
      </c>
      <c r="AV358" s="30">
        <f t="shared" si="441"/>
        <v>8.3583136101112898E-2</v>
      </c>
      <c r="AW358" s="28"/>
      <c r="AX358" s="52">
        <f t="shared" si="442"/>
        <v>897.89381990211041</v>
      </c>
      <c r="AY358" s="52">
        <f t="shared" si="443"/>
        <v>716.47464265873975</v>
      </c>
      <c r="AZ358" s="19"/>
      <c r="BA358" s="19"/>
      <c r="BB358" s="53">
        <f t="shared" si="444"/>
        <v>801.1713974091042</v>
      </c>
      <c r="BC358" s="53">
        <f t="shared" si="445"/>
        <v>-40.058569870455209</v>
      </c>
      <c r="BD358" s="53">
        <f t="shared" si="445"/>
        <v>-1.3271606742232198</v>
      </c>
      <c r="BE358" s="53">
        <f t="shared" si="446"/>
        <v>-22953.861988838511</v>
      </c>
      <c r="BF358" s="53">
        <f t="shared" si="447"/>
        <v>-22194.076321974084</v>
      </c>
      <c r="BG358" s="53">
        <f t="shared" si="448"/>
        <v>170.8381716745171</v>
      </c>
      <c r="BH358" s="53">
        <f t="shared" si="415"/>
        <v>136.19803155672048</v>
      </c>
      <c r="BI358" s="53">
        <f t="shared" si="449"/>
        <v>-21887.040118742847</v>
      </c>
    </row>
    <row r="359" spans="1:61" x14ac:dyDescent="0.2">
      <c r="A359" s="34"/>
      <c r="B359" s="89"/>
      <c r="C359" s="91"/>
      <c r="D359" s="19"/>
      <c r="E359" s="55">
        <f t="shared" si="420"/>
        <v>56</v>
      </c>
      <c r="F359" s="27">
        <f t="shared" si="416"/>
        <v>15091.831248654682</v>
      </c>
      <c r="G359" s="27">
        <f t="shared" si="417"/>
        <v>754.59156243273412</v>
      </c>
      <c r="H359" s="28">
        <f t="shared" si="418"/>
        <v>25</v>
      </c>
      <c r="I359" s="27">
        <f t="shared" si="391"/>
        <v>1000000</v>
      </c>
      <c r="J359" s="56">
        <f t="shared" si="450"/>
        <v>8.7010000000000005</v>
      </c>
      <c r="K359" s="52">
        <f t="shared" si="421"/>
        <v>8701</v>
      </c>
      <c r="L359" s="28"/>
      <c r="M359" s="96">
        <f t="shared" si="451"/>
        <v>272.05891244663275</v>
      </c>
      <c r="N359" s="9">
        <v>0</v>
      </c>
      <c r="O359" s="30">
        <f t="shared" si="408"/>
        <v>5.308642696892879E-2</v>
      </c>
      <c r="P359" s="30">
        <f t="shared" si="422"/>
        <v>1.444263558684436E-2</v>
      </c>
      <c r="Q359" s="30">
        <f t="shared" si="423"/>
        <v>0</v>
      </c>
      <c r="R359" s="30">
        <f t="shared" si="424"/>
        <v>3.864379138208443E-2</v>
      </c>
      <c r="S359" s="28"/>
      <c r="T359" s="52">
        <f t="shared" si="425"/>
        <v>455.05685197765757</v>
      </c>
      <c r="U359" s="52">
        <f t="shared" si="419"/>
        <v>336.23962881551665</v>
      </c>
      <c r="V359" s="19"/>
      <c r="W359" s="19"/>
      <c r="X359" s="53">
        <f t="shared" si="426"/>
        <v>583.2055783466343</v>
      </c>
      <c r="Y359" s="53">
        <f t="shared" si="427"/>
        <v>-29.160278917331716</v>
      </c>
      <c r="Z359" s="53">
        <f t="shared" si="427"/>
        <v>-0.96609478455211073</v>
      </c>
      <c r="AA359" s="53">
        <f t="shared" si="428"/>
        <v>-14442.635586844361</v>
      </c>
      <c r="AB359" s="53">
        <f t="shared" si="429"/>
        <v>-13889.556382199611</v>
      </c>
      <c r="AC359" s="53">
        <f t="shared" si="430"/>
        <v>146.30475080587669</v>
      </c>
      <c r="AD359" s="53">
        <f t="shared" si="410"/>
        <v>82.84338515056335</v>
      </c>
      <c r="AE359" s="53">
        <f t="shared" si="431"/>
        <v>-13660.408246243171</v>
      </c>
      <c r="AF359" s="19"/>
      <c r="AG359" s="46"/>
      <c r="AH359" s="19"/>
      <c r="AI359" s="55">
        <f t="shared" si="432"/>
        <v>56</v>
      </c>
      <c r="AJ359" s="27">
        <f t="shared" si="433"/>
        <v>15091.831248654682</v>
      </c>
      <c r="AK359" s="27">
        <f t="shared" si="433"/>
        <v>754.59156243273412</v>
      </c>
      <c r="AL359" s="28">
        <f t="shared" si="434"/>
        <v>25</v>
      </c>
      <c r="AM359" s="27">
        <f t="shared" si="435"/>
        <v>1000000</v>
      </c>
      <c r="AN359" s="56">
        <f t="shared" si="399"/>
        <v>8.7010000000000005</v>
      </c>
      <c r="AO359" s="52">
        <f t="shared" si="436"/>
        <v>8701</v>
      </c>
      <c r="AP359" s="28"/>
      <c r="AQ359" s="9">
        <f t="shared" si="452"/>
        <v>232.78040696215015</v>
      </c>
      <c r="AR359" s="9">
        <f t="shared" si="437"/>
        <v>0</v>
      </c>
      <c r="AS359" s="30">
        <f t="shared" si="438"/>
        <v>8.3583136101112898E-2</v>
      </c>
      <c r="AT359" s="30">
        <f t="shared" si="439"/>
        <v>1.9456516436789844E-2</v>
      </c>
      <c r="AU359" s="30">
        <f t="shared" si="440"/>
        <v>0</v>
      </c>
      <c r="AV359" s="30">
        <f t="shared" si="441"/>
        <v>6.4126619664323051E-2</v>
      </c>
      <c r="AW359" s="28"/>
      <c r="AX359" s="52">
        <f t="shared" si="442"/>
        <v>716.47464265873975</v>
      </c>
      <c r="AY359" s="52">
        <f t="shared" si="443"/>
        <v>557.96571769927482</v>
      </c>
      <c r="AZ359" s="19"/>
      <c r="BA359" s="19"/>
      <c r="BB359" s="53">
        <f t="shared" si="444"/>
        <v>583.2055783466343</v>
      </c>
      <c r="BC359" s="53">
        <f t="shared" si="445"/>
        <v>-29.160278917331716</v>
      </c>
      <c r="BD359" s="53">
        <f t="shared" si="445"/>
        <v>-0.96609478455211073</v>
      </c>
      <c r="BE359" s="53">
        <f t="shared" si="446"/>
        <v>-19456.516436789843</v>
      </c>
      <c r="BF359" s="53">
        <f t="shared" si="447"/>
        <v>-18903.437232145094</v>
      </c>
      <c r="BG359" s="53">
        <f t="shared" si="448"/>
        <v>146.30475080587669</v>
      </c>
      <c r="BH359" s="53">
        <f t="shared" si="415"/>
        <v>104.30477504890706</v>
      </c>
      <c r="BI359" s="53">
        <f t="shared" si="449"/>
        <v>-18652.827706290311</v>
      </c>
    </row>
    <row r="360" spans="1:61" x14ac:dyDescent="0.2">
      <c r="A360" s="34"/>
      <c r="B360" s="89"/>
      <c r="C360" s="91"/>
      <c r="D360" s="19"/>
      <c r="E360" s="55">
        <f t="shared" si="420"/>
        <v>57</v>
      </c>
      <c r="F360" s="27">
        <f t="shared" si="416"/>
        <v>15091.831248654682</v>
      </c>
      <c r="G360" s="27">
        <f t="shared" si="417"/>
        <v>754.59156243273412</v>
      </c>
      <c r="H360" s="28">
        <f t="shared" si="418"/>
        <v>25</v>
      </c>
      <c r="I360" s="27">
        <f t="shared" si="391"/>
        <v>1000000</v>
      </c>
      <c r="J360" s="56">
        <f t="shared" si="450"/>
        <v>8.8140000000000001</v>
      </c>
      <c r="K360" s="52">
        <f t="shared" si="421"/>
        <v>8814</v>
      </c>
      <c r="L360" s="28"/>
      <c r="M360" s="96">
        <f t="shared" si="451"/>
        <v>293.18193261069382</v>
      </c>
      <c r="N360" s="9">
        <v>0</v>
      </c>
      <c r="O360" s="30">
        <f t="shared" si="408"/>
        <v>3.864379138208443E-2</v>
      </c>
      <c r="P360" s="30">
        <f t="shared" si="422"/>
        <v>1.1329661440803988E-2</v>
      </c>
      <c r="Q360" s="30">
        <f t="shared" si="423"/>
        <v>0</v>
      </c>
      <c r="R360" s="30">
        <f t="shared" si="424"/>
        <v>2.7314129941280442E-2</v>
      </c>
      <c r="S360" s="28"/>
      <c r="T360" s="52">
        <f t="shared" si="425"/>
        <v>336.23962881551665</v>
      </c>
      <c r="U360" s="52">
        <f t="shared" si="419"/>
        <v>240.74674130244583</v>
      </c>
      <c r="V360" s="19"/>
      <c r="W360" s="19"/>
      <c r="X360" s="53">
        <f t="shared" si="426"/>
        <v>412.22023977763064</v>
      </c>
      <c r="Y360" s="53">
        <f t="shared" si="427"/>
        <v>-20.611011988881533</v>
      </c>
      <c r="Z360" s="53">
        <f t="shared" si="427"/>
        <v>-0.68285324853201101</v>
      </c>
      <c r="AA360" s="53">
        <f t="shared" si="428"/>
        <v>-11329.661440803988</v>
      </c>
      <c r="AB360" s="53">
        <f t="shared" si="429"/>
        <v>-10938.735066263771</v>
      </c>
      <c r="AC360" s="53">
        <f t="shared" si="430"/>
        <v>121.29862381495727</v>
      </c>
      <c r="AD360" s="53">
        <f t="shared" si="410"/>
        <v>59.753577053614883</v>
      </c>
      <c r="AE360" s="53">
        <f t="shared" si="431"/>
        <v>-10757.6828653952</v>
      </c>
      <c r="AF360" s="19"/>
      <c r="AG360" s="46"/>
      <c r="AH360" s="19"/>
      <c r="AI360" s="55">
        <f t="shared" si="432"/>
        <v>57</v>
      </c>
      <c r="AJ360" s="27">
        <f t="shared" si="433"/>
        <v>15091.831248654682</v>
      </c>
      <c r="AK360" s="27">
        <f t="shared" si="433"/>
        <v>754.59156243273412</v>
      </c>
      <c r="AL360" s="28">
        <f t="shared" si="434"/>
        <v>25</v>
      </c>
      <c r="AM360" s="27">
        <f t="shared" si="435"/>
        <v>1000000</v>
      </c>
      <c r="AN360" s="56">
        <f t="shared" si="399"/>
        <v>8.8140000000000001</v>
      </c>
      <c r="AO360" s="52">
        <f t="shared" si="436"/>
        <v>8814</v>
      </c>
      <c r="AP360" s="28"/>
      <c r="AQ360" s="9">
        <f t="shared" si="452"/>
        <v>250.85379109002491</v>
      </c>
      <c r="AR360" s="9">
        <f t="shared" si="437"/>
        <v>0</v>
      </c>
      <c r="AS360" s="30">
        <f t="shared" si="438"/>
        <v>6.4126619664323051E-2</v>
      </c>
      <c r="AT360" s="30">
        <f t="shared" si="439"/>
        <v>1.6086405652583579E-2</v>
      </c>
      <c r="AU360" s="30">
        <f t="shared" si="440"/>
        <v>0</v>
      </c>
      <c r="AV360" s="30">
        <f t="shared" si="441"/>
        <v>4.8040214011739468E-2</v>
      </c>
      <c r="AW360" s="28"/>
      <c r="AX360" s="52">
        <f t="shared" si="442"/>
        <v>557.96571769927482</v>
      </c>
      <c r="AY360" s="52">
        <f t="shared" si="443"/>
        <v>423.42644629947165</v>
      </c>
      <c r="AZ360" s="19"/>
      <c r="BA360" s="19"/>
      <c r="BB360" s="53">
        <f t="shared" si="444"/>
        <v>412.22023977763064</v>
      </c>
      <c r="BC360" s="53">
        <f t="shared" si="445"/>
        <v>-20.611011988881533</v>
      </c>
      <c r="BD360" s="53">
        <f t="shared" si="445"/>
        <v>-0.68285324853201101</v>
      </c>
      <c r="BE360" s="53">
        <f t="shared" si="446"/>
        <v>-16086.405652583579</v>
      </c>
      <c r="BF360" s="53">
        <f t="shared" si="447"/>
        <v>-15695.479278043362</v>
      </c>
      <c r="BG360" s="53">
        <f t="shared" si="448"/>
        <v>121.29862381495727</v>
      </c>
      <c r="BH360" s="53">
        <f t="shared" si="415"/>
        <v>77.95643169396476</v>
      </c>
      <c r="BI360" s="53">
        <f t="shared" si="449"/>
        <v>-15496.22422253444</v>
      </c>
    </row>
    <row r="361" spans="1:61" x14ac:dyDescent="0.2">
      <c r="A361" s="34"/>
      <c r="B361" s="89"/>
      <c r="C361" s="91"/>
      <c r="D361" s="19"/>
      <c r="E361" s="55">
        <f t="shared" si="420"/>
        <v>58</v>
      </c>
      <c r="F361" s="27">
        <f t="shared" si="416"/>
        <v>15091.831248654682</v>
      </c>
      <c r="G361" s="27">
        <f t="shared" si="417"/>
        <v>754.59156243273412</v>
      </c>
      <c r="H361" s="28">
        <f t="shared" si="418"/>
        <v>25</v>
      </c>
      <c r="I361" s="27">
        <f t="shared" si="391"/>
        <v>1000000</v>
      </c>
      <c r="J361" s="56">
        <f t="shared" si="450"/>
        <v>8.91</v>
      </c>
      <c r="K361" s="52">
        <f t="shared" si="421"/>
        <v>8910</v>
      </c>
      <c r="L361" s="28"/>
      <c r="M361" s="96">
        <f t="shared" si="451"/>
        <v>315.01121529154761</v>
      </c>
      <c r="N361" s="9">
        <v>0</v>
      </c>
      <c r="O361" s="30">
        <f t="shared" si="408"/>
        <v>2.7314129941280442E-2</v>
      </c>
      <c r="P361" s="30">
        <f t="shared" si="422"/>
        <v>8.6042572674340009E-3</v>
      </c>
      <c r="Q361" s="30">
        <f t="shared" si="423"/>
        <v>0</v>
      </c>
      <c r="R361" s="30">
        <f t="shared" si="424"/>
        <v>1.8709872673846439E-2</v>
      </c>
      <c r="S361" s="28"/>
      <c r="T361" s="52">
        <f t="shared" si="425"/>
        <v>240.74674130244583</v>
      </c>
      <c r="U361" s="52">
        <f t="shared" si="419"/>
        <v>166.70496552397177</v>
      </c>
      <c r="V361" s="19"/>
      <c r="W361" s="19"/>
      <c r="X361" s="53">
        <f t="shared" si="426"/>
        <v>282.366241077506</v>
      </c>
      <c r="Y361" s="53">
        <f t="shared" si="427"/>
        <v>-14.118312053875302</v>
      </c>
      <c r="Z361" s="53">
        <f t="shared" si="427"/>
        <v>-0.46774681684616098</v>
      </c>
      <c r="AA361" s="53">
        <f t="shared" si="428"/>
        <v>-8604.2572674340008</v>
      </c>
      <c r="AB361" s="53">
        <f t="shared" si="429"/>
        <v>-8336.4770852272159</v>
      </c>
      <c r="AC361" s="53">
        <f t="shared" si="430"/>
        <v>97.23747946488345</v>
      </c>
      <c r="AD361" s="53">
        <f t="shared" si="410"/>
        <v>41.786494513578475</v>
      </c>
      <c r="AE361" s="53">
        <f t="shared" si="431"/>
        <v>-8197.453111248753</v>
      </c>
      <c r="AF361" s="19"/>
      <c r="AG361" s="46"/>
      <c r="AH361" s="19"/>
      <c r="AI361" s="55">
        <f t="shared" si="432"/>
        <v>58</v>
      </c>
      <c r="AJ361" s="27">
        <f t="shared" si="433"/>
        <v>15091.831248654682</v>
      </c>
      <c r="AK361" s="27">
        <f t="shared" si="433"/>
        <v>754.59156243273412</v>
      </c>
      <c r="AL361" s="28">
        <f t="shared" si="434"/>
        <v>25</v>
      </c>
      <c r="AM361" s="27">
        <f t="shared" si="435"/>
        <v>1000000</v>
      </c>
      <c r="AN361" s="56">
        <f t="shared" si="399"/>
        <v>8.91</v>
      </c>
      <c r="AO361" s="52">
        <f t="shared" si="436"/>
        <v>8910</v>
      </c>
      <c r="AP361" s="28"/>
      <c r="AQ361" s="9">
        <f t="shared" si="452"/>
        <v>269.53147108383047</v>
      </c>
      <c r="AR361" s="9">
        <f t="shared" si="437"/>
        <v>0</v>
      </c>
      <c r="AS361" s="30">
        <f t="shared" si="438"/>
        <v>4.8040214011739468E-2</v>
      </c>
      <c r="AT361" s="30">
        <f t="shared" si="439"/>
        <v>1.2948349553766184E-2</v>
      </c>
      <c r="AU361" s="30">
        <f t="shared" si="440"/>
        <v>0</v>
      </c>
      <c r="AV361" s="30">
        <f t="shared" si="441"/>
        <v>3.5091864457973285E-2</v>
      </c>
      <c r="AW361" s="28"/>
      <c r="AX361" s="52">
        <f t="shared" si="442"/>
        <v>423.42644629947165</v>
      </c>
      <c r="AY361" s="52">
        <f t="shared" si="443"/>
        <v>312.66851232054199</v>
      </c>
      <c r="AZ361" s="19"/>
      <c r="BA361" s="19"/>
      <c r="BB361" s="53">
        <f t="shared" si="444"/>
        <v>282.366241077506</v>
      </c>
      <c r="BC361" s="53">
        <f t="shared" si="445"/>
        <v>-14.118312053875302</v>
      </c>
      <c r="BD361" s="53">
        <f t="shared" si="445"/>
        <v>-0.46774681684616098</v>
      </c>
      <c r="BE361" s="53">
        <f t="shared" si="446"/>
        <v>-12948.349553766184</v>
      </c>
      <c r="BF361" s="53">
        <f t="shared" si="447"/>
        <v>-12680.569371559399</v>
      </c>
      <c r="BG361" s="53">
        <f t="shared" si="448"/>
        <v>97.23747946488345</v>
      </c>
      <c r="BH361" s="53">
        <f t="shared" si="415"/>
        <v>56.783792001408919</v>
      </c>
      <c r="BI361" s="53">
        <f t="shared" si="449"/>
        <v>-12526.548100093107</v>
      </c>
    </row>
    <row r="362" spans="1:61" x14ac:dyDescent="0.2">
      <c r="A362" s="34"/>
      <c r="B362" s="89"/>
      <c r="C362" s="91"/>
      <c r="D362" s="19"/>
      <c r="E362" s="55">
        <f t="shared" si="420"/>
        <v>59</v>
      </c>
      <c r="F362" s="27">
        <f t="shared" si="416"/>
        <v>15091.831248654682</v>
      </c>
      <c r="G362" s="27">
        <f t="shared" si="417"/>
        <v>754.59156243273412</v>
      </c>
      <c r="H362" s="28">
        <f t="shared" si="418"/>
        <v>25</v>
      </c>
      <c r="I362" s="27">
        <f t="shared" si="391"/>
        <v>1000000</v>
      </c>
      <c r="J362" s="56">
        <f t="shared" si="450"/>
        <v>8.9879999999999995</v>
      </c>
      <c r="K362" s="52">
        <f t="shared" si="421"/>
        <v>8988</v>
      </c>
      <c r="L362" s="28"/>
      <c r="M362" s="96">
        <f t="shared" si="451"/>
        <v>337.52251871948664</v>
      </c>
      <c r="N362" s="9">
        <v>0</v>
      </c>
      <c r="O362" s="30">
        <f t="shared" si="408"/>
        <v>1.8709872673846439E-2</v>
      </c>
      <c r="P362" s="30">
        <f t="shared" si="422"/>
        <v>6.3150033497975464E-3</v>
      </c>
      <c r="Q362" s="30">
        <f t="shared" si="423"/>
        <v>0</v>
      </c>
      <c r="R362" s="30">
        <f t="shared" si="424"/>
        <v>1.2394869324048893E-2</v>
      </c>
      <c r="S362" s="28"/>
      <c r="T362" s="52">
        <f t="shared" si="425"/>
        <v>166.70496552397177</v>
      </c>
      <c r="U362" s="52">
        <f t="shared" si="419"/>
        <v>111.40508548455145</v>
      </c>
      <c r="V362" s="19"/>
      <c r="W362" s="19"/>
      <c r="X362" s="53">
        <f t="shared" si="426"/>
        <v>187.06127618767241</v>
      </c>
      <c r="Y362" s="53">
        <f t="shared" si="427"/>
        <v>-9.353063809383622</v>
      </c>
      <c r="Z362" s="53">
        <f t="shared" si="427"/>
        <v>-0.30987173310122235</v>
      </c>
      <c r="AA362" s="53">
        <f t="shared" si="428"/>
        <v>-6315.0033497975464</v>
      </c>
      <c r="AB362" s="53">
        <f t="shared" si="429"/>
        <v>-6137.6050091523593</v>
      </c>
      <c r="AC362" s="53">
        <f t="shared" si="430"/>
        <v>75.204562184276938</v>
      </c>
      <c r="AD362" s="53">
        <f t="shared" si="410"/>
        <v>28.27499030509912</v>
      </c>
      <c r="AE362" s="53">
        <f t="shared" si="431"/>
        <v>-6034.1254566629832</v>
      </c>
      <c r="AF362" s="19"/>
      <c r="AG362" s="46"/>
      <c r="AH362" s="19"/>
      <c r="AI362" s="55">
        <f t="shared" si="432"/>
        <v>59</v>
      </c>
      <c r="AJ362" s="27">
        <f t="shared" si="433"/>
        <v>15091.831248654682</v>
      </c>
      <c r="AK362" s="27">
        <f t="shared" si="433"/>
        <v>754.59156243273412</v>
      </c>
      <c r="AL362" s="28">
        <f t="shared" si="434"/>
        <v>25</v>
      </c>
      <c r="AM362" s="27">
        <f t="shared" si="435"/>
        <v>1000000</v>
      </c>
      <c r="AN362" s="56">
        <f t="shared" si="399"/>
        <v>8.9879999999999995</v>
      </c>
      <c r="AO362" s="52">
        <f t="shared" si="436"/>
        <v>8988</v>
      </c>
      <c r="AP362" s="28"/>
      <c r="AQ362" s="9">
        <f t="shared" si="452"/>
        <v>288.79270507936076</v>
      </c>
      <c r="AR362" s="9">
        <f t="shared" si="437"/>
        <v>0</v>
      </c>
      <c r="AS362" s="30">
        <f t="shared" si="438"/>
        <v>3.5091864457973285E-2</v>
      </c>
      <c r="AT362" s="30">
        <f t="shared" si="439"/>
        <v>1.0134274463096381E-2</v>
      </c>
      <c r="AU362" s="30">
        <f t="shared" si="440"/>
        <v>0</v>
      </c>
      <c r="AV362" s="30">
        <f t="shared" si="441"/>
        <v>2.4957589994876905E-2</v>
      </c>
      <c r="AW362" s="28"/>
      <c r="AX362" s="52">
        <f t="shared" si="442"/>
        <v>312.66851232054199</v>
      </c>
      <c r="AY362" s="52">
        <f t="shared" si="443"/>
        <v>224.31881887395363</v>
      </c>
      <c r="AZ362" s="19"/>
      <c r="BA362" s="19"/>
      <c r="BB362" s="53">
        <f t="shared" si="444"/>
        <v>187.06127618767241</v>
      </c>
      <c r="BC362" s="53">
        <f t="shared" si="445"/>
        <v>-9.353063809383622</v>
      </c>
      <c r="BD362" s="53">
        <f t="shared" si="445"/>
        <v>-0.30987173310122235</v>
      </c>
      <c r="BE362" s="53">
        <f t="shared" si="446"/>
        <v>-10134.274463096381</v>
      </c>
      <c r="BF362" s="53">
        <f t="shared" si="447"/>
        <v>-9956.8761224511927</v>
      </c>
      <c r="BG362" s="53">
        <f t="shared" si="448"/>
        <v>75.204562184276938</v>
      </c>
      <c r="BH362" s="53">
        <f t="shared" si="415"/>
        <v>40.258033159928907</v>
      </c>
      <c r="BI362" s="53">
        <f t="shared" si="449"/>
        <v>-9841.4135271069863</v>
      </c>
    </row>
    <row r="363" spans="1:61" x14ac:dyDescent="0.2">
      <c r="A363" s="34"/>
      <c r="B363" s="89"/>
      <c r="C363" s="91"/>
      <c r="D363" s="19"/>
      <c r="E363" s="55">
        <f t="shared" si="420"/>
        <v>60</v>
      </c>
      <c r="F363" s="27">
        <f t="shared" si="416"/>
        <v>15091.831248654682</v>
      </c>
      <c r="G363" s="27">
        <f t="shared" si="417"/>
        <v>754.59156243273412</v>
      </c>
      <c r="H363" s="28">
        <f t="shared" si="418"/>
        <v>25</v>
      </c>
      <c r="I363" s="27">
        <f t="shared" si="391"/>
        <v>1000000</v>
      </c>
      <c r="J363" s="56">
        <f t="shared" si="450"/>
        <v>9.0459999999999994</v>
      </c>
      <c r="K363" s="52">
        <f t="shared" si="421"/>
        <v>9046</v>
      </c>
      <c r="L363" s="28"/>
      <c r="M363" s="96">
        <f t="shared" si="451"/>
        <v>360.69956359931388</v>
      </c>
      <c r="N363" s="9">
        <v>0</v>
      </c>
      <c r="O363" s="30">
        <f t="shared" si="408"/>
        <v>1.2394869324048893E-2</v>
      </c>
      <c r="P363" s="30">
        <f t="shared" si="422"/>
        <v>4.4708239560549579E-3</v>
      </c>
      <c r="Q363" s="30">
        <f t="shared" si="423"/>
        <v>0</v>
      </c>
      <c r="R363" s="30">
        <f t="shared" si="424"/>
        <v>7.924045367993935E-3</v>
      </c>
      <c r="S363" s="28"/>
      <c r="T363" s="52">
        <f t="shared" si="425"/>
        <v>111.40508548455145</v>
      </c>
      <c r="U363" s="52">
        <f t="shared" si="419"/>
        <v>71.680914398873142</v>
      </c>
      <c r="V363" s="19"/>
      <c r="W363" s="19"/>
      <c r="X363" s="53">
        <f t="shared" si="426"/>
        <v>119.58835550044826</v>
      </c>
      <c r="Y363" s="53">
        <f t="shared" si="427"/>
        <v>-5.9794177750224131</v>
      </c>
      <c r="Z363" s="53">
        <f t="shared" si="427"/>
        <v>-0.19810113419984837</v>
      </c>
      <c r="AA363" s="53">
        <f t="shared" si="428"/>
        <v>-4470.8239560549582</v>
      </c>
      <c r="AB363" s="53">
        <f t="shared" si="429"/>
        <v>-4357.4131194637321</v>
      </c>
      <c r="AC363" s="53">
        <f t="shared" si="430"/>
        <v>56.040347687185523</v>
      </c>
      <c r="AD363" s="53">
        <f t="shared" si="410"/>
        <v>18.472781336430096</v>
      </c>
      <c r="AE363" s="53">
        <f t="shared" si="431"/>
        <v>-4282.8999904401171</v>
      </c>
      <c r="AF363" s="19"/>
      <c r="AG363" s="46"/>
      <c r="AH363" s="19"/>
      <c r="AI363" s="55">
        <f t="shared" si="432"/>
        <v>60</v>
      </c>
      <c r="AJ363" s="27">
        <f t="shared" si="433"/>
        <v>15091.831248654682</v>
      </c>
      <c r="AK363" s="27">
        <f t="shared" si="433"/>
        <v>754.59156243273412</v>
      </c>
      <c r="AL363" s="28">
        <f t="shared" si="434"/>
        <v>25</v>
      </c>
      <c r="AM363" s="27">
        <f t="shared" si="435"/>
        <v>1000000</v>
      </c>
      <c r="AN363" s="56">
        <f t="shared" si="399"/>
        <v>9.0459999999999994</v>
      </c>
      <c r="AO363" s="52">
        <f t="shared" si="436"/>
        <v>9046</v>
      </c>
      <c r="AP363" s="28"/>
      <c r="AQ363" s="9">
        <f t="shared" si="452"/>
        <v>308.62356410466299</v>
      </c>
      <c r="AR363" s="9">
        <f t="shared" si="437"/>
        <v>0</v>
      </c>
      <c r="AS363" s="30">
        <f t="shared" si="438"/>
        <v>2.4957589994876905E-2</v>
      </c>
      <c r="AT363" s="30">
        <f t="shared" si="439"/>
        <v>7.7025003756817888E-3</v>
      </c>
      <c r="AU363" s="30">
        <f t="shared" si="440"/>
        <v>0</v>
      </c>
      <c r="AV363" s="30">
        <f t="shared" si="441"/>
        <v>1.7255089619195117E-2</v>
      </c>
      <c r="AW363" s="28"/>
      <c r="AX363" s="52">
        <f t="shared" si="442"/>
        <v>224.31881887395363</v>
      </c>
      <c r="AY363" s="52">
        <f t="shared" si="443"/>
        <v>156.08954069523904</v>
      </c>
      <c r="AZ363" s="19"/>
      <c r="BA363" s="19"/>
      <c r="BB363" s="53">
        <f t="shared" si="444"/>
        <v>119.58835550044826</v>
      </c>
      <c r="BC363" s="53">
        <f t="shared" si="445"/>
        <v>-5.9794177750224131</v>
      </c>
      <c r="BD363" s="53">
        <f t="shared" si="445"/>
        <v>-0.19810113419984837</v>
      </c>
      <c r="BE363" s="53">
        <f t="shared" si="446"/>
        <v>-7702.5003756817887</v>
      </c>
      <c r="BF363" s="53">
        <f t="shared" si="447"/>
        <v>-7589.0895390905625</v>
      </c>
      <c r="BG363" s="53">
        <f t="shared" si="448"/>
        <v>56.040347687185523</v>
      </c>
      <c r="BH363" s="53">
        <f t="shared" si="415"/>
        <v>27.742562290641775</v>
      </c>
      <c r="BI363" s="53">
        <f t="shared" si="449"/>
        <v>-7505.3066291127352</v>
      </c>
    </row>
    <row r="364" spans="1:61" x14ac:dyDescent="0.2">
      <c r="A364" s="34"/>
      <c r="B364" s="89"/>
      <c r="C364" s="91"/>
      <c r="D364" s="19"/>
      <c r="E364" s="55">
        <f t="shared" si="420"/>
        <v>61</v>
      </c>
      <c r="F364" s="27">
        <f t="shared" si="416"/>
        <v>15091.831248654682</v>
      </c>
      <c r="G364" s="27">
        <f t="shared" si="417"/>
        <v>754.59156243273412</v>
      </c>
      <c r="H364" s="28">
        <f t="shared" si="418"/>
        <v>25</v>
      </c>
      <c r="I364" s="27">
        <f t="shared" si="391"/>
        <v>1000000</v>
      </c>
      <c r="J364" s="56">
        <f t="shared" si="450"/>
        <v>9.0830000000000002</v>
      </c>
      <c r="K364" s="52">
        <f t="shared" si="421"/>
        <v>9083</v>
      </c>
      <c r="L364" s="28"/>
      <c r="M364" s="96">
        <f t="shared" si="451"/>
        <v>384.43413245695046</v>
      </c>
      <c r="N364" s="9">
        <v>0</v>
      </c>
      <c r="O364" s="30">
        <f t="shared" si="408"/>
        <v>7.924045367993935E-3</v>
      </c>
      <c r="P364" s="30">
        <f t="shared" si="422"/>
        <v>3.0462735065942652E-3</v>
      </c>
      <c r="Q364" s="30">
        <f t="shared" si="423"/>
        <v>0</v>
      </c>
      <c r="R364" s="30">
        <f t="shared" si="424"/>
        <v>4.8777718613996698E-3</v>
      </c>
      <c r="S364" s="28"/>
      <c r="T364" s="52">
        <f t="shared" si="425"/>
        <v>71.680914398873142</v>
      </c>
      <c r="U364" s="52">
        <f t="shared" si="419"/>
        <v>44.3048018170932</v>
      </c>
      <c r="V364" s="19"/>
      <c r="W364" s="19"/>
      <c r="X364" s="53">
        <f t="shared" si="426"/>
        <v>73.614509801680057</v>
      </c>
      <c r="Y364" s="53">
        <f t="shared" si="427"/>
        <v>-3.6807254900840025</v>
      </c>
      <c r="Z364" s="53">
        <f t="shared" si="427"/>
        <v>-0.12194429653499175</v>
      </c>
      <c r="AA364" s="53">
        <f t="shared" si="428"/>
        <v>-3046.2735065942652</v>
      </c>
      <c r="AB364" s="53">
        <f t="shared" si="429"/>
        <v>-2976.4616665792041</v>
      </c>
      <c r="AC364" s="53">
        <f t="shared" si="430"/>
        <v>40.149883827857359</v>
      </c>
      <c r="AD364" s="53">
        <f t="shared" si="410"/>
        <v>11.626019240861831</v>
      </c>
      <c r="AE364" s="53">
        <f t="shared" si="431"/>
        <v>-2924.6857635104852</v>
      </c>
      <c r="AF364" s="19"/>
      <c r="AG364" s="46"/>
      <c r="AH364" s="19"/>
      <c r="AI364" s="55">
        <f t="shared" si="432"/>
        <v>61</v>
      </c>
      <c r="AJ364" s="27">
        <f t="shared" si="433"/>
        <v>15091.831248654682</v>
      </c>
      <c r="AK364" s="27">
        <f t="shared" si="433"/>
        <v>754.59156243273412</v>
      </c>
      <c r="AL364" s="28">
        <f t="shared" si="434"/>
        <v>25</v>
      </c>
      <c r="AM364" s="27">
        <f t="shared" si="435"/>
        <v>1000000</v>
      </c>
      <c r="AN364" s="56">
        <f t="shared" si="399"/>
        <v>9.0830000000000002</v>
      </c>
      <c r="AO364" s="52">
        <f t="shared" si="436"/>
        <v>9083</v>
      </c>
      <c r="AP364" s="28"/>
      <c r="AQ364" s="9">
        <f t="shared" si="452"/>
        <v>328.93145458347828</v>
      </c>
      <c r="AR364" s="9">
        <f t="shared" si="437"/>
        <v>0</v>
      </c>
      <c r="AS364" s="30">
        <f t="shared" si="438"/>
        <v>1.7255089619195117E-2</v>
      </c>
      <c r="AT364" s="30">
        <f t="shared" si="439"/>
        <v>5.6757417274101267E-3</v>
      </c>
      <c r="AU364" s="30">
        <f t="shared" si="440"/>
        <v>0</v>
      </c>
      <c r="AV364" s="30">
        <f t="shared" si="441"/>
        <v>1.157934789178499E-2</v>
      </c>
      <c r="AW364" s="28"/>
      <c r="AX364" s="52">
        <f t="shared" si="442"/>
        <v>156.08954069523904</v>
      </c>
      <c r="AY364" s="52">
        <f t="shared" si="443"/>
        <v>105.17521690108306</v>
      </c>
      <c r="AZ364" s="19"/>
      <c r="BA364" s="19"/>
      <c r="BB364" s="53">
        <f t="shared" si="444"/>
        <v>73.614509801680057</v>
      </c>
      <c r="BC364" s="53">
        <f t="shared" si="445"/>
        <v>-3.6807254900840025</v>
      </c>
      <c r="BD364" s="53">
        <f t="shared" si="445"/>
        <v>-0.12194429653499175</v>
      </c>
      <c r="BE364" s="53">
        <f t="shared" si="446"/>
        <v>-5675.7417274101263</v>
      </c>
      <c r="BF364" s="53">
        <f t="shared" si="447"/>
        <v>-5605.9298873950656</v>
      </c>
      <c r="BG364" s="53">
        <f t="shared" si="448"/>
        <v>40.149883827857359</v>
      </c>
      <c r="BH364" s="53">
        <f t="shared" si="415"/>
        <v>18.555641111700282</v>
      </c>
      <c r="BI364" s="53">
        <f t="shared" si="449"/>
        <v>-5547.2243624555076</v>
      </c>
    </row>
    <row r="365" spans="1:61" x14ac:dyDescent="0.2">
      <c r="A365" s="34"/>
      <c r="B365" s="89"/>
      <c r="C365" s="91"/>
      <c r="D365" s="19"/>
      <c r="E365" s="55">
        <f t="shared" si="420"/>
        <v>62</v>
      </c>
      <c r="F365" s="27">
        <f t="shared" si="416"/>
        <v>15091.831248654682</v>
      </c>
      <c r="G365" s="27">
        <f t="shared" si="417"/>
        <v>754.59156243273412</v>
      </c>
      <c r="H365" s="28">
        <f t="shared" si="418"/>
        <v>25</v>
      </c>
      <c r="I365" s="27">
        <f t="shared" si="391"/>
        <v>1000000</v>
      </c>
      <c r="J365" s="56">
        <f t="shared" si="450"/>
        <v>9.0980000000000008</v>
      </c>
      <c r="K365" s="52">
        <f t="shared" si="421"/>
        <v>9098</v>
      </c>
      <c r="L365" s="28"/>
      <c r="M365" s="96">
        <f t="shared" si="451"/>
        <v>408.68041796632269</v>
      </c>
      <c r="N365" s="9">
        <v>0</v>
      </c>
      <c r="O365" s="30">
        <f t="shared" si="408"/>
        <v>4.8777718613996698E-3</v>
      </c>
      <c r="P365" s="30">
        <f t="shared" si="422"/>
        <v>1.9934498430611851E-3</v>
      </c>
      <c r="Q365" s="30">
        <f t="shared" si="423"/>
        <v>0</v>
      </c>
      <c r="R365" s="30">
        <f t="shared" si="424"/>
        <v>2.8843220183384847E-3</v>
      </c>
      <c r="S365" s="28"/>
      <c r="T365" s="52">
        <f t="shared" si="425"/>
        <v>44.3048018170932</v>
      </c>
      <c r="U365" s="52">
        <f t="shared" si="419"/>
        <v>26.241561722843535</v>
      </c>
      <c r="V365" s="19"/>
      <c r="W365" s="19"/>
      <c r="X365" s="53">
        <f t="shared" si="426"/>
        <v>43.529701167543486</v>
      </c>
      <c r="Y365" s="53">
        <f t="shared" si="427"/>
        <v>-2.1764850583771742</v>
      </c>
      <c r="Z365" s="53">
        <f t="shared" si="427"/>
        <v>-7.2108050458462122E-2</v>
      </c>
      <c r="AA365" s="53">
        <f t="shared" si="428"/>
        <v>-1993.449843061185</v>
      </c>
      <c r="AB365" s="53">
        <f t="shared" si="429"/>
        <v>-1952.1687350024772</v>
      </c>
      <c r="AC365" s="53">
        <f t="shared" si="430"/>
        <v>27.596135682474717</v>
      </c>
      <c r="AD365" s="53">
        <f t="shared" si="410"/>
        <v>7.0321920931443485</v>
      </c>
      <c r="AE365" s="53">
        <f t="shared" si="431"/>
        <v>-1917.540407226858</v>
      </c>
      <c r="AF365" s="19"/>
      <c r="AG365" s="46"/>
      <c r="AH365" s="19"/>
      <c r="AI365" s="55">
        <f t="shared" si="432"/>
        <v>62</v>
      </c>
      <c r="AJ365" s="27">
        <f t="shared" si="433"/>
        <v>15091.831248654682</v>
      </c>
      <c r="AK365" s="27">
        <f t="shared" si="433"/>
        <v>754.59156243273412</v>
      </c>
      <c r="AL365" s="28">
        <f t="shared" si="434"/>
        <v>25</v>
      </c>
      <c r="AM365" s="27">
        <f t="shared" si="435"/>
        <v>1000000</v>
      </c>
      <c r="AN365" s="56">
        <f t="shared" si="399"/>
        <v>9.0980000000000008</v>
      </c>
      <c r="AO365" s="52">
        <f t="shared" si="436"/>
        <v>9098</v>
      </c>
      <c r="AP365" s="28"/>
      <c r="AQ365" s="9">
        <f t="shared" si="452"/>
        <v>349.67718262243488</v>
      </c>
      <c r="AR365" s="9">
        <f t="shared" si="437"/>
        <v>0</v>
      </c>
      <c r="AS365" s="30">
        <f t="shared" si="438"/>
        <v>1.157934789178499E-2</v>
      </c>
      <c r="AT365" s="30">
        <f t="shared" si="439"/>
        <v>4.0490337474044062E-3</v>
      </c>
      <c r="AU365" s="30">
        <f t="shared" si="440"/>
        <v>0</v>
      </c>
      <c r="AV365" s="30">
        <f t="shared" si="441"/>
        <v>7.5303141443805836E-3</v>
      </c>
      <c r="AW365" s="28"/>
      <c r="AX365" s="52">
        <f t="shared" si="442"/>
        <v>105.17521690108306</v>
      </c>
      <c r="AY365" s="52">
        <f t="shared" si="443"/>
        <v>68.51079808557455</v>
      </c>
      <c r="AZ365" s="19"/>
      <c r="BA365" s="19"/>
      <c r="BB365" s="53">
        <f t="shared" si="444"/>
        <v>43.529701167543486</v>
      </c>
      <c r="BC365" s="53">
        <f t="shared" si="445"/>
        <v>-2.1764850583771742</v>
      </c>
      <c r="BD365" s="53">
        <f t="shared" si="445"/>
        <v>-7.2108050458462122E-2</v>
      </c>
      <c r="BE365" s="53">
        <f t="shared" si="446"/>
        <v>-4049.0337474044063</v>
      </c>
      <c r="BF365" s="53">
        <f t="shared" si="447"/>
        <v>-4007.7526393456983</v>
      </c>
      <c r="BG365" s="53">
        <f t="shared" si="448"/>
        <v>27.596135682474717</v>
      </c>
      <c r="BH365" s="53">
        <f t="shared" si="415"/>
        <v>12.029417828959829</v>
      </c>
      <c r="BI365" s="53">
        <f t="shared" si="449"/>
        <v>-3968.1270858342637</v>
      </c>
    </row>
    <row r="366" spans="1:61" x14ac:dyDescent="0.2">
      <c r="A366" s="34"/>
      <c r="B366" s="89"/>
      <c r="C366" s="91"/>
      <c r="D366" s="19"/>
      <c r="E366" s="55">
        <f t="shared" si="420"/>
        <v>63</v>
      </c>
      <c r="F366" s="27">
        <f t="shared" si="416"/>
        <v>15091.831248654682</v>
      </c>
      <c r="G366" s="27">
        <f t="shared" si="417"/>
        <v>754.59156243273412</v>
      </c>
      <c r="H366" s="28">
        <f t="shared" si="418"/>
        <v>25</v>
      </c>
      <c r="I366" s="27">
        <f t="shared" si="391"/>
        <v>1000000</v>
      </c>
      <c r="J366" s="56">
        <f t="shared" si="450"/>
        <v>9.0879999999999992</v>
      </c>
      <c r="K366" s="52">
        <f t="shared" si="421"/>
        <v>9088</v>
      </c>
      <c r="L366" s="28"/>
      <c r="M366" s="96">
        <f t="shared" si="451"/>
        <v>433.33088999197975</v>
      </c>
      <c r="N366" s="9">
        <v>0</v>
      </c>
      <c r="O366" s="30">
        <f t="shared" si="408"/>
        <v>2.8843220183384847E-3</v>
      </c>
      <c r="P366" s="30">
        <f t="shared" si="422"/>
        <v>1.2498658272300789E-3</v>
      </c>
      <c r="Q366" s="30">
        <f t="shared" si="423"/>
        <v>0</v>
      </c>
      <c r="R366" s="30">
        <f t="shared" si="424"/>
        <v>1.6344561911084059E-3</v>
      </c>
      <c r="S366" s="28"/>
      <c r="T366" s="52">
        <f t="shared" si="425"/>
        <v>26.241561722843535</v>
      </c>
      <c r="U366" s="52">
        <f t="shared" si="419"/>
        <v>14.853937864793192</v>
      </c>
      <c r="V366" s="19"/>
      <c r="W366" s="19"/>
      <c r="X366" s="53">
        <f t="shared" si="426"/>
        <v>24.666937019526948</v>
      </c>
      <c r="Y366" s="53">
        <f t="shared" si="427"/>
        <v>-1.2333468509763474</v>
      </c>
      <c r="Z366" s="53">
        <f t="shared" si="427"/>
        <v>-4.0861404777710143E-2</v>
      </c>
      <c r="AA366" s="53">
        <f t="shared" si="428"/>
        <v>-1249.8658272300788</v>
      </c>
      <c r="AB366" s="53">
        <f t="shared" si="429"/>
        <v>-1226.4730984663058</v>
      </c>
      <c r="AC366" s="53">
        <f t="shared" si="430"/>
        <v>18.165249892354051</v>
      </c>
      <c r="AD366" s="53">
        <f t="shared" si="410"/>
        <v>4.0781379118196526</v>
      </c>
      <c r="AE366" s="53">
        <f t="shared" si="431"/>
        <v>-1204.2297106621322</v>
      </c>
      <c r="AF366" s="19"/>
      <c r="AG366" s="46"/>
      <c r="AH366" s="19"/>
      <c r="AI366" s="55">
        <f t="shared" si="432"/>
        <v>63</v>
      </c>
      <c r="AJ366" s="27">
        <f t="shared" si="433"/>
        <v>15091.831248654682</v>
      </c>
      <c r="AK366" s="27">
        <f t="shared" si="433"/>
        <v>754.59156243273412</v>
      </c>
      <c r="AL366" s="28">
        <f t="shared" si="434"/>
        <v>25</v>
      </c>
      <c r="AM366" s="27">
        <f t="shared" si="435"/>
        <v>1000000</v>
      </c>
      <c r="AN366" s="56">
        <f t="shared" si="399"/>
        <v>9.0879999999999992</v>
      </c>
      <c r="AO366" s="52">
        <f t="shared" si="436"/>
        <v>9088</v>
      </c>
      <c r="AP366" s="28"/>
      <c r="AQ366" s="9">
        <f t="shared" si="452"/>
        <v>370.76874274938768</v>
      </c>
      <c r="AR366" s="9">
        <f t="shared" si="437"/>
        <v>0</v>
      </c>
      <c r="AS366" s="30">
        <f t="shared" si="438"/>
        <v>7.5303141443805836E-3</v>
      </c>
      <c r="AT366" s="30">
        <f t="shared" si="439"/>
        <v>2.7920051078199203E-3</v>
      </c>
      <c r="AU366" s="30">
        <f t="shared" si="440"/>
        <v>0</v>
      </c>
      <c r="AV366" s="30">
        <f t="shared" si="441"/>
        <v>4.7383090365606638E-3</v>
      </c>
      <c r="AW366" s="28"/>
      <c r="AX366" s="52">
        <f t="shared" si="442"/>
        <v>68.51079808557455</v>
      </c>
      <c r="AY366" s="52">
        <f t="shared" si="443"/>
        <v>43.061752524263312</v>
      </c>
      <c r="AZ366" s="19"/>
      <c r="BA366" s="19"/>
      <c r="BB366" s="53">
        <f t="shared" si="444"/>
        <v>24.666937019526948</v>
      </c>
      <c r="BC366" s="53">
        <f t="shared" si="445"/>
        <v>-1.2333468509763474</v>
      </c>
      <c r="BD366" s="53">
        <f t="shared" si="445"/>
        <v>-4.0861404777710143E-2</v>
      </c>
      <c r="BE366" s="53">
        <f t="shared" si="446"/>
        <v>-2792.0051078199203</v>
      </c>
      <c r="BF366" s="53">
        <f t="shared" si="447"/>
        <v>-2768.6123790561473</v>
      </c>
      <c r="BG366" s="53">
        <f t="shared" si="448"/>
        <v>18.165249892354051</v>
      </c>
      <c r="BH366" s="53">
        <f t="shared" si="415"/>
        <v>7.5482787921414056</v>
      </c>
      <c r="BI366" s="53">
        <f t="shared" si="449"/>
        <v>-2742.8988503716519</v>
      </c>
    </row>
    <row r="367" spans="1:61" x14ac:dyDescent="0.2">
      <c r="A367" s="34"/>
      <c r="B367" s="89"/>
      <c r="C367" s="91"/>
      <c r="D367" s="19"/>
      <c r="E367" s="55">
        <f t="shared" si="420"/>
        <v>64</v>
      </c>
      <c r="F367" s="27">
        <f t="shared" si="416"/>
        <v>15091.831248654682</v>
      </c>
      <c r="G367" s="27">
        <f t="shared" si="417"/>
        <v>754.59156243273412</v>
      </c>
      <c r="H367" s="28">
        <f t="shared" si="418"/>
        <v>25</v>
      </c>
      <c r="I367" s="27">
        <f t="shared" si="391"/>
        <v>1000000</v>
      </c>
      <c r="J367" s="56">
        <f t="shared" ref="J367:J388" si="453">J272</f>
        <v>9.0530000000000008</v>
      </c>
      <c r="K367" s="52">
        <f t="shared" si="421"/>
        <v>9053</v>
      </c>
      <c r="L367" s="28"/>
      <c r="M367" s="96">
        <f t="shared" si="451"/>
        <v>458.27674614469652</v>
      </c>
      <c r="N367" s="9">
        <v>0</v>
      </c>
      <c r="O367" s="30">
        <f t="shared" si="408"/>
        <v>1.6344561911084059E-3</v>
      </c>
      <c r="P367" s="30">
        <f t="shared" si="422"/>
        <v>7.490332649772144E-4</v>
      </c>
      <c r="Q367" s="30">
        <f t="shared" si="423"/>
        <v>0</v>
      </c>
      <c r="R367" s="30">
        <f t="shared" si="424"/>
        <v>8.8542292613119145E-4</v>
      </c>
      <c r="S367" s="28"/>
      <c r="T367" s="52">
        <f t="shared" si="425"/>
        <v>14.853937864793192</v>
      </c>
      <c r="U367" s="52">
        <f t="shared" si="419"/>
        <v>8.0157337502656762</v>
      </c>
      <c r="V367" s="19"/>
      <c r="W367" s="19"/>
      <c r="X367" s="53">
        <f t="shared" si="426"/>
        <v>13.362653384861982</v>
      </c>
      <c r="Y367" s="53">
        <f t="shared" si="427"/>
        <v>-0.66813266924309911</v>
      </c>
      <c r="Z367" s="53">
        <f t="shared" si="427"/>
        <v>-2.2135573153279787E-2</v>
      </c>
      <c r="AA367" s="53">
        <f t="shared" si="428"/>
        <v>-749.03326497721446</v>
      </c>
      <c r="AB367" s="53">
        <f t="shared" si="429"/>
        <v>-736.36087983474886</v>
      </c>
      <c r="AC367" s="53">
        <f t="shared" si="430"/>
        <v>11.415986604555744</v>
      </c>
      <c r="AD367" s="53">
        <f t="shared" si="410"/>
        <v>2.261621939165829</v>
      </c>
      <c r="AE367" s="53">
        <f t="shared" si="431"/>
        <v>-722.68327129102727</v>
      </c>
      <c r="AF367" s="19"/>
      <c r="AG367" s="46"/>
      <c r="AH367" s="19"/>
      <c r="AI367" s="55">
        <f t="shared" si="432"/>
        <v>64</v>
      </c>
      <c r="AJ367" s="27">
        <f t="shared" si="433"/>
        <v>15091.831248654682</v>
      </c>
      <c r="AK367" s="27">
        <f t="shared" si="433"/>
        <v>754.59156243273412</v>
      </c>
      <c r="AL367" s="28">
        <f t="shared" si="434"/>
        <v>25</v>
      </c>
      <c r="AM367" s="27">
        <f t="shared" si="435"/>
        <v>1000000</v>
      </c>
      <c r="AN367" s="56">
        <f t="shared" si="399"/>
        <v>9.0530000000000008</v>
      </c>
      <c r="AO367" s="52">
        <f t="shared" si="436"/>
        <v>9053</v>
      </c>
      <c r="AP367" s="28"/>
      <c r="AQ367" s="9">
        <f t="shared" si="452"/>
        <v>392.11304092005599</v>
      </c>
      <c r="AR367" s="9">
        <f t="shared" si="437"/>
        <v>0</v>
      </c>
      <c r="AS367" s="30">
        <f t="shared" si="438"/>
        <v>4.7383090365606638E-3</v>
      </c>
      <c r="AT367" s="30">
        <f t="shared" si="439"/>
        <v>1.8579527651447828E-3</v>
      </c>
      <c r="AU367" s="30">
        <f t="shared" si="440"/>
        <v>0</v>
      </c>
      <c r="AV367" s="30">
        <f t="shared" si="441"/>
        <v>2.8803562714158808E-3</v>
      </c>
      <c r="AW367" s="28"/>
      <c r="AX367" s="52">
        <f t="shared" si="442"/>
        <v>43.061752524263312</v>
      </c>
      <c r="AY367" s="52">
        <f t="shared" si="443"/>
        <v>26.075865325127968</v>
      </c>
      <c r="AZ367" s="19"/>
      <c r="BA367" s="19"/>
      <c r="BB367" s="53">
        <f t="shared" si="444"/>
        <v>13.362653384861982</v>
      </c>
      <c r="BC367" s="53">
        <f t="shared" si="445"/>
        <v>-0.66813266924309911</v>
      </c>
      <c r="BD367" s="53">
        <f t="shared" si="445"/>
        <v>-2.2135573153279787E-2</v>
      </c>
      <c r="BE367" s="53">
        <f t="shared" si="446"/>
        <v>-1857.9527651447827</v>
      </c>
      <c r="BF367" s="53">
        <f t="shared" si="447"/>
        <v>-1845.2803800023171</v>
      </c>
      <c r="BG367" s="53">
        <f t="shared" si="448"/>
        <v>11.415986604555744</v>
      </c>
      <c r="BH367" s="53">
        <f t="shared" si="415"/>
        <v>4.5773744631615596</v>
      </c>
      <c r="BI367" s="53">
        <f t="shared" si="449"/>
        <v>-1829.2870189345999</v>
      </c>
    </row>
    <row r="368" spans="1:61" x14ac:dyDescent="0.2">
      <c r="A368" s="34"/>
      <c r="B368" s="89"/>
      <c r="C368" s="91"/>
      <c r="D368" s="19"/>
      <c r="E368" s="55">
        <f t="shared" si="420"/>
        <v>65</v>
      </c>
      <c r="F368" s="27">
        <f t="shared" si="416"/>
        <v>15091.831248654682</v>
      </c>
      <c r="G368" s="27">
        <f t="shared" si="417"/>
        <v>754.59156243273412</v>
      </c>
      <c r="H368" s="28">
        <f t="shared" si="418"/>
        <v>25</v>
      </c>
      <c r="I368" s="27">
        <f t="shared" ref="I368:I388" si="454">$B$304</f>
        <v>1000000</v>
      </c>
      <c r="J368" s="56">
        <f t="shared" si="453"/>
        <v>8.9920000000000009</v>
      </c>
      <c r="K368" s="52">
        <f t="shared" si="421"/>
        <v>8992</v>
      </c>
      <c r="L368" s="28"/>
      <c r="M368" s="96">
        <f t="shared" ref="M368:M388" si="455">M273</f>
        <v>483.47902733288441</v>
      </c>
      <c r="N368" s="9">
        <v>0</v>
      </c>
      <c r="O368" s="30">
        <f t="shared" si="408"/>
        <v>8.8542292613119145E-4</v>
      </c>
      <c r="P368" s="30">
        <f t="shared" si="422"/>
        <v>4.2808341510414485E-4</v>
      </c>
      <c r="Q368" s="30">
        <f t="shared" si="423"/>
        <v>0</v>
      </c>
      <c r="R368" s="30">
        <f t="shared" si="424"/>
        <v>4.573395110270466E-4</v>
      </c>
      <c r="S368" s="28"/>
      <c r="T368" s="52">
        <f t="shared" si="425"/>
        <v>8.0157337502656762</v>
      </c>
      <c r="U368" s="52">
        <f t="shared" si="419"/>
        <v>4.1123968831552027</v>
      </c>
      <c r="V368" s="19"/>
      <c r="W368" s="19"/>
      <c r="X368" s="53">
        <f t="shared" si="426"/>
        <v>6.9020907237624343</v>
      </c>
      <c r="Y368" s="53">
        <f t="shared" si="427"/>
        <v>-0.3451045361881217</v>
      </c>
      <c r="Z368" s="53">
        <f t="shared" si="427"/>
        <v>-1.1433487775676165E-2</v>
      </c>
      <c r="AA368" s="53">
        <f t="shared" si="428"/>
        <v>-428.08341510414488</v>
      </c>
      <c r="AB368" s="53">
        <f t="shared" si="429"/>
        <v>-421.53786240434624</v>
      </c>
      <c r="AC368" s="53">
        <f t="shared" si="430"/>
        <v>6.8350089463327262</v>
      </c>
      <c r="AD368" s="53">
        <f t="shared" si="410"/>
        <v>1.1963639645585289</v>
      </c>
      <c r="AE368" s="53">
        <f t="shared" si="431"/>
        <v>-413.50648949345498</v>
      </c>
      <c r="AF368" s="19"/>
      <c r="AG368" s="46"/>
      <c r="AH368" s="19"/>
      <c r="AI368" s="55">
        <f t="shared" si="432"/>
        <v>65</v>
      </c>
      <c r="AJ368" s="27">
        <f t="shared" si="433"/>
        <v>15091.831248654682</v>
      </c>
      <c r="AK368" s="27">
        <f t="shared" si="433"/>
        <v>754.59156243273412</v>
      </c>
      <c r="AL368" s="28">
        <f t="shared" si="434"/>
        <v>25</v>
      </c>
      <c r="AM368" s="27">
        <f t="shared" si="435"/>
        <v>1000000</v>
      </c>
      <c r="AN368" s="56">
        <f t="shared" si="435"/>
        <v>8.9920000000000009</v>
      </c>
      <c r="AO368" s="52">
        <f t="shared" si="436"/>
        <v>8992</v>
      </c>
      <c r="AP368" s="28"/>
      <c r="AQ368" s="9">
        <f t="shared" ref="AQ368:AQ388" si="456">AQ83</f>
        <v>413.67674276169924</v>
      </c>
      <c r="AR368" s="9">
        <f t="shared" si="437"/>
        <v>0</v>
      </c>
      <c r="AS368" s="30">
        <f t="shared" si="438"/>
        <v>2.8803562714158808E-3</v>
      </c>
      <c r="AT368" s="30">
        <f t="shared" si="439"/>
        <v>1.1915364003525547E-3</v>
      </c>
      <c r="AU368" s="30">
        <f t="shared" si="440"/>
        <v>0</v>
      </c>
      <c r="AV368" s="30">
        <f t="shared" si="441"/>
        <v>1.6888198710633261E-3</v>
      </c>
      <c r="AW368" s="28"/>
      <c r="AX368" s="52">
        <f t="shared" si="442"/>
        <v>26.075865325127968</v>
      </c>
      <c r="AY368" s="52">
        <f t="shared" si="443"/>
        <v>15.185868280601428</v>
      </c>
      <c r="AZ368" s="19"/>
      <c r="BA368" s="19"/>
      <c r="BB368" s="53">
        <f t="shared" si="444"/>
        <v>6.9020907237624343</v>
      </c>
      <c r="BC368" s="53">
        <f t="shared" si="445"/>
        <v>-0.3451045361881217</v>
      </c>
      <c r="BD368" s="53">
        <f t="shared" si="445"/>
        <v>-1.1433487775676165E-2</v>
      </c>
      <c r="BE368" s="53">
        <f t="shared" si="446"/>
        <v>-1191.5364003525547</v>
      </c>
      <c r="BF368" s="53">
        <f t="shared" si="447"/>
        <v>-1184.990847652756</v>
      </c>
      <c r="BG368" s="53">
        <f t="shared" si="448"/>
        <v>6.8350089463327262</v>
      </c>
      <c r="BH368" s="53">
        <f t="shared" si="415"/>
        <v>2.6790309411774111</v>
      </c>
      <c r="BI368" s="53">
        <f t="shared" si="449"/>
        <v>-1175.4768077652459</v>
      </c>
    </row>
    <row r="369" spans="1:61" x14ac:dyDescent="0.2">
      <c r="A369" s="34"/>
      <c r="B369" s="89"/>
      <c r="C369" s="91"/>
      <c r="D369" s="19"/>
      <c r="E369" s="55">
        <f t="shared" si="420"/>
        <v>66</v>
      </c>
      <c r="F369" s="27">
        <f t="shared" si="416"/>
        <v>15091.831248654682</v>
      </c>
      <c r="G369" s="27">
        <f t="shared" si="417"/>
        <v>754.59156243273412</v>
      </c>
      <c r="H369" s="28">
        <f t="shared" si="418"/>
        <v>25</v>
      </c>
      <c r="I369" s="27">
        <f t="shared" si="454"/>
        <v>1000000</v>
      </c>
      <c r="J369" s="56">
        <f t="shared" si="453"/>
        <v>8.9039999999999999</v>
      </c>
      <c r="K369" s="52">
        <f t="shared" si="421"/>
        <v>8904</v>
      </c>
      <c r="L369" s="28"/>
      <c r="M369" s="96">
        <f t="shared" si="455"/>
        <v>508.82090161880569</v>
      </c>
      <c r="N369" s="9">
        <v>0</v>
      </c>
      <c r="O369" s="30">
        <f t="shared" ref="O369:O388" si="457">R368</f>
        <v>4.573395110270466E-4</v>
      </c>
      <c r="P369" s="30">
        <f t="shared" si="422"/>
        <v>2.3270390234668558E-4</v>
      </c>
      <c r="Q369" s="30">
        <f t="shared" si="423"/>
        <v>0</v>
      </c>
      <c r="R369" s="30">
        <f t="shared" si="424"/>
        <v>2.2463560868036102E-4</v>
      </c>
      <c r="S369" s="28"/>
      <c r="T369" s="52">
        <f t="shared" si="425"/>
        <v>4.1123968831552027</v>
      </c>
      <c r="U369" s="52">
        <f t="shared" si="419"/>
        <v>2.0001554596899345</v>
      </c>
      <c r="V369" s="19"/>
      <c r="W369" s="19"/>
      <c r="X369" s="53">
        <f t="shared" si="426"/>
        <v>3.3901626986428375</v>
      </c>
      <c r="Y369" s="53">
        <f t="shared" si="427"/>
        <v>-0.16950813493214187</v>
      </c>
      <c r="Z369" s="53">
        <f t="shared" si="427"/>
        <v>-5.6158902170090255E-3</v>
      </c>
      <c r="AA369" s="53">
        <f t="shared" si="428"/>
        <v>-232.7039023466856</v>
      </c>
      <c r="AB369" s="53">
        <f t="shared" si="429"/>
        <v>-229.4888636731919</v>
      </c>
      <c r="AC369" s="53">
        <f t="shared" si="430"/>
        <v>3.8895719455868516</v>
      </c>
      <c r="AD369" s="53">
        <f t="shared" ref="AD369:AD388" si="458">$B$20*SUM(T369,X369:Y369)</f>
        <v>0.60201517209590338</v>
      </c>
      <c r="AE369" s="53">
        <f t="shared" si="431"/>
        <v>-224.99727655550916</v>
      </c>
      <c r="AF369" s="19"/>
      <c r="AG369" s="46"/>
      <c r="AH369" s="19"/>
      <c r="AI369" s="55">
        <f t="shared" si="432"/>
        <v>66</v>
      </c>
      <c r="AJ369" s="27">
        <f t="shared" si="433"/>
        <v>15091.831248654682</v>
      </c>
      <c r="AK369" s="27">
        <f t="shared" si="433"/>
        <v>754.59156243273412</v>
      </c>
      <c r="AL369" s="28">
        <f t="shared" si="434"/>
        <v>25</v>
      </c>
      <c r="AM369" s="27">
        <f t="shared" si="435"/>
        <v>1000000</v>
      </c>
      <c r="AN369" s="56">
        <f t="shared" si="435"/>
        <v>8.9039999999999999</v>
      </c>
      <c r="AO369" s="52">
        <f t="shared" si="436"/>
        <v>8904</v>
      </c>
      <c r="AP369" s="28"/>
      <c r="AQ369" s="9">
        <f t="shared" si="456"/>
        <v>435.35988394759067</v>
      </c>
      <c r="AR369" s="9">
        <f t="shared" si="437"/>
        <v>0</v>
      </c>
      <c r="AS369" s="30">
        <f t="shared" si="438"/>
        <v>1.6888198710633261E-3</v>
      </c>
      <c r="AT369" s="30">
        <f t="shared" si="439"/>
        <v>7.3524442307451468E-4</v>
      </c>
      <c r="AU369" s="30">
        <f t="shared" si="440"/>
        <v>0</v>
      </c>
      <c r="AV369" s="30">
        <f t="shared" si="441"/>
        <v>9.5357544798881143E-4</v>
      </c>
      <c r="AW369" s="28"/>
      <c r="AX369" s="52">
        <f t="shared" si="442"/>
        <v>15.185868280601428</v>
      </c>
      <c r="AY369" s="52">
        <f t="shared" si="443"/>
        <v>8.4906357888923765</v>
      </c>
      <c r="AZ369" s="19"/>
      <c r="BA369" s="19"/>
      <c r="BB369" s="53">
        <f t="shared" si="444"/>
        <v>3.3901626986428375</v>
      </c>
      <c r="BC369" s="53">
        <f t="shared" si="445"/>
        <v>-0.16950813493214187</v>
      </c>
      <c r="BD369" s="53">
        <f t="shared" si="445"/>
        <v>-5.6158902170090255E-3</v>
      </c>
      <c r="BE369" s="53">
        <f t="shared" si="446"/>
        <v>-735.24442307451466</v>
      </c>
      <c r="BF369" s="53">
        <f t="shared" si="447"/>
        <v>-732.02938440102093</v>
      </c>
      <c r="BG369" s="53">
        <f t="shared" si="448"/>
        <v>3.8895719455868516</v>
      </c>
      <c r="BH369" s="53">
        <f t="shared" ref="BH369:BH388" si="459">$B$20*SUM(AX369,BB369:BC369)</f>
        <v>1.5111043605921646</v>
      </c>
      <c r="BI369" s="53">
        <f t="shared" si="449"/>
        <v>-726.62870809484195</v>
      </c>
    </row>
    <row r="370" spans="1:61" x14ac:dyDescent="0.2">
      <c r="A370" s="34"/>
      <c r="B370" s="89"/>
      <c r="C370" s="91"/>
      <c r="D370" s="19"/>
      <c r="E370" s="55">
        <f t="shared" si="420"/>
        <v>67</v>
      </c>
      <c r="F370" s="27">
        <f t="shared" ref="F370:F388" si="460">$B$307</f>
        <v>15091.831248654682</v>
      </c>
      <c r="G370" s="27">
        <f t="shared" ref="G370:G388" si="461">F370*$B$123</f>
        <v>754.59156243273412</v>
      </c>
      <c r="H370" s="28">
        <f t="shared" si="418"/>
        <v>25</v>
      </c>
      <c r="I370" s="27">
        <f t="shared" si="454"/>
        <v>1000000</v>
      </c>
      <c r="J370" s="56">
        <f t="shared" si="453"/>
        <v>8.7859999999999996</v>
      </c>
      <c r="K370" s="52">
        <f t="shared" si="421"/>
        <v>8786</v>
      </c>
      <c r="L370" s="28"/>
      <c r="M370" s="96">
        <f t="shared" si="455"/>
        <v>534.70201361296063</v>
      </c>
      <c r="N370" s="9">
        <v>0</v>
      </c>
      <c r="O370" s="30">
        <f t="shared" si="457"/>
        <v>2.2463560868036102E-4</v>
      </c>
      <c r="P370" s="30">
        <f t="shared" si="422"/>
        <v>1.201131122905621E-4</v>
      </c>
      <c r="Q370" s="30">
        <f t="shared" si="423"/>
        <v>0</v>
      </c>
      <c r="R370" s="30">
        <f t="shared" si="424"/>
        <v>1.0452249638979892E-4</v>
      </c>
      <c r="S370" s="28"/>
      <c r="T370" s="52">
        <f t="shared" si="425"/>
        <v>2.0001554596899345</v>
      </c>
      <c r="U370" s="52">
        <f t="shared" si="419"/>
        <v>0.91833465328077335</v>
      </c>
      <c r="V370" s="19"/>
      <c r="W370" s="19"/>
      <c r="X370" s="53">
        <f t="shared" si="426"/>
        <v>1.5774358772029635</v>
      </c>
      <c r="Y370" s="53">
        <f t="shared" si="427"/>
        <v>-7.8871793860148184E-2</v>
      </c>
      <c r="Z370" s="53">
        <f t="shared" si="427"/>
        <v>-2.613062409744973E-3</v>
      </c>
      <c r="AA370" s="53">
        <f t="shared" si="428"/>
        <v>-120.1131122905621</v>
      </c>
      <c r="AB370" s="53">
        <f t="shared" si="429"/>
        <v>-118.61716126962902</v>
      </c>
      <c r="AC370" s="53">
        <f t="shared" si="430"/>
        <v>2.0985025483191713</v>
      </c>
      <c r="AD370" s="53">
        <f t="shared" si="458"/>
        <v>0.28723134742418499</v>
      </c>
      <c r="AE370" s="53">
        <f t="shared" si="431"/>
        <v>-116.23142737388567</v>
      </c>
      <c r="AF370" s="19"/>
      <c r="AG370" s="46"/>
      <c r="AH370" s="19"/>
      <c r="AI370" s="55">
        <f t="shared" si="432"/>
        <v>67</v>
      </c>
      <c r="AJ370" s="27">
        <f t="shared" si="433"/>
        <v>15091.831248654682</v>
      </c>
      <c r="AK370" s="27">
        <f t="shared" si="433"/>
        <v>754.59156243273412</v>
      </c>
      <c r="AL370" s="28">
        <f t="shared" si="434"/>
        <v>25</v>
      </c>
      <c r="AM370" s="27">
        <f t="shared" si="435"/>
        <v>1000000</v>
      </c>
      <c r="AN370" s="56">
        <f t="shared" si="435"/>
        <v>8.7859999999999996</v>
      </c>
      <c r="AO370" s="52">
        <f t="shared" si="436"/>
        <v>8786</v>
      </c>
      <c r="AP370" s="28"/>
      <c r="AQ370" s="9">
        <f t="shared" si="456"/>
        <v>457.50441039758948</v>
      </c>
      <c r="AR370" s="9">
        <f t="shared" si="437"/>
        <v>0</v>
      </c>
      <c r="AS370" s="30">
        <f t="shared" si="438"/>
        <v>9.5357544798881143E-4</v>
      </c>
      <c r="AT370" s="30">
        <f t="shared" si="439"/>
        <v>4.3626497310173847E-4</v>
      </c>
      <c r="AU370" s="30">
        <f t="shared" si="440"/>
        <v>0</v>
      </c>
      <c r="AV370" s="30">
        <f t="shared" si="441"/>
        <v>5.1731047488707302E-4</v>
      </c>
      <c r="AW370" s="28"/>
      <c r="AX370" s="52">
        <f t="shared" si="442"/>
        <v>8.4906357888923765</v>
      </c>
      <c r="AY370" s="52">
        <f t="shared" si="443"/>
        <v>4.5450898323578235</v>
      </c>
      <c r="AZ370" s="19"/>
      <c r="BA370" s="19"/>
      <c r="BB370" s="53">
        <f t="shared" si="444"/>
        <v>1.5774358772029635</v>
      </c>
      <c r="BC370" s="53">
        <f t="shared" si="445"/>
        <v>-7.8871793860148184E-2</v>
      </c>
      <c r="BD370" s="53">
        <f t="shared" si="445"/>
        <v>-2.613062409744973E-3</v>
      </c>
      <c r="BE370" s="53">
        <f t="shared" si="446"/>
        <v>-436.26497310173846</v>
      </c>
      <c r="BF370" s="53">
        <f t="shared" si="447"/>
        <v>-434.76902208080537</v>
      </c>
      <c r="BG370" s="53">
        <f t="shared" si="448"/>
        <v>2.0985025483191713</v>
      </c>
      <c r="BH370" s="53">
        <f t="shared" si="459"/>
        <v>0.82007468838286168</v>
      </c>
      <c r="BI370" s="53">
        <f t="shared" si="449"/>
        <v>-431.85044484410332</v>
      </c>
    </row>
    <row r="371" spans="1:61" x14ac:dyDescent="0.2">
      <c r="A371" s="34"/>
      <c r="B371" s="89"/>
      <c r="C371" s="91"/>
      <c r="D371" s="19"/>
      <c r="E371" s="55">
        <f t="shared" si="420"/>
        <v>68</v>
      </c>
      <c r="F371" s="27">
        <f t="shared" si="460"/>
        <v>15091.831248654682</v>
      </c>
      <c r="G371" s="27">
        <f t="shared" si="461"/>
        <v>754.59156243273412</v>
      </c>
      <c r="H371" s="28">
        <f t="shared" si="418"/>
        <v>25</v>
      </c>
      <c r="I371" s="27">
        <f t="shared" si="454"/>
        <v>1000000</v>
      </c>
      <c r="J371" s="56">
        <f t="shared" si="453"/>
        <v>8.6370000000000005</v>
      </c>
      <c r="K371" s="52">
        <f t="shared" si="421"/>
        <v>8637</v>
      </c>
      <c r="L371" s="28"/>
      <c r="M371" s="96">
        <f t="shared" si="455"/>
        <v>561.14625297214752</v>
      </c>
      <c r="N371" s="9">
        <v>0</v>
      </c>
      <c r="O371" s="30">
        <f t="shared" si="457"/>
        <v>1.0452249638979892E-4</v>
      </c>
      <c r="P371" s="30">
        <f t="shared" si="422"/>
        <v>5.8652407200430479E-5</v>
      </c>
      <c r="Q371" s="30">
        <f t="shared" si="423"/>
        <v>0</v>
      </c>
      <c r="R371" s="30">
        <f t="shared" si="424"/>
        <v>4.5870089189368442E-5</v>
      </c>
      <c r="S371" s="28"/>
      <c r="T371" s="52">
        <f t="shared" si="425"/>
        <v>0.91833465328077335</v>
      </c>
      <c r="U371" s="52">
        <f t="shared" si="419"/>
        <v>0.39617996032857522</v>
      </c>
      <c r="V371" s="19"/>
      <c r="W371" s="19"/>
      <c r="X371" s="53">
        <f t="shared" si="426"/>
        <v>0.69226364540668794</v>
      </c>
      <c r="Y371" s="53">
        <f t="shared" si="427"/>
        <v>-3.46131822703344E-2</v>
      </c>
      <c r="Z371" s="53">
        <f t="shared" si="427"/>
        <v>-1.1467522297342111E-3</v>
      </c>
      <c r="AA371" s="53">
        <f t="shared" si="428"/>
        <v>-58.652407200430481</v>
      </c>
      <c r="AB371" s="53">
        <f t="shared" si="429"/>
        <v>-57.995903489523862</v>
      </c>
      <c r="AC371" s="53">
        <f t="shared" si="430"/>
        <v>1.0708876565469585</v>
      </c>
      <c r="AD371" s="53">
        <f t="shared" si="458"/>
        <v>0.12938228484486308</v>
      </c>
      <c r="AE371" s="53">
        <f t="shared" si="431"/>
        <v>-56.795633548132038</v>
      </c>
      <c r="AF371" s="19"/>
      <c r="AG371" s="46"/>
      <c r="AH371" s="19"/>
      <c r="AI371" s="55">
        <f t="shared" si="432"/>
        <v>68</v>
      </c>
      <c r="AJ371" s="27">
        <f t="shared" si="433"/>
        <v>15091.831248654682</v>
      </c>
      <c r="AK371" s="27">
        <f t="shared" si="433"/>
        <v>754.59156243273412</v>
      </c>
      <c r="AL371" s="28">
        <f t="shared" si="434"/>
        <v>25</v>
      </c>
      <c r="AM371" s="27">
        <f t="shared" si="435"/>
        <v>1000000</v>
      </c>
      <c r="AN371" s="56">
        <f t="shared" si="435"/>
        <v>8.6370000000000005</v>
      </c>
      <c r="AO371" s="52">
        <f t="shared" si="436"/>
        <v>8637</v>
      </c>
      <c r="AP371" s="28"/>
      <c r="AQ371" s="9">
        <f t="shared" si="456"/>
        <v>480.13076269929377</v>
      </c>
      <c r="AR371" s="9">
        <f t="shared" si="437"/>
        <v>0</v>
      </c>
      <c r="AS371" s="30">
        <f t="shared" si="438"/>
        <v>5.1731047488707302E-4</v>
      </c>
      <c r="AT371" s="30">
        <f t="shared" si="439"/>
        <v>2.483766728598642E-4</v>
      </c>
      <c r="AU371" s="30">
        <f t="shared" si="440"/>
        <v>0</v>
      </c>
      <c r="AV371" s="30">
        <f t="shared" si="441"/>
        <v>2.6893380202720881E-4</v>
      </c>
      <c r="AW371" s="28"/>
      <c r="AX371" s="52">
        <f t="shared" si="442"/>
        <v>4.5450898323578235</v>
      </c>
      <c r="AY371" s="52">
        <f t="shared" si="443"/>
        <v>2.3227812481090027</v>
      </c>
      <c r="AZ371" s="19"/>
      <c r="BA371" s="19"/>
      <c r="BB371" s="53">
        <f t="shared" si="444"/>
        <v>0.69226364540668794</v>
      </c>
      <c r="BC371" s="53">
        <f t="shared" si="445"/>
        <v>-3.46131822703344E-2</v>
      </c>
      <c r="BD371" s="53">
        <f t="shared" si="445"/>
        <v>-1.1467522297342111E-3</v>
      </c>
      <c r="BE371" s="53">
        <f t="shared" si="446"/>
        <v>-248.37667285986421</v>
      </c>
      <c r="BF371" s="53">
        <f t="shared" si="447"/>
        <v>-247.72016914895761</v>
      </c>
      <c r="BG371" s="53">
        <f t="shared" si="448"/>
        <v>1.0708876565469585</v>
      </c>
      <c r="BH371" s="53">
        <f t="shared" si="459"/>
        <v>0.42712486296558994</v>
      </c>
      <c r="BI371" s="53">
        <f t="shared" si="449"/>
        <v>-246.22215662944504</v>
      </c>
    </row>
    <row r="372" spans="1:61" x14ac:dyDescent="0.2">
      <c r="A372" s="34"/>
      <c r="B372" s="89"/>
      <c r="C372" s="91"/>
      <c r="D372" s="19"/>
      <c r="E372" s="55">
        <f t="shared" si="420"/>
        <v>69</v>
      </c>
      <c r="F372" s="27">
        <f t="shared" si="460"/>
        <v>15091.831248654682</v>
      </c>
      <c r="G372" s="27">
        <f t="shared" si="461"/>
        <v>754.59156243273412</v>
      </c>
      <c r="H372" s="28">
        <f t="shared" si="418"/>
        <v>25</v>
      </c>
      <c r="I372" s="27">
        <f t="shared" si="454"/>
        <v>1000000</v>
      </c>
      <c r="J372" s="56">
        <f t="shared" si="453"/>
        <v>8.4550000000000001</v>
      </c>
      <c r="K372" s="52">
        <f t="shared" si="421"/>
        <v>8455</v>
      </c>
      <c r="L372" s="28"/>
      <c r="M372" s="96">
        <f t="shared" si="455"/>
        <v>588.07578968269388</v>
      </c>
      <c r="N372" s="9">
        <v>0</v>
      </c>
      <c r="O372" s="30">
        <f t="shared" si="457"/>
        <v>4.5870089189368442E-5</v>
      </c>
      <c r="P372" s="30">
        <f t="shared" si="422"/>
        <v>2.6975088922853447E-5</v>
      </c>
      <c r="Q372" s="30">
        <f t="shared" si="423"/>
        <v>0</v>
      </c>
      <c r="R372" s="30">
        <f t="shared" si="424"/>
        <v>1.8895000266514995E-5</v>
      </c>
      <c r="S372" s="28"/>
      <c r="T372" s="52">
        <f t="shared" si="425"/>
        <v>0.39617996032857522</v>
      </c>
      <c r="U372" s="52">
        <f t="shared" si="419"/>
        <v>0.15975722725338429</v>
      </c>
      <c r="V372" s="19"/>
      <c r="W372" s="19"/>
      <c r="X372" s="53">
        <f t="shared" si="426"/>
        <v>0.28516015546552953</v>
      </c>
      <c r="Y372" s="53">
        <f t="shared" si="427"/>
        <v>-1.4258007773276477E-2</v>
      </c>
      <c r="Z372" s="53">
        <f t="shared" si="427"/>
        <v>-4.7237500666287487E-4</v>
      </c>
      <c r="AA372" s="53">
        <f t="shared" si="428"/>
        <v>-26.975088922853448</v>
      </c>
      <c r="AB372" s="53">
        <f t="shared" si="429"/>
        <v>-26.704659150167856</v>
      </c>
      <c r="AC372" s="53">
        <f t="shared" si="430"/>
        <v>0.51492919722258312</v>
      </c>
      <c r="AD372" s="53">
        <f t="shared" si="458"/>
        <v>5.4764861936690161E-2</v>
      </c>
      <c r="AE372" s="53">
        <f t="shared" si="431"/>
        <v>-26.134965091008585</v>
      </c>
      <c r="AF372" s="19"/>
      <c r="AG372" s="46"/>
      <c r="AH372" s="19"/>
      <c r="AI372" s="55">
        <f t="shared" si="432"/>
        <v>69</v>
      </c>
      <c r="AJ372" s="27">
        <f t="shared" si="433"/>
        <v>15091.831248654682</v>
      </c>
      <c r="AK372" s="27">
        <f t="shared" si="433"/>
        <v>754.59156243273412</v>
      </c>
      <c r="AL372" s="28">
        <f t="shared" si="434"/>
        <v>25</v>
      </c>
      <c r="AM372" s="27">
        <f t="shared" si="435"/>
        <v>1000000</v>
      </c>
      <c r="AN372" s="56">
        <f t="shared" si="435"/>
        <v>8.4550000000000001</v>
      </c>
      <c r="AO372" s="52">
        <f t="shared" si="436"/>
        <v>8455</v>
      </c>
      <c r="AP372" s="28"/>
      <c r="AQ372" s="9">
        <f t="shared" si="456"/>
        <v>503.17234754725501</v>
      </c>
      <c r="AR372" s="9">
        <f t="shared" si="437"/>
        <v>0</v>
      </c>
      <c r="AS372" s="30">
        <f t="shared" si="438"/>
        <v>2.6893380202720881E-4</v>
      </c>
      <c r="AT372" s="30">
        <f t="shared" si="439"/>
        <v>1.353200525008394E-4</v>
      </c>
      <c r="AU372" s="30">
        <f t="shared" si="440"/>
        <v>0</v>
      </c>
      <c r="AV372" s="30">
        <f t="shared" si="441"/>
        <v>1.3361374952636942E-4</v>
      </c>
      <c r="AW372" s="28"/>
      <c r="AX372" s="52">
        <f t="shared" si="442"/>
        <v>2.3227812481090027</v>
      </c>
      <c r="AY372" s="52">
        <f t="shared" si="443"/>
        <v>1.1297042522454535</v>
      </c>
      <c r="AZ372" s="19"/>
      <c r="BA372" s="19"/>
      <c r="BB372" s="53">
        <f t="shared" si="444"/>
        <v>0.28516015546552953</v>
      </c>
      <c r="BC372" s="53">
        <f t="shared" si="445"/>
        <v>-1.4258007773276477E-2</v>
      </c>
      <c r="BD372" s="53">
        <f t="shared" si="445"/>
        <v>-4.7237500666287487E-4</v>
      </c>
      <c r="BE372" s="53">
        <f t="shared" si="446"/>
        <v>-135.32005250083938</v>
      </c>
      <c r="BF372" s="53">
        <f t="shared" si="447"/>
        <v>-135.04962272815379</v>
      </c>
      <c r="BG372" s="53">
        <f t="shared" si="448"/>
        <v>0.51492919722258312</v>
      </c>
      <c r="BH372" s="53">
        <f t="shared" si="459"/>
        <v>0.21293137886724203</v>
      </c>
      <c r="BI372" s="53">
        <f t="shared" si="449"/>
        <v>-134.32176215206397</v>
      </c>
    </row>
    <row r="373" spans="1:61" x14ac:dyDescent="0.2">
      <c r="A373" s="34"/>
      <c r="B373" s="89"/>
      <c r="C373" s="91"/>
      <c r="D373" s="19"/>
      <c r="E373" s="55">
        <f t="shared" si="420"/>
        <v>70</v>
      </c>
      <c r="F373" s="27">
        <f t="shared" si="460"/>
        <v>15091.831248654682</v>
      </c>
      <c r="G373" s="27">
        <f t="shared" si="461"/>
        <v>754.59156243273412</v>
      </c>
      <c r="H373" s="28">
        <f t="shared" si="418"/>
        <v>25</v>
      </c>
      <c r="I373" s="27">
        <f t="shared" si="454"/>
        <v>1000000</v>
      </c>
      <c r="J373" s="56">
        <f t="shared" si="453"/>
        <v>8.2390000000000008</v>
      </c>
      <c r="K373" s="52">
        <f t="shared" si="421"/>
        <v>8239.0000000000018</v>
      </c>
      <c r="L373" s="28"/>
      <c r="M373" s="96">
        <f t="shared" si="455"/>
        <v>615.42359159128341</v>
      </c>
      <c r="N373" s="9">
        <v>0</v>
      </c>
      <c r="O373" s="30">
        <f t="shared" si="457"/>
        <v>1.8895000266514995E-5</v>
      </c>
      <c r="P373" s="30">
        <f t="shared" si="422"/>
        <v>1.1628428927136916E-5</v>
      </c>
      <c r="Q373" s="30">
        <f t="shared" si="423"/>
        <v>0</v>
      </c>
      <c r="R373" s="30">
        <f t="shared" si="424"/>
        <v>7.2665713393780786E-6</v>
      </c>
      <c r="S373" s="28"/>
      <c r="T373" s="52">
        <f t="shared" si="425"/>
        <v>0.15975722725338429</v>
      </c>
      <c r="U373" s="52">
        <f t="shared" si="419"/>
        <v>5.9869281265136E-2</v>
      </c>
      <c r="V373" s="19"/>
      <c r="W373" s="19"/>
      <c r="X373" s="53">
        <f t="shared" si="426"/>
        <v>0.10966586841020459</v>
      </c>
      <c r="Y373" s="53">
        <f t="shared" si="427"/>
        <v>-5.4832934205102301E-3</v>
      </c>
      <c r="Z373" s="53">
        <f t="shared" si="427"/>
        <v>-1.8166428348445195E-4</v>
      </c>
      <c r="AA373" s="53">
        <f t="shared" si="428"/>
        <v>-11.628428927136916</v>
      </c>
      <c r="AB373" s="53">
        <f t="shared" si="429"/>
        <v>-11.524428016430706</v>
      </c>
      <c r="AC373" s="53">
        <f t="shared" si="430"/>
        <v>0.23215569690029314</v>
      </c>
      <c r="AD373" s="53">
        <f t="shared" si="458"/>
        <v>2.166843729675956E-2</v>
      </c>
      <c r="AE373" s="53">
        <f t="shared" si="431"/>
        <v>-11.270603882233655</v>
      </c>
      <c r="AF373" s="19"/>
      <c r="AG373" s="46"/>
      <c r="AH373" s="19"/>
      <c r="AI373" s="55">
        <f t="shared" si="432"/>
        <v>70</v>
      </c>
      <c r="AJ373" s="27">
        <f t="shared" si="433"/>
        <v>15091.831248654682</v>
      </c>
      <c r="AK373" s="27">
        <f t="shared" si="433"/>
        <v>754.59156243273412</v>
      </c>
      <c r="AL373" s="28">
        <f t="shared" si="434"/>
        <v>25</v>
      </c>
      <c r="AM373" s="27">
        <f t="shared" si="435"/>
        <v>1000000</v>
      </c>
      <c r="AN373" s="56">
        <f t="shared" si="435"/>
        <v>8.2390000000000008</v>
      </c>
      <c r="AO373" s="52">
        <f t="shared" si="436"/>
        <v>8239.0000000000018</v>
      </c>
      <c r="AP373" s="28"/>
      <c r="AQ373" s="9">
        <f t="shared" si="456"/>
        <v>526.5718105552919</v>
      </c>
      <c r="AR373" s="9">
        <f t="shared" si="437"/>
        <v>0</v>
      </c>
      <c r="AS373" s="30">
        <f t="shared" si="438"/>
        <v>1.3361374952636942E-4</v>
      </c>
      <c r="AT373" s="30">
        <f t="shared" si="439"/>
        <v>7.0357234003181623E-5</v>
      </c>
      <c r="AU373" s="30">
        <f t="shared" si="440"/>
        <v>0</v>
      </c>
      <c r="AV373" s="30">
        <f t="shared" si="441"/>
        <v>6.3256515523187797E-5</v>
      </c>
      <c r="AW373" s="28"/>
      <c r="AX373" s="52">
        <f t="shared" si="442"/>
        <v>1.1297042522454535</v>
      </c>
      <c r="AY373" s="52">
        <f t="shared" si="443"/>
        <v>0.52117043139554442</v>
      </c>
      <c r="AZ373" s="19"/>
      <c r="BA373" s="19"/>
      <c r="BB373" s="53">
        <f t="shared" si="444"/>
        <v>0.10966586841020459</v>
      </c>
      <c r="BC373" s="53">
        <f t="shared" si="445"/>
        <v>-5.4832934205102301E-3</v>
      </c>
      <c r="BD373" s="53">
        <f t="shared" si="445"/>
        <v>-1.8166428348445195E-4</v>
      </c>
      <c r="BE373" s="53">
        <f t="shared" si="446"/>
        <v>-70.357234003181617</v>
      </c>
      <c r="BF373" s="53">
        <f t="shared" si="447"/>
        <v>-70.253233092475412</v>
      </c>
      <c r="BG373" s="53">
        <f t="shared" si="448"/>
        <v>0.23215569690029314</v>
      </c>
      <c r="BH373" s="53">
        <f t="shared" si="459"/>
        <v>0.10129733795367163</v>
      </c>
      <c r="BI373" s="53">
        <f t="shared" si="449"/>
        <v>-69.919780057621452</v>
      </c>
    </row>
    <row r="374" spans="1:61" x14ac:dyDescent="0.2">
      <c r="A374" s="34"/>
      <c r="B374" s="89"/>
      <c r="C374" s="91"/>
      <c r="D374" s="19"/>
      <c r="E374" s="55">
        <f t="shared" si="420"/>
        <v>71</v>
      </c>
      <c r="F374" s="27">
        <f t="shared" si="460"/>
        <v>15091.831248654682</v>
      </c>
      <c r="G374" s="27">
        <f t="shared" si="461"/>
        <v>754.59156243273412</v>
      </c>
      <c r="H374" s="28">
        <f t="shared" si="418"/>
        <v>25</v>
      </c>
      <c r="I374" s="27">
        <f t="shared" si="454"/>
        <v>1000000</v>
      </c>
      <c r="J374" s="56">
        <f t="shared" si="453"/>
        <v>7.9859999999999998</v>
      </c>
      <c r="K374" s="52">
        <f t="shared" si="421"/>
        <v>7986</v>
      </c>
      <c r="L374" s="28"/>
      <c r="M374" s="96">
        <f t="shared" si="455"/>
        <v>643.13518343898352</v>
      </c>
      <c r="N374" s="9">
        <v>0</v>
      </c>
      <c r="O374" s="30">
        <f t="shared" si="457"/>
        <v>7.2665713393780786E-6</v>
      </c>
      <c r="P374" s="30">
        <f t="shared" si="422"/>
        <v>4.6733876913233806E-6</v>
      </c>
      <c r="Q374" s="30">
        <f t="shared" si="423"/>
        <v>0</v>
      </c>
      <c r="R374" s="30">
        <f t="shared" si="424"/>
        <v>2.593183648054698E-6</v>
      </c>
      <c r="S374" s="28"/>
      <c r="T374" s="52">
        <f t="shared" si="425"/>
        <v>5.9869281265136E-2</v>
      </c>
      <c r="U374" s="52">
        <f t="shared" si="419"/>
        <v>2.0709164613364819E-2</v>
      </c>
      <c r="V374" s="19"/>
      <c r="W374" s="19"/>
      <c r="X374" s="53">
        <f t="shared" si="426"/>
        <v>3.9135890013212236E-2</v>
      </c>
      <c r="Y374" s="53">
        <f t="shared" si="427"/>
        <v>-1.9567945006606119E-3</v>
      </c>
      <c r="Z374" s="53">
        <f t="shared" si="427"/>
        <v>-6.4829591201367455E-5</v>
      </c>
      <c r="AA374" s="53">
        <f t="shared" si="428"/>
        <v>-4.6733876913233807</v>
      </c>
      <c r="AB374" s="53">
        <f t="shared" si="429"/>
        <v>-4.6362734254020301</v>
      </c>
      <c r="AC374" s="53">
        <f t="shared" si="430"/>
        <v>9.7645068479543726E-2</v>
      </c>
      <c r="AD374" s="53">
        <f t="shared" si="458"/>
        <v>7.9672965164342326E-3</v>
      </c>
      <c r="AE374" s="53">
        <f t="shared" si="431"/>
        <v>-4.530661060406052</v>
      </c>
      <c r="AF374" s="19"/>
      <c r="AG374" s="46"/>
      <c r="AH374" s="19"/>
      <c r="AI374" s="55">
        <f t="shared" si="432"/>
        <v>71</v>
      </c>
      <c r="AJ374" s="27">
        <f t="shared" si="433"/>
        <v>15091.831248654682</v>
      </c>
      <c r="AK374" s="27">
        <f t="shared" si="433"/>
        <v>754.59156243273412</v>
      </c>
      <c r="AL374" s="28">
        <f t="shared" si="434"/>
        <v>25</v>
      </c>
      <c r="AM374" s="27">
        <f t="shared" si="435"/>
        <v>1000000</v>
      </c>
      <c r="AN374" s="56">
        <f t="shared" si="435"/>
        <v>7.9859999999999998</v>
      </c>
      <c r="AO374" s="52">
        <f t="shared" si="436"/>
        <v>7986</v>
      </c>
      <c r="AP374" s="28"/>
      <c r="AQ374" s="9">
        <f t="shared" si="456"/>
        <v>550.28254132998029</v>
      </c>
      <c r="AR374" s="9">
        <f t="shared" si="437"/>
        <v>0</v>
      </c>
      <c r="AS374" s="30">
        <f t="shared" si="438"/>
        <v>6.3256515523187797E-5</v>
      </c>
      <c r="AT374" s="30">
        <f t="shared" si="439"/>
        <v>3.480895611777913E-5</v>
      </c>
      <c r="AU374" s="30">
        <f t="shared" si="440"/>
        <v>0</v>
      </c>
      <c r="AV374" s="30">
        <f t="shared" si="441"/>
        <v>2.8447559405408667E-5</v>
      </c>
      <c r="AW374" s="28"/>
      <c r="AX374" s="52">
        <f t="shared" si="442"/>
        <v>0.52117043139554442</v>
      </c>
      <c r="AY374" s="52">
        <f t="shared" si="443"/>
        <v>0.22718220941159362</v>
      </c>
      <c r="AZ374" s="19"/>
      <c r="BA374" s="19"/>
      <c r="BB374" s="53">
        <f t="shared" si="444"/>
        <v>3.9135890013212236E-2</v>
      </c>
      <c r="BC374" s="53">
        <f t="shared" si="445"/>
        <v>-1.9567945006606119E-3</v>
      </c>
      <c r="BD374" s="53">
        <f t="shared" si="445"/>
        <v>-6.4829591201367455E-5</v>
      </c>
      <c r="BE374" s="53">
        <f t="shared" si="446"/>
        <v>-34.808956117779132</v>
      </c>
      <c r="BF374" s="53">
        <f t="shared" si="447"/>
        <v>-34.771841851857779</v>
      </c>
      <c r="BG374" s="53">
        <f t="shared" si="448"/>
        <v>9.7645068479543726E-2</v>
      </c>
      <c r="BH374" s="53">
        <f t="shared" si="459"/>
        <v>4.5838337418852508E-2</v>
      </c>
      <c r="BI374" s="53">
        <f t="shared" si="449"/>
        <v>-34.628358445959385</v>
      </c>
    </row>
    <row r="375" spans="1:61" x14ac:dyDescent="0.2">
      <c r="A375" s="34"/>
      <c r="B375" s="89"/>
      <c r="C375" s="91"/>
      <c r="D375" s="19"/>
      <c r="E375" s="55">
        <f t="shared" si="420"/>
        <v>72</v>
      </c>
      <c r="F375" s="27">
        <f t="shared" si="460"/>
        <v>15091.831248654682</v>
      </c>
      <c r="G375" s="27">
        <f t="shared" si="461"/>
        <v>754.59156243273412</v>
      </c>
      <c r="H375" s="28">
        <f t="shared" si="418"/>
        <v>25</v>
      </c>
      <c r="I375" s="27">
        <f t="shared" si="454"/>
        <v>1000000</v>
      </c>
      <c r="J375" s="56">
        <f t="shared" si="453"/>
        <v>7.6959999999999997</v>
      </c>
      <c r="K375" s="52">
        <f t="shared" si="421"/>
        <v>7696</v>
      </c>
      <c r="L375" s="28"/>
      <c r="M375" s="96">
        <f t="shared" si="455"/>
        <v>671.18473729163918</v>
      </c>
      <c r="N375" s="9">
        <v>0</v>
      </c>
      <c r="O375" s="30">
        <f t="shared" si="457"/>
        <v>2.593183648054698E-6</v>
      </c>
      <c r="P375" s="30">
        <f t="shared" si="422"/>
        <v>1.740505285568567E-6</v>
      </c>
      <c r="Q375" s="30">
        <f t="shared" si="423"/>
        <v>0</v>
      </c>
      <c r="R375" s="30">
        <f t="shared" si="424"/>
        <v>8.5267836248613103E-7</v>
      </c>
      <c r="S375" s="28"/>
      <c r="T375" s="52">
        <f t="shared" si="425"/>
        <v>2.0709164613364819E-2</v>
      </c>
      <c r="U375" s="52">
        <f t="shared" si="419"/>
        <v>6.5622126776932648E-3</v>
      </c>
      <c r="V375" s="19"/>
      <c r="W375" s="19"/>
      <c r="X375" s="53">
        <f t="shared" si="426"/>
        <v>1.2868477956019897E-2</v>
      </c>
      <c r="Y375" s="53">
        <f t="shared" si="427"/>
        <v>-6.4342389780099485E-4</v>
      </c>
      <c r="Z375" s="53">
        <f t="shared" si="427"/>
        <v>-2.1316959062153276E-5</v>
      </c>
      <c r="AA375" s="53">
        <f t="shared" si="428"/>
        <v>-1.740505285568567</v>
      </c>
      <c r="AB375" s="53">
        <f t="shared" si="429"/>
        <v>-1.7283015484694102</v>
      </c>
      <c r="AC375" s="53">
        <f t="shared" si="430"/>
        <v>3.8073697360844379E-2</v>
      </c>
      <c r="AD375" s="53">
        <f t="shared" si="458"/>
        <v>2.7037720197492249E-3</v>
      </c>
      <c r="AE375" s="53">
        <f t="shared" si="431"/>
        <v>-1.6875240790888166</v>
      </c>
      <c r="AF375" s="19"/>
      <c r="AG375" s="46"/>
      <c r="AH375" s="19"/>
      <c r="AI375" s="55">
        <f t="shared" si="432"/>
        <v>72</v>
      </c>
      <c r="AJ375" s="27">
        <f t="shared" si="433"/>
        <v>15091.831248654682</v>
      </c>
      <c r="AK375" s="27">
        <f t="shared" si="433"/>
        <v>754.59156243273412</v>
      </c>
      <c r="AL375" s="28">
        <f t="shared" si="434"/>
        <v>25</v>
      </c>
      <c r="AM375" s="27">
        <f t="shared" si="435"/>
        <v>1000000</v>
      </c>
      <c r="AN375" s="56">
        <f t="shared" si="435"/>
        <v>7.6959999999999997</v>
      </c>
      <c r="AO375" s="52">
        <f t="shared" si="436"/>
        <v>7696</v>
      </c>
      <c r="AP375" s="28"/>
      <c r="AQ375" s="9">
        <f t="shared" si="456"/>
        <v>574.28244084515882</v>
      </c>
      <c r="AR375" s="9">
        <f t="shared" si="437"/>
        <v>0</v>
      </c>
      <c r="AS375" s="30">
        <f t="shared" si="438"/>
        <v>2.8447559405408667E-5</v>
      </c>
      <c r="AT375" s="30">
        <f t="shared" si="439"/>
        <v>1.6336933851425744E-5</v>
      </c>
      <c r="AU375" s="30">
        <f t="shared" si="440"/>
        <v>0</v>
      </c>
      <c r="AV375" s="30">
        <f t="shared" si="441"/>
        <v>1.2110625553982923E-5</v>
      </c>
      <c r="AW375" s="28"/>
      <c r="AX375" s="52">
        <f t="shared" si="442"/>
        <v>0.22718220941159362</v>
      </c>
      <c r="AY375" s="52">
        <f t="shared" si="443"/>
        <v>9.3203374263452571E-2</v>
      </c>
      <c r="AZ375" s="19"/>
      <c r="BA375" s="19"/>
      <c r="BB375" s="53">
        <f t="shared" si="444"/>
        <v>1.2868477956019897E-2</v>
      </c>
      <c r="BC375" s="53">
        <f t="shared" si="445"/>
        <v>-6.4342389780099485E-4</v>
      </c>
      <c r="BD375" s="53">
        <f t="shared" si="445"/>
        <v>-2.1316959062153276E-5</v>
      </c>
      <c r="BE375" s="53">
        <f t="shared" si="446"/>
        <v>-16.336933851425744</v>
      </c>
      <c r="BF375" s="53">
        <f t="shared" si="447"/>
        <v>-16.324730114326588</v>
      </c>
      <c r="BG375" s="53">
        <f t="shared" si="448"/>
        <v>3.8073697360844379E-2</v>
      </c>
      <c r="BH375" s="53">
        <f t="shared" si="459"/>
        <v>1.9654410713344631E-2</v>
      </c>
      <c r="BI375" s="53">
        <f t="shared" si="449"/>
        <v>-16.267002006252401</v>
      </c>
    </row>
    <row r="376" spans="1:61" x14ac:dyDescent="0.2">
      <c r="A376" s="34"/>
      <c r="B376" s="89"/>
      <c r="C376" s="91"/>
      <c r="D376" s="19"/>
      <c r="E376" s="55">
        <f t="shared" si="420"/>
        <v>73</v>
      </c>
      <c r="F376" s="27">
        <f t="shared" si="460"/>
        <v>15091.831248654682</v>
      </c>
      <c r="G376" s="27">
        <f t="shared" si="461"/>
        <v>754.59156243273412</v>
      </c>
      <c r="H376" s="28">
        <f t="shared" si="418"/>
        <v>25</v>
      </c>
      <c r="I376" s="27">
        <f t="shared" si="454"/>
        <v>1000000</v>
      </c>
      <c r="J376" s="56">
        <f t="shared" si="453"/>
        <v>7.3650000000000002</v>
      </c>
      <c r="K376" s="52">
        <f t="shared" si="421"/>
        <v>7365</v>
      </c>
      <c r="L376" s="28"/>
      <c r="M376" s="96">
        <f t="shared" si="455"/>
        <v>699.55870349074962</v>
      </c>
      <c r="N376" s="9">
        <v>0</v>
      </c>
      <c r="O376" s="30">
        <f t="shared" si="457"/>
        <v>8.5267836248613103E-7</v>
      </c>
      <c r="P376" s="30">
        <f t="shared" si="422"/>
        <v>5.9649856975541334E-7</v>
      </c>
      <c r="Q376" s="30">
        <f t="shared" si="423"/>
        <v>0</v>
      </c>
      <c r="R376" s="30">
        <f t="shared" si="424"/>
        <v>2.5617979273071769E-7</v>
      </c>
      <c r="S376" s="28"/>
      <c r="T376" s="52">
        <f t="shared" si="425"/>
        <v>6.5622126776932648E-3</v>
      </c>
      <c r="U376" s="52">
        <f t="shared" si="419"/>
        <v>1.8867641734617358E-3</v>
      </c>
      <c r="V376" s="19"/>
      <c r="W376" s="19"/>
      <c r="X376" s="53">
        <f t="shared" si="426"/>
        <v>3.8662222012073246E-3</v>
      </c>
      <c r="Y376" s="53">
        <f t="shared" si="427"/>
        <v>-1.9331111006036625E-4</v>
      </c>
      <c r="Z376" s="53">
        <f t="shared" si="427"/>
        <v>-6.4044948182679418E-6</v>
      </c>
      <c r="AA376" s="53">
        <f t="shared" si="428"/>
        <v>-0.59649856975541338</v>
      </c>
      <c r="AB376" s="53">
        <f t="shared" si="429"/>
        <v>-0.59283206315908465</v>
      </c>
      <c r="AC376" s="53">
        <f t="shared" si="430"/>
        <v>1.3677165215718599E-2</v>
      </c>
      <c r="AD376" s="53">
        <f t="shared" si="458"/>
        <v>8.4026408948142462E-4</v>
      </c>
      <c r="AE376" s="53">
        <f t="shared" si="431"/>
        <v>-0.5783146338538846</v>
      </c>
      <c r="AF376" s="19"/>
      <c r="AG376" s="46"/>
      <c r="AH376" s="19"/>
      <c r="AI376" s="55">
        <f t="shared" si="432"/>
        <v>73</v>
      </c>
      <c r="AJ376" s="27">
        <f t="shared" si="433"/>
        <v>15091.831248654682</v>
      </c>
      <c r="AK376" s="27">
        <f t="shared" si="433"/>
        <v>754.59156243273412</v>
      </c>
      <c r="AL376" s="28">
        <f t="shared" si="434"/>
        <v>25</v>
      </c>
      <c r="AM376" s="27">
        <f t="shared" si="435"/>
        <v>1000000</v>
      </c>
      <c r="AN376" s="56">
        <f t="shared" si="435"/>
        <v>7.3650000000000002</v>
      </c>
      <c r="AO376" s="52">
        <f t="shared" si="436"/>
        <v>7365</v>
      </c>
      <c r="AP376" s="28"/>
      <c r="AQ376" s="9">
        <f t="shared" si="456"/>
        <v>598.5599156742727</v>
      </c>
      <c r="AR376" s="9">
        <f t="shared" si="437"/>
        <v>0</v>
      </c>
      <c r="AS376" s="30">
        <f t="shared" si="438"/>
        <v>1.2110625553982923E-5</v>
      </c>
      <c r="AT376" s="30">
        <f t="shared" si="439"/>
        <v>7.248935010354711E-6</v>
      </c>
      <c r="AU376" s="30">
        <f t="shared" si="440"/>
        <v>0</v>
      </c>
      <c r="AV376" s="30">
        <f t="shared" si="441"/>
        <v>4.8616905436282118E-6</v>
      </c>
      <c r="AW376" s="28"/>
      <c r="AX376" s="52">
        <f t="shared" si="442"/>
        <v>9.3203374263452571E-2</v>
      </c>
      <c r="AY376" s="52">
        <f t="shared" si="443"/>
        <v>3.5806350853821778E-2</v>
      </c>
      <c r="AZ376" s="19"/>
      <c r="BA376" s="19"/>
      <c r="BB376" s="53">
        <f t="shared" si="444"/>
        <v>3.8662222012073246E-3</v>
      </c>
      <c r="BC376" s="53">
        <f t="shared" si="445"/>
        <v>-1.9331111006036625E-4</v>
      </c>
      <c r="BD376" s="53">
        <f t="shared" si="445"/>
        <v>-6.4044948182679418E-6</v>
      </c>
      <c r="BE376" s="53">
        <f t="shared" si="446"/>
        <v>-7.2489350103547112</v>
      </c>
      <c r="BF376" s="53">
        <f t="shared" si="447"/>
        <v>-7.2452685037583828</v>
      </c>
      <c r="BG376" s="53">
        <f t="shared" si="448"/>
        <v>1.3677165215718599E-2</v>
      </c>
      <c r="BH376" s="53">
        <f t="shared" si="459"/>
        <v>7.9531684759537747E-3</v>
      </c>
      <c r="BI376" s="53">
        <f t="shared" si="449"/>
        <v>-7.2236381700667103</v>
      </c>
    </row>
    <row r="377" spans="1:61" x14ac:dyDescent="0.2">
      <c r="A377" s="34"/>
      <c r="B377" s="89"/>
      <c r="C377" s="91"/>
      <c r="D377" s="19"/>
      <c r="E377" s="55">
        <f t="shared" si="420"/>
        <v>74</v>
      </c>
      <c r="F377" s="27">
        <f t="shared" si="460"/>
        <v>15091.831248654682</v>
      </c>
      <c r="G377" s="27">
        <f t="shared" si="461"/>
        <v>754.59156243273412</v>
      </c>
      <c r="H377" s="28">
        <f t="shared" ref="H377:H388" si="462">$B$33</f>
        <v>25</v>
      </c>
      <c r="I377" s="27">
        <f t="shared" si="454"/>
        <v>1000000</v>
      </c>
      <c r="J377" s="56">
        <f t="shared" si="453"/>
        <v>6.992</v>
      </c>
      <c r="K377" s="52">
        <f t="shared" si="421"/>
        <v>6992</v>
      </c>
      <c r="L377" s="28"/>
      <c r="M377" s="96">
        <f t="shared" si="455"/>
        <v>728.23868626754756</v>
      </c>
      <c r="N377" s="9">
        <v>0</v>
      </c>
      <c r="O377" s="30">
        <f t="shared" si="457"/>
        <v>2.5617979273071769E-7</v>
      </c>
      <c r="P377" s="30">
        <f t="shared" si="422"/>
        <v>1.8656003570651046E-7</v>
      </c>
      <c r="Q377" s="30">
        <f t="shared" si="423"/>
        <v>0</v>
      </c>
      <c r="R377" s="30">
        <f t="shared" si="424"/>
        <v>6.9619757024207225E-8</v>
      </c>
      <c r="S377" s="28"/>
      <c r="T377" s="52">
        <f t="shared" si="425"/>
        <v>1.8867641734617358E-3</v>
      </c>
      <c r="U377" s="52">
        <f t="shared" si="419"/>
        <v>4.8678134111325693E-4</v>
      </c>
      <c r="V377" s="19"/>
      <c r="W377" s="19"/>
      <c r="X377" s="53">
        <f t="shared" si="426"/>
        <v>1.0506896245816768E-3</v>
      </c>
      <c r="Y377" s="53">
        <f t="shared" si="427"/>
        <v>-5.2534481229083846E-5</v>
      </c>
      <c r="Z377" s="53">
        <f t="shared" si="427"/>
        <v>-1.7404939256051807E-6</v>
      </c>
      <c r="AA377" s="53">
        <f t="shared" si="428"/>
        <v>-0.18656003570651047</v>
      </c>
      <c r="AB377" s="53">
        <f t="shared" si="429"/>
        <v>-0.18556362105708349</v>
      </c>
      <c r="AC377" s="53">
        <f t="shared" si="430"/>
        <v>4.4887670289371767E-3</v>
      </c>
      <c r="AD377" s="53">
        <f t="shared" si="458"/>
        <v>2.368407219803506E-4</v>
      </c>
      <c r="AE377" s="53">
        <f t="shared" si="431"/>
        <v>-0.18083801330616597</v>
      </c>
      <c r="AF377" s="19"/>
      <c r="AG377" s="46"/>
      <c r="AH377" s="19"/>
      <c r="AI377" s="55">
        <f t="shared" si="432"/>
        <v>74</v>
      </c>
      <c r="AJ377" s="27">
        <f t="shared" si="433"/>
        <v>15091.831248654682</v>
      </c>
      <c r="AK377" s="27">
        <f t="shared" si="433"/>
        <v>754.59156243273412</v>
      </c>
      <c r="AL377" s="28">
        <f t="shared" si="434"/>
        <v>25</v>
      </c>
      <c r="AM377" s="27">
        <f t="shared" si="435"/>
        <v>1000000</v>
      </c>
      <c r="AN377" s="56">
        <f t="shared" si="435"/>
        <v>6.992</v>
      </c>
      <c r="AO377" s="52">
        <f t="shared" si="436"/>
        <v>6992</v>
      </c>
      <c r="AP377" s="28"/>
      <c r="AQ377" s="9">
        <f t="shared" si="456"/>
        <v>623.09922593767044</v>
      </c>
      <c r="AR377" s="9">
        <f t="shared" si="437"/>
        <v>0</v>
      </c>
      <c r="AS377" s="30">
        <f t="shared" si="438"/>
        <v>4.8616905436282118E-6</v>
      </c>
      <c r="AT377" s="30">
        <f t="shared" si="439"/>
        <v>3.0293156144832311E-6</v>
      </c>
      <c r="AU377" s="30">
        <f t="shared" si="440"/>
        <v>0</v>
      </c>
      <c r="AV377" s="30">
        <f t="shared" si="441"/>
        <v>1.8323749291449807E-6</v>
      </c>
      <c r="AW377" s="28"/>
      <c r="AX377" s="52">
        <f t="shared" si="442"/>
        <v>3.5806350853821778E-2</v>
      </c>
      <c r="AY377" s="52">
        <f t="shared" si="443"/>
        <v>1.2811965504581706E-2</v>
      </c>
      <c r="AZ377" s="19"/>
      <c r="BA377" s="19"/>
      <c r="BB377" s="53">
        <f t="shared" si="444"/>
        <v>1.0506896245816768E-3</v>
      </c>
      <c r="BC377" s="53">
        <f t="shared" si="445"/>
        <v>-5.2534481229083846E-5</v>
      </c>
      <c r="BD377" s="53">
        <f t="shared" si="445"/>
        <v>-1.7404939256051807E-6</v>
      </c>
      <c r="BE377" s="53">
        <f t="shared" si="446"/>
        <v>-3.0293156144832309</v>
      </c>
      <c r="BF377" s="53">
        <f t="shared" si="447"/>
        <v>-3.0283191998338039</v>
      </c>
      <c r="BG377" s="53">
        <f t="shared" si="448"/>
        <v>4.4887670289371767E-3</v>
      </c>
      <c r="BH377" s="53">
        <f t="shared" si="459"/>
        <v>3.0215076455332042E-3</v>
      </c>
      <c r="BI377" s="53">
        <f t="shared" si="449"/>
        <v>-3.0208089251593337</v>
      </c>
    </row>
    <row r="378" spans="1:61" x14ac:dyDescent="0.2">
      <c r="A378" s="34"/>
      <c r="B378" s="89"/>
      <c r="C378" s="91"/>
      <c r="D378" s="19"/>
      <c r="E378" s="55">
        <f t="shared" si="420"/>
        <v>75</v>
      </c>
      <c r="F378" s="27">
        <f t="shared" si="460"/>
        <v>15091.831248654682</v>
      </c>
      <c r="G378" s="27">
        <f t="shared" si="461"/>
        <v>754.59156243273412</v>
      </c>
      <c r="H378" s="28">
        <f t="shared" si="462"/>
        <v>25</v>
      </c>
      <c r="I378" s="27">
        <f t="shared" si="454"/>
        <v>1000000</v>
      </c>
      <c r="J378" s="56">
        <f t="shared" si="453"/>
        <v>6.5759999999999996</v>
      </c>
      <c r="K378" s="52">
        <f t="shared" si="421"/>
        <v>6576</v>
      </c>
      <c r="L378" s="28"/>
      <c r="M378" s="96">
        <f t="shared" si="455"/>
        <v>757.22119537545109</v>
      </c>
      <c r="N378" s="9">
        <v>0</v>
      </c>
      <c r="O378" s="30">
        <f t="shared" si="457"/>
        <v>6.9619757024207225E-8</v>
      </c>
      <c r="P378" s="30">
        <f t="shared" si="422"/>
        <v>5.2717555635618655E-8</v>
      </c>
      <c r="Q378" s="30">
        <f t="shared" si="423"/>
        <v>0</v>
      </c>
      <c r="R378" s="30">
        <f t="shared" si="424"/>
        <v>1.690220138858857E-8</v>
      </c>
      <c r="S378" s="28"/>
      <c r="T378" s="52">
        <f t="shared" si="425"/>
        <v>4.8678134111325693E-4</v>
      </c>
      <c r="U378" s="52">
        <f t="shared" si="419"/>
        <v>1.1114887633135843E-4</v>
      </c>
      <c r="V378" s="19"/>
      <c r="W378" s="19"/>
      <c r="X378" s="53">
        <f t="shared" si="426"/>
        <v>2.5508517108735555E-4</v>
      </c>
      <c r="Y378" s="53">
        <f t="shared" si="427"/>
        <v>-1.2754258554367778E-5</v>
      </c>
      <c r="Z378" s="53">
        <f t="shared" si="427"/>
        <v>-4.2255503471471426E-7</v>
      </c>
      <c r="AA378" s="53">
        <f t="shared" si="428"/>
        <v>-5.2717555635618654E-2</v>
      </c>
      <c r="AB378" s="53">
        <f t="shared" si="429"/>
        <v>-5.2475647278120381E-2</v>
      </c>
      <c r="AC378" s="53">
        <f t="shared" si="430"/>
        <v>1.3333895885819912E-3</v>
      </c>
      <c r="AD378" s="53">
        <f t="shared" si="458"/>
        <v>5.9857297066104015E-5</v>
      </c>
      <c r="AE378" s="53">
        <f t="shared" si="431"/>
        <v>-5.1082400392472284E-2</v>
      </c>
      <c r="AF378" s="19"/>
      <c r="AG378" s="46"/>
      <c r="AH378" s="19"/>
      <c r="AI378" s="55">
        <f t="shared" si="432"/>
        <v>75</v>
      </c>
      <c r="AJ378" s="27">
        <f t="shared" si="433"/>
        <v>15091.831248654682</v>
      </c>
      <c r="AK378" s="27">
        <f t="shared" si="433"/>
        <v>754.59156243273412</v>
      </c>
      <c r="AL378" s="28">
        <f t="shared" si="434"/>
        <v>25</v>
      </c>
      <c r="AM378" s="27">
        <f t="shared" si="435"/>
        <v>1000000</v>
      </c>
      <c r="AN378" s="56">
        <f t="shared" si="435"/>
        <v>6.5759999999999996</v>
      </c>
      <c r="AO378" s="52">
        <f t="shared" si="436"/>
        <v>6576</v>
      </c>
      <c r="AP378" s="28"/>
      <c r="AQ378" s="9">
        <f t="shared" si="456"/>
        <v>647.89738529312035</v>
      </c>
      <c r="AR378" s="9">
        <f t="shared" si="437"/>
        <v>0</v>
      </c>
      <c r="AS378" s="30">
        <f t="shared" si="438"/>
        <v>1.8323749291449807E-6</v>
      </c>
      <c r="AT378" s="30">
        <f t="shared" si="439"/>
        <v>1.1871909254696997E-6</v>
      </c>
      <c r="AU378" s="30">
        <f t="shared" si="440"/>
        <v>0</v>
      </c>
      <c r="AV378" s="30">
        <f t="shared" si="441"/>
        <v>6.45184003675281E-7</v>
      </c>
      <c r="AW378" s="28"/>
      <c r="AX378" s="52">
        <f t="shared" si="442"/>
        <v>1.2811965504581706E-2</v>
      </c>
      <c r="AY378" s="52">
        <f t="shared" si="443"/>
        <v>4.2427300081686482E-3</v>
      </c>
      <c r="AZ378" s="19"/>
      <c r="BA378" s="19"/>
      <c r="BB378" s="53">
        <f t="shared" si="444"/>
        <v>2.5508517108735555E-4</v>
      </c>
      <c r="BC378" s="53">
        <f t="shared" si="445"/>
        <v>-1.2754258554367778E-5</v>
      </c>
      <c r="BD378" s="53">
        <f t="shared" si="445"/>
        <v>-4.2255503471471426E-7</v>
      </c>
      <c r="BE378" s="53">
        <f t="shared" si="446"/>
        <v>-1.1871909254696997</v>
      </c>
      <c r="BF378" s="53">
        <f t="shared" si="447"/>
        <v>-1.1869490171122015</v>
      </c>
      <c r="BG378" s="53">
        <f t="shared" si="448"/>
        <v>1.3333895885819912E-3</v>
      </c>
      <c r="BH378" s="53">
        <f t="shared" si="459"/>
        <v>1.0717072641702353E-3</v>
      </c>
      <c r="BI378" s="53">
        <f t="shared" si="449"/>
        <v>-1.1845439202594492</v>
      </c>
    </row>
    <row r="379" spans="1:61" x14ac:dyDescent="0.2">
      <c r="A379" s="34"/>
      <c r="B379" s="89"/>
      <c r="C379" s="91"/>
      <c r="D379" s="19"/>
      <c r="E379" s="55">
        <f t="shared" si="420"/>
        <v>76</v>
      </c>
      <c r="F379" s="27">
        <f t="shared" si="460"/>
        <v>15091.831248654682</v>
      </c>
      <c r="G379" s="27">
        <f t="shared" si="461"/>
        <v>754.59156243273412</v>
      </c>
      <c r="H379" s="28">
        <f t="shared" si="462"/>
        <v>25</v>
      </c>
      <c r="I379" s="27">
        <f t="shared" si="454"/>
        <v>1000000</v>
      </c>
      <c r="J379" s="56">
        <f t="shared" si="453"/>
        <v>6.1050000000000004</v>
      </c>
      <c r="K379" s="52">
        <f t="shared" si="421"/>
        <v>6105</v>
      </c>
      <c r="L379" s="28"/>
      <c r="M379" s="96">
        <f t="shared" si="455"/>
        <v>794.78197935153764</v>
      </c>
      <c r="N379" s="9">
        <v>0</v>
      </c>
      <c r="O379" s="30">
        <f t="shared" si="457"/>
        <v>1.690220138858857E-8</v>
      </c>
      <c r="P379" s="30">
        <f t="shared" si="422"/>
        <v>1.343356507502073E-8</v>
      </c>
      <c r="Q379" s="30">
        <f t="shared" si="423"/>
        <v>0</v>
      </c>
      <c r="R379" s="30">
        <f t="shared" si="424"/>
        <v>3.4686363135678393E-9</v>
      </c>
      <c r="S379" s="28"/>
      <c r="T379" s="52">
        <f t="shared" si="425"/>
        <v>1.1114887633135843E-4</v>
      </c>
      <c r="U379" s="52">
        <f t="shared" si="419"/>
        <v>2.1176024694331658E-5</v>
      </c>
      <c r="V379" s="19"/>
      <c r="W379" s="19"/>
      <c r="X379" s="53">
        <f t="shared" si="426"/>
        <v>5.23480739073215E-5</v>
      </c>
      <c r="Y379" s="53">
        <f t="shared" si="427"/>
        <v>-2.617403695366075E-6</v>
      </c>
      <c r="Z379" s="53">
        <f t="shared" si="427"/>
        <v>-8.6715907839195987E-8</v>
      </c>
      <c r="AA379" s="53">
        <f t="shared" si="428"/>
        <v>-1.3433565075020731E-2</v>
      </c>
      <c r="AB379" s="53">
        <f t="shared" si="429"/>
        <v>-1.3383921120716614E-2</v>
      </c>
      <c r="AC379" s="53">
        <f t="shared" si="430"/>
        <v>3.5463158271385341E-4</v>
      </c>
      <c r="AD379" s="53">
        <f t="shared" si="458"/>
        <v>1.3207588764480565E-5</v>
      </c>
      <c r="AE379" s="53">
        <f t="shared" si="431"/>
        <v>-1.3016081949238279E-2</v>
      </c>
      <c r="AF379" s="19"/>
      <c r="AG379" s="46"/>
      <c r="AH379" s="19"/>
      <c r="AI379" s="55">
        <f t="shared" si="432"/>
        <v>76</v>
      </c>
      <c r="AJ379" s="27">
        <f t="shared" si="433"/>
        <v>15091.831248654682</v>
      </c>
      <c r="AK379" s="27">
        <f t="shared" si="433"/>
        <v>754.59156243273412</v>
      </c>
      <c r="AL379" s="28">
        <f t="shared" si="434"/>
        <v>25</v>
      </c>
      <c r="AM379" s="27">
        <f t="shared" si="435"/>
        <v>1000000</v>
      </c>
      <c r="AN379" s="56">
        <f t="shared" si="435"/>
        <v>6.1050000000000004</v>
      </c>
      <c r="AO379" s="52">
        <f t="shared" si="436"/>
        <v>6105</v>
      </c>
      <c r="AP379" s="28"/>
      <c r="AQ379" s="9">
        <f t="shared" si="456"/>
        <v>680.03533108265947</v>
      </c>
      <c r="AR379" s="9">
        <f t="shared" si="437"/>
        <v>0</v>
      </c>
      <c r="AS379" s="30">
        <f t="shared" si="438"/>
        <v>6.45184003675281E-7</v>
      </c>
      <c r="AT379" s="30">
        <f t="shared" si="439"/>
        <v>4.3874791754855547E-7</v>
      </c>
      <c r="AU379" s="30">
        <f t="shared" si="440"/>
        <v>0</v>
      </c>
      <c r="AV379" s="30">
        <f t="shared" si="441"/>
        <v>2.0643608612672553E-7</v>
      </c>
      <c r="AW379" s="28"/>
      <c r="AX379" s="52">
        <f t="shared" si="442"/>
        <v>4.2427300081686482E-3</v>
      </c>
      <c r="AY379" s="52">
        <f t="shared" si="443"/>
        <v>1.2602923058036594E-3</v>
      </c>
      <c r="AZ379" s="19"/>
      <c r="BA379" s="19"/>
      <c r="BB379" s="53">
        <f t="shared" si="444"/>
        <v>5.23480739073215E-5</v>
      </c>
      <c r="BC379" s="53">
        <f t="shared" si="445"/>
        <v>-2.617403695366075E-6</v>
      </c>
      <c r="BD379" s="53">
        <f t="shared" si="445"/>
        <v>-8.6715907839195987E-8</v>
      </c>
      <c r="BE379" s="53">
        <f t="shared" si="446"/>
        <v>-0.43874791754855547</v>
      </c>
      <c r="BF379" s="53">
        <f t="shared" si="447"/>
        <v>-0.43869827359425134</v>
      </c>
      <c r="BG379" s="53">
        <f t="shared" si="448"/>
        <v>3.5463158271385341E-4</v>
      </c>
      <c r="BH379" s="53">
        <f t="shared" si="459"/>
        <v>3.5239442580409512E-4</v>
      </c>
      <c r="BI379" s="53">
        <f t="shared" si="449"/>
        <v>-0.43799124758573338</v>
      </c>
    </row>
    <row r="380" spans="1:61" x14ac:dyDescent="0.2">
      <c r="A380" s="34"/>
      <c r="B380" s="89"/>
      <c r="C380" s="91"/>
      <c r="D380" s="19"/>
      <c r="E380" s="55">
        <f t="shared" si="420"/>
        <v>77</v>
      </c>
      <c r="F380" s="27">
        <f t="shared" si="460"/>
        <v>15091.831248654682</v>
      </c>
      <c r="G380" s="27">
        <f t="shared" si="461"/>
        <v>754.59156243273412</v>
      </c>
      <c r="H380" s="28">
        <f t="shared" si="462"/>
        <v>25</v>
      </c>
      <c r="I380" s="27">
        <f t="shared" si="454"/>
        <v>1000000</v>
      </c>
      <c r="J380" s="56">
        <f t="shared" si="453"/>
        <v>5.5990000000000002</v>
      </c>
      <c r="K380" s="52">
        <f t="shared" si="421"/>
        <v>5599</v>
      </c>
      <c r="L380" s="28"/>
      <c r="M380" s="96">
        <f t="shared" si="455"/>
        <v>810.3800749027024</v>
      </c>
      <c r="N380" s="9">
        <v>0</v>
      </c>
      <c r="O380" s="30">
        <f t="shared" si="457"/>
        <v>3.4686363135678393E-9</v>
      </c>
      <c r="P380" s="30">
        <f t="shared" si="422"/>
        <v>2.8109137555993391E-9</v>
      </c>
      <c r="Q380" s="30">
        <f t="shared" si="423"/>
        <v>0</v>
      </c>
      <c r="R380" s="30">
        <f t="shared" si="424"/>
        <v>6.5772255796850016E-10</v>
      </c>
      <c r="S380" s="28"/>
      <c r="T380" s="52">
        <f t="shared" si="425"/>
        <v>2.1176024694331658E-5</v>
      </c>
      <c r="U380" s="52">
        <f t="shared" si="419"/>
        <v>3.6825886020656324E-6</v>
      </c>
      <c r="V380" s="19"/>
      <c r="W380" s="19"/>
      <c r="X380" s="53">
        <f t="shared" si="426"/>
        <v>9.9262378532941008E-6</v>
      </c>
      <c r="Y380" s="53">
        <f t="shared" si="427"/>
        <v>-4.9631189266470504E-7</v>
      </c>
      <c r="Z380" s="53">
        <f t="shared" si="427"/>
        <v>-1.6443063949212504E-8</v>
      </c>
      <c r="AA380" s="53">
        <f t="shared" si="428"/>
        <v>-2.8109137555993391E-3</v>
      </c>
      <c r="AB380" s="53">
        <f t="shared" si="429"/>
        <v>-2.8015002727026588E-3</v>
      </c>
      <c r="AC380" s="53">
        <f t="shared" si="430"/>
        <v>8.3767044757666905E-5</v>
      </c>
      <c r="AD380" s="53">
        <f t="shared" si="458"/>
        <v>2.5126302173401419E-6</v>
      </c>
      <c r="AE380" s="53">
        <f t="shared" si="431"/>
        <v>-2.7152205977276516E-3</v>
      </c>
      <c r="AF380" s="19"/>
      <c r="AG380" s="46"/>
      <c r="AH380" s="19"/>
      <c r="AI380" s="55">
        <f t="shared" si="432"/>
        <v>77</v>
      </c>
      <c r="AJ380" s="27">
        <f t="shared" si="433"/>
        <v>15091.831248654682</v>
      </c>
      <c r="AK380" s="27">
        <f t="shared" si="433"/>
        <v>754.59156243273412</v>
      </c>
      <c r="AL380" s="28">
        <f t="shared" si="434"/>
        <v>25</v>
      </c>
      <c r="AM380" s="27">
        <f t="shared" si="435"/>
        <v>1000000</v>
      </c>
      <c r="AN380" s="56">
        <f t="shared" si="435"/>
        <v>5.5990000000000002</v>
      </c>
      <c r="AO380" s="52">
        <f t="shared" si="436"/>
        <v>5599</v>
      </c>
      <c r="AP380" s="28"/>
      <c r="AQ380" s="9">
        <f t="shared" si="456"/>
        <v>693.38145158862483</v>
      </c>
      <c r="AR380" s="9">
        <f t="shared" si="437"/>
        <v>0</v>
      </c>
      <c r="AS380" s="30">
        <f t="shared" si="438"/>
        <v>2.0643608612672553E-7</v>
      </c>
      <c r="AT380" s="30">
        <f t="shared" si="439"/>
        <v>1.4313895305882333E-7</v>
      </c>
      <c r="AU380" s="30">
        <f t="shared" si="440"/>
        <v>0</v>
      </c>
      <c r="AV380" s="30">
        <f t="shared" si="441"/>
        <v>6.3297133067902205E-8</v>
      </c>
      <c r="AW380" s="28"/>
      <c r="AX380" s="52">
        <f t="shared" si="442"/>
        <v>1.2602923058036594E-3</v>
      </c>
      <c r="AY380" s="52">
        <f t="shared" si="443"/>
        <v>3.5440064804718443E-4</v>
      </c>
      <c r="AZ380" s="19"/>
      <c r="BA380" s="19"/>
      <c r="BB380" s="53">
        <f t="shared" si="444"/>
        <v>9.9262378532941008E-6</v>
      </c>
      <c r="BC380" s="53">
        <f t="shared" si="445"/>
        <v>-4.9631189266470504E-7</v>
      </c>
      <c r="BD380" s="53">
        <f t="shared" si="445"/>
        <v>-1.6443063949212504E-8</v>
      </c>
      <c r="BE380" s="53">
        <f t="shared" si="446"/>
        <v>-0.14313895305882332</v>
      </c>
      <c r="BF380" s="53">
        <f t="shared" si="447"/>
        <v>-0.14312953957592664</v>
      </c>
      <c r="BG380" s="53">
        <f t="shared" si="448"/>
        <v>8.3767044757666905E-5</v>
      </c>
      <c r="BH380" s="53">
        <f t="shared" si="459"/>
        <v>1.0423928611550507E-4</v>
      </c>
      <c r="BI380" s="53">
        <f t="shared" si="449"/>
        <v>-0.14294153324505349</v>
      </c>
    </row>
    <row r="381" spans="1:61" x14ac:dyDescent="0.2">
      <c r="A381" s="34"/>
      <c r="B381" s="89"/>
      <c r="C381" s="91"/>
      <c r="D381" s="19"/>
      <c r="E381" s="55">
        <f t="shared" si="420"/>
        <v>78</v>
      </c>
      <c r="F381" s="27">
        <f t="shared" si="460"/>
        <v>15091.831248654682</v>
      </c>
      <c r="G381" s="27">
        <f t="shared" si="461"/>
        <v>754.59156243273412</v>
      </c>
      <c r="H381" s="28">
        <f t="shared" si="462"/>
        <v>25</v>
      </c>
      <c r="I381" s="27">
        <f t="shared" si="454"/>
        <v>1000000</v>
      </c>
      <c r="J381" s="56">
        <f t="shared" si="453"/>
        <v>5.0570000000000004</v>
      </c>
      <c r="K381" s="52">
        <f t="shared" si="421"/>
        <v>5057</v>
      </c>
      <c r="L381" s="28"/>
      <c r="M381" s="96">
        <f t="shared" si="455"/>
        <v>826.14722293270654</v>
      </c>
      <c r="N381" s="9">
        <v>0</v>
      </c>
      <c r="O381" s="30">
        <f t="shared" si="457"/>
        <v>6.5772255796850016E-10</v>
      </c>
      <c r="P381" s="30">
        <f t="shared" si="422"/>
        <v>5.4337566472587251E-10</v>
      </c>
      <c r="Q381" s="30">
        <f t="shared" si="423"/>
        <v>0</v>
      </c>
      <c r="R381" s="30">
        <f t="shared" si="424"/>
        <v>1.1434689324262764E-10</v>
      </c>
      <c r="S381" s="28"/>
      <c r="T381" s="52">
        <f t="shared" si="425"/>
        <v>3.6825886020656324E-6</v>
      </c>
      <c r="U381" s="52">
        <f t="shared" si="419"/>
        <v>5.7825223912796794E-7</v>
      </c>
      <c r="V381" s="19"/>
      <c r="W381" s="19"/>
      <c r="X381" s="53">
        <f t="shared" si="426"/>
        <v>1.7257040166256687E-6</v>
      </c>
      <c r="Y381" s="53">
        <f t="shared" si="427"/>
        <v>-8.6285200831283434E-8</v>
      </c>
      <c r="Z381" s="53">
        <f t="shared" si="427"/>
        <v>-2.858672331065691E-9</v>
      </c>
      <c r="AA381" s="53">
        <f t="shared" si="428"/>
        <v>-5.4337566472587257E-4</v>
      </c>
      <c r="AB381" s="53">
        <f t="shared" si="429"/>
        <v>-5.4173910458240921E-4</v>
      </c>
      <c r="AC381" s="53">
        <f t="shared" si="430"/>
        <v>1.6094791744019625E-5</v>
      </c>
      <c r="AD381" s="53">
        <f t="shared" si="458"/>
        <v>4.3691623259073313E-7</v>
      </c>
      <c r="AE381" s="53">
        <f t="shared" si="431"/>
        <v>-5.2520739660579885E-4</v>
      </c>
      <c r="AF381" s="19"/>
      <c r="AG381" s="46"/>
      <c r="AH381" s="19"/>
      <c r="AI381" s="55">
        <f t="shared" si="432"/>
        <v>78</v>
      </c>
      <c r="AJ381" s="27">
        <f t="shared" si="433"/>
        <v>15091.831248654682</v>
      </c>
      <c r="AK381" s="27">
        <f t="shared" si="433"/>
        <v>754.59156243273412</v>
      </c>
      <c r="AL381" s="28">
        <f t="shared" si="434"/>
        <v>25</v>
      </c>
      <c r="AM381" s="27">
        <f t="shared" si="435"/>
        <v>1000000</v>
      </c>
      <c r="AN381" s="56">
        <f t="shared" si="435"/>
        <v>5.0570000000000004</v>
      </c>
      <c r="AO381" s="52">
        <f t="shared" si="436"/>
        <v>5057</v>
      </c>
      <c r="AP381" s="28"/>
      <c r="AQ381" s="9">
        <f t="shared" si="456"/>
        <v>706.87221762179706</v>
      </c>
      <c r="AR381" s="9">
        <f t="shared" si="437"/>
        <v>0</v>
      </c>
      <c r="AS381" s="30">
        <f t="shared" si="438"/>
        <v>6.3297133067902205E-8</v>
      </c>
      <c r="AT381" s="30">
        <f t="shared" si="439"/>
        <v>4.4742984820810012E-8</v>
      </c>
      <c r="AU381" s="30">
        <f t="shared" si="440"/>
        <v>0</v>
      </c>
      <c r="AV381" s="30">
        <f t="shared" si="441"/>
        <v>1.8554148247092192E-8</v>
      </c>
      <c r="AW381" s="28"/>
      <c r="AX381" s="52">
        <f t="shared" si="442"/>
        <v>3.5440064804718443E-4</v>
      </c>
      <c r="AY381" s="52">
        <f t="shared" si="443"/>
        <v>9.3828327685545213E-5</v>
      </c>
      <c r="AZ381" s="19"/>
      <c r="BA381" s="19"/>
      <c r="BB381" s="53">
        <f t="shared" si="444"/>
        <v>1.7257040166256687E-6</v>
      </c>
      <c r="BC381" s="53">
        <f t="shared" si="445"/>
        <v>-8.6285200831283434E-8</v>
      </c>
      <c r="BD381" s="53">
        <f t="shared" si="445"/>
        <v>-2.858672331065691E-9</v>
      </c>
      <c r="BE381" s="53">
        <f t="shared" si="446"/>
        <v>-4.474298482081001E-2</v>
      </c>
      <c r="BF381" s="53">
        <f t="shared" si="447"/>
        <v>-4.4741348260666544E-2</v>
      </c>
      <c r="BG381" s="53">
        <f t="shared" si="448"/>
        <v>1.6094791744019625E-5</v>
      </c>
      <c r="BH381" s="53">
        <f t="shared" si="459"/>
        <v>2.9229512935868107E-5</v>
      </c>
      <c r="BI381" s="53">
        <f t="shared" si="449"/>
        <v>-4.4696023955986659E-2</v>
      </c>
    </row>
    <row r="382" spans="1:61" x14ac:dyDescent="0.2">
      <c r="A382" s="34"/>
      <c r="B382" s="89"/>
      <c r="C382" s="91"/>
      <c r="D382" s="19"/>
      <c r="E382" s="55">
        <f t="shared" si="420"/>
        <v>79</v>
      </c>
      <c r="F382" s="27">
        <f t="shared" si="460"/>
        <v>15091.831248654682</v>
      </c>
      <c r="G382" s="27">
        <f t="shared" si="461"/>
        <v>754.59156243273412</v>
      </c>
      <c r="H382" s="28">
        <f t="shared" si="462"/>
        <v>25</v>
      </c>
      <c r="I382" s="27">
        <f t="shared" si="454"/>
        <v>1000000</v>
      </c>
      <c r="J382" s="56">
        <f t="shared" si="453"/>
        <v>4.4770000000000003</v>
      </c>
      <c r="K382" s="52">
        <f t="shared" si="421"/>
        <v>4477</v>
      </c>
      <c r="L382" s="28"/>
      <c r="M382" s="96">
        <f t="shared" si="455"/>
        <v>842.18445684985284</v>
      </c>
      <c r="N382" s="9">
        <v>0</v>
      </c>
      <c r="O382" s="30">
        <f t="shared" si="457"/>
        <v>1.1434689324262764E-10</v>
      </c>
      <c r="P382" s="30">
        <f t="shared" si="422"/>
        <v>9.630117617801047E-11</v>
      </c>
      <c r="Q382" s="30">
        <f t="shared" si="423"/>
        <v>0</v>
      </c>
      <c r="R382" s="30">
        <f t="shared" si="424"/>
        <v>1.8045717064617173E-11</v>
      </c>
      <c r="S382" s="28"/>
      <c r="T382" s="52">
        <f t="shared" si="425"/>
        <v>5.7825223912796794E-7</v>
      </c>
      <c r="U382" s="52">
        <f t="shared" si="419"/>
        <v>8.0790675298291081E-8</v>
      </c>
      <c r="V382" s="19"/>
      <c r="W382" s="19"/>
      <c r="X382" s="53">
        <f t="shared" si="426"/>
        <v>2.7234291670017046E-7</v>
      </c>
      <c r="Y382" s="53">
        <f t="shared" si="427"/>
        <v>-1.3617145835008524E-8</v>
      </c>
      <c r="Z382" s="53">
        <f t="shared" si="427"/>
        <v>-4.511429266154293E-10</v>
      </c>
      <c r="AA382" s="53">
        <f t="shared" si="428"/>
        <v>-9.6301176178010465E-5</v>
      </c>
      <c r="AB382" s="53">
        <f t="shared" si="429"/>
        <v>-9.6042901550071915E-5</v>
      </c>
      <c r="AC382" s="53">
        <f t="shared" si="430"/>
        <v>2.8141719345994614E-6</v>
      </c>
      <c r="AD382" s="53">
        <f t="shared" si="458"/>
        <v>6.8712658622060167E-8</v>
      </c>
      <c r="AE382" s="53">
        <f t="shared" si="431"/>
        <v>-9.3160016956850403E-5</v>
      </c>
      <c r="AF382" s="19"/>
      <c r="AG382" s="46"/>
      <c r="AH382" s="19"/>
      <c r="AI382" s="55">
        <f t="shared" si="432"/>
        <v>79</v>
      </c>
      <c r="AJ382" s="27">
        <f t="shared" si="433"/>
        <v>15091.831248654682</v>
      </c>
      <c r="AK382" s="27">
        <f t="shared" si="433"/>
        <v>754.59156243273412</v>
      </c>
      <c r="AL382" s="28">
        <f t="shared" si="434"/>
        <v>25</v>
      </c>
      <c r="AM382" s="27">
        <f t="shared" si="435"/>
        <v>1000000</v>
      </c>
      <c r="AN382" s="56">
        <f t="shared" si="435"/>
        <v>4.4770000000000003</v>
      </c>
      <c r="AO382" s="52">
        <f t="shared" si="436"/>
        <v>4477</v>
      </c>
      <c r="AP382" s="28"/>
      <c r="AQ382" s="9">
        <f t="shared" si="456"/>
        <v>720.59407589215539</v>
      </c>
      <c r="AR382" s="9">
        <f t="shared" si="437"/>
        <v>0</v>
      </c>
      <c r="AS382" s="30">
        <f t="shared" si="438"/>
        <v>1.8554148247092192E-8</v>
      </c>
      <c r="AT382" s="30">
        <f t="shared" si="439"/>
        <v>1.3370009310079453E-8</v>
      </c>
      <c r="AU382" s="30">
        <f t="shared" si="440"/>
        <v>0</v>
      </c>
      <c r="AV382" s="30">
        <f t="shared" si="441"/>
        <v>5.184138937012739E-9</v>
      </c>
      <c r="AW382" s="28"/>
      <c r="AX382" s="52">
        <f t="shared" si="442"/>
        <v>9.3828327685545213E-5</v>
      </c>
      <c r="AY382" s="52">
        <f t="shared" si="443"/>
        <v>2.3209390021006032E-5</v>
      </c>
      <c r="AZ382" s="19"/>
      <c r="BA382" s="19"/>
      <c r="BB382" s="53">
        <f t="shared" si="444"/>
        <v>2.7234291670017046E-7</v>
      </c>
      <c r="BC382" s="53">
        <f t="shared" si="445"/>
        <v>-1.3617145835008524E-8</v>
      </c>
      <c r="BD382" s="53">
        <f t="shared" si="445"/>
        <v>-4.511429266154293E-10</v>
      </c>
      <c r="BE382" s="53">
        <f t="shared" si="446"/>
        <v>-1.3370009310079454E-2</v>
      </c>
      <c r="BF382" s="53">
        <f t="shared" si="447"/>
        <v>-1.3369751035451516E-2</v>
      </c>
      <c r="BG382" s="53">
        <f t="shared" si="448"/>
        <v>2.8141719345994614E-6</v>
      </c>
      <c r="BH382" s="53">
        <f t="shared" si="459"/>
        <v>7.7241833210873931E-6</v>
      </c>
      <c r="BI382" s="53">
        <f t="shared" si="449"/>
        <v>-1.3359212680195829E-2</v>
      </c>
    </row>
    <row r="383" spans="1:61" x14ac:dyDescent="0.2">
      <c r="A383" s="34"/>
      <c r="B383" s="89"/>
      <c r="C383" s="91"/>
      <c r="D383" s="19"/>
      <c r="E383" s="55">
        <f t="shared" si="420"/>
        <v>80</v>
      </c>
      <c r="F383" s="27">
        <f t="shared" si="460"/>
        <v>15091.831248654682</v>
      </c>
      <c r="G383" s="27">
        <f t="shared" si="461"/>
        <v>754.59156243273412</v>
      </c>
      <c r="H383" s="28">
        <f t="shared" si="462"/>
        <v>25</v>
      </c>
      <c r="I383" s="27">
        <f t="shared" si="454"/>
        <v>1000000</v>
      </c>
      <c r="J383" s="56">
        <f t="shared" si="453"/>
        <v>3.8570000000000002</v>
      </c>
      <c r="K383" s="52">
        <f t="shared" si="421"/>
        <v>3857</v>
      </c>
      <c r="L383" s="28"/>
      <c r="M383" s="96">
        <f t="shared" si="455"/>
        <v>858.66622592833551</v>
      </c>
      <c r="N383" s="9">
        <v>0</v>
      </c>
      <c r="O383" s="30">
        <f t="shared" si="457"/>
        <v>1.8045717064617173E-11</v>
      </c>
      <c r="P383" s="30">
        <f t="shared" si="422"/>
        <v>1.5495247766045388E-11</v>
      </c>
      <c r="Q383" s="30">
        <f t="shared" si="423"/>
        <v>0</v>
      </c>
      <c r="R383" s="30">
        <f t="shared" si="424"/>
        <v>2.5504692985717852E-12</v>
      </c>
      <c r="S383" s="28"/>
      <c r="T383" s="52">
        <f t="shared" si="425"/>
        <v>8.0790675298291081E-8</v>
      </c>
      <c r="U383" s="52">
        <f t="shared" si="419"/>
        <v>9.8371600845913759E-9</v>
      </c>
      <c r="V383" s="19"/>
      <c r="W383" s="19"/>
      <c r="X383" s="53">
        <f t="shared" si="426"/>
        <v>3.8491252258920057E-8</v>
      </c>
      <c r="Y383" s="53">
        <f t="shared" si="427"/>
        <v>-1.924562612946003E-9</v>
      </c>
      <c r="Z383" s="53">
        <f t="shared" si="427"/>
        <v>-6.3761732464294629E-11</v>
      </c>
      <c r="AA383" s="53">
        <f t="shared" si="428"/>
        <v>-1.5495247766045388E-5</v>
      </c>
      <c r="AB383" s="53">
        <f t="shared" si="429"/>
        <v>-1.545874483813188E-5</v>
      </c>
      <c r="AC383" s="53">
        <f t="shared" si="430"/>
        <v>4.423287103290156E-7</v>
      </c>
      <c r="AD383" s="53">
        <f t="shared" si="458"/>
        <v>9.6345859245047677E-9</v>
      </c>
      <c r="AE383" s="53">
        <f t="shared" si="431"/>
        <v>-1.500678154187836E-5</v>
      </c>
      <c r="AF383" s="19"/>
      <c r="AG383" s="46"/>
      <c r="AH383" s="19"/>
      <c r="AI383" s="55">
        <f t="shared" si="432"/>
        <v>80</v>
      </c>
      <c r="AJ383" s="27">
        <f t="shared" si="433"/>
        <v>15091.831248654682</v>
      </c>
      <c r="AK383" s="27">
        <f t="shared" si="433"/>
        <v>754.59156243273412</v>
      </c>
      <c r="AL383" s="28">
        <f t="shared" si="434"/>
        <v>25</v>
      </c>
      <c r="AM383" s="27">
        <f t="shared" si="435"/>
        <v>1000000</v>
      </c>
      <c r="AN383" s="56">
        <f t="shared" si="435"/>
        <v>3.8570000000000002</v>
      </c>
      <c r="AO383" s="52">
        <f t="shared" si="436"/>
        <v>3857</v>
      </c>
      <c r="AP383" s="28"/>
      <c r="AQ383" s="9">
        <f t="shared" si="456"/>
        <v>734.6962895599321</v>
      </c>
      <c r="AR383" s="9">
        <f t="shared" si="437"/>
        <v>0</v>
      </c>
      <c r="AS383" s="30">
        <f t="shared" si="438"/>
        <v>5.184138937012739E-9</v>
      </c>
      <c r="AT383" s="30">
        <f t="shared" si="439"/>
        <v>3.80876764158643E-9</v>
      </c>
      <c r="AU383" s="30">
        <f t="shared" si="440"/>
        <v>0</v>
      </c>
      <c r="AV383" s="30">
        <f t="shared" si="441"/>
        <v>1.3753712954263091E-9</v>
      </c>
      <c r="AW383" s="28"/>
      <c r="AX383" s="52">
        <f t="shared" si="442"/>
        <v>2.3209390021006032E-5</v>
      </c>
      <c r="AY383" s="52">
        <f t="shared" si="443"/>
        <v>5.3048070864592741E-6</v>
      </c>
      <c r="AZ383" s="19"/>
      <c r="BA383" s="19"/>
      <c r="BB383" s="53">
        <f t="shared" si="444"/>
        <v>3.8491252258920057E-8</v>
      </c>
      <c r="BC383" s="53">
        <f t="shared" si="445"/>
        <v>-1.924562612946003E-9</v>
      </c>
      <c r="BD383" s="53">
        <f t="shared" si="445"/>
        <v>-6.3761732464294629E-11</v>
      </c>
      <c r="BE383" s="53">
        <f t="shared" si="446"/>
        <v>-3.80876764158643E-3</v>
      </c>
      <c r="BF383" s="53">
        <f t="shared" si="447"/>
        <v>-3.8087311386585166E-3</v>
      </c>
      <c r="BG383" s="53">
        <f t="shared" si="448"/>
        <v>4.423287103290156E-7</v>
      </c>
      <c r="BH383" s="53">
        <f t="shared" si="459"/>
        <v>1.9084031703716214E-6</v>
      </c>
      <c r="BI383" s="53">
        <f t="shared" si="449"/>
        <v>-3.8063804067778157E-3</v>
      </c>
    </row>
    <row r="384" spans="1:61" x14ac:dyDescent="0.2">
      <c r="A384" s="34"/>
      <c r="B384" s="89"/>
      <c r="C384" s="91"/>
      <c r="D384" s="19"/>
      <c r="E384" s="55">
        <f t="shared" si="420"/>
        <v>81</v>
      </c>
      <c r="F384" s="27">
        <f t="shared" si="460"/>
        <v>15091.831248654682</v>
      </c>
      <c r="G384" s="27">
        <f t="shared" si="461"/>
        <v>754.59156243273412</v>
      </c>
      <c r="H384" s="28">
        <f t="shared" si="462"/>
        <v>25</v>
      </c>
      <c r="I384" s="27">
        <f t="shared" si="454"/>
        <v>1000000</v>
      </c>
      <c r="J384" s="56">
        <f t="shared" si="453"/>
        <v>3.194</v>
      </c>
      <c r="K384" s="52">
        <f t="shared" si="421"/>
        <v>3194</v>
      </c>
      <c r="L384" s="28"/>
      <c r="M384" s="96">
        <f t="shared" si="455"/>
        <v>875.91384630607388</v>
      </c>
      <c r="N384" s="9">
        <v>0</v>
      </c>
      <c r="O384" s="30">
        <f t="shared" si="457"/>
        <v>2.5504692985717852E-12</v>
      </c>
      <c r="P384" s="30">
        <f t="shared" si="422"/>
        <v>2.2339913731975664E-12</v>
      </c>
      <c r="Q384" s="30">
        <f t="shared" si="423"/>
        <v>0</v>
      </c>
      <c r="R384" s="30">
        <f t="shared" si="424"/>
        <v>3.1647792537421874E-13</v>
      </c>
      <c r="S384" s="28"/>
      <c r="T384" s="52">
        <f t="shared" si="425"/>
        <v>9.8371600845913759E-9</v>
      </c>
      <c r="U384" s="52">
        <f t="shared" si="419"/>
        <v>1.0108304936452547E-9</v>
      </c>
      <c r="V384" s="19"/>
      <c r="W384" s="19"/>
      <c r="X384" s="53">
        <f t="shared" si="426"/>
        <v>4.7762314436720387E-9</v>
      </c>
      <c r="Y384" s="53">
        <f t="shared" si="427"/>
        <v>-2.3881157218360197E-10</v>
      </c>
      <c r="Z384" s="53">
        <f t="shared" si="427"/>
        <v>-7.9119481343554686E-12</v>
      </c>
      <c r="AA384" s="53">
        <f t="shared" si="428"/>
        <v>-2.2339913731975663E-6</v>
      </c>
      <c r="AB384" s="53">
        <f t="shared" si="429"/>
        <v>-2.2294618652742121E-6</v>
      </c>
      <c r="AC384" s="53">
        <f t="shared" si="430"/>
        <v>6.145613177859016E-8</v>
      </c>
      <c r="AD384" s="53">
        <f t="shared" si="458"/>
        <v>1.1800974381223325E-9</v>
      </c>
      <c r="AE384" s="53">
        <f t="shared" si="431"/>
        <v>-2.1668256360574995E-6</v>
      </c>
      <c r="AF384" s="19"/>
      <c r="AG384" s="46"/>
      <c r="AH384" s="19"/>
      <c r="AI384" s="55">
        <f t="shared" si="432"/>
        <v>81</v>
      </c>
      <c r="AJ384" s="27">
        <f t="shared" si="433"/>
        <v>15091.831248654682</v>
      </c>
      <c r="AK384" s="27">
        <f t="shared" si="433"/>
        <v>754.59156243273412</v>
      </c>
      <c r="AL384" s="28">
        <f t="shared" si="434"/>
        <v>25</v>
      </c>
      <c r="AM384" s="27">
        <f t="shared" si="435"/>
        <v>1000000</v>
      </c>
      <c r="AN384" s="56">
        <f t="shared" si="435"/>
        <v>3.194</v>
      </c>
      <c r="AO384" s="52">
        <f t="shared" si="436"/>
        <v>3194</v>
      </c>
      <c r="AP384" s="28"/>
      <c r="AQ384" s="9">
        <f t="shared" si="456"/>
        <v>749.45378474563449</v>
      </c>
      <c r="AR384" s="9">
        <f t="shared" si="437"/>
        <v>0</v>
      </c>
      <c r="AS384" s="30">
        <f t="shared" si="438"/>
        <v>1.3753712954263091E-9</v>
      </c>
      <c r="AT384" s="30">
        <f t="shared" si="439"/>
        <v>1.0307772227877534E-9</v>
      </c>
      <c r="AU384" s="30">
        <f t="shared" si="440"/>
        <v>0</v>
      </c>
      <c r="AV384" s="30">
        <f t="shared" si="441"/>
        <v>3.4459407263855569E-10</v>
      </c>
      <c r="AW384" s="28"/>
      <c r="AX384" s="52">
        <f t="shared" si="442"/>
        <v>5.3048070864592741E-6</v>
      </c>
      <c r="AY384" s="52">
        <f t="shared" si="443"/>
        <v>1.1006334680075468E-6</v>
      </c>
      <c r="AZ384" s="19"/>
      <c r="BA384" s="19"/>
      <c r="BB384" s="53">
        <f t="shared" si="444"/>
        <v>4.7762314436720387E-9</v>
      </c>
      <c r="BC384" s="53">
        <f t="shared" si="445"/>
        <v>-2.3881157218360197E-10</v>
      </c>
      <c r="BD384" s="53">
        <f t="shared" si="445"/>
        <v>-7.9119481343554686E-12</v>
      </c>
      <c r="BE384" s="53">
        <f t="shared" si="446"/>
        <v>-1.0307772227877534E-3</v>
      </c>
      <c r="BF384" s="53">
        <f t="shared" si="447"/>
        <v>-1.0307726932798301E-3</v>
      </c>
      <c r="BG384" s="53">
        <f t="shared" si="448"/>
        <v>6.145613177859016E-8</v>
      </c>
      <c r="BH384" s="53">
        <f t="shared" si="459"/>
        <v>4.3587665651264928E-7</v>
      </c>
      <c r="BI384" s="53">
        <f t="shared" si="449"/>
        <v>-1.0302753604915389E-3</v>
      </c>
    </row>
    <row r="385" spans="1:61" x14ac:dyDescent="0.2">
      <c r="A385" s="34"/>
      <c r="B385" s="89"/>
      <c r="C385" s="91"/>
      <c r="D385" s="19"/>
      <c r="E385" s="55">
        <f t="shared" si="420"/>
        <v>82</v>
      </c>
      <c r="F385" s="27">
        <f t="shared" si="460"/>
        <v>15091.831248654682</v>
      </c>
      <c r="G385" s="27">
        <f t="shared" si="461"/>
        <v>754.59156243273412</v>
      </c>
      <c r="H385" s="28">
        <f t="shared" si="462"/>
        <v>25</v>
      </c>
      <c r="I385" s="27">
        <f t="shared" si="454"/>
        <v>1000000</v>
      </c>
      <c r="J385" s="56">
        <f t="shared" si="453"/>
        <v>2.4849999999999999</v>
      </c>
      <c r="K385" s="52">
        <f t="shared" si="421"/>
        <v>2485</v>
      </c>
      <c r="L385" s="28"/>
      <c r="M385" s="96">
        <f t="shared" si="455"/>
        <v>894.53885848838627</v>
      </c>
      <c r="N385" s="9">
        <v>0</v>
      </c>
      <c r="O385" s="30">
        <f t="shared" si="457"/>
        <v>3.1647792537421874E-13</v>
      </c>
      <c r="P385" s="30">
        <f t="shared" si="422"/>
        <v>2.8310180210102634E-13</v>
      </c>
      <c r="Q385" s="30">
        <f t="shared" si="423"/>
        <v>0</v>
      </c>
      <c r="R385" s="30">
        <f t="shared" si="424"/>
        <v>3.3376123273192404E-14</v>
      </c>
      <c r="S385" s="28"/>
      <c r="T385" s="52">
        <f t="shared" si="425"/>
        <v>1.0108304936452547E-9</v>
      </c>
      <c r="U385" s="52">
        <f t="shared" si="419"/>
        <v>8.2939666333883119E-11</v>
      </c>
      <c r="V385" s="19"/>
      <c r="W385" s="19"/>
      <c r="X385" s="53">
        <f t="shared" si="426"/>
        <v>5.0370682017331596E-10</v>
      </c>
      <c r="Y385" s="53">
        <f t="shared" si="427"/>
        <v>-2.5185341008665797E-11</v>
      </c>
      <c r="Z385" s="53">
        <f t="shared" si="427"/>
        <v>-8.3440308182981011E-13</v>
      </c>
      <c r="AA385" s="53">
        <f t="shared" si="428"/>
        <v>-2.8310180210102632E-7</v>
      </c>
      <c r="AB385" s="53">
        <f t="shared" si="429"/>
        <v>-2.826241150249435E-7</v>
      </c>
      <c r="AC385" s="53">
        <f t="shared" si="430"/>
        <v>7.3597512950833472E-9</v>
      </c>
      <c r="AD385" s="53">
        <f t="shared" si="458"/>
        <v>1.2227003870342883E-10</v>
      </c>
      <c r="AE385" s="53">
        <f t="shared" si="431"/>
        <v>-2.7514209369115674E-7</v>
      </c>
      <c r="AF385" s="19"/>
      <c r="AG385" s="46"/>
      <c r="AH385" s="19"/>
      <c r="AI385" s="55">
        <f t="shared" si="432"/>
        <v>82</v>
      </c>
      <c r="AJ385" s="27">
        <f t="shared" si="433"/>
        <v>15091.831248654682</v>
      </c>
      <c r="AK385" s="27">
        <f t="shared" si="433"/>
        <v>754.59156243273412</v>
      </c>
      <c r="AL385" s="28">
        <f t="shared" si="434"/>
        <v>25</v>
      </c>
      <c r="AM385" s="27">
        <f t="shared" si="435"/>
        <v>1000000</v>
      </c>
      <c r="AN385" s="56">
        <f t="shared" si="435"/>
        <v>2.4849999999999999</v>
      </c>
      <c r="AO385" s="52">
        <f t="shared" si="436"/>
        <v>2485</v>
      </c>
      <c r="AP385" s="28"/>
      <c r="AQ385" s="9">
        <f t="shared" si="456"/>
        <v>765.38981079412554</v>
      </c>
      <c r="AR385" s="9">
        <f t="shared" si="437"/>
        <v>0</v>
      </c>
      <c r="AS385" s="30">
        <f t="shared" si="438"/>
        <v>3.4459407263855569E-10</v>
      </c>
      <c r="AT385" s="30">
        <f t="shared" si="439"/>
        <v>2.6374879205760131E-10</v>
      </c>
      <c r="AU385" s="30">
        <f t="shared" si="440"/>
        <v>0</v>
      </c>
      <c r="AV385" s="30">
        <f t="shared" si="441"/>
        <v>8.084528058095438E-11</v>
      </c>
      <c r="AW385" s="28"/>
      <c r="AX385" s="52">
        <f t="shared" si="442"/>
        <v>1.1006334680075468E-6</v>
      </c>
      <c r="AY385" s="52">
        <f t="shared" si="443"/>
        <v>2.0090052224367163E-7</v>
      </c>
      <c r="AZ385" s="19"/>
      <c r="BA385" s="19"/>
      <c r="BB385" s="53">
        <f t="shared" si="444"/>
        <v>5.0370682017331596E-10</v>
      </c>
      <c r="BC385" s="53">
        <f t="shared" si="445"/>
        <v>-2.5185341008665797E-11</v>
      </c>
      <c r="BD385" s="53">
        <f t="shared" si="445"/>
        <v>-8.3440308182981011E-13</v>
      </c>
      <c r="BE385" s="53">
        <f t="shared" si="446"/>
        <v>-2.6374879205760132E-4</v>
      </c>
      <c r="BF385" s="53">
        <f t="shared" si="447"/>
        <v>-2.6374831437052523E-4</v>
      </c>
      <c r="BG385" s="53">
        <f t="shared" si="448"/>
        <v>7.3597512950833472E-9</v>
      </c>
      <c r="BH385" s="53">
        <f t="shared" si="459"/>
        <v>9.0397037120340751E-8</v>
      </c>
      <c r="BI385" s="53">
        <f t="shared" si="449"/>
        <v>-2.6365055758210975E-4</v>
      </c>
    </row>
    <row r="386" spans="1:61" x14ac:dyDescent="0.2">
      <c r="A386" s="34"/>
      <c r="B386" s="89"/>
      <c r="C386" s="91"/>
      <c r="D386" s="19"/>
      <c r="E386" s="55">
        <f t="shared" si="420"/>
        <v>83</v>
      </c>
      <c r="F386" s="27">
        <f t="shared" si="460"/>
        <v>15091.831248654682</v>
      </c>
      <c r="G386" s="27">
        <f t="shared" si="461"/>
        <v>754.59156243273412</v>
      </c>
      <c r="H386" s="28">
        <f t="shared" si="462"/>
        <v>25</v>
      </c>
      <c r="I386" s="27">
        <f t="shared" si="454"/>
        <v>1000000</v>
      </c>
      <c r="J386" s="56">
        <f t="shared" si="453"/>
        <v>1.726</v>
      </c>
      <c r="K386" s="52">
        <f t="shared" si="421"/>
        <v>1726</v>
      </c>
      <c r="L386" s="28"/>
      <c r="M386" s="96">
        <f t="shared" si="455"/>
        <v>915.9186542798476</v>
      </c>
      <c r="N386" s="9">
        <v>0</v>
      </c>
      <c r="O386" s="30">
        <f t="shared" si="457"/>
        <v>3.3376123273192404E-14</v>
      </c>
      <c r="P386" s="30">
        <f t="shared" si="422"/>
        <v>3.0569813913460688E-14</v>
      </c>
      <c r="Q386" s="30">
        <f t="shared" si="423"/>
        <v>0</v>
      </c>
      <c r="R386" s="30">
        <f t="shared" si="424"/>
        <v>2.8063093597317161E-15</v>
      </c>
      <c r="S386" s="28"/>
      <c r="T386" s="52">
        <f t="shared" si="425"/>
        <v>8.2939666333883119E-11</v>
      </c>
      <c r="U386" s="52">
        <f t="shared" si="419"/>
        <v>4.8436899548969418E-12</v>
      </c>
      <c r="V386" s="19"/>
      <c r="W386" s="19"/>
      <c r="X386" s="53">
        <f t="shared" si="426"/>
        <v>4.2352347288591224E-11</v>
      </c>
      <c r="Y386" s="53">
        <f t="shared" si="427"/>
        <v>-2.1176173644295613E-12</v>
      </c>
      <c r="Z386" s="53">
        <f t="shared" si="427"/>
        <v>-7.0157733993292908E-14</v>
      </c>
      <c r="AA386" s="53">
        <f t="shared" si="428"/>
        <v>-3.0569813913460691E-8</v>
      </c>
      <c r="AB386" s="53">
        <f t="shared" si="429"/>
        <v>-3.0529649341270521E-8</v>
      </c>
      <c r="AC386" s="53">
        <f t="shared" si="430"/>
        <v>7.2884045578540344E-10</v>
      </c>
      <c r="AD386" s="53">
        <f t="shared" si="458"/>
        <v>1.0112141705045351E-11</v>
      </c>
      <c r="AE386" s="53">
        <f t="shared" si="431"/>
        <v>-2.9790696743780072E-8</v>
      </c>
      <c r="AF386" s="19"/>
      <c r="AG386" s="46"/>
      <c r="AH386" s="19"/>
      <c r="AI386" s="55">
        <f t="shared" si="432"/>
        <v>83</v>
      </c>
      <c r="AJ386" s="27">
        <f t="shared" si="433"/>
        <v>15091.831248654682</v>
      </c>
      <c r="AK386" s="27">
        <f t="shared" si="433"/>
        <v>754.59156243273412</v>
      </c>
      <c r="AL386" s="28">
        <f t="shared" si="434"/>
        <v>25</v>
      </c>
      <c r="AM386" s="27">
        <f t="shared" si="435"/>
        <v>1000000</v>
      </c>
      <c r="AN386" s="56">
        <f t="shared" si="435"/>
        <v>1.726</v>
      </c>
      <c r="AO386" s="52">
        <f t="shared" si="436"/>
        <v>1726</v>
      </c>
      <c r="AP386" s="28"/>
      <c r="AQ386" s="9">
        <f t="shared" si="456"/>
        <v>783.68289856819467</v>
      </c>
      <c r="AR386" s="9">
        <f t="shared" si="437"/>
        <v>0</v>
      </c>
      <c r="AS386" s="30">
        <f t="shared" si="438"/>
        <v>8.084528058095438E-11</v>
      </c>
      <c r="AT386" s="30">
        <f t="shared" si="439"/>
        <v>6.3357063821241306E-11</v>
      </c>
      <c r="AU386" s="30">
        <f t="shared" si="440"/>
        <v>0</v>
      </c>
      <c r="AV386" s="30">
        <f t="shared" si="441"/>
        <v>1.7488216759713074E-11</v>
      </c>
      <c r="AW386" s="28"/>
      <c r="AX386" s="52">
        <f t="shared" si="442"/>
        <v>2.0090052224367163E-7</v>
      </c>
      <c r="AY386" s="52">
        <f t="shared" si="443"/>
        <v>3.0184662127264768E-8</v>
      </c>
      <c r="AZ386" s="19"/>
      <c r="BA386" s="19"/>
      <c r="BB386" s="53">
        <f t="shared" si="444"/>
        <v>4.2352347288591224E-11</v>
      </c>
      <c r="BC386" s="53">
        <f t="shared" si="445"/>
        <v>-2.1176173644295613E-12</v>
      </c>
      <c r="BD386" s="53">
        <f t="shared" si="445"/>
        <v>-7.0157733993292908E-14</v>
      </c>
      <c r="BE386" s="53">
        <f t="shared" si="446"/>
        <v>-6.3357063821241311E-5</v>
      </c>
      <c r="BF386" s="53">
        <f t="shared" si="447"/>
        <v>-6.3357023656669122E-5</v>
      </c>
      <c r="BG386" s="53">
        <f t="shared" si="448"/>
        <v>7.2884045578540344E-10</v>
      </c>
      <c r="BH386" s="53">
        <f t="shared" si="459"/>
        <v>1.6496459252613308E-8</v>
      </c>
      <c r="BI386" s="53">
        <f t="shared" si="449"/>
        <v>-6.3339798356960725E-5</v>
      </c>
    </row>
    <row r="387" spans="1:61" x14ac:dyDescent="0.2">
      <c r="A387" s="34"/>
      <c r="B387" s="89"/>
      <c r="C387" s="91"/>
      <c r="D387" s="19"/>
      <c r="E387" s="55">
        <f t="shared" si="420"/>
        <v>84</v>
      </c>
      <c r="F387" s="27">
        <f t="shared" si="460"/>
        <v>15091.831248654682</v>
      </c>
      <c r="G387" s="27">
        <f t="shared" si="461"/>
        <v>754.59156243273412</v>
      </c>
      <c r="H387" s="28">
        <f t="shared" si="462"/>
        <v>25</v>
      </c>
      <c r="I387" s="27">
        <f t="shared" si="454"/>
        <v>1000000</v>
      </c>
      <c r="J387" s="56">
        <f t="shared" si="453"/>
        <v>0.85599999999999998</v>
      </c>
      <c r="K387" s="52">
        <f t="shared" si="421"/>
        <v>856</v>
      </c>
      <c r="L387" s="28"/>
      <c r="M387" s="96">
        <f t="shared" si="455"/>
        <v>944.1854090941805</v>
      </c>
      <c r="N387" s="9">
        <v>0</v>
      </c>
      <c r="O387" s="30">
        <f t="shared" si="457"/>
        <v>2.8063093597317161E-15</v>
      </c>
      <c r="P387" s="30">
        <f t="shared" si="422"/>
        <v>2.6496763508631183E-15</v>
      </c>
      <c r="Q387" s="30">
        <f t="shared" si="423"/>
        <v>0</v>
      </c>
      <c r="R387" s="30">
        <f t="shared" si="424"/>
        <v>1.5663300886859774E-16</v>
      </c>
      <c r="S387" s="28"/>
      <c r="T387" s="52">
        <f t="shared" si="425"/>
        <v>4.8436899548969418E-12</v>
      </c>
      <c r="U387" s="52">
        <f t="shared" ref="U387:U388" si="463">K387*R387</f>
        <v>1.3407785559151967E-13</v>
      </c>
      <c r="V387" s="19"/>
      <c r="W387" s="19"/>
      <c r="X387" s="53">
        <f t="shared" si="426"/>
        <v>2.3638789378139094E-12</v>
      </c>
      <c r="Y387" s="53">
        <f t="shared" si="427"/>
        <v>-1.1819394689069546E-13</v>
      </c>
      <c r="Z387" s="53">
        <f t="shared" si="427"/>
        <v>-3.9158252217149438E-15</v>
      </c>
      <c r="AA387" s="53">
        <f t="shared" si="428"/>
        <v>-2.6496763508631183E-9</v>
      </c>
      <c r="AB387" s="53">
        <f t="shared" si="429"/>
        <v>-2.6474345816974168E-9</v>
      </c>
      <c r="AC387" s="53">
        <f t="shared" si="430"/>
        <v>5.5204987957599734E-11</v>
      </c>
      <c r="AD387" s="53">
        <f t="shared" si="458"/>
        <v>5.820102734836786E-13</v>
      </c>
      <c r="AE387" s="53">
        <f t="shared" si="431"/>
        <v>-2.5916475834663333E-9</v>
      </c>
      <c r="AF387" s="19"/>
      <c r="AG387" s="46"/>
      <c r="AH387" s="19"/>
      <c r="AI387" s="55">
        <f t="shared" si="432"/>
        <v>84</v>
      </c>
      <c r="AJ387" s="27">
        <f t="shared" si="433"/>
        <v>15091.831248654682</v>
      </c>
      <c r="AK387" s="27">
        <f t="shared" si="433"/>
        <v>754.59156243273412</v>
      </c>
      <c r="AL387" s="28">
        <f t="shared" si="434"/>
        <v>25</v>
      </c>
      <c r="AM387" s="27">
        <f t="shared" si="435"/>
        <v>1000000</v>
      </c>
      <c r="AN387" s="56">
        <f t="shared" si="435"/>
        <v>0.85599999999999998</v>
      </c>
      <c r="AO387" s="52">
        <f t="shared" si="436"/>
        <v>856</v>
      </c>
      <c r="AP387" s="28"/>
      <c r="AQ387" s="9">
        <f t="shared" si="456"/>
        <v>807.8686406562083</v>
      </c>
      <c r="AR387" s="9">
        <f t="shared" si="437"/>
        <v>0</v>
      </c>
      <c r="AS387" s="30">
        <f t="shared" si="438"/>
        <v>1.7488216759713074E-11</v>
      </c>
      <c r="AT387" s="30">
        <f t="shared" si="439"/>
        <v>1.4128181901170522E-11</v>
      </c>
      <c r="AU387" s="30">
        <f t="shared" si="440"/>
        <v>0</v>
      </c>
      <c r="AV387" s="30">
        <f t="shared" si="441"/>
        <v>3.360034858542552E-12</v>
      </c>
      <c r="AW387" s="28"/>
      <c r="AX387" s="52">
        <f t="shared" si="442"/>
        <v>3.0184662127264768E-8</v>
      </c>
      <c r="AY387" s="52">
        <f t="shared" si="443"/>
        <v>2.8761898389124245E-9</v>
      </c>
      <c r="AZ387" s="19"/>
      <c r="BA387" s="19"/>
      <c r="BB387" s="53">
        <f t="shared" si="444"/>
        <v>2.3638789378139094E-12</v>
      </c>
      <c r="BC387" s="53">
        <f t="shared" si="445"/>
        <v>-1.1819394689069546E-13</v>
      </c>
      <c r="BD387" s="53">
        <f t="shared" si="445"/>
        <v>-3.9158252217149438E-15</v>
      </c>
      <c r="BE387" s="53">
        <f t="shared" si="446"/>
        <v>-1.4128181901170522E-5</v>
      </c>
      <c r="BF387" s="53">
        <f t="shared" si="447"/>
        <v>-1.4128179659401357E-5</v>
      </c>
      <c r="BG387" s="53">
        <f t="shared" si="448"/>
        <v>5.5204987957599734E-11</v>
      </c>
      <c r="BH387" s="53">
        <f t="shared" si="459"/>
        <v>2.4782284200945158E-9</v>
      </c>
      <c r="BI387" s="53">
        <f t="shared" si="449"/>
        <v>-1.4125646225993305E-5</v>
      </c>
    </row>
    <row r="388" spans="1:61" x14ac:dyDescent="0.2">
      <c r="A388" s="34"/>
      <c r="B388" s="89"/>
      <c r="C388" s="91"/>
      <c r="D388" s="19"/>
      <c r="E388" s="55">
        <f t="shared" ref="E388" si="464">E387+1</f>
        <v>85</v>
      </c>
      <c r="F388" s="27">
        <f t="shared" si="460"/>
        <v>15091.831248654682</v>
      </c>
      <c r="G388" s="27">
        <f t="shared" si="461"/>
        <v>754.59156243273412</v>
      </c>
      <c r="H388" s="28">
        <f t="shared" si="462"/>
        <v>25</v>
      </c>
      <c r="I388" s="27">
        <f t="shared" si="454"/>
        <v>1000000</v>
      </c>
      <c r="J388" s="56">
        <f t="shared" si="453"/>
        <v>0</v>
      </c>
      <c r="K388" s="52">
        <f t="shared" ref="K388" si="465">I388*J388/1000</f>
        <v>0</v>
      </c>
      <c r="L388" s="28"/>
      <c r="M388" s="96">
        <f t="shared" si="455"/>
        <v>1000</v>
      </c>
      <c r="N388" s="9">
        <v>0</v>
      </c>
      <c r="O388" s="30">
        <f t="shared" si="457"/>
        <v>1.5663300886859774E-16</v>
      </c>
      <c r="P388" s="30">
        <f t="shared" ref="P388" si="466">O388*M388/1000</f>
        <v>1.5663300886859774E-16</v>
      </c>
      <c r="Q388" s="30">
        <f t="shared" ref="Q388" si="467">MIN(N388*O388,O388-P388)</f>
        <v>0</v>
      </c>
      <c r="R388" s="30">
        <f t="shared" ref="R388" si="468">O388-SUM(P388:Q388)</f>
        <v>0</v>
      </c>
      <c r="S388" s="28"/>
      <c r="T388" s="52">
        <f t="shared" ref="T388" si="469">U387</f>
        <v>1.3407785559151967E-13</v>
      </c>
      <c r="U388" s="52">
        <f t="shared" si="463"/>
        <v>0</v>
      </c>
      <c r="V388" s="19"/>
      <c r="W388" s="19"/>
      <c r="X388" s="53">
        <f t="shared" ref="X388" si="470">$R388*F388</f>
        <v>0</v>
      </c>
      <c r="Y388" s="53">
        <f t="shared" ref="Y388:Z388" si="471">-$R388*G388</f>
        <v>0</v>
      </c>
      <c r="Z388" s="53">
        <f t="shared" si="471"/>
        <v>0</v>
      </c>
      <c r="AA388" s="53">
        <f t="shared" ref="AA388" si="472">-P388*I388</f>
        <v>-1.5663300886859774E-10</v>
      </c>
      <c r="AB388" s="53">
        <f t="shared" ref="AB388" si="473">SUM(X388:AA388)</f>
        <v>-1.5663300886859774E-10</v>
      </c>
      <c r="AC388" s="53">
        <f t="shared" ref="AC388" si="474">-I388*($R387*J388-$R386*J387)/1000</f>
        <v>2.4022008119303493E-12</v>
      </c>
      <c r="AD388" s="53">
        <f t="shared" si="458"/>
        <v>1.100727356040524E-14</v>
      </c>
      <c r="AE388" s="53">
        <f t="shared" ref="AE388" si="475">SUM(AB388:AD388)</f>
        <v>-1.5421980078310698E-10</v>
      </c>
      <c r="AF388" s="19"/>
      <c r="AG388" s="46"/>
      <c r="AH388" s="19"/>
      <c r="AI388" s="55">
        <f t="shared" ref="AI388" si="476">AI387+1</f>
        <v>85</v>
      </c>
      <c r="AJ388" s="27">
        <f t="shared" ref="AJ388:AK388" si="477">F388</f>
        <v>15091.831248654682</v>
      </c>
      <c r="AK388" s="27">
        <f t="shared" si="477"/>
        <v>754.59156243273412</v>
      </c>
      <c r="AL388" s="28">
        <f t="shared" ref="AL388" si="478">$C$33</f>
        <v>25</v>
      </c>
      <c r="AM388" s="27">
        <f t="shared" ref="AM388:AN388" si="479">I388</f>
        <v>1000000</v>
      </c>
      <c r="AN388" s="56">
        <f t="shared" si="479"/>
        <v>0</v>
      </c>
      <c r="AO388" s="52">
        <f t="shared" ref="AO388" si="480">AM388*AN388/1000</f>
        <v>0</v>
      </c>
      <c r="AP388" s="28"/>
      <c r="AQ388" s="9">
        <f t="shared" si="456"/>
        <v>855.62500000000011</v>
      </c>
      <c r="AR388" s="9">
        <f t="shared" ref="AR388" si="481">N388</f>
        <v>0</v>
      </c>
      <c r="AS388" s="30">
        <f t="shared" ref="AS388" si="482">AV387</f>
        <v>3.360034858542552E-12</v>
      </c>
      <c r="AT388" s="30">
        <f t="shared" ref="AT388" si="483">AS388*AQ388/1000</f>
        <v>2.8749298258404713E-12</v>
      </c>
      <c r="AU388" s="30">
        <f t="shared" ref="AU388" si="484">MIN(AR388*AS388,AS388-AT388)</f>
        <v>0</v>
      </c>
      <c r="AV388" s="30">
        <f t="shared" ref="AV388" si="485">AS388-SUM(AT388:AU388)</f>
        <v>4.8510503270208073E-13</v>
      </c>
      <c r="AW388" s="28"/>
      <c r="AX388" s="52">
        <f t="shared" ref="AX388" si="486">AY387</f>
        <v>2.8761898389124245E-9</v>
      </c>
      <c r="AY388" s="52">
        <f t="shared" ref="AY388" si="487">AO388*AV388</f>
        <v>0</v>
      </c>
      <c r="AZ388" s="19"/>
      <c r="BA388" s="19"/>
      <c r="BB388" s="53">
        <f t="shared" ref="BB388" si="488">$R388*AJ388</f>
        <v>0</v>
      </c>
      <c r="BC388" s="53">
        <f t="shared" ref="BC388:BD388" si="489">-$R388*AK388</f>
        <v>0</v>
      </c>
      <c r="BD388" s="53">
        <f t="shared" si="489"/>
        <v>0</v>
      </c>
      <c r="BE388" s="53">
        <f t="shared" ref="BE388" si="490">-AT388*AM388</f>
        <v>-2.8749298258404713E-6</v>
      </c>
      <c r="BF388" s="53">
        <f t="shared" ref="BF388" si="491">SUM(BB388:BE388)</f>
        <v>-2.8749298258404713E-6</v>
      </c>
      <c r="BG388" s="53">
        <f t="shared" ref="BG388" si="492">-AM388*($R387*AN388-$R386*AN387)/1000</f>
        <v>2.4022008119303493E-12</v>
      </c>
      <c r="BH388" s="53">
        <f t="shared" si="459"/>
        <v>2.3612406559528344E-10</v>
      </c>
      <c r="BI388" s="53">
        <f t="shared" ref="BI388" si="493">SUM(BF388:BH388)</f>
        <v>-2.8746912995740639E-6</v>
      </c>
    </row>
    <row r="389" spans="1:61" x14ac:dyDescent="0.2">
      <c r="A389" s="34"/>
      <c r="B389" s="89"/>
      <c r="C389" s="91"/>
      <c r="D389" s="19"/>
      <c r="E389" s="55"/>
      <c r="F389" s="27"/>
      <c r="G389" s="27"/>
      <c r="H389" s="28"/>
      <c r="I389" s="27"/>
      <c r="J389" s="51"/>
      <c r="K389" s="52"/>
      <c r="L389" s="28"/>
      <c r="M389" s="9"/>
      <c r="N389" s="9"/>
      <c r="O389" s="30"/>
      <c r="P389" s="30"/>
      <c r="Q389" s="30"/>
      <c r="R389" s="30"/>
      <c r="S389" s="28"/>
      <c r="T389" s="52"/>
      <c r="U389" s="52"/>
      <c r="V389" s="19"/>
      <c r="W389" s="19"/>
      <c r="X389" s="53"/>
      <c r="Y389" s="53"/>
      <c r="Z389" s="53"/>
      <c r="AA389" s="53"/>
      <c r="AB389" s="53"/>
      <c r="AC389" s="53"/>
      <c r="AD389" s="53"/>
      <c r="AE389" s="53"/>
      <c r="AF389" s="19"/>
      <c r="AG389" s="46"/>
      <c r="AH389" s="19"/>
      <c r="AI389" s="55"/>
      <c r="AJ389" s="27"/>
      <c r="AK389" s="27"/>
      <c r="AL389" s="28"/>
      <c r="AM389" s="27"/>
      <c r="AN389" s="51"/>
      <c r="AO389" s="52"/>
      <c r="AP389" s="28"/>
      <c r="AQ389" s="9"/>
      <c r="AR389" s="9"/>
      <c r="AS389" s="30"/>
      <c r="AT389" s="30"/>
      <c r="AU389" s="30"/>
      <c r="AV389" s="30"/>
      <c r="AW389" s="28"/>
      <c r="AX389" s="52"/>
      <c r="AY389" s="52"/>
      <c r="AZ389" s="19"/>
      <c r="BA389" s="19"/>
      <c r="BB389" s="53"/>
      <c r="BC389" s="53"/>
      <c r="BD389" s="53"/>
      <c r="BE389" s="53"/>
      <c r="BF389" s="53"/>
      <c r="BG389" s="53"/>
      <c r="BH389" s="53"/>
      <c r="BI389" s="53"/>
    </row>
    <row r="390" spans="1:61" x14ac:dyDescent="0.2">
      <c r="A390" s="19"/>
      <c r="B390" s="55"/>
      <c r="C390" s="14"/>
      <c r="D390" s="19"/>
      <c r="E390" s="55"/>
      <c r="F390" s="28"/>
      <c r="G390" s="28"/>
      <c r="H390" s="28"/>
      <c r="I390" s="28"/>
      <c r="J390" s="28"/>
      <c r="K390" s="28"/>
      <c r="L390" s="28"/>
      <c r="M390" s="15"/>
      <c r="N390" s="28"/>
      <c r="O390" s="30"/>
      <c r="P390" s="28"/>
      <c r="Q390" s="28"/>
      <c r="R390" s="28"/>
      <c r="S390" s="28"/>
      <c r="T390" s="53"/>
      <c r="U390" s="53"/>
      <c r="V390" s="53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46"/>
      <c r="AH390" s="19"/>
      <c r="AI390" s="55"/>
      <c r="AJ390" s="28"/>
      <c r="AK390" s="28"/>
      <c r="AL390" s="28"/>
      <c r="AM390" s="28"/>
      <c r="AN390" s="28"/>
      <c r="AO390" s="28"/>
      <c r="AP390" s="28"/>
      <c r="AQ390" s="15"/>
      <c r="AR390" s="28"/>
      <c r="AS390" s="30"/>
      <c r="AT390" s="28"/>
      <c r="AU390" s="28"/>
      <c r="AV390" s="28"/>
      <c r="AW390" s="28"/>
      <c r="AX390" s="53"/>
      <c r="AY390" s="53"/>
      <c r="AZ390" s="53"/>
      <c r="BA390" s="19"/>
      <c r="BB390" s="19"/>
      <c r="BC390" s="19"/>
      <c r="BD390" s="19"/>
      <c r="BE390" s="19"/>
      <c r="BF390" s="19"/>
      <c r="BG390" s="19"/>
      <c r="BH390" s="19"/>
      <c r="BI390" s="19"/>
    </row>
    <row r="391" spans="1:61" x14ac:dyDescent="0.2">
      <c r="A391" s="19"/>
      <c r="B391" s="41"/>
      <c r="C391" s="14"/>
      <c r="D391" s="19"/>
      <c r="E391" s="55"/>
      <c r="F391" s="28"/>
      <c r="G391" s="28"/>
      <c r="H391" s="28"/>
      <c r="I391" s="28"/>
      <c r="J391" s="28"/>
      <c r="K391" s="28"/>
      <c r="L391" s="28"/>
      <c r="M391" s="15"/>
      <c r="N391" s="28"/>
      <c r="O391" s="28"/>
      <c r="P391" s="28"/>
      <c r="Q391" s="28"/>
      <c r="R391" s="28"/>
      <c r="S391" s="28"/>
      <c r="T391" s="53"/>
      <c r="U391" s="53"/>
      <c r="V391" s="53"/>
      <c r="W391" s="22" t="s">
        <v>83</v>
      </c>
      <c r="X391" s="42">
        <f>SUM(X303:X388)</f>
        <v>594181.54081025394</v>
      </c>
      <c r="Y391" s="42">
        <f>SUM(Y303:Y323)</f>
        <v>-26019.708337795248</v>
      </c>
      <c r="Z391" s="42">
        <f>SUM(Z303:Z323)</f>
        <v>-662.04609331669758</v>
      </c>
      <c r="AA391" s="42">
        <f>SUM(AA303:AA323)</f>
        <v>-67516.431354913133</v>
      </c>
      <c r="AB391" s="42">
        <f>SUM(AB303:AB323)</f>
        <v>199818.51224005967</v>
      </c>
      <c r="AC391" s="42">
        <f>SUM(AC303:AC388)</f>
        <v>-8.7049926961432393E-13</v>
      </c>
      <c r="AD391" s="42">
        <f>SUM(AD303:AD323)</f>
        <v>23358.272572570386</v>
      </c>
      <c r="AE391" s="42">
        <f>SUM(AE303:AE323)</f>
        <v>221208.7101239583</v>
      </c>
      <c r="AF391" s="19"/>
      <c r="AG391" s="46"/>
      <c r="AH391" s="19"/>
      <c r="AI391" s="55"/>
      <c r="AJ391" s="28"/>
      <c r="AK391" s="28"/>
      <c r="AL391" s="28"/>
      <c r="AM391" s="28"/>
      <c r="AN391" s="28"/>
      <c r="AO391" s="28"/>
      <c r="AP391" s="28"/>
      <c r="AQ391" s="15"/>
      <c r="AR391" s="28"/>
      <c r="AS391" s="28"/>
      <c r="AT391" s="28"/>
      <c r="AU391" s="28"/>
      <c r="AV391" s="28"/>
      <c r="AW391" s="28"/>
      <c r="AX391" s="53"/>
      <c r="AY391" s="53"/>
      <c r="AZ391" s="53"/>
      <c r="BA391" s="22" t="s">
        <v>83</v>
      </c>
      <c r="BB391" s="42">
        <f t="shared" ref="BB391:BI391" si="494">SUM(BB303:BB388)</f>
        <v>594181.54081025394</v>
      </c>
      <c r="BC391" s="42">
        <f t="shared" si="494"/>
        <v>-41027.950477003717</v>
      </c>
      <c r="BD391" s="42">
        <f t="shared" si="494"/>
        <v>-1207.276743856416</v>
      </c>
      <c r="BE391" s="42">
        <f t="shared" si="494"/>
        <v>-999999.99999951513</v>
      </c>
      <c r="BF391" s="42">
        <f t="shared" si="494"/>
        <v>-448053.68641012174</v>
      </c>
      <c r="BG391" s="42">
        <f t="shared" si="494"/>
        <v>-8.7049926961432393E-13</v>
      </c>
      <c r="BH391" s="42">
        <f t="shared" si="494"/>
        <v>54700.307790199629</v>
      </c>
      <c r="BI391" s="42">
        <f t="shared" si="494"/>
        <v>-393353.37861992168</v>
      </c>
    </row>
    <row r="392" spans="1:61" x14ac:dyDescent="0.2">
      <c r="A392" s="19"/>
      <c r="B392" s="55"/>
      <c r="C392" s="14"/>
      <c r="D392" s="19"/>
      <c r="E392" s="55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53"/>
      <c r="W392" s="34"/>
      <c r="X392" s="19"/>
      <c r="Y392" s="19"/>
      <c r="Z392" s="19"/>
      <c r="AA392" s="19"/>
      <c r="AB392" s="19"/>
      <c r="AC392" s="19"/>
      <c r="AD392" s="19"/>
      <c r="AE392" s="19"/>
      <c r="AF392" s="19"/>
      <c r="AG392" s="46"/>
      <c r="AH392" s="19"/>
      <c r="AI392" s="55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53"/>
      <c r="BA392" s="34"/>
      <c r="BB392" s="19"/>
      <c r="BC392" s="19"/>
      <c r="BD392" s="19"/>
      <c r="BE392" s="19"/>
      <c r="BF392" s="19"/>
      <c r="BG392" s="19"/>
      <c r="BH392" s="19"/>
      <c r="BI392" s="19"/>
    </row>
    <row r="393" spans="1:61" x14ac:dyDescent="0.2">
      <c r="A393" s="19"/>
      <c r="B393" s="19"/>
      <c r="C393" s="14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53"/>
      <c r="W393" s="22" t="str">
        <f>"Present Value at "&amp;TEXT(B305,"0.00%")&amp;" :"</f>
        <v>Present Value at 8.21% :</v>
      </c>
      <c r="X393" s="42">
        <f t="shared" ref="X393:AE393" si="495">X303+NPV($B$20,X304:X388)</f>
        <v>171251.50882162584</v>
      </c>
      <c r="Y393" s="42">
        <f t="shared" si="495"/>
        <v>-19881.448877572304</v>
      </c>
      <c r="Z393" s="42">
        <f t="shared" si="495"/>
        <v>-458.68245377261906</v>
      </c>
      <c r="AA393" s="42">
        <f t="shared" si="495"/>
        <v>-69087.06124296716</v>
      </c>
      <c r="AB393" s="42">
        <f t="shared" si="495"/>
        <v>81824.316247313836</v>
      </c>
      <c r="AC393" s="42">
        <f t="shared" si="495"/>
        <v>-1123.4646730357013</v>
      </c>
      <c r="AD393" s="42">
        <f t="shared" si="495"/>
        <v>13284.629074435155</v>
      </c>
      <c r="AE393" s="42">
        <f t="shared" si="495"/>
        <v>93985.48064871323</v>
      </c>
      <c r="AF393" s="19"/>
      <c r="AG393" s="46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53"/>
      <c r="BA393" s="22" t="str">
        <f>"Present Value at "&amp;TEXT(B305,"0.00%")&amp;" :"</f>
        <v>Present Value at 8.21% :</v>
      </c>
      <c r="BB393" s="42">
        <f t="shared" ref="BB393:BI393" si="496">BB303+NPV($B$20,BB304:BB388)</f>
        <v>171251.50882162584</v>
      </c>
      <c r="BC393" s="42">
        <f t="shared" si="496"/>
        <v>-19881.448877572304</v>
      </c>
      <c r="BD393" s="42">
        <f t="shared" si="496"/>
        <v>-506.68245377261906</v>
      </c>
      <c r="BE393" s="42">
        <f t="shared" si="496"/>
        <v>-62399.452967522193</v>
      </c>
      <c r="BF393" s="42">
        <f t="shared" si="496"/>
        <v>88463.924522758825</v>
      </c>
      <c r="BG393" s="42">
        <f t="shared" si="496"/>
        <v>-1123.4646730357013</v>
      </c>
      <c r="BH393" s="42">
        <f t="shared" si="496"/>
        <v>13310.351240057198</v>
      </c>
      <c r="BI393" s="42">
        <f t="shared" si="496"/>
        <v>100650.81108978015</v>
      </c>
    </row>
    <row r="394" spans="1:61" x14ac:dyDescent="0.2">
      <c r="A394" s="19"/>
      <c r="B394" s="55"/>
      <c r="C394" s="14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53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46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53"/>
      <c r="BA394" s="19"/>
      <c r="BB394" s="19"/>
      <c r="BC394" s="19"/>
      <c r="BD394" s="19"/>
      <c r="BE394" s="19"/>
      <c r="BF394" s="19"/>
      <c r="BG394" s="19"/>
      <c r="BH394" s="19"/>
      <c r="BI394" s="19"/>
    </row>
    <row r="395" spans="1:61" x14ac:dyDescent="0.2">
      <c r="A395" s="19"/>
      <c r="B395" s="55"/>
      <c r="C395" s="14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53"/>
      <c r="W395" s="22" t="str">
        <f>"Present Value at "&amp;TEXT(B306,"0.00%")&amp;" :"</f>
        <v>Present Value at 3.21% :</v>
      </c>
      <c r="X395" s="42">
        <f t="shared" ref="X395:AE395" si="497">X303+NPV($B$21,X304:X388)</f>
        <v>324972.08883134829</v>
      </c>
      <c r="Y395" s="42">
        <f t="shared" si="497"/>
        <v>-27567.477878058417</v>
      </c>
      <c r="Z395" s="42">
        <f t="shared" si="497"/>
        <v>-713.32448076888693</v>
      </c>
      <c r="AA395" s="42">
        <f t="shared" si="497"/>
        <v>-300275.91772684059</v>
      </c>
      <c r="AB395" s="42">
        <f t="shared" si="497"/>
        <v>-3584.6312543199574</v>
      </c>
      <c r="AC395" s="42">
        <f t="shared" si="497"/>
        <v>-1377.4508774372707</v>
      </c>
      <c r="AD395" s="42">
        <f t="shared" si="497"/>
        <v>27573.009923939564</v>
      </c>
      <c r="AE395" s="42">
        <f t="shared" si="497"/>
        <v>22610.927792182338</v>
      </c>
      <c r="AF395" s="19"/>
      <c r="AG395" s="46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53"/>
      <c r="BA395" s="22" t="str">
        <f>"Present Value at "&amp;TEXT(B306,"0.00%")&amp;" :"</f>
        <v>Present Value at 3.21% :</v>
      </c>
      <c r="BB395" s="42">
        <f t="shared" ref="BB395:BI395" si="498">BB303+NPV($B$21,BB304:BB388)</f>
        <v>324972.08883134829</v>
      </c>
      <c r="BC395" s="42">
        <f t="shared" si="498"/>
        <v>-27567.477878058417</v>
      </c>
      <c r="BD395" s="42">
        <f t="shared" si="498"/>
        <v>-761.32448076888693</v>
      </c>
      <c r="BE395" s="42">
        <f t="shared" si="498"/>
        <v>-287020.02580031141</v>
      </c>
      <c r="BF395" s="42">
        <f t="shared" si="498"/>
        <v>9623.2606722091114</v>
      </c>
      <c r="BG395" s="42">
        <f t="shared" si="498"/>
        <v>-1377.4508774372707</v>
      </c>
      <c r="BH395" s="42">
        <f t="shared" si="498"/>
        <v>27748.749136886323</v>
      </c>
      <c r="BI395" s="42">
        <f t="shared" si="498"/>
        <v>35994.558931658328</v>
      </c>
    </row>
    <row r="396" spans="1:61" x14ac:dyDescent="0.2">
      <c r="A396" s="19"/>
      <c r="B396" s="55"/>
      <c r="C396" s="14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46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</row>
    <row r="397" spans="1:61" ht="17" thickBot="1" x14ac:dyDescent="0.25">
      <c r="A397" s="20"/>
      <c r="B397" s="62"/>
      <c r="C397" s="44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47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</row>
    <row r="398" spans="1:61" ht="17" thickBot="1" x14ac:dyDescent="0.25">
      <c r="A398" s="221" t="s">
        <v>67</v>
      </c>
      <c r="B398" s="221"/>
      <c r="C398" s="19"/>
      <c r="D398" s="19"/>
      <c r="E398" s="21">
        <v>0</v>
      </c>
      <c r="F398" s="27">
        <f>B402</f>
        <v>30147.740914307513</v>
      </c>
      <c r="G398" s="27">
        <f>F398*B407</f>
        <v>24118.192731446012</v>
      </c>
      <c r="H398" s="28">
        <f>B412</f>
        <v>200</v>
      </c>
      <c r="I398" s="27">
        <f>$B$399</f>
        <v>2000000</v>
      </c>
      <c r="J398" s="56">
        <f t="shared" ref="J398:J429" si="499">J303</f>
        <v>0.23799999999999999</v>
      </c>
      <c r="K398" s="52">
        <f t="shared" ref="K398:K418" si="500">I398*J398/1000</f>
        <v>476</v>
      </c>
      <c r="L398" s="19"/>
      <c r="M398" s="9"/>
      <c r="N398" s="9"/>
      <c r="O398" s="30">
        <v>1</v>
      </c>
      <c r="P398" s="30"/>
      <c r="Q398" s="30"/>
      <c r="R398" s="30">
        <f t="shared" ref="R398:R418" si="501">O398-SUM(P398:Q398)</f>
        <v>1</v>
      </c>
      <c r="S398" s="30"/>
      <c r="T398" s="52"/>
      <c r="U398" s="52">
        <f t="shared" ref="U398:U417" si="502">K398*R398</f>
        <v>476</v>
      </c>
      <c r="V398" s="19"/>
      <c r="W398" s="30"/>
      <c r="X398" s="53">
        <f t="shared" ref="X398:X418" si="503">$R398*F398</f>
        <v>30147.740914307513</v>
      </c>
      <c r="Y398" s="53">
        <f t="shared" ref="Y398:Y418" si="504">-$R398*G398</f>
        <v>-24118.192731446012</v>
      </c>
      <c r="Z398" s="53">
        <f t="shared" ref="Z398:Z418" si="505">-$R398*H398</f>
        <v>-200</v>
      </c>
      <c r="AA398" s="53"/>
      <c r="AB398" s="53">
        <f t="shared" ref="AB398:AB418" si="506">SUM(X398:AA398)</f>
        <v>5829.5481828615011</v>
      </c>
      <c r="AC398" s="53">
        <f>T398-U398</f>
        <v>-476</v>
      </c>
      <c r="AD398" s="53"/>
      <c r="AE398" s="53">
        <f t="shared" ref="AE398:AE418" si="507">SUM(AB398:AD398)</f>
        <v>5353.5481828615011</v>
      </c>
      <c r="AF398" s="19"/>
      <c r="AG398" s="46"/>
      <c r="AH398" s="19"/>
      <c r="AI398" s="21">
        <v>0</v>
      </c>
      <c r="AJ398" s="27">
        <f>F398</f>
        <v>30147.740914307513</v>
      </c>
      <c r="AK398" s="27">
        <f>G398</f>
        <v>24118.192731446012</v>
      </c>
      <c r="AL398" s="28">
        <f>C412</f>
        <v>248</v>
      </c>
      <c r="AM398" s="27">
        <f>I398</f>
        <v>2000000</v>
      </c>
      <c r="AN398" s="56">
        <f>J398</f>
        <v>0.23799999999999999</v>
      </c>
      <c r="AO398" s="52">
        <f t="shared" ref="AO398:AO418" si="508">AM398*AN398/1000</f>
        <v>476</v>
      </c>
      <c r="AP398" s="19"/>
      <c r="AQ398" s="9"/>
      <c r="AR398" s="9"/>
      <c r="AS398" s="30">
        <v>1</v>
      </c>
      <c r="AT398" s="30"/>
      <c r="AU398" s="30"/>
      <c r="AV398" s="30">
        <f t="shared" ref="AV398:AV418" si="509">AS398-SUM(AT398:AU398)</f>
        <v>1</v>
      </c>
      <c r="AW398" s="30"/>
      <c r="AX398" s="52"/>
      <c r="AY398" s="52">
        <f t="shared" ref="AY398:AY418" si="510">AO398*AV398</f>
        <v>476</v>
      </c>
      <c r="AZ398" s="19"/>
      <c r="BA398" s="30"/>
      <c r="BB398" s="53">
        <f t="shared" ref="BB398:BB418" si="511">$R398*AJ398</f>
        <v>30147.740914307513</v>
      </c>
      <c r="BC398" s="53">
        <f t="shared" ref="BC398:BC418" si="512">-$R398*AK398</f>
        <v>-24118.192731446012</v>
      </c>
      <c r="BD398" s="53">
        <f t="shared" ref="BD398:BD418" si="513">-$R398*AL398</f>
        <v>-248</v>
      </c>
      <c r="BE398" s="53"/>
      <c r="BF398" s="53">
        <f t="shared" ref="BF398:BF418" si="514">SUM(BB398:BE398)</f>
        <v>5781.5481828615011</v>
      </c>
      <c r="BG398" s="53">
        <f>AX398-AY398</f>
        <v>-476</v>
      </c>
      <c r="BH398" s="53"/>
      <c r="BI398" s="53">
        <f t="shared" ref="BI398:BI418" si="515">SUM(BF398:BH398)</f>
        <v>5305.5481828615011</v>
      </c>
    </row>
    <row r="399" spans="1:61" x14ac:dyDescent="0.2">
      <c r="A399" s="45" t="s">
        <v>68</v>
      </c>
      <c r="B399" s="54">
        <v>2000000</v>
      </c>
      <c r="C399" s="19"/>
      <c r="D399" s="19"/>
      <c r="E399" s="55">
        <f t="shared" ref="E399:E418" si="516">E398+1</f>
        <v>1</v>
      </c>
      <c r="F399" s="27"/>
      <c r="G399" s="27"/>
      <c r="H399" s="28"/>
      <c r="I399" s="27">
        <f t="shared" ref="I399:I462" si="517">$B$399</f>
        <v>2000000</v>
      </c>
      <c r="J399" s="56">
        <f t="shared" si="499"/>
        <v>0.30199999999999999</v>
      </c>
      <c r="K399" s="52">
        <f t="shared" si="500"/>
        <v>604</v>
      </c>
      <c r="L399" s="56"/>
      <c r="M399" s="96">
        <f t="shared" ref="M399:M430" si="518">M304</f>
        <v>1.3141842576365947</v>
      </c>
      <c r="N399" s="9">
        <v>0</v>
      </c>
      <c r="O399" s="30">
        <f>R398</f>
        <v>1</v>
      </c>
      <c r="P399" s="30">
        <f t="shared" ref="P399:P418" si="519">O399*M399/1000</f>
        <v>1.3141842576365947E-3</v>
      </c>
      <c r="Q399" s="30">
        <f t="shared" ref="Q399:Q418" si="520">MIN(N399*O399,O399-P399)</f>
        <v>0</v>
      </c>
      <c r="R399" s="30">
        <f t="shared" si="501"/>
        <v>0.99868581574236337</v>
      </c>
      <c r="S399" s="30"/>
      <c r="T399" s="52">
        <f t="shared" ref="T399:T418" si="521">U398</f>
        <v>476</v>
      </c>
      <c r="U399" s="52">
        <f t="shared" si="502"/>
        <v>603.20623270838746</v>
      </c>
      <c r="V399" s="19"/>
      <c r="W399" s="30"/>
      <c r="X399" s="53">
        <f t="shared" si="503"/>
        <v>0</v>
      </c>
      <c r="Y399" s="53">
        <f t="shared" si="504"/>
        <v>0</v>
      </c>
      <c r="Z399" s="53">
        <f t="shared" si="505"/>
        <v>0</v>
      </c>
      <c r="AA399" s="53">
        <f t="shared" ref="AA399:AA418" si="522">-P399*I399</f>
        <v>-2628.3685152731896</v>
      </c>
      <c r="AB399" s="53">
        <f t="shared" si="506"/>
        <v>-2628.3685152731896</v>
      </c>
      <c r="AC399" s="53">
        <f>-I399*$R398*(J399-J398)/1000</f>
        <v>-128</v>
      </c>
      <c r="AD399" s="53">
        <f>$B$20*SUM(T399,X399:Y399)</f>
        <v>39.077759646718917</v>
      </c>
      <c r="AE399" s="53">
        <f t="shared" si="507"/>
        <v>-2717.2907556264709</v>
      </c>
      <c r="AF399" s="19"/>
      <c r="AG399" s="57"/>
      <c r="AH399" s="19"/>
      <c r="AI399" s="55">
        <f t="shared" ref="AI399:AI418" si="523">AI398+1</f>
        <v>1</v>
      </c>
      <c r="AJ399" s="27"/>
      <c r="AK399" s="27"/>
      <c r="AL399" s="28"/>
      <c r="AM399" s="27">
        <f t="shared" ref="AM399:AM418" si="524">I399</f>
        <v>2000000</v>
      </c>
      <c r="AN399" s="56">
        <f t="shared" ref="AN399:AN462" si="525">J399</f>
        <v>0.30199999999999999</v>
      </c>
      <c r="AO399" s="52">
        <f t="shared" si="508"/>
        <v>604</v>
      </c>
      <c r="AP399" s="56"/>
      <c r="AQ399" s="9">
        <f t="shared" ref="AQ399:AQ430" si="526">AQ19</f>
        <v>1.1244489054403115</v>
      </c>
      <c r="AR399" s="9">
        <f t="shared" ref="AR399:AR418" si="527">N399</f>
        <v>0</v>
      </c>
      <c r="AS399" s="30">
        <f t="shared" ref="AS399:AS418" si="528">AV398</f>
        <v>1</v>
      </c>
      <c r="AT399" s="30">
        <f t="shared" ref="AT399:AT418" si="529">AS399*AQ399/1000</f>
        <v>1.1244489054403116E-3</v>
      </c>
      <c r="AU399" s="30">
        <f t="shared" ref="AU399:AU418" si="530">MIN(AR399*AS399,AS399-AT399)</f>
        <v>0</v>
      </c>
      <c r="AV399" s="30">
        <f t="shared" si="509"/>
        <v>0.99887555109455972</v>
      </c>
      <c r="AW399" s="30"/>
      <c r="AX399" s="52">
        <f t="shared" ref="AX399:AX418" si="531">AY398</f>
        <v>476</v>
      </c>
      <c r="AY399" s="52">
        <f t="shared" si="510"/>
        <v>603.32083286111413</v>
      </c>
      <c r="AZ399" s="19"/>
      <c r="BA399" s="30"/>
      <c r="BB399" s="53">
        <f t="shared" si="511"/>
        <v>0</v>
      </c>
      <c r="BC399" s="53">
        <f t="shared" si="512"/>
        <v>0</v>
      </c>
      <c r="BD399" s="53">
        <f t="shared" si="513"/>
        <v>0</v>
      </c>
      <c r="BE399" s="53">
        <f t="shared" ref="BE399:BE418" si="532">-AT399*AM399</f>
        <v>-2248.8978108806232</v>
      </c>
      <c r="BF399" s="53">
        <f t="shared" si="514"/>
        <v>-2248.8978108806232</v>
      </c>
      <c r="BG399" s="53">
        <f>-AM399*$R398*(AN399-AN398)/1000</f>
        <v>-128</v>
      </c>
      <c r="BH399" s="53">
        <f>$B$20*SUM(AX399,BB399:BC399)</f>
        <v>39.077759646718917</v>
      </c>
      <c r="BI399" s="53">
        <f t="shared" si="515"/>
        <v>-2337.8200512339045</v>
      </c>
    </row>
    <row r="400" spans="1:61" x14ac:dyDescent="0.2">
      <c r="A400" s="34" t="s">
        <v>69</v>
      </c>
      <c r="B400" s="121">
        <f>B305</f>
        <v>8.2096133711594368E-2</v>
      </c>
      <c r="C400" s="19"/>
      <c r="D400" s="19"/>
      <c r="E400" s="55">
        <f t="shared" si="516"/>
        <v>2</v>
      </c>
      <c r="F400" s="27">
        <f>$B$402</f>
        <v>30147.740914307513</v>
      </c>
      <c r="G400" s="27">
        <f>F400*$B$123</f>
        <v>1507.3870457153757</v>
      </c>
      <c r="H400" s="28">
        <f t="shared" ref="H400:H407" si="533">$B$33</f>
        <v>25</v>
      </c>
      <c r="I400" s="27">
        <f t="shared" si="517"/>
        <v>2000000</v>
      </c>
      <c r="J400" s="56">
        <f t="shared" si="499"/>
        <v>0.36899999999999999</v>
      </c>
      <c r="K400" s="52">
        <f t="shared" si="500"/>
        <v>738</v>
      </c>
      <c r="L400" s="56"/>
      <c r="M400" s="96">
        <f t="shared" si="518"/>
        <v>1.4282641651842443</v>
      </c>
      <c r="N400" s="9">
        <v>0</v>
      </c>
      <c r="O400" s="30">
        <f t="shared" ref="O400:O463" si="534">R399</f>
        <v>0.99868581574236337</v>
      </c>
      <c r="P400" s="30">
        <f t="shared" si="519"/>
        <v>1.4263871629026125E-3</v>
      </c>
      <c r="Q400" s="30">
        <f t="shared" si="520"/>
        <v>0</v>
      </c>
      <c r="R400" s="30">
        <f t="shared" si="501"/>
        <v>0.9972594285794607</v>
      </c>
      <c r="S400" s="30"/>
      <c r="T400" s="52">
        <f t="shared" si="521"/>
        <v>603.20623270838746</v>
      </c>
      <c r="U400" s="52">
        <f t="shared" si="502"/>
        <v>735.97745829164205</v>
      </c>
      <c r="V400" s="19"/>
      <c r="W400" s="30"/>
      <c r="X400" s="53">
        <f t="shared" si="503"/>
        <v>30065.118877163939</v>
      </c>
      <c r="Y400" s="53">
        <f t="shared" si="504"/>
        <v>-1503.255943858197</v>
      </c>
      <c r="Z400" s="53">
        <f t="shared" si="505"/>
        <v>-24.931485714486517</v>
      </c>
      <c r="AA400" s="53">
        <f t="shared" si="522"/>
        <v>-2852.7743258052251</v>
      </c>
      <c r="AB400" s="53">
        <f t="shared" si="506"/>
        <v>25684.157121786033</v>
      </c>
      <c r="AC400" s="53">
        <f t="shared" ref="AC400:AC418" si="535">-I400*($R399*J400-$R398*J399)/1000</f>
        <v>-133.03013201786419</v>
      </c>
      <c r="AD400" s="53">
        <f t="shared" ref="AD400:AD463" si="536">$B$20*SUM(T400,X400:Y400)</f>
        <v>2394.3394179609941</v>
      </c>
      <c r="AE400" s="53">
        <f t="shared" si="507"/>
        <v>27945.46640772916</v>
      </c>
      <c r="AF400" s="19"/>
      <c r="AG400" s="57"/>
      <c r="AH400" s="19"/>
      <c r="AI400" s="55">
        <f t="shared" si="523"/>
        <v>2</v>
      </c>
      <c r="AJ400" s="27">
        <f t="shared" ref="AJ400:AJ418" si="537">F400</f>
        <v>30147.740914307513</v>
      </c>
      <c r="AK400" s="27">
        <f t="shared" ref="AK400:AK418" si="538">G400</f>
        <v>1507.3870457153757</v>
      </c>
      <c r="AL400" s="28">
        <f t="shared" ref="AL400:AL418" si="539">$C$33</f>
        <v>25</v>
      </c>
      <c r="AM400" s="27">
        <f t="shared" si="524"/>
        <v>2000000</v>
      </c>
      <c r="AN400" s="56">
        <f t="shared" si="525"/>
        <v>0.36899999999999999</v>
      </c>
      <c r="AO400" s="52">
        <f t="shared" si="508"/>
        <v>738</v>
      </c>
      <c r="AP400" s="56"/>
      <c r="AQ400" s="9">
        <f t="shared" si="526"/>
        <v>1.2220585263357691</v>
      </c>
      <c r="AR400" s="9">
        <f t="shared" si="527"/>
        <v>0</v>
      </c>
      <c r="AS400" s="30">
        <f t="shared" si="528"/>
        <v>0.99887555109455972</v>
      </c>
      <c r="AT400" s="30">
        <f t="shared" si="529"/>
        <v>1.2206843839634468E-3</v>
      </c>
      <c r="AU400" s="30">
        <f t="shared" si="530"/>
        <v>0</v>
      </c>
      <c r="AV400" s="30">
        <f t="shared" si="509"/>
        <v>0.99765486671059622</v>
      </c>
      <c r="AW400" s="30"/>
      <c r="AX400" s="52">
        <f t="shared" si="531"/>
        <v>603.32083286111413</v>
      </c>
      <c r="AY400" s="52">
        <f t="shared" si="510"/>
        <v>736.26929163242005</v>
      </c>
      <c r="AZ400" s="19"/>
      <c r="BA400" s="30"/>
      <c r="BB400" s="53">
        <f t="shared" si="511"/>
        <v>30065.118877163939</v>
      </c>
      <c r="BC400" s="53">
        <f t="shared" si="512"/>
        <v>-1503.255943858197</v>
      </c>
      <c r="BD400" s="53">
        <f t="shared" si="513"/>
        <v>-24.931485714486517</v>
      </c>
      <c r="BE400" s="53">
        <f t="shared" si="532"/>
        <v>-2441.3687679268937</v>
      </c>
      <c r="BF400" s="53">
        <f t="shared" si="514"/>
        <v>26095.562679664363</v>
      </c>
      <c r="BG400" s="53">
        <f t="shared" ref="BG400:BG418" si="540">-AM400*($R399*AN400-$R398*AN399)/1000</f>
        <v>-133.03013201786419</v>
      </c>
      <c r="BH400" s="53">
        <f t="shared" ref="BH400:BH463" si="541">$B$20*SUM(AX400,BB400:BC400)</f>
        <v>2394.3488261904558</v>
      </c>
      <c r="BI400" s="53">
        <f t="shared" si="515"/>
        <v>28356.881373836954</v>
      </c>
    </row>
    <row r="401" spans="1:61" x14ac:dyDescent="0.2">
      <c r="A401" s="34" t="s">
        <v>70</v>
      </c>
      <c r="B401" s="58">
        <f>B306</f>
        <v>3.2096133711594366E-2</v>
      </c>
      <c r="C401" s="19"/>
      <c r="D401" s="19"/>
      <c r="E401" s="55">
        <f t="shared" si="516"/>
        <v>3</v>
      </c>
      <c r="F401" s="27">
        <f t="shared" ref="F401:F464" si="542">$B$402</f>
        <v>30147.740914307513</v>
      </c>
      <c r="G401" s="27">
        <f t="shared" ref="G401:G464" si="543">F401*$B$123</f>
        <v>1507.3870457153757</v>
      </c>
      <c r="H401" s="28">
        <f t="shared" si="533"/>
        <v>25</v>
      </c>
      <c r="I401" s="27">
        <f t="shared" si="517"/>
        <v>2000000</v>
      </c>
      <c r="J401" s="56">
        <f t="shared" si="499"/>
        <v>0.438</v>
      </c>
      <c r="K401" s="52">
        <f t="shared" si="500"/>
        <v>876</v>
      </c>
      <c r="L401" s="56"/>
      <c r="M401" s="96">
        <f t="shared" si="518"/>
        <v>1.5531325570520966</v>
      </c>
      <c r="N401" s="9">
        <v>0</v>
      </c>
      <c r="O401" s="30">
        <f t="shared" si="534"/>
        <v>0.9972594285794607</v>
      </c>
      <c r="P401" s="30">
        <f t="shared" si="519"/>
        <v>1.5488760863539305E-3</v>
      </c>
      <c r="Q401" s="30">
        <f t="shared" si="520"/>
        <v>0</v>
      </c>
      <c r="R401" s="30">
        <f t="shared" si="501"/>
        <v>0.9957105524931068</v>
      </c>
      <c r="S401" s="30"/>
      <c r="T401" s="52">
        <f t="shared" si="521"/>
        <v>735.97745829164205</v>
      </c>
      <c r="U401" s="52">
        <f t="shared" si="502"/>
        <v>872.24244398396161</v>
      </c>
      <c r="V401" s="19"/>
      <c r="W401" s="30"/>
      <c r="X401" s="53">
        <f t="shared" si="503"/>
        <v>30018.423762204173</v>
      </c>
      <c r="Y401" s="53">
        <f t="shared" si="504"/>
        <v>-1500.9211881102087</v>
      </c>
      <c r="Z401" s="53">
        <f t="shared" si="505"/>
        <v>-24.892763812327669</v>
      </c>
      <c r="AA401" s="53">
        <f t="shared" si="522"/>
        <v>-3097.7521727078611</v>
      </c>
      <c r="AB401" s="53">
        <f t="shared" si="506"/>
        <v>25394.857637573776</v>
      </c>
      <c r="AC401" s="53">
        <f t="shared" si="535"/>
        <v>-136.5691274177434</v>
      </c>
      <c r="AD401" s="53">
        <f t="shared" si="536"/>
        <v>2401.5976082681846</v>
      </c>
      <c r="AE401" s="53">
        <f t="shared" si="507"/>
        <v>27659.886118424216</v>
      </c>
      <c r="AF401" s="19"/>
      <c r="AG401" s="46"/>
      <c r="AH401" s="19"/>
      <c r="AI401" s="55">
        <f t="shared" si="523"/>
        <v>3</v>
      </c>
      <c r="AJ401" s="27">
        <f t="shared" si="537"/>
        <v>30147.740914307513</v>
      </c>
      <c r="AK401" s="27">
        <f t="shared" si="538"/>
        <v>1507.3870457153757</v>
      </c>
      <c r="AL401" s="28">
        <f t="shared" si="539"/>
        <v>25</v>
      </c>
      <c r="AM401" s="27">
        <f t="shared" si="524"/>
        <v>2000000</v>
      </c>
      <c r="AN401" s="56">
        <f t="shared" si="525"/>
        <v>0.438</v>
      </c>
      <c r="AO401" s="52">
        <f t="shared" si="508"/>
        <v>876</v>
      </c>
      <c r="AP401" s="56"/>
      <c r="AQ401" s="9">
        <f t="shared" si="526"/>
        <v>1.3288990441277002</v>
      </c>
      <c r="AR401" s="9">
        <f t="shared" si="527"/>
        <v>0</v>
      </c>
      <c r="AS401" s="30">
        <f t="shared" si="528"/>
        <v>0.99765486671059622</v>
      </c>
      <c r="AT401" s="30">
        <f t="shared" si="529"/>
        <v>1.3257825987410595E-3</v>
      </c>
      <c r="AU401" s="30">
        <f t="shared" si="530"/>
        <v>0</v>
      </c>
      <c r="AV401" s="30">
        <f t="shared" si="509"/>
        <v>0.99632908411185517</v>
      </c>
      <c r="AW401" s="30"/>
      <c r="AX401" s="52">
        <f t="shared" si="531"/>
        <v>736.26929163242005</v>
      </c>
      <c r="AY401" s="52">
        <f t="shared" si="510"/>
        <v>872.78427768198515</v>
      </c>
      <c r="AZ401" s="19"/>
      <c r="BA401" s="30"/>
      <c r="BB401" s="53">
        <f t="shared" si="511"/>
        <v>30018.423762204173</v>
      </c>
      <c r="BC401" s="53">
        <f t="shared" si="512"/>
        <v>-1500.9211881102087</v>
      </c>
      <c r="BD401" s="53">
        <f t="shared" si="513"/>
        <v>-24.892763812327669</v>
      </c>
      <c r="BE401" s="53">
        <f t="shared" si="532"/>
        <v>-2651.5651974821189</v>
      </c>
      <c r="BF401" s="53">
        <f t="shared" si="514"/>
        <v>25841.044612799516</v>
      </c>
      <c r="BG401" s="53">
        <f t="shared" si="540"/>
        <v>-136.5691274177434</v>
      </c>
      <c r="BH401" s="53">
        <f t="shared" si="541"/>
        <v>2401.6215666571507</v>
      </c>
      <c r="BI401" s="53">
        <f t="shared" si="515"/>
        <v>28106.097052038924</v>
      </c>
    </row>
    <row r="402" spans="1:61" x14ac:dyDescent="0.2">
      <c r="A402" s="45" t="s">
        <v>71</v>
      </c>
      <c r="B402" s="97">
        <v>30147.740914307513</v>
      </c>
      <c r="C402" s="19"/>
      <c r="D402" s="36"/>
      <c r="E402" s="55">
        <f t="shared" si="516"/>
        <v>4</v>
      </c>
      <c r="F402" s="27">
        <f t="shared" si="542"/>
        <v>30147.740914307513</v>
      </c>
      <c r="G402" s="27">
        <f t="shared" si="543"/>
        <v>1507.3870457153757</v>
      </c>
      <c r="H402" s="28">
        <f t="shared" si="533"/>
        <v>25</v>
      </c>
      <c r="I402" s="27">
        <f t="shared" si="517"/>
        <v>2000000</v>
      </c>
      <c r="J402" s="56">
        <f t="shared" si="499"/>
        <v>0.50900000000000001</v>
      </c>
      <c r="K402" s="52">
        <f t="shared" si="500"/>
        <v>1018</v>
      </c>
      <c r="L402" s="56"/>
      <c r="M402" s="96">
        <f t="shared" si="518"/>
        <v>1.6902913329606097</v>
      </c>
      <c r="N402" s="9">
        <v>0</v>
      </c>
      <c r="O402" s="30">
        <f t="shared" si="534"/>
        <v>0.9957105524931068</v>
      </c>
      <c r="P402" s="30">
        <f t="shared" si="519"/>
        <v>1.6830409170165185E-3</v>
      </c>
      <c r="Q402" s="30">
        <f t="shared" si="520"/>
        <v>0</v>
      </c>
      <c r="R402" s="30">
        <f t="shared" si="501"/>
        <v>0.99402751157609026</v>
      </c>
      <c r="S402" s="30"/>
      <c r="T402" s="52">
        <f t="shared" si="521"/>
        <v>872.24244398396161</v>
      </c>
      <c r="U402" s="52">
        <f t="shared" si="502"/>
        <v>1011.9200067844599</v>
      </c>
      <c r="V402" s="19"/>
      <c r="W402" s="30"/>
      <c r="X402" s="53">
        <f t="shared" si="503"/>
        <v>29967.683880689779</v>
      </c>
      <c r="Y402" s="53">
        <f t="shared" si="504"/>
        <v>-1498.3841940344892</v>
      </c>
      <c r="Z402" s="53">
        <f t="shared" si="505"/>
        <v>-24.850687789402258</v>
      </c>
      <c r="AA402" s="53">
        <f t="shared" si="522"/>
        <v>-3366.081834033037</v>
      </c>
      <c r="AB402" s="53">
        <f t="shared" si="506"/>
        <v>25078.367164832849</v>
      </c>
      <c r="AC402" s="53">
        <f t="shared" si="535"/>
        <v>-140.0340830023751</v>
      </c>
      <c r="AD402" s="53">
        <f t="shared" si="536"/>
        <v>2408.8271660613395</v>
      </c>
      <c r="AE402" s="53">
        <f t="shared" si="507"/>
        <v>27347.160247891814</v>
      </c>
      <c r="AF402" s="19"/>
      <c r="AG402" s="46"/>
      <c r="AH402" s="19"/>
      <c r="AI402" s="55">
        <f t="shared" si="523"/>
        <v>4</v>
      </c>
      <c r="AJ402" s="27">
        <f t="shared" si="537"/>
        <v>30147.740914307513</v>
      </c>
      <c r="AK402" s="27">
        <f t="shared" si="538"/>
        <v>1507.3870457153757</v>
      </c>
      <c r="AL402" s="28">
        <f t="shared" si="539"/>
        <v>25</v>
      </c>
      <c r="AM402" s="27">
        <f t="shared" si="524"/>
        <v>2000000</v>
      </c>
      <c r="AN402" s="56">
        <f t="shared" si="525"/>
        <v>0.50900000000000001</v>
      </c>
      <c r="AO402" s="52">
        <f t="shared" si="508"/>
        <v>1018</v>
      </c>
      <c r="AP402" s="56"/>
      <c r="AQ402" s="9">
        <f t="shared" si="526"/>
        <v>1.4462555217644217</v>
      </c>
      <c r="AR402" s="9">
        <f t="shared" si="527"/>
        <v>0</v>
      </c>
      <c r="AS402" s="30">
        <f t="shared" si="528"/>
        <v>0.99632908411185517</v>
      </c>
      <c r="AT402" s="30">
        <f t="shared" si="529"/>
        <v>1.4409464393912595E-3</v>
      </c>
      <c r="AU402" s="30">
        <f t="shared" si="530"/>
        <v>0</v>
      </c>
      <c r="AV402" s="30">
        <f t="shared" si="509"/>
        <v>0.99488813767246387</v>
      </c>
      <c r="AW402" s="30"/>
      <c r="AX402" s="52">
        <f t="shared" si="531"/>
        <v>872.78427768198515</v>
      </c>
      <c r="AY402" s="52">
        <f t="shared" si="510"/>
        <v>1012.7961241505682</v>
      </c>
      <c r="AZ402" s="19"/>
      <c r="BA402" s="30"/>
      <c r="BB402" s="53">
        <f t="shared" si="511"/>
        <v>29967.683880689779</v>
      </c>
      <c r="BC402" s="53">
        <f t="shared" si="512"/>
        <v>-1498.3841940344892</v>
      </c>
      <c r="BD402" s="53">
        <f t="shared" si="513"/>
        <v>-24.850687789402258</v>
      </c>
      <c r="BE402" s="53">
        <f t="shared" si="532"/>
        <v>-2881.8928787825189</v>
      </c>
      <c r="BF402" s="53">
        <f t="shared" si="514"/>
        <v>25562.556120083369</v>
      </c>
      <c r="BG402" s="53">
        <f t="shared" si="540"/>
        <v>-140.0340830023751</v>
      </c>
      <c r="BH402" s="53">
        <f t="shared" si="541"/>
        <v>2408.8716485130617</v>
      </c>
      <c r="BI402" s="53">
        <f t="shared" si="515"/>
        <v>27831.393685594056</v>
      </c>
    </row>
    <row r="403" spans="1:61" x14ac:dyDescent="0.2">
      <c r="A403" s="19"/>
      <c r="B403" s="19"/>
      <c r="C403" s="19"/>
      <c r="D403" s="21"/>
      <c r="E403" s="55">
        <f t="shared" si="516"/>
        <v>5</v>
      </c>
      <c r="F403" s="27">
        <f t="shared" si="542"/>
        <v>30147.740914307513</v>
      </c>
      <c r="G403" s="27">
        <f t="shared" si="543"/>
        <v>1507.3870457153757</v>
      </c>
      <c r="H403" s="28">
        <f t="shared" si="533"/>
        <v>25</v>
      </c>
      <c r="I403" s="27">
        <f t="shared" si="517"/>
        <v>2000000</v>
      </c>
      <c r="J403" s="56">
        <f t="shared" si="499"/>
        <v>0.58399999999999996</v>
      </c>
      <c r="K403" s="52">
        <f t="shared" si="500"/>
        <v>1168</v>
      </c>
      <c r="L403" s="56"/>
      <c r="M403" s="96">
        <f t="shared" si="518"/>
        <v>1.8407637069377385</v>
      </c>
      <c r="N403" s="9">
        <v>0</v>
      </c>
      <c r="O403" s="30">
        <f t="shared" si="534"/>
        <v>0.99402751157609026</v>
      </c>
      <c r="P403" s="30">
        <f t="shared" si="519"/>
        <v>1.8297697670068998E-3</v>
      </c>
      <c r="Q403" s="30">
        <f t="shared" si="520"/>
        <v>0</v>
      </c>
      <c r="R403" s="30">
        <f t="shared" si="501"/>
        <v>0.99219774180908338</v>
      </c>
      <c r="S403" s="30"/>
      <c r="T403" s="52">
        <f t="shared" si="521"/>
        <v>1011.9200067844599</v>
      </c>
      <c r="U403" s="52">
        <f t="shared" si="502"/>
        <v>1158.8869624330093</v>
      </c>
      <c r="V403" s="19"/>
      <c r="W403" s="30"/>
      <c r="X403" s="53">
        <f t="shared" si="503"/>
        <v>29912.520455821224</v>
      </c>
      <c r="Y403" s="53">
        <f t="shared" si="504"/>
        <v>-1495.6260227910614</v>
      </c>
      <c r="Z403" s="53">
        <f t="shared" si="505"/>
        <v>-24.804943545227083</v>
      </c>
      <c r="AA403" s="53">
        <f t="shared" si="522"/>
        <v>-3659.5395340137998</v>
      </c>
      <c r="AB403" s="53">
        <f t="shared" si="506"/>
        <v>24732.549955471139</v>
      </c>
      <c r="AC403" s="53">
        <f t="shared" si="535"/>
        <v>-147.39079108289064</v>
      </c>
      <c r="AD403" s="53">
        <f t="shared" si="536"/>
        <v>2415.9918852247206</v>
      </c>
      <c r="AE403" s="53">
        <f t="shared" si="507"/>
        <v>27001.15104961297</v>
      </c>
      <c r="AF403" s="19"/>
      <c r="AG403" s="46"/>
      <c r="AH403" s="19"/>
      <c r="AI403" s="55">
        <f t="shared" si="523"/>
        <v>5</v>
      </c>
      <c r="AJ403" s="27">
        <f t="shared" si="537"/>
        <v>30147.740914307513</v>
      </c>
      <c r="AK403" s="27">
        <f t="shared" si="538"/>
        <v>1507.3870457153757</v>
      </c>
      <c r="AL403" s="28">
        <f t="shared" si="539"/>
        <v>25</v>
      </c>
      <c r="AM403" s="27">
        <f t="shared" si="524"/>
        <v>2000000</v>
      </c>
      <c r="AN403" s="56">
        <f t="shared" si="525"/>
        <v>0.58399999999999996</v>
      </c>
      <c r="AO403" s="52">
        <f t="shared" si="508"/>
        <v>1168</v>
      </c>
      <c r="AP403" s="56"/>
      <c r="AQ403" s="9">
        <f t="shared" si="526"/>
        <v>1.5750034467486027</v>
      </c>
      <c r="AR403" s="9">
        <f t="shared" si="527"/>
        <v>0</v>
      </c>
      <c r="AS403" s="30">
        <f t="shared" si="528"/>
        <v>0.99488813767246387</v>
      </c>
      <c r="AT403" s="30">
        <f t="shared" si="529"/>
        <v>1.5669522459634288E-3</v>
      </c>
      <c r="AU403" s="30">
        <f t="shared" si="530"/>
        <v>0</v>
      </c>
      <c r="AV403" s="30">
        <f t="shared" si="509"/>
        <v>0.99332118542650039</v>
      </c>
      <c r="AW403" s="30"/>
      <c r="AX403" s="52">
        <f t="shared" si="531"/>
        <v>1012.7961241505682</v>
      </c>
      <c r="AY403" s="52">
        <f t="shared" si="510"/>
        <v>1160.1991445781525</v>
      </c>
      <c r="AZ403" s="19"/>
      <c r="BA403" s="30"/>
      <c r="BB403" s="53">
        <f t="shared" si="511"/>
        <v>29912.520455821224</v>
      </c>
      <c r="BC403" s="53">
        <f t="shared" si="512"/>
        <v>-1495.6260227910614</v>
      </c>
      <c r="BD403" s="53">
        <f t="shared" si="513"/>
        <v>-24.804943545227083</v>
      </c>
      <c r="BE403" s="53">
        <f t="shared" si="532"/>
        <v>-3133.9044919268576</v>
      </c>
      <c r="BF403" s="53">
        <f t="shared" si="514"/>
        <v>25258.184997558081</v>
      </c>
      <c r="BG403" s="53">
        <f t="shared" si="540"/>
        <v>-147.39079108289064</v>
      </c>
      <c r="BH403" s="53">
        <f t="shared" si="541"/>
        <v>2416.0638110731556</v>
      </c>
      <c r="BI403" s="53">
        <f t="shared" si="515"/>
        <v>27526.858017548348</v>
      </c>
    </row>
    <row r="404" spans="1:61" x14ac:dyDescent="0.2">
      <c r="A404" s="19"/>
      <c r="B404" s="19"/>
      <c r="C404" s="19"/>
      <c r="D404" s="21"/>
      <c r="E404" s="55">
        <f t="shared" si="516"/>
        <v>6</v>
      </c>
      <c r="F404" s="27">
        <f t="shared" si="542"/>
        <v>30147.740914307513</v>
      </c>
      <c r="G404" s="27">
        <f t="shared" si="543"/>
        <v>1507.3870457153757</v>
      </c>
      <c r="H404" s="28">
        <f t="shared" si="533"/>
        <v>25</v>
      </c>
      <c r="I404" s="27">
        <f t="shared" si="517"/>
        <v>2000000</v>
      </c>
      <c r="J404" s="56">
        <f t="shared" si="499"/>
        <v>0.66100000000000003</v>
      </c>
      <c r="K404" s="52">
        <f t="shared" si="500"/>
        <v>1322</v>
      </c>
      <c r="L404" s="56"/>
      <c r="M404" s="96">
        <f t="shared" si="518"/>
        <v>2.0063049989834814</v>
      </c>
      <c r="N404" s="9">
        <v>0</v>
      </c>
      <c r="O404" s="30">
        <f t="shared" si="534"/>
        <v>0.99219774180908338</v>
      </c>
      <c r="P404" s="30">
        <f t="shared" si="519"/>
        <v>1.9906512893716854E-3</v>
      </c>
      <c r="Q404" s="30">
        <f t="shared" si="520"/>
        <v>0</v>
      </c>
      <c r="R404" s="30">
        <f t="shared" si="501"/>
        <v>0.99020709051971167</v>
      </c>
      <c r="S404" s="30"/>
      <c r="T404" s="52">
        <f t="shared" si="521"/>
        <v>1158.8869624330093</v>
      </c>
      <c r="U404" s="52">
        <f t="shared" si="502"/>
        <v>1309.0537736670587</v>
      </c>
      <c r="V404" s="19"/>
      <c r="W404" s="30"/>
      <c r="X404" s="53">
        <f t="shared" si="503"/>
        <v>29852.506816498513</v>
      </c>
      <c r="Y404" s="53">
        <f t="shared" si="504"/>
        <v>-1492.6253408249258</v>
      </c>
      <c r="Z404" s="53">
        <f t="shared" si="505"/>
        <v>-24.755177262992792</v>
      </c>
      <c r="AA404" s="53">
        <f t="shared" si="522"/>
        <v>-3981.3025787433708</v>
      </c>
      <c r="AB404" s="53">
        <f t="shared" si="506"/>
        <v>24353.823719667227</v>
      </c>
      <c r="AC404" s="53">
        <f t="shared" si="535"/>
        <v>-150.66128115073508</v>
      </c>
      <c r="AD404" s="53">
        <f t="shared" si="536"/>
        <v>2423.3767606963911</v>
      </c>
      <c r="AE404" s="53">
        <f t="shared" si="507"/>
        <v>26626.539199212883</v>
      </c>
      <c r="AF404" s="19"/>
      <c r="AG404" s="46"/>
      <c r="AH404" s="19"/>
      <c r="AI404" s="55">
        <f t="shared" si="523"/>
        <v>6</v>
      </c>
      <c r="AJ404" s="27">
        <f t="shared" si="537"/>
        <v>30147.740914307513</v>
      </c>
      <c r="AK404" s="27">
        <f t="shared" si="538"/>
        <v>1507.3870457153757</v>
      </c>
      <c r="AL404" s="28">
        <f t="shared" si="539"/>
        <v>25</v>
      </c>
      <c r="AM404" s="27">
        <f t="shared" si="524"/>
        <v>2000000</v>
      </c>
      <c r="AN404" s="56">
        <f t="shared" si="525"/>
        <v>0.66100000000000003</v>
      </c>
      <c r="AO404" s="52">
        <f t="shared" si="508"/>
        <v>1322</v>
      </c>
      <c r="AP404" s="56"/>
      <c r="AQ404" s="9">
        <f t="shared" si="526"/>
        <v>1.7166447147552415</v>
      </c>
      <c r="AR404" s="9">
        <f t="shared" si="527"/>
        <v>0</v>
      </c>
      <c r="AS404" s="30">
        <f t="shared" si="528"/>
        <v>0.99332118542650039</v>
      </c>
      <c r="AT404" s="30">
        <f t="shared" si="529"/>
        <v>1.7051795630168131E-3</v>
      </c>
      <c r="AU404" s="30">
        <f t="shared" si="530"/>
        <v>0</v>
      </c>
      <c r="AV404" s="30">
        <f t="shared" si="509"/>
        <v>0.99161600586348353</v>
      </c>
      <c r="AW404" s="30"/>
      <c r="AX404" s="52">
        <f t="shared" si="531"/>
        <v>1160.1991445781525</v>
      </c>
      <c r="AY404" s="52">
        <f t="shared" si="510"/>
        <v>1310.9163597515253</v>
      </c>
      <c r="AZ404" s="19"/>
      <c r="BA404" s="30"/>
      <c r="BB404" s="53">
        <f t="shared" si="511"/>
        <v>29852.506816498513</v>
      </c>
      <c r="BC404" s="53">
        <f t="shared" si="512"/>
        <v>-1492.6253408249258</v>
      </c>
      <c r="BD404" s="53">
        <f t="shared" si="513"/>
        <v>-24.755177262992792</v>
      </c>
      <c r="BE404" s="53">
        <f t="shared" si="532"/>
        <v>-3410.3591260336261</v>
      </c>
      <c r="BF404" s="53">
        <f t="shared" si="514"/>
        <v>24924.767172376971</v>
      </c>
      <c r="BG404" s="53">
        <f t="shared" si="540"/>
        <v>-150.66128115073508</v>
      </c>
      <c r="BH404" s="53">
        <f t="shared" si="541"/>
        <v>2423.4844857772327</v>
      </c>
      <c r="BI404" s="53">
        <f t="shared" si="515"/>
        <v>27197.590377003467</v>
      </c>
    </row>
    <row r="405" spans="1:61" x14ac:dyDescent="0.2">
      <c r="A405" s="220" t="s">
        <v>72</v>
      </c>
      <c r="B405" s="220"/>
      <c r="C405" s="59"/>
      <c r="D405" s="21"/>
      <c r="E405" s="55">
        <f t="shared" si="516"/>
        <v>7</v>
      </c>
      <c r="F405" s="27">
        <f t="shared" si="542"/>
        <v>30147.740914307513</v>
      </c>
      <c r="G405" s="27">
        <f t="shared" si="543"/>
        <v>1507.3870457153757</v>
      </c>
      <c r="H405" s="28">
        <f t="shared" si="533"/>
        <v>25</v>
      </c>
      <c r="I405" s="27">
        <f t="shared" si="517"/>
        <v>2000000</v>
      </c>
      <c r="J405" s="56">
        <f t="shared" si="499"/>
        <v>0.74099999999999999</v>
      </c>
      <c r="K405" s="52">
        <f t="shared" si="500"/>
        <v>1482</v>
      </c>
      <c r="L405" s="56"/>
      <c r="M405" s="96">
        <f t="shared" si="518"/>
        <v>2.1871053257687421</v>
      </c>
      <c r="N405" s="9">
        <v>0</v>
      </c>
      <c r="O405" s="30">
        <f t="shared" si="534"/>
        <v>0.99020709051971167</v>
      </c>
      <c r="P405" s="30">
        <f t="shared" si="519"/>
        <v>2.165687201289632E-3</v>
      </c>
      <c r="Q405" s="30">
        <f t="shared" si="520"/>
        <v>0</v>
      </c>
      <c r="R405" s="30">
        <f t="shared" si="501"/>
        <v>0.98804140331842205</v>
      </c>
      <c r="S405" s="30"/>
      <c r="T405" s="52">
        <f t="shared" si="521"/>
        <v>1309.0537736670587</v>
      </c>
      <c r="U405" s="52">
        <f t="shared" si="502"/>
        <v>1464.2773597179014</v>
      </c>
      <c r="V405" s="19"/>
      <c r="W405" s="30"/>
      <c r="X405" s="53">
        <f t="shared" si="503"/>
        <v>29787.216239852602</v>
      </c>
      <c r="Y405" s="53">
        <f t="shared" si="504"/>
        <v>-1489.3608119926303</v>
      </c>
      <c r="Z405" s="53">
        <f t="shared" si="505"/>
        <v>-24.701035082960551</v>
      </c>
      <c r="AA405" s="53">
        <f t="shared" si="522"/>
        <v>-4331.3744025792639</v>
      </c>
      <c r="AB405" s="53">
        <f t="shared" si="506"/>
        <v>23941.779990197741</v>
      </c>
      <c r="AC405" s="53">
        <f t="shared" si="535"/>
        <v>-155.80149347860427</v>
      </c>
      <c r="AD405" s="53">
        <f t="shared" si="536"/>
        <v>2430.6127765955966</v>
      </c>
      <c r="AE405" s="53">
        <f t="shared" si="507"/>
        <v>26216.591273314734</v>
      </c>
      <c r="AF405" s="19"/>
      <c r="AG405" s="46"/>
      <c r="AH405" s="19"/>
      <c r="AI405" s="55">
        <f t="shared" si="523"/>
        <v>7</v>
      </c>
      <c r="AJ405" s="27">
        <f t="shared" si="537"/>
        <v>30147.740914307513</v>
      </c>
      <c r="AK405" s="27">
        <f t="shared" si="538"/>
        <v>1507.3870457153757</v>
      </c>
      <c r="AL405" s="28">
        <f t="shared" si="539"/>
        <v>25</v>
      </c>
      <c r="AM405" s="27">
        <f t="shared" si="524"/>
        <v>2000000</v>
      </c>
      <c r="AN405" s="56">
        <f t="shared" si="525"/>
        <v>0.74099999999999999</v>
      </c>
      <c r="AO405" s="52">
        <f t="shared" si="508"/>
        <v>1482</v>
      </c>
      <c r="AP405" s="56"/>
      <c r="AQ405" s="9">
        <f t="shared" si="526"/>
        <v>1.87134199436088</v>
      </c>
      <c r="AR405" s="9">
        <f t="shared" si="527"/>
        <v>0</v>
      </c>
      <c r="AS405" s="30">
        <f t="shared" si="528"/>
        <v>0.99161600586348353</v>
      </c>
      <c r="AT405" s="30">
        <f t="shared" si="529"/>
        <v>1.8556526740527413E-3</v>
      </c>
      <c r="AU405" s="30">
        <f t="shared" si="530"/>
        <v>0</v>
      </c>
      <c r="AV405" s="30">
        <f t="shared" si="509"/>
        <v>0.98976035318943079</v>
      </c>
      <c r="AW405" s="30"/>
      <c r="AX405" s="52">
        <f t="shared" si="531"/>
        <v>1310.9163597515253</v>
      </c>
      <c r="AY405" s="52">
        <f t="shared" si="510"/>
        <v>1466.8248434267364</v>
      </c>
      <c r="AZ405" s="19"/>
      <c r="BA405" s="30"/>
      <c r="BB405" s="53">
        <f t="shared" si="511"/>
        <v>29787.216239852602</v>
      </c>
      <c r="BC405" s="53">
        <f t="shared" si="512"/>
        <v>-1489.3608119926303</v>
      </c>
      <c r="BD405" s="53">
        <f t="shared" si="513"/>
        <v>-24.701035082960551</v>
      </c>
      <c r="BE405" s="53">
        <f t="shared" si="532"/>
        <v>-3711.3053481054826</v>
      </c>
      <c r="BF405" s="53">
        <f t="shared" si="514"/>
        <v>24561.849044671526</v>
      </c>
      <c r="BG405" s="53">
        <f t="shared" si="540"/>
        <v>-155.80149347860427</v>
      </c>
      <c r="BH405" s="53">
        <f t="shared" si="541"/>
        <v>2430.7656877118366</v>
      </c>
      <c r="BI405" s="53">
        <f t="shared" si="515"/>
        <v>26836.813238904757</v>
      </c>
    </row>
    <row r="406" spans="1:61" x14ac:dyDescent="0.2">
      <c r="A406" s="37" t="s">
        <v>8</v>
      </c>
      <c r="B406" s="37" t="s">
        <v>73</v>
      </c>
      <c r="C406" s="59"/>
      <c r="D406" s="21"/>
      <c r="E406" s="55">
        <f t="shared" si="516"/>
        <v>8</v>
      </c>
      <c r="F406" s="27">
        <f t="shared" si="542"/>
        <v>30147.740914307513</v>
      </c>
      <c r="G406" s="27">
        <f t="shared" si="543"/>
        <v>1507.3870457153757</v>
      </c>
      <c r="H406" s="28">
        <f t="shared" si="533"/>
        <v>25</v>
      </c>
      <c r="I406" s="27">
        <f t="shared" si="517"/>
        <v>2000000</v>
      </c>
      <c r="J406" s="56">
        <f t="shared" si="499"/>
        <v>0.82499999999999996</v>
      </c>
      <c r="K406" s="52">
        <f t="shared" si="500"/>
        <v>1650</v>
      </c>
      <c r="L406" s="56"/>
      <c r="M406" s="96">
        <f t="shared" si="518"/>
        <v>2.387234329377383</v>
      </c>
      <c r="N406" s="9">
        <v>0</v>
      </c>
      <c r="O406" s="30">
        <f t="shared" si="534"/>
        <v>0.98804140331842205</v>
      </c>
      <c r="P406" s="30">
        <f t="shared" si="519"/>
        <v>2.3586863568479414E-3</v>
      </c>
      <c r="Q406" s="30">
        <f t="shared" si="520"/>
        <v>0</v>
      </c>
      <c r="R406" s="30">
        <f t="shared" si="501"/>
        <v>0.98568271696157406</v>
      </c>
      <c r="S406" s="30"/>
      <c r="T406" s="52">
        <f t="shared" si="521"/>
        <v>1464.2773597179014</v>
      </c>
      <c r="U406" s="52">
        <f t="shared" si="502"/>
        <v>1626.3764829865972</v>
      </c>
      <c r="V406" s="19"/>
      <c r="W406" s="30"/>
      <c r="X406" s="53">
        <f t="shared" si="503"/>
        <v>29716.107174668239</v>
      </c>
      <c r="Y406" s="53">
        <f t="shared" si="504"/>
        <v>-1485.805358733412</v>
      </c>
      <c r="Z406" s="53">
        <f t="shared" si="505"/>
        <v>-24.642067924039353</v>
      </c>
      <c r="AA406" s="53">
        <f t="shared" si="522"/>
        <v>-4717.3727136958832</v>
      </c>
      <c r="AB406" s="53">
        <f t="shared" si="506"/>
        <v>23488.287034314904</v>
      </c>
      <c r="AC406" s="53">
        <f t="shared" si="535"/>
        <v>-162.78140732518366</v>
      </c>
      <c r="AD406" s="53">
        <f t="shared" si="536"/>
        <v>2437.8101425139121</v>
      </c>
      <c r="AE406" s="53">
        <f t="shared" si="507"/>
        <v>25763.315769503635</v>
      </c>
      <c r="AF406" s="19"/>
      <c r="AG406" s="46"/>
      <c r="AH406" s="19"/>
      <c r="AI406" s="55">
        <f t="shared" si="523"/>
        <v>8</v>
      </c>
      <c r="AJ406" s="27">
        <f t="shared" si="537"/>
        <v>30147.740914307513</v>
      </c>
      <c r="AK406" s="27">
        <f t="shared" si="538"/>
        <v>1507.3870457153757</v>
      </c>
      <c r="AL406" s="28">
        <f t="shared" si="539"/>
        <v>25</v>
      </c>
      <c r="AM406" s="27">
        <f t="shared" si="524"/>
        <v>2000000</v>
      </c>
      <c r="AN406" s="56">
        <f t="shared" si="525"/>
        <v>0.82499999999999996</v>
      </c>
      <c r="AO406" s="52">
        <f t="shared" si="508"/>
        <v>1650</v>
      </c>
      <c r="AP406" s="56"/>
      <c r="AQ406" s="9">
        <f t="shared" si="526"/>
        <v>2.0425773730735237</v>
      </c>
      <c r="AR406" s="9">
        <f t="shared" si="527"/>
        <v>0</v>
      </c>
      <c r="AS406" s="30">
        <f t="shared" si="528"/>
        <v>0.98976035318943079</v>
      </c>
      <c r="AT406" s="30">
        <f t="shared" si="529"/>
        <v>2.0216621021899909E-3</v>
      </c>
      <c r="AU406" s="30">
        <f t="shared" si="530"/>
        <v>0</v>
      </c>
      <c r="AV406" s="30">
        <f t="shared" si="509"/>
        <v>0.98773869108724077</v>
      </c>
      <c r="AW406" s="30"/>
      <c r="AX406" s="52">
        <f t="shared" si="531"/>
        <v>1466.8248434267364</v>
      </c>
      <c r="AY406" s="52">
        <f t="shared" si="510"/>
        <v>1629.7688402939473</v>
      </c>
      <c r="AZ406" s="19"/>
      <c r="BA406" s="30"/>
      <c r="BB406" s="53">
        <f t="shared" si="511"/>
        <v>29716.107174668239</v>
      </c>
      <c r="BC406" s="53">
        <f t="shared" si="512"/>
        <v>-1485.805358733412</v>
      </c>
      <c r="BD406" s="53">
        <f t="shared" si="513"/>
        <v>-24.642067924039353</v>
      </c>
      <c r="BE406" s="53">
        <f t="shared" si="532"/>
        <v>-4043.3242043799819</v>
      </c>
      <c r="BF406" s="53">
        <f t="shared" si="514"/>
        <v>24162.335543630805</v>
      </c>
      <c r="BG406" s="53">
        <f t="shared" si="540"/>
        <v>-162.78140732518366</v>
      </c>
      <c r="BH406" s="53">
        <f t="shared" si="541"/>
        <v>2438.0192810771009</v>
      </c>
      <c r="BI406" s="53">
        <f t="shared" si="515"/>
        <v>26437.573417382722</v>
      </c>
    </row>
    <row r="407" spans="1:61" x14ac:dyDescent="0.2">
      <c r="A407" s="21">
        <v>1</v>
      </c>
      <c r="B407" s="59">
        <f>B312</f>
        <v>0.8</v>
      </c>
      <c r="C407" s="19"/>
      <c r="D407" s="21"/>
      <c r="E407" s="55">
        <f t="shared" si="516"/>
        <v>9</v>
      </c>
      <c r="F407" s="27">
        <f t="shared" si="542"/>
        <v>30147.740914307513</v>
      </c>
      <c r="G407" s="27">
        <f t="shared" si="543"/>
        <v>1507.3870457153757</v>
      </c>
      <c r="H407" s="28">
        <f t="shared" si="533"/>
        <v>25</v>
      </c>
      <c r="I407" s="27">
        <f t="shared" si="517"/>
        <v>2000000</v>
      </c>
      <c r="J407" s="56">
        <f t="shared" si="499"/>
        <v>0.91100000000000003</v>
      </c>
      <c r="K407" s="52">
        <f t="shared" si="500"/>
        <v>1822</v>
      </c>
      <c r="L407" s="56"/>
      <c r="M407" s="96">
        <f t="shared" si="518"/>
        <v>2.6094385895298609</v>
      </c>
      <c r="N407" s="9">
        <v>0</v>
      </c>
      <c r="O407" s="30">
        <f t="shared" si="534"/>
        <v>0.98568271696157406</v>
      </c>
      <c r="P407" s="30">
        <f t="shared" si="519"/>
        <v>2.572078518672171E-3</v>
      </c>
      <c r="Q407" s="30">
        <f t="shared" si="520"/>
        <v>0</v>
      </c>
      <c r="R407" s="30">
        <f t="shared" si="501"/>
        <v>0.98311063844290192</v>
      </c>
      <c r="S407" s="30"/>
      <c r="T407" s="52">
        <f t="shared" si="521"/>
        <v>1626.3764829865972</v>
      </c>
      <c r="U407" s="52">
        <f t="shared" si="502"/>
        <v>1791.2275832429673</v>
      </c>
      <c r="V407" s="19"/>
      <c r="W407" s="30"/>
      <c r="X407" s="53">
        <f t="shared" si="503"/>
        <v>29638.564817876053</v>
      </c>
      <c r="Y407" s="53">
        <f t="shared" si="504"/>
        <v>-1481.9282408938029</v>
      </c>
      <c r="Z407" s="53">
        <f t="shared" si="505"/>
        <v>-24.577765961072547</v>
      </c>
      <c r="AA407" s="53">
        <f t="shared" si="522"/>
        <v>-5144.1570373443419</v>
      </c>
      <c r="AB407" s="53">
        <f t="shared" si="506"/>
        <v>22987.901773676836</v>
      </c>
      <c r="AC407" s="53">
        <f t="shared" si="535"/>
        <v>-165.64559482859178</v>
      </c>
      <c r="AD407" s="53">
        <f t="shared" si="536"/>
        <v>2445.0702225053642</v>
      </c>
      <c r="AE407" s="53">
        <f t="shared" si="507"/>
        <v>25267.32640135361</v>
      </c>
      <c r="AF407" s="19"/>
      <c r="AG407" s="46"/>
      <c r="AH407" s="19"/>
      <c r="AI407" s="55">
        <f t="shared" si="523"/>
        <v>9</v>
      </c>
      <c r="AJ407" s="27">
        <f t="shared" si="537"/>
        <v>30147.740914307513</v>
      </c>
      <c r="AK407" s="27">
        <f t="shared" si="538"/>
        <v>1507.3870457153757</v>
      </c>
      <c r="AL407" s="28">
        <f t="shared" si="539"/>
        <v>25</v>
      </c>
      <c r="AM407" s="27">
        <f t="shared" si="524"/>
        <v>2000000</v>
      </c>
      <c r="AN407" s="56">
        <f t="shared" si="525"/>
        <v>0.91100000000000003</v>
      </c>
      <c r="AO407" s="52">
        <f t="shared" si="508"/>
        <v>1822</v>
      </c>
      <c r="AP407" s="56"/>
      <c r="AQ407" s="9">
        <f t="shared" si="526"/>
        <v>2.2327008931664873</v>
      </c>
      <c r="AR407" s="9">
        <f t="shared" si="527"/>
        <v>0</v>
      </c>
      <c r="AS407" s="30">
        <f t="shared" si="528"/>
        <v>0.98773869108724077</v>
      </c>
      <c r="AT407" s="30">
        <f t="shared" si="529"/>
        <v>2.2053250578055795E-3</v>
      </c>
      <c r="AU407" s="30">
        <f t="shared" si="530"/>
        <v>0</v>
      </c>
      <c r="AV407" s="30">
        <f t="shared" si="509"/>
        <v>0.9855333660294352</v>
      </c>
      <c r="AW407" s="30"/>
      <c r="AX407" s="52">
        <f t="shared" si="531"/>
        <v>1629.7688402939473</v>
      </c>
      <c r="AY407" s="52">
        <f t="shared" si="510"/>
        <v>1795.6417929056308</v>
      </c>
      <c r="AZ407" s="19"/>
      <c r="BA407" s="30"/>
      <c r="BB407" s="53">
        <f t="shared" si="511"/>
        <v>29638.564817876053</v>
      </c>
      <c r="BC407" s="53">
        <f t="shared" si="512"/>
        <v>-1481.9282408938029</v>
      </c>
      <c r="BD407" s="53">
        <f t="shared" si="513"/>
        <v>-24.577765961072547</v>
      </c>
      <c r="BE407" s="53">
        <f t="shared" si="532"/>
        <v>-4410.650115611159</v>
      </c>
      <c r="BF407" s="53">
        <f t="shared" si="514"/>
        <v>23721.40869541002</v>
      </c>
      <c r="BG407" s="53">
        <f t="shared" si="540"/>
        <v>-165.64559482859178</v>
      </c>
      <c r="BH407" s="53">
        <f t="shared" si="541"/>
        <v>2445.3487219244657</v>
      </c>
      <c r="BI407" s="53">
        <f t="shared" si="515"/>
        <v>26001.111822505896</v>
      </c>
    </row>
    <row r="408" spans="1:61" x14ac:dyDescent="0.2">
      <c r="A408" s="39" t="s">
        <v>74</v>
      </c>
      <c r="B408" s="59">
        <f>B313</f>
        <v>0.05</v>
      </c>
      <c r="C408" s="19"/>
      <c r="D408" s="21"/>
      <c r="E408" s="55">
        <f t="shared" si="516"/>
        <v>10</v>
      </c>
      <c r="F408" s="27">
        <f t="shared" si="542"/>
        <v>30147.740914307513</v>
      </c>
      <c r="G408" s="27">
        <f t="shared" si="543"/>
        <v>1507.3870457153757</v>
      </c>
      <c r="H408" s="28">
        <f t="shared" ref="H408:H471" si="544">$B$33</f>
        <v>25</v>
      </c>
      <c r="I408" s="27">
        <f t="shared" si="517"/>
        <v>2000000</v>
      </c>
      <c r="J408" s="56">
        <f t="shared" si="499"/>
        <v>1</v>
      </c>
      <c r="K408" s="52">
        <f t="shared" si="500"/>
        <v>2000</v>
      </c>
      <c r="L408" s="56"/>
      <c r="M408" s="96">
        <f t="shared" si="518"/>
        <v>2.856316576086404</v>
      </c>
      <c r="N408" s="9">
        <v>0</v>
      </c>
      <c r="O408" s="30">
        <f t="shared" si="534"/>
        <v>0.98311063844290192</v>
      </c>
      <c r="P408" s="30">
        <f t="shared" si="519"/>
        <v>2.8080752127113483E-3</v>
      </c>
      <c r="Q408" s="30">
        <f t="shared" si="520"/>
        <v>0</v>
      </c>
      <c r="R408" s="30">
        <f t="shared" si="501"/>
        <v>0.9803025632301906</v>
      </c>
      <c r="S408" s="30"/>
      <c r="T408" s="52">
        <f t="shared" si="521"/>
        <v>1791.2275832429673</v>
      </c>
      <c r="U408" s="52">
        <f t="shared" si="502"/>
        <v>1960.6051264603811</v>
      </c>
      <c r="V408" s="19"/>
      <c r="W408" s="30"/>
      <c r="X408" s="53">
        <f t="shared" si="503"/>
        <v>29553.907693895344</v>
      </c>
      <c r="Y408" s="53">
        <f t="shared" si="504"/>
        <v>-1477.6953846947674</v>
      </c>
      <c r="Z408" s="53">
        <f t="shared" si="505"/>
        <v>-24.507564080754765</v>
      </c>
      <c r="AA408" s="53">
        <f t="shared" si="522"/>
        <v>-5616.1504254226966</v>
      </c>
      <c r="AB408" s="53">
        <f t="shared" si="506"/>
        <v>22435.554319697123</v>
      </c>
      <c r="AC408" s="53">
        <f t="shared" si="535"/>
        <v>-170.30736658181578</v>
      </c>
      <c r="AD408" s="53">
        <f t="shared" si="536"/>
        <v>2452.0013390330528</v>
      </c>
      <c r="AE408" s="53">
        <f t="shared" si="507"/>
        <v>24717.248292148361</v>
      </c>
      <c r="AF408" s="19"/>
      <c r="AG408" s="46"/>
      <c r="AH408" s="19"/>
      <c r="AI408" s="55">
        <f t="shared" si="523"/>
        <v>10</v>
      </c>
      <c r="AJ408" s="27">
        <f t="shared" si="537"/>
        <v>30147.740914307513</v>
      </c>
      <c r="AK408" s="27">
        <f t="shared" si="538"/>
        <v>1507.3870457153757</v>
      </c>
      <c r="AL408" s="28">
        <f t="shared" si="539"/>
        <v>25</v>
      </c>
      <c r="AM408" s="27">
        <f t="shared" si="524"/>
        <v>2000000</v>
      </c>
      <c r="AN408" s="56">
        <f t="shared" si="525"/>
        <v>1</v>
      </c>
      <c r="AO408" s="52">
        <f t="shared" si="508"/>
        <v>2000</v>
      </c>
      <c r="AP408" s="56"/>
      <c r="AQ408" s="9">
        <f t="shared" si="526"/>
        <v>2.4439358704139296</v>
      </c>
      <c r="AR408" s="9">
        <f t="shared" si="527"/>
        <v>0</v>
      </c>
      <c r="AS408" s="30">
        <f t="shared" si="528"/>
        <v>0.9855333660294352</v>
      </c>
      <c r="AT408" s="30">
        <f t="shared" si="529"/>
        <v>2.4085803447291172E-3</v>
      </c>
      <c r="AU408" s="30">
        <f t="shared" si="530"/>
        <v>0</v>
      </c>
      <c r="AV408" s="30">
        <f t="shared" si="509"/>
        <v>0.98312478568470607</v>
      </c>
      <c r="AW408" s="30"/>
      <c r="AX408" s="52">
        <f t="shared" si="531"/>
        <v>1795.6417929056308</v>
      </c>
      <c r="AY408" s="52">
        <f t="shared" si="510"/>
        <v>1966.2495713694123</v>
      </c>
      <c r="AZ408" s="19"/>
      <c r="BA408" s="30"/>
      <c r="BB408" s="53">
        <f t="shared" si="511"/>
        <v>29553.907693895344</v>
      </c>
      <c r="BC408" s="53">
        <f t="shared" si="512"/>
        <v>-1477.6953846947674</v>
      </c>
      <c r="BD408" s="53">
        <f t="shared" si="513"/>
        <v>-24.507564080754765</v>
      </c>
      <c r="BE408" s="53">
        <f t="shared" si="532"/>
        <v>-4817.1606894582346</v>
      </c>
      <c r="BF408" s="53">
        <f t="shared" si="514"/>
        <v>23234.544055661587</v>
      </c>
      <c r="BG408" s="53">
        <f t="shared" si="540"/>
        <v>-170.30736658181578</v>
      </c>
      <c r="BH408" s="53">
        <f t="shared" si="541"/>
        <v>2452.3637285797499</v>
      </c>
      <c r="BI408" s="53">
        <f t="shared" si="515"/>
        <v>25516.60041765952</v>
      </c>
    </row>
    <row r="409" spans="1:61" x14ac:dyDescent="0.2">
      <c r="A409" s="19"/>
      <c r="B409" s="19"/>
      <c r="C409" s="19"/>
      <c r="D409" s="21"/>
      <c r="E409" s="55">
        <f t="shared" si="516"/>
        <v>11</v>
      </c>
      <c r="F409" s="27">
        <f t="shared" si="542"/>
        <v>30147.740914307513</v>
      </c>
      <c r="G409" s="27">
        <f t="shared" si="543"/>
        <v>1507.3870457153757</v>
      </c>
      <c r="H409" s="28">
        <f t="shared" si="544"/>
        <v>25</v>
      </c>
      <c r="I409" s="27">
        <f t="shared" si="517"/>
        <v>2000000</v>
      </c>
      <c r="J409" s="56">
        <f t="shared" si="499"/>
        <v>1.093</v>
      </c>
      <c r="K409" s="52">
        <f t="shared" si="500"/>
        <v>2186</v>
      </c>
      <c r="L409" s="28"/>
      <c r="M409" s="96">
        <f t="shared" si="518"/>
        <v>3.1319523698602287</v>
      </c>
      <c r="N409" s="9">
        <v>0</v>
      </c>
      <c r="O409" s="30">
        <f t="shared" si="534"/>
        <v>0.9803025632301906</v>
      </c>
      <c r="P409" s="30">
        <f t="shared" si="519"/>
        <v>3.0702609360888518E-3</v>
      </c>
      <c r="Q409" s="30">
        <f t="shared" si="520"/>
        <v>0</v>
      </c>
      <c r="R409" s="30">
        <f t="shared" si="501"/>
        <v>0.97723230229410174</v>
      </c>
      <c r="S409" s="28"/>
      <c r="T409" s="52">
        <f t="shared" si="521"/>
        <v>1960.6051264603811</v>
      </c>
      <c r="U409" s="52">
        <f t="shared" si="502"/>
        <v>2136.2298128149064</v>
      </c>
      <c r="V409" s="19"/>
      <c r="W409" s="28"/>
      <c r="X409" s="53">
        <f t="shared" si="503"/>
        <v>29461.346262654817</v>
      </c>
      <c r="Y409" s="53">
        <f t="shared" si="504"/>
        <v>-1473.067313132741</v>
      </c>
      <c r="Z409" s="53">
        <f t="shared" si="505"/>
        <v>-24.430807557352544</v>
      </c>
      <c r="AA409" s="53">
        <f t="shared" si="522"/>
        <v>-6140.5218721777037</v>
      </c>
      <c r="AB409" s="53">
        <f t="shared" si="506"/>
        <v>21823.326269787016</v>
      </c>
      <c r="AC409" s="53">
        <f t="shared" si="535"/>
        <v>-176.72012633539259</v>
      </c>
      <c r="AD409" s="53">
        <f t="shared" si="536"/>
        <v>2458.6875916148952</v>
      </c>
      <c r="AE409" s="53">
        <f t="shared" si="507"/>
        <v>24105.29373506652</v>
      </c>
      <c r="AF409" s="19"/>
      <c r="AG409" s="46"/>
      <c r="AH409" s="19"/>
      <c r="AI409" s="55">
        <f t="shared" si="523"/>
        <v>11</v>
      </c>
      <c r="AJ409" s="27">
        <f t="shared" si="537"/>
        <v>30147.740914307513</v>
      </c>
      <c r="AK409" s="27">
        <f t="shared" si="538"/>
        <v>1507.3870457153757</v>
      </c>
      <c r="AL409" s="28">
        <f t="shared" si="539"/>
        <v>25</v>
      </c>
      <c r="AM409" s="27">
        <f t="shared" si="524"/>
        <v>2000000</v>
      </c>
      <c r="AN409" s="56">
        <f t="shared" si="525"/>
        <v>1.093</v>
      </c>
      <c r="AO409" s="52">
        <f t="shared" si="508"/>
        <v>2186</v>
      </c>
      <c r="AP409" s="28"/>
      <c r="AQ409" s="9">
        <f t="shared" si="526"/>
        <v>2.6797767464616586</v>
      </c>
      <c r="AR409" s="9">
        <f t="shared" si="527"/>
        <v>0</v>
      </c>
      <c r="AS409" s="30">
        <f t="shared" si="528"/>
        <v>0.98312478568470607</v>
      </c>
      <c r="AT409" s="30">
        <f t="shared" si="529"/>
        <v>2.6345549395479771E-3</v>
      </c>
      <c r="AU409" s="30">
        <f t="shared" si="530"/>
        <v>0</v>
      </c>
      <c r="AV409" s="30">
        <f t="shared" si="509"/>
        <v>0.98049023074515806</v>
      </c>
      <c r="AW409" s="28"/>
      <c r="AX409" s="52">
        <f t="shared" si="531"/>
        <v>1966.2495713694123</v>
      </c>
      <c r="AY409" s="52">
        <f t="shared" si="510"/>
        <v>2143.3516444089155</v>
      </c>
      <c r="AZ409" s="19"/>
      <c r="BA409" s="28"/>
      <c r="BB409" s="53">
        <f t="shared" si="511"/>
        <v>29461.346262654817</v>
      </c>
      <c r="BC409" s="53">
        <f t="shared" si="512"/>
        <v>-1473.067313132741</v>
      </c>
      <c r="BD409" s="53">
        <f t="shared" si="513"/>
        <v>-24.430807557352544</v>
      </c>
      <c r="BE409" s="53">
        <f t="shared" si="532"/>
        <v>-5269.1098790959541</v>
      </c>
      <c r="BF409" s="53">
        <f t="shared" si="514"/>
        <v>22694.738262868766</v>
      </c>
      <c r="BG409" s="53">
        <f t="shared" si="540"/>
        <v>-176.72012633539259</v>
      </c>
      <c r="BH409" s="53">
        <f t="shared" si="541"/>
        <v>2459.1509787188747</v>
      </c>
      <c r="BI409" s="53">
        <f t="shared" si="515"/>
        <v>24977.169115252247</v>
      </c>
    </row>
    <row r="410" spans="1:61" x14ac:dyDescent="0.2">
      <c r="A410" s="220" t="s">
        <v>75</v>
      </c>
      <c r="B410" s="220"/>
      <c r="C410" s="19"/>
      <c r="D410" s="21"/>
      <c r="E410" s="55">
        <f t="shared" si="516"/>
        <v>12</v>
      </c>
      <c r="F410" s="27">
        <f t="shared" si="542"/>
        <v>30147.740914307513</v>
      </c>
      <c r="G410" s="27">
        <f t="shared" si="543"/>
        <v>1507.3870457153757</v>
      </c>
      <c r="H410" s="28">
        <f t="shared" si="544"/>
        <v>25</v>
      </c>
      <c r="I410" s="27">
        <f t="shared" si="517"/>
        <v>2000000</v>
      </c>
      <c r="J410" s="56">
        <f t="shared" si="499"/>
        <v>1.1890000000000001</v>
      </c>
      <c r="K410" s="52">
        <f t="shared" si="500"/>
        <v>2378</v>
      </c>
      <c r="L410" s="28"/>
      <c r="M410" s="96">
        <f t="shared" si="518"/>
        <v>3.441094364167725</v>
      </c>
      <c r="N410" s="9">
        <v>0</v>
      </c>
      <c r="O410" s="30">
        <f t="shared" si="534"/>
        <v>0.97723230229410174</v>
      </c>
      <c r="P410" s="30">
        <f t="shared" si="519"/>
        <v>3.3627485679068839E-3</v>
      </c>
      <c r="Q410" s="30">
        <f t="shared" si="520"/>
        <v>0</v>
      </c>
      <c r="R410" s="30">
        <f t="shared" si="501"/>
        <v>0.97386955372619488</v>
      </c>
      <c r="S410" s="28"/>
      <c r="T410" s="52">
        <f t="shared" si="521"/>
        <v>2136.2298128149064</v>
      </c>
      <c r="U410" s="52">
        <f t="shared" si="502"/>
        <v>2315.8617987608914</v>
      </c>
      <c r="V410" s="19"/>
      <c r="W410" s="19"/>
      <c r="X410" s="53">
        <f t="shared" si="503"/>
        <v>29359.966990069603</v>
      </c>
      <c r="Y410" s="53">
        <f t="shared" si="504"/>
        <v>-1467.9983495034803</v>
      </c>
      <c r="Z410" s="53">
        <f t="shared" si="505"/>
        <v>-24.346738843154871</v>
      </c>
      <c r="AA410" s="53">
        <f t="shared" si="522"/>
        <v>-6725.4971358137682</v>
      </c>
      <c r="AB410" s="53">
        <f t="shared" si="506"/>
        <v>21142.124765909197</v>
      </c>
      <c r="AC410" s="53">
        <f t="shared" si="535"/>
        <v>-180.91701163417761</v>
      </c>
      <c r="AD410" s="53">
        <f t="shared" si="536"/>
        <v>2465.1989953470602</v>
      </c>
      <c r="AE410" s="53">
        <f t="shared" si="507"/>
        <v>23426.406749622081</v>
      </c>
      <c r="AF410" s="19"/>
      <c r="AG410" s="46"/>
      <c r="AH410" s="19"/>
      <c r="AI410" s="55">
        <f t="shared" si="523"/>
        <v>12</v>
      </c>
      <c r="AJ410" s="27">
        <f t="shared" si="537"/>
        <v>30147.740914307513</v>
      </c>
      <c r="AK410" s="27">
        <f t="shared" si="538"/>
        <v>1507.3870457153757</v>
      </c>
      <c r="AL410" s="28">
        <f t="shared" si="539"/>
        <v>25</v>
      </c>
      <c r="AM410" s="27">
        <f t="shared" si="524"/>
        <v>2000000</v>
      </c>
      <c r="AN410" s="56">
        <f t="shared" si="525"/>
        <v>1.1890000000000001</v>
      </c>
      <c r="AO410" s="52">
        <f t="shared" si="508"/>
        <v>2378</v>
      </c>
      <c r="AP410" s="28"/>
      <c r="AQ410" s="9">
        <f t="shared" si="526"/>
        <v>2.9442863653410098</v>
      </c>
      <c r="AR410" s="9">
        <f t="shared" si="527"/>
        <v>0</v>
      </c>
      <c r="AS410" s="30">
        <f t="shared" si="528"/>
        <v>0.98049023074515806</v>
      </c>
      <c r="AT410" s="30">
        <f t="shared" si="529"/>
        <v>2.8868440177330298E-3</v>
      </c>
      <c r="AU410" s="30">
        <f t="shared" si="530"/>
        <v>0</v>
      </c>
      <c r="AV410" s="30">
        <f t="shared" si="509"/>
        <v>0.97760338672742508</v>
      </c>
      <c r="AW410" s="28"/>
      <c r="AX410" s="52">
        <f t="shared" si="531"/>
        <v>2143.3516444089155</v>
      </c>
      <c r="AY410" s="52">
        <f t="shared" si="510"/>
        <v>2324.7408536378171</v>
      </c>
      <c r="AZ410" s="19"/>
      <c r="BA410" s="19"/>
      <c r="BB410" s="53">
        <f t="shared" si="511"/>
        <v>29359.966990069603</v>
      </c>
      <c r="BC410" s="53">
        <f t="shared" si="512"/>
        <v>-1467.9983495034803</v>
      </c>
      <c r="BD410" s="53">
        <f t="shared" si="513"/>
        <v>-24.346738843154871</v>
      </c>
      <c r="BE410" s="53">
        <f t="shared" si="532"/>
        <v>-5773.6880354660598</v>
      </c>
      <c r="BF410" s="53">
        <f t="shared" si="514"/>
        <v>22093.933866256906</v>
      </c>
      <c r="BG410" s="53">
        <f t="shared" si="540"/>
        <v>-180.91701163417761</v>
      </c>
      <c r="BH410" s="53">
        <f t="shared" si="541"/>
        <v>2465.7836701858732</v>
      </c>
      <c r="BI410" s="53">
        <f t="shared" si="515"/>
        <v>24378.800524808601</v>
      </c>
    </row>
    <row r="411" spans="1:61" x14ac:dyDescent="0.2">
      <c r="A411" s="37" t="s">
        <v>8</v>
      </c>
      <c r="B411" s="37" t="s">
        <v>76</v>
      </c>
      <c r="C411" s="37" t="s">
        <v>77</v>
      </c>
      <c r="D411" s="21"/>
      <c r="E411" s="55">
        <f t="shared" si="516"/>
        <v>13</v>
      </c>
      <c r="F411" s="27">
        <f t="shared" si="542"/>
        <v>30147.740914307513</v>
      </c>
      <c r="G411" s="27">
        <f t="shared" si="543"/>
        <v>1507.3870457153757</v>
      </c>
      <c r="H411" s="28">
        <f t="shared" si="544"/>
        <v>25</v>
      </c>
      <c r="I411" s="27">
        <f t="shared" si="517"/>
        <v>2000000</v>
      </c>
      <c r="J411" s="56">
        <f t="shared" si="499"/>
        <v>1.2889999999999999</v>
      </c>
      <c r="K411" s="52">
        <f t="shared" si="500"/>
        <v>2578</v>
      </c>
      <c r="L411" s="28"/>
      <c r="M411" s="96">
        <f t="shared" si="518"/>
        <v>3.783235753468869</v>
      </c>
      <c r="N411" s="9">
        <v>0</v>
      </c>
      <c r="O411" s="30">
        <f t="shared" si="534"/>
        <v>0.97386955372619488</v>
      </c>
      <c r="P411" s="30">
        <f t="shared" si="519"/>
        <v>3.6843781148717118E-3</v>
      </c>
      <c r="Q411" s="30">
        <f t="shared" si="520"/>
        <v>0</v>
      </c>
      <c r="R411" s="30">
        <f t="shared" si="501"/>
        <v>0.97018517561132311</v>
      </c>
      <c r="S411" s="28"/>
      <c r="T411" s="52">
        <f t="shared" si="521"/>
        <v>2315.8617987608914</v>
      </c>
      <c r="U411" s="52">
        <f t="shared" si="502"/>
        <v>2501.1373827259908</v>
      </c>
      <c r="V411" s="19"/>
      <c r="W411" s="19"/>
      <c r="X411" s="53">
        <f t="shared" si="503"/>
        <v>29248.891313232107</v>
      </c>
      <c r="Y411" s="53">
        <f t="shared" si="504"/>
        <v>-1462.4445656616053</v>
      </c>
      <c r="Z411" s="53">
        <f t="shared" si="505"/>
        <v>-24.254629390283078</v>
      </c>
      <c r="AA411" s="53">
        <f t="shared" si="522"/>
        <v>-7368.7562297434233</v>
      </c>
      <c r="AB411" s="53">
        <f t="shared" si="506"/>
        <v>20393.435888436798</v>
      </c>
      <c r="AC411" s="53">
        <f t="shared" si="535"/>
        <v>-186.77729465075643</v>
      </c>
      <c r="AD411" s="53">
        <f t="shared" si="536"/>
        <v>2471.2831474472919</v>
      </c>
      <c r="AE411" s="53">
        <f t="shared" si="507"/>
        <v>22677.941741233331</v>
      </c>
      <c r="AF411" s="19"/>
      <c r="AG411" s="46"/>
      <c r="AH411" s="19"/>
      <c r="AI411" s="55">
        <f t="shared" si="523"/>
        <v>13</v>
      </c>
      <c r="AJ411" s="27">
        <f t="shared" si="537"/>
        <v>30147.740914307513</v>
      </c>
      <c r="AK411" s="27">
        <f t="shared" si="538"/>
        <v>1507.3870457153757</v>
      </c>
      <c r="AL411" s="28">
        <f t="shared" si="539"/>
        <v>25</v>
      </c>
      <c r="AM411" s="27">
        <f t="shared" si="524"/>
        <v>2000000</v>
      </c>
      <c r="AN411" s="56">
        <f t="shared" si="525"/>
        <v>1.2889999999999999</v>
      </c>
      <c r="AO411" s="52">
        <f t="shared" si="508"/>
        <v>2578</v>
      </c>
      <c r="AP411" s="28"/>
      <c r="AQ411" s="9">
        <f t="shared" si="526"/>
        <v>3.2370310915618012</v>
      </c>
      <c r="AR411" s="9">
        <f t="shared" si="527"/>
        <v>0</v>
      </c>
      <c r="AS411" s="30">
        <f t="shared" si="528"/>
        <v>0.97760338672742508</v>
      </c>
      <c r="AT411" s="30">
        <f t="shared" si="529"/>
        <v>3.1645325580527905E-3</v>
      </c>
      <c r="AU411" s="30">
        <f t="shared" si="530"/>
        <v>0</v>
      </c>
      <c r="AV411" s="30">
        <f t="shared" si="509"/>
        <v>0.97443885416937226</v>
      </c>
      <c r="AW411" s="28"/>
      <c r="AX411" s="52">
        <f t="shared" si="531"/>
        <v>2324.7408536378171</v>
      </c>
      <c r="AY411" s="52">
        <f t="shared" si="510"/>
        <v>2512.1033660486419</v>
      </c>
      <c r="AZ411" s="19"/>
      <c r="BA411" s="19"/>
      <c r="BB411" s="53">
        <f t="shared" si="511"/>
        <v>29248.891313232107</v>
      </c>
      <c r="BC411" s="53">
        <f t="shared" si="512"/>
        <v>-1462.4445656616053</v>
      </c>
      <c r="BD411" s="53">
        <f t="shared" si="513"/>
        <v>-24.254629390283078</v>
      </c>
      <c r="BE411" s="53">
        <f t="shared" si="532"/>
        <v>-6329.0651161055812</v>
      </c>
      <c r="BF411" s="53">
        <f t="shared" si="514"/>
        <v>21433.127002074638</v>
      </c>
      <c r="BG411" s="53">
        <f t="shared" si="540"/>
        <v>-186.77729465075643</v>
      </c>
      <c r="BH411" s="53">
        <f t="shared" si="541"/>
        <v>2472.0120835237008</v>
      </c>
      <c r="BI411" s="53">
        <f t="shared" si="515"/>
        <v>23718.36179094758</v>
      </c>
    </row>
    <row r="412" spans="1:61" x14ac:dyDescent="0.2">
      <c r="A412" s="21">
        <v>1</v>
      </c>
      <c r="B412" s="60">
        <f>B317</f>
        <v>200</v>
      </c>
      <c r="C412" s="60">
        <f>C317</f>
        <v>248</v>
      </c>
      <c r="D412" s="21"/>
      <c r="E412" s="55">
        <f t="shared" si="516"/>
        <v>14</v>
      </c>
      <c r="F412" s="27">
        <f t="shared" si="542"/>
        <v>30147.740914307513</v>
      </c>
      <c r="G412" s="27">
        <f t="shared" si="543"/>
        <v>1507.3870457153757</v>
      </c>
      <c r="H412" s="28">
        <f t="shared" si="544"/>
        <v>25</v>
      </c>
      <c r="I412" s="27">
        <f t="shared" si="517"/>
        <v>2000000</v>
      </c>
      <c r="J412" s="56">
        <f t="shared" si="499"/>
        <v>1.393</v>
      </c>
      <c r="K412" s="52">
        <f t="shared" si="500"/>
        <v>2786</v>
      </c>
      <c r="L412" s="28"/>
      <c r="M412" s="96">
        <f t="shared" si="518"/>
        <v>4.1592141081829732</v>
      </c>
      <c r="N412" s="9">
        <v>0</v>
      </c>
      <c r="O412" s="30">
        <f t="shared" si="534"/>
        <v>0.97018517561132311</v>
      </c>
      <c r="P412" s="30">
        <f t="shared" si="519"/>
        <v>4.0352078699525907E-3</v>
      </c>
      <c r="Q412" s="30">
        <f t="shared" si="520"/>
        <v>0</v>
      </c>
      <c r="R412" s="30">
        <f t="shared" si="501"/>
        <v>0.96614996774137052</v>
      </c>
      <c r="S412" s="28"/>
      <c r="T412" s="52">
        <f t="shared" si="521"/>
        <v>2501.1373827259908</v>
      </c>
      <c r="U412" s="52">
        <f t="shared" si="502"/>
        <v>2691.6938101274582</v>
      </c>
      <c r="V412" s="19"/>
      <c r="W412" s="19"/>
      <c r="X412" s="53">
        <f t="shared" si="503"/>
        <v>29127.238911833399</v>
      </c>
      <c r="Y412" s="53">
        <f t="shared" si="504"/>
        <v>-1456.3619455916701</v>
      </c>
      <c r="Z412" s="53">
        <f t="shared" si="505"/>
        <v>-24.153749193534264</v>
      </c>
      <c r="AA412" s="53">
        <f t="shared" si="522"/>
        <v>-8070.415739905181</v>
      </c>
      <c r="AB412" s="53">
        <f t="shared" si="506"/>
        <v>19576.307477143015</v>
      </c>
      <c r="AC412" s="53">
        <f t="shared" si="535"/>
        <v>-192.30018974701579</v>
      </c>
      <c r="AD412" s="53">
        <f t="shared" si="536"/>
        <v>2477.0057243409979</v>
      </c>
      <c r="AE412" s="53">
        <f t="shared" si="507"/>
        <v>21861.013011736995</v>
      </c>
      <c r="AF412" s="19"/>
      <c r="AG412" s="46"/>
      <c r="AH412" s="19"/>
      <c r="AI412" s="55">
        <f t="shared" si="523"/>
        <v>14</v>
      </c>
      <c r="AJ412" s="27">
        <f t="shared" si="537"/>
        <v>30147.740914307513</v>
      </c>
      <c r="AK412" s="27">
        <f t="shared" si="538"/>
        <v>1507.3870457153757</v>
      </c>
      <c r="AL412" s="28">
        <f t="shared" si="539"/>
        <v>25</v>
      </c>
      <c r="AM412" s="27">
        <f t="shared" si="524"/>
        <v>2000000</v>
      </c>
      <c r="AN412" s="56">
        <f t="shared" si="525"/>
        <v>1.393</v>
      </c>
      <c r="AO412" s="52">
        <f t="shared" si="508"/>
        <v>2786</v>
      </c>
      <c r="AP412" s="28"/>
      <c r="AQ412" s="9">
        <f t="shared" si="526"/>
        <v>3.5587275713140567</v>
      </c>
      <c r="AR412" s="9">
        <f t="shared" si="527"/>
        <v>0</v>
      </c>
      <c r="AS412" s="30">
        <f t="shared" si="528"/>
        <v>0.97443885416937226</v>
      </c>
      <c r="AT412" s="30">
        <f t="shared" si="529"/>
        <v>3.4677624168922227E-3</v>
      </c>
      <c r="AU412" s="30">
        <f t="shared" si="530"/>
        <v>0</v>
      </c>
      <c r="AV412" s="30">
        <f t="shared" si="509"/>
        <v>0.97097109175248009</v>
      </c>
      <c r="AW412" s="28"/>
      <c r="AX412" s="52">
        <f t="shared" si="531"/>
        <v>2512.1033660486419</v>
      </c>
      <c r="AY412" s="52">
        <f t="shared" si="510"/>
        <v>2705.1254616224096</v>
      </c>
      <c r="AZ412" s="19"/>
      <c r="BA412" s="19"/>
      <c r="BB412" s="53">
        <f t="shared" si="511"/>
        <v>29127.238911833399</v>
      </c>
      <c r="BC412" s="53">
        <f t="shared" si="512"/>
        <v>-1456.3619455916701</v>
      </c>
      <c r="BD412" s="53">
        <f t="shared" si="513"/>
        <v>-24.153749193534264</v>
      </c>
      <c r="BE412" s="53">
        <f t="shared" si="532"/>
        <v>-6935.524833784445</v>
      </c>
      <c r="BF412" s="53">
        <f t="shared" si="514"/>
        <v>20711.198383263749</v>
      </c>
      <c r="BG412" s="53">
        <f t="shared" si="540"/>
        <v>-192.30018974701579</v>
      </c>
      <c r="BH412" s="53">
        <f t="shared" si="541"/>
        <v>2477.9059891741335</v>
      </c>
      <c r="BI412" s="53">
        <f t="shared" si="515"/>
        <v>22996.804182690867</v>
      </c>
    </row>
    <row r="413" spans="1:61" x14ac:dyDescent="0.2">
      <c r="A413" s="39" t="s">
        <v>74</v>
      </c>
      <c r="B413" s="60">
        <f>B318</f>
        <v>25</v>
      </c>
      <c r="C413" s="60">
        <f>C318</f>
        <v>25</v>
      </c>
      <c r="D413" s="21"/>
      <c r="E413" s="55">
        <f t="shared" si="516"/>
        <v>15</v>
      </c>
      <c r="F413" s="27">
        <f t="shared" si="542"/>
        <v>30147.740914307513</v>
      </c>
      <c r="G413" s="27">
        <f t="shared" si="543"/>
        <v>1507.3870457153757</v>
      </c>
      <c r="H413" s="28">
        <f t="shared" si="544"/>
        <v>25</v>
      </c>
      <c r="I413" s="27">
        <f t="shared" si="517"/>
        <v>2000000</v>
      </c>
      <c r="J413" s="56">
        <f t="shared" si="499"/>
        <v>1.5</v>
      </c>
      <c r="K413" s="52">
        <f t="shared" si="500"/>
        <v>3000</v>
      </c>
      <c r="L413" s="28"/>
      <c r="M413" s="96">
        <f t="shared" si="518"/>
        <v>4.5732759569250323</v>
      </c>
      <c r="N413" s="9">
        <v>0</v>
      </c>
      <c r="O413" s="30">
        <f t="shared" si="534"/>
        <v>0.96614996774137052</v>
      </c>
      <c r="P413" s="30">
        <f t="shared" si="519"/>
        <v>4.4184704182555047E-3</v>
      </c>
      <c r="Q413" s="30">
        <f t="shared" si="520"/>
        <v>0</v>
      </c>
      <c r="R413" s="30">
        <f t="shared" si="501"/>
        <v>0.96173149732311503</v>
      </c>
      <c r="S413" s="28"/>
      <c r="T413" s="52">
        <f t="shared" si="521"/>
        <v>2691.6938101274582</v>
      </c>
      <c r="U413" s="52">
        <f t="shared" si="502"/>
        <v>2885.1944919693451</v>
      </c>
      <c r="V413" s="19"/>
      <c r="W413" s="19"/>
      <c r="X413" s="53">
        <f t="shared" si="503"/>
        <v>28994.032010426301</v>
      </c>
      <c r="Y413" s="53">
        <f t="shared" si="504"/>
        <v>-1449.7016005213152</v>
      </c>
      <c r="Z413" s="53">
        <f t="shared" si="505"/>
        <v>-24.043287433077875</v>
      </c>
      <c r="AA413" s="53">
        <f t="shared" si="522"/>
        <v>-8836.9408365110103</v>
      </c>
      <c r="AB413" s="53">
        <f t="shared" si="506"/>
        <v>18683.346285960899</v>
      </c>
      <c r="AC413" s="53">
        <f t="shared" si="535"/>
        <v>-195.51400397096552</v>
      </c>
      <c r="AD413" s="53">
        <f t="shared" si="536"/>
        <v>2482.2606872747892</v>
      </c>
      <c r="AE413" s="53">
        <f t="shared" si="507"/>
        <v>20970.092969264722</v>
      </c>
      <c r="AF413" s="19"/>
      <c r="AG413" s="46"/>
      <c r="AH413" s="19"/>
      <c r="AI413" s="55">
        <f t="shared" si="523"/>
        <v>15</v>
      </c>
      <c r="AJ413" s="27">
        <f t="shared" si="537"/>
        <v>30147.740914307513</v>
      </c>
      <c r="AK413" s="27">
        <f t="shared" si="538"/>
        <v>1507.3870457153757</v>
      </c>
      <c r="AL413" s="28">
        <f t="shared" si="539"/>
        <v>25</v>
      </c>
      <c r="AM413" s="27">
        <f t="shared" si="524"/>
        <v>2000000</v>
      </c>
      <c r="AN413" s="56">
        <f t="shared" si="525"/>
        <v>1.5</v>
      </c>
      <c r="AO413" s="52">
        <f t="shared" si="508"/>
        <v>3000</v>
      </c>
      <c r="AP413" s="28"/>
      <c r="AQ413" s="9">
        <f t="shared" si="526"/>
        <v>3.9130092406439809</v>
      </c>
      <c r="AR413" s="9">
        <f t="shared" si="527"/>
        <v>0</v>
      </c>
      <c r="AS413" s="30">
        <f t="shared" si="528"/>
        <v>0.97097109175248009</v>
      </c>
      <c r="AT413" s="30">
        <f t="shared" si="529"/>
        <v>3.7994188544256289E-3</v>
      </c>
      <c r="AU413" s="30">
        <f t="shared" si="530"/>
        <v>0</v>
      </c>
      <c r="AV413" s="30">
        <f t="shared" si="509"/>
        <v>0.9671716728980545</v>
      </c>
      <c r="AW413" s="28"/>
      <c r="AX413" s="52">
        <f t="shared" si="531"/>
        <v>2705.1254616224096</v>
      </c>
      <c r="AY413" s="52">
        <f t="shared" si="510"/>
        <v>2901.5150186941637</v>
      </c>
      <c r="AZ413" s="19"/>
      <c r="BA413" s="19"/>
      <c r="BB413" s="53">
        <f t="shared" si="511"/>
        <v>28994.032010426301</v>
      </c>
      <c r="BC413" s="53">
        <f t="shared" si="512"/>
        <v>-1449.7016005213152</v>
      </c>
      <c r="BD413" s="53">
        <f t="shared" si="513"/>
        <v>-24.043287433077875</v>
      </c>
      <c r="BE413" s="53">
        <f t="shared" si="532"/>
        <v>-7598.837708851258</v>
      </c>
      <c r="BF413" s="53">
        <f t="shared" si="514"/>
        <v>19921.449413620652</v>
      </c>
      <c r="BG413" s="53">
        <f t="shared" si="540"/>
        <v>-195.51400397096552</v>
      </c>
      <c r="BH413" s="53">
        <f t="shared" si="541"/>
        <v>2483.3633739318866</v>
      </c>
      <c r="BI413" s="53">
        <f t="shared" si="515"/>
        <v>22209.298783581573</v>
      </c>
    </row>
    <row r="414" spans="1:61" x14ac:dyDescent="0.2">
      <c r="A414" s="19"/>
      <c r="B414" s="19"/>
      <c r="C414" s="19"/>
      <c r="D414" s="21"/>
      <c r="E414" s="55">
        <f t="shared" si="516"/>
        <v>16</v>
      </c>
      <c r="F414" s="27">
        <f t="shared" si="542"/>
        <v>30147.740914307513</v>
      </c>
      <c r="G414" s="27">
        <f t="shared" si="543"/>
        <v>1507.3870457153757</v>
      </c>
      <c r="H414" s="28">
        <f t="shared" si="544"/>
        <v>25</v>
      </c>
      <c r="I414" s="27">
        <f t="shared" si="517"/>
        <v>2000000</v>
      </c>
      <c r="J414" s="56">
        <f t="shared" si="499"/>
        <v>1.611</v>
      </c>
      <c r="K414" s="52">
        <f t="shared" si="500"/>
        <v>3222</v>
      </c>
      <c r="L414" s="28"/>
      <c r="M414" s="96">
        <f t="shared" si="518"/>
        <v>5.0352548648284623</v>
      </c>
      <c r="N414" s="9">
        <v>0</v>
      </c>
      <c r="O414" s="30">
        <f t="shared" si="534"/>
        <v>0.96173149732311503</v>
      </c>
      <c r="P414" s="30">
        <f t="shared" si="519"/>
        <v>4.8425632005549765E-3</v>
      </c>
      <c r="Q414" s="30">
        <f t="shared" si="520"/>
        <v>0</v>
      </c>
      <c r="R414" s="30">
        <f t="shared" si="501"/>
        <v>0.95688893412256004</v>
      </c>
      <c r="S414" s="28"/>
      <c r="T414" s="52">
        <f t="shared" si="521"/>
        <v>2885.1944919693451</v>
      </c>
      <c r="U414" s="52">
        <f t="shared" si="502"/>
        <v>3083.0961457428884</v>
      </c>
      <c r="V414" s="19"/>
      <c r="W414" s="19"/>
      <c r="X414" s="53">
        <f t="shared" si="503"/>
        <v>28848.039669694808</v>
      </c>
      <c r="Y414" s="53">
        <f t="shared" si="504"/>
        <v>-1442.4019834847406</v>
      </c>
      <c r="Z414" s="53">
        <f t="shared" si="505"/>
        <v>-23.922223353064002</v>
      </c>
      <c r="AA414" s="53">
        <f t="shared" si="522"/>
        <v>-9685.1264011099538</v>
      </c>
      <c r="AB414" s="53">
        <f t="shared" si="506"/>
        <v>17696.58906174705</v>
      </c>
      <c r="AC414" s="53">
        <f t="shared" si="535"/>
        <v>-200.24898115096468</v>
      </c>
      <c r="AD414" s="53">
        <f t="shared" si="536"/>
        <v>2486.760208735282</v>
      </c>
      <c r="AE414" s="53">
        <f t="shared" si="507"/>
        <v>19983.100289331367</v>
      </c>
      <c r="AF414" s="19"/>
      <c r="AG414" s="46"/>
      <c r="AH414" s="19"/>
      <c r="AI414" s="55">
        <f t="shared" si="523"/>
        <v>16</v>
      </c>
      <c r="AJ414" s="27">
        <f t="shared" si="537"/>
        <v>30147.740914307513</v>
      </c>
      <c r="AK414" s="27">
        <f t="shared" si="538"/>
        <v>1507.3870457153757</v>
      </c>
      <c r="AL414" s="28">
        <f t="shared" si="539"/>
        <v>25</v>
      </c>
      <c r="AM414" s="27">
        <f t="shared" si="524"/>
        <v>2000000</v>
      </c>
      <c r="AN414" s="56">
        <f t="shared" si="525"/>
        <v>1.611</v>
      </c>
      <c r="AO414" s="52">
        <f t="shared" si="508"/>
        <v>3222</v>
      </c>
      <c r="AP414" s="28"/>
      <c r="AQ414" s="9">
        <f t="shared" si="526"/>
        <v>4.3082899437188535</v>
      </c>
      <c r="AR414" s="9">
        <f t="shared" si="527"/>
        <v>0</v>
      </c>
      <c r="AS414" s="30">
        <f t="shared" si="528"/>
        <v>0.9671716728980545</v>
      </c>
      <c r="AT414" s="30">
        <f t="shared" si="529"/>
        <v>4.1668559921964289E-3</v>
      </c>
      <c r="AU414" s="30">
        <f t="shared" si="530"/>
        <v>0</v>
      </c>
      <c r="AV414" s="30">
        <f t="shared" si="509"/>
        <v>0.96300481690585804</v>
      </c>
      <c r="AW414" s="28"/>
      <c r="AX414" s="52">
        <f t="shared" si="531"/>
        <v>2901.5150186941637</v>
      </c>
      <c r="AY414" s="52">
        <f t="shared" si="510"/>
        <v>3102.8015200706745</v>
      </c>
      <c r="AZ414" s="19"/>
      <c r="BA414" s="19"/>
      <c r="BB414" s="53">
        <f t="shared" si="511"/>
        <v>28848.039669694808</v>
      </c>
      <c r="BC414" s="53">
        <f t="shared" si="512"/>
        <v>-1442.4019834847406</v>
      </c>
      <c r="BD414" s="53">
        <f t="shared" si="513"/>
        <v>-23.922223353064002</v>
      </c>
      <c r="BE414" s="53">
        <f t="shared" si="532"/>
        <v>-8333.7119843928576</v>
      </c>
      <c r="BF414" s="53">
        <f t="shared" si="514"/>
        <v>19048.003478464147</v>
      </c>
      <c r="BG414" s="53">
        <f t="shared" si="540"/>
        <v>-200.24898115096468</v>
      </c>
      <c r="BH414" s="53">
        <f t="shared" si="541"/>
        <v>2488.1000608795266</v>
      </c>
      <c r="BI414" s="53">
        <f t="shared" si="515"/>
        <v>21335.854558192706</v>
      </c>
    </row>
    <row r="415" spans="1:61" x14ac:dyDescent="0.2">
      <c r="A415" s="92"/>
      <c r="B415" s="93" t="s">
        <v>78</v>
      </c>
      <c r="C415" s="93" t="s">
        <v>79</v>
      </c>
      <c r="D415" s="21"/>
      <c r="E415" s="55">
        <f t="shared" si="516"/>
        <v>17</v>
      </c>
      <c r="F415" s="27">
        <f t="shared" si="542"/>
        <v>30147.740914307513</v>
      </c>
      <c r="G415" s="27">
        <f t="shared" si="543"/>
        <v>1507.3870457153757</v>
      </c>
      <c r="H415" s="28">
        <f t="shared" si="544"/>
        <v>25</v>
      </c>
      <c r="I415" s="27">
        <f t="shared" si="517"/>
        <v>2000000</v>
      </c>
      <c r="J415" s="56">
        <f t="shared" si="499"/>
        <v>1.7250000000000001</v>
      </c>
      <c r="K415" s="52">
        <f t="shared" si="500"/>
        <v>3450</v>
      </c>
      <c r="L415" s="28"/>
      <c r="M415" s="96">
        <f t="shared" si="518"/>
        <v>5.5481792079796692</v>
      </c>
      <c r="N415" s="9">
        <v>0</v>
      </c>
      <c r="O415" s="30">
        <f t="shared" si="534"/>
        <v>0.95688893412256004</v>
      </c>
      <c r="P415" s="30">
        <f t="shared" si="519"/>
        <v>5.308991288644615E-3</v>
      </c>
      <c r="Q415" s="30">
        <f t="shared" si="520"/>
        <v>0</v>
      </c>
      <c r="R415" s="30">
        <f t="shared" si="501"/>
        <v>0.95157994283391545</v>
      </c>
      <c r="S415" s="28"/>
      <c r="T415" s="52">
        <f t="shared" si="521"/>
        <v>3083.0961457428884</v>
      </c>
      <c r="U415" s="52">
        <f t="shared" si="502"/>
        <v>3282.9508027770084</v>
      </c>
      <c r="V415" s="19"/>
      <c r="W415" s="28"/>
      <c r="X415" s="53">
        <f t="shared" si="503"/>
        <v>28687.985575808438</v>
      </c>
      <c r="Y415" s="53">
        <f t="shared" si="504"/>
        <v>-1434.3992787904219</v>
      </c>
      <c r="Z415" s="53">
        <f t="shared" si="505"/>
        <v>-23.789498570847886</v>
      </c>
      <c r="AA415" s="53">
        <f t="shared" si="522"/>
        <v>-10617.982577289231</v>
      </c>
      <c r="AB415" s="53">
        <f t="shared" si="506"/>
        <v>16611.81422115794</v>
      </c>
      <c r="AC415" s="53">
        <f t="shared" si="535"/>
        <v>-202.56793834775567</v>
      </c>
      <c r="AD415" s="53">
        <f t="shared" si="536"/>
        <v>2490.5243381870764</v>
      </c>
      <c r="AE415" s="53">
        <f t="shared" si="507"/>
        <v>18899.77062099726</v>
      </c>
      <c r="AF415" s="19"/>
      <c r="AG415" s="46"/>
      <c r="AH415" s="19"/>
      <c r="AI415" s="55">
        <f t="shared" si="523"/>
        <v>17</v>
      </c>
      <c r="AJ415" s="27">
        <f t="shared" si="537"/>
        <v>30147.740914307513</v>
      </c>
      <c r="AK415" s="27">
        <f t="shared" si="538"/>
        <v>1507.3870457153757</v>
      </c>
      <c r="AL415" s="28">
        <f t="shared" si="539"/>
        <v>25</v>
      </c>
      <c r="AM415" s="27">
        <f t="shared" si="524"/>
        <v>2000000</v>
      </c>
      <c r="AN415" s="56">
        <f t="shared" si="525"/>
        <v>1.7250000000000001</v>
      </c>
      <c r="AO415" s="52">
        <f t="shared" si="508"/>
        <v>3450</v>
      </c>
      <c r="AP415" s="28"/>
      <c r="AQ415" s="9">
        <f t="shared" si="526"/>
        <v>4.7471608348276053</v>
      </c>
      <c r="AR415" s="9">
        <f t="shared" si="527"/>
        <v>0</v>
      </c>
      <c r="AS415" s="30">
        <f t="shared" si="528"/>
        <v>0.96300481690585804</v>
      </c>
      <c r="AT415" s="30">
        <f t="shared" si="529"/>
        <v>4.5715387505658178E-3</v>
      </c>
      <c r="AU415" s="30">
        <f t="shared" si="530"/>
        <v>0</v>
      </c>
      <c r="AV415" s="30">
        <f t="shared" si="509"/>
        <v>0.95843327815529222</v>
      </c>
      <c r="AW415" s="28"/>
      <c r="AX415" s="52">
        <f t="shared" si="531"/>
        <v>3102.8015200706745</v>
      </c>
      <c r="AY415" s="52">
        <f t="shared" si="510"/>
        <v>3306.5948096357583</v>
      </c>
      <c r="AZ415" s="19"/>
      <c r="BA415" s="28"/>
      <c r="BB415" s="53">
        <f t="shared" si="511"/>
        <v>28687.985575808438</v>
      </c>
      <c r="BC415" s="53">
        <f t="shared" si="512"/>
        <v>-1434.3992787904219</v>
      </c>
      <c r="BD415" s="53">
        <f t="shared" si="513"/>
        <v>-23.789498570847886</v>
      </c>
      <c r="BE415" s="53">
        <f t="shared" si="532"/>
        <v>-9143.0775011316364</v>
      </c>
      <c r="BF415" s="53">
        <f t="shared" si="514"/>
        <v>18086.719297315532</v>
      </c>
      <c r="BG415" s="53">
        <f t="shared" si="540"/>
        <v>-202.56793834775567</v>
      </c>
      <c r="BH415" s="53">
        <f t="shared" si="541"/>
        <v>2492.1420732327274</v>
      </c>
      <c r="BI415" s="53">
        <f t="shared" si="515"/>
        <v>20376.293432200506</v>
      </c>
    </row>
    <row r="416" spans="1:61" x14ac:dyDescent="0.2">
      <c r="A416" s="35" t="s">
        <v>80</v>
      </c>
      <c r="B416" s="90">
        <f>AE490</f>
        <v>45169.772868511376</v>
      </c>
      <c r="C416" s="90">
        <f>BI490</f>
        <v>71985.035147463263</v>
      </c>
      <c r="D416" s="21"/>
      <c r="E416" s="55">
        <f t="shared" si="516"/>
        <v>18</v>
      </c>
      <c r="F416" s="27">
        <f t="shared" si="542"/>
        <v>30147.740914307513</v>
      </c>
      <c r="G416" s="27">
        <f t="shared" si="543"/>
        <v>1507.3870457153757</v>
      </c>
      <c r="H416" s="28">
        <f t="shared" si="544"/>
        <v>25</v>
      </c>
      <c r="I416" s="27">
        <f t="shared" si="517"/>
        <v>2000000</v>
      </c>
      <c r="J416" s="56">
        <f t="shared" si="499"/>
        <v>1.8440000000000001</v>
      </c>
      <c r="K416" s="52">
        <f t="shared" si="500"/>
        <v>3688</v>
      </c>
      <c r="L416" s="28"/>
      <c r="M416" s="96">
        <f t="shared" si="518"/>
        <v>6.1076584218043202</v>
      </c>
      <c r="N416" s="9">
        <v>0</v>
      </c>
      <c r="O416" s="30">
        <f t="shared" si="534"/>
        <v>0.95157994283391545</v>
      </c>
      <c r="P416" s="30">
        <f t="shared" si="519"/>
        <v>5.8119252518696379E-3</v>
      </c>
      <c r="Q416" s="30">
        <f t="shared" si="520"/>
        <v>0</v>
      </c>
      <c r="R416" s="30">
        <f t="shared" si="501"/>
        <v>0.94576801758204576</v>
      </c>
      <c r="S416" s="28"/>
      <c r="T416" s="52">
        <f t="shared" si="521"/>
        <v>3282.9508027770084</v>
      </c>
      <c r="U416" s="52">
        <f t="shared" si="502"/>
        <v>3487.992448842585</v>
      </c>
      <c r="V416" s="19"/>
      <c r="W416" s="19"/>
      <c r="X416" s="53">
        <f t="shared" si="503"/>
        <v>28512.769159101746</v>
      </c>
      <c r="Y416" s="53">
        <f t="shared" si="504"/>
        <v>-1425.6384579550875</v>
      </c>
      <c r="Z416" s="53">
        <f t="shared" si="505"/>
        <v>-23.644200439551145</v>
      </c>
      <c r="AA416" s="53">
        <f t="shared" si="522"/>
        <v>-11623.850503739275</v>
      </c>
      <c r="AB416" s="53">
        <f t="shared" si="506"/>
        <v>15439.635996967834</v>
      </c>
      <c r="AC416" s="53">
        <f t="shared" si="535"/>
        <v>-208.16000644864818</v>
      </c>
      <c r="AD416" s="53">
        <f t="shared" si="536"/>
        <v>2493.2662719781365</v>
      </c>
      <c r="AE416" s="53">
        <f t="shared" si="507"/>
        <v>17724.742262497322</v>
      </c>
      <c r="AF416" s="19"/>
      <c r="AG416" s="46"/>
      <c r="AH416" s="19"/>
      <c r="AI416" s="55">
        <f t="shared" si="523"/>
        <v>18</v>
      </c>
      <c r="AJ416" s="27">
        <f t="shared" si="537"/>
        <v>30147.740914307513</v>
      </c>
      <c r="AK416" s="27">
        <f t="shared" si="538"/>
        <v>1507.3870457153757</v>
      </c>
      <c r="AL416" s="28">
        <f t="shared" si="539"/>
        <v>25</v>
      </c>
      <c r="AM416" s="27">
        <f t="shared" si="524"/>
        <v>2000000</v>
      </c>
      <c r="AN416" s="56">
        <f t="shared" si="525"/>
        <v>1.8440000000000001</v>
      </c>
      <c r="AO416" s="52">
        <f t="shared" si="508"/>
        <v>3688</v>
      </c>
      <c r="AP416" s="28"/>
      <c r="AQ416" s="9">
        <f t="shared" si="526"/>
        <v>5.2258652371563219</v>
      </c>
      <c r="AR416" s="9">
        <f t="shared" si="527"/>
        <v>0</v>
      </c>
      <c r="AS416" s="30">
        <f t="shared" si="528"/>
        <v>0.95843327815529222</v>
      </c>
      <c r="AT416" s="30">
        <f t="shared" si="529"/>
        <v>5.0086431504455173E-3</v>
      </c>
      <c r="AU416" s="30">
        <f t="shared" si="530"/>
        <v>0</v>
      </c>
      <c r="AV416" s="30">
        <f t="shared" si="509"/>
        <v>0.95342463500484675</v>
      </c>
      <c r="AW416" s="28"/>
      <c r="AX416" s="52">
        <f t="shared" si="531"/>
        <v>3306.5948096357583</v>
      </c>
      <c r="AY416" s="52">
        <f t="shared" si="510"/>
        <v>3516.2300538978748</v>
      </c>
      <c r="AZ416" s="19"/>
      <c r="BA416" s="19"/>
      <c r="BB416" s="53">
        <f t="shared" si="511"/>
        <v>28512.769159101746</v>
      </c>
      <c r="BC416" s="53">
        <f t="shared" si="512"/>
        <v>-1425.6384579550875</v>
      </c>
      <c r="BD416" s="53">
        <f t="shared" si="513"/>
        <v>-23.644200439551145</v>
      </c>
      <c r="BE416" s="53">
        <f t="shared" si="532"/>
        <v>-10017.286300891035</v>
      </c>
      <c r="BF416" s="53">
        <f t="shared" si="514"/>
        <v>17046.200199816074</v>
      </c>
      <c r="BG416" s="53">
        <f t="shared" si="540"/>
        <v>-208.16000644864818</v>
      </c>
      <c r="BH416" s="53">
        <f t="shared" si="541"/>
        <v>2495.20735352669</v>
      </c>
      <c r="BI416" s="53">
        <f t="shared" si="515"/>
        <v>19333.247546894116</v>
      </c>
    </row>
    <row r="417" spans="1:61" x14ac:dyDescent="0.2">
      <c r="A417" s="35" t="s">
        <v>81</v>
      </c>
      <c r="B417" s="222">
        <f>F398+NPV(B401,F399:F483)</f>
        <v>903326.41038532404</v>
      </c>
      <c r="C417" s="222"/>
      <c r="D417" s="19"/>
      <c r="E417" s="55">
        <f t="shared" si="516"/>
        <v>19</v>
      </c>
      <c r="F417" s="27">
        <f t="shared" si="542"/>
        <v>30147.740914307513</v>
      </c>
      <c r="G417" s="27">
        <f t="shared" si="543"/>
        <v>1507.3870457153757</v>
      </c>
      <c r="H417" s="28">
        <f t="shared" si="544"/>
        <v>25</v>
      </c>
      <c r="I417" s="27">
        <f t="shared" si="517"/>
        <v>2000000</v>
      </c>
      <c r="J417" s="56">
        <f t="shared" si="499"/>
        <v>1.9670000000000001</v>
      </c>
      <c r="K417" s="52">
        <f t="shared" si="500"/>
        <v>3934</v>
      </c>
      <c r="L417" s="28"/>
      <c r="M417" s="96">
        <f t="shared" si="518"/>
        <v>6.7171775808640408</v>
      </c>
      <c r="N417" s="9">
        <v>0</v>
      </c>
      <c r="O417" s="30">
        <f t="shared" si="534"/>
        <v>0.94576801758204576</v>
      </c>
      <c r="P417" s="30">
        <f t="shared" si="519"/>
        <v>6.3528917244003455E-3</v>
      </c>
      <c r="Q417" s="30">
        <f t="shared" si="520"/>
        <v>0</v>
      </c>
      <c r="R417" s="30">
        <f t="shared" si="501"/>
        <v>0.93941512585764542</v>
      </c>
      <c r="S417" s="28"/>
      <c r="T417" s="52">
        <f t="shared" si="521"/>
        <v>3487.992448842585</v>
      </c>
      <c r="U417" s="52">
        <f t="shared" si="502"/>
        <v>3695.659105123977</v>
      </c>
      <c r="V417" s="19"/>
      <c r="W417" s="19"/>
      <c r="X417" s="53">
        <f t="shared" si="503"/>
        <v>28321.243825337879</v>
      </c>
      <c r="Y417" s="53">
        <f t="shared" si="504"/>
        <v>-1416.0621912668939</v>
      </c>
      <c r="Z417" s="53">
        <f t="shared" si="505"/>
        <v>-23.485378146441136</v>
      </c>
      <c r="AA417" s="53">
        <f t="shared" si="522"/>
        <v>-12705.78344880069</v>
      </c>
      <c r="AB417" s="53">
        <f t="shared" si="506"/>
        <v>14175.912807123854</v>
      </c>
      <c r="AC417" s="53">
        <f t="shared" si="535"/>
        <v>-211.22455199628786</v>
      </c>
      <c r="AD417" s="53">
        <f t="shared" si="536"/>
        <v>2495.1620834306368</v>
      </c>
      <c r="AE417" s="53">
        <f t="shared" si="507"/>
        <v>16459.850338558204</v>
      </c>
      <c r="AF417" s="19"/>
      <c r="AG417" s="46"/>
      <c r="AH417" s="19"/>
      <c r="AI417" s="55">
        <f t="shared" si="523"/>
        <v>19</v>
      </c>
      <c r="AJ417" s="27">
        <f t="shared" si="537"/>
        <v>30147.740914307513</v>
      </c>
      <c r="AK417" s="27">
        <f t="shared" si="538"/>
        <v>1507.3870457153757</v>
      </c>
      <c r="AL417" s="28">
        <f t="shared" si="539"/>
        <v>25</v>
      </c>
      <c r="AM417" s="27">
        <f t="shared" si="524"/>
        <v>2000000</v>
      </c>
      <c r="AN417" s="56">
        <f t="shared" si="525"/>
        <v>1.9670000000000001</v>
      </c>
      <c r="AO417" s="52">
        <f t="shared" si="508"/>
        <v>3934</v>
      </c>
      <c r="AP417" s="28"/>
      <c r="AQ417" s="9">
        <f t="shared" si="526"/>
        <v>5.7473850676267952</v>
      </c>
      <c r="AR417" s="9">
        <f t="shared" si="527"/>
        <v>0</v>
      </c>
      <c r="AS417" s="30">
        <f t="shared" si="528"/>
        <v>0.95342463500484675</v>
      </c>
      <c r="AT417" s="30">
        <f t="shared" si="529"/>
        <v>5.479698510334384E-3</v>
      </c>
      <c r="AU417" s="30">
        <f t="shared" si="530"/>
        <v>0</v>
      </c>
      <c r="AV417" s="30">
        <f t="shared" si="509"/>
        <v>0.94794493649451239</v>
      </c>
      <c r="AW417" s="28"/>
      <c r="AX417" s="52">
        <f t="shared" si="531"/>
        <v>3516.2300538978748</v>
      </c>
      <c r="AY417" s="52">
        <f t="shared" si="510"/>
        <v>3729.2153801694117</v>
      </c>
      <c r="AZ417" s="19"/>
      <c r="BA417" s="19"/>
      <c r="BB417" s="53">
        <f t="shared" si="511"/>
        <v>28321.243825337879</v>
      </c>
      <c r="BC417" s="53">
        <f t="shared" si="512"/>
        <v>-1416.0621912668939</v>
      </c>
      <c r="BD417" s="53">
        <f t="shared" si="513"/>
        <v>-23.485378146441136</v>
      </c>
      <c r="BE417" s="53">
        <f t="shared" si="532"/>
        <v>-10959.397020668768</v>
      </c>
      <c r="BF417" s="53">
        <f t="shared" si="514"/>
        <v>15922.299235255776</v>
      </c>
      <c r="BG417" s="53">
        <f t="shared" si="540"/>
        <v>-211.22455199628786</v>
      </c>
      <c r="BH417" s="53">
        <f t="shared" si="541"/>
        <v>2497.4802816309511</v>
      </c>
      <c r="BI417" s="53">
        <f t="shared" si="515"/>
        <v>18208.554964890442</v>
      </c>
    </row>
    <row r="418" spans="1:61" x14ac:dyDescent="0.2">
      <c r="A418" s="34" t="s">
        <v>82</v>
      </c>
      <c r="B418" s="129">
        <f>B416/B417</f>
        <v>5.0003821818121873E-2</v>
      </c>
      <c r="C418" s="130">
        <f>C416/B417</f>
        <v>7.9688841508306213E-2</v>
      </c>
      <c r="D418" s="19"/>
      <c r="E418" s="55">
        <f t="shared" si="516"/>
        <v>20</v>
      </c>
      <c r="F418" s="27">
        <f t="shared" si="542"/>
        <v>30147.740914307513</v>
      </c>
      <c r="G418" s="27">
        <f t="shared" si="543"/>
        <v>1507.3870457153757</v>
      </c>
      <c r="H418" s="28">
        <f t="shared" si="544"/>
        <v>25</v>
      </c>
      <c r="I418" s="27">
        <f t="shared" si="517"/>
        <v>2000000</v>
      </c>
      <c r="J418" s="56">
        <f t="shared" si="499"/>
        <v>2.0950000000000002</v>
      </c>
      <c r="K418" s="52">
        <f t="shared" si="500"/>
        <v>4190.0000000000009</v>
      </c>
      <c r="L418" s="28"/>
      <c r="M418" s="96">
        <f t="shared" si="518"/>
        <v>7.3785880403303681</v>
      </c>
      <c r="N418" s="9">
        <v>0</v>
      </c>
      <c r="O418" s="30">
        <f t="shared" si="534"/>
        <v>0.93941512585764542</v>
      </c>
      <c r="P418" s="30">
        <f t="shared" si="519"/>
        <v>6.93155721255867E-3</v>
      </c>
      <c r="Q418" s="30">
        <f t="shared" si="520"/>
        <v>0</v>
      </c>
      <c r="R418" s="30">
        <f t="shared" si="501"/>
        <v>0.93248356864508675</v>
      </c>
      <c r="S418" s="28"/>
      <c r="T418" s="52">
        <f t="shared" si="521"/>
        <v>3695.659105123977</v>
      </c>
      <c r="U418" s="52">
        <f t="shared" ref="U418:U481" si="545">K418*R418</f>
        <v>3907.1061526229141</v>
      </c>
      <c r="V418" s="19"/>
      <c r="W418" s="19"/>
      <c r="X418" s="53">
        <f t="shared" si="503"/>
        <v>28112.273034360958</v>
      </c>
      <c r="Y418" s="53">
        <f t="shared" si="504"/>
        <v>-1405.613651718048</v>
      </c>
      <c r="Z418" s="53">
        <f t="shared" si="505"/>
        <v>-23.31208921612717</v>
      </c>
      <c r="AA418" s="53">
        <f t="shared" si="522"/>
        <v>-13863.114425117339</v>
      </c>
      <c r="AB418" s="53">
        <f t="shared" si="506"/>
        <v>12820.232868309442</v>
      </c>
      <c r="AC418" s="53">
        <f t="shared" si="535"/>
        <v>-215.49799617576636</v>
      </c>
      <c r="AD418" s="53">
        <f t="shared" si="536"/>
        <v>2495.9128037141877</v>
      </c>
      <c r="AE418" s="53">
        <f t="shared" si="507"/>
        <v>15100.647675847862</v>
      </c>
      <c r="AF418" s="19"/>
      <c r="AG418" s="46"/>
      <c r="AH418" s="19"/>
      <c r="AI418" s="55">
        <f t="shared" si="523"/>
        <v>20</v>
      </c>
      <c r="AJ418" s="27">
        <f t="shared" si="537"/>
        <v>30147.740914307513</v>
      </c>
      <c r="AK418" s="27">
        <f t="shared" si="538"/>
        <v>1507.3870457153757</v>
      </c>
      <c r="AL418" s="28">
        <f t="shared" si="539"/>
        <v>25</v>
      </c>
      <c r="AM418" s="27">
        <f t="shared" si="524"/>
        <v>2000000</v>
      </c>
      <c r="AN418" s="56">
        <f t="shared" si="525"/>
        <v>2.0950000000000002</v>
      </c>
      <c r="AO418" s="52">
        <f t="shared" si="508"/>
        <v>4190.0000000000009</v>
      </c>
      <c r="AP418" s="28"/>
      <c r="AQ418" s="9">
        <f t="shared" si="526"/>
        <v>6.3133043920076721</v>
      </c>
      <c r="AR418" s="9">
        <f t="shared" si="527"/>
        <v>0</v>
      </c>
      <c r="AS418" s="30">
        <f t="shared" si="528"/>
        <v>0.94794493649451239</v>
      </c>
      <c r="AT418" s="30">
        <f t="shared" si="529"/>
        <v>5.9846649309522396E-3</v>
      </c>
      <c r="AU418" s="30">
        <f t="shared" si="530"/>
        <v>0</v>
      </c>
      <c r="AV418" s="30">
        <f t="shared" si="509"/>
        <v>0.9419602715635601</v>
      </c>
      <c r="AW418" s="28"/>
      <c r="AX418" s="52">
        <f t="shared" si="531"/>
        <v>3729.2153801694117</v>
      </c>
      <c r="AY418" s="52">
        <f t="shared" si="510"/>
        <v>3946.8135378513175</v>
      </c>
      <c r="AZ418" s="19"/>
      <c r="BA418" s="19"/>
      <c r="BB418" s="53">
        <f t="shared" si="511"/>
        <v>28112.273034360958</v>
      </c>
      <c r="BC418" s="53">
        <f t="shared" si="512"/>
        <v>-1405.613651718048</v>
      </c>
      <c r="BD418" s="53">
        <f t="shared" si="513"/>
        <v>-23.31208921612717</v>
      </c>
      <c r="BE418" s="53">
        <f t="shared" si="532"/>
        <v>-11969.32986190448</v>
      </c>
      <c r="BF418" s="53">
        <f t="shared" si="514"/>
        <v>14714.017431522301</v>
      </c>
      <c r="BG418" s="53">
        <f t="shared" si="540"/>
        <v>-215.49799617576636</v>
      </c>
      <c r="BH418" s="53">
        <f t="shared" si="541"/>
        <v>2498.6676441571808</v>
      </c>
      <c r="BI418" s="53">
        <f t="shared" si="515"/>
        <v>16997.187079503714</v>
      </c>
    </row>
    <row r="419" spans="1:61" x14ac:dyDescent="0.2">
      <c r="A419" s="34"/>
      <c r="B419" s="129"/>
      <c r="C419" s="130"/>
      <c r="D419" s="19"/>
      <c r="E419" s="55">
        <f t="shared" ref="E419:E482" si="546">E418+1</f>
        <v>21</v>
      </c>
      <c r="F419" s="27">
        <f t="shared" si="542"/>
        <v>30147.740914307513</v>
      </c>
      <c r="G419" s="27">
        <f t="shared" si="543"/>
        <v>1507.3870457153757</v>
      </c>
      <c r="H419" s="28">
        <f t="shared" si="544"/>
        <v>25</v>
      </c>
      <c r="I419" s="27">
        <f t="shared" si="517"/>
        <v>2000000</v>
      </c>
      <c r="J419" s="56">
        <f t="shared" si="499"/>
        <v>2.226</v>
      </c>
      <c r="K419" s="52">
        <f t="shared" ref="K419:K482" si="547">I419*J419/1000</f>
        <v>4452</v>
      </c>
      <c r="L419" s="28"/>
      <c r="M419" s="96">
        <f t="shared" si="518"/>
        <v>8.0967593767471424</v>
      </c>
      <c r="N419" s="9">
        <v>0</v>
      </c>
      <c r="O419" s="30">
        <f t="shared" si="534"/>
        <v>0.93248356864508675</v>
      </c>
      <c r="P419" s="30">
        <f t="shared" ref="P419:P482" si="548">O419*M419/1000</f>
        <v>7.5500950780897436E-3</v>
      </c>
      <c r="Q419" s="30">
        <f t="shared" ref="Q419:Q482" si="549">MIN(N419*O419,O419-P419)</f>
        <v>0</v>
      </c>
      <c r="R419" s="30">
        <f t="shared" ref="R419:R482" si="550">O419-SUM(P419:Q419)</f>
        <v>0.92493347356699696</v>
      </c>
      <c r="S419" s="28"/>
      <c r="T419" s="52">
        <f t="shared" ref="T419:T482" si="551">U418</f>
        <v>3907.1061526229141</v>
      </c>
      <c r="U419" s="52">
        <f t="shared" si="545"/>
        <v>4117.80382432027</v>
      </c>
      <c r="V419" s="19"/>
      <c r="W419" s="19"/>
      <c r="X419" s="53">
        <f t="shared" ref="X419:X482" si="552">$R419*F419</f>
        <v>27884.654724068321</v>
      </c>
      <c r="Y419" s="53">
        <f t="shared" ref="Y419:Z482" si="553">-$R419*G419</f>
        <v>-1394.2327362034162</v>
      </c>
      <c r="Z419" s="53">
        <f t="shared" si="553"/>
        <v>-23.123336839174925</v>
      </c>
      <c r="AA419" s="53">
        <f t="shared" ref="AA419:AA482" si="554">-P419*I419</f>
        <v>-15100.190156179488</v>
      </c>
      <c r="AB419" s="53">
        <f t="shared" ref="AB419:AB482" si="555">SUM(X419:AA419)</f>
        <v>11367.108494846245</v>
      </c>
      <c r="AC419" s="53">
        <f t="shared" ref="AC419:AC482" si="556">-I419*($R418*J419-$R417*J418)/1000</f>
        <v>-215.26747026439173</v>
      </c>
      <c r="AD419" s="53">
        <f t="shared" si="536"/>
        <v>2495.5195347234403</v>
      </c>
      <c r="AE419" s="53">
        <f t="shared" ref="AE419:AE482" si="557">SUM(AB419:AD419)</f>
        <v>13647.360559305293</v>
      </c>
      <c r="AF419" s="19"/>
      <c r="AG419" s="46"/>
      <c r="AH419" s="19"/>
      <c r="AI419" s="55">
        <f t="shared" ref="AI419:AI482" si="558">AI418+1</f>
        <v>21</v>
      </c>
      <c r="AJ419" s="27">
        <f t="shared" ref="AJ419:AK482" si="559">F419</f>
        <v>30147.740914307513</v>
      </c>
      <c r="AK419" s="27">
        <f t="shared" si="559"/>
        <v>1507.3870457153757</v>
      </c>
      <c r="AL419" s="28">
        <f t="shared" ref="AL419:AL482" si="560">$C$33</f>
        <v>25</v>
      </c>
      <c r="AM419" s="27">
        <f t="shared" ref="AM419:AN482" si="561">I419</f>
        <v>2000000</v>
      </c>
      <c r="AN419" s="56">
        <f t="shared" si="525"/>
        <v>2.226</v>
      </c>
      <c r="AO419" s="52">
        <f t="shared" ref="AO419:AO482" si="562">AM419*AN419/1000</f>
        <v>4452</v>
      </c>
      <c r="AP419" s="28"/>
      <c r="AQ419" s="9">
        <f t="shared" si="526"/>
        <v>6.9277897417292742</v>
      </c>
      <c r="AR419" s="9">
        <f t="shared" ref="AR419:AR482" si="563">N419</f>
        <v>0</v>
      </c>
      <c r="AS419" s="30">
        <f t="shared" ref="AS419:AS482" si="564">AV418</f>
        <v>0.9419602715635601</v>
      </c>
      <c r="AT419" s="30">
        <f t="shared" ref="AT419:AT482" si="565">AS419*AQ419/1000</f>
        <v>6.5257027064545533E-3</v>
      </c>
      <c r="AU419" s="30">
        <f t="shared" ref="AU419:AU482" si="566">MIN(AR419*AS419,AS419-AT419)</f>
        <v>0</v>
      </c>
      <c r="AV419" s="30">
        <f t="shared" ref="AV419:AV482" si="567">AS419-SUM(AT419:AU419)</f>
        <v>0.93543456885710552</v>
      </c>
      <c r="AW419" s="28"/>
      <c r="AX419" s="52">
        <f t="shared" ref="AX419:AX482" si="568">AY418</f>
        <v>3946.8135378513175</v>
      </c>
      <c r="AY419" s="52">
        <f t="shared" ref="AY419:AY482" si="569">AO419*AV419</f>
        <v>4164.5547005518338</v>
      </c>
      <c r="AZ419" s="19"/>
      <c r="BA419" s="19"/>
      <c r="BB419" s="53">
        <f t="shared" ref="BB419:BB482" si="570">$R419*AJ419</f>
        <v>27884.654724068321</v>
      </c>
      <c r="BC419" s="53">
        <f t="shared" ref="BC419:BD482" si="571">-$R419*AK419</f>
        <v>-1394.2327362034162</v>
      </c>
      <c r="BD419" s="53">
        <f t="shared" si="571"/>
        <v>-23.123336839174925</v>
      </c>
      <c r="BE419" s="53">
        <f t="shared" ref="BE419:BE482" si="572">-AT419*AM419</f>
        <v>-13051.405412909107</v>
      </c>
      <c r="BF419" s="53">
        <f t="shared" ref="BF419:BF482" si="573">SUM(BB419:BE419)</f>
        <v>13415.893238116625</v>
      </c>
      <c r="BG419" s="53">
        <f t="shared" ref="BG419:BG482" si="574">-AM419*($R418*AN419-$R417*AN418)/1000</f>
        <v>-215.26747026439173</v>
      </c>
      <c r="BH419" s="53">
        <f t="shared" si="541"/>
        <v>2498.7793575304895</v>
      </c>
      <c r="BI419" s="53">
        <f t="shared" ref="BI419:BI482" si="575">SUM(BF419:BH419)</f>
        <v>15699.405125382722</v>
      </c>
    </row>
    <row r="420" spans="1:61" x14ac:dyDescent="0.2">
      <c r="A420" s="34"/>
      <c r="B420" s="89"/>
      <c r="C420" s="91"/>
      <c r="D420" s="19"/>
      <c r="E420" s="55">
        <f t="shared" si="546"/>
        <v>22</v>
      </c>
      <c r="F420" s="27">
        <f t="shared" si="542"/>
        <v>30147.740914307513</v>
      </c>
      <c r="G420" s="27">
        <f t="shared" si="543"/>
        <v>1507.3870457153757</v>
      </c>
      <c r="H420" s="28">
        <f t="shared" si="544"/>
        <v>25</v>
      </c>
      <c r="I420" s="27">
        <f t="shared" si="517"/>
        <v>2000000</v>
      </c>
      <c r="J420" s="56">
        <f t="shared" si="499"/>
        <v>2.3620000000000001</v>
      </c>
      <c r="K420" s="52">
        <f t="shared" si="547"/>
        <v>4724</v>
      </c>
      <c r="L420" s="28"/>
      <c r="M420" s="96">
        <f t="shared" si="518"/>
        <v>8.8814451469123252</v>
      </c>
      <c r="N420" s="9">
        <v>0</v>
      </c>
      <c r="O420" s="30">
        <f t="shared" si="534"/>
        <v>0.92493347356699696</v>
      </c>
      <c r="P420" s="30">
        <f t="shared" si="548"/>
        <v>8.2147459100283642E-3</v>
      </c>
      <c r="Q420" s="30">
        <f t="shared" si="549"/>
        <v>0</v>
      </c>
      <c r="R420" s="30">
        <f t="shared" si="550"/>
        <v>0.9167187276569686</v>
      </c>
      <c r="S420" s="28"/>
      <c r="T420" s="52">
        <f t="shared" si="551"/>
        <v>4117.80382432027</v>
      </c>
      <c r="U420" s="52">
        <f t="shared" si="545"/>
        <v>4330.5792694515194</v>
      </c>
      <c r="V420" s="19"/>
      <c r="W420" s="19"/>
      <c r="X420" s="53">
        <f t="shared" si="552"/>
        <v>27636.998692695917</v>
      </c>
      <c r="Y420" s="53">
        <f t="shared" si="553"/>
        <v>-1381.849934634796</v>
      </c>
      <c r="Z420" s="53">
        <f t="shared" si="553"/>
        <v>-22.917968191424215</v>
      </c>
      <c r="AA420" s="53">
        <f t="shared" si="554"/>
        <v>-16429.49182005673</v>
      </c>
      <c r="AB420" s="53">
        <f t="shared" si="555"/>
        <v>9802.7389698129664</v>
      </c>
      <c r="AC420" s="53">
        <f t="shared" si="556"/>
        <v>-217.96888152256776</v>
      </c>
      <c r="AD420" s="53">
        <f t="shared" si="536"/>
        <v>2493.5019764190979</v>
      </c>
      <c r="AE420" s="53">
        <f t="shared" si="557"/>
        <v>12078.272064709497</v>
      </c>
      <c r="AF420" s="19"/>
      <c r="AG420" s="46"/>
      <c r="AH420" s="19"/>
      <c r="AI420" s="55">
        <f t="shared" si="558"/>
        <v>22</v>
      </c>
      <c r="AJ420" s="27">
        <f t="shared" si="559"/>
        <v>30147.740914307513</v>
      </c>
      <c r="AK420" s="27">
        <f t="shared" si="559"/>
        <v>1507.3870457153757</v>
      </c>
      <c r="AL420" s="28">
        <f t="shared" si="560"/>
        <v>25</v>
      </c>
      <c r="AM420" s="27">
        <f t="shared" si="561"/>
        <v>2000000</v>
      </c>
      <c r="AN420" s="56">
        <f t="shared" si="525"/>
        <v>2.3620000000000001</v>
      </c>
      <c r="AO420" s="52">
        <f t="shared" si="562"/>
        <v>4724</v>
      </c>
      <c r="AP420" s="28"/>
      <c r="AQ420" s="9">
        <f t="shared" si="526"/>
        <v>7.5991865038268589</v>
      </c>
      <c r="AR420" s="9">
        <f t="shared" si="563"/>
        <v>0</v>
      </c>
      <c r="AS420" s="30">
        <f t="shared" si="564"/>
        <v>0.93543456885710552</v>
      </c>
      <c r="AT420" s="30">
        <f t="shared" si="565"/>
        <v>7.1085417508720133E-3</v>
      </c>
      <c r="AU420" s="30">
        <f t="shared" si="566"/>
        <v>0</v>
      </c>
      <c r="AV420" s="30">
        <f t="shared" si="567"/>
        <v>0.92832602710623346</v>
      </c>
      <c r="AW420" s="28"/>
      <c r="AX420" s="52">
        <f t="shared" si="568"/>
        <v>4164.5547005518338</v>
      </c>
      <c r="AY420" s="52">
        <f t="shared" si="569"/>
        <v>4385.4121520498466</v>
      </c>
      <c r="AZ420" s="19"/>
      <c r="BA420" s="19"/>
      <c r="BB420" s="53">
        <f t="shared" si="570"/>
        <v>27636.998692695917</v>
      </c>
      <c r="BC420" s="53">
        <f t="shared" si="571"/>
        <v>-1381.849934634796</v>
      </c>
      <c r="BD420" s="53">
        <f t="shared" si="571"/>
        <v>-22.917968191424215</v>
      </c>
      <c r="BE420" s="53">
        <f t="shared" si="572"/>
        <v>-14217.083501744026</v>
      </c>
      <c r="BF420" s="53">
        <f t="shared" si="573"/>
        <v>12015.14728812567</v>
      </c>
      <c r="BG420" s="53">
        <f t="shared" si="574"/>
        <v>-217.96888152256776</v>
      </c>
      <c r="BH420" s="53">
        <f t="shared" si="541"/>
        <v>2497.340042605339</v>
      </c>
      <c r="BI420" s="53">
        <f t="shared" si="575"/>
        <v>14294.518449208443</v>
      </c>
    </row>
    <row r="421" spans="1:61" x14ac:dyDescent="0.2">
      <c r="A421" s="34"/>
      <c r="B421" s="89"/>
      <c r="C421" s="91"/>
      <c r="D421" s="19"/>
      <c r="E421" s="55">
        <f t="shared" si="546"/>
        <v>23</v>
      </c>
      <c r="F421" s="27">
        <f t="shared" si="542"/>
        <v>30147.740914307513</v>
      </c>
      <c r="G421" s="27">
        <f t="shared" si="543"/>
        <v>1507.3870457153757</v>
      </c>
      <c r="H421" s="28">
        <f t="shared" si="544"/>
        <v>25</v>
      </c>
      <c r="I421" s="27">
        <f t="shared" si="517"/>
        <v>2000000</v>
      </c>
      <c r="J421" s="56">
        <f t="shared" si="499"/>
        <v>2.5030000000000001</v>
      </c>
      <c r="K421" s="52">
        <f t="shared" si="547"/>
        <v>5006</v>
      </c>
      <c r="L421" s="28"/>
      <c r="M421" s="96">
        <f t="shared" si="518"/>
        <v>9.7383085751715388</v>
      </c>
      <c r="N421" s="9">
        <v>0</v>
      </c>
      <c r="O421" s="30">
        <f t="shared" si="534"/>
        <v>0.9167187276569686</v>
      </c>
      <c r="P421" s="30">
        <f t="shared" si="548"/>
        <v>8.9272898465622003E-3</v>
      </c>
      <c r="Q421" s="30">
        <f t="shared" si="549"/>
        <v>0</v>
      </c>
      <c r="R421" s="30">
        <f t="shared" si="550"/>
        <v>0.90779143781040639</v>
      </c>
      <c r="S421" s="28"/>
      <c r="T421" s="52">
        <f t="shared" si="551"/>
        <v>4330.5792694515194</v>
      </c>
      <c r="U421" s="52">
        <f t="shared" si="545"/>
        <v>4544.4039376788942</v>
      </c>
      <c r="V421" s="19"/>
      <c r="W421" s="19"/>
      <c r="X421" s="53">
        <f t="shared" si="552"/>
        <v>27367.861071334832</v>
      </c>
      <c r="Y421" s="53">
        <f t="shared" si="553"/>
        <v>-1368.3930535667416</v>
      </c>
      <c r="Z421" s="53">
        <f t="shared" si="553"/>
        <v>-22.694785945260161</v>
      </c>
      <c r="AA421" s="53">
        <f t="shared" si="554"/>
        <v>-17854.5796931244</v>
      </c>
      <c r="AB421" s="53">
        <f t="shared" si="555"/>
        <v>8122.1935386984296</v>
      </c>
      <c r="AC421" s="53">
        <f t="shared" si="556"/>
        <v>-219.70822152029081</v>
      </c>
      <c r="AD421" s="53">
        <f t="shared" si="536"/>
        <v>2489.979617570561</v>
      </c>
      <c r="AE421" s="53">
        <f t="shared" si="557"/>
        <v>10392.464934748699</v>
      </c>
      <c r="AF421" s="19"/>
      <c r="AG421" s="46"/>
      <c r="AH421" s="19"/>
      <c r="AI421" s="55">
        <f t="shared" si="558"/>
        <v>23</v>
      </c>
      <c r="AJ421" s="27">
        <f t="shared" si="559"/>
        <v>30147.740914307513</v>
      </c>
      <c r="AK421" s="27">
        <f t="shared" si="559"/>
        <v>1507.3870457153757</v>
      </c>
      <c r="AL421" s="28">
        <f t="shared" si="560"/>
        <v>25</v>
      </c>
      <c r="AM421" s="27">
        <f t="shared" si="561"/>
        <v>2000000</v>
      </c>
      <c r="AN421" s="56">
        <f t="shared" si="525"/>
        <v>2.5030000000000001</v>
      </c>
      <c r="AO421" s="52">
        <f t="shared" si="562"/>
        <v>5006</v>
      </c>
      <c r="AP421" s="28"/>
      <c r="AQ421" s="9">
        <f t="shared" si="526"/>
        <v>8.3323402746311483</v>
      </c>
      <c r="AR421" s="9">
        <f t="shared" si="563"/>
        <v>0</v>
      </c>
      <c r="AS421" s="30">
        <f t="shared" si="564"/>
        <v>0.92832602710623346</v>
      </c>
      <c r="AT421" s="30">
        <f t="shared" si="565"/>
        <v>7.7351283436455963E-3</v>
      </c>
      <c r="AU421" s="30">
        <f t="shared" si="566"/>
        <v>0</v>
      </c>
      <c r="AV421" s="30">
        <f t="shared" si="567"/>
        <v>0.92059089876258782</v>
      </c>
      <c r="AW421" s="28"/>
      <c r="AX421" s="52">
        <f t="shared" si="568"/>
        <v>4385.4121520498466</v>
      </c>
      <c r="AY421" s="52">
        <f t="shared" si="569"/>
        <v>4608.4780392055145</v>
      </c>
      <c r="AZ421" s="19"/>
      <c r="BA421" s="19"/>
      <c r="BB421" s="53">
        <f t="shared" si="570"/>
        <v>27367.861071334832</v>
      </c>
      <c r="BC421" s="53">
        <f t="shared" si="571"/>
        <v>-1368.3930535667416</v>
      </c>
      <c r="BD421" s="53">
        <f t="shared" si="571"/>
        <v>-22.694785945260161</v>
      </c>
      <c r="BE421" s="53">
        <f t="shared" si="572"/>
        <v>-15470.256687291192</v>
      </c>
      <c r="BF421" s="53">
        <f t="shared" si="573"/>
        <v>10506.516544531638</v>
      </c>
      <c r="BG421" s="53">
        <f t="shared" si="574"/>
        <v>-219.70822152029081</v>
      </c>
      <c r="BH421" s="53">
        <f t="shared" si="541"/>
        <v>2494.4811852321454</v>
      </c>
      <c r="BI421" s="53">
        <f t="shared" si="575"/>
        <v>12781.289508243493</v>
      </c>
    </row>
    <row r="422" spans="1:61" x14ac:dyDescent="0.2">
      <c r="A422" s="34"/>
      <c r="B422" s="89"/>
      <c r="C422" s="91"/>
      <c r="D422" s="19"/>
      <c r="E422" s="55">
        <f t="shared" si="546"/>
        <v>24</v>
      </c>
      <c r="F422" s="27">
        <f t="shared" si="542"/>
        <v>30147.740914307513</v>
      </c>
      <c r="G422" s="27">
        <f t="shared" si="543"/>
        <v>1507.3870457153757</v>
      </c>
      <c r="H422" s="28">
        <f t="shared" si="544"/>
        <v>25</v>
      </c>
      <c r="I422" s="27">
        <f t="shared" si="517"/>
        <v>2000000</v>
      </c>
      <c r="J422" s="56">
        <f t="shared" si="499"/>
        <v>2.6480000000000001</v>
      </c>
      <c r="K422" s="52">
        <f t="shared" si="547"/>
        <v>5296</v>
      </c>
      <c r="L422" s="28"/>
      <c r="M422" s="96">
        <f t="shared" si="518"/>
        <v>10.671629264777636</v>
      </c>
      <c r="N422" s="9">
        <v>0</v>
      </c>
      <c r="O422" s="30">
        <f t="shared" si="534"/>
        <v>0.90779143781040639</v>
      </c>
      <c r="P422" s="30">
        <f t="shared" si="548"/>
        <v>9.6876136740521E-3</v>
      </c>
      <c r="Q422" s="30">
        <f t="shared" si="549"/>
        <v>0</v>
      </c>
      <c r="R422" s="30">
        <f t="shared" si="550"/>
        <v>0.89810382413635426</v>
      </c>
      <c r="S422" s="28"/>
      <c r="T422" s="52">
        <f t="shared" si="551"/>
        <v>4544.4039376788942</v>
      </c>
      <c r="U422" s="52">
        <f t="shared" si="545"/>
        <v>4756.3578526261317</v>
      </c>
      <c r="V422" s="19"/>
      <c r="W422" s="19"/>
      <c r="X422" s="53">
        <f t="shared" si="552"/>
        <v>27075.801404211605</v>
      </c>
      <c r="Y422" s="53">
        <f t="shared" si="553"/>
        <v>-1353.7900702105803</v>
      </c>
      <c r="Z422" s="53">
        <f t="shared" si="553"/>
        <v>-22.452595603408856</v>
      </c>
      <c r="AA422" s="53">
        <f t="shared" si="554"/>
        <v>-19375.227348104199</v>
      </c>
      <c r="AB422" s="53">
        <f t="shared" si="555"/>
        <v>6324.3313902934169</v>
      </c>
      <c r="AC422" s="53">
        <f t="shared" si="556"/>
        <v>-218.56950399312771</v>
      </c>
      <c r="AD422" s="53">
        <f t="shared" si="536"/>
        <v>2484.7556751144762</v>
      </c>
      <c r="AE422" s="53">
        <f t="shared" si="557"/>
        <v>8590.5175614147647</v>
      </c>
      <c r="AF422" s="19"/>
      <c r="AG422" s="46"/>
      <c r="AH422" s="19"/>
      <c r="AI422" s="55">
        <f t="shared" si="558"/>
        <v>24</v>
      </c>
      <c r="AJ422" s="27">
        <f t="shared" si="559"/>
        <v>30147.740914307513</v>
      </c>
      <c r="AK422" s="27">
        <f t="shared" si="559"/>
        <v>1507.3870457153757</v>
      </c>
      <c r="AL422" s="28">
        <f t="shared" si="560"/>
        <v>25</v>
      </c>
      <c r="AM422" s="27">
        <f t="shared" si="561"/>
        <v>2000000</v>
      </c>
      <c r="AN422" s="56">
        <f t="shared" si="525"/>
        <v>2.6480000000000001</v>
      </c>
      <c r="AO422" s="52">
        <f t="shared" si="562"/>
        <v>5296</v>
      </c>
      <c r="AP422" s="28"/>
      <c r="AQ422" s="9">
        <f t="shared" si="526"/>
        <v>9.1309127896753655</v>
      </c>
      <c r="AR422" s="9">
        <f t="shared" si="563"/>
        <v>0</v>
      </c>
      <c r="AS422" s="30">
        <f t="shared" si="564"/>
        <v>0.92059089876258782</v>
      </c>
      <c r="AT422" s="30">
        <f t="shared" si="565"/>
        <v>8.4058352115700518E-3</v>
      </c>
      <c r="AU422" s="30">
        <f t="shared" si="566"/>
        <v>0</v>
      </c>
      <c r="AV422" s="30">
        <f t="shared" si="567"/>
        <v>0.91218506355101781</v>
      </c>
      <c r="AW422" s="28"/>
      <c r="AX422" s="52">
        <f t="shared" si="568"/>
        <v>4608.4780392055145</v>
      </c>
      <c r="AY422" s="52">
        <f t="shared" si="569"/>
        <v>4830.93209656619</v>
      </c>
      <c r="AZ422" s="19"/>
      <c r="BA422" s="19"/>
      <c r="BB422" s="53">
        <f t="shared" si="570"/>
        <v>27075.801404211605</v>
      </c>
      <c r="BC422" s="53">
        <f t="shared" si="571"/>
        <v>-1353.7900702105803</v>
      </c>
      <c r="BD422" s="53">
        <f t="shared" si="571"/>
        <v>-22.452595603408856</v>
      </c>
      <c r="BE422" s="53">
        <f t="shared" si="572"/>
        <v>-16811.670423140105</v>
      </c>
      <c r="BF422" s="53">
        <f t="shared" si="573"/>
        <v>8887.8883152575108</v>
      </c>
      <c r="BG422" s="53">
        <f t="shared" si="574"/>
        <v>-218.56950399312771</v>
      </c>
      <c r="BH422" s="53">
        <f t="shared" si="541"/>
        <v>2490.0159111208563</v>
      </c>
      <c r="BI422" s="53">
        <f t="shared" si="575"/>
        <v>11159.33472238524</v>
      </c>
    </row>
    <row r="423" spans="1:61" x14ac:dyDescent="0.2">
      <c r="A423" s="34"/>
      <c r="B423" s="89"/>
      <c r="C423" s="91"/>
      <c r="D423" s="19"/>
      <c r="E423" s="55">
        <f t="shared" si="546"/>
        <v>25</v>
      </c>
      <c r="F423" s="27">
        <f t="shared" si="542"/>
        <v>30147.740914307513</v>
      </c>
      <c r="G423" s="27">
        <f t="shared" si="543"/>
        <v>1507.3870457153757</v>
      </c>
      <c r="H423" s="28">
        <f t="shared" si="544"/>
        <v>25</v>
      </c>
      <c r="I423" s="27">
        <f t="shared" si="517"/>
        <v>2000000</v>
      </c>
      <c r="J423" s="56">
        <f t="shared" si="499"/>
        <v>2.7989999999999999</v>
      </c>
      <c r="K423" s="52">
        <f t="shared" si="547"/>
        <v>5598</v>
      </c>
      <c r="L423" s="28"/>
      <c r="M423" s="96">
        <f t="shared" si="518"/>
        <v>11.692399199466328</v>
      </c>
      <c r="N423" s="9">
        <v>0</v>
      </c>
      <c r="O423" s="30">
        <f t="shared" si="534"/>
        <v>0.89810382413635426</v>
      </c>
      <c r="P423" s="30">
        <f t="shared" si="548"/>
        <v>1.0500988434369557E-2</v>
      </c>
      <c r="Q423" s="30">
        <f t="shared" si="549"/>
        <v>0</v>
      </c>
      <c r="R423" s="30">
        <f t="shared" si="550"/>
        <v>0.88760283570198473</v>
      </c>
      <c r="S423" s="28"/>
      <c r="T423" s="52">
        <f t="shared" si="551"/>
        <v>4756.3578526261317</v>
      </c>
      <c r="U423" s="52">
        <f t="shared" si="545"/>
        <v>4968.8006742597108</v>
      </c>
      <c r="V423" s="19"/>
      <c r="W423" s="19"/>
      <c r="X423" s="53">
        <f t="shared" si="552"/>
        <v>26759.220325548093</v>
      </c>
      <c r="Y423" s="53">
        <f t="shared" si="553"/>
        <v>-1337.9610162774047</v>
      </c>
      <c r="Z423" s="53">
        <f t="shared" si="553"/>
        <v>-22.190070892549617</v>
      </c>
      <c r="AA423" s="53">
        <f t="shared" si="554"/>
        <v>-21001.976868739115</v>
      </c>
      <c r="AB423" s="53">
        <f t="shared" si="555"/>
        <v>4397.0923696390237</v>
      </c>
      <c r="AC423" s="53">
        <f t="shared" si="556"/>
        <v>-219.92175287139838</v>
      </c>
      <c r="AD423" s="53">
        <f t="shared" si="536"/>
        <v>2477.4656936203864</v>
      </c>
      <c r="AE423" s="53">
        <f t="shared" si="557"/>
        <v>6654.6363103880121</v>
      </c>
      <c r="AF423" s="19"/>
      <c r="AG423" s="46"/>
      <c r="AH423" s="19"/>
      <c r="AI423" s="55">
        <f t="shared" si="558"/>
        <v>25</v>
      </c>
      <c r="AJ423" s="27">
        <f t="shared" si="559"/>
        <v>30147.740914307513</v>
      </c>
      <c r="AK423" s="27">
        <f t="shared" si="559"/>
        <v>1507.3870457153757</v>
      </c>
      <c r="AL423" s="28">
        <f t="shared" si="560"/>
        <v>25</v>
      </c>
      <c r="AM423" s="27">
        <f t="shared" si="561"/>
        <v>2000000</v>
      </c>
      <c r="AN423" s="56">
        <f t="shared" si="525"/>
        <v>2.7989999999999999</v>
      </c>
      <c r="AO423" s="52">
        <f t="shared" si="562"/>
        <v>5598</v>
      </c>
      <c r="AP423" s="28"/>
      <c r="AQ423" s="9">
        <f t="shared" si="526"/>
        <v>10.004309065043378</v>
      </c>
      <c r="AR423" s="9">
        <f t="shared" si="563"/>
        <v>0</v>
      </c>
      <c r="AS423" s="30">
        <f t="shared" si="564"/>
        <v>0.91218506355101781</v>
      </c>
      <c r="AT423" s="30">
        <f t="shared" si="565"/>
        <v>9.1257813002806176E-3</v>
      </c>
      <c r="AU423" s="30">
        <f t="shared" si="566"/>
        <v>0</v>
      </c>
      <c r="AV423" s="30">
        <f t="shared" si="567"/>
        <v>0.90305928225073717</v>
      </c>
      <c r="AW423" s="28"/>
      <c r="AX423" s="52">
        <f t="shared" si="568"/>
        <v>4830.93209656619</v>
      </c>
      <c r="AY423" s="52">
        <f t="shared" si="569"/>
        <v>5055.3258620396264</v>
      </c>
      <c r="AZ423" s="19"/>
      <c r="BA423" s="19"/>
      <c r="BB423" s="53">
        <f t="shared" si="570"/>
        <v>26759.220325548093</v>
      </c>
      <c r="BC423" s="53">
        <f t="shared" si="571"/>
        <v>-1337.9610162774047</v>
      </c>
      <c r="BD423" s="53">
        <f t="shared" si="571"/>
        <v>-22.190070892549617</v>
      </c>
      <c r="BE423" s="53">
        <f t="shared" si="572"/>
        <v>-18251.562600561236</v>
      </c>
      <c r="BF423" s="53">
        <f t="shared" si="573"/>
        <v>7147.5066378169031</v>
      </c>
      <c r="BG423" s="53">
        <f t="shared" si="574"/>
        <v>-219.92175287139838</v>
      </c>
      <c r="BH423" s="53">
        <f t="shared" si="541"/>
        <v>2483.5879507223303</v>
      </c>
      <c r="BI423" s="53">
        <f t="shared" si="575"/>
        <v>9411.1728356678359</v>
      </c>
    </row>
    <row r="424" spans="1:61" x14ac:dyDescent="0.2">
      <c r="A424" s="34"/>
      <c r="B424" s="89"/>
      <c r="C424" s="91"/>
      <c r="D424" s="19"/>
      <c r="E424" s="55">
        <f t="shared" si="546"/>
        <v>26</v>
      </c>
      <c r="F424" s="27">
        <f t="shared" si="542"/>
        <v>30147.740914307513</v>
      </c>
      <c r="G424" s="27">
        <f t="shared" si="543"/>
        <v>1507.3870457153757</v>
      </c>
      <c r="H424" s="28">
        <f t="shared" si="544"/>
        <v>25</v>
      </c>
      <c r="I424" s="27">
        <f t="shared" si="517"/>
        <v>2000000</v>
      </c>
      <c r="J424" s="56">
        <f t="shared" si="499"/>
        <v>2.9540000000000002</v>
      </c>
      <c r="K424" s="52">
        <f t="shared" si="547"/>
        <v>5908</v>
      </c>
      <c r="L424" s="28"/>
      <c r="M424" s="96">
        <f t="shared" si="518"/>
        <v>12.807475417484119</v>
      </c>
      <c r="N424" s="9">
        <v>0</v>
      </c>
      <c r="O424" s="30">
        <f t="shared" si="534"/>
        <v>0.88760283570198473</v>
      </c>
      <c r="P424" s="30">
        <f t="shared" si="548"/>
        <v>1.1367951498742365E-2</v>
      </c>
      <c r="Q424" s="30">
        <f t="shared" si="549"/>
        <v>0</v>
      </c>
      <c r="R424" s="30">
        <f t="shared" si="550"/>
        <v>0.87623488420324236</v>
      </c>
      <c r="S424" s="28"/>
      <c r="T424" s="52">
        <f t="shared" si="551"/>
        <v>4968.8006742597108</v>
      </c>
      <c r="U424" s="52">
        <f t="shared" si="545"/>
        <v>5176.7956958727555</v>
      </c>
      <c r="V424" s="19"/>
      <c r="W424" s="19"/>
      <c r="X424" s="53">
        <f t="shared" si="552"/>
        <v>26416.502269037595</v>
      </c>
      <c r="Y424" s="53">
        <f t="shared" si="553"/>
        <v>-1320.8251134518798</v>
      </c>
      <c r="Z424" s="53">
        <f t="shared" si="553"/>
        <v>-21.905872105081059</v>
      </c>
      <c r="AA424" s="53">
        <f t="shared" si="554"/>
        <v>-22735.902997484729</v>
      </c>
      <c r="AB424" s="53">
        <f t="shared" si="555"/>
        <v>2337.8682859959044</v>
      </c>
      <c r="AC424" s="53">
        <f t="shared" si="556"/>
        <v>-216.37234581201525</v>
      </c>
      <c r="AD424" s="53">
        <f t="shared" si="536"/>
        <v>2468.1773918882545</v>
      </c>
      <c r="AE424" s="53">
        <f t="shared" si="557"/>
        <v>4589.6733320721432</v>
      </c>
      <c r="AF424" s="19"/>
      <c r="AG424" s="46"/>
      <c r="AH424" s="19"/>
      <c r="AI424" s="55">
        <f t="shared" si="558"/>
        <v>26</v>
      </c>
      <c r="AJ424" s="27">
        <f t="shared" si="559"/>
        <v>30147.740914307513</v>
      </c>
      <c r="AK424" s="27">
        <f t="shared" si="559"/>
        <v>1507.3870457153757</v>
      </c>
      <c r="AL424" s="28">
        <f t="shared" si="560"/>
        <v>25</v>
      </c>
      <c r="AM424" s="27">
        <f t="shared" si="561"/>
        <v>2000000</v>
      </c>
      <c r="AN424" s="56">
        <f t="shared" si="525"/>
        <v>2.9540000000000002</v>
      </c>
      <c r="AO424" s="52">
        <f t="shared" si="562"/>
        <v>5908</v>
      </c>
      <c r="AP424" s="28"/>
      <c r="AQ424" s="9">
        <f t="shared" si="526"/>
        <v>10.95839615408485</v>
      </c>
      <c r="AR424" s="9">
        <f t="shared" si="563"/>
        <v>0</v>
      </c>
      <c r="AS424" s="30">
        <f t="shared" si="564"/>
        <v>0.90305928225073717</v>
      </c>
      <c r="AT424" s="30">
        <f t="shared" si="565"/>
        <v>9.8960813655271044E-3</v>
      </c>
      <c r="AU424" s="30">
        <f t="shared" si="566"/>
        <v>0</v>
      </c>
      <c r="AV424" s="30">
        <f t="shared" si="567"/>
        <v>0.89316320088521006</v>
      </c>
      <c r="AW424" s="28"/>
      <c r="AX424" s="52">
        <f t="shared" si="568"/>
        <v>5055.3258620396264</v>
      </c>
      <c r="AY424" s="52">
        <f t="shared" si="569"/>
        <v>5276.8081908298209</v>
      </c>
      <c r="AZ424" s="19"/>
      <c r="BA424" s="19"/>
      <c r="BB424" s="53">
        <f t="shared" si="570"/>
        <v>26416.502269037595</v>
      </c>
      <c r="BC424" s="53">
        <f t="shared" si="571"/>
        <v>-1320.8251134518798</v>
      </c>
      <c r="BD424" s="53">
        <f t="shared" si="571"/>
        <v>-21.905872105081059</v>
      </c>
      <c r="BE424" s="53">
        <f t="shared" si="572"/>
        <v>-19792.16273105421</v>
      </c>
      <c r="BF424" s="53">
        <f t="shared" si="573"/>
        <v>5281.6085524264236</v>
      </c>
      <c r="BG424" s="53">
        <f t="shared" si="574"/>
        <v>-216.37234581201525</v>
      </c>
      <c r="BH424" s="53">
        <f t="shared" si="541"/>
        <v>2475.2807752736553</v>
      </c>
      <c r="BI424" s="53">
        <f t="shared" si="575"/>
        <v>7540.516981888064</v>
      </c>
    </row>
    <row r="425" spans="1:61" x14ac:dyDescent="0.2">
      <c r="A425" s="34"/>
      <c r="B425" s="89"/>
      <c r="C425" s="91"/>
      <c r="D425" s="19"/>
      <c r="E425" s="55">
        <f t="shared" si="546"/>
        <v>27</v>
      </c>
      <c r="F425" s="27">
        <f t="shared" si="542"/>
        <v>30147.740914307513</v>
      </c>
      <c r="G425" s="27">
        <f t="shared" si="543"/>
        <v>1507.3870457153757</v>
      </c>
      <c r="H425" s="28">
        <f t="shared" si="544"/>
        <v>25</v>
      </c>
      <c r="I425" s="27">
        <f t="shared" si="517"/>
        <v>2000000</v>
      </c>
      <c r="J425" s="56">
        <f t="shared" si="499"/>
        <v>3.1139999999999999</v>
      </c>
      <c r="K425" s="52">
        <f t="shared" si="547"/>
        <v>6228</v>
      </c>
      <c r="L425" s="28"/>
      <c r="M425" s="96">
        <f t="shared" si="518"/>
        <v>14.036297605946634</v>
      </c>
      <c r="N425" s="9">
        <v>0</v>
      </c>
      <c r="O425" s="30">
        <f t="shared" si="534"/>
        <v>0.87623488420324236</v>
      </c>
      <c r="P425" s="30">
        <f t="shared" si="548"/>
        <v>1.2299093607388897E-2</v>
      </c>
      <c r="Q425" s="30">
        <f t="shared" si="549"/>
        <v>0</v>
      </c>
      <c r="R425" s="30">
        <f t="shared" si="550"/>
        <v>0.86393579059585346</v>
      </c>
      <c r="S425" s="28"/>
      <c r="T425" s="52">
        <f t="shared" si="551"/>
        <v>5176.7956958727555</v>
      </c>
      <c r="U425" s="52">
        <f t="shared" si="545"/>
        <v>5380.5921038309752</v>
      </c>
      <c r="V425" s="19"/>
      <c r="W425" s="19"/>
      <c r="X425" s="53">
        <f t="shared" si="552"/>
        <v>26045.712381481218</v>
      </c>
      <c r="Y425" s="53">
        <f t="shared" si="553"/>
        <v>-1302.2856190740611</v>
      </c>
      <c r="Z425" s="53">
        <f t="shared" si="553"/>
        <v>-21.598394764896337</v>
      </c>
      <c r="AA425" s="53">
        <f t="shared" si="554"/>
        <v>-24598.187214777794</v>
      </c>
      <c r="AB425" s="53">
        <f t="shared" si="555"/>
        <v>123.64115286446759</v>
      </c>
      <c r="AC425" s="53">
        <f t="shared" si="556"/>
        <v>-213.23330549046739</v>
      </c>
      <c r="AD425" s="53">
        <f t="shared" si="536"/>
        <v>2456.3345836155963</v>
      </c>
      <c r="AE425" s="53">
        <f t="shared" si="557"/>
        <v>2366.7424309895964</v>
      </c>
      <c r="AF425" s="19"/>
      <c r="AG425" s="46"/>
      <c r="AH425" s="19"/>
      <c r="AI425" s="55">
        <f t="shared" si="558"/>
        <v>27</v>
      </c>
      <c r="AJ425" s="27">
        <f t="shared" si="559"/>
        <v>30147.740914307513</v>
      </c>
      <c r="AK425" s="27">
        <f t="shared" si="559"/>
        <v>1507.3870457153757</v>
      </c>
      <c r="AL425" s="28">
        <f t="shared" si="560"/>
        <v>25</v>
      </c>
      <c r="AM425" s="27">
        <f t="shared" si="561"/>
        <v>2000000</v>
      </c>
      <c r="AN425" s="56">
        <f t="shared" si="525"/>
        <v>3.1139999999999999</v>
      </c>
      <c r="AO425" s="52">
        <f t="shared" si="562"/>
        <v>6228</v>
      </c>
      <c r="AP425" s="28"/>
      <c r="AQ425" s="9">
        <f t="shared" si="526"/>
        <v>12.009807139088091</v>
      </c>
      <c r="AR425" s="9">
        <f t="shared" si="563"/>
        <v>0</v>
      </c>
      <c r="AS425" s="30">
        <f t="shared" si="564"/>
        <v>0.89316320088521006</v>
      </c>
      <c r="AT425" s="30">
        <f t="shared" si="565"/>
        <v>1.0726717786361967E-2</v>
      </c>
      <c r="AU425" s="30">
        <f t="shared" si="566"/>
        <v>0</v>
      </c>
      <c r="AV425" s="30">
        <f t="shared" si="567"/>
        <v>0.88243648309884815</v>
      </c>
      <c r="AW425" s="28"/>
      <c r="AX425" s="52">
        <f t="shared" si="568"/>
        <v>5276.8081908298209</v>
      </c>
      <c r="AY425" s="52">
        <f t="shared" si="569"/>
        <v>5495.8144167396258</v>
      </c>
      <c r="AZ425" s="19"/>
      <c r="BA425" s="19"/>
      <c r="BB425" s="53">
        <f t="shared" si="570"/>
        <v>26045.712381481218</v>
      </c>
      <c r="BC425" s="53">
        <f t="shared" si="571"/>
        <v>-1302.2856190740611</v>
      </c>
      <c r="BD425" s="53">
        <f t="shared" si="571"/>
        <v>-21.598394764896337</v>
      </c>
      <c r="BE425" s="53">
        <f t="shared" si="572"/>
        <v>-21453.435572723934</v>
      </c>
      <c r="BF425" s="53">
        <f t="shared" si="573"/>
        <v>3268.3927949183271</v>
      </c>
      <c r="BG425" s="53">
        <f t="shared" si="574"/>
        <v>-213.23330549046739</v>
      </c>
      <c r="BH425" s="53">
        <f t="shared" si="541"/>
        <v>2464.5452227744222</v>
      </c>
      <c r="BI425" s="53">
        <f t="shared" si="575"/>
        <v>5519.7047122022814</v>
      </c>
    </row>
    <row r="426" spans="1:61" x14ac:dyDescent="0.2">
      <c r="A426" s="34"/>
      <c r="B426" s="89"/>
      <c r="C426" s="91"/>
      <c r="D426" s="19"/>
      <c r="E426" s="55">
        <f t="shared" si="546"/>
        <v>28</v>
      </c>
      <c r="F426" s="27">
        <f t="shared" si="542"/>
        <v>30147.740914307513</v>
      </c>
      <c r="G426" s="27">
        <f t="shared" si="543"/>
        <v>1507.3870457153757</v>
      </c>
      <c r="H426" s="28">
        <f t="shared" si="544"/>
        <v>25</v>
      </c>
      <c r="I426" s="27">
        <f t="shared" si="517"/>
        <v>2000000</v>
      </c>
      <c r="J426" s="56">
        <f t="shared" si="499"/>
        <v>3.2789999999999999</v>
      </c>
      <c r="K426" s="52">
        <f t="shared" si="547"/>
        <v>6558</v>
      </c>
      <c r="L426" s="28"/>
      <c r="M426" s="96">
        <f t="shared" si="518"/>
        <v>15.408521992477764</v>
      </c>
      <c r="N426" s="9">
        <v>0</v>
      </c>
      <c r="O426" s="30">
        <f t="shared" si="534"/>
        <v>0.86393579059585346</v>
      </c>
      <c r="P426" s="30">
        <f t="shared" si="548"/>
        <v>1.3311973629484873E-2</v>
      </c>
      <c r="Q426" s="30">
        <f t="shared" si="549"/>
        <v>0</v>
      </c>
      <c r="R426" s="30">
        <f t="shared" si="550"/>
        <v>0.85062381696636857</v>
      </c>
      <c r="S426" s="28"/>
      <c r="T426" s="52">
        <f t="shared" si="551"/>
        <v>5380.5921038309752</v>
      </c>
      <c r="U426" s="52">
        <f t="shared" si="545"/>
        <v>5578.3909916654447</v>
      </c>
      <c r="V426" s="19"/>
      <c r="W426" s="19"/>
      <c r="X426" s="53">
        <f t="shared" si="552"/>
        <v>25644.386449441416</v>
      </c>
      <c r="Y426" s="53">
        <f t="shared" si="553"/>
        <v>-1282.2193224720709</v>
      </c>
      <c r="Z426" s="53">
        <f t="shared" si="553"/>
        <v>-21.265595424159216</v>
      </c>
      <c r="AA426" s="53">
        <f t="shared" si="554"/>
        <v>-26623.947258969747</v>
      </c>
      <c r="AB426" s="53">
        <f t="shared" si="555"/>
        <v>-2283.0457274245637</v>
      </c>
      <c r="AC426" s="53">
        <f t="shared" si="556"/>
        <v>-208.5000559098136</v>
      </c>
      <c r="AD426" s="53">
        <f t="shared" si="536"/>
        <v>2441.7655387635405</v>
      </c>
      <c r="AE426" s="53">
        <f t="shared" si="557"/>
        <v>-49.780244570836658</v>
      </c>
      <c r="AF426" s="19"/>
      <c r="AG426" s="46"/>
      <c r="AH426" s="19"/>
      <c r="AI426" s="55">
        <f t="shared" si="558"/>
        <v>28</v>
      </c>
      <c r="AJ426" s="27">
        <f t="shared" si="559"/>
        <v>30147.740914307513</v>
      </c>
      <c r="AK426" s="27">
        <f t="shared" si="559"/>
        <v>1507.3870457153757</v>
      </c>
      <c r="AL426" s="28">
        <f t="shared" si="560"/>
        <v>25</v>
      </c>
      <c r="AM426" s="27">
        <f t="shared" si="561"/>
        <v>2000000</v>
      </c>
      <c r="AN426" s="56">
        <f t="shared" si="525"/>
        <v>3.2789999999999999</v>
      </c>
      <c r="AO426" s="52">
        <f t="shared" si="562"/>
        <v>6558</v>
      </c>
      <c r="AP426" s="28"/>
      <c r="AQ426" s="9">
        <f t="shared" si="526"/>
        <v>13.183916629813789</v>
      </c>
      <c r="AR426" s="9">
        <f t="shared" si="563"/>
        <v>0</v>
      </c>
      <c r="AS426" s="30">
        <f t="shared" si="564"/>
        <v>0.88243648309884815</v>
      </c>
      <c r="AT426" s="30">
        <f t="shared" si="565"/>
        <v>1.1633969024281297E-2</v>
      </c>
      <c r="AU426" s="30">
        <f t="shared" si="566"/>
        <v>0</v>
      </c>
      <c r="AV426" s="30">
        <f t="shared" si="567"/>
        <v>0.87080251407456688</v>
      </c>
      <c r="AW426" s="28"/>
      <c r="AX426" s="52">
        <f t="shared" si="568"/>
        <v>5495.8144167396258</v>
      </c>
      <c r="AY426" s="52">
        <f t="shared" si="569"/>
        <v>5710.7228873010099</v>
      </c>
      <c r="AZ426" s="19"/>
      <c r="BA426" s="19"/>
      <c r="BB426" s="53">
        <f t="shared" si="570"/>
        <v>25644.386449441416</v>
      </c>
      <c r="BC426" s="53">
        <f t="shared" si="571"/>
        <v>-1282.2193224720709</v>
      </c>
      <c r="BD426" s="53">
        <f t="shared" si="571"/>
        <v>-21.265595424159216</v>
      </c>
      <c r="BE426" s="53">
        <f t="shared" si="572"/>
        <v>-23267.938048562592</v>
      </c>
      <c r="BF426" s="53">
        <f t="shared" si="573"/>
        <v>1072.9634829825918</v>
      </c>
      <c r="BG426" s="53">
        <f t="shared" si="574"/>
        <v>-208.5000559098136</v>
      </c>
      <c r="BH426" s="53">
        <f t="shared" si="541"/>
        <v>2451.2248451706482</v>
      </c>
      <c r="BI426" s="53">
        <f t="shared" si="575"/>
        <v>3315.6882722434266</v>
      </c>
    </row>
    <row r="427" spans="1:61" x14ac:dyDescent="0.2">
      <c r="A427" s="34"/>
      <c r="B427" s="89"/>
      <c r="C427" s="91"/>
      <c r="D427" s="19"/>
      <c r="E427" s="55">
        <f t="shared" si="546"/>
        <v>29</v>
      </c>
      <c r="F427" s="27">
        <f t="shared" si="542"/>
        <v>30147.740914307513</v>
      </c>
      <c r="G427" s="27">
        <f t="shared" si="543"/>
        <v>1507.3870457153757</v>
      </c>
      <c r="H427" s="28">
        <f t="shared" si="544"/>
        <v>25</v>
      </c>
      <c r="I427" s="27">
        <f t="shared" si="517"/>
        <v>2000000</v>
      </c>
      <c r="J427" s="56">
        <f t="shared" si="499"/>
        <v>3.4489999999999998</v>
      </c>
      <c r="K427" s="52">
        <f t="shared" si="547"/>
        <v>6898</v>
      </c>
      <c r="L427" s="28"/>
      <c r="M427" s="96">
        <f t="shared" si="518"/>
        <v>16.950197080660736</v>
      </c>
      <c r="N427" s="9">
        <v>0</v>
      </c>
      <c r="O427" s="30">
        <f t="shared" si="534"/>
        <v>0.85062381696636857</v>
      </c>
      <c r="P427" s="30">
        <f t="shared" si="548"/>
        <v>1.4418241339083832E-2</v>
      </c>
      <c r="Q427" s="30">
        <f t="shared" si="549"/>
        <v>0</v>
      </c>
      <c r="R427" s="30">
        <f t="shared" si="550"/>
        <v>0.8362055756272847</v>
      </c>
      <c r="S427" s="28"/>
      <c r="T427" s="52">
        <f t="shared" si="551"/>
        <v>5578.3909916654447</v>
      </c>
      <c r="U427" s="52">
        <f t="shared" si="545"/>
        <v>5768.1460606770097</v>
      </c>
      <c r="V427" s="19"/>
      <c r="W427" s="19"/>
      <c r="X427" s="53">
        <f t="shared" si="552"/>
        <v>25209.709045110758</v>
      </c>
      <c r="Y427" s="53">
        <f t="shared" si="553"/>
        <v>-1260.4854522555379</v>
      </c>
      <c r="Z427" s="53">
        <f t="shared" si="553"/>
        <v>-20.905139390682116</v>
      </c>
      <c r="AA427" s="53">
        <f t="shared" si="554"/>
        <v>-28836.482678167664</v>
      </c>
      <c r="AB427" s="53">
        <f t="shared" si="555"/>
        <v>-4908.1642247031268</v>
      </c>
      <c r="AC427" s="53">
        <f t="shared" si="556"/>
        <v>-201.91217470640322</v>
      </c>
      <c r="AD427" s="53">
        <f t="shared" si="536"/>
        <v>2424.1029951152323</v>
      </c>
      <c r="AE427" s="53">
        <f t="shared" si="557"/>
        <v>-2685.9734042942982</v>
      </c>
      <c r="AF427" s="19"/>
      <c r="AG427" s="46"/>
      <c r="AH427" s="19"/>
      <c r="AI427" s="55">
        <f t="shared" si="558"/>
        <v>29</v>
      </c>
      <c r="AJ427" s="27">
        <f t="shared" si="559"/>
        <v>30147.740914307513</v>
      </c>
      <c r="AK427" s="27">
        <f t="shared" si="559"/>
        <v>1507.3870457153757</v>
      </c>
      <c r="AL427" s="28">
        <f t="shared" si="560"/>
        <v>25</v>
      </c>
      <c r="AM427" s="27">
        <f t="shared" si="561"/>
        <v>2000000</v>
      </c>
      <c r="AN427" s="56">
        <f t="shared" si="525"/>
        <v>3.4489999999999998</v>
      </c>
      <c r="AO427" s="52">
        <f t="shared" si="562"/>
        <v>6898</v>
      </c>
      <c r="AP427" s="28"/>
      <c r="AQ427" s="9">
        <f t="shared" si="526"/>
        <v>14.503012377140344</v>
      </c>
      <c r="AR427" s="9">
        <f t="shared" si="563"/>
        <v>0</v>
      </c>
      <c r="AS427" s="30">
        <f t="shared" si="564"/>
        <v>0.87080251407456688</v>
      </c>
      <c r="AT427" s="30">
        <f t="shared" si="565"/>
        <v>1.2629259639668372E-2</v>
      </c>
      <c r="AU427" s="30">
        <f t="shared" si="566"/>
        <v>0</v>
      </c>
      <c r="AV427" s="30">
        <f t="shared" si="567"/>
        <v>0.85817325443489856</v>
      </c>
      <c r="AW427" s="28"/>
      <c r="AX427" s="52">
        <f t="shared" si="568"/>
        <v>5710.7228873010099</v>
      </c>
      <c r="AY427" s="52">
        <f t="shared" si="569"/>
        <v>5919.6791090919305</v>
      </c>
      <c r="AZ427" s="19"/>
      <c r="BA427" s="19"/>
      <c r="BB427" s="53">
        <f t="shared" si="570"/>
        <v>25209.709045110758</v>
      </c>
      <c r="BC427" s="53">
        <f t="shared" si="571"/>
        <v>-1260.4854522555379</v>
      </c>
      <c r="BD427" s="53">
        <f t="shared" si="571"/>
        <v>-20.905139390682116</v>
      </c>
      <c r="BE427" s="53">
        <f t="shared" si="572"/>
        <v>-25258.519279336746</v>
      </c>
      <c r="BF427" s="53">
        <f t="shared" si="573"/>
        <v>-1330.200825872209</v>
      </c>
      <c r="BG427" s="53">
        <f t="shared" si="574"/>
        <v>-201.91217470640322</v>
      </c>
      <c r="BH427" s="53">
        <f t="shared" si="541"/>
        <v>2434.9669321136384</v>
      </c>
      <c r="BI427" s="53">
        <f t="shared" si="575"/>
        <v>902.85393153502628</v>
      </c>
    </row>
    <row r="428" spans="1:61" x14ac:dyDescent="0.2">
      <c r="A428" s="34"/>
      <c r="B428" s="89"/>
      <c r="C428" s="91"/>
      <c r="D428" s="19"/>
      <c r="E428" s="55">
        <f t="shared" si="546"/>
        <v>30</v>
      </c>
      <c r="F428" s="27">
        <f t="shared" si="542"/>
        <v>30147.740914307513</v>
      </c>
      <c r="G428" s="27">
        <f t="shared" si="543"/>
        <v>1507.3870457153757</v>
      </c>
      <c r="H428" s="28">
        <f t="shared" si="544"/>
        <v>25</v>
      </c>
      <c r="I428" s="27">
        <f t="shared" si="517"/>
        <v>2000000</v>
      </c>
      <c r="J428" s="56">
        <f t="shared" si="499"/>
        <v>3.625</v>
      </c>
      <c r="K428" s="52">
        <f t="shared" si="547"/>
        <v>7250</v>
      </c>
      <c r="L428" s="28"/>
      <c r="M428" s="96">
        <f t="shared" si="518"/>
        <v>18.704439664650572</v>
      </c>
      <c r="N428" s="9">
        <v>0</v>
      </c>
      <c r="O428" s="30">
        <f t="shared" si="534"/>
        <v>0.8362055756272847</v>
      </c>
      <c r="P428" s="30">
        <f t="shared" si="548"/>
        <v>1.5640756736564947E-2</v>
      </c>
      <c r="Q428" s="30">
        <f t="shared" si="549"/>
        <v>0</v>
      </c>
      <c r="R428" s="30">
        <f t="shared" si="550"/>
        <v>0.82056481889071975</v>
      </c>
      <c r="S428" s="28"/>
      <c r="T428" s="52">
        <f t="shared" si="551"/>
        <v>5768.1460606770097</v>
      </c>
      <c r="U428" s="52">
        <f t="shared" si="545"/>
        <v>5949.0949369577183</v>
      </c>
      <c r="V428" s="19"/>
      <c r="W428" s="19"/>
      <c r="X428" s="53">
        <f t="shared" si="552"/>
        <v>24738.175563313085</v>
      </c>
      <c r="Y428" s="53">
        <f t="shared" si="553"/>
        <v>-1236.9087781656544</v>
      </c>
      <c r="Z428" s="53">
        <f t="shared" si="553"/>
        <v>-20.514120472267994</v>
      </c>
      <c r="AA428" s="53">
        <f t="shared" si="554"/>
        <v>-31281.513473129893</v>
      </c>
      <c r="AB428" s="53">
        <f t="shared" si="555"/>
        <v>-7800.7608084547282</v>
      </c>
      <c r="AC428" s="53">
        <f t="shared" si="556"/>
        <v>-194.88733386380375</v>
      </c>
      <c r="AD428" s="53">
        <f t="shared" si="536"/>
        <v>2402.9056306506609</v>
      </c>
      <c r="AE428" s="53">
        <f t="shared" si="557"/>
        <v>-5592.7425116678714</v>
      </c>
      <c r="AF428" s="19"/>
      <c r="AG428" s="46"/>
      <c r="AH428" s="19"/>
      <c r="AI428" s="55">
        <f t="shared" si="558"/>
        <v>30</v>
      </c>
      <c r="AJ428" s="27">
        <f t="shared" si="559"/>
        <v>30147.740914307513</v>
      </c>
      <c r="AK428" s="27">
        <f t="shared" si="559"/>
        <v>1507.3870457153757</v>
      </c>
      <c r="AL428" s="28">
        <f t="shared" si="560"/>
        <v>25</v>
      </c>
      <c r="AM428" s="27">
        <f t="shared" si="561"/>
        <v>2000000</v>
      </c>
      <c r="AN428" s="56">
        <f t="shared" si="525"/>
        <v>3.625</v>
      </c>
      <c r="AO428" s="52">
        <f t="shared" si="562"/>
        <v>7250</v>
      </c>
      <c r="AP428" s="28"/>
      <c r="AQ428" s="9">
        <f t="shared" si="526"/>
        <v>16.003986188066648</v>
      </c>
      <c r="AR428" s="9">
        <f t="shared" si="563"/>
        <v>0</v>
      </c>
      <c r="AS428" s="30">
        <f t="shared" si="564"/>
        <v>0.85817325443489856</v>
      </c>
      <c r="AT428" s="30">
        <f t="shared" si="565"/>
        <v>1.3734192910944321E-2</v>
      </c>
      <c r="AU428" s="30">
        <f t="shared" si="566"/>
        <v>0</v>
      </c>
      <c r="AV428" s="30">
        <f t="shared" si="567"/>
        <v>0.8444390615239542</v>
      </c>
      <c r="AW428" s="28"/>
      <c r="AX428" s="52">
        <f t="shared" si="568"/>
        <v>5919.6791090919305</v>
      </c>
      <c r="AY428" s="52">
        <f t="shared" si="569"/>
        <v>6122.1831960486679</v>
      </c>
      <c r="AZ428" s="19"/>
      <c r="BA428" s="19"/>
      <c r="BB428" s="53">
        <f t="shared" si="570"/>
        <v>24738.175563313085</v>
      </c>
      <c r="BC428" s="53">
        <f t="shared" si="571"/>
        <v>-1236.9087781656544</v>
      </c>
      <c r="BD428" s="53">
        <f t="shared" si="571"/>
        <v>-20.514120472267994</v>
      </c>
      <c r="BE428" s="53">
        <f t="shared" si="572"/>
        <v>-27468.385821888642</v>
      </c>
      <c r="BF428" s="53">
        <f t="shared" si="573"/>
        <v>-3987.6331572134768</v>
      </c>
      <c r="BG428" s="53">
        <f t="shared" si="574"/>
        <v>-194.88733386380375</v>
      </c>
      <c r="BH428" s="53">
        <f t="shared" si="541"/>
        <v>2415.3459080550579</v>
      </c>
      <c r="BI428" s="53">
        <f t="shared" si="575"/>
        <v>-1767.174583022223</v>
      </c>
    </row>
    <row r="429" spans="1:61" x14ac:dyDescent="0.2">
      <c r="A429" s="34"/>
      <c r="B429" s="89"/>
      <c r="C429" s="91"/>
      <c r="D429" s="19"/>
      <c r="E429" s="55">
        <f t="shared" si="546"/>
        <v>31</v>
      </c>
      <c r="F429" s="27">
        <f t="shared" si="542"/>
        <v>30147.740914307513</v>
      </c>
      <c r="G429" s="27">
        <f t="shared" si="543"/>
        <v>1507.3870457153757</v>
      </c>
      <c r="H429" s="28">
        <f t="shared" si="544"/>
        <v>25</v>
      </c>
      <c r="I429" s="27">
        <f t="shared" si="517"/>
        <v>2000000</v>
      </c>
      <c r="J429" s="56">
        <f t="shared" si="499"/>
        <v>3.8050000000000002</v>
      </c>
      <c r="K429" s="52">
        <f t="shared" si="547"/>
        <v>7610</v>
      </c>
      <c r="L429" s="28"/>
      <c r="M429" s="96">
        <f t="shared" si="518"/>
        <v>20.707442522007625</v>
      </c>
      <c r="N429" s="9">
        <v>0</v>
      </c>
      <c r="O429" s="30">
        <f t="shared" si="534"/>
        <v>0.82056481889071975</v>
      </c>
      <c r="P429" s="30">
        <f t="shared" si="548"/>
        <v>1.6991798822761174E-2</v>
      </c>
      <c r="Q429" s="30">
        <f t="shared" si="549"/>
        <v>0</v>
      </c>
      <c r="R429" s="30">
        <f t="shared" si="550"/>
        <v>0.80357302006795861</v>
      </c>
      <c r="S429" s="28"/>
      <c r="T429" s="52">
        <f t="shared" si="551"/>
        <v>5949.0949369577183</v>
      </c>
      <c r="U429" s="52">
        <f t="shared" si="545"/>
        <v>6115.1906827171651</v>
      </c>
      <c r="V429" s="19"/>
      <c r="W429" s="19"/>
      <c r="X429" s="53">
        <f t="shared" si="552"/>
        <v>24225.911214736447</v>
      </c>
      <c r="Y429" s="53">
        <f t="shared" si="553"/>
        <v>-1211.2955607368224</v>
      </c>
      <c r="Z429" s="53">
        <f t="shared" si="553"/>
        <v>-20.089325501698966</v>
      </c>
      <c r="AA429" s="53">
        <f t="shared" si="554"/>
        <v>-33983.59764552235</v>
      </c>
      <c r="AB429" s="53">
        <f t="shared" si="555"/>
        <v>-10989.071317024427</v>
      </c>
      <c r="AC429" s="53">
        <f t="shared" si="556"/>
        <v>-182.00784846056359</v>
      </c>
      <c r="AD429" s="53">
        <f t="shared" si="536"/>
        <v>2377.8086574591557</v>
      </c>
      <c r="AE429" s="53">
        <f t="shared" si="557"/>
        <v>-8793.2705080258347</v>
      </c>
      <c r="AF429" s="19"/>
      <c r="AG429" s="46"/>
      <c r="AH429" s="19"/>
      <c r="AI429" s="55">
        <f t="shared" si="558"/>
        <v>31</v>
      </c>
      <c r="AJ429" s="27">
        <f t="shared" si="559"/>
        <v>30147.740914307513</v>
      </c>
      <c r="AK429" s="27">
        <f t="shared" si="559"/>
        <v>1507.3870457153757</v>
      </c>
      <c r="AL429" s="28">
        <f t="shared" si="560"/>
        <v>25</v>
      </c>
      <c r="AM429" s="27">
        <f t="shared" si="561"/>
        <v>2000000</v>
      </c>
      <c r="AN429" s="56">
        <f t="shared" si="525"/>
        <v>3.8050000000000002</v>
      </c>
      <c r="AO429" s="52">
        <f t="shared" si="562"/>
        <v>7610</v>
      </c>
      <c r="AP429" s="28"/>
      <c r="AQ429" s="9">
        <f t="shared" si="526"/>
        <v>17.717805507892777</v>
      </c>
      <c r="AR429" s="9">
        <f t="shared" si="563"/>
        <v>0</v>
      </c>
      <c r="AS429" s="30">
        <f t="shared" si="564"/>
        <v>0.8444390615239542</v>
      </c>
      <c r="AT429" s="30">
        <f t="shared" si="565"/>
        <v>1.4961607055348923E-2</v>
      </c>
      <c r="AU429" s="30">
        <f t="shared" si="566"/>
        <v>0</v>
      </c>
      <c r="AV429" s="30">
        <f t="shared" si="567"/>
        <v>0.82947745446860532</v>
      </c>
      <c r="AW429" s="28"/>
      <c r="AX429" s="52">
        <f t="shared" si="568"/>
        <v>6122.1831960486679</v>
      </c>
      <c r="AY429" s="52">
        <f t="shared" si="569"/>
        <v>6312.3234285060862</v>
      </c>
      <c r="AZ429" s="19"/>
      <c r="BA429" s="19"/>
      <c r="BB429" s="53">
        <f t="shared" si="570"/>
        <v>24225.911214736447</v>
      </c>
      <c r="BC429" s="53">
        <f t="shared" si="571"/>
        <v>-1211.2955607368224</v>
      </c>
      <c r="BD429" s="53">
        <f t="shared" si="571"/>
        <v>-20.089325501698966</v>
      </c>
      <c r="BE429" s="53">
        <f t="shared" si="572"/>
        <v>-29923.214110697845</v>
      </c>
      <c r="BF429" s="53">
        <f t="shared" si="573"/>
        <v>-6928.6877821999224</v>
      </c>
      <c r="BG429" s="53">
        <f t="shared" si="574"/>
        <v>-182.00784846056359</v>
      </c>
      <c r="BH429" s="53">
        <f t="shared" si="541"/>
        <v>2392.0185343213934</v>
      </c>
      <c r="BI429" s="53">
        <f t="shared" si="575"/>
        <v>-4718.6770963390927</v>
      </c>
    </row>
    <row r="430" spans="1:61" x14ac:dyDescent="0.2">
      <c r="A430" s="34"/>
      <c r="B430" s="89"/>
      <c r="C430" s="91"/>
      <c r="D430" s="19"/>
      <c r="E430" s="55">
        <f t="shared" si="546"/>
        <v>32</v>
      </c>
      <c r="F430" s="27">
        <f t="shared" si="542"/>
        <v>30147.740914307513</v>
      </c>
      <c r="G430" s="27">
        <f t="shared" si="543"/>
        <v>1507.3870457153757</v>
      </c>
      <c r="H430" s="28">
        <f t="shared" si="544"/>
        <v>25</v>
      </c>
      <c r="I430" s="27">
        <f t="shared" si="517"/>
        <v>2000000</v>
      </c>
      <c r="J430" s="56">
        <f t="shared" ref="J430:J461" si="576">J335</f>
        <v>3.99</v>
      </c>
      <c r="K430" s="52">
        <f t="shared" si="547"/>
        <v>7980</v>
      </c>
      <c r="L430" s="28"/>
      <c r="M430" s="96">
        <f t="shared" si="518"/>
        <v>22.995587082134691</v>
      </c>
      <c r="N430" s="9">
        <v>0</v>
      </c>
      <c r="O430" s="30">
        <f t="shared" si="534"/>
        <v>0.80357302006795861</v>
      </c>
      <c r="P430" s="30">
        <f t="shared" si="548"/>
        <v>1.8478633359826708E-2</v>
      </c>
      <c r="Q430" s="30">
        <f t="shared" si="549"/>
        <v>0</v>
      </c>
      <c r="R430" s="30">
        <f t="shared" si="550"/>
        <v>0.78509438670813192</v>
      </c>
      <c r="S430" s="28"/>
      <c r="T430" s="52">
        <f t="shared" si="551"/>
        <v>6115.1906827171651</v>
      </c>
      <c r="U430" s="52">
        <f t="shared" si="545"/>
        <v>6265.0532059308925</v>
      </c>
      <c r="V430" s="19"/>
      <c r="W430" s="19"/>
      <c r="X430" s="53">
        <f t="shared" si="552"/>
        <v>23668.822163753914</v>
      </c>
      <c r="Y430" s="53">
        <f t="shared" si="553"/>
        <v>-1183.4411081876958</v>
      </c>
      <c r="Z430" s="53">
        <f t="shared" si="553"/>
        <v>-19.627359667703299</v>
      </c>
      <c r="AA430" s="53">
        <f t="shared" si="554"/>
        <v>-36957.266719653417</v>
      </c>
      <c r="AB430" s="53">
        <f t="shared" si="555"/>
        <v>-14491.513023754902</v>
      </c>
      <c r="AC430" s="53">
        <f t="shared" si="556"/>
        <v>-168.01442838393223</v>
      </c>
      <c r="AD430" s="53">
        <f t="shared" si="536"/>
        <v>2347.9963616541595</v>
      </c>
      <c r="AE430" s="53">
        <f t="shared" si="557"/>
        <v>-12311.531090484676</v>
      </c>
      <c r="AF430" s="19"/>
      <c r="AG430" s="46"/>
      <c r="AH430" s="19"/>
      <c r="AI430" s="55">
        <f t="shared" si="558"/>
        <v>32</v>
      </c>
      <c r="AJ430" s="27">
        <f t="shared" si="559"/>
        <v>30147.740914307513</v>
      </c>
      <c r="AK430" s="27">
        <f t="shared" si="559"/>
        <v>1507.3870457153757</v>
      </c>
      <c r="AL430" s="28">
        <f t="shared" si="560"/>
        <v>25</v>
      </c>
      <c r="AM430" s="27">
        <f t="shared" si="561"/>
        <v>2000000</v>
      </c>
      <c r="AN430" s="56">
        <f t="shared" si="525"/>
        <v>3.99</v>
      </c>
      <c r="AO430" s="52">
        <f t="shared" si="562"/>
        <v>7980</v>
      </c>
      <c r="AP430" s="28"/>
      <c r="AQ430" s="9">
        <f t="shared" si="526"/>
        <v>19.675599197151495</v>
      </c>
      <c r="AR430" s="9">
        <f t="shared" si="563"/>
        <v>0</v>
      </c>
      <c r="AS430" s="30">
        <f t="shared" si="564"/>
        <v>0.82947745446860532</v>
      </c>
      <c r="AT430" s="30">
        <f t="shared" si="565"/>
        <v>1.6320465937197756E-2</v>
      </c>
      <c r="AU430" s="30">
        <f t="shared" si="566"/>
        <v>0</v>
      </c>
      <c r="AV430" s="30">
        <f t="shared" si="567"/>
        <v>0.81315698853140761</v>
      </c>
      <c r="AW430" s="28"/>
      <c r="AX430" s="52">
        <f t="shared" si="568"/>
        <v>6312.3234285060862</v>
      </c>
      <c r="AY430" s="52">
        <f t="shared" si="569"/>
        <v>6488.9927684806325</v>
      </c>
      <c r="AZ430" s="19"/>
      <c r="BA430" s="19"/>
      <c r="BB430" s="53">
        <f t="shared" si="570"/>
        <v>23668.822163753914</v>
      </c>
      <c r="BC430" s="53">
        <f t="shared" si="571"/>
        <v>-1183.4411081876958</v>
      </c>
      <c r="BD430" s="53">
        <f t="shared" si="571"/>
        <v>-19.627359667703299</v>
      </c>
      <c r="BE430" s="53">
        <f t="shared" si="572"/>
        <v>-32640.931874395512</v>
      </c>
      <c r="BF430" s="53">
        <f t="shared" si="573"/>
        <v>-10175.178178496997</v>
      </c>
      <c r="BG430" s="53">
        <f t="shared" si="574"/>
        <v>-168.01442838393223</v>
      </c>
      <c r="BH430" s="53">
        <f t="shared" si="541"/>
        <v>2364.1801979113807</v>
      </c>
      <c r="BI430" s="53">
        <f t="shared" si="575"/>
        <v>-7979.0124089695491</v>
      </c>
    </row>
    <row r="431" spans="1:61" x14ac:dyDescent="0.2">
      <c r="A431" s="34"/>
      <c r="B431" s="89"/>
      <c r="C431" s="91"/>
      <c r="D431" s="19"/>
      <c r="E431" s="55">
        <f t="shared" si="546"/>
        <v>33</v>
      </c>
      <c r="F431" s="27">
        <f t="shared" si="542"/>
        <v>30147.740914307513</v>
      </c>
      <c r="G431" s="27">
        <f t="shared" si="543"/>
        <v>1507.3870457153757</v>
      </c>
      <c r="H431" s="28">
        <f t="shared" si="544"/>
        <v>25</v>
      </c>
      <c r="I431" s="27">
        <f t="shared" si="517"/>
        <v>2000000</v>
      </c>
      <c r="J431" s="56">
        <f t="shared" si="576"/>
        <v>4.18</v>
      </c>
      <c r="K431" s="52">
        <f t="shared" si="547"/>
        <v>8359.9999999999982</v>
      </c>
      <c r="L431" s="28"/>
      <c r="M431" s="96">
        <f t="shared" ref="M431:M462" si="577">M336</f>
        <v>25.623223656035577</v>
      </c>
      <c r="N431" s="9">
        <v>0</v>
      </c>
      <c r="O431" s="30">
        <f t="shared" si="534"/>
        <v>0.78509438670813192</v>
      </c>
      <c r="P431" s="30">
        <f t="shared" si="548"/>
        <v>2.0116649061720549E-2</v>
      </c>
      <c r="Q431" s="30">
        <f t="shared" si="549"/>
        <v>0</v>
      </c>
      <c r="R431" s="30">
        <f t="shared" si="550"/>
        <v>0.76497773764641142</v>
      </c>
      <c r="S431" s="28"/>
      <c r="T431" s="52">
        <f t="shared" si="551"/>
        <v>6265.0532059308925</v>
      </c>
      <c r="U431" s="52">
        <f t="shared" si="545"/>
        <v>6395.2138867239983</v>
      </c>
      <c r="V431" s="19"/>
      <c r="W431" s="19"/>
      <c r="X431" s="53">
        <f t="shared" si="552"/>
        <v>23062.350639777116</v>
      </c>
      <c r="Y431" s="53">
        <f t="shared" si="553"/>
        <v>-1153.1175319888559</v>
      </c>
      <c r="Z431" s="53">
        <f t="shared" si="553"/>
        <v>-19.124443441160285</v>
      </c>
      <c r="AA431" s="53">
        <f t="shared" si="554"/>
        <v>-40233.298123441098</v>
      </c>
      <c r="AB431" s="53">
        <f t="shared" si="555"/>
        <v>-18343.189459093999</v>
      </c>
      <c r="AC431" s="53">
        <f t="shared" si="556"/>
        <v>-150.87637273767206</v>
      </c>
      <c r="AD431" s="53">
        <f t="shared" si="536"/>
        <v>2312.9999764398308</v>
      </c>
      <c r="AE431" s="53">
        <f t="shared" si="557"/>
        <v>-16181.06585539184</v>
      </c>
      <c r="AF431" s="19"/>
      <c r="AG431" s="46"/>
      <c r="AH431" s="19"/>
      <c r="AI431" s="55">
        <f t="shared" si="558"/>
        <v>33</v>
      </c>
      <c r="AJ431" s="27">
        <f t="shared" si="559"/>
        <v>30147.740914307513</v>
      </c>
      <c r="AK431" s="27">
        <f t="shared" si="559"/>
        <v>1507.3870457153757</v>
      </c>
      <c r="AL431" s="28">
        <f t="shared" si="560"/>
        <v>25</v>
      </c>
      <c r="AM431" s="27">
        <f t="shared" si="561"/>
        <v>2000000</v>
      </c>
      <c r="AN431" s="56">
        <f t="shared" si="525"/>
        <v>4.18</v>
      </c>
      <c r="AO431" s="52">
        <f t="shared" si="562"/>
        <v>8359.9999999999982</v>
      </c>
      <c r="AP431" s="28"/>
      <c r="AQ431" s="9">
        <f t="shared" ref="AQ431:AQ462" si="578">AQ51</f>
        <v>21.923870740695442</v>
      </c>
      <c r="AR431" s="9">
        <f t="shared" si="563"/>
        <v>0</v>
      </c>
      <c r="AS431" s="30">
        <f t="shared" si="564"/>
        <v>0.81315698853140761</v>
      </c>
      <c r="AT431" s="30">
        <f t="shared" si="565"/>
        <v>1.7827548708455748E-2</v>
      </c>
      <c r="AU431" s="30">
        <f t="shared" si="566"/>
        <v>0</v>
      </c>
      <c r="AV431" s="30">
        <f t="shared" si="567"/>
        <v>0.7953294398229519</v>
      </c>
      <c r="AW431" s="28"/>
      <c r="AX431" s="52">
        <f t="shared" si="568"/>
        <v>6488.9927684806325</v>
      </c>
      <c r="AY431" s="52">
        <f t="shared" si="569"/>
        <v>6648.9541169198765</v>
      </c>
      <c r="AZ431" s="19"/>
      <c r="BA431" s="19"/>
      <c r="BB431" s="53">
        <f t="shared" si="570"/>
        <v>23062.350639777116</v>
      </c>
      <c r="BC431" s="53">
        <f t="shared" si="571"/>
        <v>-1153.1175319888559</v>
      </c>
      <c r="BD431" s="53">
        <f t="shared" si="571"/>
        <v>-19.124443441160285</v>
      </c>
      <c r="BE431" s="53">
        <f t="shared" si="572"/>
        <v>-35655.097416911492</v>
      </c>
      <c r="BF431" s="53">
        <f t="shared" si="573"/>
        <v>-13764.988752564394</v>
      </c>
      <c r="BG431" s="53">
        <f t="shared" si="574"/>
        <v>-150.87637273767206</v>
      </c>
      <c r="BH431" s="53">
        <f t="shared" si="541"/>
        <v>2331.3845487102299</v>
      </c>
      <c r="BI431" s="53">
        <f t="shared" si="575"/>
        <v>-11584.480576591835</v>
      </c>
    </row>
    <row r="432" spans="1:61" x14ac:dyDescent="0.2">
      <c r="A432" s="34"/>
      <c r="B432" s="89"/>
      <c r="C432" s="91"/>
      <c r="D432" s="19"/>
      <c r="E432" s="55">
        <f t="shared" si="546"/>
        <v>34</v>
      </c>
      <c r="F432" s="27">
        <f t="shared" si="542"/>
        <v>30147.740914307513</v>
      </c>
      <c r="G432" s="27">
        <f t="shared" si="543"/>
        <v>1507.3870457153757</v>
      </c>
      <c r="H432" s="28">
        <f t="shared" si="544"/>
        <v>25</v>
      </c>
      <c r="I432" s="27">
        <f t="shared" si="517"/>
        <v>2000000</v>
      </c>
      <c r="J432" s="56">
        <f t="shared" si="576"/>
        <v>4.375</v>
      </c>
      <c r="K432" s="52">
        <f t="shared" si="547"/>
        <v>8750</v>
      </c>
      <c r="L432" s="28"/>
      <c r="M432" s="96">
        <f t="shared" si="577"/>
        <v>28.637207678475217</v>
      </c>
      <c r="N432" s="9">
        <v>0</v>
      </c>
      <c r="O432" s="30">
        <f t="shared" si="534"/>
        <v>0.76497773764641142</v>
      </c>
      <c r="P432" s="30">
        <f t="shared" si="548"/>
        <v>2.1906826342390412E-2</v>
      </c>
      <c r="Q432" s="30">
        <f t="shared" si="549"/>
        <v>0</v>
      </c>
      <c r="R432" s="30">
        <f t="shared" si="550"/>
        <v>0.74307091130402103</v>
      </c>
      <c r="S432" s="28"/>
      <c r="T432" s="52">
        <f t="shared" si="551"/>
        <v>6395.2138867239983</v>
      </c>
      <c r="U432" s="52">
        <f t="shared" si="545"/>
        <v>6501.870473910184</v>
      </c>
      <c r="V432" s="19"/>
      <c r="W432" s="19"/>
      <c r="X432" s="53">
        <f t="shared" si="552"/>
        <v>22401.909314952005</v>
      </c>
      <c r="Y432" s="53">
        <f t="shared" si="553"/>
        <v>-1120.0954657476002</v>
      </c>
      <c r="Z432" s="53">
        <f t="shared" si="553"/>
        <v>-18.576772782600525</v>
      </c>
      <c r="AA432" s="53">
        <f t="shared" si="554"/>
        <v>-43813.652684780827</v>
      </c>
      <c r="AB432" s="53">
        <f t="shared" si="555"/>
        <v>-22550.415608359021</v>
      </c>
      <c r="AC432" s="53">
        <f t="shared" si="556"/>
        <v>-130.16613152611799</v>
      </c>
      <c r="AD432" s="53">
        <f t="shared" si="536"/>
        <v>2272.1769697482841</v>
      </c>
      <c r="AE432" s="53">
        <f t="shared" si="557"/>
        <v>-20408.404770136854</v>
      </c>
      <c r="AF432" s="19"/>
      <c r="AG432" s="46"/>
      <c r="AH432" s="19"/>
      <c r="AI432" s="55">
        <f t="shared" si="558"/>
        <v>34</v>
      </c>
      <c r="AJ432" s="27">
        <f t="shared" si="559"/>
        <v>30147.740914307513</v>
      </c>
      <c r="AK432" s="27">
        <f t="shared" si="559"/>
        <v>1507.3870457153757</v>
      </c>
      <c r="AL432" s="28">
        <f t="shared" si="560"/>
        <v>25</v>
      </c>
      <c r="AM432" s="27">
        <f t="shared" si="561"/>
        <v>2000000</v>
      </c>
      <c r="AN432" s="56">
        <f t="shared" si="525"/>
        <v>4.375</v>
      </c>
      <c r="AO432" s="52">
        <f t="shared" si="562"/>
        <v>8750</v>
      </c>
      <c r="AP432" s="28"/>
      <c r="AQ432" s="9">
        <f t="shared" si="578"/>
        <v>24.502710819895359</v>
      </c>
      <c r="AR432" s="9">
        <f t="shared" si="563"/>
        <v>0</v>
      </c>
      <c r="AS432" s="30">
        <f t="shared" si="564"/>
        <v>0.7953294398229519</v>
      </c>
      <c r="AT432" s="30">
        <f t="shared" si="565"/>
        <v>1.948772727053116E-2</v>
      </c>
      <c r="AU432" s="30">
        <f t="shared" si="566"/>
        <v>0</v>
      </c>
      <c r="AV432" s="30">
        <f t="shared" si="567"/>
        <v>0.77584171255242074</v>
      </c>
      <c r="AW432" s="28"/>
      <c r="AX432" s="52">
        <f t="shared" si="568"/>
        <v>6648.9541169198765</v>
      </c>
      <c r="AY432" s="52">
        <f t="shared" si="569"/>
        <v>6788.6149848336818</v>
      </c>
      <c r="AZ432" s="19"/>
      <c r="BA432" s="19"/>
      <c r="BB432" s="53">
        <f t="shared" si="570"/>
        <v>22401.909314952005</v>
      </c>
      <c r="BC432" s="53">
        <f t="shared" si="571"/>
        <v>-1120.0954657476002</v>
      </c>
      <c r="BD432" s="53">
        <f t="shared" si="571"/>
        <v>-18.576772782600525</v>
      </c>
      <c r="BE432" s="53">
        <f t="shared" si="572"/>
        <v>-38975.454541062318</v>
      </c>
      <c r="BF432" s="53">
        <f t="shared" si="573"/>
        <v>-17712.217464640511</v>
      </c>
      <c r="BG432" s="53">
        <f t="shared" si="574"/>
        <v>-130.16613152611799</v>
      </c>
      <c r="BH432" s="53">
        <f t="shared" si="541"/>
        <v>2293.008061614456</v>
      </c>
      <c r="BI432" s="53">
        <f t="shared" si="575"/>
        <v>-15549.375534552175</v>
      </c>
    </row>
    <row r="433" spans="1:61" x14ac:dyDescent="0.2">
      <c r="A433" s="34"/>
      <c r="B433" s="89"/>
      <c r="C433" s="91"/>
      <c r="D433" s="19"/>
      <c r="E433" s="55">
        <f t="shared" si="546"/>
        <v>35</v>
      </c>
      <c r="F433" s="27">
        <f t="shared" si="542"/>
        <v>30147.740914307513</v>
      </c>
      <c r="G433" s="27">
        <f t="shared" si="543"/>
        <v>1507.3870457153757</v>
      </c>
      <c r="H433" s="28">
        <f t="shared" si="544"/>
        <v>25</v>
      </c>
      <c r="I433" s="27">
        <f t="shared" si="517"/>
        <v>2000000</v>
      </c>
      <c r="J433" s="56">
        <f t="shared" si="576"/>
        <v>4.5739999999999998</v>
      </c>
      <c r="K433" s="52">
        <f t="shared" si="547"/>
        <v>9148</v>
      </c>
      <c r="L433" s="28"/>
      <c r="M433" s="96">
        <f t="shared" si="577"/>
        <v>32.079455446734435</v>
      </c>
      <c r="N433" s="9">
        <v>0</v>
      </c>
      <c r="O433" s="30">
        <f t="shared" si="534"/>
        <v>0.74307091130402103</v>
      </c>
      <c r="P433" s="30">
        <f t="shared" si="548"/>
        <v>2.3837310192941698E-2</v>
      </c>
      <c r="Q433" s="30">
        <f t="shared" si="549"/>
        <v>0</v>
      </c>
      <c r="R433" s="30">
        <f t="shared" si="550"/>
        <v>0.71923360111107937</v>
      </c>
      <c r="S433" s="28"/>
      <c r="T433" s="52">
        <f t="shared" si="551"/>
        <v>6501.870473910184</v>
      </c>
      <c r="U433" s="52">
        <f t="shared" si="545"/>
        <v>6579.5489829641538</v>
      </c>
      <c r="V433" s="19"/>
      <c r="W433" s="19"/>
      <c r="X433" s="53">
        <f t="shared" si="552"/>
        <v>21683.268263161215</v>
      </c>
      <c r="Y433" s="53">
        <f t="shared" si="553"/>
        <v>-1084.1634131580608</v>
      </c>
      <c r="Z433" s="53">
        <f t="shared" si="553"/>
        <v>-17.980840027776985</v>
      </c>
      <c r="AA433" s="53">
        <f t="shared" si="554"/>
        <v>-47674.620385883398</v>
      </c>
      <c r="AB433" s="53">
        <f t="shared" si="555"/>
        <v>-27093.49637590802</v>
      </c>
      <c r="AC433" s="53">
        <f t="shared" si="556"/>
        <v>-104.05749220308458</v>
      </c>
      <c r="AD433" s="53">
        <f t="shared" si="536"/>
        <v>2224.8852939066091</v>
      </c>
      <c r="AE433" s="53">
        <f t="shared" si="557"/>
        <v>-24972.668574204494</v>
      </c>
      <c r="AF433" s="19"/>
      <c r="AG433" s="46"/>
      <c r="AH433" s="19"/>
      <c r="AI433" s="55">
        <f t="shared" si="558"/>
        <v>35</v>
      </c>
      <c r="AJ433" s="27">
        <f t="shared" si="559"/>
        <v>30147.740914307513</v>
      </c>
      <c r="AK433" s="27">
        <f t="shared" si="559"/>
        <v>1507.3870457153757</v>
      </c>
      <c r="AL433" s="28">
        <f t="shared" si="560"/>
        <v>25</v>
      </c>
      <c r="AM433" s="27">
        <f t="shared" si="561"/>
        <v>2000000</v>
      </c>
      <c r="AN433" s="56">
        <f t="shared" si="525"/>
        <v>4.5739999999999998</v>
      </c>
      <c r="AO433" s="52">
        <f t="shared" si="562"/>
        <v>9148</v>
      </c>
      <c r="AP433" s="28"/>
      <c r="AQ433" s="9">
        <f t="shared" si="578"/>
        <v>27.447984066612154</v>
      </c>
      <c r="AR433" s="9">
        <f t="shared" si="563"/>
        <v>0</v>
      </c>
      <c r="AS433" s="30">
        <f t="shared" si="564"/>
        <v>0.77584171255242074</v>
      </c>
      <c r="AT433" s="30">
        <f t="shared" si="565"/>
        <v>2.129529096435193E-2</v>
      </c>
      <c r="AU433" s="30">
        <f t="shared" si="566"/>
        <v>0</v>
      </c>
      <c r="AV433" s="30">
        <f t="shared" si="567"/>
        <v>0.75454642158806884</v>
      </c>
      <c r="AW433" s="28"/>
      <c r="AX433" s="52">
        <f t="shared" si="568"/>
        <v>6788.6149848336818</v>
      </c>
      <c r="AY433" s="52">
        <f t="shared" si="569"/>
        <v>6902.5906646876538</v>
      </c>
      <c r="AZ433" s="19"/>
      <c r="BA433" s="19"/>
      <c r="BB433" s="53">
        <f t="shared" si="570"/>
        <v>21683.268263161215</v>
      </c>
      <c r="BC433" s="53">
        <f t="shared" si="571"/>
        <v>-1084.1634131580608</v>
      </c>
      <c r="BD433" s="53">
        <f t="shared" si="571"/>
        <v>-17.980840027776985</v>
      </c>
      <c r="BE433" s="53">
        <f t="shared" si="572"/>
        <v>-42590.581928703861</v>
      </c>
      <c r="BF433" s="53">
        <f t="shared" si="573"/>
        <v>-22009.457918728483</v>
      </c>
      <c r="BG433" s="53">
        <f t="shared" si="574"/>
        <v>-104.05749220308458</v>
      </c>
      <c r="BH433" s="53">
        <f t="shared" si="541"/>
        <v>2248.4259096164501</v>
      </c>
      <c r="BI433" s="53">
        <f t="shared" si="575"/>
        <v>-19865.089501315117</v>
      </c>
    </row>
    <row r="434" spans="1:61" x14ac:dyDescent="0.2">
      <c r="A434" s="34"/>
      <c r="B434" s="89"/>
      <c r="C434" s="91"/>
      <c r="D434" s="19"/>
      <c r="E434" s="55">
        <f t="shared" si="546"/>
        <v>36</v>
      </c>
      <c r="F434" s="27">
        <f t="shared" si="542"/>
        <v>30147.740914307513</v>
      </c>
      <c r="G434" s="27">
        <f t="shared" si="543"/>
        <v>1507.3870457153757</v>
      </c>
      <c r="H434" s="28">
        <f t="shared" si="544"/>
        <v>25</v>
      </c>
      <c r="I434" s="27">
        <f t="shared" si="517"/>
        <v>2000000</v>
      </c>
      <c r="J434" s="56">
        <f t="shared" si="576"/>
        <v>4.7770000000000001</v>
      </c>
      <c r="K434" s="52">
        <f t="shared" si="547"/>
        <v>9554</v>
      </c>
      <c r="L434" s="28"/>
      <c r="M434" s="96">
        <f t="shared" si="577"/>
        <v>35.983846857204576</v>
      </c>
      <c r="N434" s="9">
        <v>0</v>
      </c>
      <c r="O434" s="30">
        <f t="shared" si="534"/>
        <v>0.71923360111107937</v>
      </c>
      <c r="P434" s="30">
        <f t="shared" si="548"/>
        <v>2.5880791756936843E-2</v>
      </c>
      <c r="Q434" s="30">
        <f t="shared" si="549"/>
        <v>0</v>
      </c>
      <c r="R434" s="30">
        <f t="shared" si="550"/>
        <v>0.69335280935414256</v>
      </c>
      <c r="S434" s="28"/>
      <c r="T434" s="52">
        <f t="shared" si="551"/>
        <v>6579.5489829641538</v>
      </c>
      <c r="U434" s="52">
        <f t="shared" si="545"/>
        <v>6624.2927405694782</v>
      </c>
      <c r="V434" s="19"/>
      <c r="W434" s="19"/>
      <c r="X434" s="53">
        <f t="shared" si="552"/>
        <v>20903.020858615939</v>
      </c>
      <c r="Y434" s="53">
        <f t="shared" si="553"/>
        <v>-1045.1510429307971</v>
      </c>
      <c r="Z434" s="53">
        <f t="shared" si="553"/>
        <v>-17.333820233853565</v>
      </c>
      <c r="AA434" s="53">
        <f t="shared" si="554"/>
        <v>-51761.583513873687</v>
      </c>
      <c r="AB434" s="53">
        <f t="shared" si="555"/>
        <v>-31921.047518422398</v>
      </c>
      <c r="AC434" s="53">
        <f t="shared" si="556"/>
        <v>-73.94512840606815</v>
      </c>
      <c r="AD434" s="53">
        <f t="shared" si="536"/>
        <v>2170.4098686833313</v>
      </c>
      <c r="AE434" s="53">
        <f t="shared" si="557"/>
        <v>-29824.582778145133</v>
      </c>
      <c r="AF434" s="19"/>
      <c r="AG434" s="46"/>
      <c r="AH434" s="19"/>
      <c r="AI434" s="55">
        <f t="shared" si="558"/>
        <v>36</v>
      </c>
      <c r="AJ434" s="27">
        <f t="shared" si="559"/>
        <v>30147.740914307513</v>
      </c>
      <c r="AK434" s="27">
        <f t="shared" si="559"/>
        <v>1507.3870457153757</v>
      </c>
      <c r="AL434" s="28">
        <f t="shared" si="560"/>
        <v>25</v>
      </c>
      <c r="AM434" s="27">
        <f t="shared" si="561"/>
        <v>2000000</v>
      </c>
      <c r="AN434" s="56">
        <f t="shared" si="525"/>
        <v>4.7770000000000001</v>
      </c>
      <c r="AO434" s="52">
        <f t="shared" si="562"/>
        <v>9554</v>
      </c>
      <c r="AP434" s="28"/>
      <c r="AQ434" s="9">
        <f t="shared" si="578"/>
        <v>30.788678967195668</v>
      </c>
      <c r="AR434" s="9">
        <f t="shared" si="563"/>
        <v>0</v>
      </c>
      <c r="AS434" s="30">
        <f t="shared" si="564"/>
        <v>0.75454642158806884</v>
      </c>
      <c r="AT434" s="30">
        <f t="shared" si="565"/>
        <v>2.3231487540121332E-2</v>
      </c>
      <c r="AU434" s="30">
        <f t="shared" si="566"/>
        <v>0</v>
      </c>
      <c r="AV434" s="30">
        <f t="shared" si="567"/>
        <v>0.73131493404794745</v>
      </c>
      <c r="AW434" s="28"/>
      <c r="AX434" s="52">
        <f t="shared" si="568"/>
        <v>6902.5906646876538</v>
      </c>
      <c r="AY434" s="52">
        <f t="shared" si="569"/>
        <v>6986.9828798940898</v>
      </c>
      <c r="AZ434" s="19"/>
      <c r="BA434" s="19"/>
      <c r="BB434" s="53">
        <f t="shared" si="570"/>
        <v>20903.020858615939</v>
      </c>
      <c r="BC434" s="53">
        <f t="shared" si="571"/>
        <v>-1045.1510429307971</v>
      </c>
      <c r="BD434" s="53">
        <f t="shared" si="571"/>
        <v>-17.333820233853565</v>
      </c>
      <c r="BE434" s="53">
        <f t="shared" si="572"/>
        <v>-46462.975080242664</v>
      </c>
      <c r="BF434" s="53">
        <f t="shared" si="573"/>
        <v>-26622.439084791375</v>
      </c>
      <c r="BG434" s="53">
        <f t="shared" si="574"/>
        <v>-73.94512840606815</v>
      </c>
      <c r="BH434" s="53">
        <f t="shared" si="541"/>
        <v>2196.9303417805218</v>
      </c>
      <c r="BI434" s="53">
        <f t="shared" si="575"/>
        <v>-24499.453871416921</v>
      </c>
    </row>
    <row r="435" spans="1:61" x14ac:dyDescent="0.2">
      <c r="A435" s="34"/>
      <c r="B435" s="89"/>
      <c r="C435" s="91"/>
      <c r="D435" s="19"/>
      <c r="E435" s="55">
        <f t="shared" si="546"/>
        <v>37</v>
      </c>
      <c r="F435" s="27">
        <f t="shared" si="542"/>
        <v>30147.740914307513</v>
      </c>
      <c r="G435" s="27">
        <f t="shared" si="543"/>
        <v>1507.3870457153757</v>
      </c>
      <c r="H435" s="28">
        <f t="shared" si="544"/>
        <v>25</v>
      </c>
      <c r="I435" s="27">
        <f t="shared" si="517"/>
        <v>2000000</v>
      </c>
      <c r="J435" s="56">
        <f t="shared" si="576"/>
        <v>4.984</v>
      </c>
      <c r="K435" s="52">
        <f t="shared" si="547"/>
        <v>9968</v>
      </c>
      <c r="L435" s="28"/>
      <c r="M435" s="96">
        <f t="shared" si="577"/>
        <v>40.388565248208387</v>
      </c>
      <c r="N435" s="9">
        <v>0</v>
      </c>
      <c r="O435" s="30">
        <f t="shared" si="534"/>
        <v>0.69335280935414256</v>
      </c>
      <c r="P435" s="30">
        <f t="shared" si="548"/>
        <v>2.8003525180628375E-2</v>
      </c>
      <c r="Q435" s="30">
        <f t="shared" si="549"/>
        <v>0</v>
      </c>
      <c r="R435" s="30">
        <f t="shared" si="550"/>
        <v>0.66534928417351424</v>
      </c>
      <c r="S435" s="28"/>
      <c r="T435" s="52">
        <f t="shared" si="551"/>
        <v>6624.2927405694782</v>
      </c>
      <c r="U435" s="52">
        <f t="shared" si="545"/>
        <v>6632.2016646415896</v>
      </c>
      <c r="V435" s="19"/>
      <c r="W435" s="19"/>
      <c r="X435" s="53">
        <f t="shared" si="552"/>
        <v>20058.777836783072</v>
      </c>
      <c r="Y435" s="53">
        <f t="shared" si="553"/>
        <v>-1002.9388918391536</v>
      </c>
      <c r="Z435" s="53">
        <f t="shared" si="553"/>
        <v>-16.633732104337856</v>
      </c>
      <c r="AA435" s="53">
        <f t="shared" si="554"/>
        <v>-56007.050361256748</v>
      </c>
      <c r="AB435" s="53">
        <f t="shared" si="555"/>
        <v>-36967.845148417167</v>
      </c>
      <c r="AC435" s="53">
        <f t="shared" si="556"/>
        <v>-39.782978626840659</v>
      </c>
      <c r="AD435" s="53">
        <f t="shared" si="536"/>
        <v>2108.2395245852595</v>
      </c>
      <c r="AE435" s="53">
        <f t="shared" si="557"/>
        <v>-34899.388602458748</v>
      </c>
      <c r="AF435" s="19"/>
      <c r="AG435" s="46"/>
      <c r="AH435" s="19"/>
      <c r="AI435" s="55">
        <f t="shared" si="558"/>
        <v>37</v>
      </c>
      <c r="AJ435" s="27">
        <f t="shared" si="559"/>
        <v>30147.740914307513</v>
      </c>
      <c r="AK435" s="27">
        <f t="shared" si="559"/>
        <v>1507.3870457153757</v>
      </c>
      <c r="AL435" s="28">
        <f t="shared" si="560"/>
        <v>25</v>
      </c>
      <c r="AM435" s="27">
        <f t="shared" si="561"/>
        <v>2000000</v>
      </c>
      <c r="AN435" s="56">
        <f t="shared" si="525"/>
        <v>4.984</v>
      </c>
      <c r="AO435" s="52">
        <f t="shared" si="562"/>
        <v>9968</v>
      </c>
      <c r="AP435" s="28"/>
      <c r="AQ435" s="9">
        <f t="shared" si="578"/>
        <v>34.557466140498306</v>
      </c>
      <c r="AR435" s="9">
        <f t="shared" si="563"/>
        <v>0</v>
      </c>
      <c r="AS435" s="30">
        <f t="shared" si="564"/>
        <v>0.73131493404794745</v>
      </c>
      <c r="AT435" s="30">
        <f t="shared" si="565"/>
        <v>2.5272391071402694E-2</v>
      </c>
      <c r="AU435" s="30">
        <f t="shared" si="566"/>
        <v>0</v>
      </c>
      <c r="AV435" s="30">
        <f t="shared" si="567"/>
        <v>0.70604254297654478</v>
      </c>
      <c r="AW435" s="28"/>
      <c r="AX435" s="52">
        <f t="shared" si="568"/>
        <v>6986.9828798940898</v>
      </c>
      <c r="AY435" s="52">
        <f t="shared" si="569"/>
        <v>7037.8320683901984</v>
      </c>
      <c r="AZ435" s="19"/>
      <c r="BA435" s="19"/>
      <c r="BB435" s="53">
        <f t="shared" si="570"/>
        <v>20058.777836783072</v>
      </c>
      <c r="BC435" s="53">
        <f t="shared" si="571"/>
        <v>-1002.9388918391536</v>
      </c>
      <c r="BD435" s="53">
        <f t="shared" si="571"/>
        <v>-16.633732104337856</v>
      </c>
      <c r="BE435" s="53">
        <f t="shared" si="572"/>
        <v>-50544.782142805387</v>
      </c>
      <c r="BF435" s="53">
        <f t="shared" si="573"/>
        <v>-31505.576929965806</v>
      </c>
      <c r="BG435" s="53">
        <f t="shared" si="574"/>
        <v>-39.782978626840659</v>
      </c>
      <c r="BH435" s="53">
        <f t="shared" si="541"/>
        <v>2138.0149827591295</v>
      </c>
      <c r="BI435" s="53">
        <f t="shared" si="575"/>
        <v>-29407.344925833517</v>
      </c>
    </row>
    <row r="436" spans="1:61" x14ac:dyDescent="0.2">
      <c r="A436" s="34"/>
      <c r="B436" s="89"/>
      <c r="C436" s="91"/>
      <c r="D436" s="19"/>
      <c r="E436" s="55">
        <f t="shared" si="546"/>
        <v>38</v>
      </c>
      <c r="F436" s="27">
        <f t="shared" si="542"/>
        <v>30147.740914307513</v>
      </c>
      <c r="G436" s="27">
        <f t="shared" si="543"/>
        <v>1507.3870457153757</v>
      </c>
      <c r="H436" s="28">
        <f t="shared" si="544"/>
        <v>25</v>
      </c>
      <c r="I436" s="27">
        <f t="shared" si="517"/>
        <v>2000000</v>
      </c>
      <c r="J436" s="56">
        <f t="shared" si="576"/>
        <v>5.194</v>
      </c>
      <c r="K436" s="52">
        <f t="shared" si="547"/>
        <v>10388</v>
      </c>
      <c r="L436" s="28"/>
      <c r="M436" s="96">
        <f t="shared" si="577"/>
        <v>45.350819239364668</v>
      </c>
      <c r="N436" s="9">
        <v>0</v>
      </c>
      <c r="O436" s="30">
        <f t="shared" si="534"/>
        <v>0.66534928417351424</v>
      </c>
      <c r="P436" s="30">
        <f t="shared" si="548"/>
        <v>3.0174135117593721E-2</v>
      </c>
      <c r="Q436" s="30">
        <f t="shared" si="549"/>
        <v>0</v>
      </c>
      <c r="R436" s="30">
        <f t="shared" si="550"/>
        <v>0.63517514905592054</v>
      </c>
      <c r="S436" s="28"/>
      <c r="T436" s="52">
        <f t="shared" si="551"/>
        <v>6632.2016646415896</v>
      </c>
      <c r="U436" s="52">
        <f t="shared" si="545"/>
        <v>6598.1994483929029</v>
      </c>
      <c r="V436" s="19"/>
      <c r="W436" s="19"/>
      <c r="X436" s="53">
        <f t="shared" si="552"/>
        <v>19149.095828944548</v>
      </c>
      <c r="Y436" s="53">
        <f t="shared" si="553"/>
        <v>-957.45479144722754</v>
      </c>
      <c r="Z436" s="53">
        <f t="shared" si="553"/>
        <v>-15.879378726398013</v>
      </c>
      <c r="AA436" s="53">
        <f t="shared" si="554"/>
        <v>-60348.27023518744</v>
      </c>
      <c r="AB436" s="53">
        <f t="shared" si="555"/>
        <v>-42172.508576416512</v>
      </c>
      <c r="AC436" s="53">
        <f t="shared" si="556"/>
        <v>-0.30756035237278212</v>
      </c>
      <c r="AD436" s="53">
        <f t="shared" si="536"/>
        <v>2037.941509710382</v>
      </c>
      <c r="AE436" s="53">
        <f t="shared" si="557"/>
        <v>-40134.874627058503</v>
      </c>
      <c r="AF436" s="19"/>
      <c r="AG436" s="46"/>
      <c r="AH436" s="19"/>
      <c r="AI436" s="55">
        <f t="shared" si="558"/>
        <v>38</v>
      </c>
      <c r="AJ436" s="27">
        <f t="shared" si="559"/>
        <v>30147.740914307513</v>
      </c>
      <c r="AK436" s="27">
        <f t="shared" si="559"/>
        <v>1507.3870457153757</v>
      </c>
      <c r="AL436" s="28">
        <f t="shared" si="560"/>
        <v>25</v>
      </c>
      <c r="AM436" s="27">
        <f t="shared" si="561"/>
        <v>2000000</v>
      </c>
      <c r="AN436" s="56">
        <f t="shared" si="525"/>
        <v>5.194</v>
      </c>
      <c r="AO436" s="52">
        <f t="shared" si="562"/>
        <v>10388</v>
      </c>
      <c r="AP436" s="28"/>
      <c r="AQ436" s="9">
        <f t="shared" si="578"/>
        <v>38.803294711681396</v>
      </c>
      <c r="AR436" s="9">
        <f t="shared" si="563"/>
        <v>0</v>
      </c>
      <c r="AS436" s="30">
        <f t="shared" si="564"/>
        <v>0.70604254297654478</v>
      </c>
      <c r="AT436" s="30">
        <f t="shared" si="565"/>
        <v>2.7396776874103846E-2</v>
      </c>
      <c r="AU436" s="30">
        <f t="shared" si="566"/>
        <v>0</v>
      </c>
      <c r="AV436" s="30">
        <f t="shared" si="567"/>
        <v>0.67864576610244098</v>
      </c>
      <c r="AW436" s="28"/>
      <c r="AX436" s="52">
        <f t="shared" si="568"/>
        <v>7037.8320683901984</v>
      </c>
      <c r="AY436" s="52">
        <f t="shared" si="569"/>
        <v>7049.7722182721573</v>
      </c>
      <c r="AZ436" s="19"/>
      <c r="BA436" s="19"/>
      <c r="BB436" s="53">
        <f t="shared" si="570"/>
        <v>19149.095828944548</v>
      </c>
      <c r="BC436" s="53">
        <f t="shared" si="571"/>
        <v>-957.45479144722754</v>
      </c>
      <c r="BD436" s="53">
        <f t="shared" si="571"/>
        <v>-15.879378726398013</v>
      </c>
      <c r="BE436" s="53">
        <f t="shared" si="572"/>
        <v>-54793.553748207691</v>
      </c>
      <c r="BF436" s="53">
        <f t="shared" si="573"/>
        <v>-36617.792089436771</v>
      </c>
      <c r="BG436" s="53">
        <f t="shared" si="574"/>
        <v>-0.30756035237278212</v>
      </c>
      <c r="BH436" s="53">
        <f t="shared" si="541"/>
        <v>2071.2421975740158</v>
      </c>
      <c r="BI436" s="53">
        <f t="shared" si="575"/>
        <v>-34546.857452215132</v>
      </c>
    </row>
    <row r="437" spans="1:61" x14ac:dyDescent="0.2">
      <c r="A437" s="34"/>
      <c r="B437" s="89"/>
      <c r="C437" s="91"/>
      <c r="D437" s="19"/>
      <c r="E437" s="55">
        <f t="shared" si="546"/>
        <v>39</v>
      </c>
      <c r="F437" s="27">
        <f t="shared" si="542"/>
        <v>30147.740914307513</v>
      </c>
      <c r="G437" s="27">
        <f t="shared" si="543"/>
        <v>1507.3870457153757</v>
      </c>
      <c r="H437" s="28">
        <f t="shared" si="544"/>
        <v>25</v>
      </c>
      <c r="I437" s="27">
        <f t="shared" si="517"/>
        <v>2000000</v>
      </c>
      <c r="J437" s="56">
        <f t="shared" si="576"/>
        <v>5.407</v>
      </c>
      <c r="K437" s="52">
        <f t="shared" si="547"/>
        <v>10814</v>
      </c>
      <c r="L437" s="28"/>
      <c r="M437" s="96">
        <f t="shared" si="577"/>
        <v>50.932973429504443</v>
      </c>
      <c r="N437" s="9">
        <v>0</v>
      </c>
      <c r="O437" s="30">
        <f t="shared" si="534"/>
        <v>0.63517514905592054</v>
      </c>
      <c r="P437" s="30">
        <f t="shared" si="548"/>
        <v>3.2351358989946725E-2</v>
      </c>
      <c r="Q437" s="30">
        <f t="shared" si="549"/>
        <v>0</v>
      </c>
      <c r="R437" s="30">
        <f t="shared" si="550"/>
        <v>0.60282379006597386</v>
      </c>
      <c r="S437" s="28"/>
      <c r="T437" s="52">
        <f t="shared" si="551"/>
        <v>6598.1994483929029</v>
      </c>
      <c r="U437" s="52">
        <f t="shared" si="545"/>
        <v>6518.9364657734413</v>
      </c>
      <c r="V437" s="19"/>
      <c r="W437" s="19"/>
      <c r="X437" s="53">
        <f t="shared" si="552"/>
        <v>18173.775439889883</v>
      </c>
      <c r="Y437" s="53">
        <f t="shared" si="553"/>
        <v>-908.68877199449423</v>
      </c>
      <c r="Z437" s="53">
        <f t="shared" si="553"/>
        <v>-15.070594751649347</v>
      </c>
      <c r="AA437" s="53">
        <f t="shared" si="554"/>
        <v>-64702.717979893452</v>
      </c>
      <c r="AB437" s="53">
        <f t="shared" si="555"/>
        <v>-47452.701906749717</v>
      </c>
      <c r="AC437" s="53">
        <f t="shared" si="556"/>
        <v>42.864302103741814</v>
      </c>
      <c r="AD437" s="53">
        <f t="shared" si="536"/>
        <v>1959.0835278008369</v>
      </c>
      <c r="AE437" s="53">
        <f t="shared" si="557"/>
        <v>-45450.754076845136</v>
      </c>
      <c r="AF437" s="19"/>
      <c r="AG437" s="46"/>
      <c r="AH437" s="19"/>
      <c r="AI437" s="55">
        <f t="shared" si="558"/>
        <v>39</v>
      </c>
      <c r="AJ437" s="27">
        <f t="shared" si="559"/>
        <v>30147.740914307513</v>
      </c>
      <c r="AK437" s="27">
        <f t="shared" si="559"/>
        <v>1507.3870457153757</v>
      </c>
      <c r="AL437" s="28">
        <f t="shared" si="560"/>
        <v>25</v>
      </c>
      <c r="AM437" s="27">
        <f t="shared" si="561"/>
        <v>2000000</v>
      </c>
      <c r="AN437" s="56">
        <f t="shared" si="525"/>
        <v>5.407</v>
      </c>
      <c r="AO437" s="52">
        <f t="shared" si="562"/>
        <v>10814</v>
      </c>
      <c r="AP437" s="28"/>
      <c r="AQ437" s="9">
        <f t="shared" si="578"/>
        <v>43.579525390619743</v>
      </c>
      <c r="AR437" s="9">
        <f t="shared" si="563"/>
        <v>0</v>
      </c>
      <c r="AS437" s="30">
        <f t="shared" si="564"/>
        <v>0.67864576610244098</v>
      </c>
      <c r="AT437" s="30">
        <f t="shared" si="565"/>
        <v>2.9575060395097913E-2</v>
      </c>
      <c r="AU437" s="30">
        <f t="shared" si="566"/>
        <v>0</v>
      </c>
      <c r="AV437" s="30">
        <f t="shared" si="567"/>
        <v>0.64907070570734304</v>
      </c>
      <c r="AW437" s="28"/>
      <c r="AX437" s="52">
        <f t="shared" si="568"/>
        <v>7049.7722182721573</v>
      </c>
      <c r="AY437" s="52">
        <f t="shared" si="569"/>
        <v>7019.0506115192075</v>
      </c>
      <c r="AZ437" s="19"/>
      <c r="BA437" s="19"/>
      <c r="BB437" s="53">
        <f t="shared" si="570"/>
        <v>18173.775439889883</v>
      </c>
      <c r="BC437" s="53">
        <f t="shared" si="571"/>
        <v>-908.68877199449423</v>
      </c>
      <c r="BD437" s="53">
        <f t="shared" si="571"/>
        <v>-15.070594751649347</v>
      </c>
      <c r="BE437" s="53">
        <f t="shared" si="572"/>
        <v>-59150.120790195826</v>
      </c>
      <c r="BF437" s="53">
        <f t="shared" si="573"/>
        <v>-41900.104717052091</v>
      </c>
      <c r="BG437" s="53">
        <f t="shared" si="574"/>
        <v>42.864302103741814</v>
      </c>
      <c r="BH437" s="53">
        <f t="shared" si="541"/>
        <v>1996.1559062973593</v>
      </c>
      <c r="BI437" s="53">
        <f t="shared" si="575"/>
        <v>-39861.084508650987</v>
      </c>
    </row>
    <row r="438" spans="1:61" x14ac:dyDescent="0.2">
      <c r="A438" s="34"/>
      <c r="B438" s="89"/>
      <c r="C438" s="91"/>
      <c r="D438" s="19"/>
      <c r="E438" s="55">
        <f t="shared" si="546"/>
        <v>40</v>
      </c>
      <c r="F438" s="27">
        <f t="shared" si="542"/>
        <v>30147.740914307513</v>
      </c>
      <c r="G438" s="27">
        <f t="shared" si="543"/>
        <v>1507.3870457153757</v>
      </c>
      <c r="H438" s="28">
        <f t="shared" si="544"/>
        <v>25</v>
      </c>
      <c r="I438" s="27">
        <f t="shared" si="517"/>
        <v>2000000</v>
      </c>
      <c r="J438" s="56">
        <f t="shared" si="576"/>
        <v>5.6219999999999999</v>
      </c>
      <c r="K438" s="52">
        <f t="shared" si="547"/>
        <v>11244</v>
      </c>
      <c r="L438" s="28"/>
      <c r="M438" s="96">
        <f t="shared" si="577"/>
        <v>57.198201384599741</v>
      </c>
      <c r="N438" s="9">
        <v>0</v>
      </c>
      <c r="O438" s="30">
        <f t="shared" si="534"/>
        <v>0.60282379006597386</v>
      </c>
      <c r="P438" s="30">
        <f t="shared" si="548"/>
        <v>3.4480436543621255E-2</v>
      </c>
      <c r="Q438" s="30">
        <f t="shared" si="549"/>
        <v>0</v>
      </c>
      <c r="R438" s="30">
        <f t="shared" si="550"/>
        <v>0.56834335352235266</v>
      </c>
      <c r="S438" s="28"/>
      <c r="T438" s="52">
        <f t="shared" si="551"/>
        <v>6518.9364657734413</v>
      </c>
      <c r="U438" s="52">
        <f t="shared" si="545"/>
        <v>6390.4526670053328</v>
      </c>
      <c r="V438" s="19"/>
      <c r="W438" s="19"/>
      <c r="X438" s="53">
        <f t="shared" si="552"/>
        <v>17134.268172360571</v>
      </c>
      <c r="Y438" s="53">
        <f t="shared" si="553"/>
        <v>-856.71340861802855</v>
      </c>
      <c r="Z438" s="53">
        <f t="shared" si="553"/>
        <v>-14.208583838058816</v>
      </c>
      <c r="AA438" s="53">
        <f t="shared" si="554"/>
        <v>-68960.873087242508</v>
      </c>
      <c r="AB438" s="53">
        <f t="shared" si="555"/>
        <v>-52697.526907338026</v>
      </c>
      <c r="AC438" s="53">
        <f t="shared" si="556"/>
        <v>90.633366388914283</v>
      </c>
      <c r="AD438" s="53">
        <f t="shared" si="536"/>
        <v>1871.5037921335322</v>
      </c>
      <c r="AE438" s="53">
        <f t="shared" si="557"/>
        <v>-50735.389748815578</v>
      </c>
      <c r="AF438" s="19"/>
      <c r="AG438" s="46"/>
      <c r="AH438" s="19"/>
      <c r="AI438" s="55">
        <f t="shared" si="558"/>
        <v>40</v>
      </c>
      <c r="AJ438" s="27">
        <f t="shared" si="559"/>
        <v>30147.740914307513</v>
      </c>
      <c r="AK438" s="27">
        <f t="shared" si="559"/>
        <v>1507.3870457153757</v>
      </c>
      <c r="AL438" s="28">
        <f t="shared" si="560"/>
        <v>25</v>
      </c>
      <c r="AM438" s="27">
        <f t="shared" si="561"/>
        <v>2000000</v>
      </c>
      <c r="AN438" s="56">
        <f t="shared" si="525"/>
        <v>5.6219999999999999</v>
      </c>
      <c r="AO438" s="52">
        <f t="shared" si="562"/>
        <v>11244</v>
      </c>
      <c r="AP438" s="28"/>
      <c r="AQ438" s="9">
        <f t="shared" si="578"/>
        <v>48.940211059698157</v>
      </c>
      <c r="AR438" s="9">
        <f t="shared" si="563"/>
        <v>0</v>
      </c>
      <c r="AS438" s="30">
        <f t="shared" si="564"/>
        <v>0.64907070570734304</v>
      </c>
      <c r="AT438" s="30">
        <f t="shared" si="565"/>
        <v>3.1765657329984598E-2</v>
      </c>
      <c r="AU438" s="30">
        <f t="shared" si="566"/>
        <v>0</v>
      </c>
      <c r="AV438" s="30">
        <f t="shared" si="567"/>
        <v>0.61730504837735845</v>
      </c>
      <c r="AW438" s="28"/>
      <c r="AX438" s="52">
        <f t="shared" si="568"/>
        <v>7019.0506115192075</v>
      </c>
      <c r="AY438" s="52">
        <f t="shared" si="569"/>
        <v>6940.9779639550179</v>
      </c>
      <c r="AZ438" s="19"/>
      <c r="BA438" s="19"/>
      <c r="BB438" s="53">
        <f t="shared" si="570"/>
        <v>17134.268172360571</v>
      </c>
      <c r="BC438" s="53">
        <f t="shared" si="571"/>
        <v>-856.71340861802855</v>
      </c>
      <c r="BD438" s="53">
        <f t="shared" si="571"/>
        <v>-14.208583838058816</v>
      </c>
      <c r="BE438" s="53">
        <f t="shared" si="572"/>
        <v>-63531.314659969197</v>
      </c>
      <c r="BF438" s="53">
        <f t="shared" si="573"/>
        <v>-47267.968480064716</v>
      </c>
      <c r="BG438" s="53">
        <f t="shared" si="574"/>
        <v>90.633366388914283</v>
      </c>
      <c r="BH438" s="53">
        <f t="shared" si="541"/>
        <v>1912.561229913737</v>
      </c>
      <c r="BI438" s="53">
        <f t="shared" si="575"/>
        <v>-45264.773883762064</v>
      </c>
    </row>
    <row r="439" spans="1:61" x14ac:dyDescent="0.2">
      <c r="A439" s="34"/>
      <c r="B439" s="89"/>
      <c r="C439" s="91"/>
      <c r="D439" s="19"/>
      <c r="E439" s="55">
        <f t="shared" si="546"/>
        <v>41</v>
      </c>
      <c r="F439" s="27">
        <f t="shared" si="542"/>
        <v>30147.740914307513</v>
      </c>
      <c r="G439" s="27">
        <f t="shared" si="543"/>
        <v>1507.3870457153757</v>
      </c>
      <c r="H439" s="28">
        <f t="shared" si="544"/>
        <v>25</v>
      </c>
      <c r="I439" s="27">
        <f t="shared" si="517"/>
        <v>2000000</v>
      </c>
      <c r="J439" s="56">
        <f t="shared" si="576"/>
        <v>5.8390000000000004</v>
      </c>
      <c r="K439" s="52">
        <f t="shared" si="547"/>
        <v>11678</v>
      </c>
      <c r="L439" s="28"/>
      <c r="M439" s="96">
        <f t="shared" si="577"/>
        <v>64.179283812147389</v>
      </c>
      <c r="N439" s="9">
        <v>0</v>
      </c>
      <c r="O439" s="30">
        <f t="shared" si="534"/>
        <v>0.56834335352235266</v>
      </c>
      <c r="P439" s="30">
        <f t="shared" si="548"/>
        <v>3.647586938845869E-2</v>
      </c>
      <c r="Q439" s="30">
        <f t="shared" si="549"/>
        <v>0</v>
      </c>
      <c r="R439" s="30">
        <f t="shared" si="550"/>
        <v>0.53186748413389395</v>
      </c>
      <c r="S439" s="28"/>
      <c r="T439" s="52">
        <f t="shared" si="551"/>
        <v>6390.4526670053328</v>
      </c>
      <c r="U439" s="52">
        <f t="shared" si="545"/>
        <v>6211.1484797156136</v>
      </c>
      <c r="V439" s="19"/>
      <c r="W439" s="19"/>
      <c r="X439" s="53">
        <f t="shared" si="552"/>
        <v>16034.603112413197</v>
      </c>
      <c r="Y439" s="53">
        <f t="shared" si="553"/>
        <v>-801.73015562065984</v>
      </c>
      <c r="Z439" s="53">
        <f t="shared" si="553"/>
        <v>-13.296687103347349</v>
      </c>
      <c r="AA439" s="53">
        <f t="shared" si="554"/>
        <v>-72951.73877691738</v>
      </c>
      <c r="AB439" s="53">
        <f t="shared" si="555"/>
        <v>-57732.162507228189</v>
      </c>
      <c r="AC439" s="53">
        <f t="shared" si="556"/>
        <v>141.03701306777518</v>
      </c>
      <c r="AD439" s="53">
        <f t="shared" si="536"/>
        <v>1775.1914317006547</v>
      </c>
      <c r="AE439" s="53">
        <f t="shared" si="557"/>
        <v>-55815.934062459761</v>
      </c>
      <c r="AF439" s="19"/>
      <c r="AG439" s="46"/>
      <c r="AH439" s="19"/>
      <c r="AI439" s="55">
        <f t="shared" si="558"/>
        <v>41</v>
      </c>
      <c r="AJ439" s="27">
        <f t="shared" si="559"/>
        <v>30147.740914307513</v>
      </c>
      <c r="AK439" s="27">
        <f t="shared" si="559"/>
        <v>1507.3870457153757</v>
      </c>
      <c r="AL439" s="28">
        <f t="shared" si="560"/>
        <v>25</v>
      </c>
      <c r="AM439" s="27">
        <f t="shared" si="561"/>
        <v>2000000</v>
      </c>
      <c r="AN439" s="56">
        <f t="shared" si="525"/>
        <v>5.8390000000000004</v>
      </c>
      <c r="AO439" s="52">
        <f t="shared" si="562"/>
        <v>11678</v>
      </c>
      <c r="AP439" s="28"/>
      <c r="AQ439" s="9">
        <f t="shared" si="578"/>
        <v>54.913399711768612</v>
      </c>
      <c r="AR439" s="9">
        <f t="shared" si="563"/>
        <v>0</v>
      </c>
      <c r="AS439" s="30">
        <f t="shared" si="564"/>
        <v>0.61730504837735845</v>
      </c>
      <c r="AT439" s="30">
        <f t="shared" si="565"/>
        <v>3.3898318865638544E-2</v>
      </c>
      <c r="AU439" s="30">
        <f t="shared" si="566"/>
        <v>0</v>
      </c>
      <c r="AV439" s="30">
        <f t="shared" si="567"/>
        <v>0.5834067295117199</v>
      </c>
      <c r="AW439" s="28"/>
      <c r="AX439" s="52">
        <f t="shared" si="568"/>
        <v>6940.9779639550179</v>
      </c>
      <c r="AY439" s="52">
        <f t="shared" si="569"/>
        <v>6813.0237872378648</v>
      </c>
      <c r="AZ439" s="19"/>
      <c r="BA439" s="19"/>
      <c r="BB439" s="53">
        <f t="shared" si="570"/>
        <v>16034.603112413197</v>
      </c>
      <c r="BC439" s="53">
        <f t="shared" si="571"/>
        <v>-801.73015562065984</v>
      </c>
      <c r="BD439" s="53">
        <f t="shared" si="571"/>
        <v>-13.296687103347349</v>
      </c>
      <c r="BE439" s="53">
        <f t="shared" si="572"/>
        <v>-67796.637731277093</v>
      </c>
      <c r="BF439" s="53">
        <f t="shared" si="573"/>
        <v>-52577.061461587902</v>
      </c>
      <c r="BG439" s="53">
        <f t="shared" si="574"/>
        <v>141.03701306777518</v>
      </c>
      <c r="BH439" s="53">
        <f t="shared" si="541"/>
        <v>1820.3874300906514</v>
      </c>
      <c r="BI439" s="53">
        <f t="shared" si="575"/>
        <v>-50615.637018429472</v>
      </c>
    </row>
    <row r="440" spans="1:61" x14ac:dyDescent="0.2">
      <c r="A440" s="34"/>
      <c r="B440" s="89"/>
      <c r="C440" s="91"/>
      <c r="D440" s="19"/>
      <c r="E440" s="55">
        <f t="shared" si="546"/>
        <v>42</v>
      </c>
      <c r="F440" s="27">
        <f t="shared" si="542"/>
        <v>30147.740914307513</v>
      </c>
      <c r="G440" s="27">
        <f t="shared" si="543"/>
        <v>1507.3870457153757</v>
      </c>
      <c r="H440" s="28">
        <f t="shared" si="544"/>
        <v>25</v>
      </c>
      <c r="I440" s="27">
        <f t="shared" si="517"/>
        <v>2000000</v>
      </c>
      <c r="J440" s="56">
        <f t="shared" si="576"/>
        <v>6.0570000000000004</v>
      </c>
      <c r="K440" s="52">
        <f t="shared" si="547"/>
        <v>12114</v>
      </c>
      <c r="L440" s="28"/>
      <c r="M440" s="96">
        <f t="shared" si="577"/>
        <v>71.872235752757291</v>
      </c>
      <c r="N440" s="9">
        <v>0</v>
      </c>
      <c r="O440" s="30">
        <f t="shared" si="534"/>
        <v>0.53186748413389395</v>
      </c>
      <c r="P440" s="30">
        <f t="shared" si="548"/>
        <v>3.8226505208897123E-2</v>
      </c>
      <c r="Q440" s="30">
        <f t="shared" si="549"/>
        <v>0</v>
      </c>
      <c r="R440" s="30">
        <f t="shared" si="550"/>
        <v>0.49364097892499681</v>
      </c>
      <c r="S440" s="28"/>
      <c r="T440" s="52">
        <f t="shared" si="551"/>
        <v>6211.1484797156136</v>
      </c>
      <c r="U440" s="52">
        <f t="shared" si="545"/>
        <v>5979.9668186974113</v>
      </c>
      <c r="V440" s="19"/>
      <c r="W440" s="19"/>
      <c r="X440" s="53">
        <f t="shared" si="552"/>
        <v>14882.16033731594</v>
      </c>
      <c r="Y440" s="53">
        <f t="shared" si="553"/>
        <v>-744.10801686579703</v>
      </c>
      <c r="Z440" s="53">
        <f t="shared" si="553"/>
        <v>-12.34102447312492</v>
      </c>
      <c r="AA440" s="53">
        <f t="shared" si="554"/>
        <v>-76453.010417794241</v>
      </c>
      <c r="AB440" s="53">
        <f t="shared" si="555"/>
        <v>-62327.299121817225</v>
      </c>
      <c r="AC440" s="53">
        <f t="shared" si="556"/>
        <v>194.07097963604338</v>
      </c>
      <c r="AD440" s="53">
        <f t="shared" si="536"/>
        <v>1670.590709814491</v>
      </c>
      <c r="AE440" s="53">
        <f t="shared" si="557"/>
        <v>-60462.63743236669</v>
      </c>
      <c r="AF440" s="19"/>
      <c r="AG440" s="46"/>
      <c r="AH440" s="19"/>
      <c r="AI440" s="55">
        <f t="shared" si="558"/>
        <v>42</v>
      </c>
      <c r="AJ440" s="27">
        <f t="shared" si="559"/>
        <v>30147.740914307513</v>
      </c>
      <c r="AK440" s="27">
        <f t="shared" si="559"/>
        <v>1507.3870457153757</v>
      </c>
      <c r="AL440" s="28">
        <f t="shared" si="560"/>
        <v>25</v>
      </c>
      <c r="AM440" s="27">
        <f t="shared" si="561"/>
        <v>2000000</v>
      </c>
      <c r="AN440" s="56">
        <f t="shared" si="525"/>
        <v>6.0570000000000004</v>
      </c>
      <c r="AO440" s="52">
        <f t="shared" si="562"/>
        <v>12114</v>
      </c>
      <c r="AP440" s="28"/>
      <c r="AQ440" s="9">
        <f t="shared" si="578"/>
        <v>61.495681715952962</v>
      </c>
      <c r="AR440" s="9">
        <f t="shared" si="563"/>
        <v>0</v>
      </c>
      <c r="AS440" s="30">
        <f t="shared" si="564"/>
        <v>0.5834067295117199</v>
      </c>
      <c r="AT440" s="30">
        <f t="shared" si="565"/>
        <v>3.5876994548997787E-2</v>
      </c>
      <c r="AU440" s="30">
        <f t="shared" si="566"/>
        <v>0</v>
      </c>
      <c r="AV440" s="30">
        <f t="shared" si="567"/>
        <v>0.54752973496272217</v>
      </c>
      <c r="AW440" s="28"/>
      <c r="AX440" s="52">
        <f t="shared" si="568"/>
        <v>6813.0237872378648</v>
      </c>
      <c r="AY440" s="52">
        <f t="shared" si="569"/>
        <v>6632.7752093384161</v>
      </c>
      <c r="AZ440" s="19"/>
      <c r="BA440" s="19"/>
      <c r="BB440" s="53">
        <f t="shared" si="570"/>
        <v>14882.16033731594</v>
      </c>
      <c r="BC440" s="53">
        <f t="shared" si="571"/>
        <v>-744.10801686579703</v>
      </c>
      <c r="BD440" s="53">
        <f t="shared" si="571"/>
        <v>-12.34102447312492</v>
      </c>
      <c r="BE440" s="53">
        <f t="shared" si="572"/>
        <v>-71753.989097995567</v>
      </c>
      <c r="BF440" s="53">
        <f t="shared" si="573"/>
        <v>-57628.277802018551</v>
      </c>
      <c r="BG440" s="53">
        <f t="shared" si="574"/>
        <v>194.07097963604338</v>
      </c>
      <c r="BH440" s="53">
        <f t="shared" si="541"/>
        <v>1720.0023455385449</v>
      </c>
      <c r="BI440" s="53">
        <f t="shared" si="575"/>
        <v>-55714.204476843959</v>
      </c>
    </row>
    <row r="441" spans="1:61" x14ac:dyDescent="0.2">
      <c r="A441" s="34"/>
      <c r="B441" s="89"/>
      <c r="C441" s="91"/>
      <c r="D441" s="19"/>
      <c r="E441" s="55">
        <f t="shared" si="546"/>
        <v>43</v>
      </c>
      <c r="F441" s="27">
        <f t="shared" si="542"/>
        <v>30147.740914307513</v>
      </c>
      <c r="G441" s="27">
        <f t="shared" si="543"/>
        <v>1507.3870457153757</v>
      </c>
      <c r="H441" s="28">
        <f t="shared" si="544"/>
        <v>25</v>
      </c>
      <c r="I441" s="27">
        <f t="shared" si="517"/>
        <v>2000000</v>
      </c>
      <c r="J441" s="56">
        <f t="shared" si="576"/>
        <v>6.2759999999999998</v>
      </c>
      <c r="K441" s="52">
        <f t="shared" si="547"/>
        <v>12552</v>
      </c>
      <c r="L441" s="28"/>
      <c r="M441" s="96">
        <f t="shared" si="577"/>
        <v>80.316702244142306</v>
      </c>
      <c r="N441" s="9">
        <v>0</v>
      </c>
      <c r="O441" s="30">
        <f t="shared" si="534"/>
        <v>0.49364097892499681</v>
      </c>
      <c r="P441" s="30">
        <f t="shared" si="548"/>
        <v>3.9647615519825895E-2</v>
      </c>
      <c r="Q441" s="30">
        <f t="shared" si="549"/>
        <v>0</v>
      </c>
      <c r="R441" s="30">
        <f t="shared" si="550"/>
        <v>0.45399336340517094</v>
      </c>
      <c r="S441" s="28"/>
      <c r="T441" s="52">
        <f t="shared" si="551"/>
        <v>5979.9668186974113</v>
      </c>
      <c r="U441" s="52">
        <f t="shared" si="545"/>
        <v>5698.5246974617057</v>
      </c>
      <c r="V441" s="19"/>
      <c r="W441" s="19"/>
      <c r="X441" s="53">
        <f t="shared" si="552"/>
        <v>13686.874296754151</v>
      </c>
      <c r="Y441" s="53">
        <f t="shared" si="553"/>
        <v>-684.34371483770758</v>
      </c>
      <c r="Z441" s="53">
        <f t="shared" si="553"/>
        <v>-11.349834085129274</v>
      </c>
      <c r="AA441" s="53">
        <f t="shared" si="554"/>
        <v>-79295.231039651786</v>
      </c>
      <c r="AB441" s="53">
        <f t="shared" si="555"/>
        <v>-66304.050291820473</v>
      </c>
      <c r="AC441" s="53">
        <f t="shared" si="556"/>
        <v>246.8611353314314</v>
      </c>
      <c r="AD441" s="53">
        <f t="shared" si="536"/>
        <v>1558.3896447807874</v>
      </c>
      <c r="AE441" s="53">
        <f t="shared" si="557"/>
        <v>-64498.799511708254</v>
      </c>
      <c r="AF441" s="19"/>
      <c r="AG441" s="46"/>
      <c r="AH441" s="19"/>
      <c r="AI441" s="55">
        <f t="shared" si="558"/>
        <v>43</v>
      </c>
      <c r="AJ441" s="27">
        <f t="shared" si="559"/>
        <v>30147.740914307513</v>
      </c>
      <c r="AK441" s="27">
        <f t="shared" si="559"/>
        <v>1507.3870457153757</v>
      </c>
      <c r="AL441" s="28">
        <f t="shared" si="560"/>
        <v>25</v>
      </c>
      <c r="AM441" s="27">
        <f t="shared" si="561"/>
        <v>2000000</v>
      </c>
      <c r="AN441" s="56">
        <f t="shared" si="525"/>
        <v>6.2759999999999998</v>
      </c>
      <c r="AO441" s="52">
        <f t="shared" si="562"/>
        <v>12552</v>
      </c>
      <c r="AP441" s="28"/>
      <c r="AQ441" s="9">
        <f t="shared" si="578"/>
        <v>68.72097835764427</v>
      </c>
      <c r="AR441" s="9">
        <f t="shared" si="563"/>
        <v>0</v>
      </c>
      <c r="AS441" s="30">
        <f t="shared" si="564"/>
        <v>0.54752973496272217</v>
      </c>
      <c r="AT441" s="30">
        <f t="shared" si="565"/>
        <v>3.7626779066539932E-2</v>
      </c>
      <c r="AU441" s="30">
        <f t="shared" si="566"/>
        <v>0</v>
      </c>
      <c r="AV441" s="30">
        <f t="shared" si="567"/>
        <v>0.50990295589618229</v>
      </c>
      <c r="AW441" s="28"/>
      <c r="AX441" s="52">
        <f t="shared" si="568"/>
        <v>6632.7752093384161</v>
      </c>
      <c r="AY441" s="52">
        <f t="shared" si="569"/>
        <v>6400.3019024088799</v>
      </c>
      <c r="AZ441" s="19"/>
      <c r="BA441" s="19"/>
      <c r="BB441" s="53">
        <f t="shared" si="570"/>
        <v>13686.874296754151</v>
      </c>
      <c r="BC441" s="53">
        <f t="shared" si="571"/>
        <v>-684.34371483770758</v>
      </c>
      <c r="BD441" s="53">
        <f t="shared" si="571"/>
        <v>-11.349834085129274</v>
      </c>
      <c r="BE441" s="53">
        <f t="shared" si="572"/>
        <v>-75253.55813307986</v>
      </c>
      <c r="BF441" s="53">
        <f t="shared" si="573"/>
        <v>-62262.377385248546</v>
      </c>
      <c r="BG441" s="53">
        <f t="shared" si="574"/>
        <v>246.8611353314314</v>
      </c>
      <c r="BH441" s="53">
        <f t="shared" si="541"/>
        <v>1611.982689706902</v>
      </c>
      <c r="BI441" s="53">
        <f t="shared" si="575"/>
        <v>-60403.533560210213</v>
      </c>
    </row>
    <row r="442" spans="1:61" x14ac:dyDescent="0.2">
      <c r="A442" s="34"/>
      <c r="B442" s="89"/>
      <c r="C442" s="91"/>
      <c r="D442" s="19"/>
      <c r="E442" s="55">
        <f t="shared" si="546"/>
        <v>44</v>
      </c>
      <c r="F442" s="27">
        <f t="shared" si="542"/>
        <v>30147.740914307513</v>
      </c>
      <c r="G442" s="27">
        <f t="shared" si="543"/>
        <v>1507.3870457153757</v>
      </c>
      <c r="H442" s="28">
        <f t="shared" si="544"/>
        <v>25</v>
      </c>
      <c r="I442" s="27">
        <f t="shared" si="517"/>
        <v>2000000</v>
      </c>
      <c r="J442" s="56">
        <f t="shared" si="576"/>
        <v>6.4939999999999998</v>
      </c>
      <c r="K442" s="52">
        <f t="shared" si="547"/>
        <v>12988</v>
      </c>
      <c r="L442" s="28"/>
      <c r="M442" s="96">
        <f t="shared" si="577"/>
        <v>89.555495953799237</v>
      </c>
      <c r="N442" s="9">
        <v>0</v>
      </c>
      <c r="O442" s="30">
        <f t="shared" si="534"/>
        <v>0.45399336340517094</v>
      </c>
      <c r="P442" s="30">
        <f t="shared" si="548"/>
        <v>4.065760081948349E-2</v>
      </c>
      <c r="Q442" s="30">
        <f t="shared" si="549"/>
        <v>0</v>
      </c>
      <c r="R442" s="30">
        <f t="shared" si="550"/>
        <v>0.41333576258568744</v>
      </c>
      <c r="S442" s="28"/>
      <c r="T442" s="52">
        <f t="shared" si="551"/>
        <v>5698.5246974617057</v>
      </c>
      <c r="U442" s="52">
        <f t="shared" si="545"/>
        <v>5368.4048844629087</v>
      </c>
      <c r="V442" s="19"/>
      <c r="W442" s="19"/>
      <c r="X442" s="53">
        <f t="shared" si="552"/>
        <v>12461.139481051026</v>
      </c>
      <c r="Y442" s="53">
        <f t="shared" si="553"/>
        <v>-623.05697405255137</v>
      </c>
      <c r="Z442" s="53">
        <f t="shared" si="553"/>
        <v>-10.333394064642185</v>
      </c>
      <c r="AA442" s="53">
        <f t="shared" si="554"/>
        <v>-81315.201638966973</v>
      </c>
      <c r="AB442" s="53">
        <f t="shared" si="555"/>
        <v>-69487.452526033143</v>
      </c>
      <c r="AC442" s="53">
        <f t="shared" si="556"/>
        <v>299.71576356019995</v>
      </c>
      <c r="AD442" s="53">
        <f t="shared" si="536"/>
        <v>1439.6876499050722</v>
      </c>
      <c r="AE442" s="53">
        <f t="shared" si="557"/>
        <v>-67748.049112567867</v>
      </c>
      <c r="AF442" s="19"/>
      <c r="AG442" s="46"/>
      <c r="AH442" s="19"/>
      <c r="AI442" s="55">
        <f t="shared" si="558"/>
        <v>44</v>
      </c>
      <c r="AJ442" s="27">
        <f t="shared" si="559"/>
        <v>30147.740914307513</v>
      </c>
      <c r="AK442" s="27">
        <f t="shared" si="559"/>
        <v>1507.3870457153757</v>
      </c>
      <c r="AL442" s="28">
        <f t="shared" si="560"/>
        <v>25</v>
      </c>
      <c r="AM442" s="27">
        <f t="shared" si="561"/>
        <v>2000000</v>
      </c>
      <c r="AN442" s="56">
        <f t="shared" si="525"/>
        <v>6.4939999999999998</v>
      </c>
      <c r="AO442" s="52">
        <f t="shared" si="562"/>
        <v>12988</v>
      </c>
      <c r="AP442" s="28"/>
      <c r="AQ442" s="9">
        <f t="shared" si="578"/>
        <v>76.625921225469483</v>
      </c>
      <c r="AR442" s="9">
        <f t="shared" si="563"/>
        <v>0</v>
      </c>
      <c r="AS442" s="30">
        <f t="shared" si="564"/>
        <v>0.50990295589618229</v>
      </c>
      <c r="AT442" s="30">
        <f t="shared" si="565"/>
        <v>3.9071783731134908E-2</v>
      </c>
      <c r="AU442" s="30">
        <f t="shared" si="566"/>
        <v>0</v>
      </c>
      <c r="AV442" s="30">
        <f t="shared" si="567"/>
        <v>0.47083117216504738</v>
      </c>
      <c r="AW442" s="28"/>
      <c r="AX442" s="52">
        <f t="shared" si="568"/>
        <v>6400.3019024088799</v>
      </c>
      <c r="AY442" s="52">
        <f t="shared" si="569"/>
        <v>6115.1552640796353</v>
      </c>
      <c r="AZ442" s="19"/>
      <c r="BA442" s="19"/>
      <c r="BB442" s="53">
        <f t="shared" si="570"/>
        <v>12461.139481051026</v>
      </c>
      <c r="BC442" s="53">
        <f t="shared" si="571"/>
        <v>-623.05697405255137</v>
      </c>
      <c r="BD442" s="53">
        <f t="shared" si="571"/>
        <v>-10.333394064642185</v>
      </c>
      <c r="BE442" s="53">
        <f t="shared" si="572"/>
        <v>-78143.567462269813</v>
      </c>
      <c r="BF442" s="53">
        <f t="shared" si="573"/>
        <v>-66315.818349335983</v>
      </c>
      <c r="BG442" s="53">
        <f t="shared" si="574"/>
        <v>299.71576356019995</v>
      </c>
      <c r="BH442" s="53">
        <f t="shared" si="541"/>
        <v>1497.3008451581645</v>
      </c>
      <c r="BI442" s="53">
        <f t="shared" si="575"/>
        <v>-64518.801740617615</v>
      </c>
    </row>
    <row r="443" spans="1:61" x14ac:dyDescent="0.2">
      <c r="A443" s="34"/>
      <c r="B443" s="89"/>
      <c r="C443" s="91"/>
      <c r="D443" s="19"/>
      <c r="E443" s="55">
        <f t="shared" si="546"/>
        <v>45</v>
      </c>
      <c r="F443" s="27">
        <f t="shared" si="542"/>
        <v>30147.740914307513</v>
      </c>
      <c r="G443" s="27">
        <f t="shared" si="543"/>
        <v>1507.3870457153757</v>
      </c>
      <c r="H443" s="28">
        <f t="shared" si="544"/>
        <v>25</v>
      </c>
      <c r="I443" s="27">
        <f t="shared" si="517"/>
        <v>2000000</v>
      </c>
      <c r="J443" s="56">
        <f t="shared" si="576"/>
        <v>6.71</v>
      </c>
      <c r="K443" s="52">
        <f t="shared" si="547"/>
        <v>13420</v>
      </c>
      <c r="L443" s="28"/>
      <c r="M443" s="96">
        <f t="shared" si="577"/>
        <v>99.663854874764937</v>
      </c>
      <c r="N443" s="9">
        <v>0</v>
      </c>
      <c r="O443" s="30">
        <f t="shared" si="534"/>
        <v>0.41333576258568744</v>
      </c>
      <c r="P443" s="30">
        <f t="shared" si="548"/>
        <v>4.1194635456890248E-2</v>
      </c>
      <c r="Q443" s="30">
        <f t="shared" si="549"/>
        <v>0</v>
      </c>
      <c r="R443" s="30">
        <f t="shared" si="550"/>
        <v>0.37214112712879721</v>
      </c>
      <c r="S443" s="28"/>
      <c r="T443" s="52">
        <f t="shared" si="551"/>
        <v>5368.4048844629087</v>
      </c>
      <c r="U443" s="52">
        <f t="shared" si="545"/>
        <v>4994.133926068459</v>
      </c>
      <c r="V443" s="19"/>
      <c r="W443" s="19"/>
      <c r="X443" s="53">
        <f t="shared" si="552"/>
        <v>11219.214284237352</v>
      </c>
      <c r="Y443" s="53">
        <f t="shared" si="553"/>
        <v>-560.96071421186764</v>
      </c>
      <c r="Z443" s="53">
        <f t="shared" si="553"/>
        <v>-9.3035281782199295</v>
      </c>
      <c r="AA443" s="53">
        <f t="shared" si="554"/>
        <v>-82389.270913780492</v>
      </c>
      <c r="AB443" s="53">
        <f t="shared" si="555"/>
        <v>-71740.320871933232</v>
      </c>
      <c r="AC443" s="53">
        <f t="shared" si="556"/>
        <v>349.49987000643466</v>
      </c>
      <c r="AD443" s="53">
        <f t="shared" si="536"/>
        <v>1315.7266954297336</v>
      </c>
      <c r="AE443" s="53">
        <f t="shared" si="557"/>
        <v>-70075.094306497063</v>
      </c>
      <c r="AF443" s="19"/>
      <c r="AG443" s="46"/>
      <c r="AH443" s="19"/>
      <c r="AI443" s="55">
        <f t="shared" si="558"/>
        <v>45</v>
      </c>
      <c r="AJ443" s="27">
        <f t="shared" si="559"/>
        <v>30147.740914307513</v>
      </c>
      <c r="AK443" s="27">
        <f t="shared" si="559"/>
        <v>1507.3870457153757</v>
      </c>
      <c r="AL443" s="28">
        <f t="shared" si="560"/>
        <v>25</v>
      </c>
      <c r="AM443" s="27">
        <f t="shared" si="561"/>
        <v>2000000</v>
      </c>
      <c r="AN443" s="56">
        <f t="shared" si="525"/>
        <v>6.71</v>
      </c>
      <c r="AO443" s="52">
        <f t="shared" si="562"/>
        <v>13420</v>
      </c>
      <c r="AP443" s="28"/>
      <c r="AQ443" s="9">
        <f t="shared" si="578"/>
        <v>85.274885827220757</v>
      </c>
      <c r="AR443" s="9">
        <f t="shared" si="563"/>
        <v>0</v>
      </c>
      <c r="AS443" s="30">
        <f t="shared" si="564"/>
        <v>0.47083117216504738</v>
      </c>
      <c r="AT443" s="30">
        <f t="shared" si="565"/>
        <v>4.0150074450270933E-2</v>
      </c>
      <c r="AU443" s="30">
        <f t="shared" si="566"/>
        <v>0</v>
      </c>
      <c r="AV443" s="30">
        <f t="shared" si="567"/>
        <v>0.43068109771477647</v>
      </c>
      <c r="AW443" s="28"/>
      <c r="AX443" s="52">
        <f t="shared" si="568"/>
        <v>6115.1552640796353</v>
      </c>
      <c r="AY443" s="52">
        <f t="shared" si="569"/>
        <v>5779.7403313323002</v>
      </c>
      <c r="AZ443" s="19"/>
      <c r="BA443" s="19"/>
      <c r="BB443" s="53">
        <f t="shared" si="570"/>
        <v>11219.214284237352</v>
      </c>
      <c r="BC443" s="53">
        <f t="shared" si="571"/>
        <v>-560.96071421186764</v>
      </c>
      <c r="BD443" s="53">
        <f t="shared" si="571"/>
        <v>-9.3035281782199295</v>
      </c>
      <c r="BE443" s="53">
        <f t="shared" si="572"/>
        <v>-80300.14890054187</v>
      </c>
      <c r="BF443" s="53">
        <f t="shared" si="573"/>
        <v>-69651.19885869461</v>
      </c>
      <c r="BG443" s="53">
        <f t="shared" si="574"/>
        <v>349.49987000643466</v>
      </c>
      <c r="BH443" s="53">
        <f t="shared" si="541"/>
        <v>1377.032014443932</v>
      </c>
      <c r="BI443" s="53">
        <f t="shared" si="575"/>
        <v>-67924.666974244246</v>
      </c>
    </row>
    <row r="444" spans="1:61" x14ac:dyDescent="0.2">
      <c r="A444" s="34"/>
      <c r="B444" s="89"/>
      <c r="C444" s="91"/>
      <c r="D444" s="19"/>
      <c r="E444" s="55">
        <f t="shared" si="546"/>
        <v>46</v>
      </c>
      <c r="F444" s="27">
        <f t="shared" si="542"/>
        <v>30147.740914307513</v>
      </c>
      <c r="G444" s="27">
        <f t="shared" si="543"/>
        <v>1507.3870457153757</v>
      </c>
      <c r="H444" s="28">
        <f t="shared" si="544"/>
        <v>25</v>
      </c>
      <c r="I444" s="27">
        <f t="shared" si="517"/>
        <v>2000000</v>
      </c>
      <c r="J444" s="56">
        <f t="shared" si="576"/>
        <v>6.9249999999999998</v>
      </c>
      <c r="K444" s="52">
        <f t="shared" si="547"/>
        <v>13850</v>
      </c>
      <c r="L444" s="28"/>
      <c r="M444" s="96">
        <f t="shared" si="577"/>
        <v>110.74206230495554</v>
      </c>
      <c r="N444" s="9">
        <v>0</v>
      </c>
      <c r="O444" s="30">
        <f t="shared" si="534"/>
        <v>0.37214112712879721</v>
      </c>
      <c r="P444" s="30">
        <f t="shared" si="548"/>
        <v>4.1211675886733634E-2</v>
      </c>
      <c r="Q444" s="30">
        <f t="shared" si="549"/>
        <v>0</v>
      </c>
      <c r="R444" s="30">
        <f t="shared" si="550"/>
        <v>0.33092945124206358</v>
      </c>
      <c r="S444" s="28"/>
      <c r="T444" s="52">
        <f t="shared" si="551"/>
        <v>4994.133926068459</v>
      </c>
      <c r="U444" s="52">
        <f t="shared" si="545"/>
        <v>4583.372899702581</v>
      </c>
      <c r="V444" s="19"/>
      <c r="W444" s="19"/>
      <c r="X444" s="53">
        <f t="shared" si="552"/>
        <v>9976.7753569596935</v>
      </c>
      <c r="Y444" s="53">
        <f t="shared" si="553"/>
        <v>-498.83876784798468</v>
      </c>
      <c r="Z444" s="53">
        <f t="shared" si="553"/>
        <v>-8.2732362810515898</v>
      </c>
      <c r="AA444" s="53">
        <f t="shared" si="554"/>
        <v>-82423.351773467264</v>
      </c>
      <c r="AB444" s="53">
        <f t="shared" si="555"/>
        <v>-72953.688420636608</v>
      </c>
      <c r="AC444" s="53">
        <f t="shared" si="556"/>
        <v>392.81132316608415</v>
      </c>
      <c r="AD444" s="53">
        <f t="shared" si="536"/>
        <v>1188.1010360978535</v>
      </c>
      <c r="AE444" s="53">
        <f t="shared" si="557"/>
        <v>-71372.776061372671</v>
      </c>
      <c r="AF444" s="19"/>
      <c r="AG444" s="46"/>
      <c r="AH444" s="19"/>
      <c r="AI444" s="55">
        <f t="shared" si="558"/>
        <v>46</v>
      </c>
      <c r="AJ444" s="27">
        <f t="shared" si="559"/>
        <v>30147.740914307513</v>
      </c>
      <c r="AK444" s="27">
        <f t="shared" si="559"/>
        <v>1507.3870457153757</v>
      </c>
      <c r="AL444" s="28">
        <f t="shared" si="560"/>
        <v>25</v>
      </c>
      <c r="AM444" s="27">
        <f t="shared" si="561"/>
        <v>2000000</v>
      </c>
      <c r="AN444" s="56">
        <f t="shared" si="525"/>
        <v>6.9249999999999998</v>
      </c>
      <c r="AO444" s="52">
        <f t="shared" si="562"/>
        <v>13850</v>
      </c>
      <c r="AP444" s="28"/>
      <c r="AQ444" s="9">
        <f t="shared" si="578"/>
        <v>94.753677059677585</v>
      </c>
      <c r="AR444" s="9">
        <f t="shared" si="563"/>
        <v>0</v>
      </c>
      <c r="AS444" s="30">
        <f t="shared" si="564"/>
        <v>0.43068109771477647</v>
      </c>
      <c r="AT444" s="30">
        <f t="shared" si="565"/>
        <v>4.0808617648573374E-2</v>
      </c>
      <c r="AU444" s="30">
        <f t="shared" si="566"/>
        <v>0</v>
      </c>
      <c r="AV444" s="30">
        <f t="shared" si="567"/>
        <v>0.38987248006620312</v>
      </c>
      <c r="AW444" s="28"/>
      <c r="AX444" s="52">
        <f t="shared" si="568"/>
        <v>5779.7403313323002</v>
      </c>
      <c r="AY444" s="52">
        <f t="shared" si="569"/>
        <v>5399.7338489169133</v>
      </c>
      <c r="AZ444" s="19"/>
      <c r="BA444" s="19"/>
      <c r="BB444" s="53">
        <f t="shared" si="570"/>
        <v>9976.7753569596935</v>
      </c>
      <c r="BC444" s="53">
        <f t="shared" si="571"/>
        <v>-498.83876784798468</v>
      </c>
      <c r="BD444" s="53">
        <f t="shared" si="571"/>
        <v>-8.2732362810515898</v>
      </c>
      <c r="BE444" s="53">
        <f t="shared" si="572"/>
        <v>-81617.235297146748</v>
      </c>
      <c r="BF444" s="53">
        <f t="shared" si="573"/>
        <v>-72147.571944316092</v>
      </c>
      <c r="BG444" s="53">
        <f t="shared" si="574"/>
        <v>392.81132316608415</v>
      </c>
      <c r="BH444" s="53">
        <f t="shared" si="541"/>
        <v>1252.5962845890788</v>
      </c>
      <c r="BI444" s="53">
        <f t="shared" si="575"/>
        <v>-70502.164336560934</v>
      </c>
    </row>
    <row r="445" spans="1:61" x14ac:dyDescent="0.2">
      <c r="A445" s="34"/>
      <c r="B445" s="89"/>
      <c r="C445" s="91"/>
      <c r="D445" s="19"/>
      <c r="E445" s="55">
        <f t="shared" si="546"/>
        <v>47</v>
      </c>
      <c r="F445" s="27">
        <f t="shared" si="542"/>
        <v>30147.740914307513</v>
      </c>
      <c r="G445" s="27">
        <f t="shared" si="543"/>
        <v>1507.3870457153757</v>
      </c>
      <c r="H445" s="28">
        <f t="shared" si="544"/>
        <v>25</v>
      </c>
      <c r="I445" s="27">
        <f t="shared" si="517"/>
        <v>2000000</v>
      </c>
      <c r="J445" s="56">
        <f t="shared" si="576"/>
        <v>7.1360000000000001</v>
      </c>
      <c r="K445" s="52">
        <f t="shared" si="547"/>
        <v>14272</v>
      </c>
      <c r="L445" s="28"/>
      <c r="M445" s="96">
        <f t="shared" si="577"/>
        <v>122.71687498876749</v>
      </c>
      <c r="N445" s="9">
        <v>0</v>
      </c>
      <c r="O445" s="30">
        <f t="shared" si="534"/>
        <v>0.33092945124206358</v>
      </c>
      <c r="P445" s="30">
        <f t="shared" si="548"/>
        <v>4.0610628098173743E-2</v>
      </c>
      <c r="Q445" s="30">
        <f t="shared" si="549"/>
        <v>0</v>
      </c>
      <c r="R445" s="30">
        <f t="shared" si="550"/>
        <v>0.29031882314388985</v>
      </c>
      <c r="S445" s="28"/>
      <c r="T445" s="52">
        <f t="shared" si="551"/>
        <v>4583.372899702581</v>
      </c>
      <c r="U445" s="52">
        <f t="shared" si="545"/>
        <v>4143.4302439095964</v>
      </c>
      <c r="V445" s="19"/>
      <c r="W445" s="19"/>
      <c r="X445" s="53">
        <f t="shared" si="552"/>
        <v>8752.4566626886553</v>
      </c>
      <c r="Y445" s="53">
        <f t="shared" si="553"/>
        <v>-437.62283313443277</v>
      </c>
      <c r="Z445" s="53">
        <f t="shared" si="553"/>
        <v>-7.2579705785972459</v>
      </c>
      <c r="AA445" s="53">
        <f t="shared" si="554"/>
        <v>-81221.256196347487</v>
      </c>
      <c r="AB445" s="53">
        <f t="shared" si="555"/>
        <v>-72913.680337371858</v>
      </c>
      <c r="AC445" s="53">
        <f t="shared" si="556"/>
        <v>431.12948260711016</v>
      </c>
      <c r="AD445" s="53">
        <f t="shared" si="536"/>
        <v>1058.8929042848526</v>
      </c>
      <c r="AE445" s="53">
        <f t="shared" si="557"/>
        <v>-71423.657950479901</v>
      </c>
      <c r="AF445" s="19"/>
      <c r="AG445" s="46"/>
      <c r="AH445" s="19"/>
      <c r="AI445" s="55">
        <f t="shared" si="558"/>
        <v>47</v>
      </c>
      <c r="AJ445" s="27">
        <f t="shared" si="559"/>
        <v>30147.740914307513</v>
      </c>
      <c r="AK445" s="27">
        <f t="shared" si="559"/>
        <v>1507.3870457153757</v>
      </c>
      <c r="AL445" s="28">
        <f t="shared" si="560"/>
        <v>25</v>
      </c>
      <c r="AM445" s="27">
        <f t="shared" si="561"/>
        <v>2000000</v>
      </c>
      <c r="AN445" s="56">
        <f t="shared" si="525"/>
        <v>7.1360000000000001</v>
      </c>
      <c r="AO445" s="52">
        <f t="shared" si="562"/>
        <v>14272</v>
      </c>
      <c r="AP445" s="28"/>
      <c r="AQ445" s="9">
        <f t="shared" si="578"/>
        <v>104.99962616226419</v>
      </c>
      <c r="AR445" s="9">
        <f t="shared" si="563"/>
        <v>0</v>
      </c>
      <c r="AS445" s="30">
        <f t="shared" si="564"/>
        <v>0.38987248006620312</v>
      </c>
      <c r="AT445" s="30">
        <f t="shared" si="565"/>
        <v>4.0936464657906131E-2</v>
      </c>
      <c r="AU445" s="30">
        <f t="shared" si="566"/>
        <v>0</v>
      </c>
      <c r="AV445" s="30">
        <f t="shared" si="567"/>
        <v>0.348936015408297</v>
      </c>
      <c r="AW445" s="28"/>
      <c r="AX445" s="52">
        <f t="shared" si="568"/>
        <v>5399.7338489169133</v>
      </c>
      <c r="AY445" s="52">
        <f t="shared" si="569"/>
        <v>4980.0148119072146</v>
      </c>
      <c r="AZ445" s="19"/>
      <c r="BA445" s="19"/>
      <c r="BB445" s="53">
        <f t="shared" si="570"/>
        <v>8752.4566626886553</v>
      </c>
      <c r="BC445" s="53">
        <f t="shared" si="571"/>
        <v>-437.62283313443277</v>
      </c>
      <c r="BD445" s="53">
        <f t="shared" si="571"/>
        <v>-7.2579705785972459</v>
      </c>
      <c r="BE445" s="53">
        <f t="shared" si="572"/>
        <v>-81872.92931581226</v>
      </c>
      <c r="BF445" s="53">
        <f t="shared" si="573"/>
        <v>-73565.35345683663</v>
      </c>
      <c r="BG445" s="53">
        <f t="shared" si="574"/>
        <v>431.12948260711016</v>
      </c>
      <c r="BH445" s="53">
        <f t="shared" si="541"/>
        <v>1125.9129819284767</v>
      </c>
      <c r="BI445" s="53">
        <f t="shared" si="575"/>
        <v>-72008.310992301049</v>
      </c>
    </row>
    <row r="446" spans="1:61" x14ac:dyDescent="0.2">
      <c r="A446" s="34"/>
      <c r="B446" s="89"/>
      <c r="C446" s="91"/>
      <c r="D446" s="19"/>
      <c r="E446" s="55">
        <f t="shared" si="546"/>
        <v>48</v>
      </c>
      <c r="F446" s="27">
        <f t="shared" si="542"/>
        <v>30147.740914307513</v>
      </c>
      <c r="G446" s="27">
        <f t="shared" si="543"/>
        <v>1507.3870457153757</v>
      </c>
      <c r="H446" s="28">
        <f t="shared" si="544"/>
        <v>25</v>
      </c>
      <c r="I446" s="27">
        <f t="shared" si="517"/>
        <v>2000000</v>
      </c>
      <c r="J446" s="56">
        <f t="shared" si="576"/>
        <v>7.343</v>
      </c>
      <c r="K446" s="52">
        <f t="shared" si="547"/>
        <v>14686</v>
      </c>
      <c r="L446" s="28"/>
      <c r="M446" s="96">
        <f t="shared" si="577"/>
        <v>135.62881213537486</v>
      </c>
      <c r="N446" s="9">
        <v>0</v>
      </c>
      <c r="O446" s="30">
        <f t="shared" si="534"/>
        <v>0.29031882314388985</v>
      </c>
      <c r="P446" s="30">
        <f t="shared" si="548"/>
        <v>3.9375597123545755E-2</v>
      </c>
      <c r="Q446" s="30">
        <f t="shared" si="549"/>
        <v>0</v>
      </c>
      <c r="R446" s="30">
        <f t="shared" si="550"/>
        <v>0.25094322602034408</v>
      </c>
      <c r="S446" s="28"/>
      <c r="T446" s="52">
        <f t="shared" si="551"/>
        <v>4143.4302439095964</v>
      </c>
      <c r="U446" s="52">
        <f t="shared" si="545"/>
        <v>3685.3522173347733</v>
      </c>
      <c r="V446" s="19"/>
      <c r="W446" s="19"/>
      <c r="X446" s="53">
        <f t="shared" si="552"/>
        <v>7565.3713622618452</v>
      </c>
      <c r="Y446" s="53">
        <f t="shared" si="553"/>
        <v>-378.26856811309227</v>
      </c>
      <c r="Z446" s="53">
        <f t="shared" si="553"/>
        <v>-6.2735806505086016</v>
      </c>
      <c r="AA446" s="53">
        <f t="shared" si="554"/>
        <v>-78751.194247091509</v>
      </c>
      <c r="AB446" s="53">
        <f t="shared" si="555"/>
        <v>-71570.365033593262</v>
      </c>
      <c r="AC446" s="53">
        <f t="shared" si="556"/>
        <v>459.40289143556527</v>
      </c>
      <c r="AD446" s="53">
        <f t="shared" si="536"/>
        <v>930.19295531607577</v>
      </c>
      <c r="AE446" s="53">
        <f t="shared" si="557"/>
        <v>-70180.76918684163</v>
      </c>
      <c r="AF446" s="19"/>
      <c r="AG446" s="46"/>
      <c r="AH446" s="19"/>
      <c r="AI446" s="55">
        <f t="shared" si="558"/>
        <v>48</v>
      </c>
      <c r="AJ446" s="27">
        <f t="shared" si="559"/>
        <v>30147.740914307513</v>
      </c>
      <c r="AK446" s="27">
        <f t="shared" si="559"/>
        <v>1507.3870457153757</v>
      </c>
      <c r="AL446" s="28">
        <f t="shared" si="560"/>
        <v>25</v>
      </c>
      <c r="AM446" s="27">
        <f t="shared" si="561"/>
        <v>2000000</v>
      </c>
      <c r="AN446" s="56">
        <f t="shared" si="525"/>
        <v>7.343</v>
      </c>
      <c r="AO446" s="52">
        <f t="shared" si="562"/>
        <v>14686</v>
      </c>
      <c r="AP446" s="28"/>
      <c r="AQ446" s="9">
        <f t="shared" si="578"/>
        <v>116.04740238333012</v>
      </c>
      <c r="AR446" s="9">
        <f t="shared" si="563"/>
        <v>0</v>
      </c>
      <c r="AS446" s="30">
        <f t="shared" si="564"/>
        <v>0.348936015408297</v>
      </c>
      <c r="AT446" s="30">
        <f t="shared" si="565"/>
        <v>4.0493118186122522E-2</v>
      </c>
      <c r="AU446" s="30">
        <f t="shared" si="566"/>
        <v>0</v>
      </c>
      <c r="AV446" s="30">
        <f t="shared" si="567"/>
        <v>0.30844289722217449</v>
      </c>
      <c r="AW446" s="28"/>
      <c r="AX446" s="52">
        <f t="shared" si="568"/>
        <v>4980.0148119072146</v>
      </c>
      <c r="AY446" s="52">
        <f t="shared" si="569"/>
        <v>4529.7923886048548</v>
      </c>
      <c r="AZ446" s="19"/>
      <c r="BA446" s="19"/>
      <c r="BB446" s="53">
        <f t="shared" si="570"/>
        <v>7565.3713622618452</v>
      </c>
      <c r="BC446" s="53">
        <f t="shared" si="571"/>
        <v>-378.26856811309227</v>
      </c>
      <c r="BD446" s="53">
        <f t="shared" si="571"/>
        <v>-6.2735806505086016</v>
      </c>
      <c r="BE446" s="53">
        <f t="shared" si="572"/>
        <v>-80986.236372245039</v>
      </c>
      <c r="BF446" s="53">
        <f t="shared" si="573"/>
        <v>-73805.407158746792</v>
      </c>
      <c r="BG446" s="53">
        <f t="shared" si="574"/>
        <v>459.40289143556527</v>
      </c>
      <c r="BH446" s="53">
        <f t="shared" si="541"/>
        <v>998.8733138714648</v>
      </c>
      <c r="BI446" s="53">
        <f t="shared" si="575"/>
        <v>-72347.130953439773</v>
      </c>
    </row>
    <row r="447" spans="1:61" x14ac:dyDescent="0.2">
      <c r="A447" s="34"/>
      <c r="B447" s="89"/>
      <c r="C447" s="91"/>
      <c r="D447" s="19"/>
      <c r="E447" s="55">
        <f t="shared" si="546"/>
        <v>49</v>
      </c>
      <c r="F447" s="27">
        <f t="shared" si="542"/>
        <v>30147.740914307513</v>
      </c>
      <c r="G447" s="27">
        <f t="shared" si="543"/>
        <v>1507.3870457153757</v>
      </c>
      <c r="H447" s="28">
        <f t="shared" si="544"/>
        <v>25</v>
      </c>
      <c r="I447" s="27">
        <f t="shared" si="517"/>
        <v>2000000</v>
      </c>
      <c r="J447" s="56">
        <f t="shared" si="576"/>
        <v>7.5439999999999996</v>
      </c>
      <c r="K447" s="52">
        <f t="shared" si="547"/>
        <v>15088</v>
      </c>
      <c r="L447" s="28"/>
      <c r="M447" s="96">
        <f t="shared" si="577"/>
        <v>149.46374233110549</v>
      </c>
      <c r="N447" s="9">
        <v>0</v>
      </c>
      <c r="O447" s="30">
        <f t="shared" si="534"/>
        <v>0.25094322602034408</v>
      </c>
      <c r="P447" s="30">
        <f t="shared" si="548"/>
        <v>3.7506913673641069E-2</v>
      </c>
      <c r="Q447" s="30">
        <f t="shared" si="549"/>
        <v>0</v>
      </c>
      <c r="R447" s="30">
        <f t="shared" si="550"/>
        <v>0.21343631234670302</v>
      </c>
      <c r="S447" s="28"/>
      <c r="T447" s="52">
        <f t="shared" si="551"/>
        <v>3685.3522173347733</v>
      </c>
      <c r="U447" s="52">
        <f t="shared" si="545"/>
        <v>3220.3270806870551</v>
      </c>
      <c r="V447" s="19"/>
      <c r="W447" s="19"/>
      <c r="X447" s="53">
        <f t="shared" si="552"/>
        <v>6434.6226463336161</v>
      </c>
      <c r="Y447" s="53">
        <f t="shared" si="553"/>
        <v>-321.73113231668083</v>
      </c>
      <c r="Z447" s="53">
        <f t="shared" si="553"/>
        <v>-5.3359078086675753</v>
      </c>
      <c r="AA447" s="53">
        <f t="shared" si="554"/>
        <v>-75013.827347282146</v>
      </c>
      <c r="AB447" s="53">
        <f t="shared" si="555"/>
        <v>-68906.271741073884</v>
      </c>
      <c r="AC447" s="53">
        <f t="shared" si="556"/>
        <v>477.39084249621476</v>
      </c>
      <c r="AD447" s="53">
        <f t="shared" si="536"/>
        <v>804.39792750784113</v>
      </c>
      <c r="AE447" s="53">
        <f t="shared" si="557"/>
        <v>-67624.482971069825</v>
      </c>
      <c r="AF447" s="19"/>
      <c r="AG447" s="46"/>
      <c r="AH447" s="19"/>
      <c r="AI447" s="55">
        <f t="shared" si="558"/>
        <v>49</v>
      </c>
      <c r="AJ447" s="27">
        <f t="shared" si="559"/>
        <v>30147.740914307513</v>
      </c>
      <c r="AK447" s="27">
        <f t="shared" si="559"/>
        <v>1507.3870457153757</v>
      </c>
      <c r="AL447" s="28">
        <f t="shared" si="560"/>
        <v>25</v>
      </c>
      <c r="AM447" s="27">
        <f t="shared" si="561"/>
        <v>2000000</v>
      </c>
      <c r="AN447" s="56">
        <f t="shared" si="525"/>
        <v>7.5439999999999996</v>
      </c>
      <c r="AO447" s="52">
        <f t="shared" si="562"/>
        <v>15088</v>
      </c>
      <c r="AP447" s="28"/>
      <c r="AQ447" s="9">
        <f t="shared" si="578"/>
        <v>127.88491453205215</v>
      </c>
      <c r="AR447" s="9">
        <f t="shared" si="563"/>
        <v>0</v>
      </c>
      <c r="AS447" s="30">
        <f t="shared" si="564"/>
        <v>0.30844289722217449</v>
      </c>
      <c r="AT447" s="30">
        <f t="shared" si="565"/>
        <v>3.9445193549276329E-2</v>
      </c>
      <c r="AU447" s="30">
        <f t="shared" si="566"/>
        <v>0</v>
      </c>
      <c r="AV447" s="30">
        <f t="shared" si="567"/>
        <v>0.26899770367289816</v>
      </c>
      <c r="AW447" s="28"/>
      <c r="AX447" s="52">
        <f t="shared" si="568"/>
        <v>4529.7923886048548</v>
      </c>
      <c r="AY447" s="52">
        <f t="shared" si="569"/>
        <v>4058.6373530166875</v>
      </c>
      <c r="AZ447" s="19"/>
      <c r="BA447" s="19"/>
      <c r="BB447" s="53">
        <f t="shared" si="570"/>
        <v>6434.6226463336161</v>
      </c>
      <c r="BC447" s="53">
        <f t="shared" si="571"/>
        <v>-321.73113231668083</v>
      </c>
      <c r="BD447" s="53">
        <f t="shared" si="571"/>
        <v>-5.3359078086675753</v>
      </c>
      <c r="BE447" s="53">
        <f t="shared" si="572"/>
        <v>-78890.387098552659</v>
      </c>
      <c r="BF447" s="53">
        <f t="shared" si="573"/>
        <v>-72782.831492344398</v>
      </c>
      <c r="BG447" s="53">
        <f t="shared" si="574"/>
        <v>477.39084249621476</v>
      </c>
      <c r="BH447" s="53">
        <f t="shared" si="541"/>
        <v>873.72320071987144</v>
      </c>
      <c r="BI447" s="53">
        <f t="shared" si="575"/>
        <v>-71431.717449128308</v>
      </c>
    </row>
    <row r="448" spans="1:61" x14ac:dyDescent="0.2">
      <c r="A448" s="34"/>
      <c r="B448" s="89"/>
      <c r="C448" s="91"/>
      <c r="D448" s="19"/>
      <c r="E448" s="55">
        <f t="shared" si="546"/>
        <v>50</v>
      </c>
      <c r="F448" s="27">
        <f t="shared" si="542"/>
        <v>30147.740914307513</v>
      </c>
      <c r="G448" s="27">
        <f t="shared" si="543"/>
        <v>1507.3870457153757</v>
      </c>
      <c r="H448" s="28">
        <f t="shared" si="544"/>
        <v>25</v>
      </c>
      <c r="I448" s="27">
        <f t="shared" si="517"/>
        <v>2000000</v>
      </c>
      <c r="J448" s="56">
        <f t="shared" si="576"/>
        <v>7.7389999999999999</v>
      </c>
      <c r="K448" s="52">
        <f t="shared" si="547"/>
        <v>15478</v>
      </c>
      <c r="L448" s="28"/>
      <c r="M448" s="96">
        <f t="shared" si="577"/>
        <v>164.16962817288439</v>
      </c>
      <c r="N448" s="9">
        <v>0</v>
      </c>
      <c r="O448" s="30">
        <f t="shared" si="534"/>
        <v>0.21343631234670302</v>
      </c>
      <c r="P448" s="30">
        <f t="shared" si="548"/>
        <v>3.503976003654985E-2</v>
      </c>
      <c r="Q448" s="30">
        <f t="shared" si="549"/>
        <v>0</v>
      </c>
      <c r="R448" s="30">
        <f t="shared" si="550"/>
        <v>0.17839655231015317</v>
      </c>
      <c r="S448" s="28"/>
      <c r="T448" s="52">
        <f t="shared" si="551"/>
        <v>3220.3270806870551</v>
      </c>
      <c r="U448" s="52">
        <f t="shared" si="545"/>
        <v>2761.2218366565507</v>
      </c>
      <c r="V448" s="19"/>
      <c r="W448" s="19"/>
      <c r="X448" s="53">
        <f t="shared" si="552"/>
        <v>5378.2530390522052</v>
      </c>
      <c r="Y448" s="53">
        <f t="shared" si="553"/>
        <v>-268.91265195261025</v>
      </c>
      <c r="Z448" s="53">
        <f t="shared" si="553"/>
        <v>-4.4599138077538294</v>
      </c>
      <c r="AA448" s="53">
        <f t="shared" si="554"/>
        <v>-70079.520073099702</v>
      </c>
      <c r="AB448" s="53">
        <f t="shared" si="555"/>
        <v>-64974.639599807859</v>
      </c>
      <c r="AC448" s="53">
        <f t="shared" si="556"/>
        <v>482.6641516926822</v>
      </c>
      <c r="AD448" s="53">
        <f t="shared" si="536"/>
        <v>683.83349420853051</v>
      </c>
      <c r="AE448" s="53">
        <f t="shared" si="557"/>
        <v>-63808.141953906648</v>
      </c>
      <c r="AF448" s="19"/>
      <c r="AG448" s="46"/>
      <c r="AH448" s="19"/>
      <c r="AI448" s="55">
        <f t="shared" si="558"/>
        <v>50</v>
      </c>
      <c r="AJ448" s="27">
        <f t="shared" si="559"/>
        <v>30147.740914307513</v>
      </c>
      <c r="AK448" s="27">
        <f t="shared" si="559"/>
        <v>1507.3870457153757</v>
      </c>
      <c r="AL448" s="28">
        <f t="shared" si="560"/>
        <v>25</v>
      </c>
      <c r="AM448" s="27">
        <f t="shared" si="561"/>
        <v>2000000</v>
      </c>
      <c r="AN448" s="56">
        <f t="shared" si="525"/>
        <v>7.7389999999999999</v>
      </c>
      <c r="AO448" s="52">
        <f t="shared" si="562"/>
        <v>15478</v>
      </c>
      <c r="AP448" s="28"/>
      <c r="AQ448" s="9">
        <f t="shared" si="578"/>
        <v>140.46763810542421</v>
      </c>
      <c r="AR448" s="9">
        <f t="shared" si="563"/>
        <v>0</v>
      </c>
      <c r="AS448" s="30">
        <f t="shared" si="564"/>
        <v>0.26899770367289816</v>
      </c>
      <c r="AT448" s="30">
        <f t="shared" si="565"/>
        <v>3.7785472090714797E-2</v>
      </c>
      <c r="AU448" s="30">
        <f t="shared" si="566"/>
        <v>0</v>
      </c>
      <c r="AV448" s="30">
        <f t="shared" si="567"/>
        <v>0.23121223158218335</v>
      </c>
      <c r="AW448" s="28"/>
      <c r="AX448" s="52">
        <f t="shared" si="568"/>
        <v>4058.6373530166875</v>
      </c>
      <c r="AY448" s="52">
        <f t="shared" si="569"/>
        <v>3578.7029204290338</v>
      </c>
      <c r="AZ448" s="19"/>
      <c r="BA448" s="19"/>
      <c r="BB448" s="53">
        <f t="shared" si="570"/>
        <v>5378.2530390522052</v>
      </c>
      <c r="BC448" s="53">
        <f t="shared" si="571"/>
        <v>-268.91265195261025</v>
      </c>
      <c r="BD448" s="53">
        <f t="shared" si="571"/>
        <v>-4.4599138077538294</v>
      </c>
      <c r="BE448" s="53">
        <f t="shared" si="572"/>
        <v>-75570.944181429601</v>
      </c>
      <c r="BF448" s="53">
        <f t="shared" si="573"/>
        <v>-70466.063708137764</v>
      </c>
      <c r="BG448" s="53">
        <f t="shared" si="574"/>
        <v>482.6641516926822</v>
      </c>
      <c r="BH448" s="53">
        <f t="shared" si="541"/>
        <v>752.65552641750708</v>
      </c>
      <c r="BI448" s="53">
        <f t="shared" si="575"/>
        <v>-69230.744030027578</v>
      </c>
    </row>
    <row r="449" spans="1:61" x14ac:dyDescent="0.2">
      <c r="A449" s="34"/>
      <c r="B449" s="89"/>
      <c r="C449" s="91"/>
      <c r="D449" s="19"/>
      <c r="E449" s="55">
        <f t="shared" si="546"/>
        <v>51</v>
      </c>
      <c r="F449" s="27">
        <f t="shared" si="542"/>
        <v>30147.740914307513</v>
      </c>
      <c r="G449" s="27">
        <f t="shared" si="543"/>
        <v>1507.3870457153757</v>
      </c>
      <c r="H449" s="28">
        <f t="shared" si="544"/>
        <v>25</v>
      </c>
      <c r="I449" s="27">
        <f t="shared" si="517"/>
        <v>2000000</v>
      </c>
      <c r="J449" s="56">
        <f t="shared" si="576"/>
        <v>7.9260000000000002</v>
      </c>
      <c r="K449" s="52">
        <f t="shared" si="547"/>
        <v>15852</v>
      </c>
      <c r="L449" s="28"/>
      <c r="M449" s="96">
        <f t="shared" si="577"/>
        <v>179.80271379435837</v>
      </c>
      <c r="N449" s="9">
        <v>0</v>
      </c>
      <c r="O449" s="30">
        <f t="shared" si="534"/>
        <v>0.17839655231015317</v>
      </c>
      <c r="P449" s="30">
        <f t="shared" si="548"/>
        <v>3.2076184236922753E-2</v>
      </c>
      <c r="Q449" s="30">
        <f t="shared" si="549"/>
        <v>0</v>
      </c>
      <c r="R449" s="30">
        <f t="shared" si="550"/>
        <v>0.1463203680732304</v>
      </c>
      <c r="S449" s="28"/>
      <c r="T449" s="52">
        <f t="shared" si="551"/>
        <v>2761.2218366565507</v>
      </c>
      <c r="U449" s="52">
        <f t="shared" si="545"/>
        <v>2319.4704746968482</v>
      </c>
      <c r="V449" s="19"/>
      <c r="W449" s="19"/>
      <c r="X449" s="53">
        <f t="shared" si="552"/>
        <v>4411.2285471578625</v>
      </c>
      <c r="Y449" s="53">
        <f t="shared" si="553"/>
        <v>-220.56142735789317</v>
      </c>
      <c r="Z449" s="53">
        <f t="shared" si="553"/>
        <v>-3.6580092018307599</v>
      </c>
      <c r="AA449" s="53">
        <f t="shared" si="554"/>
        <v>-64152.368473845505</v>
      </c>
      <c r="AB449" s="53">
        <f t="shared" si="555"/>
        <v>-59965.359363247364</v>
      </c>
      <c r="AC449" s="53">
        <f t="shared" si="556"/>
        <v>475.62509528172114</v>
      </c>
      <c r="AD449" s="53">
        <f t="shared" si="536"/>
        <v>570.72320531741082</v>
      </c>
      <c r="AE449" s="53">
        <f t="shared" si="557"/>
        <v>-58919.011062648235</v>
      </c>
      <c r="AF449" s="19"/>
      <c r="AG449" s="46"/>
      <c r="AH449" s="19"/>
      <c r="AI449" s="55">
        <f t="shared" si="558"/>
        <v>51</v>
      </c>
      <c r="AJ449" s="27">
        <f t="shared" si="559"/>
        <v>30147.740914307513</v>
      </c>
      <c r="AK449" s="27">
        <f t="shared" si="559"/>
        <v>1507.3870457153757</v>
      </c>
      <c r="AL449" s="28">
        <f t="shared" si="560"/>
        <v>25</v>
      </c>
      <c r="AM449" s="27">
        <f t="shared" si="561"/>
        <v>2000000</v>
      </c>
      <c r="AN449" s="56">
        <f t="shared" si="525"/>
        <v>7.9260000000000002</v>
      </c>
      <c r="AO449" s="52">
        <f t="shared" si="562"/>
        <v>15852</v>
      </c>
      <c r="AP449" s="28"/>
      <c r="AQ449" s="9">
        <f t="shared" si="578"/>
        <v>153.8436969902979</v>
      </c>
      <c r="AR449" s="9">
        <f t="shared" si="563"/>
        <v>0</v>
      </c>
      <c r="AS449" s="30">
        <f t="shared" si="564"/>
        <v>0.23121223158218335</v>
      </c>
      <c r="AT449" s="30">
        <f t="shared" si="565"/>
        <v>3.5570544495980003E-2</v>
      </c>
      <c r="AU449" s="30">
        <f t="shared" si="566"/>
        <v>0</v>
      </c>
      <c r="AV449" s="30">
        <f t="shared" si="567"/>
        <v>0.19564168708620333</v>
      </c>
      <c r="AW449" s="28"/>
      <c r="AX449" s="52">
        <f t="shared" si="568"/>
        <v>3578.7029204290338</v>
      </c>
      <c r="AY449" s="52">
        <f t="shared" si="569"/>
        <v>3101.3120236904952</v>
      </c>
      <c r="AZ449" s="19"/>
      <c r="BA449" s="19"/>
      <c r="BB449" s="53">
        <f t="shared" si="570"/>
        <v>4411.2285471578625</v>
      </c>
      <c r="BC449" s="53">
        <f t="shared" si="571"/>
        <v>-220.56142735789317</v>
      </c>
      <c r="BD449" s="53">
        <f t="shared" si="571"/>
        <v>-3.6580092018307599</v>
      </c>
      <c r="BE449" s="53">
        <f t="shared" si="572"/>
        <v>-71141.088991960001</v>
      </c>
      <c r="BF449" s="53">
        <f t="shared" si="573"/>
        <v>-66954.07988136186</v>
      </c>
      <c r="BG449" s="53">
        <f t="shared" si="574"/>
        <v>475.62509528172114</v>
      </c>
      <c r="BH449" s="53">
        <f t="shared" si="541"/>
        <v>637.83524167749556</v>
      </c>
      <c r="BI449" s="53">
        <f t="shared" si="575"/>
        <v>-65840.619544402638</v>
      </c>
    </row>
    <row r="450" spans="1:61" x14ac:dyDescent="0.2">
      <c r="A450" s="34"/>
      <c r="B450" s="89"/>
      <c r="C450" s="91"/>
      <c r="D450" s="19"/>
      <c r="E450" s="55">
        <f t="shared" si="546"/>
        <v>52</v>
      </c>
      <c r="F450" s="27">
        <f t="shared" si="542"/>
        <v>30147.740914307513</v>
      </c>
      <c r="G450" s="27">
        <f t="shared" si="543"/>
        <v>1507.3870457153757</v>
      </c>
      <c r="H450" s="28">
        <f t="shared" si="544"/>
        <v>25</v>
      </c>
      <c r="I450" s="27">
        <f t="shared" si="517"/>
        <v>2000000</v>
      </c>
      <c r="J450" s="56">
        <f t="shared" si="576"/>
        <v>8.1039999999999992</v>
      </c>
      <c r="K450" s="52">
        <f t="shared" si="547"/>
        <v>16207.999999999998</v>
      </c>
      <c r="L450" s="28"/>
      <c r="M450" s="96">
        <f t="shared" si="577"/>
        <v>196.37191159883102</v>
      </c>
      <c r="N450" s="9">
        <v>0</v>
      </c>
      <c r="O450" s="30">
        <f t="shared" si="534"/>
        <v>0.1463203680732304</v>
      </c>
      <c r="P450" s="30">
        <f t="shared" si="548"/>
        <v>2.8733210384384814E-2</v>
      </c>
      <c r="Q450" s="30">
        <f t="shared" si="549"/>
        <v>0</v>
      </c>
      <c r="R450" s="30">
        <f t="shared" si="550"/>
        <v>0.11758715768884559</v>
      </c>
      <c r="S450" s="28"/>
      <c r="T450" s="52">
        <f t="shared" si="551"/>
        <v>2319.4704746968482</v>
      </c>
      <c r="U450" s="52">
        <f t="shared" si="545"/>
        <v>1905.8526518208091</v>
      </c>
      <c r="V450" s="19"/>
      <c r="W450" s="19"/>
      <c r="X450" s="53">
        <f t="shared" si="552"/>
        <v>3544.9871648531393</v>
      </c>
      <c r="Y450" s="53">
        <f t="shared" si="553"/>
        <v>-177.249358242657</v>
      </c>
      <c r="Z450" s="53">
        <f t="shared" si="553"/>
        <v>-2.9396789422211396</v>
      </c>
      <c r="AA450" s="53">
        <f t="shared" si="554"/>
        <v>-57466.420768769625</v>
      </c>
      <c r="AB450" s="53">
        <f t="shared" si="555"/>
        <v>-54101.622641101363</v>
      </c>
      <c r="AC450" s="53">
        <f t="shared" si="556"/>
        <v>456.38162148962988</v>
      </c>
      <c r="AD450" s="53">
        <f t="shared" si="536"/>
        <v>466.89781150789344</v>
      </c>
      <c r="AE450" s="53">
        <f t="shared" si="557"/>
        <v>-53178.343208103841</v>
      </c>
      <c r="AF450" s="19"/>
      <c r="AG450" s="46"/>
      <c r="AH450" s="19"/>
      <c r="AI450" s="55">
        <f t="shared" si="558"/>
        <v>52</v>
      </c>
      <c r="AJ450" s="27">
        <f t="shared" si="559"/>
        <v>30147.740914307513</v>
      </c>
      <c r="AK450" s="27">
        <f t="shared" si="559"/>
        <v>1507.3870457153757</v>
      </c>
      <c r="AL450" s="28">
        <f t="shared" si="560"/>
        <v>25</v>
      </c>
      <c r="AM450" s="27">
        <f t="shared" si="561"/>
        <v>2000000</v>
      </c>
      <c r="AN450" s="56">
        <f t="shared" si="525"/>
        <v>8.1039999999999992</v>
      </c>
      <c r="AO450" s="52">
        <f t="shared" si="562"/>
        <v>16207.999999999998</v>
      </c>
      <c r="AP450" s="28"/>
      <c r="AQ450" s="9">
        <f t="shared" si="578"/>
        <v>168.0207168617498</v>
      </c>
      <c r="AR450" s="9">
        <f t="shared" si="563"/>
        <v>0</v>
      </c>
      <c r="AS450" s="30">
        <f t="shared" si="564"/>
        <v>0.19564168708620333</v>
      </c>
      <c r="AT450" s="30">
        <f t="shared" si="565"/>
        <v>3.2871856512266019E-2</v>
      </c>
      <c r="AU450" s="30">
        <f t="shared" si="566"/>
        <v>0</v>
      </c>
      <c r="AV450" s="30">
        <f t="shared" si="567"/>
        <v>0.16276983057393732</v>
      </c>
      <c r="AW450" s="28"/>
      <c r="AX450" s="52">
        <f t="shared" si="568"/>
        <v>3101.3120236904952</v>
      </c>
      <c r="AY450" s="52">
        <f t="shared" si="569"/>
        <v>2638.1734139423756</v>
      </c>
      <c r="AZ450" s="19"/>
      <c r="BA450" s="19"/>
      <c r="BB450" s="53">
        <f t="shared" si="570"/>
        <v>3544.9871648531393</v>
      </c>
      <c r="BC450" s="53">
        <f t="shared" si="571"/>
        <v>-177.249358242657</v>
      </c>
      <c r="BD450" s="53">
        <f t="shared" si="571"/>
        <v>-2.9396789422211396</v>
      </c>
      <c r="BE450" s="53">
        <f t="shared" si="572"/>
        <v>-65743.713024532044</v>
      </c>
      <c r="BF450" s="53">
        <f t="shared" si="573"/>
        <v>-62378.914896863782</v>
      </c>
      <c r="BG450" s="53">
        <f t="shared" si="574"/>
        <v>456.38162148962988</v>
      </c>
      <c r="BH450" s="53">
        <f t="shared" si="541"/>
        <v>531.08397985535601</v>
      </c>
      <c r="BI450" s="53">
        <f t="shared" si="575"/>
        <v>-61391.449295518796</v>
      </c>
    </row>
    <row r="451" spans="1:61" x14ac:dyDescent="0.2">
      <c r="A451" s="34"/>
      <c r="B451" s="89"/>
      <c r="C451" s="91"/>
      <c r="D451" s="19"/>
      <c r="E451" s="55">
        <f t="shared" si="546"/>
        <v>53</v>
      </c>
      <c r="F451" s="27">
        <f t="shared" si="542"/>
        <v>30147.740914307513</v>
      </c>
      <c r="G451" s="27">
        <f t="shared" si="543"/>
        <v>1507.3870457153757</v>
      </c>
      <c r="H451" s="28">
        <f t="shared" si="544"/>
        <v>25</v>
      </c>
      <c r="I451" s="27">
        <f t="shared" si="517"/>
        <v>2000000</v>
      </c>
      <c r="J451" s="56">
        <f t="shared" si="576"/>
        <v>8.2720000000000002</v>
      </c>
      <c r="K451" s="52">
        <f t="shared" si="547"/>
        <v>16544</v>
      </c>
      <c r="L451" s="28"/>
      <c r="M451" s="96">
        <f t="shared" si="577"/>
        <v>213.89645519453623</v>
      </c>
      <c r="N451" s="9">
        <v>0</v>
      </c>
      <c r="O451" s="30">
        <f t="shared" si="534"/>
        <v>0.11758715768884559</v>
      </c>
      <c r="P451" s="30">
        <f t="shared" si="548"/>
        <v>2.5151476206045027E-2</v>
      </c>
      <c r="Q451" s="30">
        <f t="shared" si="549"/>
        <v>0</v>
      </c>
      <c r="R451" s="30">
        <f t="shared" si="550"/>
        <v>9.2435681482800569E-2</v>
      </c>
      <c r="S451" s="28"/>
      <c r="T451" s="52">
        <f t="shared" si="551"/>
        <v>1905.8526518208091</v>
      </c>
      <c r="U451" s="52">
        <f t="shared" si="545"/>
        <v>1529.2559144514526</v>
      </c>
      <c r="V451" s="19"/>
      <c r="W451" s="19"/>
      <c r="X451" s="53">
        <f t="shared" si="552"/>
        <v>2786.7269765809242</v>
      </c>
      <c r="Y451" s="53">
        <f t="shared" si="553"/>
        <v>-139.33634882904622</v>
      </c>
      <c r="Z451" s="53">
        <f t="shared" si="553"/>
        <v>-2.3108920370700141</v>
      </c>
      <c r="AA451" s="53">
        <f t="shared" si="554"/>
        <v>-50302.952412090053</v>
      </c>
      <c r="AB451" s="53">
        <f t="shared" si="555"/>
        <v>-47657.872676375242</v>
      </c>
      <c r="AC451" s="53">
        <f t="shared" si="556"/>
        <v>426.19858892665661</v>
      </c>
      <c r="AD451" s="53">
        <f t="shared" si="536"/>
        <v>373.80366910121779</v>
      </c>
      <c r="AE451" s="53">
        <f t="shared" si="557"/>
        <v>-46857.870418347367</v>
      </c>
      <c r="AF451" s="19"/>
      <c r="AG451" s="46"/>
      <c r="AH451" s="19"/>
      <c r="AI451" s="55">
        <f t="shared" si="558"/>
        <v>53</v>
      </c>
      <c r="AJ451" s="27">
        <f t="shared" si="559"/>
        <v>30147.740914307513</v>
      </c>
      <c r="AK451" s="27">
        <f t="shared" si="559"/>
        <v>1507.3870457153757</v>
      </c>
      <c r="AL451" s="28">
        <f t="shared" si="560"/>
        <v>25</v>
      </c>
      <c r="AM451" s="27">
        <f t="shared" si="561"/>
        <v>2000000</v>
      </c>
      <c r="AN451" s="56">
        <f t="shared" si="525"/>
        <v>8.2720000000000002</v>
      </c>
      <c r="AO451" s="52">
        <f t="shared" si="562"/>
        <v>16544</v>
      </c>
      <c r="AP451" s="28"/>
      <c r="AQ451" s="9">
        <f t="shared" si="578"/>
        <v>183.01515447582509</v>
      </c>
      <c r="AR451" s="9">
        <f t="shared" si="563"/>
        <v>0</v>
      </c>
      <c r="AS451" s="30">
        <f t="shared" si="564"/>
        <v>0.16276983057393732</v>
      </c>
      <c r="AT451" s="30">
        <f t="shared" si="565"/>
        <v>2.9789345686493014E-2</v>
      </c>
      <c r="AU451" s="30">
        <f t="shared" si="566"/>
        <v>0</v>
      </c>
      <c r="AV451" s="30">
        <f t="shared" si="567"/>
        <v>0.13298048488744429</v>
      </c>
      <c r="AW451" s="28"/>
      <c r="AX451" s="52">
        <f t="shared" si="568"/>
        <v>2638.1734139423756</v>
      </c>
      <c r="AY451" s="52">
        <f t="shared" si="569"/>
        <v>2200.0291419778782</v>
      </c>
      <c r="AZ451" s="19"/>
      <c r="BA451" s="19"/>
      <c r="BB451" s="53">
        <f t="shared" si="570"/>
        <v>2786.7269765809242</v>
      </c>
      <c r="BC451" s="53">
        <f t="shared" si="571"/>
        <v>-139.33634882904622</v>
      </c>
      <c r="BD451" s="53">
        <f t="shared" si="571"/>
        <v>-2.3108920370700141</v>
      </c>
      <c r="BE451" s="53">
        <f t="shared" si="572"/>
        <v>-59578.691372986024</v>
      </c>
      <c r="BF451" s="53">
        <f t="shared" si="573"/>
        <v>-56933.611637271213</v>
      </c>
      <c r="BG451" s="53">
        <f t="shared" si="574"/>
        <v>426.19858892665661</v>
      </c>
      <c r="BH451" s="53">
        <f t="shared" si="541"/>
        <v>433.92437230812664</v>
      </c>
      <c r="BI451" s="53">
        <f t="shared" si="575"/>
        <v>-56073.488676036432</v>
      </c>
    </row>
    <row r="452" spans="1:61" x14ac:dyDescent="0.2">
      <c r="A452" s="34"/>
      <c r="B452" s="89"/>
      <c r="C452" s="91"/>
      <c r="D452" s="19"/>
      <c r="E452" s="55">
        <f t="shared" si="546"/>
        <v>54</v>
      </c>
      <c r="F452" s="27">
        <f t="shared" si="542"/>
        <v>30147.740914307513</v>
      </c>
      <c r="G452" s="27">
        <f t="shared" si="543"/>
        <v>1507.3870457153757</v>
      </c>
      <c r="H452" s="28">
        <f t="shared" si="544"/>
        <v>25</v>
      </c>
      <c r="I452" s="27">
        <f t="shared" si="517"/>
        <v>2000000</v>
      </c>
      <c r="J452" s="56">
        <f t="shared" si="576"/>
        <v>8.4280000000000008</v>
      </c>
      <c r="K452" s="52">
        <f t="shared" si="547"/>
        <v>16856</v>
      </c>
      <c r="L452" s="28"/>
      <c r="M452" s="96">
        <f t="shared" si="577"/>
        <v>232.40600338714106</v>
      </c>
      <c r="N452" s="9">
        <v>0</v>
      </c>
      <c r="O452" s="30">
        <f t="shared" si="534"/>
        <v>9.2435681482800569E-2</v>
      </c>
      <c r="P452" s="30">
        <f t="shared" si="548"/>
        <v>2.1482607303784439E-2</v>
      </c>
      <c r="Q452" s="30">
        <f t="shared" si="549"/>
        <v>0</v>
      </c>
      <c r="R452" s="30">
        <f t="shared" si="550"/>
        <v>7.0953074179016126E-2</v>
      </c>
      <c r="S452" s="28"/>
      <c r="T452" s="52">
        <f t="shared" si="551"/>
        <v>1529.2559144514526</v>
      </c>
      <c r="U452" s="52">
        <f t="shared" si="545"/>
        <v>1195.9850183614958</v>
      </c>
      <c r="V452" s="19"/>
      <c r="W452" s="19"/>
      <c r="X452" s="53">
        <f t="shared" si="552"/>
        <v>2139.0748974226203</v>
      </c>
      <c r="Y452" s="53">
        <f t="shared" si="553"/>
        <v>-106.95374487113102</v>
      </c>
      <c r="Z452" s="53">
        <f t="shared" si="553"/>
        <v>-1.7738268544754032</v>
      </c>
      <c r="AA452" s="53">
        <f t="shared" si="554"/>
        <v>-42965.21460756888</v>
      </c>
      <c r="AB452" s="53">
        <f t="shared" si="555"/>
        <v>-40934.867281871862</v>
      </c>
      <c r="AC452" s="53">
        <f t="shared" si="556"/>
        <v>387.266089730175</v>
      </c>
      <c r="AD452" s="53">
        <f t="shared" si="536"/>
        <v>292.37528789007928</v>
      </c>
      <c r="AE452" s="53">
        <f t="shared" si="557"/>
        <v>-40255.225904251609</v>
      </c>
      <c r="AF452" s="19"/>
      <c r="AG452" s="46"/>
      <c r="AH452" s="19"/>
      <c r="AI452" s="55">
        <f t="shared" si="558"/>
        <v>54</v>
      </c>
      <c r="AJ452" s="27">
        <f t="shared" si="559"/>
        <v>30147.740914307513</v>
      </c>
      <c r="AK452" s="27">
        <f t="shared" si="559"/>
        <v>1507.3870457153757</v>
      </c>
      <c r="AL452" s="28">
        <f t="shared" si="560"/>
        <v>25</v>
      </c>
      <c r="AM452" s="27">
        <f t="shared" si="561"/>
        <v>2000000</v>
      </c>
      <c r="AN452" s="56">
        <f t="shared" si="525"/>
        <v>8.4280000000000008</v>
      </c>
      <c r="AO452" s="52">
        <f t="shared" si="562"/>
        <v>16856</v>
      </c>
      <c r="AP452" s="28"/>
      <c r="AQ452" s="9">
        <f t="shared" si="578"/>
        <v>198.85238664812258</v>
      </c>
      <c r="AR452" s="9">
        <f t="shared" si="563"/>
        <v>0</v>
      </c>
      <c r="AS452" s="30">
        <f t="shared" si="564"/>
        <v>0.13298048488744429</v>
      </c>
      <c r="AT452" s="30">
        <f t="shared" si="565"/>
        <v>2.6443486797492893E-2</v>
      </c>
      <c r="AU452" s="30">
        <f t="shared" si="566"/>
        <v>0</v>
      </c>
      <c r="AV452" s="30">
        <f t="shared" si="567"/>
        <v>0.1065369980899514</v>
      </c>
      <c r="AW452" s="28"/>
      <c r="AX452" s="52">
        <f t="shared" si="568"/>
        <v>2200.0291419778782</v>
      </c>
      <c r="AY452" s="52">
        <f t="shared" si="569"/>
        <v>1795.7876398042208</v>
      </c>
      <c r="AZ452" s="19"/>
      <c r="BA452" s="19"/>
      <c r="BB452" s="53">
        <f t="shared" si="570"/>
        <v>2139.0748974226203</v>
      </c>
      <c r="BC452" s="53">
        <f t="shared" si="571"/>
        <v>-106.95374487113102</v>
      </c>
      <c r="BD452" s="53">
        <f t="shared" si="571"/>
        <v>-1.7738268544754032</v>
      </c>
      <c r="BE452" s="53">
        <f t="shared" si="572"/>
        <v>-52886.973594985786</v>
      </c>
      <c r="BF452" s="53">
        <f t="shared" si="573"/>
        <v>-50856.626269288769</v>
      </c>
      <c r="BG452" s="53">
        <f t="shared" si="574"/>
        <v>387.266089730175</v>
      </c>
      <c r="BH452" s="53">
        <f t="shared" si="541"/>
        <v>347.44317646724647</v>
      </c>
      <c r="BI452" s="53">
        <f t="shared" si="575"/>
        <v>-50121.917003091345</v>
      </c>
    </row>
    <row r="453" spans="1:61" x14ac:dyDescent="0.2">
      <c r="A453" s="34"/>
      <c r="B453" s="89"/>
      <c r="C453" s="91"/>
      <c r="D453" s="19"/>
      <c r="E453" s="55">
        <f t="shared" si="546"/>
        <v>55</v>
      </c>
      <c r="F453" s="27">
        <f t="shared" si="542"/>
        <v>30147.740914307513</v>
      </c>
      <c r="G453" s="27">
        <f t="shared" si="543"/>
        <v>1507.3870457153757</v>
      </c>
      <c r="H453" s="28">
        <f t="shared" si="544"/>
        <v>25</v>
      </c>
      <c r="I453" s="27">
        <f t="shared" si="517"/>
        <v>2000000</v>
      </c>
      <c r="J453" s="56">
        <f t="shared" si="576"/>
        <v>8.5719999999999992</v>
      </c>
      <c r="K453" s="52">
        <f t="shared" si="547"/>
        <v>17144</v>
      </c>
      <c r="L453" s="28"/>
      <c r="M453" s="96">
        <f t="shared" si="577"/>
        <v>251.80934606172806</v>
      </c>
      <c r="N453" s="9">
        <v>0</v>
      </c>
      <c r="O453" s="30">
        <f t="shared" si="534"/>
        <v>7.0953074179016126E-2</v>
      </c>
      <c r="P453" s="30">
        <f t="shared" si="548"/>
        <v>1.7866647210087332E-2</v>
      </c>
      <c r="Q453" s="30">
        <f t="shared" si="549"/>
        <v>0</v>
      </c>
      <c r="R453" s="30">
        <f t="shared" si="550"/>
        <v>5.308642696892879E-2</v>
      </c>
      <c r="S453" s="28"/>
      <c r="T453" s="52">
        <f t="shared" si="551"/>
        <v>1195.9850183614958</v>
      </c>
      <c r="U453" s="52">
        <f t="shared" si="545"/>
        <v>910.11370395531515</v>
      </c>
      <c r="V453" s="19"/>
      <c r="W453" s="19"/>
      <c r="X453" s="53">
        <f t="shared" si="552"/>
        <v>1600.4358463255724</v>
      </c>
      <c r="Y453" s="53">
        <f t="shared" si="553"/>
        <v>-80.021792316278621</v>
      </c>
      <c r="Z453" s="53">
        <f t="shared" si="553"/>
        <v>-1.3271606742232198</v>
      </c>
      <c r="AA453" s="53">
        <f t="shared" si="554"/>
        <v>-35733.294420174665</v>
      </c>
      <c r="AB453" s="53">
        <f t="shared" si="555"/>
        <v>-34214.207526839593</v>
      </c>
      <c r="AC453" s="53">
        <f t="shared" si="556"/>
        <v>341.6763433490342</v>
      </c>
      <c r="AD453" s="53">
        <f t="shared" si="536"/>
        <v>223.00586145940326</v>
      </c>
      <c r="AE453" s="53">
        <f t="shared" si="557"/>
        <v>-33649.525322031157</v>
      </c>
      <c r="AF453" s="19"/>
      <c r="AG453" s="46"/>
      <c r="AH453" s="19"/>
      <c r="AI453" s="55">
        <f t="shared" si="558"/>
        <v>55</v>
      </c>
      <c r="AJ453" s="27">
        <f t="shared" si="559"/>
        <v>30147.740914307513</v>
      </c>
      <c r="AK453" s="27">
        <f t="shared" si="559"/>
        <v>1507.3870457153757</v>
      </c>
      <c r="AL453" s="28">
        <f t="shared" si="560"/>
        <v>25</v>
      </c>
      <c r="AM453" s="27">
        <f t="shared" si="561"/>
        <v>2000000</v>
      </c>
      <c r="AN453" s="56">
        <f t="shared" si="525"/>
        <v>8.5719999999999992</v>
      </c>
      <c r="AO453" s="52">
        <f t="shared" si="562"/>
        <v>17144</v>
      </c>
      <c r="AP453" s="28"/>
      <c r="AQ453" s="9">
        <f t="shared" si="578"/>
        <v>215.45437172406611</v>
      </c>
      <c r="AR453" s="9">
        <f t="shared" si="563"/>
        <v>0</v>
      </c>
      <c r="AS453" s="30">
        <f t="shared" si="564"/>
        <v>0.1065369980899514</v>
      </c>
      <c r="AT453" s="30">
        <f t="shared" si="565"/>
        <v>2.295386198883851E-2</v>
      </c>
      <c r="AU453" s="30">
        <f t="shared" si="566"/>
        <v>0</v>
      </c>
      <c r="AV453" s="30">
        <f t="shared" si="567"/>
        <v>8.3583136101112898E-2</v>
      </c>
      <c r="AW453" s="28"/>
      <c r="AX453" s="52">
        <f t="shared" si="568"/>
        <v>1795.7876398042208</v>
      </c>
      <c r="AY453" s="52">
        <f t="shared" si="569"/>
        <v>1432.9492853174795</v>
      </c>
      <c r="AZ453" s="19"/>
      <c r="BA453" s="19"/>
      <c r="BB453" s="53">
        <f t="shared" si="570"/>
        <v>1600.4358463255724</v>
      </c>
      <c r="BC453" s="53">
        <f t="shared" si="571"/>
        <v>-80.021792316278621</v>
      </c>
      <c r="BD453" s="53">
        <f t="shared" si="571"/>
        <v>-1.3271606742232198</v>
      </c>
      <c r="BE453" s="53">
        <f t="shared" si="572"/>
        <v>-45907.723977677022</v>
      </c>
      <c r="BF453" s="53">
        <f t="shared" si="573"/>
        <v>-44388.63708434195</v>
      </c>
      <c r="BG453" s="53">
        <f t="shared" si="574"/>
        <v>341.6763433490342</v>
      </c>
      <c r="BH453" s="53">
        <f t="shared" si="541"/>
        <v>272.24733766993</v>
      </c>
      <c r="BI453" s="53">
        <f t="shared" si="575"/>
        <v>-43774.713403322989</v>
      </c>
    </row>
    <row r="454" spans="1:61" x14ac:dyDescent="0.2">
      <c r="A454" s="34"/>
      <c r="B454" s="89"/>
      <c r="C454" s="91"/>
      <c r="D454" s="19"/>
      <c r="E454" s="55">
        <f t="shared" si="546"/>
        <v>56</v>
      </c>
      <c r="F454" s="27">
        <f t="shared" si="542"/>
        <v>30147.740914307513</v>
      </c>
      <c r="G454" s="27">
        <f t="shared" si="543"/>
        <v>1507.3870457153757</v>
      </c>
      <c r="H454" s="28">
        <f t="shared" si="544"/>
        <v>25</v>
      </c>
      <c r="I454" s="27">
        <f t="shared" si="517"/>
        <v>2000000</v>
      </c>
      <c r="J454" s="56">
        <f t="shared" si="576"/>
        <v>8.7010000000000005</v>
      </c>
      <c r="K454" s="52">
        <f t="shared" si="547"/>
        <v>17402</v>
      </c>
      <c r="L454" s="28"/>
      <c r="M454" s="96">
        <f t="shared" si="577"/>
        <v>272.05891244663275</v>
      </c>
      <c r="N454" s="9">
        <v>0</v>
      </c>
      <c r="O454" s="30">
        <f t="shared" si="534"/>
        <v>5.308642696892879E-2</v>
      </c>
      <c r="P454" s="30">
        <f t="shared" si="548"/>
        <v>1.444263558684436E-2</v>
      </c>
      <c r="Q454" s="30">
        <f t="shared" si="549"/>
        <v>0</v>
      </c>
      <c r="R454" s="30">
        <f t="shared" si="550"/>
        <v>3.864379138208443E-2</v>
      </c>
      <c r="S454" s="28"/>
      <c r="T454" s="52">
        <f t="shared" si="551"/>
        <v>910.11370395531515</v>
      </c>
      <c r="U454" s="52">
        <f t="shared" si="545"/>
        <v>672.47925763103331</v>
      </c>
      <c r="V454" s="19"/>
      <c r="W454" s="19"/>
      <c r="X454" s="53">
        <f t="shared" si="552"/>
        <v>1165.0230105336309</v>
      </c>
      <c r="Y454" s="53">
        <f t="shared" si="553"/>
        <v>-58.251150526681549</v>
      </c>
      <c r="Z454" s="53">
        <f t="shared" si="553"/>
        <v>-0.96609478455211073</v>
      </c>
      <c r="AA454" s="53">
        <f t="shared" si="554"/>
        <v>-28885.271173688721</v>
      </c>
      <c r="AB454" s="53">
        <f t="shared" si="555"/>
        <v>-27779.465408466323</v>
      </c>
      <c r="AC454" s="53">
        <f t="shared" si="556"/>
        <v>292.60950161175339</v>
      </c>
      <c r="AD454" s="53">
        <f t="shared" si="536"/>
        <v>165.57850694003048</v>
      </c>
      <c r="AE454" s="53">
        <f t="shared" si="557"/>
        <v>-27321.277399914539</v>
      </c>
      <c r="AF454" s="19"/>
      <c r="AG454" s="46"/>
      <c r="AH454" s="19"/>
      <c r="AI454" s="55">
        <f t="shared" si="558"/>
        <v>56</v>
      </c>
      <c r="AJ454" s="27">
        <f t="shared" si="559"/>
        <v>30147.740914307513</v>
      </c>
      <c r="AK454" s="27">
        <f t="shared" si="559"/>
        <v>1507.3870457153757</v>
      </c>
      <c r="AL454" s="28">
        <f t="shared" si="560"/>
        <v>25</v>
      </c>
      <c r="AM454" s="27">
        <f t="shared" si="561"/>
        <v>2000000</v>
      </c>
      <c r="AN454" s="56">
        <f t="shared" si="525"/>
        <v>8.7010000000000005</v>
      </c>
      <c r="AO454" s="52">
        <f t="shared" si="562"/>
        <v>17402</v>
      </c>
      <c r="AP454" s="28"/>
      <c r="AQ454" s="9">
        <f t="shared" si="578"/>
        <v>232.78040696215015</v>
      </c>
      <c r="AR454" s="9">
        <f t="shared" si="563"/>
        <v>0</v>
      </c>
      <c r="AS454" s="30">
        <f t="shared" si="564"/>
        <v>8.3583136101112898E-2</v>
      </c>
      <c r="AT454" s="30">
        <f t="shared" si="565"/>
        <v>1.9456516436789844E-2</v>
      </c>
      <c r="AU454" s="30">
        <f t="shared" si="566"/>
        <v>0</v>
      </c>
      <c r="AV454" s="30">
        <f t="shared" si="567"/>
        <v>6.4126619664323051E-2</v>
      </c>
      <c r="AW454" s="28"/>
      <c r="AX454" s="52">
        <f t="shared" si="568"/>
        <v>1432.9492853174795</v>
      </c>
      <c r="AY454" s="52">
        <f t="shared" si="569"/>
        <v>1115.9314353985496</v>
      </c>
      <c r="AZ454" s="19"/>
      <c r="BA454" s="19"/>
      <c r="BB454" s="53">
        <f t="shared" si="570"/>
        <v>1165.0230105336309</v>
      </c>
      <c r="BC454" s="53">
        <f t="shared" si="571"/>
        <v>-58.251150526681549</v>
      </c>
      <c r="BD454" s="53">
        <f t="shared" si="571"/>
        <v>-0.96609478455211073</v>
      </c>
      <c r="BE454" s="53">
        <f t="shared" si="572"/>
        <v>-38913.032873579687</v>
      </c>
      <c r="BF454" s="53">
        <f t="shared" si="573"/>
        <v>-37807.227108357292</v>
      </c>
      <c r="BG454" s="53">
        <f t="shared" si="574"/>
        <v>292.60950161175339</v>
      </c>
      <c r="BH454" s="53">
        <f t="shared" si="541"/>
        <v>208.50128673671787</v>
      </c>
      <c r="BI454" s="53">
        <f t="shared" si="575"/>
        <v>-37306.116320008819</v>
      </c>
    </row>
    <row r="455" spans="1:61" x14ac:dyDescent="0.2">
      <c r="A455" s="34"/>
      <c r="B455" s="89"/>
      <c r="C455" s="91"/>
      <c r="D455" s="19"/>
      <c r="E455" s="55">
        <f t="shared" si="546"/>
        <v>57</v>
      </c>
      <c r="F455" s="27">
        <f t="shared" si="542"/>
        <v>30147.740914307513</v>
      </c>
      <c r="G455" s="27">
        <f t="shared" si="543"/>
        <v>1507.3870457153757</v>
      </c>
      <c r="H455" s="28">
        <f t="shared" si="544"/>
        <v>25</v>
      </c>
      <c r="I455" s="27">
        <f t="shared" si="517"/>
        <v>2000000</v>
      </c>
      <c r="J455" s="56">
        <f t="shared" si="576"/>
        <v>8.8140000000000001</v>
      </c>
      <c r="K455" s="52">
        <f t="shared" si="547"/>
        <v>17628</v>
      </c>
      <c r="L455" s="28"/>
      <c r="M455" s="96">
        <f t="shared" si="577"/>
        <v>293.18193261069382</v>
      </c>
      <c r="N455" s="9">
        <v>0</v>
      </c>
      <c r="O455" s="30">
        <f t="shared" si="534"/>
        <v>3.864379138208443E-2</v>
      </c>
      <c r="P455" s="30">
        <f t="shared" si="548"/>
        <v>1.1329661440803988E-2</v>
      </c>
      <c r="Q455" s="30">
        <f t="shared" si="549"/>
        <v>0</v>
      </c>
      <c r="R455" s="30">
        <f t="shared" si="550"/>
        <v>2.7314129941280442E-2</v>
      </c>
      <c r="S455" s="28"/>
      <c r="T455" s="52">
        <f t="shared" si="551"/>
        <v>672.47925763103331</v>
      </c>
      <c r="U455" s="52">
        <f t="shared" si="545"/>
        <v>481.49348260489165</v>
      </c>
      <c r="V455" s="19"/>
      <c r="W455" s="19"/>
      <c r="X455" s="53">
        <f t="shared" si="552"/>
        <v>823.45931276945225</v>
      </c>
      <c r="Y455" s="53">
        <f t="shared" si="553"/>
        <v>-41.172965638472611</v>
      </c>
      <c r="Z455" s="53">
        <f t="shared" si="553"/>
        <v>-0.68285324853201101</v>
      </c>
      <c r="AA455" s="53">
        <f t="shared" si="554"/>
        <v>-22659.322881607975</v>
      </c>
      <c r="AB455" s="53">
        <f t="shared" si="555"/>
        <v>-21877.719387725527</v>
      </c>
      <c r="AC455" s="53">
        <f t="shared" si="556"/>
        <v>242.59724762991453</v>
      </c>
      <c r="AD455" s="53">
        <f t="shared" si="536"/>
        <v>119.43063160757066</v>
      </c>
      <c r="AE455" s="53">
        <f t="shared" si="557"/>
        <v>-21515.691508488042</v>
      </c>
      <c r="AF455" s="19"/>
      <c r="AG455" s="46"/>
      <c r="AH455" s="19"/>
      <c r="AI455" s="55">
        <f t="shared" si="558"/>
        <v>57</v>
      </c>
      <c r="AJ455" s="27">
        <f t="shared" si="559"/>
        <v>30147.740914307513</v>
      </c>
      <c r="AK455" s="27">
        <f t="shared" si="559"/>
        <v>1507.3870457153757</v>
      </c>
      <c r="AL455" s="28">
        <f t="shared" si="560"/>
        <v>25</v>
      </c>
      <c r="AM455" s="27">
        <f t="shared" si="561"/>
        <v>2000000</v>
      </c>
      <c r="AN455" s="56">
        <f t="shared" si="525"/>
        <v>8.8140000000000001</v>
      </c>
      <c r="AO455" s="52">
        <f t="shared" si="562"/>
        <v>17628</v>
      </c>
      <c r="AP455" s="28"/>
      <c r="AQ455" s="9">
        <f t="shared" si="578"/>
        <v>250.85379109002491</v>
      </c>
      <c r="AR455" s="9">
        <f t="shared" si="563"/>
        <v>0</v>
      </c>
      <c r="AS455" s="30">
        <f t="shared" si="564"/>
        <v>6.4126619664323051E-2</v>
      </c>
      <c r="AT455" s="30">
        <f t="shared" si="565"/>
        <v>1.6086405652583579E-2</v>
      </c>
      <c r="AU455" s="30">
        <f t="shared" si="566"/>
        <v>0</v>
      </c>
      <c r="AV455" s="30">
        <f t="shared" si="567"/>
        <v>4.8040214011739468E-2</v>
      </c>
      <c r="AW455" s="28"/>
      <c r="AX455" s="52">
        <f t="shared" si="568"/>
        <v>1115.9314353985496</v>
      </c>
      <c r="AY455" s="52">
        <f t="shared" si="569"/>
        <v>846.8528925989433</v>
      </c>
      <c r="AZ455" s="19"/>
      <c r="BA455" s="19"/>
      <c r="BB455" s="53">
        <f t="shared" si="570"/>
        <v>823.45931276945225</v>
      </c>
      <c r="BC455" s="53">
        <f t="shared" si="571"/>
        <v>-41.172965638472611</v>
      </c>
      <c r="BD455" s="53">
        <f t="shared" si="571"/>
        <v>-0.68285324853201101</v>
      </c>
      <c r="BE455" s="53">
        <f t="shared" si="572"/>
        <v>-32172.811305167157</v>
      </c>
      <c r="BF455" s="53">
        <f t="shared" si="573"/>
        <v>-31391.207811284708</v>
      </c>
      <c r="BG455" s="53">
        <f t="shared" si="574"/>
        <v>242.59724762991453</v>
      </c>
      <c r="BH455" s="53">
        <f t="shared" si="541"/>
        <v>155.8363408882704</v>
      </c>
      <c r="BI455" s="53">
        <f t="shared" si="575"/>
        <v>-30992.774222766526</v>
      </c>
    </row>
    <row r="456" spans="1:61" x14ac:dyDescent="0.2">
      <c r="A456" s="34"/>
      <c r="B456" s="89"/>
      <c r="C456" s="91"/>
      <c r="D456" s="19"/>
      <c r="E456" s="55">
        <f t="shared" si="546"/>
        <v>58</v>
      </c>
      <c r="F456" s="27">
        <f t="shared" si="542"/>
        <v>30147.740914307513</v>
      </c>
      <c r="G456" s="27">
        <f t="shared" si="543"/>
        <v>1507.3870457153757</v>
      </c>
      <c r="H456" s="28">
        <f t="shared" si="544"/>
        <v>25</v>
      </c>
      <c r="I456" s="27">
        <f t="shared" si="517"/>
        <v>2000000</v>
      </c>
      <c r="J456" s="56">
        <f t="shared" si="576"/>
        <v>8.91</v>
      </c>
      <c r="K456" s="52">
        <f t="shared" si="547"/>
        <v>17820</v>
      </c>
      <c r="L456" s="28"/>
      <c r="M456" s="96">
        <f t="shared" si="577"/>
        <v>315.01121529154761</v>
      </c>
      <c r="N456" s="9">
        <v>0</v>
      </c>
      <c r="O456" s="30">
        <f t="shared" si="534"/>
        <v>2.7314129941280442E-2</v>
      </c>
      <c r="P456" s="30">
        <f t="shared" si="548"/>
        <v>8.6042572674340009E-3</v>
      </c>
      <c r="Q456" s="30">
        <f t="shared" si="549"/>
        <v>0</v>
      </c>
      <c r="R456" s="30">
        <f t="shared" si="550"/>
        <v>1.8709872673846439E-2</v>
      </c>
      <c r="S456" s="28"/>
      <c r="T456" s="52">
        <f t="shared" si="551"/>
        <v>481.49348260489165</v>
      </c>
      <c r="U456" s="52">
        <f t="shared" si="545"/>
        <v>333.40993104794353</v>
      </c>
      <c r="V456" s="19"/>
      <c r="W456" s="19"/>
      <c r="X456" s="53">
        <f t="shared" si="552"/>
        <v>564.06039391080435</v>
      </c>
      <c r="Y456" s="53">
        <f t="shared" si="553"/>
        <v>-28.20301969554022</v>
      </c>
      <c r="Z456" s="53">
        <f t="shared" si="553"/>
        <v>-0.46774681684616098</v>
      </c>
      <c r="AA456" s="53">
        <f t="shared" si="554"/>
        <v>-17208.514534868002</v>
      </c>
      <c r="AB456" s="53">
        <f t="shared" si="555"/>
        <v>-16673.124907469584</v>
      </c>
      <c r="AC456" s="53">
        <f t="shared" si="556"/>
        <v>194.4749589297669</v>
      </c>
      <c r="AD456" s="53">
        <f t="shared" si="536"/>
        <v>83.520571973112609</v>
      </c>
      <c r="AE456" s="53">
        <f t="shared" si="557"/>
        <v>-16395.129376566703</v>
      </c>
      <c r="AF456" s="19"/>
      <c r="AG456" s="46"/>
      <c r="AH456" s="19"/>
      <c r="AI456" s="55">
        <f t="shared" si="558"/>
        <v>58</v>
      </c>
      <c r="AJ456" s="27">
        <f t="shared" si="559"/>
        <v>30147.740914307513</v>
      </c>
      <c r="AK456" s="27">
        <f t="shared" si="559"/>
        <v>1507.3870457153757</v>
      </c>
      <c r="AL456" s="28">
        <f t="shared" si="560"/>
        <v>25</v>
      </c>
      <c r="AM456" s="27">
        <f t="shared" si="561"/>
        <v>2000000</v>
      </c>
      <c r="AN456" s="56">
        <f t="shared" si="525"/>
        <v>8.91</v>
      </c>
      <c r="AO456" s="52">
        <f t="shared" si="562"/>
        <v>17820</v>
      </c>
      <c r="AP456" s="28"/>
      <c r="AQ456" s="9">
        <f t="shared" si="578"/>
        <v>269.53147108383047</v>
      </c>
      <c r="AR456" s="9">
        <f t="shared" si="563"/>
        <v>0</v>
      </c>
      <c r="AS456" s="30">
        <f t="shared" si="564"/>
        <v>4.8040214011739468E-2</v>
      </c>
      <c r="AT456" s="30">
        <f t="shared" si="565"/>
        <v>1.2948349553766184E-2</v>
      </c>
      <c r="AU456" s="30">
        <f t="shared" si="566"/>
        <v>0</v>
      </c>
      <c r="AV456" s="30">
        <f t="shared" si="567"/>
        <v>3.5091864457973285E-2</v>
      </c>
      <c r="AW456" s="28"/>
      <c r="AX456" s="52">
        <f t="shared" si="568"/>
        <v>846.8528925989433</v>
      </c>
      <c r="AY456" s="52">
        <f t="shared" si="569"/>
        <v>625.33702464108399</v>
      </c>
      <c r="AZ456" s="19"/>
      <c r="BA456" s="19"/>
      <c r="BB456" s="53">
        <f t="shared" si="570"/>
        <v>564.06039391080435</v>
      </c>
      <c r="BC456" s="53">
        <f t="shared" si="571"/>
        <v>-28.20301969554022</v>
      </c>
      <c r="BD456" s="53">
        <f t="shared" si="571"/>
        <v>-0.46774681684616098</v>
      </c>
      <c r="BE456" s="53">
        <f t="shared" si="572"/>
        <v>-25896.699107532368</v>
      </c>
      <c r="BF456" s="53">
        <f t="shared" si="573"/>
        <v>-25361.30948013395</v>
      </c>
      <c r="BG456" s="53">
        <f t="shared" si="574"/>
        <v>194.4749589297669</v>
      </c>
      <c r="BH456" s="53">
        <f t="shared" si="541"/>
        <v>113.5151669487735</v>
      </c>
      <c r="BI456" s="53">
        <f t="shared" si="575"/>
        <v>-25053.319354255407</v>
      </c>
    </row>
    <row r="457" spans="1:61" x14ac:dyDescent="0.2">
      <c r="A457" s="34"/>
      <c r="B457" s="89"/>
      <c r="C457" s="91"/>
      <c r="D457" s="19"/>
      <c r="E457" s="55">
        <f t="shared" si="546"/>
        <v>59</v>
      </c>
      <c r="F457" s="27">
        <f t="shared" si="542"/>
        <v>30147.740914307513</v>
      </c>
      <c r="G457" s="27">
        <f t="shared" si="543"/>
        <v>1507.3870457153757</v>
      </c>
      <c r="H457" s="28">
        <f t="shared" si="544"/>
        <v>25</v>
      </c>
      <c r="I457" s="27">
        <f t="shared" si="517"/>
        <v>2000000</v>
      </c>
      <c r="J457" s="56">
        <f t="shared" si="576"/>
        <v>8.9879999999999995</v>
      </c>
      <c r="K457" s="52">
        <f t="shared" si="547"/>
        <v>17976</v>
      </c>
      <c r="L457" s="28"/>
      <c r="M457" s="96">
        <f t="shared" si="577"/>
        <v>337.52251871948664</v>
      </c>
      <c r="N457" s="9">
        <v>0</v>
      </c>
      <c r="O457" s="30">
        <f t="shared" si="534"/>
        <v>1.8709872673846439E-2</v>
      </c>
      <c r="P457" s="30">
        <f t="shared" si="548"/>
        <v>6.3150033497975464E-3</v>
      </c>
      <c r="Q457" s="30">
        <f t="shared" si="549"/>
        <v>0</v>
      </c>
      <c r="R457" s="30">
        <f t="shared" si="550"/>
        <v>1.2394869324048893E-2</v>
      </c>
      <c r="S457" s="28"/>
      <c r="T457" s="52">
        <f t="shared" si="551"/>
        <v>333.40993104794353</v>
      </c>
      <c r="U457" s="52">
        <f t="shared" si="545"/>
        <v>222.8101709691029</v>
      </c>
      <c r="V457" s="19"/>
      <c r="W457" s="19"/>
      <c r="X457" s="53">
        <f t="shared" si="552"/>
        <v>373.6773090481239</v>
      </c>
      <c r="Y457" s="53">
        <f t="shared" si="553"/>
        <v>-18.683865452406199</v>
      </c>
      <c r="Z457" s="53">
        <f t="shared" si="553"/>
        <v>-0.30987173310122235</v>
      </c>
      <c r="AA457" s="53">
        <f t="shared" si="554"/>
        <v>-12630.006699595093</v>
      </c>
      <c r="AB457" s="53">
        <f t="shared" si="555"/>
        <v>-12275.323127732476</v>
      </c>
      <c r="AC457" s="53">
        <f t="shared" si="556"/>
        <v>150.40912436855388</v>
      </c>
      <c r="AD457" s="53">
        <f t="shared" si="536"/>
        <v>56.51525549225881</v>
      </c>
      <c r="AE457" s="53">
        <f t="shared" si="557"/>
        <v>-12068.398747871663</v>
      </c>
      <c r="AF457" s="19"/>
      <c r="AG457" s="46"/>
      <c r="AH457" s="19"/>
      <c r="AI457" s="55">
        <f t="shared" si="558"/>
        <v>59</v>
      </c>
      <c r="AJ457" s="27">
        <f t="shared" si="559"/>
        <v>30147.740914307513</v>
      </c>
      <c r="AK457" s="27">
        <f t="shared" si="559"/>
        <v>1507.3870457153757</v>
      </c>
      <c r="AL457" s="28">
        <f t="shared" si="560"/>
        <v>25</v>
      </c>
      <c r="AM457" s="27">
        <f t="shared" si="561"/>
        <v>2000000</v>
      </c>
      <c r="AN457" s="56">
        <f t="shared" si="525"/>
        <v>8.9879999999999995</v>
      </c>
      <c r="AO457" s="52">
        <f t="shared" si="562"/>
        <v>17976</v>
      </c>
      <c r="AP457" s="28"/>
      <c r="AQ457" s="9">
        <f t="shared" si="578"/>
        <v>288.79270507936076</v>
      </c>
      <c r="AR457" s="9">
        <f t="shared" si="563"/>
        <v>0</v>
      </c>
      <c r="AS457" s="30">
        <f t="shared" si="564"/>
        <v>3.5091864457973285E-2</v>
      </c>
      <c r="AT457" s="30">
        <f t="shared" si="565"/>
        <v>1.0134274463096381E-2</v>
      </c>
      <c r="AU457" s="30">
        <f t="shared" si="566"/>
        <v>0</v>
      </c>
      <c r="AV457" s="30">
        <f t="shared" si="567"/>
        <v>2.4957589994876905E-2</v>
      </c>
      <c r="AW457" s="28"/>
      <c r="AX457" s="52">
        <f t="shared" si="568"/>
        <v>625.33702464108399</v>
      </c>
      <c r="AY457" s="52">
        <f t="shared" si="569"/>
        <v>448.63763774790726</v>
      </c>
      <c r="AZ457" s="19"/>
      <c r="BA457" s="19"/>
      <c r="BB457" s="53">
        <f t="shared" si="570"/>
        <v>373.6773090481239</v>
      </c>
      <c r="BC457" s="53">
        <f t="shared" si="571"/>
        <v>-18.683865452406199</v>
      </c>
      <c r="BD457" s="53">
        <f t="shared" si="571"/>
        <v>-0.30987173310122235</v>
      </c>
      <c r="BE457" s="53">
        <f t="shared" si="572"/>
        <v>-20268.548926192761</v>
      </c>
      <c r="BF457" s="53">
        <f t="shared" si="573"/>
        <v>-19913.865354330144</v>
      </c>
      <c r="BG457" s="53">
        <f t="shared" si="574"/>
        <v>150.40912436855388</v>
      </c>
      <c r="BH457" s="53">
        <f t="shared" si="541"/>
        <v>80.481341201918383</v>
      </c>
      <c r="BI457" s="53">
        <f t="shared" si="575"/>
        <v>-19682.974888759672</v>
      </c>
    </row>
    <row r="458" spans="1:61" x14ac:dyDescent="0.2">
      <c r="A458" s="34"/>
      <c r="B458" s="89"/>
      <c r="C458" s="91"/>
      <c r="D458" s="19"/>
      <c r="E458" s="55">
        <f t="shared" si="546"/>
        <v>60</v>
      </c>
      <c r="F458" s="27">
        <f t="shared" si="542"/>
        <v>30147.740914307513</v>
      </c>
      <c r="G458" s="27">
        <f t="shared" si="543"/>
        <v>1507.3870457153757</v>
      </c>
      <c r="H458" s="28">
        <f t="shared" si="544"/>
        <v>25</v>
      </c>
      <c r="I458" s="27">
        <f t="shared" si="517"/>
        <v>2000000</v>
      </c>
      <c r="J458" s="56">
        <f t="shared" si="576"/>
        <v>9.0459999999999994</v>
      </c>
      <c r="K458" s="52">
        <f t="shared" si="547"/>
        <v>18092</v>
      </c>
      <c r="L458" s="28"/>
      <c r="M458" s="96">
        <f t="shared" si="577"/>
        <v>360.69956359931388</v>
      </c>
      <c r="N458" s="9">
        <v>0</v>
      </c>
      <c r="O458" s="30">
        <f t="shared" si="534"/>
        <v>1.2394869324048893E-2</v>
      </c>
      <c r="P458" s="30">
        <f t="shared" si="548"/>
        <v>4.4708239560549579E-3</v>
      </c>
      <c r="Q458" s="30">
        <f t="shared" si="549"/>
        <v>0</v>
      </c>
      <c r="R458" s="30">
        <f t="shared" si="550"/>
        <v>7.924045367993935E-3</v>
      </c>
      <c r="S458" s="28"/>
      <c r="T458" s="52">
        <f t="shared" si="551"/>
        <v>222.8101709691029</v>
      </c>
      <c r="U458" s="52">
        <f t="shared" si="545"/>
        <v>143.36182879774628</v>
      </c>
      <c r="V458" s="19"/>
      <c r="W458" s="19"/>
      <c r="X458" s="53">
        <f t="shared" si="552"/>
        <v>238.89206674749968</v>
      </c>
      <c r="Y458" s="53">
        <f t="shared" si="553"/>
        <v>-11.944603337374986</v>
      </c>
      <c r="Z458" s="53">
        <f t="shared" si="553"/>
        <v>-0.19810113419984837</v>
      </c>
      <c r="AA458" s="53">
        <f t="shared" si="554"/>
        <v>-8941.6479121099164</v>
      </c>
      <c r="AB458" s="53">
        <f t="shared" si="555"/>
        <v>-8714.8985498339916</v>
      </c>
      <c r="AC458" s="53">
        <f t="shared" si="556"/>
        <v>112.08069537437105</v>
      </c>
      <c r="AD458" s="53">
        <f t="shared" si="536"/>
        <v>36.923362889807436</v>
      </c>
      <c r="AE458" s="53">
        <f t="shared" si="557"/>
        <v>-8565.8944915698139</v>
      </c>
      <c r="AF458" s="19"/>
      <c r="AG458" s="46"/>
      <c r="AH458" s="19"/>
      <c r="AI458" s="55">
        <f t="shared" si="558"/>
        <v>60</v>
      </c>
      <c r="AJ458" s="27">
        <f t="shared" si="559"/>
        <v>30147.740914307513</v>
      </c>
      <c r="AK458" s="27">
        <f t="shared" si="559"/>
        <v>1507.3870457153757</v>
      </c>
      <c r="AL458" s="28">
        <f t="shared" si="560"/>
        <v>25</v>
      </c>
      <c r="AM458" s="27">
        <f t="shared" si="561"/>
        <v>2000000</v>
      </c>
      <c r="AN458" s="56">
        <f t="shared" si="525"/>
        <v>9.0459999999999994</v>
      </c>
      <c r="AO458" s="52">
        <f t="shared" si="562"/>
        <v>18092</v>
      </c>
      <c r="AP458" s="28"/>
      <c r="AQ458" s="9">
        <f t="shared" si="578"/>
        <v>308.62356410466299</v>
      </c>
      <c r="AR458" s="9">
        <f t="shared" si="563"/>
        <v>0</v>
      </c>
      <c r="AS458" s="30">
        <f t="shared" si="564"/>
        <v>2.4957589994876905E-2</v>
      </c>
      <c r="AT458" s="30">
        <f t="shared" si="565"/>
        <v>7.7025003756817888E-3</v>
      </c>
      <c r="AU458" s="30">
        <f t="shared" si="566"/>
        <v>0</v>
      </c>
      <c r="AV458" s="30">
        <f t="shared" si="567"/>
        <v>1.7255089619195117E-2</v>
      </c>
      <c r="AW458" s="28"/>
      <c r="AX458" s="52">
        <f t="shared" si="568"/>
        <v>448.63763774790726</v>
      </c>
      <c r="AY458" s="52">
        <f t="shared" si="569"/>
        <v>312.17908139047807</v>
      </c>
      <c r="AZ458" s="19"/>
      <c r="BA458" s="19"/>
      <c r="BB458" s="53">
        <f t="shared" si="570"/>
        <v>238.89206674749968</v>
      </c>
      <c r="BC458" s="53">
        <f t="shared" si="571"/>
        <v>-11.944603337374986</v>
      </c>
      <c r="BD458" s="53">
        <f t="shared" si="571"/>
        <v>-0.19810113419984837</v>
      </c>
      <c r="BE458" s="53">
        <f t="shared" si="572"/>
        <v>-15405.000751363577</v>
      </c>
      <c r="BF458" s="53">
        <f t="shared" si="573"/>
        <v>-15178.251389087653</v>
      </c>
      <c r="BG458" s="53">
        <f t="shared" si="574"/>
        <v>112.08069537437105</v>
      </c>
      <c r="BH458" s="53">
        <f t="shared" si="541"/>
        <v>55.462924798230794</v>
      </c>
      <c r="BI458" s="53">
        <f t="shared" si="575"/>
        <v>-15010.707768915052</v>
      </c>
    </row>
    <row r="459" spans="1:61" x14ac:dyDescent="0.2">
      <c r="A459" s="34"/>
      <c r="B459" s="89"/>
      <c r="C459" s="91"/>
      <c r="D459" s="19"/>
      <c r="E459" s="55">
        <f t="shared" si="546"/>
        <v>61</v>
      </c>
      <c r="F459" s="27">
        <f t="shared" si="542"/>
        <v>30147.740914307513</v>
      </c>
      <c r="G459" s="27">
        <f t="shared" si="543"/>
        <v>1507.3870457153757</v>
      </c>
      <c r="H459" s="28">
        <f t="shared" si="544"/>
        <v>25</v>
      </c>
      <c r="I459" s="27">
        <f t="shared" si="517"/>
        <v>2000000</v>
      </c>
      <c r="J459" s="56">
        <f t="shared" si="576"/>
        <v>9.0830000000000002</v>
      </c>
      <c r="K459" s="52">
        <f t="shared" si="547"/>
        <v>18166</v>
      </c>
      <c r="L459" s="28"/>
      <c r="M459" s="96">
        <f t="shared" si="577"/>
        <v>384.43413245695046</v>
      </c>
      <c r="N459" s="9">
        <v>0</v>
      </c>
      <c r="O459" s="30">
        <f t="shared" si="534"/>
        <v>7.924045367993935E-3</v>
      </c>
      <c r="P459" s="30">
        <f t="shared" si="548"/>
        <v>3.0462735065942652E-3</v>
      </c>
      <c r="Q459" s="30">
        <f t="shared" si="549"/>
        <v>0</v>
      </c>
      <c r="R459" s="30">
        <f t="shared" si="550"/>
        <v>4.8777718613996698E-3</v>
      </c>
      <c r="S459" s="28"/>
      <c r="T459" s="52">
        <f t="shared" si="551"/>
        <v>143.36182879774628</v>
      </c>
      <c r="U459" s="52">
        <f t="shared" si="545"/>
        <v>88.609603634186399</v>
      </c>
      <c r="V459" s="19"/>
      <c r="W459" s="19"/>
      <c r="X459" s="53">
        <f t="shared" si="552"/>
        <v>147.05380231657674</v>
      </c>
      <c r="Y459" s="53">
        <f t="shared" si="553"/>
        <v>-7.3526901158288371</v>
      </c>
      <c r="Z459" s="53">
        <f t="shared" si="553"/>
        <v>-0.12194429653499175</v>
      </c>
      <c r="AA459" s="53">
        <f t="shared" si="554"/>
        <v>-6092.5470131885304</v>
      </c>
      <c r="AB459" s="53">
        <f t="shared" si="555"/>
        <v>-5952.9678452843173</v>
      </c>
      <c r="AC459" s="53">
        <f t="shared" si="556"/>
        <v>80.299767655714717</v>
      </c>
      <c r="AD459" s="53">
        <f t="shared" si="536"/>
        <v>23.238373053009521</v>
      </c>
      <c r="AE459" s="53">
        <f t="shared" si="557"/>
        <v>-5849.4297045755939</v>
      </c>
      <c r="AF459" s="19"/>
      <c r="AG459" s="46"/>
      <c r="AH459" s="19"/>
      <c r="AI459" s="55">
        <f t="shared" si="558"/>
        <v>61</v>
      </c>
      <c r="AJ459" s="27">
        <f t="shared" si="559"/>
        <v>30147.740914307513</v>
      </c>
      <c r="AK459" s="27">
        <f t="shared" si="559"/>
        <v>1507.3870457153757</v>
      </c>
      <c r="AL459" s="28">
        <f t="shared" si="560"/>
        <v>25</v>
      </c>
      <c r="AM459" s="27">
        <f t="shared" si="561"/>
        <v>2000000</v>
      </c>
      <c r="AN459" s="56">
        <f t="shared" si="525"/>
        <v>9.0830000000000002</v>
      </c>
      <c r="AO459" s="52">
        <f t="shared" si="562"/>
        <v>18166</v>
      </c>
      <c r="AP459" s="28"/>
      <c r="AQ459" s="9">
        <f t="shared" si="578"/>
        <v>328.93145458347828</v>
      </c>
      <c r="AR459" s="9">
        <f t="shared" si="563"/>
        <v>0</v>
      </c>
      <c r="AS459" s="30">
        <f t="shared" si="564"/>
        <v>1.7255089619195117E-2</v>
      </c>
      <c r="AT459" s="30">
        <f t="shared" si="565"/>
        <v>5.6757417274101267E-3</v>
      </c>
      <c r="AU459" s="30">
        <f t="shared" si="566"/>
        <v>0</v>
      </c>
      <c r="AV459" s="30">
        <f t="shared" si="567"/>
        <v>1.157934789178499E-2</v>
      </c>
      <c r="AW459" s="28"/>
      <c r="AX459" s="52">
        <f t="shared" si="568"/>
        <v>312.17908139047807</v>
      </c>
      <c r="AY459" s="52">
        <f t="shared" si="569"/>
        <v>210.35043380216612</v>
      </c>
      <c r="AZ459" s="19"/>
      <c r="BA459" s="19"/>
      <c r="BB459" s="53">
        <f t="shared" si="570"/>
        <v>147.05380231657674</v>
      </c>
      <c r="BC459" s="53">
        <f t="shared" si="571"/>
        <v>-7.3526901158288371</v>
      </c>
      <c r="BD459" s="53">
        <f t="shared" si="571"/>
        <v>-0.12194429653499175</v>
      </c>
      <c r="BE459" s="53">
        <f t="shared" si="572"/>
        <v>-11351.483454820253</v>
      </c>
      <c r="BF459" s="53">
        <f t="shared" si="573"/>
        <v>-11211.90428691604</v>
      </c>
      <c r="BG459" s="53">
        <f t="shared" si="574"/>
        <v>80.299767655714717</v>
      </c>
      <c r="BH459" s="53">
        <f t="shared" si="541"/>
        <v>37.097616794686438</v>
      </c>
      <c r="BI459" s="53">
        <f t="shared" si="575"/>
        <v>-11094.506902465639</v>
      </c>
    </row>
    <row r="460" spans="1:61" x14ac:dyDescent="0.2">
      <c r="A460" s="34"/>
      <c r="B460" s="89"/>
      <c r="C460" s="91"/>
      <c r="D460" s="19"/>
      <c r="E460" s="55">
        <f t="shared" si="546"/>
        <v>62</v>
      </c>
      <c r="F460" s="27">
        <f t="shared" si="542"/>
        <v>30147.740914307513</v>
      </c>
      <c r="G460" s="27">
        <f t="shared" si="543"/>
        <v>1507.3870457153757</v>
      </c>
      <c r="H460" s="28">
        <f t="shared" si="544"/>
        <v>25</v>
      </c>
      <c r="I460" s="27">
        <f t="shared" si="517"/>
        <v>2000000</v>
      </c>
      <c r="J460" s="56">
        <f t="shared" si="576"/>
        <v>9.0980000000000008</v>
      </c>
      <c r="K460" s="52">
        <f t="shared" si="547"/>
        <v>18196</v>
      </c>
      <c r="L460" s="28"/>
      <c r="M460" s="96">
        <f t="shared" si="577"/>
        <v>408.68041796632269</v>
      </c>
      <c r="N460" s="9">
        <v>0</v>
      </c>
      <c r="O460" s="30">
        <f t="shared" si="534"/>
        <v>4.8777718613996698E-3</v>
      </c>
      <c r="P460" s="30">
        <f t="shared" si="548"/>
        <v>1.9934498430611851E-3</v>
      </c>
      <c r="Q460" s="30">
        <f t="shared" si="549"/>
        <v>0</v>
      </c>
      <c r="R460" s="30">
        <f t="shared" si="550"/>
        <v>2.8843220183384847E-3</v>
      </c>
      <c r="S460" s="28"/>
      <c r="T460" s="52">
        <f t="shared" si="551"/>
        <v>88.609603634186399</v>
      </c>
      <c r="U460" s="52">
        <f t="shared" si="545"/>
        <v>52.48312344568707</v>
      </c>
      <c r="V460" s="19"/>
      <c r="W460" s="19"/>
      <c r="X460" s="53">
        <f t="shared" si="552"/>
        <v>86.955792922301157</v>
      </c>
      <c r="Y460" s="53">
        <f t="shared" si="553"/>
        <v>-4.347789646115058</v>
      </c>
      <c r="Z460" s="53">
        <f t="shared" si="553"/>
        <v>-7.2108050458462122E-2</v>
      </c>
      <c r="AA460" s="53">
        <f t="shared" si="554"/>
        <v>-3986.89968612237</v>
      </c>
      <c r="AB460" s="53">
        <f t="shared" si="555"/>
        <v>-3904.3637908966425</v>
      </c>
      <c r="AC460" s="53">
        <f t="shared" si="556"/>
        <v>55.192271364949434</v>
      </c>
      <c r="AD460" s="53">
        <f t="shared" si="536"/>
        <v>14.056303550693144</v>
      </c>
      <c r="AE460" s="53">
        <f t="shared" si="557"/>
        <v>-3835.1152159809999</v>
      </c>
      <c r="AF460" s="19"/>
      <c r="AG460" s="46"/>
      <c r="AH460" s="19"/>
      <c r="AI460" s="55">
        <f t="shared" si="558"/>
        <v>62</v>
      </c>
      <c r="AJ460" s="27">
        <f t="shared" si="559"/>
        <v>30147.740914307513</v>
      </c>
      <c r="AK460" s="27">
        <f t="shared" si="559"/>
        <v>1507.3870457153757</v>
      </c>
      <c r="AL460" s="28">
        <f t="shared" si="560"/>
        <v>25</v>
      </c>
      <c r="AM460" s="27">
        <f t="shared" si="561"/>
        <v>2000000</v>
      </c>
      <c r="AN460" s="56">
        <f t="shared" si="525"/>
        <v>9.0980000000000008</v>
      </c>
      <c r="AO460" s="52">
        <f t="shared" si="562"/>
        <v>18196</v>
      </c>
      <c r="AP460" s="28"/>
      <c r="AQ460" s="9">
        <f t="shared" si="578"/>
        <v>349.67718262243488</v>
      </c>
      <c r="AR460" s="9">
        <f t="shared" si="563"/>
        <v>0</v>
      </c>
      <c r="AS460" s="30">
        <f t="shared" si="564"/>
        <v>1.157934789178499E-2</v>
      </c>
      <c r="AT460" s="30">
        <f t="shared" si="565"/>
        <v>4.0490337474044062E-3</v>
      </c>
      <c r="AU460" s="30">
        <f t="shared" si="566"/>
        <v>0</v>
      </c>
      <c r="AV460" s="30">
        <f t="shared" si="567"/>
        <v>7.5303141443805836E-3</v>
      </c>
      <c r="AW460" s="28"/>
      <c r="AX460" s="52">
        <f t="shared" si="568"/>
        <v>210.35043380216612</v>
      </c>
      <c r="AY460" s="52">
        <f t="shared" si="569"/>
        <v>137.0215961711491</v>
      </c>
      <c r="AZ460" s="19"/>
      <c r="BA460" s="19"/>
      <c r="BB460" s="53">
        <f t="shared" si="570"/>
        <v>86.955792922301157</v>
      </c>
      <c r="BC460" s="53">
        <f t="shared" si="571"/>
        <v>-4.347789646115058</v>
      </c>
      <c r="BD460" s="53">
        <f t="shared" si="571"/>
        <v>-7.2108050458462122E-2</v>
      </c>
      <c r="BE460" s="53">
        <f t="shared" si="572"/>
        <v>-8098.0674948088126</v>
      </c>
      <c r="BF460" s="53">
        <f t="shared" si="573"/>
        <v>-8015.5315995830852</v>
      </c>
      <c r="BG460" s="53">
        <f t="shared" si="574"/>
        <v>55.192271364949434</v>
      </c>
      <c r="BH460" s="53">
        <f t="shared" si="541"/>
        <v>24.050755022324104</v>
      </c>
      <c r="BI460" s="53">
        <f t="shared" si="575"/>
        <v>-7936.2885731958122</v>
      </c>
    </row>
    <row r="461" spans="1:61" x14ac:dyDescent="0.2">
      <c r="A461" s="34"/>
      <c r="B461" s="89"/>
      <c r="C461" s="91"/>
      <c r="D461" s="19"/>
      <c r="E461" s="55">
        <f t="shared" si="546"/>
        <v>63</v>
      </c>
      <c r="F461" s="27">
        <f t="shared" si="542"/>
        <v>30147.740914307513</v>
      </c>
      <c r="G461" s="27">
        <f t="shared" si="543"/>
        <v>1507.3870457153757</v>
      </c>
      <c r="H461" s="28">
        <f t="shared" si="544"/>
        <v>25</v>
      </c>
      <c r="I461" s="27">
        <f t="shared" si="517"/>
        <v>2000000</v>
      </c>
      <c r="J461" s="56">
        <f t="shared" si="576"/>
        <v>9.0879999999999992</v>
      </c>
      <c r="K461" s="52">
        <f t="shared" si="547"/>
        <v>18176</v>
      </c>
      <c r="L461" s="28"/>
      <c r="M461" s="96">
        <f t="shared" si="577"/>
        <v>433.33088999197975</v>
      </c>
      <c r="N461" s="9">
        <v>0</v>
      </c>
      <c r="O461" s="30">
        <f t="shared" si="534"/>
        <v>2.8843220183384847E-3</v>
      </c>
      <c r="P461" s="30">
        <f t="shared" si="548"/>
        <v>1.2498658272300789E-3</v>
      </c>
      <c r="Q461" s="30">
        <f t="shared" si="549"/>
        <v>0</v>
      </c>
      <c r="R461" s="30">
        <f t="shared" si="550"/>
        <v>1.6344561911084059E-3</v>
      </c>
      <c r="S461" s="28"/>
      <c r="T461" s="52">
        <f t="shared" si="551"/>
        <v>52.48312344568707</v>
      </c>
      <c r="U461" s="52">
        <f t="shared" si="545"/>
        <v>29.707875729586384</v>
      </c>
      <c r="V461" s="19"/>
      <c r="W461" s="19"/>
      <c r="X461" s="53">
        <f t="shared" si="552"/>
        <v>49.275161785322105</v>
      </c>
      <c r="Y461" s="53">
        <f t="shared" si="553"/>
        <v>-2.4637580892661055</v>
      </c>
      <c r="Z461" s="53">
        <f t="shared" si="553"/>
        <v>-4.0861404777710143E-2</v>
      </c>
      <c r="AA461" s="53">
        <f t="shared" si="554"/>
        <v>-2499.7316544601576</v>
      </c>
      <c r="AB461" s="53">
        <f t="shared" si="555"/>
        <v>-2452.9611121688795</v>
      </c>
      <c r="AC461" s="53">
        <f t="shared" si="556"/>
        <v>36.330499784708103</v>
      </c>
      <c r="AD461" s="53">
        <f t="shared" si="536"/>
        <v>8.1516967770580759</v>
      </c>
      <c r="AE461" s="53">
        <f t="shared" si="557"/>
        <v>-2408.4789156071133</v>
      </c>
      <c r="AF461" s="19"/>
      <c r="AG461" s="46"/>
      <c r="AH461" s="19"/>
      <c r="AI461" s="55">
        <f t="shared" si="558"/>
        <v>63</v>
      </c>
      <c r="AJ461" s="27">
        <f t="shared" si="559"/>
        <v>30147.740914307513</v>
      </c>
      <c r="AK461" s="27">
        <f t="shared" si="559"/>
        <v>1507.3870457153757</v>
      </c>
      <c r="AL461" s="28">
        <f t="shared" si="560"/>
        <v>25</v>
      </c>
      <c r="AM461" s="27">
        <f t="shared" si="561"/>
        <v>2000000</v>
      </c>
      <c r="AN461" s="56">
        <f t="shared" si="525"/>
        <v>9.0879999999999992</v>
      </c>
      <c r="AO461" s="52">
        <f t="shared" si="562"/>
        <v>18176</v>
      </c>
      <c r="AP461" s="28"/>
      <c r="AQ461" s="9">
        <f t="shared" si="578"/>
        <v>370.76874274938768</v>
      </c>
      <c r="AR461" s="9">
        <f t="shared" si="563"/>
        <v>0</v>
      </c>
      <c r="AS461" s="30">
        <f t="shared" si="564"/>
        <v>7.5303141443805836E-3</v>
      </c>
      <c r="AT461" s="30">
        <f t="shared" si="565"/>
        <v>2.7920051078199203E-3</v>
      </c>
      <c r="AU461" s="30">
        <f t="shared" si="566"/>
        <v>0</v>
      </c>
      <c r="AV461" s="30">
        <f t="shared" si="567"/>
        <v>4.7383090365606638E-3</v>
      </c>
      <c r="AW461" s="28"/>
      <c r="AX461" s="52">
        <f t="shared" si="568"/>
        <v>137.0215961711491</v>
      </c>
      <c r="AY461" s="52">
        <f t="shared" si="569"/>
        <v>86.123505048526624</v>
      </c>
      <c r="AZ461" s="19"/>
      <c r="BA461" s="19"/>
      <c r="BB461" s="53">
        <f t="shared" si="570"/>
        <v>49.275161785322105</v>
      </c>
      <c r="BC461" s="53">
        <f t="shared" si="571"/>
        <v>-2.4637580892661055</v>
      </c>
      <c r="BD461" s="53">
        <f t="shared" si="571"/>
        <v>-4.0861404777710143E-2</v>
      </c>
      <c r="BE461" s="53">
        <f t="shared" si="572"/>
        <v>-5584.0102156398407</v>
      </c>
      <c r="BF461" s="53">
        <f t="shared" si="573"/>
        <v>-5537.2396733485621</v>
      </c>
      <c r="BG461" s="53">
        <f t="shared" si="574"/>
        <v>36.330499784708103</v>
      </c>
      <c r="BH461" s="53">
        <f t="shared" si="541"/>
        <v>15.09197853770158</v>
      </c>
      <c r="BI461" s="53">
        <f t="shared" si="575"/>
        <v>-5485.8171950261521</v>
      </c>
    </row>
    <row r="462" spans="1:61" x14ac:dyDescent="0.2">
      <c r="A462" s="34"/>
      <c r="B462" s="89"/>
      <c r="C462" s="91"/>
      <c r="D462" s="19"/>
      <c r="E462" s="55">
        <f t="shared" si="546"/>
        <v>64</v>
      </c>
      <c r="F462" s="27">
        <f t="shared" si="542"/>
        <v>30147.740914307513</v>
      </c>
      <c r="G462" s="27">
        <f t="shared" si="543"/>
        <v>1507.3870457153757</v>
      </c>
      <c r="H462" s="28">
        <f t="shared" si="544"/>
        <v>25</v>
      </c>
      <c r="I462" s="27">
        <f t="shared" si="517"/>
        <v>2000000</v>
      </c>
      <c r="J462" s="56">
        <f t="shared" ref="J462:J483" si="579">J367</f>
        <v>9.0530000000000008</v>
      </c>
      <c r="K462" s="52">
        <f t="shared" si="547"/>
        <v>18106</v>
      </c>
      <c r="L462" s="28"/>
      <c r="M462" s="96">
        <f t="shared" si="577"/>
        <v>458.27674614469652</v>
      </c>
      <c r="N462" s="9">
        <v>0</v>
      </c>
      <c r="O462" s="30">
        <f t="shared" si="534"/>
        <v>1.6344561911084059E-3</v>
      </c>
      <c r="P462" s="30">
        <f t="shared" si="548"/>
        <v>7.490332649772144E-4</v>
      </c>
      <c r="Q462" s="30">
        <f t="shared" si="549"/>
        <v>0</v>
      </c>
      <c r="R462" s="30">
        <f t="shared" si="550"/>
        <v>8.8542292613119145E-4</v>
      </c>
      <c r="S462" s="28"/>
      <c r="T462" s="52">
        <f t="shared" si="551"/>
        <v>29.707875729586384</v>
      </c>
      <c r="U462" s="52">
        <f t="shared" si="545"/>
        <v>16.031467500531352</v>
      </c>
      <c r="V462" s="19"/>
      <c r="W462" s="19"/>
      <c r="X462" s="53">
        <f t="shared" si="552"/>
        <v>26.693500976591199</v>
      </c>
      <c r="Y462" s="53">
        <f t="shared" si="553"/>
        <v>-1.33467504882956</v>
      </c>
      <c r="Z462" s="53">
        <f t="shared" si="553"/>
        <v>-2.2135573153279787E-2</v>
      </c>
      <c r="AA462" s="53">
        <f t="shared" si="554"/>
        <v>-1498.0665299544289</v>
      </c>
      <c r="AB462" s="53">
        <f t="shared" si="555"/>
        <v>-1472.7298395998205</v>
      </c>
      <c r="AC462" s="53">
        <f t="shared" si="556"/>
        <v>22.831973209111489</v>
      </c>
      <c r="AD462" s="53">
        <f t="shared" si="536"/>
        <v>4.5207633023181186</v>
      </c>
      <c r="AE462" s="53">
        <f t="shared" si="557"/>
        <v>-1445.3771030883909</v>
      </c>
      <c r="AF462" s="19"/>
      <c r="AG462" s="46"/>
      <c r="AH462" s="19"/>
      <c r="AI462" s="55">
        <f t="shared" si="558"/>
        <v>64</v>
      </c>
      <c r="AJ462" s="27">
        <f t="shared" si="559"/>
        <v>30147.740914307513</v>
      </c>
      <c r="AK462" s="27">
        <f t="shared" si="559"/>
        <v>1507.3870457153757</v>
      </c>
      <c r="AL462" s="28">
        <f t="shared" si="560"/>
        <v>25</v>
      </c>
      <c r="AM462" s="27">
        <f t="shared" si="561"/>
        <v>2000000</v>
      </c>
      <c r="AN462" s="56">
        <f t="shared" si="525"/>
        <v>9.0530000000000008</v>
      </c>
      <c r="AO462" s="52">
        <f t="shared" si="562"/>
        <v>18106</v>
      </c>
      <c r="AP462" s="28"/>
      <c r="AQ462" s="9">
        <f t="shared" si="578"/>
        <v>392.11304092005599</v>
      </c>
      <c r="AR462" s="9">
        <f t="shared" si="563"/>
        <v>0</v>
      </c>
      <c r="AS462" s="30">
        <f t="shared" si="564"/>
        <v>4.7383090365606638E-3</v>
      </c>
      <c r="AT462" s="30">
        <f t="shared" si="565"/>
        <v>1.8579527651447828E-3</v>
      </c>
      <c r="AU462" s="30">
        <f t="shared" si="566"/>
        <v>0</v>
      </c>
      <c r="AV462" s="30">
        <f t="shared" si="567"/>
        <v>2.8803562714158808E-3</v>
      </c>
      <c r="AW462" s="28"/>
      <c r="AX462" s="52">
        <f t="shared" si="568"/>
        <v>86.123505048526624</v>
      </c>
      <c r="AY462" s="52">
        <f t="shared" si="569"/>
        <v>52.151730650255935</v>
      </c>
      <c r="AZ462" s="19"/>
      <c r="BA462" s="19"/>
      <c r="BB462" s="53">
        <f t="shared" si="570"/>
        <v>26.693500976591199</v>
      </c>
      <c r="BC462" s="53">
        <f t="shared" si="571"/>
        <v>-1.33467504882956</v>
      </c>
      <c r="BD462" s="53">
        <f t="shared" si="571"/>
        <v>-2.2135573153279787E-2</v>
      </c>
      <c r="BE462" s="53">
        <f t="shared" si="572"/>
        <v>-3715.9055302895654</v>
      </c>
      <c r="BF462" s="53">
        <f t="shared" si="573"/>
        <v>-3690.5688399349569</v>
      </c>
      <c r="BG462" s="53">
        <f t="shared" si="574"/>
        <v>22.831973209111489</v>
      </c>
      <c r="BH462" s="53">
        <f t="shared" si="541"/>
        <v>9.1522683503095799</v>
      </c>
      <c r="BI462" s="53">
        <f t="shared" si="575"/>
        <v>-3658.5845983755362</v>
      </c>
    </row>
    <row r="463" spans="1:61" x14ac:dyDescent="0.2">
      <c r="A463" s="34"/>
      <c r="B463" s="89"/>
      <c r="C463" s="91"/>
      <c r="D463" s="19"/>
      <c r="E463" s="55">
        <f t="shared" si="546"/>
        <v>65</v>
      </c>
      <c r="F463" s="27">
        <f t="shared" si="542"/>
        <v>30147.740914307513</v>
      </c>
      <c r="G463" s="27">
        <f t="shared" si="543"/>
        <v>1507.3870457153757</v>
      </c>
      <c r="H463" s="28">
        <f t="shared" si="544"/>
        <v>25</v>
      </c>
      <c r="I463" s="27">
        <f t="shared" ref="I463:I483" si="580">$B$399</f>
        <v>2000000</v>
      </c>
      <c r="J463" s="56">
        <f t="shared" si="579"/>
        <v>8.9920000000000009</v>
      </c>
      <c r="K463" s="52">
        <f t="shared" si="547"/>
        <v>17984</v>
      </c>
      <c r="L463" s="28"/>
      <c r="M463" s="96">
        <f t="shared" ref="M463:M483" si="581">M368</f>
        <v>483.47902733288441</v>
      </c>
      <c r="N463" s="9">
        <v>0</v>
      </c>
      <c r="O463" s="30">
        <f t="shared" si="534"/>
        <v>8.8542292613119145E-4</v>
      </c>
      <c r="P463" s="30">
        <f t="shared" si="548"/>
        <v>4.2808341510414485E-4</v>
      </c>
      <c r="Q463" s="30">
        <f t="shared" si="549"/>
        <v>0</v>
      </c>
      <c r="R463" s="30">
        <f t="shared" si="550"/>
        <v>4.573395110270466E-4</v>
      </c>
      <c r="S463" s="28"/>
      <c r="T463" s="52">
        <f t="shared" si="551"/>
        <v>16.031467500531352</v>
      </c>
      <c r="U463" s="52">
        <f t="shared" si="545"/>
        <v>8.2247937663104054</v>
      </c>
      <c r="V463" s="19"/>
      <c r="W463" s="19"/>
      <c r="X463" s="53">
        <f t="shared" si="552"/>
        <v>13.787753088319485</v>
      </c>
      <c r="Y463" s="53">
        <f t="shared" si="553"/>
        <v>-0.68938765441597427</v>
      </c>
      <c r="Z463" s="53">
        <f t="shared" si="553"/>
        <v>-1.1433487775676165E-2</v>
      </c>
      <c r="AA463" s="53">
        <f t="shared" si="554"/>
        <v>-856.16683020828975</v>
      </c>
      <c r="AB463" s="53">
        <f t="shared" si="555"/>
        <v>-843.07989826216192</v>
      </c>
      <c r="AC463" s="53">
        <f t="shared" si="556"/>
        <v>13.670017892665452</v>
      </c>
      <c r="AD463" s="53">
        <f t="shared" si="536"/>
        <v>2.3914466595817703</v>
      </c>
      <c r="AE463" s="53">
        <f t="shared" si="557"/>
        <v>-827.01843370991469</v>
      </c>
      <c r="AF463" s="19"/>
      <c r="AG463" s="46"/>
      <c r="AH463" s="19"/>
      <c r="AI463" s="55">
        <f t="shared" si="558"/>
        <v>65</v>
      </c>
      <c r="AJ463" s="27">
        <f t="shared" si="559"/>
        <v>30147.740914307513</v>
      </c>
      <c r="AK463" s="27">
        <f t="shared" si="559"/>
        <v>1507.3870457153757</v>
      </c>
      <c r="AL463" s="28">
        <f t="shared" si="560"/>
        <v>25</v>
      </c>
      <c r="AM463" s="27">
        <f t="shared" si="561"/>
        <v>2000000</v>
      </c>
      <c r="AN463" s="56">
        <f t="shared" si="561"/>
        <v>8.9920000000000009</v>
      </c>
      <c r="AO463" s="52">
        <f t="shared" si="562"/>
        <v>17984</v>
      </c>
      <c r="AP463" s="28"/>
      <c r="AQ463" s="9">
        <f t="shared" ref="AQ463:AQ483" si="582">AQ83</f>
        <v>413.67674276169924</v>
      </c>
      <c r="AR463" s="9">
        <f t="shared" si="563"/>
        <v>0</v>
      </c>
      <c r="AS463" s="30">
        <f t="shared" si="564"/>
        <v>2.8803562714158808E-3</v>
      </c>
      <c r="AT463" s="30">
        <f t="shared" si="565"/>
        <v>1.1915364003525547E-3</v>
      </c>
      <c r="AU463" s="30">
        <f t="shared" si="566"/>
        <v>0</v>
      </c>
      <c r="AV463" s="30">
        <f t="shared" si="567"/>
        <v>1.6888198710633261E-3</v>
      </c>
      <c r="AW463" s="28"/>
      <c r="AX463" s="52">
        <f t="shared" si="568"/>
        <v>52.151730650255935</v>
      </c>
      <c r="AY463" s="52">
        <f t="shared" si="569"/>
        <v>30.371736561202855</v>
      </c>
      <c r="AZ463" s="19"/>
      <c r="BA463" s="19"/>
      <c r="BB463" s="53">
        <f t="shared" si="570"/>
        <v>13.787753088319485</v>
      </c>
      <c r="BC463" s="53">
        <f t="shared" si="571"/>
        <v>-0.68938765441597427</v>
      </c>
      <c r="BD463" s="53">
        <f t="shared" si="571"/>
        <v>-1.1433487775676165E-2</v>
      </c>
      <c r="BE463" s="53">
        <f t="shared" si="572"/>
        <v>-2383.0728007051093</v>
      </c>
      <c r="BF463" s="53">
        <f t="shared" si="573"/>
        <v>-2369.9858687589813</v>
      </c>
      <c r="BG463" s="53">
        <f t="shared" si="574"/>
        <v>13.670017892665452</v>
      </c>
      <c r="BH463" s="53">
        <f t="shared" si="541"/>
        <v>5.3567806128195334</v>
      </c>
      <c r="BI463" s="53">
        <f t="shared" si="575"/>
        <v>-2350.9590702534965</v>
      </c>
    </row>
    <row r="464" spans="1:61" x14ac:dyDescent="0.2">
      <c r="A464" s="34"/>
      <c r="B464" s="89"/>
      <c r="C464" s="91"/>
      <c r="D464" s="19"/>
      <c r="E464" s="55">
        <f t="shared" si="546"/>
        <v>66</v>
      </c>
      <c r="F464" s="27">
        <f t="shared" si="542"/>
        <v>30147.740914307513</v>
      </c>
      <c r="G464" s="27">
        <f t="shared" si="543"/>
        <v>1507.3870457153757</v>
      </c>
      <c r="H464" s="28">
        <f t="shared" si="544"/>
        <v>25</v>
      </c>
      <c r="I464" s="27">
        <f t="shared" si="580"/>
        <v>2000000</v>
      </c>
      <c r="J464" s="56">
        <f t="shared" si="579"/>
        <v>8.9039999999999999</v>
      </c>
      <c r="K464" s="52">
        <f t="shared" si="547"/>
        <v>17808</v>
      </c>
      <c r="L464" s="28"/>
      <c r="M464" s="96">
        <f t="shared" si="581"/>
        <v>508.82090161880569</v>
      </c>
      <c r="N464" s="9">
        <v>0</v>
      </c>
      <c r="O464" s="30">
        <f t="shared" ref="O464:O483" si="583">R463</f>
        <v>4.573395110270466E-4</v>
      </c>
      <c r="P464" s="30">
        <f t="shared" si="548"/>
        <v>2.3270390234668558E-4</v>
      </c>
      <c r="Q464" s="30">
        <f t="shared" si="549"/>
        <v>0</v>
      </c>
      <c r="R464" s="30">
        <f t="shared" si="550"/>
        <v>2.2463560868036102E-4</v>
      </c>
      <c r="S464" s="28"/>
      <c r="T464" s="52">
        <f t="shared" si="551"/>
        <v>8.2247937663104054</v>
      </c>
      <c r="U464" s="52">
        <f t="shared" si="545"/>
        <v>4.0003109193798689</v>
      </c>
      <c r="V464" s="19"/>
      <c r="W464" s="19"/>
      <c r="X464" s="53">
        <f t="shared" si="552"/>
        <v>6.7722561306232913</v>
      </c>
      <c r="Y464" s="53">
        <f t="shared" si="553"/>
        <v>-0.3386128065311646</v>
      </c>
      <c r="Z464" s="53">
        <f t="shared" si="553"/>
        <v>-5.6158902170090255E-3</v>
      </c>
      <c r="AA464" s="53">
        <f t="shared" si="554"/>
        <v>-465.40780469337119</v>
      </c>
      <c r="AB464" s="53">
        <f t="shared" si="555"/>
        <v>-458.97977725949607</v>
      </c>
      <c r="AC464" s="53">
        <f t="shared" si="556"/>
        <v>7.7791438911737032</v>
      </c>
      <c r="AD464" s="53">
        <f t="shared" ref="AD464:AD483" si="584">$B$20*SUM(T464,X464:Y464)</f>
        <v>1.2034010113766804</v>
      </c>
      <c r="AE464" s="53">
        <f t="shared" si="557"/>
        <v>-449.99723235694569</v>
      </c>
      <c r="AF464" s="19"/>
      <c r="AG464" s="46"/>
      <c r="AH464" s="19"/>
      <c r="AI464" s="55">
        <f t="shared" si="558"/>
        <v>66</v>
      </c>
      <c r="AJ464" s="27">
        <f t="shared" si="559"/>
        <v>30147.740914307513</v>
      </c>
      <c r="AK464" s="27">
        <f t="shared" si="559"/>
        <v>1507.3870457153757</v>
      </c>
      <c r="AL464" s="28">
        <f t="shared" si="560"/>
        <v>25</v>
      </c>
      <c r="AM464" s="27">
        <f t="shared" si="561"/>
        <v>2000000</v>
      </c>
      <c r="AN464" s="56">
        <f t="shared" si="561"/>
        <v>8.9039999999999999</v>
      </c>
      <c r="AO464" s="52">
        <f t="shared" si="562"/>
        <v>17808</v>
      </c>
      <c r="AP464" s="28"/>
      <c r="AQ464" s="9">
        <f t="shared" si="582"/>
        <v>435.35988394759067</v>
      </c>
      <c r="AR464" s="9">
        <f t="shared" si="563"/>
        <v>0</v>
      </c>
      <c r="AS464" s="30">
        <f t="shared" si="564"/>
        <v>1.6888198710633261E-3</v>
      </c>
      <c r="AT464" s="30">
        <f t="shared" si="565"/>
        <v>7.3524442307451468E-4</v>
      </c>
      <c r="AU464" s="30">
        <f t="shared" si="566"/>
        <v>0</v>
      </c>
      <c r="AV464" s="30">
        <f t="shared" si="567"/>
        <v>9.5357544798881143E-4</v>
      </c>
      <c r="AW464" s="28"/>
      <c r="AX464" s="52">
        <f t="shared" si="568"/>
        <v>30.371736561202855</v>
      </c>
      <c r="AY464" s="52">
        <f t="shared" si="569"/>
        <v>16.981271577784753</v>
      </c>
      <c r="AZ464" s="19"/>
      <c r="BA464" s="19"/>
      <c r="BB464" s="53">
        <f t="shared" si="570"/>
        <v>6.7722561306232913</v>
      </c>
      <c r="BC464" s="53">
        <f t="shared" si="571"/>
        <v>-0.3386128065311646</v>
      </c>
      <c r="BD464" s="53">
        <f t="shared" si="571"/>
        <v>-5.6158902170090255E-3</v>
      </c>
      <c r="BE464" s="53">
        <f t="shared" si="572"/>
        <v>-1470.4888461490293</v>
      </c>
      <c r="BF464" s="53">
        <f t="shared" si="573"/>
        <v>-1464.0608187151543</v>
      </c>
      <c r="BG464" s="53">
        <f t="shared" si="574"/>
        <v>7.7791438911737032</v>
      </c>
      <c r="BH464" s="53">
        <f t="shared" ref="BH464:BH483" si="585">$B$20*SUM(AX464,BB464:BC464)</f>
        <v>3.0215793883692026</v>
      </c>
      <c r="BI464" s="53">
        <f t="shared" si="575"/>
        <v>-1453.2600954356114</v>
      </c>
    </row>
    <row r="465" spans="1:61" x14ac:dyDescent="0.2">
      <c r="A465" s="34"/>
      <c r="B465" s="89"/>
      <c r="C465" s="91"/>
      <c r="D465" s="19"/>
      <c r="E465" s="55">
        <f t="shared" si="546"/>
        <v>67</v>
      </c>
      <c r="F465" s="27">
        <f t="shared" ref="F465:F483" si="586">$B$402</f>
        <v>30147.740914307513</v>
      </c>
      <c r="G465" s="27">
        <f t="shared" ref="G465:G483" si="587">F465*$B$123</f>
        <v>1507.3870457153757</v>
      </c>
      <c r="H465" s="28">
        <f t="shared" si="544"/>
        <v>25</v>
      </c>
      <c r="I465" s="27">
        <f t="shared" si="580"/>
        <v>2000000</v>
      </c>
      <c r="J465" s="56">
        <f t="shared" si="579"/>
        <v>8.7859999999999996</v>
      </c>
      <c r="K465" s="52">
        <f t="shared" si="547"/>
        <v>17572</v>
      </c>
      <c r="L465" s="28"/>
      <c r="M465" s="96">
        <f t="shared" si="581"/>
        <v>534.70201361296063</v>
      </c>
      <c r="N465" s="9">
        <v>0</v>
      </c>
      <c r="O465" s="30">
        <f t="shared" si="583"/>
        <v>2.2463560868036102E-4</v>
      </c>
      <c r="P465" s="30">
        <f t="shared" si="548"/>
        <v>1.201131122905621E-4</v>
      </c>
      <c r="Q465" s="30">
        <f t="shared" si="549"/>
        <v>0</v>
      </c>
      <c r="R465" s="30">
        <f t="shared" si="550"/>
        <v>1.0452249638979892E-4</v>
      </c>
      <c r="S465" s="28"/>
      <c r="T465" s="52">
        <f t="shared" si="551"/>
        <v>4.0003109193798689</v>
      </c>
      <c r="U465" s="52">
        <f t="shared" si="545"/>
        <v>1.8366693065615467</v>
      </c>
      <c r="V465" s="19"/>
      <c r="W465" s="19"/>
      <c r="X465" s="53">
        <f t="shared" si="552"/>
        <v>3.1511171408763001</v>
      </c>
      <c r="Y465" s="53">
        <f t="shared" si="553"/>
        <v>-0.15755585704381503</v>
      </c>
      <c r="Z465" s="53">
        <f t="shared" si="553"/>
        <v>-2.613062409744973E-3</v>
      </c>
      <c r="AA465" s="53">
        <f t="shared" si="554"/>
        <v>-240.2262245811242</v>
      </c>
      <c r="AB465" s="53">
        <f t="shared" si="555"/>
        <v>-237.23527635970146</v>
      </c>
      <c r="AC465" s="53">
        <f t="shared" si="556"/>
        <v>4.1970050966383425</v>
      </c>
      <c r="AD465" s="53">
        <f t="shared" si="584"/>
        <v>0.5741698675567245</v>
      </c>
      <c r="AE465" s="53">
        <f t="shared" si="557"/>
        <v>-232.46410139550639</v>
      </c>
      <c r="AF465" s="19"/>
      <c r="AG465" s="46"/>
      <c r="AH465" s="19"/>
      <c r="AI465" s="55">
        <f t="shared" si="558"/>
        <v>67</v>
      </c>
      <c r="AJ465" s="27">
        <f t="shared" si="559"/>
        <v>30147.740914307513</v>
      </c>
      <c r="AK465" s="27">
        <f t="shared" si="559"/>
        <v>1507.3870457153757</v>
      </c>
      <c r="AL465" s="28">
        <f t="shared" si="560"/>
        <v>25</v>
      </c>
      <c r="AM465" s="27">
        <f t="shared" si="561"/>
        <v>2000000</v>
      </c>
      <c r="AN465" s="56">
        <f t="shared" si="561"/>
        <v>8.7859999999999996</v>
      </c>
      <c r="AO465" s="52">
        <f t="shared" si="562"/>
        <v>17572</v>
      </c>
      <c r="AP465" s="28"/>
      <c r="AQ465" s="9">
        <f t="shared" si="582"/>
        <v>457.50441039758948</v>
      </c>
      <c r="AR465" s="9">
        <f t="shared" si="563"/>
        <v>0</v>
      </c>
      <c r="AS465" s="30">
        <f t="shared" si="564"/>
        <v>9.5357544798881143E-4</v>
      </c>
      <c r="AT465" s="30">
        <f t="shared" si="565"/>
        <v>4.3626497310173847E-4</v>
      </c>
      <c r="AU465" s="30">
        <f t="shared" si="566"/>
        <v>0</v>
      </c>
      <c r="AV465" s="30">
        <f t="shared" si="567"/>
        <v>5.1731047488707302E-4</v>
      </c>
      <c r="AW465" s="28"/>
      <c r="AX465" s="52">
        <f t="shared" si="568"/>
        <v>16.981271577784753</v>
      </c>
      <c r="AY465" s="52">
        <f t="shared" si="569"/>
        <v>9.090179664715647</v>
      </c>
      <c r="AZ465" s="19"/>
      <c r="BA465" s="19"/>
      <c r="BB465" s="53">
        <f t="shared" si="570"/>
        <v>3.1511171408763001</v>
      </c>
      <c r="BC465" s="53">
        <f t="shared" si="571"/>
        <v>-0.15755585704381503</v>
      </c>
      <c r="BD465" s="53">
        <f t="shared" si="571"/>
        <v>-2.613062409744973E-3</v>
      </c>
      <c r="BE465" s="53">
        <f t="shared" si="572"/>
        <v>-872.52994620347692</v>
      </c>
      <c r="BF465" s="53">
        <f t="shared" si="573"/>
        <v>-869.53899798205418</v>
      </c>
      <c r="BG465" s="53">
        <f t="shared" si="574"/>
        <v>4.1970050966383425</v>
      </c>
      <c r="BH465" s="53">
        <f t="shared" si="585"/>
        <v>1.6398565494740782</v>
      </c>
      <c r="BI465" s="53">
        <f t="shared" si="575"/>
        <v>-863.70213633594176</v>
      </c>
    </row>
    <row r="466" spans="1:61" x14ac:dyDescent="0.2">
      <c r="A466" s="34"/>
      <c r="B466" s="89"/>
      <c r="C466" s="91"/>
      <c r="D466" s="19"/>
      <c r="E466" s="55">
        <f t="shared" si="546"/>
        <v>68</v>
      </c>
      <c r="F466" s="27">
        <f t="shared" si="586"/>
        <v>30147.740914307513</v>
      </c>
      <c r="G466" s="27">
        <f t="shared" si="587"/>
        <v>1507.3870457153757</v>
      </c>
      <c r="H466" s="28">
        <f t="shared" si="544"/>
        <v>25</v>
      </c>
      <c r="I466" s="27">
        <f t="shared" si="580"/>
        <v>2000000</v>
      </c>
      <c r="J466" s="56">
        <f t="shared" si="579"/>
        <v>8.6370000000000005</v>
      </c>
      <c r="K466" s="52">
        <f t="shared" si="547"/>
        <v>17274</v>
      </c>
      <c r="L466" s="28"/>
      <c r="M466" s="96">
        <f t="shared" si="581"/>
        <v>561.14625297214752</v>
      </c>
      <c r="N466" s="9">
        <v>0</v>
      </c>
      <c r="O466" s="30">
        <f t="shared" si="583"/>
        <v>1.0452249638979892E-4</v>
      </c>
      <c r="P466" s="30">
        <f t="shared" si="548"/>
        <v>5.8652407200430479E-5</v>
      </c>
      <c r="Q466" s="30">
        <f t="shared" si="549"/>
        <v>0</v>
      </c>
      <c r="R466" s="30">
        <f t="shared" si="550"/>
        <v>4.5870089189368442E-5</v>
      </c>
      <c r="S466" s="28"/>
      <c r="T466" s="52">
        <f t="shared" si="551"/>
        <v>1.8366693065615467</v>
      </c>
      <c r="U466" s="52">
        <f t="shared" si="545"/>
        <v>0.79235992065715044</v>
      </c>
      <c r="V466" s="19"/>
      <c r="W466" s="19"/>
      <c r="X466" s="53">
        <f t="shared" si="552"/>
        <v>1.3828795645972578</v>
      </c>
      <c r="Y466" s="53">
        <f t="shared" si="553"/>
        <v>-6.9143978229862887E-2</v>
      </c>
      <c r="Z466" s="53">
        <f t="shared" si="553"/>
        <v>-1.1467522297342111E-3</v>
      </c>
      <c r="AA466" s="53">
        <f t="shared" si="554"/>
        <v>-117.30481440086096</v>
      </c>
      <c r="AB466" s="53">
        <f t="shared" si="555"/>
        <v>-115.99222556672331</v>
      </c>
      <c r="AC466" s="53">
        <f t="shared" si="556"/>
        <v>2.141775313093917</v>
      </c>
      <c r="AD466" s="53">
        <f t="shared" si="584"/>
        <v>0.2586360613355555</v>
      </c>
      <c r="AE466" s="53">
        <f t="shared" si="557"/>
        <v>-113.59181419229384</v>
      </c>
      <c r="AF466" s="19"/>
      <c r="AG466" s="46"/>
      <c r="AH466" s="19"/>
      <c r="AI466" s="55">
        <f t="shared" si="558"/>
        <v>68</v>
      </c>
      <c r="AJ466" s="27">
        <f t="shared" si="559"/>
        <v>30147.740914307513</v>
      </c>
      <c r="AK466" s="27">
        <f t="shared" si="559"/>
        <v>1507.3870457153757</v>
      </c>
      <c r="AL466" s="28">
        <f t="shared" si="560"/>
        <v>25</v>
      </c>
      <c r="AM466" s="27">
        <f t="shared" si="561"/>
        <v>2000000</v>
      </c>
      <c r="AN466" s="56">
        <f t="shared" si="561"/>
        <v>8.6370000000000005</v>
      </c>
      <c r="AO466" s="52">
        <f t="shared" si="562"/>
        <v>17274</v>
      </c>
      <c r="AP466" s="28"/>
      <c r="AQ466" s="9">
        <f t="shared" si="582"/>
        <v>480.13076269929377</v>
      </c>
      <c r="AR466" s="9">
        <f t="shared" si="563"/>
        <v>0</v>
      </c>
      <c r="AS466" s="30">
        <f t="shared" si="564"/>
        <v>5.1731047488707302E-4</v>
      </c>
      <c r="AT466" s="30">
        <f t="shared" si="565"/>
        <v>2.483766728598642E-4</v>
      </c>
      <c r="AU466" s="30">
        <f t="shared" si="566"/>
        <v>0</v>
      </c>
      <c r="AV466" s="30">
        <f t="shared" si="567"/>
        <v>2.6893380202720881E-4</v>
      </c>
      <c r="AW466" s="28"/>
      <c r="AX466" s="52">
        <f t="shared" si="568"/>
        <v>9.090179664715647</v>
      </c>
      <c r="AY466" s="52">
        <f t="shared" si="569"/>
        <v>4.6455624962180053</v>
      </c>
      <c r="AZ466" s="19"/>
      <c r="BA466" s="19"/>
      <c r="BB466" s="53">
        <f t="shared" si="570"/>
        <v>1.3828795645972578</v>
      </c>
      <c r="BC466" s="53">
        <f t="shared" si="571"/>
        <v>-6.9143978229862887E-2</v>
      </c>
      <c r="BD466" s="53">
        <f t="shared" si="571"/>
        <v>-1.1467522297342111E-3</v>
      </c>
      <c r="BE466" s="53">
        <f t="shared" si="572"/>
        <v>-496.75334571972843</v>
      </c>
      <c r="BF466" s="53">
        <f t="shared" si="573"/>
        <v>-495.44075688559076</v>
      </c>
      <c r="BG466" s="53">
        <f t="shared" si="574"/>
        <v>2.141775313093917</v>
      </c>
      <c r="BH466" s="53">
        <f t="shared" si="585"/>
        <v>0.85412121757700932</v>
      </c>
      <c r="BI466" s="53">
        <f t="shared" si="575"/>
        <v>-492.4448603549198</v>
      </c>
    </row>
    <row r="467" spans="1:61" x14ac:dyDescent="0.2">
      <c r="A467" s="34"/>
      <c r="B467" s="89"/>
      <c r="C467" s="91"/>
      <c r="D467" s="19"/>
      <c r="E467" s="55">
        <f t="shared" si="546"/>
        <v>69</v>
      </c>
      <c r="F467" s="27">
        <f t="shared" si="586"/>
        <v>30147.740914307513</v>
      </c>
      <c r="G467" s="27">
        <f t="shared" si="587"/>
        <v>1507.3870457153757</v>
      </c>
      <c r="H467" s="28">
        <f t="shared" si="544"/>
        <v>25</v>
      </c>
      <c r="I467" s="27">
        <f t="shared" si="580"/>
        <v>2000000</v>
      </c>
      <c r="J467" s="56">
        <f t="shared" si="579"/>
        <v>8.4550000000000001</v>
      </c>
      <c r="K467" s="52">
        <f t="shared" si="547"/>
        <v>16910</v>
      </c>
      <c r="L467" s="28"/>
      <c r="M467" s="96">
        <f t="shared" si="581"/>
        <v>588.07578968269388</v>
      </c>
      <c r="N467" s="9">
        <v>0</v>
      </c>
      <c r="O467" s="30">
        <f t="shared" si="583"/>
        <v>4.5870089189368442E-5</v>
      </c>
      <c r="P467" s="30">
        <f t="shared" si="548"/>
        <v>2.6975088922853447E-5</v>
      </c>
      <c r="Q467" s="30">
        <f t="shared" si="549"/>
        <v>0</v>
      </c>
      <c r="R467" s="30">
        <f t="shared" si="550"/>
        <v>1.8895000266514995E-5</v>
      </c>
      <c r="S467" s="28"/>
      <c r="T467" s="52">
        <f t="shared" si="551"/>
        <v>0.79235992065715044</v>
      </c>
      <c r="U467" s="52">
        <f t="shared" si="545"/>
        <v>0.31951445450676857</v>
      </c>
      <c r="V467" s="19"/>
      <c r="W467" s="19"/>
      <c r="X467" s="53">
        <f t="shared" si="552"/>
        <v>0.5696415726106655</v>
      </c>
      <c r="Y467" s="53">
        <f t="shared" si="553"/>
        <v>-2.8482078630533276E-2</v>
      </c>
      <c r="Z467" s="53">
        <f t="shared" si="553"/>
        <v>-4.7237500666287487E-4</v>
      </c>
      <c r="AA467" s="53">
        <f t="shared" si="554"/>
        <v>-53.950177845706897</v>
      </c>
      <c r="AB467" s="53">
        <f t="shared" si="555"/>
        <v>-53.409490726733431</v>
      </c>
      <c r="AC467" s="53">
        <f t="shared" si="556"/>
        <v>1.0298583944451662</v>
      </c>
      <c r="AD467" s="53">
        <f t="shared" si="584"/>
        <v>0.10947678817106941</v>
      </c>
      <c r="AE467" s="53">
        <f t="shared" si="557"/>
        <v>-52.270155544117195</v>
      </c>
      <c r="AF467" s="19"/>
      <c r="AG467" s="46"/>
      <c r="AH467" s="19"/>
      <c r="AI467" s="55">
        <f t="shared" si="558"/>
        <v>69</v>
      </c>
      <c r="AJ467" s="27">
        <f t="shared" si="559"/>
        <v>30147.740914307513</v>
      </c>
      <c r="AK467" s="27">
        <f t="shared" si="559"/>
        <v>1507.3870457153757</v>
      </c>
      <c r="AL467" s="28">
        <f t="shared" si="560"/>
        <v>25</v>
      </c>
      <c r="AM467" s="27">
        <f t="shared" si="561"/>
        <v>2000000</v>
      </c>
      <c r="AN467" s="56">
        <f t="shared" si="561"/>
        <v>8.4550000000000001</v>
      </c>
      <c r="AO467" s="52">
        <f t="shared" si="562"/>
        <v>16910</v>
      </c>
      <c r="AP467" s="28"/>
      <c r="AQ467" s="9">
        <f t="shared" si="582"/>
        <v>503.17234754725501</v>
      </c>
      <c r="AR467" s="9">
        <f t="shared" si="563"/>
        <v>0</v>
      </c>
      <c r="AS467" s="30">
        <f t="shared" si="564"/>
        <v>2.6893380202720881E-4</v>
      </c>
      <c r="AT467" s="30">
        <f t="shared" si="565"/>
        <v>1.353200525008394E-4</v>
      </c>
      <c r="AU467" s="30">
        <f t="shared" si="566"/>
        <v>0</v>
      </c>
      <c r="AV467" s="30">
        <f t="shared" si="567"/>
        <v>1.3361374952636942E-4</v>
      </c>
      <c r="AW467" s="28"/>
      <c r="AX467" s="52">
        <f t="shared" si="568"/>
        <v>4.6455624962180053</v>
      </c>
      <c r="AY467" s="52">
        <f t="shared" si="569"/>
        <v>2.2594085044909069</v>
      </c>
      <c r="AZ467" s="19"/>
      <c r="BA467" s="19"/>
      <c r="BB467" s="53">
        <f t="shared" si="570"/>
        <v>0.5696415726106655</v>
      </c>
      <c r="BC467" s="53">
        <f t="shared" si="571"/>
        <v>-2.8482078630533276E-2</v>
      </c>
      <c r="BD467" s="53">
        <f t="shared" si="571"/>
        <v>-4.7237500666287487E-4</v>
      </c>
      <c r="BE467" s="53">
        <f t="shared" si="572"/>
        <v>-270.64010500167876</v>
      </c>
      <c r="BF467" s="53">
        <f t="shared" si="573"/>
        <v>-270.09941788270527</v>
      </c>
      <c r="BG467" s="53">
        <f t="shared" si="574"/>
        <v>1.0298583944451662</v>
      </c>
      <c r="BH467" s="53">
        <f t="shared" si="585"/>
        <v>0.4258098220321731</v>
      </c>
      <c r="BI467" s="53">
        <f t="shared" si="575"/>
        <v>-268.6437496662279</v>
      </c>
    </row>
    <row r="468" spans="1:61" x14ac:dyDescent="0.2">
      <c r="A468" s="34"/>
      <c r="B468" s="89"/>
      <c r="C468" s="91"/>
      <c r="D468" s="19"/>
      <c r="E468" s="55">
        <f t="shared" si="546"/>
        <v>70</v>
      </c>
      <c r="F468" s="27">
        <f t="shared" si="586"/>
        <v>30147.740914307513</v>
      </c>
      <c r="G468" s="27">
        <f t="shared" si="587"/>
        <v>1507.3870457153757</v>
      </c>
      <c r="H468" s="28">
        <f t="shared" si="544"/>
        <v>25</v>
      </c>
      <c r="I468" s="27">
        <f t="shared" si="580"/>
        <v>2000000</v>
      </c>
      <c r="J468" s="56">
        <f t="shared" si="579"/>
        <v>8.2390000000000008</v>
      </c>
      <c r="K468" s="52">
        <f t="shared" si="547"/>
        <v>16478.000000000004</v>
      </c>
      <c r="L468" s="28"/>
      <c r="M468" s="96">
        <f t="shared" si="581"/>
        <v>615.42359159128341</v>
      </c>
      <c r="N468" s="9">
        <v>0</v>
      </c>
      <c r="O468" s="30">
        <f t="shared" si="583"/>
        <v>1.8895000266514995E-5</v>
      </c>
      <c r="P468" s="30">
        <f t="shared" si="548"/>
        <v>1.1628428927136916E-5</v>
      </c>
      <c r="Q468" s="30">
        <f t="shared" si="549"/>
        <v>0</v>
      </c>
      <c r="R468" s="30">
        <f t="shared" si="550"/>
        <v>7.2665713393780786E-6</v>
      </c>
      <c r="S468" s="28"/>
      <c r="T468" s="52">
        <f t="shared" si="551"/>
        <v>0.31951445450676857</v>
      </c>
      <c r="U468" s="52">
        <f t="shared" si="545"/>
        <v>0.119738562530272</v>
      </c>
      <c r="V468" s="19"/>
      <c r="W468" s="19"/>
      <c r="X468" s="53">
        <f t="shared" si="552"/>
        <v>0.21907071007490284</v>
      </c>
      <c r="Y468" s="53">
        <f t="shared" si="553"/>
        <v>-1.0953535503745143E-2</v>
      </c>
      <c r="Z468" s="53">
        <f t="shared" si="553"/>
        <v>-1.8166428348445195E-4</v>
      </c>
      <c r="AA468" s="53">
        <f t="shared" si="554"/>
        <v>-23.256857854273832</v>
      </c>
      <c r="AB468" s="53">
        <f t="shared" si="555"/>
        <v>-23.04892234398616</v>
      </c>
      <c r="AC468" s="53">
        <f t="shared" si="556"/>
        <v>0.46431139380058628</v>
      </c>
      <c r="AD468" s="53">
        <f t="shared" si="584"/>
        <v>4.3316516771247801E-2</v>
      </c>
      <c r="AE468" s="53">
        <f t="shared" si="557"/>
        <v>-22.541294433414325</v>
      </c>
      <c r="AF468" s="19"/>
      <c r="AG468" s="46"/>
      <c r="AH468" s="19"/>
      <c r="AI468" s="55">
        <f t="shared" si="558"/>
        <v>70</v>
      </c>
      <c r="AJ468" s="27">
        <f t="shared" si="559"/>
        <v>30147.740914307513</v>
      </c>
      <c r="AK468" s="27">
        <f t="shared" si="559"/>
        <v>1507.3870457153757</v>
      </c>
      <c r="AL468" s="28">
        <f t="shared" si="560"/>
        <v>25</v>
      </c>
      <c r="AM468" s="27">
        <f t="shared" si="561"/>
        <v>2000000</v>
      </c>
      <c r="AN468" s="56">
        <f t="shared" si="561"/>
        <v>8.2390000000000008</v>
      </c>
      <c r="AO468" s="52">
        <f t="shared" si="562"/>
        <v>16478.000000000004</v>
      </c>
      <c r="AP468" s="28"/>
      <c r="AQ468" s="9">
        <f t="shared" si="582"/>
        <v>526.5718105552919</v>
      </c>
      <c r="AR468" s="9">
        <f t="shared" si="563"/>
        <v>0</v>
      </c>
      <c r="AS468" s="30">
        <f t="shared" si="564"/>
        <v>1.3361374952636942E-4</v>
      </c>
      <c r="AT468" s="30">
        <f t="shared" si="565"/>
        <v>7.0357234003181623E-5</v>
      </c>
      <c r="AU468" s="30">
        <f t="shared" si="566"/>
        <v>0</v>
      </c>
      <c r="AV468" s="30">
        <f t="shared" si="567"/>
        <v>6.3256515523187797E-5</v>
      </c>
      <c r="AW468" s="28"/>
      <c r="AX468" s="52">
        <f t="shared" si="568"/>
        <v>2.2594085044909069</v>
      </c>
      <c r="AY468" s="52">
        <f t="shared" si="569"/>
        <v>1.0423408627910888</v>
      </c>
      <c r="AZ468" s="19"/>
      <c r="BA468" s="19"/>
      <c r="BB468" s="53">
        <f t="shared" si="570"/>
        <v>0.21907071007490284</v>
      </c>
      <c r="BC468" s="53">
        <f t="shared" si="571"/>
        <v>-1.0953535503745143E-2</v>
      </c>
      <c r="BD468" s="53">
        <f t="shared" si="571"/>
        <v>-1.8166428348445195E-4</v>
      </c>
      <c r="BE468" s="53">
        <f t="shared" si="572"/>
        <v>-140.71446800636323</v>
      </c>
      <c r="BF468" s="53">
        <f t="shared" si="573"/>
        <v>-140.50653249607555</v>
      </c>
      <c r="BG468" s="53">
        <f t="shared" si="574"/>
        <v>0.46431139380058628</v>
      </c>
      <c r="BH468" s="53">
        <f t="shared" si="585"/>
        <v>0.20257431808507195</v>
      </c>
      <c r="BI468" s="53">
        <f t="shared" si="575"/>
        <v>-139.83964678418988</v>
      </c>
    </row>
    <row r="469" spans="1:61" x14ac:dyDescent="0.2">
      <c r="A469" s="34"/>
      <c r="B469" s="89"/>
      <c r="C469" s="91"/>
      <c r="D469" s="19"/>
      <c r="E469" s="55">
        <f t="shared" si="546"/>
        <v>71</v>
      </c>
      <c r="F469" s="27">
        <f t="shared" si="586"/>
        <v>30147.740914307513</v>
      </c>
      <c r="G469" s="27">
        <f t="shared" si="587"/>
        <v>1507.3870457153757</v>
      </c>
      <c r="H469" s="28">
        <f t="shared" si="544"/>
        <v>25</v>
      </c>
      <c r="I469" s="27">
        <f t="shared" si="580"/>
        <v>2000000</v>
      </c>
      <c r="J469" s="56">
        <f t="shared" si="579"/>
        <v>7.9859999999999998</v>
      </c>
      <c r="K469" s="52">
        <f t="shared" si="547"/>
        <v>15972</v>
      </c>
      <c r="L469" s="28"/>
      <c r="M469" s="96">
        <f t="shared" si="581"/>
        <v>643.13518343898352</v>
      </c>
      <c r="N469" s="9">
        <v>0</v>
      </c>
      <c r="O469" s="30">
        <f t="shared" si="583"/>
        <v>7.2665713393780786E-6</v>
      </c>
      <c r="P469" s="30">
        <f t="shared" si="548"/>
        <v>4.6733876913233806E-6</v>
      </c>
      <c r="Q469" s="30">
        <f t="shared" si="549"/>
        <v>0</v>
      </c>
      <c r="R469" s="30">
        <f t="shared" si="550"/>
        <v>2.593183648054698E-6</v>
      </c>
      <c r="S469" s="28"/>
      <c r="T469" s="52">
        <f t="shared" si="551"/>
        <v>0.119738562530272</v>
      </c>
      <c r="U469" s="52">
        <f t="shared" si="545"/>
        <v>4.1418329226729639E-2</v>
      </c>
      <c r="V469" s="19"/>
      <c r="W469" s="19"/>
      <c r="X469" s="53">
        <f t="shared" si="552"/>
        <v>7.8178628764771829E-2</v>
      </c>
      <c r="Y469" s="53">
        <f t="shared" si="553"/>
        <v>-3.9089314382385922E-3</v>
      </c>
      <c r="Z469" s="53">
        <f t="shared" si="553"/>
        <v>-6.4829591201367455E-5</v>
      </c>
      <c r="AA469" s="53">
        <f t="shared" si="554"/>
        <v>-9.3467753826467614</v>
      </c>
      <c r="AB469" s="53">
        <f t="shared" si="555"/>
        <v>-9.272570514911429</v>
      </c>
      <c r="AC469" s="53">
        <f t="shared" si="556"/>
        <v>0.19529013695908745</v>
      </c>
      <c r="AD469" s="53">
        <f t="shared" si="584"/>
        <v>1.5927328042358028E-2</v>
      </c>
      <c r="AE469" s="53">
        <f t="shared" si="557"/>
        <v>-9.0613530499099841</v>
      </c>
      <c r="AF469" s="19"/>
      <c r="AG469" s="46"/>
      <c r="AH469" s="19"/>
      <c r="AI469" s="55">
        <f t="shared" si="558"/>
        <v>71</v>
      </c>
      <c r="AJ469" s="27">
        <f t="shared" si="559"/>
        <v>30147.740914307513</v>
      </c>
      <c r="AK469" s="27">
        <f t="shared" si="559"/>
        <v>1507.3870457153757</v>
      </c>
      <c r="AL469" s="28">
        <f t="shared" si="560"/>
        <v>25</v>
      </c>
      <c r="AM469" s="27">
        <f t="shared" si="561"/>
        <v>2000000</v>
      </c>
      <c r="AN469" s="56">
        <f t="shared" si="561"/>
        <v>7.9859999999999998</v>
      </c>
      <c r="AO469" s="52">
        <f t="shared" si="562"/>
        <v>15972</v>
      </c>
      <c r="AP469" s="28"/>
      <c r="AQ469" s="9">
        <f t="shared" si="582"/>
        <v>550.28254132998029</v>
      </c>
      <c r="AR469" s="9">
        <f t="shared" si="563"/>
        <v>0</v>
      </c>
      <c r="AS469" s="30">
        <f t="shared" si="564"/>
        <v>6.3256515523187797E-5</v>
      </c>
      <c r="AT469" s="30">
        <f t="shared" si="565"/>
        <v>3.480895611777913E-5</v>
      </c>
      <c r="AU469" s="30">
        <f t="shared" si="566"/>
        <v>0</v>
      </c>
      <c r="AV469" s="30">
        <f t="shared" si="567"/>
        <v>2.8447559405408667E-5</v>
      </c>
      <c r="AW469" s="28"/>
      <c r="AX469" s="52">
        <f t="shared" si="568"/>
        <v>1.0423408627910888</v>
      </c>
      <c r="AY469" s="52">
        <f t="shared" si="569"/>
        <v>0.45436441882318723</v>
      </c>
      <c r="AZ469" s="19"/>
      <c r="BA469" s="19"/>
      <c r="BB469" s="53">
        <f t="shared" si="570"/>
        <v>7.8178628764771829E-2</v>
      </c>
      <c r="BC469" s="53">
        <f t="shared" si="571"/>
        <v>-3.9089314382385922E-3</v>
      </c>
      <c r="BD469" s="53">
        <f t="shared" si="571"/>
        <v>-6.4829591201367455E-5</v>
      </c>
      <c r="BE469" s="53">
        <f t="shared" si="572"/>
        <v>-69.617912235558265</v>
      </c>
      <c r="BF469" s="53">
        <f t="shared" si="573"/>
        <v>-69.543707367822932</v>
      </c>
      <c r="BG469" s="53">
        <f t="shared" si="574"/>
        <v>0.19529013695908745</v>
      </c>
      <c r="BH469" s="53">
        <f t="shared" si="585"/>
        <v>9.1669409847194586E-2</v>
      </c>
      <c r="BI469" s="53">
        <f t="shared" si="575"/>
        <v>-69.256747821016646</v>
      </c>
    </row>
    <row r="470" spans="1:61" x14ac:dyDescent="0.2">
      <c r="A470" s="34"/>
      <c r="B470" s="89"/>
      <c r="C470" s="91"/>
      <c r="D470" s="19"/>
      <c r="E470" s="55">
        <f t="shared" si="546"/>
        <v>72</v>
      </c>
      <c r="F470" s="27">
        <f t="shared" si="586"/>
        <v>30147.740914307513</v>
      </c>
      <c r="G470" s="27">
        <f t="shared" si="587"/>
        <v>1507.3870457153757</v>
      </c>
      <c r="H470" s="28">
        <f t="shared" si="544"/>
        <v>25</v>
      </c>
      <c r="I470" s="27">
        <f t="shared" si="580"/>
        <v>2000000</v>
      </c>
      <c r="J470" s="56">
        <f t="shared" si="579"/>
        <v>7.6959999999999997</v>
      </c>
      <c r="K470" s="52">
        <f t="shared" si="547"/>
        <v>15392</v>
      </c>
      <c r="L470" s="28"/>
      <c r="M470" s="96">
        <f t="shared" si="581"/>
        <v>671.18473729163918</v>
      </c>
      <c r="N470" s="9">
        <v>0</v>
      </c>
      <c r="O470" s="30">
        <f t="shared" si="583"/>
        <v>2.593183648054698E-6</v>
      </c>
      <c r="P470" s="30">
        <f t="shared" si="548"/>
        <v>1.740505285568567E-6</v>
      </c>
      <c r="Q470" s="30">
        <f t="shared" si="549"/>
        <v>0</v>
      </c>
      <c r="R470" s="30">
        <f t="shared" si="550"/>
        <v>8.5267836248613103E-7</v>
      </c>
      <c r="S470" s="28"/>
      <c r="T470" s="52">
        <f t="shared" si="551"/>
        <v>4.1418329226729639E-2</v>
      </c>
      <c r="U470" s="52">
        <f t="shared" si="545"/>
        <v>1.312442535538653E-2</v>
      </c>
      <c r="V470" s="19"/>
      <c r="W470" s="19"/>
      <c r="X470" s="53">
        <f t="shared" si="552"/>
        <v>2.5706326355467865E-2</v>
      </c>
      <c r="Y470" s="53">
        <f t="shared" si="553"/>
        <v>-1.2853163177733932E-3</v>
      </c>
      <c r="Z470" s="53">
        <f t="shared" si="553"/>
        <v>-2.1316959062153276E-5</v>
      </c>
      <c r="AA470" s="53">
        <f t="shared" si="554"/>
        <v>-3.481010571137134</v>
      </c>
      <c r="AB470" s="53">
        <f t="shared" si="555"/>
        <v>-3.4566108780585019</v>
      </c>
      <c r="AC470" s="53">
        <f t="shared" si="556"/>
        <v>7.6147394721688758E-2</v>
      </c>
      <c r="AD470" s="53">
        <f t="shared" si="584"/>
        <v>5.4051551997351868E-3</v>
      </c>
      <c r="AE470" s="53">
        <f t="shared" si="557"/>
        <v>-3.3750583281370776</v>
      </c>
      <c r="AF470" s="19"/>
      <c r="AG470" s="46"/>
      <c r="AH470" s="19"/>
      <c r="AI470" s="55">
        <f t="shared" si="558"/>
        <v>72</v>
      </c>
      <c r="AJ470" s="27">
        <f t="shared" si="559"/>
        <v>30147.740914307513</v>
      </c>
      <c r="AK470" s="27">
        <f t="shared" si="559"/>
        <v>1507.3870457153757</v>
      </c>
      <c r="AL470" s="28">
        <f t="shared" si="560"/>
        <v>25</v>
      </c>
      <c r="AM470" s="27">
        <f t="shared" si="561"/>
        <v>2000000</v>
      </c>
      <c r="AN470" s="56">
        <f t="shared" si="561"/>
        <v>7.6959999999999997</v>
      </c>
      <c r="AO470" s="52">
        <f t="shared" si="562"/>
        <v>15392</v>
      </c>
      <c r="AP470" s="28"/>
      <c r="AQ470" s="9">
        <f t="shared" si="582"/>
        <v>574.28244084515882</v>
      </c>
      <c r="AR470" s="9">
        <f t="shared" si="563"/>
        <v>0</v>
      </c>
      <c r="AS470" s="30">
        <f t="shared" si="564"/>
        <v>2.8447559405408667E-5</v>
      </c>
      <c r="AT470" s="30">
        <f t="shared" si="565"/>
        <v>1.6336933851425744E-5</v>
      </c>
      <c r="AU470" s="30">
        <f t="shared" si="566"/>
        <v>0</v>
      </c>
      <c r="AV470" s="30">
        <f t="shared" si="567"/>
        <v>1.2110625553982923E-5</v>
      </c>
      <c r="AW470" s="28"/>
      <c r="AX470" s="52">
        <f t="shared" si="568"/>
        <v>0.45436441882318723</v>
      </c>
      <c r="AY470" s="52">
        <f t="shared" si="569"/>
        <v>0.18640674852690514</v>
      </c>
      <c r="AZ470" s="19"/>
      <c r="BA470" s="19"/>
      <c r="BB470" s="53">
        <f t="shared" si="570"/>
        <v>2.5706326355467865E-2</v>
      </c>
      <c r="BC470" s="53">
        <f t="shared" si="571"/>
        <v>-1.2853163177733932E-3</v>
      </c>
      <c r="BD470" s="53">
        <f t="shared" si="571"/>
        <v>-2.1316959062153276E-5</v>
      </c>
      <c r="BE470" s="53">
        <f t="shared" si="572"/>
        <v>-32.673867702851489</v>
      </c>
      <c r="BF470" s="53">
        <f t="shared" si="573"/>
        <v>-32.649468009772853</v>
      </c>
      <c r="BG470" s="53">
        <f t="shared" si="574"/>
        <v>7.6147394721688758E-2</v>
      </c>
      <c r="BH470" s="53">
        <f t="shared" si="585"/>
        <v>3.9306432586925996E-2</v>
      </c>
      <c r="BI470" s="53">
        <f t="shared" si="575"/>
        <v>-32.53401418246424</v>
      </c>
    </row>
    <row r="471" spans="1:61" x14ac:dyDescent="0.2">
      <c r="A471" s="34"/>
      <c r="B471" s="89"/>
      <c r="C471" s="91"/>
      <c r="D471" s="19"/>
      <c r="E471" s="55">
        <f t="shared" si="546"/>
        <v>73</v>
      </c>
      <c r="F471" s="27">
        <f t="shared" si="586"/>
        <v>30147.740914307513</v>
      </c>
      <c r="G471" s="27">
        <f t="shared" si="587"/>
        <v>1507.3870457153757</v>
      </c>
      <c r="H471" s="28">
        <f t="shared" si="544"/>
        <v>25</v>
      </c>
      <c r="I471" s="27">
        <f t="shared" si="580"/>
        <v>2000000</v>
      </c>
      <c r="J471" s="56">
        <f t="shared" si="579"/>
        <v>7.3650000000000002</v>
      </c>
      <c r="K471" s="52">
        <f t="shared" si="547"/>
        <v>14730</v>
      </c>
      <c r="L471" s="28"/>
      <c r="M471" s="96">
        <f t="shared" si="581"/>
        <v>699.55870349074962</v>
      </c>
      <c r="N471" s="9">
        <v>0</v>
      </c>
      <c r="O471" s="30">
        <f t="shared" si="583"/>
        <v>8.5267836248613103E-7</v>
      </c>
      <c r="P471" s="30">
        <f t="shared" si="548"/>
        <v>5.9649856975541334E-7</v>
      </c>
      <c r="Q471" s="30">
        <f t="shared" si="549"/>
        <v>0</v>
      </c>
      <c r="R471" s="30">
        <f t="shared" si="550"/>
        <v>2.5617979273071769E-7</v>
      </c>
      <c r="S471" s="28"/>
      <c r="T471" s="52">
        <f t="shared" si="551"/>
        <v>1.312442535538653E-2</v>
      </c>
      <c r="U471" s="52">
        <f t="shared" si="545"/>
        <v>3.7735283469234717E-3</v>
      </c>
      <c r="V471" s="19"/>
      <c r="W471" s="19"/>
      <c r="X471" s="53">
        <f t="shared" si="552"/>
        <v>7.7232420187266764E-3</v>
      </c>
      <c r="Y471" s="53">
        <f t="shared" si="553"/>
        <v>-3.8616210093633384E-4</v>
      </c>
      <c r="Z471" s="53">
        <f t="shared" si="553"/>
        <v>-6.4044948182679418E-6</v>
      </c>
      <c r="AA471" s="53">
        <f t="shared" si="554"/>
        <v>-1.1929971395108268</v>
      </c>
      <c r="AB471" s="53">
        <f t="shared" si="555"/>
        <v>-1.1856664640878547</v>
      </c>
      <c r="AC471" s="53">
        <f t="shared" si="556"/>
        <v>2.7354330431437198E-2</v>
      </c>
      <c r="AD471" s="53">
        <f t="shared" si="584"/>
        <v>1.6798104728472218E-3</v>
      </c>
      <c r="AE471" s="53">
        <f t="shared" si="557"/>
        <v>-1.1566323231835702</v>
      </c>
      <c r="AF471" s="19"/>
      <c r="AG471" s="46"/>
      <c r="AH471" s="19"/>
      <c r="AI471" s="55">
        <f t="shared" si="558"/>
        <v>73</v>
      </c>
      <c r="AJ471" s="27">
        <f t="shared" si="559"/>
        <v>30147.740914307513</v>
      </c>
      <c r="AK471" s="27">
        <f t="shared" si="559"/>
        <v>1507.3870457153757</v>
      </c>
      <c r="AL471" s="28">
        <f t="shared" si="560"/>
        <v>25</v>
      </c>
      <c r="AM471" s="27">
        <f t="shared" si="561"/>
        <v>2000000</v>
      </c>
      <c r="AN471" s="56">
        <f t="shared" si="561"/>
        <v>7.3650000000000002</v>
      </c>
      <c r="AO471" s="52">
        <f t="shared" si="562"/>
        <v>14730</v>
      </c>
      <c r="AP471" s="28"/>
      <c r="AQ471" s="9">
        <f t="shared" si="582"/>
        <v>598.5599156742727</v>
      </c>
      <c r="AR471" s="9">
        <f t="shared" si="563"/>
        <v>0</v>
      </c>
      <c r="AS471" s="30">
        <f t="shared" si="564"/>
        <v>1.2110625553982923E-5</v>
      </c>
      <c r="AT471" s="30">
        <f t="shared" si="565"/>
        <v>7.248935010354711E-6</v>
      </c>
      <c r="AU471" s="30">
        <f t="shared" si="566"/>
        <v>0</v>
      </c>
      <c r="AV471" s="30">
        <f t="shared" si="567"/>
        <v>4.8616905436282118E-6</v>
      </c>
      <c r="AW471" s="28"/>
      <c r="AX471" s="52">
        <f t="shared" si="568"/>
        <v>0.18640674852690514</v>
      </c>
      <c r="AY471" s="52">
        <f t="shared" si="569"/>
        <v>7.1612701707643556E-2</v>
      </c>
      <c r="AZ471" s="19"/>
      <c r="BA471" s="19"/>
      <c r="BB471" s="53">
        <f t="shared" si="570"/>
        <v>7.7232420187266764E-3</v>
      </c>
      <c r="BC471" s="53">
        <f t="shared" si="571"/>
        <v>-3.8616210093633384E-4</v>
      </c>
      <c r="BD471" s="53">
        <f t="shared" si="571"/>
        <v>-6.4044948182679418E-6</v>
      </c>
      <c r="BE471" s="53">
        <f t="shared" si="572"/>
        <v>-14.497870020709422</v>
      </c>
      <c r="BF471" s="53">
        <f t="shared" si="573"/>
        <v>-14.49053934528645</v>
      </c>
      <c r="BG471" s="53">
        <f t="shared" si="574"/>
        <v>2.7354330431437198E-2</v>
      </c>
      <c r="BH471" s="53">
        <f t="shared" si="585"/>
        <v>1.5905619245791921E-2</v>
      </c>
      <c r="BI471" s="53">
        <f t="shared" si="575"/>
        <v>-14.44727939560922</v>
      </c>
    </row>
    <row r="472" spans="1:61" x14ac:dyDescent="0.2">
      <c r="A472" s="34"/>
      <c r="B472" s="89"/>
      <c r="C472" s="91"/>
      <c r="D472" s="19"/>
      <c r="E472" s="55">
        <f t="shared" si="546"/>
        <v>74</v>
      </c>
      <c r="F472" s="27">
        <f t="shared" si="586"/>
        <v>30147.740914307513</v>
      </c>
      <c r="G472" s="27">
        <f t="shared" si="587"/>
        <v>1507.3870457153757</v>
      </c>
      <c r="H472" s="28">
        <f t="shared" ref="H472:H483" si="588">$B$33</f>
        <v>25</v>
      </c>
      <c r="I472" s="27">
        <f t="shared" si="580"/>
        <v>2000000</v>
      </c>
      <c r="J472" s="56">
        <f t="shared" si="579"/>
        <v>6.992</v>
      </c>
      <c r="K472" s="52">
        <f t="shared" si="547"/>
        <v>13984</v>
      </c>
      <c r="L472" s="28"/>
      <c r="M472" s="96">
        <f t="shared" si="581"/>
        <v>728.23868626754756</v>
      </c>
      <c r="N472" s="9">
        <v>0</v>
      </c>
      <c r="O472" s="30">
        <f t="shared" si="583"/>
        <v>2.5617979273071769E-7</v>
      </c>
      <c r="P472" s="30">
        <f t="shared" si="548"/>
        <v>1.8656003570651046E-7</v>
      </c>
      <c r="Q472" s="30">
        <f t="shared" si="549"/>
        <v>0</v>
      </c>
      <c r="R472" s="30">
        <f t="shared" si="550"/>
        <v>6.9619757024207225E-8</v>
      </c>
      <c r="S472" s="28"/>
      <c r="T472" s="52">
        <f t="shared" si="551"/>
        <v>3.7735283469234717E-3</v>
      </c>
      <c r="U472" s="52">
        <f t="shared" si="545"/>
        <v>9.7356268222651386E-4</v>
      </c>
      <c r="V472" s="19"/>
      <c r="W472" s="19"/>
      <c r="X472" s="53">
        <f t="shared" si="552"/>
        <v>2.0988783972828401E-3</v>
      </c>
      <c r="Y472" s="53">
        <f t="shared" si="553"/>
        <v>-1.0494391986414201E-4</v>
      </c>
      <c r="Z472" s="53">
        <f t="shared" si="553"/>
        <v>-1.7404939256051807E-6</v>
      </c>
      <c r="AA472" s="53">
        <f t="shared" si="554"/>
        <v>-0.37312007141302095</v>
      </c>
      <c r="AB472" s="53">
        <f t="shared" si="555"/>
        <v>-0.37112787742952785</v>
      </c>
      <c r="AC472" s="53">
        <f t="shared" si="556"/>
        <v>8.9775340578743534E-3</v>
      </c>
      <c r="AD472" s="53">
        <f t="shared" si="584"/>
        <v>4.7348639920384442E-4</v>
      </c>
      <c r="AE472" s="53">
        <f t="shared" si="557"/>
        <v>-0.36167685697244967</v>
      </c>
      <c r="AF472" s="19"/>
      <c r="AG472" s="46"/>
      <c r="AH472" s="19"/>
      <c r="AI472" s="55">
        <f t="shared" si="558"/>
        <v>74</v>
      </c>
      <c r="AJ472" s="27">
        <f t="shared" si="559"/>
        <v>30147.740914307513</v>
      </c>
      <c r="AK472" s="27">
        <f t="shared" si="559"/>
        <v>1507.3870457153757</v>
      </c>
      <c r="AL472" s="28">
        <f t="shared" si="560"/>
        <v>25</v>
      </c>
      <c r="AM472" s="27">
        <f t="shared" si="561"/>
        <v>2000000</v>
      </c>
      <c r="AN472" s="56">
        <f t="shared" si="561"/>
        <v>6.992</v>
      </c>
      <c r="AO472" s="52">
        <f t="shared" si="562"/>
        <v>13984</v>
      </c>
      <c r="AP472" s="28"/>
      <c r="AQ472" s="9">
        <f t="shared" si="582"/>
        <v>623.09922593767044</v>
      </c>
      <c r="AR472" s="9">
        <f t="shared" si="563"/>
        <v>0</v>
      </c>
      <c r="AS472" s="30">
        <f t="shared" si="564"/>
        <v>4.8616905436282118E-6</v>
      </c>
      <c r="AT472" s="30">
        <f t="shared" si="565"/>
        <v>3.0293156144832311E-6</v>
      </c>
      <c r="AU472" s="30">
        <f t="shared" si="566"/>
        <v>0</v>
      </c>
      <c r="AV472" s="30">
        <f t="shared" si="567"/>
        <v>1.8323749291449807E-6</v>
      </c>
      <c r="AW472" s="28"/>
      <c r="AX472" s="52">
        <f t="shared" si="568"/>
        <v>7.1612701707643556E-2</v>
      </c>
      <c r="AY472" s="52">
        <f t="shared" si="569"/>
        <v>2.5623931009163412E-2</v>
      </c>
      <c r="AZ472" s="19"/>
      <c r="BA472" s="19"/>
      <c r="BB472" s="53">
        <f t="shared" si="570"/>
        <v>2.0988783972828401E-3</v>
      </c>
      <c r="BC472" s="53">
        <f t="shared" si="571"/>
        <v>-1.0494391986414201E-4</v>
      </c>
      <c r="BD472" s="53">
        <f t="shared" si="571"/>
        <v>-1.7404939256051807E-6</v>
      </c>
      <c r="BE472" s="53">
        <f t="shared" si="572"/>
        <v>-6.0586312289664619</v>
      </c>
      <c r="BF472" s="53">
        <f t="shared" si="573"/>
        <v>-6.0566390349829691</v>
      </c>
      <c r="BG472" s="53">
        <f t="shared" si="574"/>
        <v>8.9775340578743534E-3</v>
      </c>
      <c r="BH472" s="53">
        <f t="shared" si="585"/>
        <v>6.0428202463095517E-3</v>
      </c>
      <c r="BI472" s="53">
        <f t="shared" si="575"/>
        <v>-6.041618680678785</v>
      </c>
    </row>
    <row r="473" spans="1:61" x14ac:dyDescent="0.2">
      <c r="A473" s="34"/>
      <c r="B473" s="89"/>
      <c r="C473" s="91"/>
      <c r="D473" s="19"/>
      <c r="E473" s="55">
        <f t="shared" si="546"/>
        <v>75</v>
      </c>
      <c r="F473" s="27">
        <f t="shared" si="586"/>
        <v>30147.740914307513</v>
      </c>
      <c r="G473" s="27">
        <f t="shared" si="587"/>
        <v>1507.3870457153757</v>
      </c>
      <c r="H473" s="28">
        <f t="shared" si="588"/>
        <v>25</v>
      </c>
      <c r="I473" s="27">
        <f t="shared" si="580"/>
        <v>2000000</v>
      </c>
      <c r="J473" s="56">
        <f t="shared" si="579"/>
        <v>6.5759999999999996</v>
      </c>
      <c r="K473" s="52">
        <f t="shared" si="547"/>
        <v>13152</v>
      </c>
      <c r="L473" s="28"/>
      <c r="M473" s="96">
        <f t="shared" si="581"/>
        <v>757.22119537545109</v>
      </c>
      <c r="N473" s="9">
        <v>0</v>
      </c>
      <c r="O473" s="30">
        <f t="shared" si="583"/>
        <v>6.9619757024207225E-8</v>
      </c>
      <c r="P473" s="30">
        <f t="shared" si="548"/>
        <v>5.2717555635618655E-8</v>
      </c>
      <c r="Q473" s="30">
        <f t="shared" si="549"/>
        <v>0</v>
      </c>
      <c r="R473" s="30">
        <f t="shared" si="550"/>
        <v>1.690220138858857E-8</v>
      </c>
      <c r="S473" s="28"/>
      <c r="T473" s="52">
        <f t="shared" si="551"/>
        <v>9.7356268222651386E-4</v>
      </c>
      <c r="U473" s="52">
        <f t="shared" si="545"/>
        <v>2.2229775266271686E-4</v>
      </c>
      <c r="V473" s="19"/>
      <c r="W473" s="19"/>
      <c r="X473" s="53">
        <f t="shared" si="552"/>
        <v>5.0956318834461691E-4</v>
      </c>
      <c r="Y473" s="53">
        <f t="shared" si="553"/>
        <v>-2.5478159417230846E-5</v>
      </c>
      <c r="Z473" s="53">
        <f t="shared" si="553"/>
        <v>-4.2255503471471426E-7</v>
      </c>
      <c r="AA473" s="53">
        <f t="shared" si="554"/>
        <v>-0.10543511127123731</v>
      </c>
      <c r="AB473" s="53">
        <f t="shared" si="555"/>
        <v>-0.10495144879734464</v>
      </c>
      <c r="AC473" s="53">
        <f t="shared" si="556"/>
        <v>2.6667791771639825E-3</v>
      </c>
      <c r="AD473" s="53">
        <f t="shared" si="584"/>
        <v>1.1966724139929006E-4</v>
      </c>
      <c r="AE473" s="53">
        <f t="shared" si="557"/>
        <v>-0.10216500237878136</v>
      </c>
      <c r="AF473" s="19"/>
      <c r="AG473" s="46"/>
      <c r="AH473" s="19"/>
      <c r="AI473" s="55">
        <f t="shared" si="558"/>
        <v>75</v>
      </c>
      <c r="AJ473" s="27">
        <f t="shared" si="559"/>
        <v>30147.740914307513</v>
      </c>
      <c r="AK473" s="27">
        <f t="shared" si="559"/>
        <v>1507.3870457153757</v>
      </c>
      <c r="AL473" s="28">
        <f t="shared" si="560"/>
        <v>25</v>
      </c>
      <c r="AM473" s="27">
        <f t="shared" si="561"/>
        <v>2000000</v>
      </c>
      <c r="AN473" s="56">
        <f t="shared" si="561"/>
        <v>6.5759999999999996</v>
      </c>
      <c r="AO473" s="52">
        <f t="shared" si="562"/>
        <v>13152</v>
      </c>
      <c r="AP473" s="28"/>
      <c r="AQ473" s="9">
        <f t="shared" si="582"/>
        <v>647.89738529312035</v>
      </c>
      <c r="AR473" s="9">
        <f t="shared" si="563"/>
        <v>0</v>
      </c>
      <c r="AS473" s="30">
        <f t="shared" si="564"/>
        <v>1.8323749291449807E-6</v>
      </c>
      <c r="AT473" s="30">
        <f t="shared" si="565"/>
        <v>1.1871909254696997E-6</v>
      </c>
      <c r="AU473" s="30">
        <f t="shared" si="566"/>
        <v>0</v>
      </c>
      <c r="AV473" s="30">
        <f t="shared" si="567"/>
        <v>6.45184003675281E-7</v>
      </c>
      <c r="AW473" s="28"/>
      <c r="AX473" s="52">
        <f t="shared" si="568"/>
        <v>2.5623931009163412E-2</v>
      </c>
      <c r="AY473" s="52">
        <f t="shared" si="569"/>
        <v>8.4854600163372963E-3</v>
      </c>
      <c r="AZ473" s="19"/>
      <c r="BA473" s="19"/>
      <c r="BB473" s="53">
        <f t="shared" si="570"/>
        <v>5.0956318834461691E-4</v>
      </c>
      <c r="BC473" s="53">
        <f t="shared" si="571"/>
        <v>-2.5478159417230846E-5</v>
      </c>
      <c r="BD473" s="53">
        <f t="shared" si="571"/>
        <v>-4.2255503471471426E-7</v>
      </c>
      <c r="BE473" s="53">
        <f t="shared" si="572"/>
        <v>-2.3743818509393995</v>
      </c>
      <c r="BF473" s="53">
        <f t="shared" si="573"/>
        <v>-2.3738981884655068</v>
      </c>
      <c r="BG473" s="53">
        <f t="shared" si="574"/>
        <v>2.6667791771639825E-3</v>
      </c>
      <c r="BH473" s="53">
        <f t="shared" si="585"/>
        <v>2.1433671756075521E-3</v>
      </c>
      <c r="BI473" s="53">
        <f t="shared" si="575"/>
        <v>-2.3690880421127352</v>
      </c>
    </row>
    <row r="474" spans="1:61" x14ac:dyDescent="0.2">
      <c r="A474" s="34"/>
      <c r="B474" s="89"/>
      <c r="C474" s="91"/>
      <c r="D474" s="19"/>
      <c r="E474" s="55">
        <f t="shared" si="546"/>
        <v>76</v>
      </c>
      <c r="F474" s="27">
        <f t="shared" si="586"/>
        <v>30147.740914307513</v>
      </c>
      <c r="G474" s="27">
        <f t="shared" si="587"/>
        <v>1507.3870457153757</v>
      </c>
      <c r="H474" s="28">
        <f t="shared" si="588"/>
        <v>25</v>
      </c>
      <c r="I474" s="27">
        <f t="shared" si="580"/>
        <v>2000000</v>
      </c>
      <c r="J474" s="56">
        <f t="shared" si="579"/>
        <v>6.1050000000000004</v>
      </c>
      <c r="K474" s="52">
        <f t="shared" si="547"/>
        <v>12210</v>
      </c>
      <c r="L474" s="28"/>
      <c r="M474" s="96">
        <f t="shared" si="581"/>
        <v>794.78197935153764</v>
      </c>
      <c r="N474" s="9">
        <v>0</v>
      </c>
      <c r="O474" s="30">
        <f t="shared" si="583"/>
        <v>1.690220138858857E-8</v>
      </c>
      <c r="P474" s="30">
        <f t="shared" si="548"/>
        <v>1.343356507502073E-8</v>
      </c>
      <c r="Q474" s="30">
        <f t="shared" si="549"/>
        <v>0</v>
      </c>
      <c r="R474" s="30">
        <f t="shared" si="550"/>
        <v>3.4686363135678393E-9</v>
      </c>
      <c r="S474" s="28"/>
      <c r="T474" s="52">
        <f t="shared" si="551"/>
        <v>2.2229775266271686E-4</v>
      </c>
      <c r="U474" s="52">
        <f t="shared" si="545"/>
        <v>4.2352049388663315E-5</v>
      </c>
      <c r="V474" s="19"/>
      <c r="W474" s="19"/>
      <c r="X474" s="53">
        <f t="shared" si="552"/>
        <v>1.0457154890740194E-4</v>
      </c>
      <c r="Y474" s="53">
        <f t="shared" si="553"/>
        <v>-5.2285774453700971E-6</v>
      </c>
      <c r="Z474" s="53">
        <f t="shared" si="553"/>
        <v>-8.6715907839195987E-8</v>
      </c>
      <c r="AA474" s="53">
        <f t="shared" si="554"/>
        <v>-2.6867130150041461E-2</v>
      </c>
      <c r="AB474" s="53">
        <f t="shared" si="555"/>
        <v>-2.676787389448727E-2</v>
      </c>
      <c r="AC474" s="53">
        <f t="shared" si="556"/>
        <v>7.0926316542770681E-4</v>
      </c>
      <c r="AD474" s="53">
        <f t="shared" si="584"/>
        <v>2.6405459894839407E-5</v>
      </c>
      <c r="AE474" s="53">
        <f t="shared" si="557"/>
        <v>-2.6032205269164721E-2</v>
      </c>
      <c r="AF474" s="19"/>
      <c r="AG474" s="46"/>
      <c r="AH474" s="19"/>
      <c r="AI474" s="55">
        <f t="shared" si="558"/>
        <v>76</v>
      </c>
      <c r="AJ474" s="27">
        <f t="shared" si="559"/>
        <v>30147.740914307513</v>
      </c>
      <c r="AK474" s="27">
        <f t="shared" si="559"/>
        <v>1507.3870457153757</v>
      </c>
      <c r="AL474" s="28">
        <f t="shared" si="560"/>
        <v>25</v>
      </c>
      <c r="AM474" s="27">
        <f t="shared" si="561"/>
        <v>2000000</v>
      </c>
      <c r="AN474" s="56">
        <f t="shared" si="561"/>
        <v>6.1050000000000004</v>
      </c>
      <c r="AO474" s="52">
        <f t="shared" si="562"/>
        <v>12210</v>
      </c>
      <c r="AP474" s="28"/>
      <c r="AQ474" s="9">
        <f t="shared" si="582"/>
        <v>680.03533108265947</v>
      </c>
      <c r="AR474" s="9">
        <f t="shared" si="563"/>
        <v>0</v>
      </c>
      <c r="AS474" s="30">
        <f t="shared" si="564"/>
        <v>6.45184003675281E-7</v>
      </c>
      <c r="AT474" s="30">
        <f t="shared" si="565"/>
        <v>4.3874791754855547E-7</v>
      </c>
      <c r="AU474" s="30">
        <f t="shared" si="566"/>
        <v>0</v>
      </c>
      <c r="AV474" s="30">
        <f t="shared" si="567"/>
        <v>2.0643608612672553E-7</v>
      </c>
      <c r="AW474" s="28"/>
      <c r="AX474" s="52">
        <f t="shared" si="568"/>
        <v>8.4854600163372963E-3</v>
      </c>
      <c r="AY474" s="52">
        <f t="shared" si="569"/>
        <v>2.5205846116073188E-3</v>
      </c>
      <c r="AZ474" s="19"/>
      <c r="BA474" s="19"/>
      <c r="BB474" s="53">
        <f t="shared" si="570"/>
        <v>1.0457154890740194E-4</v>
      </c>
      <c r="BC474" s="53">
        <f t="shared" si="571"/>
        <v>-5.2285774453700971E-6</v>
      </c>
      <c r="BD474" s="53">
        <f t="shared" si="571"/>
        <v>-8.6715907839195987E-8</v>
      </c>
      <c r="BE474" s="53">
        <f t="shared" si="572"/>
        <v>-0.87749583509711093</v>
      </c>
      <c r="BF474" s="53">
        <f t="shared" si="573"/>
        <v>-0.87739657884155675</v>
      </c>
      <c r="BG474" s="53">
        <f t="shared" si="574"/>
        <v>7.0926316542770681E-4</v>
      </c>
      <c r="BH474" s="53">
        <f t="shared" si="585"/>
        <v>7.0477913397406838E-4</v>
      </c>
      <c r="BI474" s="53">
        <f t="shared" si="575"/>
        <v>-0.87598253654215497</v>
      </c>
    </row>
    <row r="475" spans="1:61" x14ac:dyDescent="0.2">
      <c r="A475" s="34"/>
      <c r="B475" s="89"/>
      <c r="C475" s="91"/>
      <c r="D475" s="19"/>
      <c r="E475" s="55">
        <f t="shared" si="546"/>
        <v>77</v>
      </c>
      <c r="F475" s="27">
        <f t="shared" si="586"/>
        <v>30147.740914307513</v>
      </c>
      <c r="G475" s="27">
        <f t="shared" si="587"/>
        <v>1507.3870457153757</v>
      </c>
      <c r="H475" s="28">
        <f t="shared" si="588"/>
        <v>25</v>
      </c>
      <c r="I475" s="27">
        <f t="shared" si="580"/>
        <v>2000000</v>
      </c>
      <c r="J475" s="56">
        <f t="shared" si="579"/>
        <v>5.5990000000000002</v>
      </c>
      <c r="K475" s="52">
        <f t="shared" si="547"/>
        <v>11198</v>
      </c>
      <c r="L475" s="28"/>
      <c r="M475" s="96">
        <f t="shared" si="581"/>
        <v>810.3800749027024</v>
      </c>
      <c r="N475" s="9">
        <v>0</v>
      </c>
      <c r="O475" s="30">
        <f t="shared" si="583"/>
        <v>3.4686363135678393E-9</v>
      </c>
      <c r="P475" s="30">
        <f t="shared" si="548"/>
        <v>2.8109137555993391E-9</v>
      </c>
      <c r="Q475" s="30">
        <f t="shared" si="549"/>
        <v>0</v>
      </c>
      <c r="R475" s="30">
        <f t="shared" si="550"/>
        <v>6.5772255796850016E-10</v>
      </c>
      <c r="S475" s="28"/>
      <c r="T475" s="52">
        <f t="shared" si="551"/>
        <v>4.2352049388663315E-5</v>
      </c>
      <c r="U475" s="52">
        <f t="shared" si="545"/>
        <v>7.3651772041312648E-6</v>
      </c>
      <c r="V475" s="19"/>
      <c r="W475" s="19"/>
      <c r="X475" s="53">
        <f t="shared" si="552"/>
        <v>1.9828849271129947E-5</v>
      </c>
      <c r="Y475" s="53">
        <f t="shared" si="553"/>
        <v>-9.9144246355649739E-7</v>
      </c>
      <c r="Z475" s="53">
        <f t="shared" si="553"/>
        <v>-1.6443063949212504E-8</v>
      </c>
      <c r="AA475" s="53">
        <f t="shared" si="554"/>
        <v>-5.6218275111986783E-3</v>
      </c>
      <c r="AB475" s="53">
        <f t="shared" si="555"/>
        <v>-5.6030065474550542E-3</v>
      </c>
      <c r="AC475" s="53">
        <f t="shared" si="556"/>
        <v>1.6753408951533381E-4</v>
      </c>
      <c r="AD475" s="53">
        <f t="shared" si="584"/>
        <v>5.0234177776260002E-6</v>
      </c>
      <c r="AE475" s="53">
        <f t="shared" si="557"/>
        <v>-5.4304490401620945E-3</v>
      </c>
      <c r="AF475" s="19"/>
      <c r="AG475" s="46"/>
      <c r="AH475" s="19"/>
      <c r="AI475" s="55">
        <f t="shared" si="558"/>
        <v>77</v>
      </c>
      <c r="AJ475" s="27">
        <f t="shared" si="559"/>
        <v>30147.740914307513</v>
      </c>
      <c r="AK475" s="27">
        <f t="shared" si="559"/>
        <v>1507.3870457153757</v>
      </c>
      <c r="AL475" s="28">
        <f t="shared" si="560"/>
        <v>25</v>
      </c>
      <c r="AM475" s="27">
        <f t="shared" si="561"/>
        <v>2000000</v>
      </c>
      <c r="AN475" s="56">
        <f t="shared" si="561"/>
        <v>5.5990000000000002</v>
      </c>
      <c r="AO475" s="52">
        <f t="shared" si="562"/>
        <v>11198</v>
      </c>
      <c r="AP475" s="28"/>
      <c r="AQ475" s="9">
        <f t="shared" si="582"/>
        <v>693.38145158862483</v>
      </c>
      <c r="AR475" s="9">
        <f t="shared" si="563"/>
        <v>0</v>
      </c>
      <c r="AS475" s="30">
        <f t="shared" si="564"/>
        <v>2.0643608612672553E-7</v>
      </c>
      <c r="AT475" s="30">
        <f t="shared" si="565"/>
        <v>1.4313895305882333E-7</v>
      </c>
      <c r="AU475" s="30">
        <f t="shared" si="566"/>
        <v>0</v>
      </c>
      <c r="AV475" s="30">
        <f t="shared" si="567"/>
        <v>6.3297133067902205E-8</v>
      </c>
      <c r="AW475" s="28"/>
      <c r="AX475" s="52">
        <f t="shared" si="568"/>
        <v>2.5205846116073188E-3</v>
      </c>
      <c r="AY475" s="52">
        <f t="shared" si="569"/>
        <v>7.0880129609436886E-4</v>
      </c>
      <c r="AZ475" s="19"/>
      <c r="BA475" s="19"/>
      <c r="BB475" s="53">
        <f t="shared" si="570"/>
        <v>1.9828849271129947E-5</v>
      </c>
      <c r="BC475" s="53">
        <f t="shared" si="571"/>
        <v>-9.9144246355649739E-7</v>
      </c>
      <c r="BD475" s="53">
        <f t="shared" si="571"/>
        <v>-1.6443063949212504E-8</v>
      </c>
      <c r="BE475" s="53">
        <f t="shared" si="572"/>
        <v>-0.28627790611764664</v>
      </c>
      <c r="BF475" s="53">
        <f t="shared" si="573"/>
        <v>-0.28625908515390303</v>
      </c>
      <c r="BG475" s="53">
        <f t="shared" si="574"/>
        <v>1.6753408951533381E-4</v>
      </c>
      <c r="BH475" s="53">
        <f t="shared" si="585"/>
        <v>2.0847672957395586E-4</v>
      </c>
      <c r="BI475" s="53">
        <f t="shared" si="575"/>
        <v>-0.28588307433481375</v>
      </c>
    </row>
    <row r="476" spans="1:61" x14ac:dyDescent="0.2">
      <c r="A476" s="34"/>
      <c r="B476" s="89"/>
      <c r="C476" s="91"/>
      <c r="D476" s="19"/>
      <c r="E476" s="55">
        <f t="shared" si="546"/>
        <v>78</v>
      </c>
      <c r="F476" s="27">
        <f t="shared" si="586"/>
        <v>30147.740914307513</v>
      </c>
      <c r="G476" s="27">
        <f t="shared" si="587"/>
        <v>1507.3870457153757</v>
      </c>
      <c r="H476" s="28">
        <f t="shared" si="588"/>
        <v>25</v>
      </c>
      <c r="I476" s="27">
        <f t="shared" si="580"/>
        <v>2000000</v>
      </c>
      <c r="J476" s="56">
        <f t="shared" si="579"/>
        <v>5.0570000000000004</v>
      </c>
      <c r="K476" s="52">
        <f t="shared" si="547"/>
        <v>10114</v>
      </c>
      <c r="L476" s="28"/>
      <c r="M476" s="96">
        <f t="shared" si="581"/>
        <v>826.14722293270654</v>
      </c>
      <c r="N476" s="9">
        <v>0</v>
      </c>
      <c r="O476" s="30">
        <f t="shared" si="583"/>
        <v>6.5772255796850016E-10</v>
      </c>
      <c r="P476" s="30">
        <f t="shared" si="548"/>
        <v>5.4337566472587251E-10</v>
      </c>
      <c r="Q476" s="30">
        <f t="shared" si="549"/>
        <v>0</v>
      </c>
      <c r="R476" s="30">
        <f t="shared" si="550"/>
        <v>1.1434689324262764E-10</v>
      </c>
      <c r="S476" s="28"/>
      <c r="T476" s="52">
        <f t="shared" si="551"/>
        <v>7.3651772041312648E-6</v>
      </c>
      <c r="U476" s="52">
        <f t="shared" si="545"/>
        <v>1.1565044782559359E-6</v>
      </c>
      <c r="V476" s="19"/>
      <c r="W476" s="19"/>
      <c r="X476" s="53">
        <f t="shared" si="552"/>
        <v>3.4473005118347186E-6</v>
      </c>
      <c r="Y476" s="53">
        <f t="shared" si="553"/>
        <v>-1.7236502559173595E-7</v>
      </c>
      <c r="Z476" s="53">
        <f t="shared" si="553"/>
        <v>-2.858672331065691E-9</v>
      </c>
      <c r="AA476" s="53">
        <f t="shared" si="554"/>
        <v>-1.0867513294517451E-3</v>
      </c>
      <c r="AB476" s="53">
        <f t="shared" si="555"/>
        <v>-1.0834792526378332E-3</v>
      </c>
      <c r="AC476" s="53">
        <f t="shared" si="556"/>
        <v>3.218958348803925E-5</v>
      </c>
      <c r="AD476" s="53">
        <f t="shared" si="584"/>
        <v>8.7351211413539629E-7</v>
      </c>
      <c r="AE476" s="53">
        <f t="shared" si="557"/>
        <v>-1.0504161570356585E-3</v>
      </c>
      <c r="AF476" s="19"/>
      <c r="AG476" s="46"/>
      <c r="AH476" s="19"/>
      <c r="AI476" s="55">
        <f t="shared" si="558"/>
        <v>78</v>
      </c>
      <c r="AJ476" s="27">
        <f t="shared" si="559"/>
        <v>30147.740914307513</v>
      </c>
      <c r="AK476" s="27">
        <f t="shared" si="559"/>
        <v>1507.3870457153757</v>
      </c>
      <c r="AL476" s="28">
        <f t="shared" si="560"/>
        <v>25</v>
      </c>
      <c r="AM476" s="27">
        <f t="shared" si="561"/>
        <v>2000000</v>
      </c>
      <c r="AN476" s="56">
        <f t="shared" si="561"/>
        <v>5.0570000000000004</v>
      </c>
      <c r="AO476" s="52">
        <f t="shared" si="562"/>
        <v>10114</v>
      </c>
      <c r="AP476" s="28"/>
      <c r="AQ476" s="9">
        <f t="shared" si="582"/>
        <v>706.87221762179706</v>
      </c>
      <c r="AR476" s="9">
        <f t="shared" si="563"/>
        <v>0</v>
      </c>
      <c r="AS476" s="30">
        <f t="shared" si="564"/>
        <v>6.3297133067902205E-8</v>
      </c>
      <c r="AT476" s="30">
        <f t="shared" si="565"/>
        <v>4.4742984820810012E-8</v>
      </c>
      <c r="AU476" s="30">
        <f t="shared" si="566"/>
        <v>0</v>
      </c>
      <c r="AV476" s="30">
        <f t="shared" si="567"/>
        <v>1.8554148247092192E-8</v>
      </c>
      <c r="AW476" s="28"/>
      <c r="AX476" s="52">
        <f t="shared" si="568"/>
        <v>7.0880129609436886E-4</v>
      </c>
      <c r="AY476" s="52">
        <f t="shared" si="569"/>
        <v>1.8765665537109043E-4</v>
      </c>
      <c r="AZ476" s="19"/>
      <c r="BA476" s="19"/>
      <c r="BB476" s="53">
        <f t="shared" si="570"/>
        <v>3.4473005118347186E-6</v>
      </c>
      <c r="BC476" s="53">
        <f t="shared" si="571"/>
        <v>-1.7236502559173595E-7</v>
      </c>
      <c r="BD476" s="53">
        <f t="shared" si="571"/>
        <v>-2.858672331065691E-9</v>
      </c>
      <c r="BE476" s="53">
        <f t="shared" si="572"/>
        <v>-8.948596964162002E-2</v>
      </c>
      <c r="BF476" s="53">
        <f t="shared" si="573"/>
        <v>-8.9482697564806105E-2</v>
      </c>
      <c r="BG476" s="53">
        <f t="shared" si="574"/>
        <v>3.218958348803925E-5</v>
      </c>
      <c r="BH476" s="53">
        <f t="shared" si="585"/>
        <v>5.845870552069015E-5</v>
      </c>
      <c r="BI476" s="53">
        <f t="shared" si="575"/>
        <v>-8.9392049275797372E-2</v>
      </c>
    </row>
    <row r="477" spans="1:61" x14ac:dyDescent="0.2">
      <c r="A477" s="34"/>
      <c r="B477" s="89"/>
      <c r="C477" s="91"/>
      <c r="D477" s="19"/>
      <c r="E477" s="55">
        <f t="shared" si="546"/>
        <v>79</v>
      </c>
      <c r="F477" s="27">
        <f t="shared" si="586"/>
        <v>30147.740914307513</v>
      </c>
      <c r="G477" s="27">
        <f t="shared" si="587"/>
        <v>1507.3870457153757</v>
      </c>
      <c r="H477" s="28">
        <f t="shared" si="588"/>
        <v>25</v>
      </c>
      <c r="I477" s="27">
        <f t="shared" si="580"/>
        <v>2000000</v>
      </c>
      <c r="J477" s="56">
        <f t="shared" si="579"/>
        <v>4.4770000000000003</v>
      </c>
      <c r="K477" s="52">
        <f t="shared" si="547"/>
        <v>8954</v>
      </c>
      <c r="L477" s="28"/>
      <c r="M477" s="96">
        <f t="shared" si="581"/>
        <v>842.18445684985284</v>
      </c>
      <c r="N477" s="9">
        <v>0</v>
      </c>
      <c r="O477" s="30">
        <f t="shared" si="583"/>
        <v>1.1434689324262764E-10</v>
      </c>
      <c r="P477" s="30">
        <f t="shared" si="548"/>
        <v>9.630117617801047E-11</v>
      </c>
      <c r="Q477" s="30">
        <f t="shared" si="549"/>
        <v>0</v>
      </c>
      <c r="R477" s="30">
        <f t="shared" si="550"/>
        <v>1.8045717064617173E-11</v>
      </c>
      <c r="S477" s="28"/>
      <c r="T477" s="52">
        <f t="shared" si="551"/>
        <v>1.1565044782559359E-6</v>
      </c>
      <c r="U477" s="52">
        <f t="shared" si="545"/>
        <v>1.6158135059658216E-7</v>
      </c>
      <c r="V477" s="19"/>
      <c r="W477" s="19"/>
      <c r="X477" s="53">
        <f t="shared" si="552"/>
        <v>5.440376026769764E-7</v>
      </c>
      <c r="Y477" s="53">
        <f t="shared" si="553"/>
        <v>-2.7201880133848824E-8</v>
      </c>
      <c r="Z477" s="53">
        <f t="shared" si="553"/>
        <v>-4.511429266154293E-10</v>
      </c>
      <c r="AA477" s="53">
        <f t="shared" si="554"/>
        <v>-1.9260235235602093E-4</v>
      </c>
      <c r="AB477" s="53">
        <f t="shared" si="555"/>
        <v>-1.9208596777640441E-4</v>
      </c>
      <c r="AC477" s="53">
        <f t="shared" si="556"/>
        <v>5.6283438691989229E-6</v>
      </c>
      <c r="AD477" s="53">
        <f t="shared" si="584"/>
        <v>1.3737476086978608E-7</v>
      </c>
      <c r="AE477" s="53">
        <f t="shared" si="557"/>
        <v>-1.8632024914633572E-4</v>
      </c>
      <c r="AF477" s="19"/>
      <c r="AG477" s="46"/>
      <c r="AH477" s="19"/>
      <c r="AI477" s="55">
        <f t="shared" si="558"/>
        <v>79</v>
      </c>
      <c r="AJ477" s="27">
        <f t="shared" si="559"/>
        <v>30147.740914307513</v>
      </c>
      <c r="AK477" s="27">
        <f t="shared" si="559"/>
        <v>1507.3870457153757</v>
      </c>
      <c r="AL477" s="28">
        <f t="shared" si="560"/>
        <v>25</v>
      </c>
      <c r="AM477" s="27">
        <f t="shared" si="561"/>
        <v>2000000</v>
      </c>
      <c r="AN477" s="56">
        <f t="shared" si="561"/>
        <v>4.4770000000000003</v>
      </c>
      <c r="AO477" s="52">
        <f t="shared" si="562"/>
        <v>8954</v>
      </c>
      <c r="AP477" s="28"/>
      <c r="AQ477" s="9">
        <f t="shared" si="582"/>
        <v>720.59407589215539</v>
      </c>
      <c r="AR477" s="9">
        <f t="shared" si="563"/>
        <v>0</v>
      </c>
      <c r="AS477" s="30">
        <f t="shared" si="564"/>
        <v>1.8554148247092192E-8</v>
      </c>
      <c r="AT477" s="30">
        <f t="shared" si="565"/>
        <v>1.3370009310079453E-8</v>
      </c>
      <c r="AU477" s="30">
        <f t="shared" si="566"/>
        <v>0</v>
      </c>
      <c r="AV477" s="30">
        <f t="shared" si="567"/>
        <v>5.184138937012739E-9</v>
      </c>
      <c r="AW477" s="28"/>
      <c r="AX477" s="52">
        <f t="shared" si="568"/>
        <v>1.8765665537109043E-4</v>
      </c>
      <c r="AY477" s="52">
        <f t="shared" si="569"/>
        <v>4.6418780042012064E-5</v>
      </c>
      <c r="AZ477" s="19"/>
      <c r="BA477" s="19"/>
      <c r="BB477" s="53">
        <f t="shared" si="570"/>
        <v>5.440376026769764E-7</v>
      </c>
      <c r="BC477" s="53">
        <f t="shared" si="571"/>
        <v>-2.7201880133848824E-8</v>
      </c>
      <c r="BD477" s="53">
        <f t="shared" si="571"/>
        <v>-4.511429266154293E-10</v>
      </c>
      <c r="BE477" s="53">
        <f t="shared" si="572"/>
        <v>-2.6740018620158908E-2</v>
      </c>
      <c r="BF477" s="53">
        <f t="shared" si="573"/>
        <v>-2.6739502235579291E-2</v>
      </c>
      <c r="BG477" s="53">
        <f t="shared" si="574"/>
        <v>5.6283438691989229E-6</v>
      </c>
      <c r="BH477" s="53">
        <f t="shared" si="585"/>
        <v>1.5448316085800449E-5</v>
      </c>
      <c r="BI477" s="53">
        <f t="shared" si="575"/>
        <v>-2.6718425575624292E-2</v>
      </c>
    </row>
    <row r="478" spans="1:61" x14ac:dyDescent="0.2">
      <c r="A478" s="34"/>
      <c r="B478" s="89"/>
      <c r="C478" s="91"/>
      <c r="D478" s="19"/>
      <c r="E478" s="55">
        <f t="shared" si="546"/>
        <v>80</v>
      </c>
      <c r="F478" s="27">
        <f t="shared" si="586"/>
        <v>30147.740914307513</v>
      </c>
      <c r="G478" s="27">
        <f t="shared" si="587"/>
        <v>1507.3870457153757</v>
      </c>
      <c r="H478" s="28">
        <f t="shared" si="588"/>
        <v>25</v>
      </c>
      <c r="I478" s="27">
        <f t="shared" si="580"/>
        <v>2000000</v>
      </c>
      <c r="J478" s="56">
        <f t="shared" si="579"/>
        <v>3.8570000000000002</v>
      </c>
      <c r="K478" s="52">
        <f t="shared" si="547"/>
        <v>7714</v>
      </c>
      <c r="L478" s="28"/>
      <c r="M478" s="96">
        <f t="shared" si="581"/>
        <v>858.66622592833551</v>
      </c>
      <c r="N478" s="9">
        <v>0</v>
      </c>
      <c r="O478" s="30">
        <f t="shared" si="583"/>
        <v>1.8045717064617173E-11</v>
      </c>
      <c r="P478" s="30">
        <f t="shared" si="548"/>
        <v>1.5495247766045388E-11</v>
      </c>
      <c r="Q478" s="30">
        <f t="shared" si="549"/>
        <v>0</v>
      </c>
      <c r="R478" s="30">
        <f t="shared" si="550"/>
        <v>2.5504692985717852E-12</v>
      </c>
      <c r="S478" s="28"/>
      <c r="T478" s="52">
        <f t="shared" si="551"/>
        <v>1.6158135059658216E-7</v>
      </c>
      <c r="U478" s="52">
        <f t="shared" si="545"/>
        <v>1.9674320169182752E-8</v>
      </c>
      <c r="V478" s="19"/>
      <c r="W478" s="19"/>
      <c r="X478" s="53">
        <f t="shared" si="552"/>
        <v>7.6890887623237787E-8</v>
      </c>
      <c r="Y478" s="53">
        <f t="shared" si="553"/>
        <v>-3.8445443811618899E-9</v>
      </c>
      <c r="Z478" s="53">
        <f t="shared" si="553"/>
        <v>-6.3761732464294629E-11</v>
      </c>
      <c r="AA478" s="53">
        <f t="shared" si="554"/>
        <v>-3.0990495532090777E-5</v>
      </c>
      <c r="AB478" s="53">
        <f t="shared" si="555"/>
        <v>-3.0917512950581163E-5</v>
      </c>
      <c r="AC478" s="53">
        <f t="shared" si="556"/>
        <v>8.846574206580312E-7</v>
      </c>
      <c r="AD478" s="53">
        <f t="shared" si="584"/>
        <v>1.9262026525821496E-8</v>
      </c>
      <c r="AE478" s="53">
        <f t="shared" si="557"/>
        <v>-3.0013593503397313E-5</v>
      </c>
      <c r="AF478" s="19"/>
      <c r="AG478" s="46"/>
      <c r="AH478" s="19"/>
      <c r="AI478" s="55">
        <f t="shared" si="558"/>
        <v>80</v>
      </c>
      <c r="AJ478" s="27">
        <f t="shared" si="559"/>
        <v>30147.740914307513</v>
      </c>
      <c r="AK478" s="27">
        <f t="shared" si="559"/>
        <v>1507.3870457153757</v>
      </c>
      <c r="AL478" s="28">
        <f t="shared" si="560"/>
        <v>25</v>
      </c>
      <c r="AM478" s="27">
        <f t="shared" si="561"/>
        <v>2000000</v>
      </c>
      <c r="AN478" s="56">
        <f t="shared" si="561"/>
        <v>3.8570000000000002</v>
      </c>
      <c r="AO478" s="52">
        <f t="shared" si="562"/>
        <v>7714</v>
      </c>
      <c r="AP478" s="28"/>
      <c r="AQ478" s="9">
        <f t="shared" si="582"/>
        <v>734.6962895599321</v>
      </c>
      <c r="AR478" s="9">
        <f t="shared" si="563"/>
        <v>0</v>
      </c>
      <c r="AS478" s="30">
        <f t="shared" si="564"/>
        <v>5.184138937012739E-9</v>
      </c>
      <c r="AT478" s="30">
        <f t="shared" si="565"/>
        <v>3.80876764158643E-9</v>
      </c>
      <c r="AU478" s="30">
        <f t="shared" si="566"/>
        <v>0</v>
      </c>
      <c r="AV478" s="30">
        <f t="shared" si="567"/>
        <v>1.3753712954263091E-9</v>
      </c>
      <c r="AW478" s="28"/>
      <c r="AX478" s="52">
        <f t="shared" si="568"/>
        <v>4.6418780042012064E-5</v>
      </c>
      <c r="AY478" s="52">
        <f t="shared" si="569"/>
        <v>1.0609614172918548E-5</v>
      </c>
      <c r="AZ478" s="19"/>
      <c r="BA478" s="19"/>
      <c r="BB478" s="53">
        <f t="shared" si="570"/>
        <v>7.6890887623237787E-8</v>
      </c>
      <c r="BC478" s="53">
        <f t="shared" si="571"/>
        <v>-3.8445443811618899E-9</v>
      </c>
      <c r="BD478" s="53">
        <f t="shared" si="571"/>
        <v>-6.3761732464294629E-11</v>
      </c>
      <c r="BE478" s="53">
        <f t="shared" si="572"/>
        <v>-7.6175352831728601E-3</v>
      </c>
      <c r="BF478" s="53">
        <f t="shared" si="573"/>
        <v>-7.6174623005913506E-3</v>
      </c>
      <c r="BG478" s="53">
        <f t="shared" si="574"/>
        <v>8.846574206580312E-7</v>
      </c>
      <c r="BH478" s="53">
        <f t="shared" si="585"/>
        <v>3.8167991954200557E-6</v>
      </c>
      <c r="BI478" s="53">
        <f t="shared" si="575"/>
        <v>-7.6127608439752721E-3</v>
      </c>
    </row>
    <row r="479" spans="1:61" x14ac:dyDescent="0.2">
      <c r="A479" s="34"/>
      <c r="B479" s="89"/>
      <c r="C479" s="91"/>
      <c r="D479" s="19"/>
      <c r="E479" s="55">
        <f t="shared" si="546"/>
        <v>81</v>
      </c>
      <c r="F479" s="27">
        <f t="shared" si="586"/>
        <v>30147.740914307513</v>
      </c>
      <c r="G479" s="27">
        <f t="shared" si="587"/>
        <v>1507.3870457153757</v>
      </c>
      <c r="H479" s="28">
        <f t="shared" si="588"/>
        <v>25</v>
      </c>
      <c r="I479" s="27">
        <f t="shared" si="580"/>
        <v>2000000</v>
      </c>
      <c r="J479" s="56">
        <f t="shared" si="579"/>
        <v>3.194</v>
      </c>
      <c r="K479" s="52">
        <f t="shared" si="547"/>
        <v>6388</v>
      </c>
      <c r="L479" s="28"/>
      <c r="M479" s="96">
        <f t="shared" si="581"/>
        <v>875.91384630607388</v>
      </c>
      <c r="N479" s="9">
        <v>0</v>
      </c>
      <c r="O479" s="30">
        <f t="shared" si="583"/>
        <v>2.5504692985717852E-12</v>
      </c>
      <c r="P479" s="30">
        <f t="shared" si="548"/>
        <v>2.2339913731975664E-12</v>
      </c>
      <c r="Q479" s="30">
        <f t="shared" si="549"/>
        <v>0</v>
      </c>
      <c r="R479" s="30">
        <f t="shared" si="550"/>
        <v>3.1647792537421874E-13</v>
      </c>
      <c r="S479" s="28"/>
      <c r="T479" s="52">
        <f t="shared" si="551"/>
        <v>1.9674320169182752E-8</v>
      </c>
      <c r="U479" s="52">
        <f t="shared" si="545"/>
        <v>2.0216609872905094E-9</v>
      </c>
      <c r="V479" s="19"/>
      <c r="W479" s="19"/>
      <c r="X479" s="53">
        <f t="shared" si="552"/>
        <v>9.5410944992794938E-9</v>
      </c>
      <c r="Y479" s="53">
        <f t="shared" si="553"/>
        <v>-4.7705472496397471E-10</v>
      </c>
      <c r="Z479" s="53">
        <f t="shared" si="553"/>
        <v>-7.9119481343554686E-12</v>
      </c>
      <c r="AA479" s="53">
        <f t="shared" si="554"/>
        <v>-4.4679827463951325E-6</v>
      </c>
      <c r="AB479" s="53">
        <f t="shared" si="555"/>
        <v>-4.4589266185689516E-6</v>
      </c>
      <c r="AC479" s="53">
        <f t="shared" si="556"/>
        <v>1.2291226355718032E-7</v>
      </c>
      <c r="AD479" s="53">
        <f t="shared" si="584"/>
        <v>2.3593082405733617E-9</v>
      </c>
      <c r="AE479" s="53">
        <f t="shared" si="557"/>
        <v>-4.3336550467711984E-6</v>
      </c>
      <c r="AF479" s="19"/>
      <c r="AG479" s="46"/>
      <c r="AH479" s="19"/>
      <c r="AI479" s="55">
        <f t="shared" si="558"/>
        <v>81</v>
      </c>
      <c r="AJ479" s="27">
        <f t="shared" si="559"/>
        <v>30147.740914307513</v>
      </c>
      <c r="AK479" s="27">
        <f t="shared" si="559"/>
        <v>1507.3870457153757</v>
      </c>
      <c r="AL479" s="28">
        <f t="shared" si="560"/>
        <v>25</v>
      </c>
      <c r="AM479" s="27">
        <f t="shared" si="561"/>
        <v>2000000</v>
      </c>
      <c r="AN479" s="56">
        <f t="shared" si="561"/>
        <v>3.194</v>
      </c>
      <c r="AO479" s="52">
        <f t="shared" si="562"/>
        <v>6388</v>
      </c>
      <c r="AP479" s="28"/>
      <c r="AQ479" s="9">
        <f t="shared" si="582"/>
        <v>749.45378474563449</v>
      </c>
      <c r="AR479" s="9">
        <f t="shared" si="563"/>
        <v>0</v>
      </c>
      <c r="AS479" s="30">
        <f t="shared" si="564"/>
        <v>1.3753712954263091E-9</v>
      </c>
      <c r="AT479" s="30">
        <f t="shared" si="565"/>
        <v>1.0307772227877534E-9</v>
      </c>
      <c r="AU479" s="30">
        <f t="shared" si="566"/>
        <v>0</v>
      </c>
      <c r="AV479" s="30">
        <f t="shared" si="567"/>
        <v>3.4459407263855569E-10</v>
      </c>
      <c r="AW479" s="28"/>
      <c r="AX479" s="52">
        <f t="shared" si="568"/>
        <v>1.0609614172918548E-5</v>
      </c>
      <c r="AY479" s="52">
        <f t="shared" si="569"/>
        <v>2.2012669360150936E-6</v>
      </c>
      <c r="AZ479" s="19"/>
      <c r="BA479" s="19"/>
      <c r="BB479" s="53">
        <f t="shared" si="570"/>
        <v>9.5410944992794938E-9</v>
      </c>
      <c r="BC479" s="53">
        <f t="shared" si="571"/>
        <v>-4.7705472496397471E-10</v>
      </c>
      <c r="BD479" s="53">
        <f t="shared" si="571"/>
        <v>-7.9119481343554686E-12</v>
      </c>
      <c r="BE479" s="53">
        <f t="shared" si="572"/>
        <v>-2.0615544455755068E-3</v>
      </c>
      <c r="BF479" s="53">
        <f t="shared" si="573"/>
        <v>-2.0615453894476804E-3</v>
      </c>
      <c r="BG479" s="53">
        <f t="shared" si="574"/>
        <v>1.2291226355718032E-7</v>
      </c>
      <c r="BH479" s="53">
        <f t="shared" si="585"/>
        <v>8.7175242638962718E-7</v>
      </c>
      <c r="BI479" s="53">
        <f t="shared" si="575"/>
        <v>-2.0605507247577334E-3</v>
      </c>
    </row>
    <row r="480" spans="1:61" x14ac:dyDescent="0.2">
      <c r="A480" s="34"/>
      <c r="B480" s="89"/>
      <c r="C480" s="91"/>
      <c r="D480" s="19"/>
      <c r="E480" s="55">
        <f t="shared" si="546"/>
        <v>82</v>
      </c>
      <c r="F480" s="27">
        <f t="shared" si="586"/>
        <v>30147.740914307513</v>
      </c>
      <c r="G480" s="27">
        <f t="shared" si="587"/>
        <v>1507.3870457153757</v>
      </c>
      <c r="H480" s="28">
        <f t="shared" si="588"/>
        <v>25</v>
      </c>
      <c r="I480" s="27">
        <f t="shared" si="580"/>
        <v>2000000</v>
      </c>
      <c r="J480" s="56">
        <f t="shared" si="579"/>
        <v>2.4849999999999999</v>
      </c>
      <c r="K480" s="52">
        <f t="shared" si="547"/>
        <v>4970</v>
      </c>
      <c r="L480" s="28"/>
      <c r="M480" s="96">
        <f t="shared" si="581"/>
        <v>894.53885848838627</v>
      </c>
      <c r="N480" s="9">
        <v>0</v>
      </c>
      <c r="O480" s="30">
        <f t="shared" si="583"/>
        <v>3.1647792537421874E-13</v>
      </c>
      <c r="P480" s="30">
        <f t="shared" si="548"/>
        <v>2.8310180210102634E-13</v>
      </c>
      <c r="Q480" s="30">
        <f t="shared" si="549"/>
        <v>0</v>
      </c>
      <c r="R480" s="30">
        <f t="shared" si="550"/>
        <v>3.3376123273192404E-14</v>
      </c>
      <c r="S480" s="28"/>
      <c r="T480" s="52">
        <f t="shared" si="551"/>
        <v>2.0216609872905094E-9</v>
      </c>
      <c r="U480" s="52">
        <f t="shared" si="545"/>
        <v>1.6587933266776624E-10</v>
      </c>
      <c r="V480" s="19"/>
      <c r="W480" s="19"/>
      <c r="X480" s="53">
        <f t="shared" si="552"/>
        <v>1.0062147171641938E-9</v>
      </c>
      <c r="Y480" s="53">
        <f t="shared" si="553"/>
        <v>-5.0310735858209692E-11</v>
      </c>
      <c r="Z480" s="53">
        <f t="shared" si="553"/>
        <v>-8.3440308182981011E-13</v>
      </c>
      <c r="AA480" s="53">
        <f t="shared" si="554"/>
        <v>-5.6620360420205264E-7</v>
      </c>
      <c r="AB480" s="53">
        <f t="shared" si="555"/>
        <v>-5.6524853462382853E-7</v>
      </c>
      <c r="AC480" s="53">
        <f t="shared" si="556"/>
        <v>1.4719502590166694E-8</v>
      </c>
      <c r="AD480" s="53">
        <f t="shared" si="584"/>
        <v>2.4444657179685704E-10</v>
      </c>
      <c r="AE480" s="53">
        <f t="shared" si="557"/>
        <v>-5.5028458546186497E-7</v>
      </c>
      <c r="AF480" s="19"/>
      <c r="AG480" s="46"/>
      <c r="AH480" s="19"/>
      <c r="AI480" s="55">
        <f t="shared" si="558"/>
        <v>82</v>
      </c>
      <c r="AJ480" s="27">
        <f t="shared" si="559"/>
        <v>30147.740914307513</v>
      </c>
      <c r="AK480" s="27">
        <f t="shared" si="559"/>
        <v>1507.3870457153757</v>
      </c>
      <c r="AL480" s="28">
        <f t="shared" si="560"/>
        <v>25</v>
      </c>
      <c r="AM480" s="27">
        <f t="shared" si="561"/>
        <v>2000000</v>
      </c>
      <c r="AN480" s="56">
        <f t="shared" si="561"/>
        <v>2.4849999999999999</v>
      </c>
      <c r="AO480" s="52">
        <f t="shared" si="562"/>
        <v>4970</v>
      </c>
      <c r="AP480" s="28"/>
      <c r="AQ480" s="9">
        <f t="shared" si="582"/>
        <v>765.38981079412554</v>
      </c>
      <c r="AR480" s="9">
        <f t="shared" si="563"/>
        <v>0</v>
      </c>
      <c r="AS480" s="30">
        <f t="shared" si="564"/>
        <v>3.4459407263855569E-10</v>
      </c>
      <c r="AT480" s="30">
        <f t="shared" si="565"/>
        <v>2.6374879205760131E-10</v>
      </c>
      <c r="AU480" s="30">
        <f t="shared" si="566"/>
        <v>0</v>
      </c>
      <c r="AV480" s="30">
        <f t="shared" si="567"/>
        <v>8.084528058095438E-11</v>
      </c>
      <c r="AW480" s="28"/>
      <c r="AX480" s="52">
        <f t="shared" si="568"/>
        <v>2.2012669360150936E-6</v>
      </c>
      <c r="AY480" s="52">
        <f t="shared" si="569"/>
        <v>4.0180104448734325E-7</v>
      </c>
      <c r="AZ480" s="19"/>
      <c r="BA480" s="19"/>
      <c r="BB480" s="53">
        <f t="shared" si="570"/>
        <v>1.0062147171641938E-9</v>
      </c>
      <c r="BC480" s="53">
        <f t="shared" si="571"/>
        <v>-5.0310735858209692E-11</v>
      </c>
      <c r="BD480" s="53">
        <f t="shared" si="571"/>
        <v>-8.3440308182981011E-13</v>
      </c>
      <c r="BE480" s="53">
        <f t="shared" si="572"/>
        <v>-5.2749758411520264E-4</v>
      </c>
      <c r="BF480" s="53">
        <f t="shared" si="573"/>
        <v>-5.2749662904562442E-4</v>
      </c>
      <c r="BG480" s="53">
        <f t="shared" si="574"/>
        <v>1.4719502590166694E-8</v>
      </c>
      <c r="BH480" s="53">
        <f t="shared" si="585"/>
        <v>1.807939807350715E-7</v>
      </c>
      <c r="BI480" s="53">
        <f t="shared" si="575"/>
        <v>-5.2730111556229908E-4</v>
      </c>
    </row>
    <row r="481" spans="1:61" x14ac:dyDescent="0.2">
      <c r="A481" s="34"/>
      <c r="B481" s="89"/>
      <c r="C481" s="91"/>
      <c r="D481" s="19"/>
      <c r="E481" s="55">
        <f t="shared" si="546"/>
        <v>83</v>
      </c>
      <c r="F481" s="27">
        <f t="shared" si="586"/>
        <v>30147.740914307513</v>
      </c>
      <c r="G481" s="27">
        <f t="shared" si="587"/>
        <v>1507.3870457153757</v>
      </c>
      <c r="H481" s="28">
        <f t="shared" si="588"/>
        <v>25</v>
      </c>
      <c r="I481" s="27">
        <f t="shared" si="580"/>
        <v>2000000</v>
      </c>
      <c r="J481" s="56">
        <f t="shared" si="579"/>
        <v>1.726</v>
      </c>
      <c r="K481" s="52">
        <f t="shared" si="547"/>
        <v>3452</v>
      </c>
      <c r="L481" s="28"/>
      <c r="M481" s="96">
        <f t="shared" si="581"/>
        <v>915.9186542798476</v>
      </c>
      <c r="N481" s="9">
        <v>0</v>
      </c>
      <c r="O481" s="30">
        <f t="shared" si="583"/>
        <v>3.3376123273192404E-14</v>
      </c>
      <c r="P481" s="30">
        <f t="shared" si="548"/>
        <v>3.0569813913460688E-14</v>
      </c>
      <c r="Q481" s="30">
        <f t="shared" si="549"/>
        <v>0</v>
      </c>
      <c r="R481" s="30">
        <f t="shared" si="550"/>
        <v>2.8063093597317161E-15</v>
      </c>
      <c r="S481" s="28"/>
      <c r="T481" s="52">
        <f t="shared" si="551"/>
        <v>1.6587933266776624E-10</v>
      </c>
      <c r="U481" s="52">
        <f t="shared" si="545"/>
        <v>9.6873799097938837E-12</v>
      </c>
      <c r="V481" s="19"/>
      <c r="W481" s="19"/>
      <c r="X481" s="53">
        <f t="shared" si="552"/>
        <v>8.4603887502587973E-11</v>
      </c>
      <c r="Y481" s="53">
        <f t="shared" si="553"/>
        <v>-4.2301943751293991E-12</v>
      </c>
      <c r="Z481" s="53">
        <f t="shared" si="553"/>
        <v>-7.0157733993292908E-14</v>
      </c>
      <c r="AA481" s="53">
        <f t="shared" si="554"/>
        <v>-6.1139627826921381E-8</v>
      </c>
      <c r="AB481" s="53">
        <f t="shared" si="555"/>
        <v>-6.105932429152791E-8</v>
      </c>
      <c r="AC481" s="53">
        <f t="shared" si="556"/>
        <v>1.4576809115708069E-9</v>
      </c>
      <c r="AD481" s="53">
        <f t="shared" si="584"/>
        <v>2.0216421332569472E-11</v>
      </c>
      <c r="AE481" s="53">
        <f t="shared" si="557"/>
        <v>-5.9581426958624535E-8</v>
      </c>
      <c r="AF481" s="19"/>
      <c r="AG481" s="46"/>
      <c r="AH481" s="19"/>
      <c r="AI481" s="55">
        <f t="shared" si="558"/>
        <v>83</v>
      </c>
      <c r="AJ481" s="27">
        <f t="shared" si="559"/>
        <v>30147.740914307513</v>
      </c>
      <c r="AK481" s="27">
        <f t="shared" si="559"/>
        <v>1507.3870457153757</v>
      </c>
      <c r="AL481" s="28">
        <f t="shared" si="560"/>
        <v>25</v>
      </c>
      <c r="AM481" s="27">
        <f t="shared" si="561"/>
        <v>2000000</v>
      </c>
      <c r="AN481" s="56">
        <f t="shared" si="561"/>
        <v>1.726</v>
      </c>
      <c r="AO481" s="52">
        <f t="shared" si="562"/>
        <v>3452</v>
      </c>
      <c r="AP481" s="28"/>
      <c r="AQ481" s="9">
        <f t="shared" si="582"/>
        <v>783.68289856819467</v>
      </c>
      <c r="AR481" s="9">
        <f t="shared" si="563"/>
        <v>0</v>
      </c>
      <c r="AS481" s="30">
        <f t="shared" si="564"/>
        <v>8.084528058095438E-11</v>
      </c>
      <c r="AT481" s="30">
        <f t="shared" si="565"/>
        <v>6.3357063821241306E-11</v>
      </c>
      <c r="AU481" s="30">
        <f t="shared" si="566"/>
        <v>0</v>
      </c>
      <c r="AV481" s="30">
        <f t="shared" si="567"/>
        <v>1.7488216759713074E-11</v>
      </c>
      <c r="AW481" s="28"/>
      <c r="AX481" s="52">
        <f t="shared" si="568"/>
        <v>4.0180104448734325E-7</v>
      </c>
      <c r="AY481" s="52">
        <f t="shared" si="569"/>
        <v>6.0369324254529536E-8</v>
      </c>
      <c r="AZ481" s="19"/>
      <c r="BA481" s="19"/>
      <c r="BB481" s="53">
        <f t="shared" si="570"/>
        <v>8.4603887502587973E-11</v>
      </c>
      <c r="BC481" s="53">
        <f t="shared" si="571"/>
        <v>-4.2301943751293991E-12</v>
      </c>
      <c r="BD481" s="53">
        <f t="shared" si="571"/>
        <v>-7.0157733993292908E-14</v>
      </c>
      <c r="BE481" s="53">
        <f t="shared" si="572"/>
        <v>-1.2671412764248262E-4</v>
      </c>
      <c r="BF481" s="53">
        <f t="shared" si="573"/>
        <v>-1.2671404733894724E-4</v>
      </c>
      <c r="BG481" s="53">
        <f t="shared" si="574"/>
        <v>1.4576809115708069E-9</v>
      </c>
      <c r="BH481" s="53">
        <f t="shared" si="585"/>
        <v>3.2992910643149093E-8</v>
      </c>
      <c r="BI481" s="53">
        <f t="shared" si="575"/>
        <v>-1.2667959674739251E-4</v>
      </c>
    </row>
    <row r="482" spans="1:61" x14ac:dyDescent="0.2">
      <c r="A482" s="34"/>
      <c r="B482" s="89"/>
      <c r="C482" s="91"/>
      <c r="D482" s="19"/>
      <c r="E482" s="55">
        <f t="shared" si="546"/>
        <v>84</v>
      </c>
      <c r="F482" s="27">
        <f t="shared" si="586"/>
        <v>30147.740914307513</v>
      </c>
      <c r="G482" s="27">
        <f t="shared" si="587"/>
        <v>1507.3870457153757</v>
      </c>
      <c r="H482" s="28">
        <f t="shared" si="588"/>
        <v>25</v>
      </c>
      <c r="I482" s="27">
        <f t="shared" si="580"/>
        <v>2000000</v>
      </c>
      <c r="J482" s="56">
        <f t="shared" si="579"/>
        <v>0.85599999999999998</v>
      </c>
      <c r="K482" s="52">
        <f t="shared" si="547"/>
        <v>1712</v>
      </c>
      <c r="L482" s="28"/>
      <c r="M482" s="96">
        <f t="shared" si="581"/>
        <v>944.1854090941805</v>
      </c>
      <c r="N482" s="9">
        <v>0</v>
      </c>
      <c r="O482" s="30">
        <f t="shared" si="583"/>
        <v>2.8063093597317161E-15</v>
      </c>
      <c r="P482" s="30">
        <f t="shared" si="548"/>
        <v>2.6496763508631183E-15</v>
      </c>
      <c r="Q482" s="30">
        <f t="shared" si="549"/>
        <v>0</v>
      </c>
      <c r="R482" s="30">
        <f t="shared" si="550"/>
        <v>1.5663300886859774E-16</v>
      </c>
      <c r="S482" s="28"/>
      <c r="T482" s="52">
        <f t="shared" si="551"/>
        <v>9.6873799097938837E-12</v>
      </c>
      <c r="U482" s="52">
        <f t="shared" ref="U482:U483" si="589">K482*R482</f>
        <v>2.6815571118303934E-13</v>
      </c>
      <c r="V482" s="19"/>
      <c r="W482" s="19"/>
      <c r="X482" s="53">
        <f t="shared" si="552"/>
        <v>4.7221313699989155E-12</v>
      </c>
      <c r="Y482" s="53">
        <f t="shared" si="553"/>
        <v>-2.3610656849994581E-13</v>
      </c>
      <c r="Z482" s="53">
        <f t="shared" si="553"/>
        <v>-3.9158252217149438E-15</v>
      </c>
      <c r="AA482" s="53">
        <f t="shared" si="554"/>
        <v>-5.2993527017262365E-9</v>
      </c>
      <c r="AB482" s="53">
        <f t="shared" si="555"/>
        <v>-5.2948705927499593E-9</v>
      </c>
      <c r="AC482" s="53">
        <f t="shared" si="556"/>
        <v>1.1040997591519947E-10</v>
      </c>
      <c r="AD482" s="53">
        <f t="shared" si="584"/>
        <v>1.1635817283268396E-12</v>
      </c>
      <c r="AE482" s="53">
        <f t="shared" si="557"/>
        <v>-5.1832970351064331E-9</v>
      </c>
      <c r="AF482" s="19"/>
      <c r="AG482" s="46"/>
      <c r="AH482" s="19"/>
      <c r="AI482" s="55">
        <f t="shared" si="558"/>
        <v>84</v>
      </c>
      <c r="AJ482" s="27">
        <f t="shared" si="559"/>
        <v>30147.740914307513</v>
      </c>
      <c r="AK482" s="27">
        <f t="shared" si="559"/>
        <v>1507.3870457153757</v>
      </c>
      <c r="AL482" s="28">
        <f t="shared" si="560"/>
        <v>25</v>
      </c>
      <c r="AM482" s="27">
        <f t="shared" si="561"/>
        <v>2000000</v>
      </c>
      <c r="AN482" s="56">
        <f t="shared" si="561"/>
        <v>0.85599999999999998</v>
      </c>
      <c r="AO482" s="52">
        <f t="shared" si="562"/>
        <v>1712</v>
      </c>
      <c r="AP482" s="28"/>
      <c r="AQ482" s="9">
        <f t="shared" si="582"/>
        <v>807.8686406562083</v>
      </c>
      <c r="AR482" s="9">
        <f t="shared" si="563"/>
        <v>0</v>
      </c>
      <c r="AS482" s="30">
        <f t="shared" si="564"/>
        <v>1.7488216759713074E-11</v>
      </c>
      <c r="AT482" s="30">
        <f t="shared" si="565"/>
        <v>1.4128181901170522E-11</v>
      </c>
      <c r="AU482" s="30">
        <f t="shared" si="566"/>
        <v>0</v>
      </c>
      <c r="AV482" s="30">
        <f t="shared" si="567"/>
        <v>3.360034858542552E-12</v>
      </c>
      <c r="AW482" s="28"/>
      <c r="AX482" s="52">
        <f t="shared" si="568"/>
        <v>6.0369324254529536E-8</v>
      </c>
      <c r="AY482" s="52">
        <f t="shared" si="569"/>
        <v>5.7523796778248489E-9</v>
      </c>
      <c r="AZ482" s="19"/>
      <c r="BA482" s="19"/>
      <c r="BB482" s="53">
        <f t="shared" si="570"/>
        <v>4.7221313699989155E-12</v>
      </c>
      <c r="BC482" s="53">
        <f t="shared" si="571"/>
        <v>-2.3610656849994581E-13</v>
      </c>
      <c r="BD482" s="53">
        <f t="shared" si="571"/>
        <v>-3.9158252217149438E-15</v>
      </c>
      <c r="BE482" s="53">
        <f t="shared" si="572"/>
        <v>-2.8256363802341044E-5</v>
      </c>
      <c r="BF482" s="53">
        <f t="shared" si="573"/>
        <v>-2.8256359320232068E-5</v>
      </c>
      <c r="BG482" s="53">
        <f t="shared" si="574"/>
        <v>1.1040997591519947E-10</v>
      </c>
      <c r="BH482" s="53">
        <f t="shared" si="585"/>
        <v>4.9564564013703907E-9</v>
      </c>
      <c r="BI482" s="53">
        <f t="shared" si="575"/>
        <v>-2.8251292453854785E-5</v>
      </c>
    </row>
    <row r="483" spans="1:61" x14ac:dyDescent="0.2">
      <c r="A483" s="34"/>
      <c r="B483" s="89"/>
      <c r="C483" s="91"/>
      <c r="D483" s="19"/>
      <c r="E483" s="55">
        <f t="shared" ref="E483" si="590">E482+1</f>
        <v>85</v>
      </c>
      <c r="F483" s="27">
        <f t="shared" si="586"/>
        <v>30147.740914307513</v>
      </c>
      <c r="G483" s="27">
        <f t="shared" si="587"/>
        <v>1507.3870457153757</v>
      </c>
      <c r="H483" s="28">
        <f t="shared" si="588"/>
        <v>25</v>
      </c>
      <c r="I483" s="27">
        <f t="shared" si="580"/>
        <v>2000000</v>
      </c>
      <c r="J483" s="56">
        <f t="shared" si="579"/>
        <v>0</v>
      </c>
      <c r="K483" s="52">
        <f t="shared" ref="K483" si="591">I483*J483/1000</f>
        <v>0</v>
      </c>
      <c r="L483" s="28"/>
      <c r="M483" s="96">
        <f t="shared" si="581"/>
        <v>1000</v>
      </c>
      <c r="N483" s="9">
        <v>0</v>
      </c>
      <c r="O483" s="30">
        <f t="shared" si="583"/>
        <v>1.5663300886859774E-16</v>
      </c>
      <c r="P483" s="30">
        <f t="shared" ref="P483" si="592">O483*M483/1000</f>
        <v>1.5663300886859774E-16</v>
      </c>
      <c r="Q483" s="30">
        <f t="shared" ref="Q483" si="593">MIN(N483*O483,O483-P483)</f>
        <v>0</v>
      </c>
      <c r="R483" s="30">
        <f t="shared" ref="R483" si="594">O483-SUM(P483:Q483)</f>
        <v>0</v>
      </c>
      <c r="S483" s="28"/>
      <c r="T483" s="52">
        <f t="shared" ref="T483" si="595">U482</f>
        <v>2.6815571118303934E-13</v>
      </c>
      <c r="U483" s="52">
        <f t="shared" si="589"/>
        <v>0</v>
      </c>
      <c r="V483" s="19"/>
      <c r="W483" s="19"/>
      <c r="X483" s="53">
        <f t="shared" ref="X483" si="596">$R483*F483</f>
        <v>0</v>
      </c>
      <c r="Y483" s="53">
        <f t="shared" ref="Y483:Z483" si="597">-$R483*G483</f>
        <v>0</v>
      </c>
      <c r="Z483" s="53">
        <f t="shared" si="597"/>
        <v>0</v>
      </c>
      <c r="AA483" s="53">
        <f t="shared" ref="AA483" si="598">-P483*I483</f>
        <v>-3.1326601773719547E-10</v>
      </c>
      <c r="AB483" s="53">
        <f t="shared" ref="AB483" si="599">SUM(X483:AA483)</f>
        <v>-3.1326601773719547E-10</v>
      </c>
      <c r="AC483" s="53">
        <f t="shared" ref="AC483" si="600">-I483*($R482*J483-$R481*J482)/1000</f>
        <v>4.8044016238606986E-12</v>
      </c>
      <c r="AD483" s="53">
        <f t="shared" si="584"/>
        <v>2.201454712081048E-14</v>
      </c>
      <c r="AE483" s="53">
        <f t="shared" ref="AE483" si="601">SUM(AB483:AD483)</f>
        <v>-3.0843960156621396E-10</v>
      </c>
      <c r="AF483" s="19"/>
      <c r="AG483" s="46"/>
      <c r="AH483" s="19"/>
      <c r="AI483" s="55">
        <f t="shared" ref="AI483" si="602">AI482+1</f>
        <v>85</v>
      </c>
      <c r="AJ483" s="27">
        <f t="shared" ref="AJ483:AK483" si="603">F483</f>
        <v>30147.740914307513</v>
      </c>
      <c r="AK483" s="27">
        <f t="shared" si="603"/>
        <v>1507.3870457153757</v>
      </c>
      <c r="AL483" s="28">
        <f t="shared" ref="AL483" si="604">$C$33</f>
        <v>25</v>
      </c>
      <c r="AM483" s="27">
        <f t="shared" ref="AM483:AN483" si="605">I483</f>
        <v>2000000</v>
      </c>
      <c r="AN483" s="56">
        <f t="shared" si="605"/>
        <v>0</v>
      </c>
      <c r="AO483" s="52">
        <f t="shared" ref="AO483" si="606">AM483*AN483/1000</f>
        <v>0</v>
      </c>
      <c r="AP483" s="28"/>
      <c r="AQ483" s="9">
        <f t="shared" si="582"/>
        <v>855.62500000000011</v>
      </c>
      <c r="AR483" s="9">
        <f t="shared" ref="AR483" si="607">N483</f>
        <v>0</v>
      </c>
      <c r="AS483" s="30">
        <f t="shared" ref="AS483" si="608">AV482</f>
        <v>3.360034858542552E-12</v>
      </c>
      <c r="AT483" s="30">
        <f t="shared" ref="AT483" si="609">AS483*AQ483/1000</f>
        <v>2.8749298258404713E-12</v>
      </c>
      <c r="AU483" s="30">
        <f t="shared" ref="AU483" si="610">MIN(AR483*AS483,AS483-AT483)</f>
        <v>0</v>
      </c>
      <c r="AV483" s="30">
        <f t="shared" ref="AV483" si="611">AS483-SUM(AT483:AU483)</f>
        <v>4.8510503270208073E-13</v>
      </c>
      <c r="AW483" s="28"/>
      <c r="AX483" s="52">
        <f t="shared" ref="AX483" si="612">AY482</f>
        <v>5.7523796778248489E-9</v>
      </c>
      <c r="AY483" s="52">
        <f t="shared" ref="AY483" si="613">AO483*AV483</f>
        <v>0</v>
      </c>
      <c r="AZ483" s="19"/>
      <c r="BA483" s="19"/>
      <c r="BB483" s="53">
        <f t="shared" ref="BB483" si="614">$R483*AJ483</f>
        <v>0</v>
      </c>
      <c r="BC483" s="53">
        <f t="shared" ref="BC483:BD483" si="615">-$R483*AK483</f>
        <v>0</v>
      </c>
      <c r="BD483" s="53">
        <f t="shared" si="615"/>
        <v>0</v>
      </c>
      <c r="BE483" s="53">
        <f t="shared" ref="BE483" si="616">-AT483*AM483</f>
        <v>-5.7498596516809426E-6</v>
      </c>
      <c r="BF483" s="53">
        <f t="shared" ref="BF483" si="617">SUM(BB483:BE483)</f>
        <v>-5.7498596516809426E-6</v>
      </c>
      <c r="BG483" s="53">
        <f t="shared" ref="BG483" si="618">-AM483*($R482*AN483-$R481*AN482)/1000</f>
        <v>4.8044016238606986E-12</v>
      </c>
      <c r="BH483" s="53">
        <f t="shared" si="585"/>
        <v>4.7224813119056689E-10</v>
      </c>
      <c r="BI483" s="53">
        <f t="shared" ref="BI483" si="619">SUM(BF483:BH483)</f>
        <v>-5.7493825991481279E-6</v>
      </c>
    </row>
    <row r="484" spans="1:61" x14ac:dyDescent="0.2">
      <c r="A484" s="34"/>
      <c r="B484" s="89"/>
      <c r="C484" s="91"/>
      <c r="D484" s="19"/>
      <c r="E484" s="55"/>
      <c r="F484" s="27"/>
      <c r="G484" s="27"/>
      <c r="H484" s="28"/>
      <c r="I484" s="27"/>
      <c r="J484" s="51"/>
      <c r="K484" s="52"/>
      <c r="L484" s="28"/>
      <c r="M484" s="9"/>
      <c r="N484" s="9"/>
      <c r="O484" s="30"/>
      <c r="P484" s="30"/>
      <c r="Q484" s="30"/>
      <c r="R484" s="30"/>
      <c r="S484" s="28"/>
      <c r="T484" s="52"/>
      <c r="U484" s="52"/>
      <c r="V484" s="19"/>
      <c r="W484" s="19"/>
      <c r="X484" s="53"/>
      <c r="Y484" s="53"/>
      <c r="Z484" s="53"/>
      <c r="AA484" s="53"/>
      <c r="AB484" s="53"/>
      <c r="AC484" s="53"/>
      <c r="AD484" s="53"/>
      <c r="AE484" s="53"/>
      <c r="AF484" s="19"/>
      <c r="AG484" s="46"/>
      <c r="AH484" s="19"/>
      <c r="AI484" s="55"/>
      <c r="AJ484" s="27"/>
      <c r="AK484" s="27"/>
      <c r="AL484" s="28"/>
      <c r="AM484" s="27"/>
      <c r="AN484" s="51"/>
      <c r="AO484" s="52"/>
      <c r="AP484" s="28"/>
      <c r="AQ484" s="9"/>
      <c r="AR484" s="9"/>
      <c r="AS484" s="30"/>
      <c r="AT484" s="30"/>
      <c r="AU484" s="30"/>
      <c r="AV484" s="30"/>
      <c r="AW484" s="28"/>
      <c r="AX484" s="52"/>
      <c r="AY484" s="52"/>
      <c r="AZ484" s="19"/>
      <c r="BA484" s="19"/>
      <c r="BB484" s="53"/>
      <c r="BC484" s="53"/>
      <c r="BD484" s="53"/>
      <c r="BE484" s="53"/>
      <c r="BF484" s="53"/>
      <c r="BG484" s="53"/>
      <c r="BH484" s="53"/>
      <c r="BI484" s="53"/>
    </row>
    <row r="485" spans="1:61" x14ac:dyDescent="0.2">
      <c r="A485" s="19"/>
      <c r="B485" s="55"/>
      <c r="C485" s="14"/>
      <c r="D485" s="19"/>
      <c r="E485" s="55"/>
      <c r="F485" s="28"/>
      <c r="G485" s="28"/>
      <c r="H485" s="28"/>
      <c r="I485" s="28"/>
      <c r="J485" s="28"/>
      <c r="K485" s="28"/>
      <c r="L485" s="28"/>
      <c r="M485" s="15"/>
      <c r="N485" s="28"/>
      <c r="O485" s="30"/>
      <c r="P485" s="28"/>
      <c r="Q485" s="28"/>
      <c r="R485" s="28"/>
      <c r="S485" s="28"/>
      <c r="T485" s="53"/>
      <c r="U485" s="53"/>
      <c r="V485" s="53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46"/>
      <c r="AH485" s="19"/>
      <c r="AI485" s="55"/>
      <c r="AJ485" s="28"/>
      <c r="AK485" s="28"/>
      <c r="AL485" s="28"/>
      <c r="AM485" s="28"/>
      <c r="AN485" s="28"/>
      <c r="AO485" s="28"/>
      <c r="AP485" s="28"/>
      <c r="AQ485" s="15"/>
      <c r="AR485" s="28"/>
      <c r="AS485" s="30"/>
      <c r="AT485" s="28"/>
      <c r="AU485" s="28"/>
      <c r="AV485" s="28"/>
      <c r="AW485" s="28"/>
      <c r="AX485" s="53"/>
      <c r="AY485" s="53"/>
      <c r="AZ485" s="53"/>
      <c r="BA485" s="19"/>
      <c r="BB485" s="19"/>
      <c r="BC485" s="19"/>
      <c r="BD485" s="19"/>
      <c r="BE485" s="19"/>
      <c r="BF485" s="19"/>
      <c r="BG485" s="19"/>
      <c r="BH485" s="19"/>
      <c r="BI485" s="19"/>
    </row>
    <row r="486" spans="1:61" x14ac:dyDescent="0.2">
      <c r="A486" s="19"/>
      <c r="B486" s="41"/>
      <c r="C486" s="14"/>
      <c r="D486" s="19"/>
      <c r="E486" s="55"/>
      <c r="F486" s="28"/>
      <c r="G486" s="28"/>
      <c r="H486" s="28"/>
      <c r="I486" s="28"/>
      <c r="J486" s="28"/>
      <c r="K486" s="28"/>
      <c r="L486" s="28"/>
      <c r="M486" s="15"/>
      <c r="N486" s="28"/>
      <c r="O486" s="28"/>
      <c r="P486" s="28"/>
      <c r="Q486" s="28"/>
      <c r="R486" s="28"/>
      <c r="S486" s="28"/>
      <c r="T486" s="53"/>
      <c r="U486" s="53"/>
      <c r="V486" s="53"/>
      <c r="W486" s="22" t="s">
        <v>83</v>
      </c>
      <c r="X486" s="42">
        <f>SUM(X398:X483)</f>
        <v>1186948.8104704574</v>
      </c>
      <c r="Y486" s="42">
        <f>SUM(Y398:Y418)</f>
        <v>-51977.484555005518</v>
      </c>
      <c r="Z486" s="42">
        <f>SUM(Z398:Z418)</f>
        <v>-662.04609331669758</v>
      </c>
      <c r="AA486" s="42">
        <f>SUM(AA398:AA418)</f>
        <v>-135032.86270982627</v>
      </c>
      <c r="AB486" s="42">
        <f>SUM(AB398:AB418)</f>
        <v>399661.18402734899</v>
      </c>
      <c r="AC486" s="42">
        <f>SUM(AC398:AC483)</f>
        <v>-1.7409985392286479E-12</v>
      </c>
      <c r="AD486" s="42">
        <f>SUM(AD398:AD418)</f>
        <v>46664.766930576625</v>
      </c>
      <c r="AE486" s="42">
        <f>SUM(AE398:AE418)</f>
        <v>442389.80158058205</v>
      </c>
      <c r="AF486" s="19"/>
      <c r="AG486" s="46"/>
      <c r="AH486" s="19"/>
      <c r="AI486" s="55"/>
      <c r="AJ486" s="28"/>
      <c r="AK486" s="28"/>
      <c r="AL486" s="28"/>
      <c r="AM486" s="28"/>
      <c r="AN486" s="28"/>
      <c r="AO486" s="28"/>
      <c r="AP486" s="28"/>
      <c r="AQ486" s="15"/>
      <c r="AR486" s="28"/>
      <c r="AS486" s="28"/>
      <c r="AT486" s="28"/>
      <c r="AU486" s="28"/>
      <c r="AV486" s="28"/>
      <c r="AW486" s="28"/>
      <c r="AX486" s="53"/>
      <c r="AY486" s="53"/>
      <c r="AZ486" s="53"/>
      <c r="BA486" s="22" t="s">
        <v>83</v>
      </c>
      <c r="BB486" s="42">
        <f t="shared" ref="BB486:BI486" si="620">SUM(BB398:BB483)</f>
        <v>1186948.8104704574</v>
      </c>
      <c r="BC486" s="42">
        <f t="shared" si="620"/>
        <v>-81958.246209253542</v>
      </c>
      <c r="BD486" s="42">
        <f t="shared" si="620"/>
        <v>-1207.276743856416</v>
      </c>
      <c r="BE486" s="42">
        <f t="shared" si="620"/>
        <v>-1999999.9999990303</v>
      </c>
      <c r="BF486" s="42">
        <f t="shared" si="620"/>
        <v>-896216.71248168196</v>
      </c>
      <c r="BG486" s="42">
        <f t="shared" si="620"/>
        <v>-1.7409985392286479E-12</v>
      </c>
      <c r="BH486" s="42">
        <f t="shared" si="620"/>
        <v>109293.11626855949</v>
      </c>
      <c r="BI486" s="42">
        <f t="shared" si="620"/>
        <v>-786923.59621312248</v>
      </c>
    </row>
    <row r="487" spans="1:61" x14ac:dyDescent="0.2">
      <c r="A487" s="19"/>
      <c r="B487" s="55"/>
      <c r="C487" s="14"/>
      <c r="D487" s="19"/>
      <c r="E487" s="55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53"/>
      <c r="W487" s="34"/>
      <c r="X487" s="19"/>
      <c r="Y487" s="19"/>
      <c r="Z487" s="19"/>
      <c r="AA487" s="19"/>
      <c r="AB487" s="19"/>
      <c r="AC487" s="19"/>
      <c r="AD487" s="19"/>
      <c r="AE487" s="19"/>
      <c r="AF487" s="19"/>
      <c r="AG487" s="46"/>
      <c r="AH487" s="19"/>
      <c r="AI487" s="55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53"/>
      <c r="BA487" s="34"/>
      <c r="BB487" s="19"/>
      <c r="BC487" s="19"/>
      <c r="BD487" s="19"/>
      <c r="BE487" s="19"/>
      <c r="BF487" s="19"/>
      <c r="BG487" s="19"/>
      <c r="BH487" s="19"/>
      <c r="BI487" s="19"/>
    </row>
    <row r="488" spans="1:61" x14ac:dyDescent="0.2">
      <c r="A488" s="19"/>
      <c r="B488" s="19"/>
      <c r="C488" s="14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53"/>
      <c r="W488" s="22" t="str">
        <f>"Present Value at "&amp;TEXT(B400,"0.00%")&amp;" :"</f>
        <v>Present Value at 8.21% :</v>
      </c>
      <c r="X488" s="42">
        <f t="shared" ref="X488:AE488" si="621">X398+NPV($B$20,X399:X483)</f>
        <v>342095.40473087732</v>
      </c>
      <c r="Y488" s="42">
        <f t="shared" si="621"/>
        <v>-39715.575922274489</v>
      </c>
      <c r="Z488" s="42">
        <f t="shared" si="621"/>
        <v>-458.68245377261906</v>
      </c>
      <c r="AA488" s="42">
        <f t="shared" si="621"/>
        <v>-138174.12248593432</v>
      </c>
      <c r="AB488" s="42">
        <f t="shared" si="621"/>
        <v>163747.02386889575</v>
      </c>
      <c r="AC488" s="42">
        <f t="shared" si="621"/>
        <v>-2246.9293460714025</v>
      </c>
      <c r="AD488" s="42">
        <f t="shared" si="621"/>
        <v>26540.269448848503</v>
      </c>
      <c r="AE488" s="42">
        <f t="shared" si="621"/>
        <v>188040.36397167286</v>
      </c>
      <c r="AF488" s="19"/>
      <c r="AG488" s="46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53"/>
      <c r="BA488" s="22" t="str">
        <f>"Present Value at "&amp;TEXT(B400,"0.00%")&amp;" :"</f>
        <v>Present Value at 8.21% :</v>
      </c>
      <c r="BB488" s="42">
        <f t="shared" ref="BB488:BI488" si="622">BB398+NPV($B$20,BB399:BB483)</f>
        <v>342095.40473087732</v>
      </c>
      <c r="BC488" s="42">
        <f t="shared" si="622"/>
        <v>-39715.575922274489</v>
      </c>
      <c r="BD488" s="42">
        <f t="shared" si="622"/>
        <v>-506.68245377261906</v>
      </c>
      <c r="BE488" s="42">
        <f t="shared" si="622"/>
        <v>-124798.90593504439</v>
      </c>
      <c r="BF488" s="42">
        <f t="shared" si="622"/>
        <v>177074.24041978572</v>
      </c>
      <c r="BG488" s="42">
        <f t="shared" si="622"/>
        <v>-2246.9293460714025</v>
      </c>
      <c r="BH488" s="42">
        <f t="shared" si="622"/>
        <v>26591.713780092545</v>
      </c>
      <c r="BI488" s="42">
        <f t="shared" si="622"/>
        <v>201419.02485380686</v>
      </c>
    </row>
    <row r="489" spans="1:61" x14ac:dyDescent="0.2">
      <c r="A489" s="19"/>
      <c r="B489" s="55"/>
      <c r="C489" s="14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53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46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53"/>
      <c r="BA489" s="19"/>
      <c r="BB489" s="19"/>
      <c r="BC489" s="19"/>
      <c r="BD489" s="19"/>
      <c r="BE489" s="19"/>
      <c r="BF489" s="19"/>
      <c r="BG489" s="19"/>
      <c r="BH489" s="19"/>
      <c r="BI489" s="19"/>
    </row>
    <row r="490" spans="1:61" x14ac:dyDescent="0.2">
      <c r="A490" s="19"/>
      <c r="B490" s="55"/>
      <c r="C490" s="14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53"/>
      <c r="W490" s="22" t="str">
        <f>"Present Value at "&amp;TEXT(B401,"0.00%")&amp;" :"</f>
        <v>Present Value at 3.21% :</v>
      </c>
      <c r="X490" s="42">
        <f t="shared" ref="X490:AE490" si="623">X398+NPV($B$21,X399:X483)</f>
        <v>649170.67896198144</v>
      </c>
      <c r="Y490" s="42">
        <f t="shared" si="623"/>
        <v>-55069.339633829688</v>
      </c>
      <c r="Z490" s="42">
        <f t="shared" si="623"/>
        <v>-713.32448076888693</v>
      </c>
      <c r="AA490" s="42">
        <f t="shared" si="623"/>
        <v>-600551.83545368118</v>
      </c>
      <c r="AB490" s="42">
        <f t="shared" si="623"/>
        <v>-7163.8206062985482</v>
      </c>
      <c r="AC490" s="42">
        <f t="shared" si="623"/>
        <v>-2754.9017548745414</v>
      </c>
      <c r="AD490" s="42">
        <f t="shared" si="623"/>
        <v>55088.495229684668</v>
      </c>
      <c r="AE490" s="42">
        <f t="shared" si="623"/>
        <v>45169.772868511376</v>
      </c>
      <c r="AF490" s="19"/>
      <c r="AG490" s="46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53"/>
      <c r="BA490" s="22" t="str">
        <f>"Present Value at "&amp;TEXT(B401,"0.00%")&amp;" :"</f>
        <v>Present Value at 3.21% :</v>
      </c>
      <c r="BB490" s="42">
        <f t="shared" ref="BB490:BI490" si="624">BB398+NPV($B$21,BB399:BB483)</f>
        <v>649170.67896198144</v>
      </c>
      <c r="BC490" s="42">
        <f t="shared" si="624"/>
        <v>-55069.339633829688</v>
      </c>
      <c r="BD490" s="42">
        <f t="shared" si="624"/>
        <v>-761.32448076888693</v>
      </c>
      <c r="BE490" s="42">
        <f t="shared" si="624"/>
        <v>-574040.05160062283</v>
      </c>
      <c r="BF490" s="42">
        <f t="shared" si="624"/>
        <v>19299.96324675958</v>
      </c>
      <c r="BG490" s="42">
        <f t="shared" si="624"/>
        <v>-2754.9017548745414</v>
      </c>
      <c r="BH490" s="42">
        <f t="shared" si="624"/>
        <v>55439.973655578178</v>
      </c>
      <c r="BI490" s="42">
        <f t="shared" si="624"/>
        <v>71985.035147463263</v>
      </c>
    </row>
    <row r="491" spans="1:61" x14ac:dyDescent="0.2">
      <c r="A491" s="19"/>
      <c r="B491" s="55"/>
      <c r="C491" s="14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46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</row>
    <row r="492" spans="1:61" ht="17" thickBot="1" x14ac:dyDescent="0.25">
      <c r="A492" s="20"/>
      <c r="B492" s="62"/>
      <c r="C492" s="44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47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</row>
    <row r="493" spans="1:61" x14ac:dyDescent="0.2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46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</row>
    <row r="494" spans="1:61" x14ac:dyDescent="0.2">
      <c r="A494" s="87" t="s">
        <v>84</v>
      </c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46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</row>
    <row r="495" spans="1:61" x14ac:dyDescent="0.2">
      <c r="A495" s="35" t="s">
        <v>85</v>
      </c>
      <c r="B495" s="61">
        <f>B416+B321+B226+B131+B36</f>
        <v>87115.905599258418</v>
      </c>
      <c r="C495" s="19" t="s">
        <v>86</v>
      </c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46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</row>
    <row r="496" spans="1:61" x14ac:dyDescent="0.2">
      <c r="A496" s="35" t="s">
        <v>85</v>
      </c>
      <c r="B496" s="61">
        <f>C416+C321+C226+C131+C36</f>
        <v>138587.68548624087</v>
      </c>
      <c r="C496" s="19" t="s">
        <v>87</v>
      </c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46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</row>
    <row r="497" spans="1:61" ht="17" thickBot="1" x14ac:dyDescent="0.25">
      <c r="A497" s="35" t="s">
        <v>88</v>
      </c>
      <c r="B497" s="88">
        <f>B496-B495</f>
        <v>51471.779886982447</v>
      </c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46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</row>
    <row r="498" spans="1:61" ht="17" thickTop="1" x14ac:dyDescent="0.2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46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</row>
  </sheetData>
  <mergeCells count="31">
    <mergeCell ref="A1:B2"/>
    <mergeCell ref="X15:AE15"/>
    <mergeCell ref="BB15:BI15"/>
    <mergeCell ref="E16:K16"/>
    <mergeCell ref="M16:R16"/>
    <mergeCell ref="T16:U16"/>
    <mergeCell ref="AI16:AO16"/>
    <mergeCell ref="AQ16:AV16"/>
    <mergeCell ref="AX16:AY16"/>
    <mergeCell ref="B6:C6"/>
    <mergeCell ref="D6:F6"/>
    <mergeCell ref="B227:C227"/>
    <mergeCell ref="A18:B18"/>
    <mergeCell ref="A25:B25"/>
    <mergeCell ref="A30:B30"/>
    <mergeCell ref="B37:C37"/>
    <mergeCell ref="A113:B113"/>
    <mergeCell ref="A120:B120"/>
    <mergeCell ref="A125:B125"/>
    <mergeCell ref="B132:C132"/>
    <mergeCell ref="A208:B208"/>
    <mergeCell ref="A215:B215"/>
    <mergeCell ref="A220:B220"/>
    <mergeCell ref="A410:B410"/>
    <mergeCell ref="B417:C417"/>
    <mergeCell ref="A303:B303"/>
    <mergeCell ref="A310:B310"/>
    <mergeCell ref="A315:B315"/>
    <mergeCell ref="B322:C322"/>
    <mergeCell ref="A398:B398"/>
    <mergeCell ref="A405:B405"/>
  </mergeCells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B8721-96AD-4ACD-B01A-B71AA8068571}">
  <dimension ref="A1:BI446"/>
  <sheetViews>
    <sheetView workbookViewId="0">
      <selection activeCell="A6" sqref="A6:F7"/>
    </sheetView>
  </sheetViews>
  <sheetFormatPr baseColWidth="10" defaultColWidth="11.1640625" defaultRowHeight="16" x14ac:dyDescent="0.2"/>
  <cols>
    <col min="1" max="1" width="24.1640625" customWidth="1"/>
    <col min="2" max="2" width="33.1640625" customWidth="1"/>
    <col min="3" max="3" width="24.6640625" customWidth="1"/>
  </cols>
  <sheetData>
    <row r="1" spans="1:61" x14ac:dyDescent="0.2">
      <c r="A1" s="216" t="s">
        <v>115</v>
      </c>
      <c r="B1" s="21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46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</row>
    <row r="2" spans="1:61" ht="17" thickBot="1" x14ac:dyDescent="0.25">
      <c r="A2" s="217"/>
      <c r="B2" s="217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47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</row>
    <row r="3" spans="1:61" x14ac:dyDescent="0.2">
      <c r="A3" s="7"/>
      <c r="B3" s="7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21"/>
      <c r="Y3" s="21"/>
      <c r="Z3" s="21"/>
      <c r="AA3" s="21"/>
      <c r="AB3" s="21"/>
      <c r="AC3" s="21"/>
      <c r="AD3" s="21"/>
      <c r="AE3" s="21"/>
      <c r="AF3" s="19"/>
      <c r="AG3" s="46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</row>
    <row r="4" spans="1:61" x14ac:dyDescent="0.2">
      <c r="A4" s="22" t="s">
        <v>32</v>
      </c>
      <c r="B4" s="23" t="s">
        <v>90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21"/>
      <c r="Y4" s="21"/>
      <c r="Z4" s="21"/>
      <c r="AA4" s="21"/>
      <c r="AB4" s="21"/>
      <c r="AC4" s="21"/>
      <c r="AD4" s="21"/>
      <c r="AE4" s="21"/>
      <c r="AF4" s="19"/>
      <c r="AG4" s="46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223" t="s">
        <v>34</v>
      </c>
      <c r="Y5" s="223"/>
      <c r="Z5" s="223"/>
      <c r="AA5" s="223"/>
      <c r="AB5" s="223"/>
      <c r="AC5" s="223"/>
      <c r="AD5" s="220"/>
      <c r="AE5" s="220"/>
      <c r="AF5" s="19"/>
      <c r="AG5" s="46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88"/>
      <c r="Y6" s="188"/>
      <c r="Z6" s="188"/>
      <c r="AA6" s="188"/>
      <c r="AB6" s="188"/>
      <c r="AC6" s="188"/>
      <c r="AD6" s="21"/>
      <c r="AE6" s="21"/>
      <c r="AF6" s="19"/>
      <c r="AG6" s="46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88"/>
      <c r="BC6" s="188"/>
      <c r="BD6" s="188"/>
      <c r="BE6" s="188"/>
      <c r="BF6" s="188"/>
      <c r="BG6" s="188"/>
      <c r="BH6" s="21"/>
      <c r="BI6" s="21"/>
    </row>
    <row r="7" spans="1:6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88"/>
      <c r="Y7" s="188"/>
      <c r="Z7" s="188"/>
      <c r="AA7" s="188"/>
      <c r="AB7" s="188"/>
      <c r="AC7" s="188"/>
      <c r="AD7" s="21"/>
      <c r="AE7" s="21"/>
      <c r="AF7" s="19"/>
      <c r="AG7" s="46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88"/>
      <c r="BC7" s="188"/>
      <c r="BD7" s="188"/>
      <c r="BE7" s="188"/>
      <c r="BF7" s="188"/>
      <c r="BG7" s="188"/>
      <c r="BH7" s="21"/>
      <c r="BI7" s="21"/>
    </row>
    <row r="8" spans="1:61" x14ac:dyDescent="0.2">
      <c r="A8" s="212">
        <f>$B$17</f>
        <v>100000</v>
      </c>
      <c r="B8" s="206">
        <f>$B$36</f>
        <v>5.0000966504330883E-2</v>
      </c>
      <c r="C8" s="207">
        <f>$C$36</f>
        <v>7.052924728473936E-2</v>
      </c>
      <c r="D8" s="41">
        <f>$B$34</f>
        <v>3518.2767901277743</v>
      </c>
      <c r="E8" s="41">
        <f>$C$34</f>
        <v>4962.7323448955294</v>
      </c>
      <c r="F8" s="55">
        <f>$E$8-$D$8</f>
        <v>1444.4555547677551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88"/>
      <c r="Y8" s="188"/>
      <c r="Z8" s="188"/>
      <c r="AA8" s="188"/>
      <c r="AB8" s="188"/>
      <c r="AC8" s="188"/>
      <c r="AD8" s="21"/>
      <c r="AE8" s="21"/>
      <c r="AF8" s="19"/>
      <c r="AG8" s="46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88"/>
      <c r="BC8" s="188"/>
      <c r="BD8" s="188"/>
      <c r="BE8" s="188"/>
      <c r="BF8" s="188"/>
      <c r="BG8" s="188"/>
      <c r="BH8" s="21"/>
      <c r="BI8" s="21"/>
    </row>
    <row r="9" spans="1:61" x14ac:dyDescent="0.2">
      <c r="A9" s="212">
        <f>$B$102</f>
        <v>250000</v>
      </c>
      <c r="B9" s="206">
        <f>$B$121</f>
        <v>5.0000770861552253E-2</v>
      </c>
      <c r="C9" s="207">
        <f>$C$121</f>
        <v>7.1207789820452547E-2</v>
      </c>
      <c r="D9" s="41">
        <f>$B$119</f>
        <v>8712.2001043397249</v>
      </c>
      <c r="E9" s="41">
        <f>$C$119</f>
        <v>12407.338991259076</v>
      </c>
      <c r="F9" s="55">
        <f>$E$9-$D$9</f>
        <v>3695.1388869193506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88"/>
      <c r="Y9" s="188"/>
      <c r="Z9" s="188"/>
      <c r="AA9" s="188"/>
      <c r="AB9" s="188"/>
      <c r="AC9" s="188"/>
      <c r="AD9" s="21"/>
      <c r="AE9" s="21"/>
      <c r="AF9" s="19"/>
      <c r="AG9" s="46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88"/>
      <c r="BC9" s="188"/>
      <c r="BD9" s="188"/>
      <c r="BE9" s="188"/>
      <c r="BF9" s="188"/>
      <c r="BG9" s="188"/>
      <c r="BH9" s="21"/>
      <c r="BI9" s="21"/>
    </row>
    <row r="10" spans="1:61" x14ac:dyDescent="0.2">
      <c r="A10" s="212">
        <f>$B$187</f>
        <v>500000</v>
      </c>
      <c r="B10" s="206">
        <f>$B$206</f>
        <v>5.0000618049249518E-2</v>
      </c>
      <c r="C10" s="207">
        <f>$C$206</f>
        <v>7.1436785310419637E-2</v>
      </c>
      <c r="D10" s="41">
        <f>$B$204</f>
        <v>17368.706183439252</v>
      </c>
      <c r="E10" s="41">
        <f>$C$204</f>
        <v>24814.983957277927</v>
      </c>
      <c r="F10" s="55">
        <f>E10-D10</f>
        <v>7446.2777738386758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88"/>
      <c r="Y10" s="188"/>
      <c r="Z10" s="188"/>
      <c r="AA10" s="188"/>
      <c r="AB10" s="188"/>
      <c r="AC10" s="188"/>
      <c r="AD10" s="21"/>
      <c r="AE10" s="21"/>
      <c r="AF10" s="19"/>
      <c r="AG10" s="46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88"/>
      <c r="BC10" s="188"/>
      <c r="BD10" s="188"/>
      <c r="BE10" s="188"/>
      <c r="BF10" s="188"/>
      <c r="BG10" s="188"/>
      <c r="BH10" s="21"/>
      <c r="BI10" s="21"/>
    </row>
    <row r="11" spans="1:61" x14ac:dyDescent="0.2">
      <c r="A11" s="212">
        <f>$B$272</f>
        <v>1000000</v>
      </c>
      <c r="B11" s="206">
        <f>$B$291</f>
        <v>5.0000655825877205E-2</v>
      </c>
      <c r="C11" s="207">
        <f>$C$291</f>
        <v>7.1551944356420219E-2</v>
      </c>
      <c r="D11" s="41">
        <f>$B$289</f>
        <v>34681.804754928729</v>
      </c>
      <c r="E11" s="41">
        <f>$C$289</f>
        <v>49630.360302606183</v>
      </c>
      <c r="F11" s="55">
        <f>E11-D11</f>
        <v>14948.555547677453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88"/>
      <c r="Y11" s="188"/>
      <c r="Z11" s="188"/>
      <c r="AA11" s="188"/>
      <c r="AB11" s="188"/>
      <c r="AC11" s="188"/>
      <c r="AD11" s="21"/>
      <c r="AE11" s="21"/>
      <c r="AF11" s="19"/>
      <c r="AG11" s="46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88"/>
      <c r="BC11" s="188"/>
      <c r="BD11" s="188"/>
      <c r="BE11" s="188"/>
      <c r="BF11" s="188"/>
      <c r="BG11" s="188"/>
      <c r="BH11" s="21"/>
      <c r="BI11" s="21"/>
    </row>
    <row r="12" spans="1:61" x14ac:dyDescent="0.2">
      <c r="A12" s="212">
        <f>$B$357</f>
        <v>2000000</v>
      </c>
      <c r="B12" s="206">
        <f>$B$376</f>
        <v>5.0000492057277045E-2</v>
      </c>
      <c r="C12" s="207">
        <f>$C$376</f>
        <v>7.1609486749661874E-2</v>
      </c>
      <c r="D12" s="41">
        <f>$B$374</f>
        <v>69307.726469191795</v>
      </c>
      <c r="E12" s="41">
        <f>$C$374</f>
        <v>99260.837564546615</v>
      </c>
      <c r="F12" s="55">
        <f>E12-D12</f>
        <v>29953.11109535482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88"/>
      <c r="Y12" s="188"/>
      <c r="Z12" s="188"/>
      <c r="AA12" s="188"/>
      <c r="AB12" s="188"/>
      <c r="AC12" s="188"/>
      <c r="AD12" s="21"/>
      <c r="AE12" s="21"/>
      <c r="AF12" s="19"/>
      <c r="AG12" s="46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88"/>
      <c r="BC12" s="188"/>
      <c r="BD12" s="188"/>
      <c r="BE12" s="188"/>
      <c r="BF12" s="188"/>
      <c r="BG12" s="188"/>
      <c r="BH12" s="21"/>
      <c r="BI12" s="21"/>
    </row>
    <row r="13" spans="1:61" x14ac:dyDescent="0.2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88"/>
      <c r="Y13" s="188"/>
      <c r="Z13" s="188"/>
      <c r="AA13" s="188"/>
      <c r="AB13" s="188"/>
      <c r="AC13" s="188"/>
      <c r="AD13" s="21"/>
      <c r="AE13" s="21"/>
      <c r="AF13" s="19"/>
      <c r="AG13" s="46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88"/>
      <c r="BC13" s="188"/>
      <c r="BD13" s="188"/>
      <c r="BE13" s="188"/>
      <c r="BF13" s="188"/>
      <c r="BG13" s="188"/>
      <c r="BH13" s="21"/>
      <c r="BI13" s="21"/>
    </row>
    <row r="14" spans="1:61" ht="18" x14ac:dyDescent="0.25">
      <c r="A14" s="19"/>
      <c r="B14" s="19"/>
      <c r="C14" s="19"/>
      <c r="D14" s="19"/>
      <c r="E14" s="223" t="s">
        <v>35</v>
      </c>
      <c r="F14" s="223"/>
      <c r="G14" s="223"/>
      <c r="H14" s="223"/>
      <c r="I14" s="223"/>
      <c r="J14" s="223"/>
      <c r="K14" s="223"/>
      <c r="L14" s="19"/>
      <c r="M14" s="225" t="s">
        <v>36</v>
      </c>
      <c r="N14" s="225"/>
      <c r="O14" s="225"/>
      <c r="P14" s="225"/>
      <c r="Q14" s="226"/>
      <c r="R14" s="227"/>
      <c r="S14" s="19"/>
      <c r="T14" s="224" t="s">
        <v>37</v>
      </c>
      <c r="U14" s="224"/>
      <c r="V14" s="19"/>
      <c r="W14" s="19"/>
      <c r="X14" s="21" t="s">
        <v>38</v>
      </c>
      <c r="Y14" s="21" t="s">
        <v>39</v>
      </c>
      <c r="Z14" s="21" t="s">
        <v>40</v>
      </c>
      <c r="AA14" s="21" t="s">
        <v>41</v>
      </c>
      <c r="AB14" s="21"/>
      <c r="AC14" s="21" t="s">
        <v>42</v>
      </c>
      <c r="AD14" s="21" t="s">
        <v>43</v>
      </c>
      <c r="AE14" s="21" t="s">
        <v>44</v>
      </c>
      <c r="AF14" s="19"/>
      <c r="AG14" s="46"/>
      <c r="AH14" s="19"/>
      <c r="AI14" s="223" t="s">
        <v>35</v>
      </c>
      <c r="AJ14" s="223"/>
      <c r="AK14" s="223"/>
      <c r="AL14" s="223"/>
      <c r="AM14" s="223"/>
      <c r="AN14" s="223"/>
      <c r="AO14" s="223"/>
      <c r="AP14" s="19"/>
      <c r="AQ14" s="225" t="s">
        <v>36</v>
      </c>
      <c r="AR14" s="225"/>
      <c r="AS14" s="225"/>
      <c r="AT14" s="225"/>
      <c r="AU14" s="226"/>
      <c r="AV14" s="227"/>
      <c r="AW14" s="19"/>
      <c r="AX14" s="224" t="s">
        <v>37</v>
      </c>
      <c r="AY14" s="224"/>
      <c r="AZ14" s="19"/>
      <c r="BA14" s="19"/>
      <c r="BB14" s="21" t="s">
        <v>38</v>
      </c>
      <c r="BC14" s="21" t="s">
        <v>39</v>
      </c>
      <c r="BD14" s="21" t="s">
        <v>40</v>
      </c>
      <c r="BE14" s="21" t="s">
        <v>41</v>
      </c>
      <c r="BF14" s="21"/>
      <c r="BG14" s="21" t="s">
        <v>42</v>
      </c>
      <c r="BH14" s="21" t="s">
        <v>43</v>
      </c>
      <c r="BI14" s="21" t="s">
        <v>44</v>
      </c>
    </row>
    <row r="15" spans="1:61" ht="51" x14ac:dyDescent="0.2">
      <c r="A15" s="25"/>
      <c r="B15" s="25"/>
      <c r="C15" s="25"/>
      <c r="D15" s="25"/>
      <c r="E15" s="25" t="s">
        <v>23</v>
      </c>
      <c r="F15" s="25" t="s">
        <v>45</v>
      </c>
      <c r="G15" s="25" t="s">
        <v>46</v>
      </c>
      <c r="H15" s="25" t="s">
        <v>47</v>
      </c>
      <c r="I15" s="26" t="s">
        <v>48</v>
      </c>
      <c r="J15" s="26" t="s">
        <v>49</v>
      </c>
      <c r="K15" s="26" t="s">
        <v>50</v>
      </c>
      <c r="L15" s="26"/>
      <c r="M15" s="26" t="s">
        <v>51</v>
      </c>
      <c r="N15" s="26" t="s">
        <v>52</v>
      </c>
      <c r="O15" s="26" t="s">
        <v>53</v>
      </c>
      <c r="P15" s="26" t="s">
        <v>54</v>
      </c>
      <c r="Q15" s="26" t="s">
        <v>55</v>
      </c>
      <c r="R15" s="26" t="s">
        <v>56</v>
      </c>
      <c r="S15" s="26"/>
      <c r="T15" s="26" t="s">
        <v>57</v>
      </c>
      <c r="U15" s="26" t="s">
        <v>58</v>
      </c>
      <c r="V15" s="25"/>
      <c r="W15" s="26"/>
      <c r="X15" s="26" t="s">
        <v>59</v>
      </c>
      <c r="Y15" s="26" t="s">
        <v>60</v>
      </c>
      <c r="Z15" s="26" t="s">
        <v>61</v>
      </c>
      <c r="AA15" s="26" t="s">
        <v>62</v>
      </c>
      <c r="AB15" s="26" t="s">
        <v>63</v>
      </c>
      <c r="AC15" s="26" t="s">
        <v>64</v>
      </c>
      <c r="AD15" s="26" t="s">
        <v>65</v>
      </c>
      <c r="AE15" s="26" t="s">
        <v>66</v>
      </c>
      <c r="AF15" s="25"/>
      <c r="AG15" s="48"/>
      <c r="AH15" s="25"/>
      <c r="AI15" s="25" t="s">
        <v>23</v>
      </c>
      <c r="AJ15" s="25" t="s">
        <v>45</v>
      </c>
      <c r="AK15" s="25" t="s">
        <v>46</v>
      </c>
      <c r="AL15" s="25" t="s">
        <v>47</v>
      </c>
      <c r="AM15" s="26" t="s">
        <v>48</v>
      </c>
      <c r="AN15" s="26" t="s">
        <v>49</v>
      </c>
      <c r="AO15" s="26" t="s">
        <v>50</v>
      </c>
      <c r="AP15" s="26"/>
      <c r="AQ15" s="26" t="s">
        <v>51</v>
      </c>
      <c r="AR15" s="26" t="s">
        <v>52</v>
      </c>
      <c r="AS15" s="26" t="s">
        <v>53</v>
      </c>
      <c r="AT15" s="26" t="s">
        <v>54</v>
      </c>
      <c r="AU15" s="26" t="s">
        <v>55</v>
      </c>
      <c r="AV15" s="26" t="s">
        <v>56</v>
      </c>
      <c r="AW15" s="26"/>
      <c r="AX15" s="26" t="s">
        <v>57</v>
      </c>
      <c r="AY15" s="26" t="s">
        <v>58</v>
      </c>
      <c r="AZ15" s="25"/>
      <c r="BA15" s="26"/>
      <c r="BB15" s="26" t="s">
        <v>59</v>
      </c>
      <c r="BC15" s="26" t="s">
        <v>60</v>
      </c>
      <c r="BD15" s="26" t="s">
        <v>61</v>
      </c>
      <c r="BE15" s="26" t="s">
        <v>62</v>
      </c>
      <c r="BF15" s="26" t="s">
        <v>63</v>
      </c>
      <c r="BG15" s="26" t="s">
        <v>64</v>
      </c>
      <c r="BH15" s="26" t="s">
        <v>65</v>
      </c>
      <c r="BI15" s="26" t="s">
        <v>66</v>
      </c>
    </row>
    <row r="16" spans="1:61" ht="17" thickBot="1" x14ac:dyDescent="0.25">
      <c r="A16" s="221" t="s">
        <v>67</v>
      </c>
      <c r="B16" s="221"/>
      <c r="C16" s="19"/>
      <c r="D16" s="19"/>
      <c r="E16" s="21">
        <v>0</v>
      </c>
      <c r="F16" s="27">
        <f>B20</f>
        <v>2413.9853551856495</v>
      </c>
      <c r="G16" s="27">
        <f>F16*B25</f>
        <v>1931.1882841485196</v>
      </c>
      <c r="H16" s="28">
        <f>B30</f>
        <v>200</v>
      </c>
      <c r="I16" s="27">
        <f t="shared" ref="I16:I36" si="0">$B$17</f>
        <v>100000</v>
      </c>
      <c r="J16" s="56">
        <f>'SPWL Reserve'!P8</f>
        <v>0.34899999999999998</v>
      </c>
      <c r="K16" s="52">
        <f t="shared" ref="K16:K36" si="1">I16*J16/1000</f>
        <v>34.9</v>
      </c>
      <c r="L16" s="19"/>
      <c r="M16" s="9"/>
      <c r="N16" s="9"/>
      <c r="O16" s="30">
        <v>1</v>
      </c>
      <c r="P16" s="30"/>
      <c r="Q16" s="30"/>
      <c r="R16" s="30">
        <f t="shared" ref="R16:R36" si="2">O16-SUM(P16:Q16)</f>
        <v>1</v>
      </c>
      <c r="S16" s="30"/>
      <c r="T16" s="52"/>
      <c r="U16" s="52">
        <f t="shared" ref="U16:U35" si="3">K16*R16</f>
        <v>34.9</v>
      </c>
      <c r="V16" s="19"/>
      <c r="W16" s="30"/>
      <c r="X16" s="53">
        <f t="shared" ref="X16:X36" si="4">$R16*F16</f>
        <v>2413.9853551856495</v>
      </c>
      <c r="Y16" s="53">
        <f t="shared" ref="Y16:Y36" si="5">-$R16*G16</f>
        <v>-1931.1882841485196</v>
      </c>
      <c r="Z16" s="53">
        <f t="shared" ref="Z16:Z36" si="6">-$R16*H16</f>
        <v>-200</v>
      </c>
      <c r="AA16" s="53"/>
      <c r="AB16" s="53">
        <f t="shared" ref="AB16:AB36" si="7">SUM(X16:AA16)</f>
        <v>282.79707103712985</v>
      </c>
      <c r="AC16" s="53">
        <f>T16-U16</f>
        <v>-34.9</v>
      </c>
      <c r="AD16" s="53"/>
      <c r="AE16" s="53">
        <f t="shared" ref="AE16:AE36" si="8">SUM(AB16:AD16)</f>
        <v>247.89707103712985</v>
      </c>
      <c r="AF16" s="19"/>
      <c r="AG16" s="46"/>
      <c r="AH16" s="19"/>
      <c r="AI16" s="21">
        <v>0</v>
      </c>
      <c r="AJ16" s="27">
        <f>F16</f>
        <v>2413.9853551856495</v>
      </c>
      <c r="AK16" s="27">
        <f>G16</f>
        <v>1931.1882841485196</v>
      </c>
      <c r="AL16" s="28">
        <f>C30</f>
        <v>256</v>
      </c>
      <c r="AM16" s="27">
        <f>I16</f>
        <v>100000</v>
      </c>
      <c r="AN16" s="56">
        <f>J16</f>
        <v>0.34899999999999998</v>
      </c>
      <c r="AO16" s="52">
        <f t="shared" ref="AO16:AO36" si="9">AM16*AN16/1000</f>
        <v>34.9</v>
      </c>
      <c r="AP16" s="19"/>
      <c r="AQ16" s="9"/>
      <c r="AR16" s="9"/>
      <c r="AS16" s="30">
        <v>1</v>
      </c>
      <c r="AT16" s="30"/>
      <c r="AU16" s="30"/>
      <c r="AV16" s="30">
        <f t="shared" ref="AV16:AV36" si="10">AS16-SUM(AT16:AU16)</f>
        <v>1</v>
      </c>
      <c r="AW16" s="30"/>
      <c r="AX16" s="52"/>
      <c r="AY16" s="52">
        <f t="shared" ref="AY16:AY36" si="11">AO16*AV16</f>
        <v>34.9</v>
      </c>
      <c r="AZ16" s="19"/>
      <c r="BA16" s="30"/>
      <c r="BB16" s="53">
        <f t="shared" ref="BB16:BB36" si="12">$R16*AJ16</f>
        <v>2413.9853551856495</v>
      </c>
      <c r="BC16" s="53">
        <f t="shared" ref="BC16:BC36" si="13">-$R16*AK16</f>
        <v>-1931.1882841485196</v>
      </c>
      <c r="BD16" s="53">
        <f t="shared" ref="BD16:BD36" si="14">-$R16*AL16</f>
        <v>-256</v>
      </c>
      <c r="BE16" s="53"/>
      <c r="BF16" s="53">
        <f t="shared" ref="BF16:BF36" si="15">SUM(BB16:BE16)</f>
        <v>226.79707103712985</v>
      </c>
      <c r="BG16" s="53">
        <f>AX16-AY16</f>
        <v>-34.9</v>
      </c>
      <c r="BH16" s="53"/>
      <c r="BI16" s="53">
        <f t="shared" ref="BI16:BI36" si="16">SUM(BF16:BH16)</f>
        <v>191.89707103712985</v>
      </c>
    </row>
    <row r="17" spans="1:61" x14ac:dyDescent="0.2">
      <c r="A17" s="45" t="s">
        <v>68</v>
      </c>
      <c r="B17" s="54">
        <v>100000</v>
      </c>
      <c r="C17" s="19"/>
      <c r="D17" s="19"/>
      <c r="E17" s="55">
        <f t="shared" ref="E17:E36" si="17">E16+1</f>
        <v>1</v>
      </c>
      <c r="F17" s="27"/>
      <c r="G17" s="27"/>
      <c r="H17" s="28"/>
      <c r="I17" s="27">
        <f t="shared" si="0"/>
        <v>100000</v>
      </c>
      <c r="J17" s="56">
        <f>'SPWL Reserve'!P9</f>
        <v>0.443</v>
      </c>
      <c r="K17" s="52">
        <f t="shared" si="1"/>
        <v>44.3</v>
      </c>
      <c r="L17" s="56"/>
      <c r="M17" s="96">
        <f>'SPWL Reserve'!Q9*1000</f>
        <v>3.1319523698602287</v>
      </c>
      <c r="N17" s="9">
        <v>0</v>
      </c>
      <c r="O17" s="30">
        <f>R16</f>
        <v>1</v>
      </c>
      <c r="P17" s="30">
        <f t="shared" ref="P17:P36" si="18">O17*M17/1000</f>
        <v>3.1319523698602287E-3</v>
      </c>
      <c r="Q17" s="30">
        <f t="shared" ref="Q17:Q36" si="19">MIN(N17*O17,O17-P17)</f>
        <v>0</v>
      </c>
      <c r="R17" s="30">
        <f t="shared" si="2"/>
        <v>0.99686804763013981</v>
      </c>
      <c r="S17" s="30"/>
      <c r="T17" s="52">
        <f t="shared" ref="T17:T36" si="20">U16</f>
        <v>34.9</v>
      </c>
      <c r="U17" s="52">
        <f t="shared" si="3"/>
        <v>44.161254510015191</v>
      </c>
      <c r="V17" s="19"/>
      <c r="W17" s="30"/>
      <c r="X17" s="53">
        <f t="shared" si="4"/>
        <v>0</v>
      </c>
      <c r="Y17" s="53">
        <f t="shared" si="5"/>
        <v>0</v>
      </c>
      <c r="Z17" s="53">
        <f t="shared" si="6"/>
        <v>0</v>
      </c>
      <c r="AA17" s="53">
        <f t="shared" ref="AA17:AA36" si="21">-P17*I17</f>
        <v>-313.19523698602285</v>
      </c>
      <c r="AB17" s="53">
        <f t="shared" si="7"/>
        <v>-313.19523698602285</v>
      </c>
      <c r="AC17" s="53">
        <f>-I17*$R16*(J17-J16)/1000</f>
        <v>-9.4000000000000039</v>
      </c>
      <c r="AD17" s="53">
        <f>$B$18*SUM(T17,X17:Y17)</f>
        <v>2.8651550665346432</v>
      </c>
      <c r="AE17" s="53">
        <f t="shared" si="8"/>
        <v>-319.73008191948816</v>
      </c>
      <c r="AF17" s="19"/>
      <c r="AG17" s="57"/>
      <c r="AH17" s="19"/>
      <c r="AI17" s="55">
        <f t="shared" ref="AI17:AI36" si="22">AI16+1</f>
        <v>1</v>
      </c>
      <c r="AJ17" s="27"/>
      <c r="AK17" s="27"/>
      <c r="AL17" s="28"/>
      <c r="AM17" s="27">
        <f t="shared" ref="AM17:AM36" si="23">I17</f>
        <v>100000</v>
      </c>
      <c r="AN17" s="56">
        <f t="shared" ref="AN17:AN80" si="24">J17</f>
        <v>0.443</v>
      </c>
      <c r="AO17" s="52">
        <f t="shared" si="9"/>
        <v>44.3</v>
      </c>
      <c r="AP17" s="56"/>
      <c r="AQ17" s="9">
        <f>M17*'Lapse &amp; Death Age 46-55'!$B$32</f>
        <v>2.7204889953174707</v>
      </c>
      <c r="AR17" s="9">
        <f t="shared" ref="AR17:AR36" si="25">N17</f>
        <v>0</v>
      </c>
      <c r="AS17" s="30">
        <f t="shared" ref="AS17:AS36" si="26">AV16</f>
        <v>1</v>
      </c>
      <c r="AT17" s="30">
        <f t="shared" ref="AT17:AT36" si="27">AS17*AQ17/1000</f>
        <v>2.7204889953174709E-3</v>
      </c>
      <c r="AU17" s="30">
        <f t="shared" ref="AU17:AU36" si="28">MIN(AR17*AS17,AS17-AT17)</f>
        <v>0</v>
      </c>
      <c r="AV17" s="30">
        <f t="shared" si="10"/>
        <v>0.99727951100468248</v>
      </c>
      <c r="AW17" s="30"/>
      <c r="AX17" s="52">
        <f t="shared" ref="AX17:AX36" si="29">AY16</f>
        <v>34.9</v>
      </c>
      <c r="AY17" s="52">
        <f t="shared" si="11"/>
        <v>44.17948233750743</v>
      </c>
      <c r="AZ17" s="19"/>
      <c r="BA17" s="30"/>
      <c r="BB17" s="53">
        <f t="shared" si="12"/>
        <v>0</v>
      </c>
      <c r="BC17" s="53">
        <f t="shared" si="13"/>
        <v>0</v>
      </c>
      <c r="BD17" s="53">
        <f t="shared" si="14"/>
        <v>0</v>
      </c>
      <c r="BE17" s="53">
        <f t="shared" ref="BE17:BE36" si="30">-AT17*AM17</f>
        <v>-272.04889953174711</v>
      </c>
      <c r="BF17" s="53">
        <f t="shared" si="15"/>
        <v>-272.04889953174711</v>
      </c>
      <c r="BG17" s="53">
        <f>-AM17*$R16*(AN17-AN16)/1000</f>
        <v>-9.4000000000000039</v>
      </c>
      <c r="BH17" s="53">
        <f>$B$18*SUM(AX17,BB17:BC17)</f>
        <v>2.8651550665346432</v>
      </c>
      <c r="BI17" s="53">
        <f t="shared" si="16"/>
        <v>-278.58374446521242</v>
      </c>
    </row>
    <row r="18" spans="1:61" x14ac:dyDescent="0.2">
      <c r="A18" s="34" t="s">
        <v>69</v>
      </c>
      <c r="B18" s="121">
        <f>'WL Age 36-45 '!B20</f>
        <v>8.2096133711594368E-2</v>
      </c>
      <c r="C18" s="19"/>
      <c r="D18" s="19"/>
      <c r="E18" s="55">
        <f t="shared" si="17"/>
        <v>2</v>
      </c>
      <c r="F18" s="27">
        <f t="shared" ref="F18:F36" si="31">$B$20</f>
        <v>2413.9853551856495</v>
      </c>
      <c r="G18" s="27">
        <f t="shared" ref="G18:G28" si="32">F18*$B$26</f>
        <v>120.69926775928248</v>
      </c>
      <c r="H18" s="28">
        <f t="shared" ref="H18:H25" si="33">$B$31</f>
        <v>25</v>
      </c>
      <c r="I18" s="27">
        <f t="shared" si="0"/>
        <v>100000</v>
      </c>
      <c r="J18" s="56">
        <f>'SPWL Reserve'!P10</f>
        <v>0.54100000000000004</v>
      </c>
      <c r="K18" s="52">
        <f t="shared" si="1"/>
        <v>54.100000000000009</v>
      </c>
      <c r="L18" s="56"/>
      <c r="M18" s="96">
        <f>'SPWL Reserve'!Q10*1000</f>
        <v>3.441094364167725</v>
      </c>
      <c r="N18" s="9">
        <v>0</v>
      </c>
      <c r="O18" s="30">
        <f t="shared" ref="O18:O81" si="34">R17</f>
        <v>0.99686804763013981</v>
      </c>
      <c r="P18" s="30">
        <f t="shared" si="18"/>
        <v>3.4303170205189572E-3</v>
      </c>
      <c r="Q18" s="30">
        <f t="shared" si="19"/>
        <v>0</v>
      </c>
      <c r="R18" s="30">
        <f t="shared" si="2"/>
        <v>0.99343773060962082</v>
      </c>
      <c r="S18" s="30"/>
      <c r="T18" s="52">
        <f t="shared" si="20"/>
        <v>44.161254510015191</v>
      </c>
      <c r="U18" s="52">
        <f t="shared" si="3"/>
        <v>53.744981225980496</v>
      </c>
      <c r="V18" s="19"/>
      <c r="W18" s="30"/>
      <c r="X18" s="53">
        <f t="shared" si="4"/>
        <v>2398.1441329804911</v>
      </c>
      <c r="Y18" s="53">
        <f t="shared" si="5"/>
        <v>-119.90720664902456</v>
      </c>
      <c r="Z18" s="53">
        <f t="shared" si="6"/>
        <v>-24.83594326524052</v>
      </c>
      <c r="AA18" s="53">
        <f t="shared" si="21"/>
        <v>-343.03170205189571</v>
      </c>
      <c r="AB18" s="53">
        <f t="shared" si="7"/>
        <v>1910.3692810143305</v>
      </c>
      <c r="AC18" s="53">
        <f t="shared" ref="AC18:AC36" si="35">-I18*($R17*J18-$R16*J17)/1000</f>
        <v>-9.6305613767905633</v>
      </c>
      <c r="AD18" s="53">
        <f t="shared" ref="AD18:AD81" si="36">$B$18*SUM(T18,X18:Y18)</f>
        <v>190.65991158592581</v>
      </c>
      <c r="AE18" s="53">
        <f t="shared" si="8"/>
        <v>2091.3986312234656</v>
      </c>
      <c r="AF18" s="19"/>
      <c r="AG18" s="57"/>
      <c r="AH18" s="19"/>
      <c r="AI18" s="55">
        <f t="shared" si="22"/>
        <v>2</v>
      </c>
      <c r="AJ18" s="27">
        <f t="shared" ref="AJ18:AJ36" si="37">F18</f>
        <v>2413.9853551856495</v>
      </c>
      <c r="AK18" s="27">
        <f t="shared" ref="AK18:AK36" si="38">G18</f>
        <v>120.69926775928248</v>
      </c>
      <c r="AL18" s="28">
        <f t="shared" ref="AL18:AL36" si="39">$C$31</f>
        <v>25</v>
      </c>
      <c r="AM18" s="27">
        <f t="shared" si="23"/>
        <v>100000</v>
      </c>
      <c r="AN18" s="56">
        <f t="shared" si="24"/>
        <v>0.54100000000000004</v>
      </c>
      <c r="AO18" s="52">
        <f t="shared" si="9"/>
        <v>54.100000000000009</v>
      </c>
      <c r="AP18" s="56"/>
      <c r="AQ18" s="9">
        <f>M18*'Lapse &amp; Death Age 46-55'!$B$32</f>
        <v>2.9890171509808252</v>
      </c>
      <c r="AR18" s="9">
        <f t="shared" si="25"/>
        <v>0</v>
      </c>
      <c r="AS18" s="30">
        <f t="shared" si="26"/>
        <v>0.99727951100468248</v>
      </c>
      <c r="AT18" s="30">
        <f t="shared" si="27"/>
        <v>2.9808855627147667E-3</v>
      </c>
      <c r="AU18" s="30">
        <f t="shared" si="28"/>
        <v>0</v>
      </c>
      <c r="AV18" s="30">
        <f t="shared" si="10"/>
        <v>0.99429862544196768</v>
      </c>
      <c r="AW18" s="30"/>
      <c r="AX18" s="52">
        <f t="shared" si="29"/>
        <v>44.17948233750743</v>
      </c>
      <c r="AY18" s="52">
        <f t="shared" si="11"/>
        <v>53.791555636410457</v>
      </c>
      <c r="AZ18" s="19"/>
      <c r="BA18" s="30"/>
      <c r="BB18" s="53">
        <f t="shared" si="12"/>
        <v>2398.1441329804911</v>
      </c>
      <c r="BC18" s="53">
        <f t="shared" si="13"/>
        <v>-119.90720664902456</v>
      </c>
      <c r="BD18" s="53">
        <f t="shared" si="14"/>
        <v>-24.83594326524052</v>
      </c>
      <c r="BE18" s="53">
        <f t="shared" si="30"/>
        <v>-298.08855627147665</v>
      </c>
      <c r="BF18" s="53">
        <f t="shared" si="15"/>
        <v>1955.3124267947496</v>
      </c>
      <c r="BG18" s="53">
        <f t="shared" ref="BG18:BG36" si="40">-AM18*($R17*AN18-$R16*AN17)/1000</f>
        <v>-9.6305613767905633</v>
      </c>
      <c r="BH18" s="53">
        <f t="shared" ref="BH18:BH81" si="41">$B$18*SUM(AX18,BB18:BC18)</f>
        <v>190.66140802008891</v>
      </c>
      <c r="BI18" s="53">
        <f t="shared" si="16"/>
        <v>2136.3432734380481</v>
      </c>
    </row>
    <row r="19" spans="1:61" x14ac:dyDescent="0.2">
      <c r="A19" s="34" t="s">
        <v>70</v>
      </c>
      <c r="B19" s="121">
        <f>'WL Age 36-45 '!B21</f>
        <v>3.2096133711594366E-2</v>
      </c>
      <c r="C19" s="19"/>
      <c r="D19" s="19"/>
      <c r="E19" s="55">
        <f t="shared" si="17"/>
        <v>3</v>
      </c>
      <c r="F19" s="27">
        <f t="shared" si="31"/>
        <v>2413.9853551856495</v>
      </c>
      <c r="G19" s="27">
        <f t="shared" si="32"/>
        <v>120.69926775928248</v>
      </c>
      <c r="H19" s="28">
        <f t="shared" si="33"/>
        <v>25</v>
      </c>
      <c r="I19" s="27">
        <f t="shared" si="0"/>
        <v>100000</v>
      </c>
      <c r="J19" s="56">
        <f>'SPWL Reserve'!P11</f>
        <v>0.64200000000000002</v>
      </c>
      <c r="K19" s="52">
        <f t="shared" si="1"/>
        <v>64.2</v>
      </c>
      <c r="L19" s="56"/>
      <c r="M19" s="96">
        <f>'SPWL Reserve'!Q11*1000</f>
        <v>3.783235753468869</v>
      </c>
      <c r="N19" s="9">
        <v>0</v>
      </c>
      <c r="O19" s="30">
        <f t="shared" si="34"/>
        <v>0.99343773060962082</v>
      </c>
      <c r="P19" s="30">
        <f t="shared" si="18"/>
        <v>3.7584091412872921E-3</v>
      </c>
      <c r="Q19" s="30">
        <f t="shared" si="19"/>
        <v>0</v>
      </c>
      <c r="R19" s="30">
        <f t="shared" si="2"/>
        <v>0.98967932146833348</v>
      </c>
      <c r="S19" s="30"/>
      <c r="T19" s="52">
        <f t="shared" si="20"/>
        <v>53.744981225980496</v>
      </c>
      <c r="U19" s="52">
        <f t="shared" si="3"/>
        <v>63.537412438267012</v>
      </c>
      <c r="V19" s="19"/>
      <c r="W19" s="30"/>
      <c r="X19" s="53">
        <f t="shared" si="4"/>
        <v>2389.0713883546277</v>
      </c>
      <c r="Y19" s="53">
        <f t="shared" si="5"/>
        <v>-119.45356941773139</v>
      </c>
      <c r="Z19" s="53">
        <f t="shared" si="6"/>
        <v>-24.741983036708337</v>
      </c>
      <c r="AA19" s="53">
        <f t="shared" si="21"/>
        <v>-375.8409141287292</v>
      </c>
      <c r="AB19" s="53">
        <f t="shared" si="7"/>
        <v>1869.0349217714588</v>
      </c>
      <c r="AC19" s="53">
        <f t="shared" si="35"/>
        <v>-9.8481409283470924</v>
      </c>
      <c r="AD19" s="53">
        <f t="shared" si="36"/>
        <v>190.73910310271583</v>
      </c>
      <c r="AE19" s="53">
        <f t="shared" si="8"/>
        <v>2049.9258839458275</v>
      </c>
      <c r="AF19" s="19"/>
      <c r="AG19" s="46"/>
      <c r="AH19" s="19"/>
      <c r="AI19" s="55">
        <f t="shared" si="22"/>
        <v>3</v>
      </c>
      <c r="AJ19" s="27">
        <f t="shared" si="37"/>
        <v>2413.9853551856495</v>
      </c>
      <c r="AK19" s="27">
        <f t="shared" si="38"/>
        <v>120.69926775928248</v>
      </c>
      <c r="AL19" s="28">
        <f t="shared" si="39"/>
        <v>25</v>
      </c>
      <c r="AM19" s="27">
        <f t="shared" si="23"/>
        <v>100000</v>
      </c>
      <c r="AN19" s="56">
        <f t="shared" si="24"/>
        <v>0.64200000000000002</v>
      </c>
      <c r="AO19" s="52">
        <f t="shared" si="9"/>
        <v>64.2</v>
      </c>
      <c r="AP19" s="56"/>
      <c r="AQ19" s="9">
        <f>M19*'Lapse &amp; Death Age 46-55'!$B$32</f>
        <v>3.2862093731211424</v>
      </c>
      <c r="AR19" s="9">
        <f t="shared" si="25"/>
        <v>0</v>
      </c>
      <c r="AS19" s="30">
        <f t="shared" si="26"/>
        <v>0.99429862544196768</v>
      </c>
      <c r="AT19" s="30">
        <f t="shared" si="27"/>
        <v>3.2674734626088621E-3</v>
      </c>
      <c r="AU19" s="30">
        <f t="shared" si="28"/>
        <v>0</v>
      </c>
      <c r="AV19" s="30">
        <f t="shared" si="10"/>
        <v>0.99103115197935876</v>
      </c>
      <c r="AW19" s="30"/>
      <c r="AX19" s="52">
        <f t="shared" si="29"/>
        <v>53.791555636410457</v>
      </c>
      <c r="AY19" s="52">
        <f t="shared" si="11"/>
        <v>63.624199957074836</v>
      </c>
      <c r="AZ19" s="19"/>
      <c r="BA19" s="30"/>
      <c r="BB19" s="53">
        <f t="shared" si="12"/>
        <v>2389.0713883546277</v>
      </c>
      <c r="BC19" s="53">
        <f t="shared" si="13"/>
        <v>-119.45356941773139</v>
      </c>
      <c r="BD19" s="53">
        <f t="shared" si="14"/>
        <v>-24.741983036708337</v>
      </c>
      <c r="BE19" s="53">
        <f t="shared" si="30"/>
        <v>-326.74734626088622</v>
      </c>
      <c r="BF19" s="53">
        <f t="shared" si="15"/>
        <v>1918.128489639302</v>
      </c>
      <c r="BG19" s="53">
        <f t="shared" si="40"/>
        <v>-9.8481409283470924</v>
      </c>
      <c r="BH19" s="53">
        <f t="shared" si="41"/>
        <v>190.74292668174206</v>
      </c>
      <c r="BI19" s="53">
        <f t="shared" si="16"/>
        <v>2099.0232753926971</v>
      </c>
    </row>
    <row r="20" spans="1:61" x14ac:dyDescent="0.2">
      <c r="A20" s="45" t="s">
        <v>71</v>
      </c>
      <c r="B20" s="97">
        <v>2413.9853551856495</v>
      </c>
      <c r="C20" s="19"/>
      <c r="D20" s="36"/>
      <c r="E20" s="55">
        <f t="shared" si="17"/>
        <v>4</v>
      </c>
      <c r="F20" s="27">
        <f t="shared" si="31"/>
        <v>2413.9853551856495</v>
      </c>
      <c r="G20" s="27">
        <f t="shared" si="32"/>
        <v>120.69926775928248</v>
      </c>
      <c r="H20" s="28">
        <f t="shared" si="33"/>
        <v>25</v>
      </c>
      <c r="I20" s="27">
        <f t="shared" si="0"/>
        <v>100000</v>
      </c>
      <c r="J20" s="56">
        <f>'SPWL Reserve'!P12</f>
        <v>0.747</v>
      </c>
      <c r="K20" s="52">
        <f t="shared" si="1"/>
        <v>74.7</v>
      </c>
      <c r="L20" s="56"/>
      <c r="M20" s="96">
        <f>'SPWL Reserve'!Q12*1000</f>
        <v>4.1592141081829732</v>
      </c>
      <c r="N20" s="9">
        <v>0</v>
      </c>
      <c r="O20" s="30">
        <f t="shared" si="34"/>
        <v>0.98967932146833348</v>
      </c>
      <c r="P20" s="30">
        <f t="shared" si="18"/>
        <v>4.116288196428044E-3</v>
      </c>
      <c r="Q20" s="30">
        <f t="shared" si="19"/>
        <v>0</v>
      </c>
      <c r="R20" s="30">
        <f t="shared" si="2"/>
        <v>0.98556303327190542</v>
      </c>
      <c r="S20" s="30"/>
      <c r="T20" s="52">
        <f t="shared" si="20"/>
        <v>63.537412438267012</v>
      </c>
      <c r="U20" s="52">
        <f t="shared" si="3"/>
        <v>73.621558585411336</v>
      </c>
      <c r="V20" s="19"/>
      <c r="W20" s="30"/>
      <c r="X20" s="53">
        <f t="shared" si="4"/>
        <v>2379.1347289307269</v>
      </c>
      <c r="Y20" s="53">
        <f t="shared" si="5"/>
        <v>-118.95673644653634</v>
      </c>
      <c r="Z20" s="53">
        <f t="shared" si="6"/>
        <v>-24.639075831797637</v>
      </c>
      <c r="AA20" s="53">
        <f t="shared" si="21"/>
        <v>-411.62881964280439</v>
      </c>
      <c r="AB20" s="53">
        <f t="shared" si="7"/>
        <v>1823.9100970095883</v>
      </c>
      <c r="AC20" s="53">
        <f t="shared" si="35"/>
        <v>-10.150343008546859</v>
      </c>
      <c r="AD20" s="53">
        <f t="shared" si="36"/>
        <v>190.76805059020572</v>
      </c>
      <c r="AE20" s="53">
        <f t="shared" si="8"/>
        <v>2004.5278045912473</v>
      </c>
      <c r="AF20" s="19"/>
      <c r="AG20" s="46"/>
      <c r="AH20" s="19"/>
      <c r="AI20" s="55">
        <f t="shared" si="22"/>
        <v>4</v>
      </c>
      <c r="AJ20" s="27">
        <f t="shared" si="37"/>
        <v>2413.9853551856495</v>
      </c>
      <c r="AK20" s="27">
        <f t="shared" si="38"/>
        <v>120.69926775928248</v>
      </c>
      <c r="AL20" s="28">
        <f t="shared" si="39"/>
        <v>25</v>
      </c>
      <c r="AM20" s="27">
        <f t="shared" si="23"/>
        <v>100000</v>
      </c>
      <c r="AN20" s="56">
        <f t="shared" si="24"/>
        <v>0.747</v>
      </c>
      <c r="AO20" s="52">
        <f t="shared" si="9"/>
        <v>74.7</v>
      </c>
      <c r="AP20" s="56"/>
      <c r="AQ20" s="9">
        <f>M20*'Lapse &amp; Death Age 46-55'!$B$32</f>
        <v>3.6127931955063262</v>
      </c>
      <c r="AR20" s="9">
        <f t="shared" si="25"/>
        <v>0</v>
      </c>
      <c r="AS20" s="30">
        <f t="shared" si="26"/>
        <v>0.99103115197935876</v>
      </c>
      <c r="AT20" s="30">
        <f t="shared" si="27"/>
        <v>3.5803906024058228E-3</v>
      </c>
      <c r="AU20" s="30">
        <f t="shared" si="28"/>
        <v>0</v>
      </c>
      <c r="AV20" s="30">
        <f t="shared" si="10"/>
        <v>0.98745076137695298</v>
      </c>
      <c r="AW20" s="30"/>
      <c r="AX20" s="52">
        <f t="shared" si="29"/>
        <v>63.624199957074836</v>
      </c>
      <c r="AY20" s="52">
        <f t="shared" si="11"/>
        <v>73.762571874858395</v>
      </c>
      <c r="AZ20" s="19"/>
      <c r="BA20" s="30"/>
      <c r="BB20" s="53">
        <f t="shared" si="12"/>
        <v>2379.1347289307269</v>
      </c>
      <c r="BC20" s="53">
        <f t="shared" si="13"/>
        <v>-118.95673644653634</v>
      </c>
      <c r="BD20" s="53">
        <f t="shared" si="14"/>
        <v>-24.639075831797637</v>
      </c>
      <c r="BE20" s="53">
        <f t="shared" si="30"/>
        <v>-358.03906024058227</v>
      </c>
      <c r="BF20" s="53">
        <f t="shared" si="15"/>
        <v>1877.4998564118105</v>
      </c>
      <c r="BG20" s="53">
        <f t="shared" si="40"/>
        <v>-10.150343008546859</v>
      </c>
      <c r="BH20" s="53">
        <f t="shared" si="41"/>
        <v>190.77517550995424</v>
      </c>
      <c r="BI20" s="53">
        <f t="shared" si="16"/>
        <v>2058.1246889132181</v>
      </c>
    </row>
    <row r="21" spans="1:61" x14ac:dyDescent="0.2">
      <c r="A21" s="19"/>
      <c r="B21" s="19"/>
      <c r="C21" s="19"/>
      <c r="D21" s="21"/>
      <c r="E21" s="55">
        <f t="shared" si="17"/>
        <v>5</v>
      </c>
      <c r="F21" s="27">
        <f t="shared" si="31"/>
        <v>2413.9853551856495</v>
      </c>
      <c r="G21" s="27">
        <f t="shared" si="32"/>
        <v>120.69926775928248</v>
      </c>
      <c r="H21" s="28">
        <f t="shared" si="33"/>
        <v>25</v>
      </c>
      <c r="I21" s="27">
        <f t="shared" si="0"/>
        <v>100000</v>
      </c>
      <c r="J21" s="56">
        <f>'SPWL Reserve'!P13</f>
        <v>0.85599999999999998</v>
      </c>
      <c r="K21" s="52">
        <f t="shared" si="1"/>
        <v>85.6</v>
      </c>
      <c r="L21" s="56"/>
      <c r="M21" s="96">
        <f>'SPWL Reserve'!Q13*1000</f>
        <v>4.5732759569250323</v>
      </c>
      <c r="N21" s="9">
        <v>0</v>
      </c>
      <c r="O21" s="30">
        <f t="shared" si="34"/>
        <v>0.98556303327190542</v>
      </c>
      <c r="P21" s="30">
        <f t="shared" si="18"/>
        <v>4.5072517240965105E-3</v>
      </c>
      <c r="Q21" s="30">
        <f t="shared" si="19"/>
        <v>0</v>
      </c>
      <c r="R21" s="30">
        <f t="shared" si="2"/>
        <v>0.98105578154780892</v>
      </c>
      <c r="S21" s="30"/>
      <c r="T21" s="52">
        <f t="shared" si="20"/>
        <v>73.621558585411336</v>
      </c>
      <c r="U21" s="52">
        <f t="shared" si="3"/>
        <v>83.97837490049244</v>
      </c>
      <c r="V21" s="19"/>
      <c r="W21" s="30"/>
      <c r="X21" s="53">
        <f t="shared" si="4"/>
        <v>2368.2542892766223</v>
      </c>
      <c r="Y21" s="53">
        <f t="shared" si="5"/>
        <v>-118.41271446383112</v>
      </c>
      <c r="Z21" s="53">
        <f t="shared" si="6"/>
        <v>-24.526394538695222</v>
      </c>
      <c r="AA21" s="53">
        <f t="shared" si="21"/>
        <v>-450.72517240965107</v>
      </c>
      <c r="AB21" s="53">
        <f t="shared" si="7"/>
        <v>1774.5900078644452</v>
      </c>
      <c r="AC21" s="53">
        <f t="shared" si="35"/>
        <v>-10.435150334390586</v>
      </c>
      <c r="AD21" s="53">
        <f t="shared" si="36"/>
        <v>190.74734007341888</v>
      </c>
      <c r="AE21" s="53">
        <f t="shared" si="8"/>
        <v>1954.9021976034735</v>
      </c>
      <c r="AF21" s="19"/>
      <c r="AG21" s="46"/>
      <c r="AH21" s="19"/>
      <c r="AI21" s="55">
        <f t="shared" si="22"/>
        <v>5</v>
      </c>
      <c r="AJ21" s="27">
        <f t="shared" si="37"/>
        <v>2413.9853551856495</v>
      </c>
      <c r="AK21" s="27">
        <f t="shared" si="38"/>
        <v>120.69926775928248</v>
      </c>
      <c r="AL21" s="28">
        <f t="shared" si="39"/>
        <v>25</v>
      </c>
      <c r="AM21" s="27">
        <f t="shared" si="23"/>
        <v>100000</v>
      </c>
      <c r="AN21" s="56">
        <f t="shared" si="24"/>
        <v>0.85599999999999998</v>
      </c>
      <c r="AO21" s="52">
        <f t="shared" si="9"/>
        <v>85.6</v>
      </c>
      <c r="AP21" s="56"/>
      <c r="AQ21" s="9">
        <f>M21*'Lapse &amp; Death Age 46-55'!$B$32</f>
        <v>3.9724572548080483</v>
      </c>
      <c r="AR21" s="9">
        <f t="shared" si="25"/>
        <v>0</v>
      </c>
      <c r="AS21" s="30">
        <f t="shared" si="26"/>
        <v>0.98745076137695298</v>
      </c>
      <c r="AT21" s="30">
        <f t="shared" si="27"/>
        <v>3.9226059407976074E-3</v>
      </c>
      <c r="AU21" s="30">
        <f t="shared" si="28"/>
        <v>0</v>
      </c>
      <c r="AV21" s="30">
        <f t="shared" si="10"/>
        <v>0.98352815543615535</v>
      </c>
      <c r="AW21" s="30"/>
      <c r="AX21" s="52">
        <f t="shared" si="29"/>
        <v>73.762571874858395</v>
      </c>
      <c r="AY21" s="52">
        <f t="shared" si="11"/>
        <v>84.190010105334892</v>
      </c>
      <c r="AZ21" s="19"/>
      <c r="BA21" s="30"/>
      <c r="BB21" s="53">
        <f t="shared" si="12"/>
        <v>2368.2542892766223</v>
      </c>
      <c r="BC21" s="53">
        <f t="shared" si="13"/>
        <v>-118.41271446383112</v>
      </c>
      <c r="BD21" s="53">
        <f t="shared" si="14"/>
        <v>-24.526394538695222</v>
      </c>
      <c r="BE21" s="53">
        <f t="shared" si="30"/>
        <v>-392.26059407976072</v>
      </c>
      <c r="BF21" s="53">
        <f t="shared" si="15"/>
        <v>1833.0545861943356</v>
      </c>
      <c r="BG21" s="53">
        <f t="shared" si="40"/>
        <v>-10.435150334390586</v>
      </c>
      <c r="BH21" s="53">
        <f t="shared" si="41"/>
        <v>190.75891671928446</v>
      </c>
      <c r="BI21" s="53">
        <f t="shared" si="16"/>
        <v>2013.3783525792296</v>
      </c>
    </row>
    <row r="22" spans="1:61" x14ac:dyDescent="0.2">
      <c r="A22" s="19"/>
      <c r="B22" s="19"/>
      <c r="C22" s="19"/>
      <c r="D22" s="21"/>
      <c r="E22" s="55">
        <f t="shared" si="17"/>
        <v>6</v>
      </c>
      <c r="F22" s="27">
        <f t="shared" si="31"/>
        <v>2413.9853551856495</v>
      </c>
      <c r="G22" s="27">
        <f t="shared" si="32"/>
        <v>120.69926775928248</v>
      </c>
      <c r="H22" s="28">
        <f t="shared" si="33"/>
        <v>25</v>
      </c>
      <c r="I22" s="27">
        <f t="shared" si="0"/>
        <v>100000</v>
      </c>
      <c r="J22" s="56">
        <f>'SPWL Reserve'!P14</f>
        <v>0.96899999999999997</v>
      </c>
      <c r="K22" s="52">
        <f t="shared" si="1"/>
        <v>96.9</v>
      </c>
      <c r="L22" s="56"/>
      <c r="M22" s="96">
        <f>'SPWL Reserve'!Q14*1000</f>
        <v>5.0352548648284623</v>
      </c>
      <c r="N22" s="9">
        <v>0</v>
      </c>
      <c r="O22" s="30">
        <f t="shared" si="34"/>
        <v>0.98105578154780892</v>
      </c>
      <c r="P22" s="30">
        <f t="shared" si="18"/>
        <v>4.939865896706694E-3</v>
      </c>
      <c r="Q22" s="30">
        <f t="shared" si="19"/>
        <v>0</v>
      </c>
      <c r="R22" s="30">
        <f t="shared" si="2"/>
        <v>0.97611591565110223</v>
      </c>
      <c r="S22" s="30"/>
      <c r="T22" s="52">
        <f t="shared" si="20"/>
        <v>83.97837490049244</v>
      </c>
      <c r="U22" s="52">
        <f t="shared" si="3"/>
        <v>94.585632226591812</v>
      </c>
      <c r="V22" s="19"/>
      <c r="W22" s="30"/>
      <c r="X22" s="53">
        <f t="shared" si="4"/>
        <v>2356.3295253453916</v>
      </c>
      <c r="Y22" s="53">
        <f t="shared" si="5"/>
        <v>-117.81647626726958</v>
      </c>
      <c r="Z22" s="53">
        <f t="shared" si="6"/>
        <v>-24.402897891277554</v>
      </c>
      <c r="AA22" s="53">
        <f t="shared" si="21"/>
        <v>-493.98658967066939</v>
      </c>
      <c r="AB22" s="53">
        <f t="shared" si="7"/>
        <v>1720.1235615161752</v>
      </c>
      <c r="AC22" s="53">
        <f t="shared" si="35"/>
        <v>-10.700109583907581</v>
      </c>
      <c r="AD22" s="53">
        <f t="shared" si="36"/>
        <v>190.66756648697952</v>
      </c>
      <c r="AE22" s="53">
        <f t="shared" si="8"/>
        <v>1900.0910184192471</v>
      </c>
      <c r="AF22" s="19"/>
      <c r="AG22" s="46"/>
      <c r="AH22" s="19"/>
      <c r="AI22" s="55">
        <f t="shared" si="22"/>
        <v>6</v>
      </c>
      <c r="AJ22" s="27">
        <f t="shared" si="37"/>
        <v>2413.9853551856495</v>
      </c>
      <c r="AK22" s="27">
        <f t="shared" si="38"/>
        <v>120.69926775928248</v>
      </c>
      <c r="AL22" s="28">
        <f t="shared" si="39"/>
        <v>25</v>
      </c>
      <c r="AM22" s="27">
        <f t="shared" si="23"/>
        <v>100000</v>
      </c>
      <c r="AN22" s="56">
        <f t="shared" si="24"/>
        <v>0.96899999999999997</v>
      </c>
      <c r="AO22" s="52">
        <f t="shared" si="9"/>
        <v>96.9</v>
      </c>
      <c r="AP22" s="56"/>
      <c r="AQ22" s="9">
        <f>M22*'Lapse &amp; Death Age 46-55'!$B$32</f>
        <v>4.3737432217067571</v>
      </c>
      <c r="AR22" s="9">
        <f t="shared" si="25"/>
        <v>0</v>
      </c>
      <c r="AS22" s="30">
        <f t="shared" si="26"/>
        <v>0.98352815543615535</v>
      </c>
      <c r="AT22" s="30">
        <f t="shared" si="27"/>
        <v>4.3016996031966341E-3</v>
      </c>
      <c r="AU22" s="30">
        <f t="shared" si="28"/>
        <v>0</v>
      </c>
      <c r="AV22" s="30">
        <f t="shared" si="10"/>
        <v>0.97922645583295875</v>
      </c>
      <c r="AW22" s="30"/>
      <c r="AX22" s="52">
        <f t="shared" si="29"/>
        <v>84.190010105334892</v>
      </c>
      <c r="AY22" s="52">
        <f t="shared" si="11"/>
        <v>94.887043570213706</v>
      </c>
      <c r="AZ22" s="19"/>
      <c r="BA22" s="30"/>
      <c r="BB22" s="53">
        <f t="shared" si="12"/>
        <v>2356.3295253453916</v>
      </c>
      <c r="BC22" s="53">
        <f t="shared" si="13"/>
        <v>-117.81647626726958</v>
      </c>
      <c r="BD22" s="53">
        <f t="shared" si="14"/>
        <v>-24.402897891277554</v>
      </c>
      <c r="BE22" s="53">
        <f t="shared" si="30"/>
        <v>-430.1699603196634</v>
      </c>
      <c r="BF22" s="53">
        <f t="shared" si="15"/>
        <v>1783.9401908671812</v>
      </c>
      <c r="BG22" s="53">
        <f t="shared" si="40"/>
        <v>-10.700109583907581</v>
      </c>
      <c r="BH22" s="53">
        <f t="shared" si="41"/>
        <v>190.68494091905436</v>
      </c>
      <c r="BI22" s="53">
        <f t="shared" si="16"/>
        <v>1963.9250222023279</v>
      </c>
    </row>
    <row r="23" spans="1:61" x14ac:dyDescent="0.2">
      <c r="A23" s="220" t="s">
        <v>72</v>
      </c>
      <c r="B23" s="220"/>
      <c r="C23" s="59"/>
      <c r="D23" s="21"/>
      <c r="E23" s="55">
        <f t="shared" si="17"/>
        <v>7</v>
      </c>
      <c r="F23" s="27">
        <f t="shared" si="31"/>
        <v>2413.9853551856495</v>
      </c>
      <c r="G23" s="27">
        <f t="shared" si="32"/>
        <v>120.69926775928248</v>
      </c>
      <c r="H23" s="28">
        <f t="shared" si="33"/>
        <v>25</v>
      </c>
      <c r="I23" s="27">
        <f t="shared" si="0"/>
        <v>100000</v>
      </c>
      <c r="J23" s="56">
        <f>'SPWL Reserve'!P15</f>
        <v>1.085</v>
      </c>
      <c r="K23" s="52">
        <f t="shared" si="1"/>
        <v>108.5</v>
      </c>
      <c r="L23" s="56"/>
      <c r="M23" s="96">
        <f>'SPWL Reserve'!Q15*1000</f>
        <v>5.5481792079796692</v>
      </c>
      <c r="N23" s="9">
        <v>0</v>
      </c>
      <c r="O23" s="30">
        <f t="shared" si="34"/>
        <v>0.97611591565110223</v>
      </c>
      <c r="P23" s="30">
        <f t="shared" si="18"/>
        <v>5.4156660277934823E-3</v>
      </c>
      <c r="Q23" s="30">
        <f t="shared" si="19"/>
        <v>0</v>
      </c>
      <c r="R23" s="30">
        <f t="shared" si="2"/>
        <v>0.9707002496233087</v>
      </c>
      <c r="S23" s="30"/>
      <c r="T23" s="52">
        <f t="shared" si="20"/>
        <v>94.585632226591812</v>
      </c>
      <c r="U23" s="52">
        <f t="shared" si="3"/>
        <v>105.320977084129</v>
      </c>
      <c r="V23" s="19"/>
      <c r="W23" s="30"/>
      <c r="X23" s="53">
        <f t="shared" si="4"/>
        <v>2343.2561868657212</v>
      </c>
      <c r="Y23" s="53">
        <f t="shared" si="5"/>
        <v>-117.16280934328607</v>
      </c>
      <c r="Z23" s="53">
        <f t="shared" si="6"/>
        <v>-24.267506240582719</v>
      </c>
      <c r="AA23" s="53">
        <f t="shared" si="21"/>
        <v>-541.56660277934827</v>
      </c>
      <c r="AB23" s="53">
        <f t="shared" si="7"/>
        <v>1660.2592685025043</v>
      </c>
      <c r="AC23" s="53">
        <f t="shared" si="35"/>
        <v>-10.844271616161905</v>
      </c>
      <c r="AD23" s="53">
        <f t="shared" si="36"/>
        <v>190.51877428604652</v>
      </c>
      <c r="AE23" s="53">
        <f t="shared" si="8"/>
        <v>1839.9337711723888</v>
      </c>
      <c r="AF23" s="19"/>
      <c r="AG23" s="46"/>
      <c r="AH23" s="19"/>
      <c r="AI23" s="55">
        <f t="shared" si="22"/>
        <v>7</v>
      </c>
      <c r="AJ23" s="27">
        <f t="shared" si="37"/>
        <v>2413.9853551856495</v>
      </c>
      <c r="AK23" s="27">
        <f t="shared" si="38"/>
        <v>120.69926775928248</v>
      </c>
      <c r="AL23" s="28">
        <f t="shared" si="39"/>
        <v>25</v>
      </c>
      <c r="AM23" s="27">
        <f t="shared" si="23"/>
        <v>100000</v>
      </c>
      <c r="AN23" s="56">
        <f t="shared" si="24"/>
        <v>1.085</v>
      </c>
      <c r="AO23" s="52">
        <f t="shared" si="9"/>
        <v>108.5</v>
      </c>
      <c r="AP23" s="56"/>
      <c r="AQ23" s="9">
        <f>M23*'Lapse &amp; Death Age 46-55'!$B$32</f>
        <v>4.8192816163521313</v>
      </c>
      <c r="AR23" s="9">
        <f t="shared" si="25"/>
        <v>0</v>
      </c>
      <c r="AS23" s="30">
        <f t="shared" si="26"/>
        <v>0.97922645583295875</v>
      </c>
      <c r="AT23" s="30">
        <f t="shared" si="27"/>
        <v>4.7191680568414301E-3</v>
      </c>
      <c r="AU23" s="30">
        <f t="shared" si="28"/>
        <v>0</v>
      </c>
      <c r="AV23" s="30">
        <f t="shared" si="10"/>
        <v>0.97450728777611728</v>
      </c>
      <c r="AW23" s="30"/>
      <c r="AX23" s="52">
        <f t="shared" si="29"/>
        <v>94.887043570213706</v>
      </c>
      <c r="AY23" s="52">
        <f t="shared" si="11"/>
        <v>105.73404072370873</v>
      </c>
      <c r="AZ23" s="19"/>
      <c r="BA23" s="30"/>
      <c r="BB23" s="53">
        <f t="shared" si="12"/>
        <v>2343.2561868657212</v>
      </c>
      <c r="BC23" s="53">
        <f t="shared" si="13"/>
        <v>-117.16280934328607</v>
      </c>
      <c r="BD23" s="53">
        <f t="shared" si="14"/>
        <v>-24.267506240582719</v>
      </c>
      <c r="BE23" s="53">
        <f t="shared" si="30"/>
        <v>-471.91680568414301</v>
      </c>
      <c r="BF23" s="53">
        <f t="shared" si="15"/>
        <v>1729.9090655977093</v>
      </c>
      <c r="BG23" s="53">
        <f t="shared" si="40"/>
        <v>-10.844271616161905</v>
      </c>
      <c r="BH23" s="53">
        <f t="shared" si="41"/>
        <v>190.54351899201473</v>
      </c>
      <c r="BI23" s="53">
        <f t="shared" si="16"/>
        <v>1909.6083129735621</v>
      </c>
    </row>
    <row r="24" spans="1:61" x14ac:dyDescent="0.2">
      <c r="A24" s="37" t="s">
        <v>8</v>
      </c>
      <c r="B24" s="37" t="s">
        <v>73</v>
      </c>
      <c r="C24" s="59"/>
      <c r="D24" s="21"/>
      <c r="E24" s="55">
        <f t="shared" si="17"/>
        <v>8</v>
      </c>
      <c r="F24" s="27">
        <f t="shared" si="31"/>
        <v>2413.9853551856495</v>
      </c>
      <c r="G24" s="27">
        <f t="shared" si="32"/>
        <v>120.69926775928248</v>
      </c>
      <c r="H24" s="28">
        <f t="shared" si="33"/>
        <v>25</v>
      </c>
      <c r="I24" s="27">
        <f t="shared" si="0"/>
        <v>100000</v>
      </c>
      <c r="J24" s="56">
        <f>'SPWL Reserve'!P16</f>
        <v>1.206</v>
      </c>
      <c r="K24" s="52">
        <f t="shared" si="1"/>
        <v>120.6</v>
      </c>
      <c r="L24" s="56"/>
      <c r="M24" s="96">
        <f>'SPWL Reserve'!Q16*1000</f>
        <v>6.1076584218043202</v>
      </c>
      <c r="N24" s="9">
        <v>0</v>
      </c>
      <c r="O24" s="30">
        <f t="shared" si="34"/>
        <v>0.9707002496233087</v>
      </c>
      <c r="P24" s="30">
        <f t="shared" si="18"/>
        <v>5.9287055546593578E-3</v>
      </c>
      <c r="Q24" s="30">
        <f t="shared" si="19"/>
        <v>0</v>
      </c>
      <c r="R24" s="30">
        <f t="shared" si="2"/>
        <v>0.96477154406864929</v>
      </c>
      <c r="S24" s="30"/>
      <c r="T24" s="52">
        <f t="shared" si="20"/>
        <v>105.320977084129</v>
      </c>
      <c r="U24" s="52">
        <f t="shared" si="3"/>
        <v>116.3514482146791</v>
      </c>
      <c r="V24" s="19"/>
      <c r="W24" s="30"/>
      <c r="X24" s="53">
        <f t="shared" si="4"/>
        <v>2328.9443784815658</v>
      </c>
      <c r="Y24" s="53">
        <f t="shared" si="5"/>
        <v>-116.4472189240783</v>
      </c>
      <c r="Z24" s="53">
        <f t="shared" si="6"/>
        <v>-24.119288601716232</v>
      </c>
      <c r="AA24" s="53">
        <f t="shared" si="21"/>
        <v>-592.87055546593581</v>
      </c>
      <c r="AB24" s="53">
        <f t="shared" si="7"/>
        <v>1595.5073154898355</v>
      </c>
      <c r="AC24" s="53">
        <f t="shared" si="35"/>
        <v>-11.157873256426432</v>
      </c>
      <c r="AD24" s="53">
        <f t="shared" si="36"/>
        <v>190.28390766488866</v>
      </c>
      <c r="AE24" s="53">
        <f t="shared" si="8"/>
        <v>1774.6333498982976</v>
      </c>
      <c r="AF24" s="19"/>
      <c r="AG24" s="46"/>
      <c r="AH24" s="19"/>
      <c r="AI24" s="55">
        <f t="shared" si="22"/>
        <v>8</v>
      </c>
      <c r="AJ24" s="27">
        <f t="shared" si="37"/>
        <v>2413.9853551856495</v>
      </c>
      <c r="AK24" s="27">
        <f t="shared" si="38"/>
        <v>120.69926775928248</v>
      </c>
      <c r="AL24" s="28">
        <f t="shared" si="39"/>
        <v>25</v>
      </c>
      <c r="AM24" s="27">
        <f t="shared" si="23"/>
        <v>100000</v>
      </c>
      <c r="AN24" s="56">
        <f t="shared" si="24"/>
        <v>1.206</v>
      </c>
      <c r="AO24" s="52">
        <f t="shared" si="9"/>
        <v>120.6</v>
      </c>
      <c r="AP24" s="56"/>
      <c r="AQ24" s="9">
        <f>M24*'Lapse &amp; Death Age 46-55'!$B$32</f>
        <v>5.3052586889813549</v>
      </c>
      <c r="AR24" s="9">
        <f t="shared" si="25"/>
        <v>0</v>
      </c>
      <c r="AS24" s="30">
        <f t="shared" si="26"/>
        <v>0.97450728777611728</v>
      </c>
      <c r="AT24" s="30">
        <f t="shared" si="27"/>
        <v>5.1700132559498995E-3</v>
      </c>
      <c r="AU24" s="30">
        <f t="shared" si="28"/>
        <v>0</v>
      </c>
      <c r="AV24" s="30">
        <f t="shared" si="10"/>
        <v>0.96933727452016738</v>
      </c>
      <c r="AW24" s="30"/>
      <c r="AX24" s="52">
        <f t="shared" si="29"/>
        <v>105.73404072370873</v>
      </c>
      <c r="AY24" s="52">
        <f t="shared" si="11"/>
        <v>116.90207530713218</v>
      </c>
      <c r="AZ24" s="19"/>
      <c r="BA24" s="30"/>
      <c r="BB24" s="53">
        <f t="shared" si="12"/>
        <v>2328.9443784815658</v>
      </c>
      <c r="BC24" s="53">
        <f t="shared" si="13"/>
        <v>-116.4472189240783</v>
      </c>
      <c r="BD24" s="53">
        <f t="shared" si="14"/>
        <v>-24.119288601716232</v>
      </c>
      <c r="BE24" s="53">
        <f t="shared" si="30"/>
        <v>-517.00132559498991</v>
      </c>
      <c r="BF24" s="53">
        <f t="shared" si="15"/>
        <v>1671.3765453607816</v>
      </c>
      <c r="BG24" s="53">
        <f t="shared" si="40"/>
        <v>-11.157873256426432</v>
      </c>
      <c r="BH24" s="53">
        <f t="shared" si="41"/>
        <v>190.317818592675</v>
      </c>
      <c r="BI24" s="53">
        <f t="shared" si="16"/>
        <v>1850.5364906970301</v>
      </c>
    </row>
    <row r="25" spans="1:61" x14ac:dyDescent="0.2">
      <c r="A25" s="21">
        <v>1</v>
      </c>
      <c r="B25" s="59">
        <v>0.8</v>
      </c>
      <c r="C25" s="19"/>
      <c r="D25" s="21"/>
      <c r="E25" s="55">
        <f t="shared" si="17"/>
        <v>9</v>
      </c>
      <c r="F25" s="27">
        <f t="shared" si="31"/>
        <v>2413.9853551856495</v>
      </c>
      <c r="G25" s="27">
        <f t="shared" si="32"/>
        <v>120.69926775928248</v>
      </c>
      <c r="H25" s="28">
        <f t="shared" si="33"/>
        <v>25</v>
      </c>
      <c r="I25" s="27">
        <f t="shared" si="0"/>
        <v>100000</v>
      </c>
      <c r="J25" s="56">
        <f>'SPWL Reserve'!P17</f>
        <v>1.331</v>
      </c>
      <c r="K25" s="52">
        <f t="shared" si="1"/>
        <v>133.1</v>
      </c>
      <c r="L25" s="56"/>
      <c r="M25" s="96">
        <f>'SPWL Reserve'!Q17*1000</f>
        <v>6.7171775808640408</v>
      </c>
      <c r="N25" s="9">
        <v>0</v>
      </c>
      <c r="O25" s="30">
        <f t="shared" si="34"/>
        <v>0.96477154406864929</v>
      </c>
      <c r="P25" s="30">
        <f t="shared" si="18"/>
        <v>6.480541786473515E-3</v>
      </c>
      <c r="Q25" s="30">
        <f t="shared" si="19"/>
        <v>0</v>
      </c>
      <c r="R25" s="30">
        <f t="shared" si="2"/>
        <v>0.95829100228217579</v>
      </c>
      <c r="S25" s="30"/>
      <c r="T25" s="52">
        <f t="shared" si="20"/>
        <v>116.3514482146791</v>
      </c>
      <c r="U25" s="52">
        <f t="shared" si="3"/>
        <v>127.54853240375759</v>
      </c>
      <c r="V25" s="19"/>
      <c r="W25" s="30"/>
      <c r="X25" s="53">
        <f t="shared" si="4"/>
        <v>2313.30044551535</v>
      </c>
      <c r="Y25" s="53">
        <f t="shared" si="5"/>
        <v>-115.66502227576751</v>
      </c>
      <c r="Z25" s="53">
        <f t="shared" si="6"/>
        <v>-23.957275057054396</v>
      </c>
      <c r="AA25" s="53">
        <f t="shared" si="21"/>
        <v>-648.05417864735148</v>
      </c>
      <c r="AB25" s="53">
        <f t="shared" si="7"/>
        <v>1525.6239695351769</v>
      </c>
      <c r="AC25" s="53">
        <f t="shared" si="35"/>
        <v>-11.344642410966198</v>
      </c>
      <c r="AD25" s="53">
        <f t="shared" si="36"/>
        <v>189.969375605783</v>
      </c>
      <c r="AE25" s="53">
        <f t="shared" si="8"/>
        <v>1704.2487027299937</v>
      </c>
      <c r="AF25" s="19"/>
      <c r="AG25" s="46"/>
      <c r="AH25" s="19"/>
      <c r="AI25" s="55">
        <f t="shared" si="22"/>
        <v>9</v>
      </c>
      <c r="AJ25" s="27">
        <f t="shared" si="37"/>
        <v>2413.9853551856495</v>
      </c>
      <c r="AK25" s="27">
        <f t="shared" si="38"/>
        <v>120.69926775928248</v>
      </c>
      <c r="AL25" s="28">
        <f t="shared" si="39"/>
        <v>25</v>
      </c>
      <c r="AM25" s="27">
        <f t="shared" si="23"/>
        <v>100000</v>
      </c>
      <c r="AN25" s="56">
        <f t="shared" si="24"/>
        <v>1.331</v>
      </c>
      <c r="AO25" s="52">
        <f t="shared" si="9"/>
        <v>133.1</v>
      </c>
      <c r="AP25" s="56"/>
      <c r="AQ25" s="9">
        <f>M25*'Lapse &amp; Death Age 46-55'!$B$32</f>
        <v>5.8347016590004452</v>
      </c>
      <c r="AR25" s="9">
        <f t="shared" si="25"/>
        <v>0</v>
      </c>
      <c r="AS25" s="30">
        <f t="shared" si="26"/>
        <v>0.96933727452016738</v>
      </c>
      <c r="AT25" s="30">
        <f t="shared" si="27"/>
        <v>5.6557938037737907E-3</v>
      </c>
      <c r="AU25" s="30">
        <f t="shared" si="28"/>
        <v>0</v>
      </c>
      <c r="AV25" s="30">
        <f t="shared" si="10"/>
        <v>0.96368148071639359</v>
      </c>
      <c r="AW25" s="30"/>
      <c r="AX25" s="52">
        <f t="shared" si="29"/>
        <v>116.90207530713218</v>
      </c>
      <c r="AY25" s="52">
        <f t="shared" si="11"/>
        <v>128.26600508335198</v>
      </c>
      <c r="AZ25" s="19"/>
      <c r="BA25" s="30"/>
      <c r="BB25" s="53">
        <f t="shared" si="12"/>
        <v>2313.30044551535</v>
      </c>
      <c r="BC25" s="53">
        <f t="shared" si="13"/>
        <v>-115.66502227576751</v>
      </c>
      <c r="BD25" s="53">
        <f t="shared" si="14"/>
        <v>-23.957275057054396</v>
      </c>
      <c r="BE25" s="53">
        <f t="shared" si="30"/>
        <v>-565.57938037737904</v>
      </c>
      <c r="BF25" s="53">
        <f t="shared" si="15"/>
        <v>1608.0987678051492</v>
      </c>
      <c r="BG25" s="53">
        <f t="shared" si="40"/>
        <v>-11.344642410966198</v>
      </c>
      <c r="BH25" s="53">
        <f t="shared" si="41"/>
        <v>190.01457996119024</v>
      </c>
      <c r="BI25" s="53">
        <f t="shared" si="16"/>
        <v>1786.7687053553734</v>
      </c>
    </row>
    <row r="26" spans="1:61" x14ac:dyDescent="0.2">
      <c r="A26" s="39" t="s">
        <v>74</v>
      </c>
      <c r="B26" s="59">
        <v>0.05</v>
      </c>
      <c r="C26" s="19"/>
      <c r="D26" s="21"/>
      <c r="E26" s="55">
        <f t="shared" si="17"/>
        <v>10</v>
      </c>
      <c r="F26" s="27">
        <f t="shared" si="31"/>
        <v>2413.9853551856495</v>
      </c>
      <c r="G26" s="27">
        <f t="shared" si="32"/>
        <v>120.69926775928248</v>
      </c>
      <c r="H26" s="28">
        <f t="shared" ref="H26:H89" si="42">$B$31</f>
        <v>25</v>
      </c>
      <c r="I26" s="27">
        <f t="shared" si="0"/>
        <v>100000</v>
      </c>
      <c r="J26" s="56">
        <f>'SPWL Reserve'!P18</f>
        <v>1.46</v>
      </c>
      <c r="K26" s="52">
        <f t="shared" si="1"/>
        <v>146</v>
      </c>
      <c r="L26" s="56"/>
      <c r="M26" s="96">
        <f>'SPWL Reserve'!Q18*1000</f>
        <v>7.3785880403303681</v>
      </c>
      <c r="N26" s="9">
        <v>0</v>
      </c>
      <c r="O26" s="30">
        <f t="shared" si="34"/>
        <v>0.95829100228217579</v>
      </c>
      <c r="P26" s="30">
        <f t="shared" si="18"/>
        <v>7.0708345285954641E-3</v>
      </c>
      <c r="Q26" s="30">
        <f t="shared" si="19"/>
        <v>0</v>
      </c>
      <c r="R26" s="30">
        <f t="shared" si="2"/>
        <v>0.95122016775358031</v>
      </c>
      <c r="S26" s="30"/>
      <c r="T26" s="52">
        <f t="shared" si="20"/>
        <v>127.54853240375759</v>
      </c>
      <c r="U26" s="52">
        <f t="shared" si="3"/>
        <v>138.87814449202273</v>
      </c>
      <c r="V26" s="19"/>
      <c r="W26" s="30"/>
      <c r="X26" s="53">
        <f t="shared" si="4"/>
        <v>2296.2315545143797</v>
      </c>
      <c r="Y26" s="53">
        <f t="shared" si="5"/>
        <v>-114.81157772571899</v>
      </c>
      <c r="Z26" s="53">
        <f t="shared" si="6"/>
        <v>-23.780504193839509</v>
      </c>
      <c r="AA26" s="53">
        <f t="shared" si="21"/>
        <v>-707.08345285954636</v>
      </c>
      <c r="AB26" s="53">
        <f t="shared" si="7"/>
        <v>1450.5560197352747</v>
      </c>
      <c r="AC26" s="53">
        <f t="shared" si="35"/>
        <v>-11.499393817660453</v>
      </c>
      <c r="AD26" s="53">
        <f t="shared" si="36"/>
        <v>189.5573874665215</v>
      </c>
      <c r="AE26" s="53">
        <f t="shared" si="8"/>
        <v>1628.6140133841359</v>
      </c>
      <c r="AF26" s="19"/>
      <c r="AG26" s="46"/>
      <c r="AH26" s="19"/>
      <c r="AI26" s="55">
        <f t="shared" si="22"/>
        <v>10</v>
      </c>
      <c r="AJ26" s="27">
        <f t="shared" si="37"/>
        <v>2413.9853551856495</v>
      </c>
      <c r="AK26" s="27">
        <f t="shared" si="38"/>
        <v>120.69926775928248</v>
      </c>
      <c r="AL26" s="28">
        <f t="shared" si="39"/>
        <v>25</v>
      </c>
      <c r="AM26" s="27">
        <f t="shared" si="23"/>
        <v>100000</v>
      </c>
      <c r="AN26" s="56">
        <f t="shared" si="24"/>
        <v>1.46</v>
      </c>
      <c r="AO26" s="52">
        <f t="shared" si="9"/>
        <v>146</v>
      </c>
      <c r="AP26" s="56"/>
      <c r="AQ26" s="9">
        <f>M26*'Lapse &amp; Death Age 46-55'!$B$32</f>
        <v>6.4092186579439243</v>
      </c>
      <c r="AR26" s="9">
        <f t="shared" si="25"/>
        <v>0</v>
      </c>
      <c r="AS26" s="30">
        <f t="shared" si="26"/>
        <v>0.96368148071639359</v>
      </c>
      <c r="AT26" s="30">
        <f t="shared" si="27"/>
        <v>6.1764453265225382E-3</v>
      </c>
      <c r="AU26" s="30">
        <f t="shared" si="28"/>
        <v>0</v>
      </c>
      <c r="AV26" s="30">
        <f t="shared" si="10"/>
        <v>0.95750503538987108</v>
      </c>
      <c r="AW26" s="30"/>
      <c r="AX26" s="52">
        <f t="shared" si="29"/>
        <v>128.26600508335198</v>
      </c>
      <c r="AY26" s="52">
        <f t="shared" si="11"/>
        <v>139.79573516692119</v>
      </c>
      <c r="AZ26" s="19"/>
      <c r="BA26" s="30"/>
      <c r="BB26" s="53">
        <f t="shared" si="12"/>
        <v>2296.2315545143797</v>
      </c>
      <c r="BC26" s="53">
        <f t="shared" si="13"/>
        <v>-114.81157772571899</v>
      </c>
      <c r="BD26" s="53">
        <f t="shared" si="14"/>
        <v>-23.780504193839509</v>
      </c>
      <c r="BE26" s="53">
        <f t="shared" si="30"/>
        <v>-617.64453265225382</v>
      </c>
      <c r="BF26" s="53">
        <f t="shared" si="15"/>
        <v>1539.9949399425673</v>
      </c>
      <c r="BG26" s="53">
        <f t="shared" si="40"/>
        <v>-11.499393817660453</v>
      </c>
      <c r="BH26" s="53">
        <f t="shared" si="41"/>
        <v>189.61628919955987</v>
      </c>
      <c r="BI26" s="53">
        <f t="shared" si="16"/>
        <v>1718.1118353244667</v>
      </c>
    </row>
    <row r="27" spans="1:61" x14ac:dyDescent="0.2">
      <c r="A27" s="19"/>
      <c r="B27" s="19"/>
      <c r="C27" s="19"/>
      <c r="D27" s="21"/>
      <c r="E27" s="55">
        <f t="shared" si="17"/>
        <v>11</v>
      </c>
      <c r="F27" s="27">
        <f t="shared" si="31"/>
        <v>2413.9853551856495</v>
      </c>
      <c r="G27" s="27">
        <f t="shared" si="32"/>
        <v>120.69926775928248</v>
      </c>
      <c r="H27" s="28">
        <f t="shared" si="42"/>
        <v>25</v>
      </c>
      <c r="I27" s="27">
        <f t="shared" si="0"/>
        <v>100000</v>
      </c>
      <c r="J27" s="56">
        <f>'SPWL Reserve'!P19</f>
        <v>1.5940000000000001</v>
      </c>
      <c r="K27" s="52">
        <f t="shared" si="1"/>
        <v>159.4</v>
      </c>
      <c r="L27" s="28"/>
      <c r="M27" s="96">
        <f>'SPWL Reserve'!Q19*1000</f>
        <v>8.0967593767471424</v>
      </c>
      <c r="N27" s="9">
        <v>0</v>
      </c>
      <c r="O27" s="30">
        <f t="shared" si="34"/>
        <v>0.95122016775358031</v>
      </c>
      <c r="P27" s="30">
        <f t="shared" si="18"/>
        <v>7.7018008126097911E-3</v>
      </c>
      <c r="Q27" s="30">
        <f t="shared" si="19"/>
        <v>0</v>
      </c>
      <c r="R27" s="30">
        <f t="shared" si="2"/>
        <v>0.94351836694097058</v>
      </c>
      <c r="S27" s="28"/>
      <c r="T27" s="52">
        <f t="shared" si="20"/>
        <v>138.87814449202273</v>
      </c>
      <c r="U27" s="52">
        <f t="shared" si="3"/>
        <v>150.39682769039072</v>
      </c>
      <c r="V27" s="19"/>
      <c r="W27" s="28"/>
      <c r="X27" s="53">
        <f t="shared" si="4"/>
        <v>2277.6395201441828</v>
      </c>
      <c r="Y27" s="53">
        <f t="shared" si="5"/>
        <v>-113.88197600720915</v>
      </c>
      <c r="Z27" s="53">
        <f t="shared" si="6"/>
        <v>-23.587959173524265</v>
      </c>
      <c r="AA27" s="53">
        <f t="shared" si="21"/>
        <v>-770.18008126097914</v>
      </c>
      <c r="AB27" s="53">
        <f t="shared" si="7"/>
        <v>1369.9895037024703</v>
      </c>
      <c r="AC27" s="53">
        <f t="shared" si="35"/>
        <v>-11.71400840672303</v>
      </c>
      <c r="AD27" s="53">
        <f t="shared" si="36"/>
        <v>189.03748738277525</v>
      </c>
      <c r="AE27" s="53">
        <f t="shared" si="8"/>
        <v>1547.3129826785225</v>
      </c>
      <c r="AF27" s="19"/>
      <c r="AG27" s="46"/>
      <c r="AH27" s="19"/>
      <c r="AI27" s="55">
        <f t="shared" si="22"/>
        <v>11</v>
      </c>
      <c r="AJ27" s="27">
        <f t="shared" si="37"/>
        <v>2413.9853551856495</v>
      </c>
      <c r="AK27" s="27">
        <f t="shared" si="38"/>
        <v>120.69926775928248</v>
      </c>
      <c r="AL27" s="28">
        <f t="shared" si="39"/>
        <v>25</v>
      </c>
      <c r="AM27" s="27">
        <f t="shared" si="23"/>
        <v>100000</v>
      </c>
      <c r="AN27" s="56">
        <f t="shared" si="24"/>
        <v>1.5940000000000001</v>
      </c>
      <c r="AO27" s="52">
        <f t="shared" si="9"/>
        <v>159.4</v>
      </c>
      <c r="AP27" s="28"/>
      <c r="AQ27" s="9">
        <f>M27*'Lapse &amp; Death Age 46-55'!$B$32</f>
        <v>7.0330395168676088</v>
      </c>
      <c r="AR27" s="9">
        <f t="shared" si="25"/>
        <v>0</v>
      </c>
      <c r="AS27" s="30">
        <f t="shared" si="26"/>
        <v>0.95750503538987108</v>
      </c>
      <c r="AT27" s="30">
        <f t="shared" si="27"/>
        <v>6.7341707514966811E-3</v>
      </c>
      <c r="AU27" s="30">
        <f t="shared" si="28"/>
        <v>0</v>
      </c>
      <c r="AV27" s="30">
        <f t="shared" si="10"/>
        <v>0.95077086463837446</v>
      </c>
      <c r="AW27" s="28"/>
      <c r="AX27" s="52">
        <f t="shared" si="29"/>
        <v>139.79573516692119</v>
      </c>
      <c r="AY27" s="52">
        <f t="shared" si="11"/>
        <v>151.55287582335689</v>
      </c>
      <c r="AZ27" s="19"/>
      <c r="BA27" s="28"/>
      <c r="BB27" s="53">
        <f t="shared" si="12"/>
        <v>2277.6395201441828</v>
      </c>
      <c r="BC27" s="53">
        <f t="shared" si="13"/>
        <v>-113.88197600720915</v>
      </c>
      <c r="BD27" s="53">
        <f t="shared" si="14"/>
        <v>-23.587959173524265</v>
      </c>
      <c r="BE27" s="53">
        <f t="shared" si="30"/>
        <v>-673.41707514966811</v>
      </c>
      <c r="BF27" s="53">
        <f t="shared" si="15"/>
        <v>1466.7525098137812</v>
      </c>
      <c r="BG27" s="53">
        <f t="shared" si="40"/>
        <v>-11.71400840672303</v>
      </c>
      <c r="BH27" s="53">
        <f t="shared" si="41"/>
        <v>189.11281802951422</v>
      </c>
      <c r="BI27" s="53">
        <f t="shared" si="16"/>
        <v>1644.1513194365725</v>
      </c>
    </row>
    <row r="28" spans="1:61" x14ac:dyDescent="0.2">
      <c r="A28" s="220" t="s">
        <v>75</v>
      </c>
      <c r="B28" s="220"/>
      <c r="C28" s="19"/>
      <c r="D28" s="21"/>
      <c r="E28" s="55">
        <f t="shared" si="17"/>
        <v>12</v>
      </c>
      <c r="F28" s="27">
        <f t="shared" si="31"/>
        <v>2413.9853551856495</v>
      </c>
      <c r="G28" s="27">
        <f t="shared" si="32"/>
        <v>120.69926775928248</v>
      </c>
      <c r="H28" s="28">
        <f t="shared" si="42"/>
        <v>25</v>
      </c>
      <c r="I28" s="27">
        <f t="shared" si="0"/>
        <v>100000</v>
      </c>
      <c r="J28" s="56">
        <f>'SPWL Reserve'!P20</f>
        <v>1.7330000000000001</v>
      </c>
      <c r="K28" s="52">
        <f t="shared" si="1"/>
        <v>173.3</v>
      </c>
      <c r="L28" s="28"/>
      <c r="M28" s="96">
        <f>'SPWL Reserve'!Q20*1000</f>
        <v>8.8814451469123252</v>
      </c>
      <c r="N28" s="9">
        <v>0</v>
      </c>
      <c r="O28" s="30">
        <f t="shared" si="34"/>
        <v>0.94351836694097058</v>
      </c>
      <c r="P28" s="30">
        <f t="shared" si="18"/>
        <v>8.3798066210905246E-3</v>
      </c>
      <c r="Q28" s="30">
        <f t="shared" si="19"/>
        <v>0</v>
      </c>
      <c r="R28" s="30">
        <f t="shared" si="2"/>
        <v>0.93513856031988007</v>
      </c>
      <c r="S28" s="28"/>
      <c r="T28" s="52">
        <f t="shared" si="20"/>
        <v>150.39682769039072</v>
      </c>
      <c r="U28" s="52">
        <f t="shared" si="3"/>
        <v>162.05951250343523</v>
      </c>
      <c r="V28" s="19"/>
      <c r="W28" s="19"/>
      <c r="X28" s="53">
        <f t="shared" si="4"/>
        <v>2257.4107896815826</v>
      </c>
      <c r="Y28" s="53">
        <f t="shared" si="5"/>
        <v>-112.87053948407913</v>
      </c>
      <c r="Z28" s="53">
        <f t="shared" si="6"/>
        <v>-23.378464007997003</v>
      </c>
      <c r="AA28" s="53">
        <f t="shared" si="21"/>
        <v>-837.98066210905245</v>
      </c>
      <c r="AB28" s="53">
        <f t="shared" si="7"/>
        <v>1283.1811240804541</v>
      </c>
      <c r="AC28" s="53">
        <f t="shared" si="35"/>
        <v>-11.887238250949505</v>
      </c>
      <c r="AD28" s="53">
        <f t="shared" si="36"/>
        <v>188.40546120598023</v>
      </c>
      <c r="AE28" s="53">
        <f t="shared" si="8"/>
        <v>1459.6993470354848</v>
      </c>
      <c r="AF28" s="19"/>
      <c r="AG28" s="46"/>
      <c r="AH28" s="19"/>
      <c r="AI28" s="55">
        <f t="shared" si="22"/>
        <v>12</v>
      </c>
      <c r="AJ28" s="27">
        <f t="shared" si="37"/>
        <v>2413.9853551856495</v>
      </c>
      <c r="AK28" s="27">
        <f t="shared" si="38"/>
        <v>120.69926775928248</v>
      </c>
      <c r="AL28" s="28">
        <f t="shared" si="39"/>
        <v>25</v>
      </c>
      <c r="AM28" s="27">
        <f t="shared" si="23"/>
        <v>100000</v>
      </c>
      <c r="AN28" s="56">
        <f t="shared" si="24"/>
        <v>1.7330000000000001</v>
      </c>
      <c r="AO28" s="52">
        <f t="shared" si="9"/>
        <v>173.3</v>
      </c>
      <c r="AP28" s="28"/>
      <c r="AQ28" s="9">
        <f>M28*'Lapse &amp; Death Age 46-55'!$B$32</f>
        <v>7.71463640929157</v>
      </c>
      <c r="AR28" s="9">
        <f t="shared" si="25"/>
        <v>0</v>
      </c>
      <c r="AS28" s="30">
        <f t="shared" si="26"/>
        <v>0.95077086463837446</v>
      </c>
      <c r="AT28" s="30">
        <f t="shared" si="27"/>
        <v>7.3348515292328302E-3</v>
      </c>
      <c r="AU28" s="30">
        <f t="shared" si="28"/>
        <v>0</v>
      </c>
      <c r="AV28" s="30">
        <f t="shared" si="10"/>
        <v>0.9434360131091416</v>
      </c>
      <c r="AW28" s="28"/>
      <c r="AX28" s="52">
        <f t="shared" si="29"/>
        <v>151.55287582335689</v>
      </c>
      <c r="AY28" s="52">
        <f t="shared" si="11"/>
        <v>163.49746107181426</v>
      </c>
      <c r="AZ28" s="19"/>
      <c r="BA28" s="19"/>
      <c r="BB28" s="53">
        <f t="shared" si="12"/>
        <v>2257.4107896815826</v>
      </c>
      <c r="BC28" s="53">
        <f t="shared" si="13"/>
        <v>-112.87053948407913</v>
      </c>
      <c r="BD28" s="53">
        <f t="shared" si="14"/>
        <v>-23.378464007997003</v>
      </c>
      <c r="BE28" s="53">
        <f t="shared" si="30"/>
        <v>-733.48515292328307</v>
      </c>
      <c r="BF28" s="53">
        <f t="shared" si="15"/>
        <v>1387.6766332662235</v>
      </c>
      <c r="BG28" s="53">
        <f t="shared" si="40"/>
        <v>-11.887238250949505</v>
      </c>
      <c r="BH28" s="53">
        <f t="shared" si="41"/>
        <v>188.50036828808126</v>
      </c>
      <c r="BI28" s="53">
        <f t="shared" si="16"/>
        <v>1564.2897633033554</v>
      </c>
    </row>
    <row r="29" spans="1:61" x14ac:dyDescent="0.2">
      <c r="A29" s="37" t="s">
        <v>8</v>
      </c>
      <c r="B29" s="37" t="s">
        <v>76</v>
      </c>
      <c r="C29" s="37" t="s">
        <v>77</v>
      </c>
      <c r="D29" s="21"/>
      <c r="E29" s="55">
        <f t="shared" si="17"/>
        <v>13</v>
      </c>
      <c r="F29" s="27">
        <f t="shared" si="31"/>
        <v>2413.9853551856495</v>
      </c>
      <c r="G29" s="27">
        <f t="shared" ref="G29:G91" si="43">F29*$B$26</f>
        <v>120.69926775928248</v>
      </c>
      <c r="H29" s="28">
        <f t="shared" si="42"/>
        <v>25</v>
      </c>
      <c r="I29" s="27">
        <f t="shared" si="0"/>
        <v>100000</v>
      </c>
      <c r="J29" s="56">
        <f>'SPWL Reserve'!P21</f>
        <v>1.8759999999999999</v>
      </c>
      <c r="K29" s="52">
        <f t="shared" si="1"/>
        <v>187.6</v>
      </c>
      <c r="L29" s="28"/>
      <c r="M29" s="96">
        <f>'SPWL Reserve'!Q21*1000</f>
        <v>9.7383085751715388</v>
      </c>
      <c r="N29" s="9">
        <v>0</v>
      </c>
      <c r="O29" s="30">
        <f t="shared" si="34"/>
        <v>0.93513856031988007</v>
      </c>
      <c r="P29" s="30">
        <f t="shared" si="18"/>
        <v>9.1066678609366559E-3</v>
      </c>
      <c r="Q29" s="30">
        <f t="shared" si="19"/>
        <v>0</v>
      </c>
      <c r="R29" s="30">
        <f t="shared" si="2"/>
        <v>0.92603189245894346</v>
      </c>
      <c r="S29" s="28"/>
      <c r="T29" s="52">
        <f t="shared" si="20"/>
        <v>162.05951250343523</v>
      </c>
      <c r="U29" s="52">
        <f t="shared" si="3"/>
        <v>173.72358302529778</v>
      </c>
      <c r="V29" s="19"/>
      <c r="W29" s="19"/>
      <c r="X29" s="53">
        <f t="shared" si="4"/>
        <v>2235.4274268307418</v>
      </c>
      <c r="Y29" s="53">
        <f t="shared" si="5"/>
        <v>-111.77137134153709</v>
      </c>
      <c r="Z29" s="53">
        <f t="shared" si="6"/>
        <v>-23.150797311473585</v>
      </c>
      <c r="AA29" s="53">
        <f t="shared" si="21"/>
        <v>-910.66678609366556</v>
      </c>
      <c r="AB29" s="53">
        <f t="shared" si="7"/>
        <v>1189.8384720840659</v>
      </c>
      <c r="AC29" s="53">
        <f t="shared" si="35"/>
        <v>-11.920260925139292</v>
      </c>
      <c r="AD29" s="53">
        <f t="shared" si="36"/>
        <v>187.64841089659663</v>
      </c>
      <c r="AE29" s="53">
        <f t="shared" si="8"/>
        <v>1365.5666220555233</v>
      </c>
      <c r="AF29" s="19"/>
      <c r="AG29" s="46"/>
      <c r="AH29" s="19"/>
      <c r="AI29" s="55">
        <f t="shared" si="22"/>
        <v>13</v>
      </c>
      <c r="AJ29" s="27">
        <f t="shared" si="37"/>
        <v>2413.9853551856495</v>
      </c>
      <c r="AK29" s="27">
        <f t="shared" si="38"/>
        <v>120.69926775928248</v>
      </c>
      <c r="AL29" s="28">
        <f t="shared" si="39"/>
        <v>25</v>
      </c>
      <c r="AM29" s="27">
        <f t="shared" si="23"/>
        <v>100000</v>
      </c>
      <c r="AN29" s="56">
        <f t="shared" si="24"/>
        <v>1.8759999999999999</v>
      </c>
      <c r="AO29" s="52">
        <f t="shared" si="9"/>
        <v>187.6</v>
      </c>
      <c r="AP29" s="28"/>
      <c r="AQ29" s="9">
        <f>M29*'Lapse &amp; Death Age 46-55'!$B$32</f>
        <v>8.4589285477998004</v>
      </c>
      <c r="AR29" s="9">
        <f t="shared" si="25"/>
        <v>0</v>
      </c>
      <c r="AS29" s="30">
        <f t="shared" si="26"/>
        <v>0.9434360131091416</v>
      </c>
      <c r="AT29" s="30">
        <f t="shared" si="27"/>
        <v>7.9804578243113447E-3</v>
      </c>
      <c r="AU29" s="30">
        <f t="shared" si="28"/>
        <v>0</v>
      </c>
      <c r="AV29" s="30">
        <f t="shared" si="10"/>
        <v>0.93545555528483026</v>
      </c>
      <c r="AW29" s="28"/>
      <c r="AX29" s="52">
        <f t="shared" si="29"/>
        <v>163.49746107181426</v>
      </c>
      <c r="AY29" s="52">
        <f t="shared" si="11"/>
        <v>175.49146217143416</v>
      </c>
      <c r="AZ29" s="19"/>
      <c r="BA29" s="19"/>
      <c r="BB29" s="53">
        <f t="shared" si="12"/>
        <v>2235.4274268307418</v>
      </c>
      <c r="BC29" s="53">
        <f t="shared" si="13"/>
        <v>-111.77137134153709</v>
      </c>
      <c r="BD29" s="53">
        <f t="shared" si="14"/>
        <v>-23.150797311473585</v>
      </c>
      <c r="BE29" s="53">
        <f t="shared" si="30"/>
        <v>-798.04578243113451</v>
      </c>
      <c r="BF29" s="53">
        <f t="shared" si="15"/>
        <v>1302.4594757465968</v>
      </c>
      <c r="BG29" s="53">
        <f t="shared" si="40"/>
        <v>-11.920260925139292</v>
      </c>
      <c r="BH29" s="53">
        <f t="shared" si="41"/>
        <v>187.76646091453668</v>
      </c>
      <c r="BI29" s="53">
        <f t="shared" si="16"/>
        <v>1478.3056757359943</v>
      </c>
    </row>
    <row r="30" spans="1:61" x14ac:dyDescent="0.2">
      <c r="A30" s="21">
        <v>1</v>
      </c>
      <c r="B30" s="60">
        <f>'T20 Age 26-35 (Sensitivity)'!B32</f>
        <v>200</v>
      </c>
      <c r="C30" s="60">
        <f>('T20 Age 26-35 (Sensitivity)'!C32-200)*0.7/0.5 + 200</f>
        <v>256</v>
      </c>
      <c r="D30" s="21"/>
      <c r="E30" s="55">
        <f t="shared" si="17"/>
        <v>14</v>
      </c>
      <c r="F30" s="27">
        <f t="shared" si="31"/>
        <v>2413.9853551856495</v>
      </c>
      <c r="G30" s="27">
        <f t="shared" si="43"/>
        <v>120.69926775928248</v>
      </c>
      <c r="H30" s="28">
        <f t="shared" si="42"/>
        <v>25</v>
      </c>
      <c r="I30" s="27">
        <f t="shared" si="0"/>
        <v>100000</v>
      </c>
      <c r="J30" s="56">
        <f>'SPWL Reserve'!P22</f>
        <v>2.024</v>
      </c>
      <c r="K30" s="52">
        <f t="shared" si="1"/>
        <v>202.4</v>
      </c>
      <c r="L30" s="28"/>
      <c r="M30" s="96">
        <f>'SPWL Reserve'!Q22*1000</f>
        <v>10.671629264777636</v>
      </c>
      <c r="N30" s="9">
        <v>0</v>
      </c>
      <c r="O30" s="30">
        <f t="shared" si="34"/>
        <v>0.92603189245894346</v>
      </c>
      <c r="P30" s="30">
        <f t="shared" si="18"/>
        <v>9.8822690436822774E-3</v>
      </c>
      <c r="Q30" s="30">
        <f t="shared" si="19"/>
        <v>0</v>
      </c>
      <c r="R30" s="30">
        <f t="shared" si="2"/>
        <v>0.91614962341526118</v>
      </c>
      <c r="S30" s="28"/>
      <c r="T30" s="52">
        <f t="shared" si="20"/>
        <v>173.72358302529778</v>
      </c>
      <c r="U30" s="52">
        <f t="shared" si="3"/>
        <v>185.42868377924887</v>
      </c>
      <c r="V30" s="19"/>
      <c r="W30" s="19"/>
      <c r="X30" s="53">
        <f t="shared" si="4"/>
        <v>2211.5717740832883</v>
      </c>
      <c r="Y30" s="53">
        <f t="shared" si="5"/>
        <v>-110.57858870416442</v>
      </c>
      <c r="Z30" s="53">
        <f t="shared" si="6"/>
        <v>-22.903740585381531</v>
      </c>
      <c r="AA30" s="53">
        <f t="shared" si="21"/>
        <v>-988.22690436822779</v>
      </c>
      <c r="AB30" s="53">
        <f t="shared" si="7"/>
        <v>1089.8625404255149</v>
      </c>
      <c r="AC30" s="53">
        <f t="shared" si="35"/>
        <v>-11.996861117680657</v>
      </c>
      <c r="AD30" s="53">
        <f t="shared" si="36"/>
        <v>186.74545197493526</v>
      </c>
      <c r="AE30" s="53">
        <f t="shared" si="8"/>
        <v>1264.6111312827695</v>
      </c>
      <c r="AF30" s="19"/>
      <c r="AG30" s="46"/>
      <c r="AH30" s="19"/>
      <c r="AI30" s="55">
        <f t="shared" si="22"/>
        <v>14</v>
      </c>
      <c r="AJ30" s="27">
        <f t="shared" si="37"/>
        <v>2413.9853551856495</v>
      </c>
      <c r="AK30" s="27">
        <f t="shared" si="38"/>
        <v>120.69926775928248</v>
      </c>
      <c r="AL30" s="28">
        <f t="shared" si="39"/>
        <v>25</v>
      </c>
      <c r="AM30" s="27">
        <f t="shared" si="23"/>
        <v>100000</v>
      </c>
      <c r="AN30" s="56">
        <f t="shared" si="24"/>
        <v>2.024</v>
      </c>
      <c r="AO30" s="52">
        <f t="shared" si="9"/>
        <v>202.4</v>
      </c>
      <c r="AP30" s="28"/>
      <c r="AQ30" s="9">
        <f>M30*'Lapse &amp; Death Age 46-55'!$B$32</f>
        <v>9.2696332984882073</v>
      </c>
      <c r="AR30" s="9">
        <f t="shared" si="25"/>
        <v>0</v>
      </c>
      <c r="AS30" s="30">
        <f t="shared" si="26"/>
        <v>0.93545555528483026</v>
      </c>
      <c r="AT30" s="30">
        <f t="shared" si="27"/>
        <v>8.671329964524039E-3</v>
      </c>
      <c r="AU30" s="30">
        <f t="shared" si="28"/>
        <v>0</v>
      </c>
      <c r="AV30" s="30">
        <f t="shared" si="10"/>
        <v>0.92678422532030624</v>
      </c>
      <c r="AW30" s="28"/>
      <c r="AX30" s="52">
        <f t="shared" si="29"/>
        <v>175.49146217143416</v>
      </c>
      <c r="AY30" s="52">
        <f t="shared" si="11"/>
        <v>187.58112720482998</v>
      </c>
      <c r="AZ30" s="19"/>
      <c r="BA30" s="19"/>
      <c r="BB30" s="53">
        <f t="shared" si="12"/>
        <v>2211.5717740832883</v>
      </c>
      <c r="BC30" s="53">
        <f t="shared" si="13"/>
        <v>-110.57858870416442</v>
      </c>
      <c r="BD30" s="53">
        <f t="shared" si="14"/>
        <v>-22.903740585381531</v>
      </c>
      <c r="BE30" s="53">
        <f t="shared" si="30"/>
        <v>-867.13299645240386</v>
      </c>
      <c r="BF30" s="53">
        <f t="shared" si="15"/>
        <v>1210.9564483413387</v>
      </c>
      <c r="BG30" s="53">
        <f t="shared" si="40"/>
        <v>-11.996861117680657</v>
      </c>
      <c r="BH30" s="53">
        <f t="shared" si="41"/>
        <v>186.89058801770241</v>
      </c>
      <c r="BI30" s="53">
        <f t="shared" si="16"/>
        <v>1385.8501752413604</v>
      </c>
    </row>
    <row r="31" spans="1:61" x14ac:dyDescent="0.2">
      <c r="A31" s="39" t="s">
        <v>74</v>
      </c>
      <c r="B31" s="60">
        <f>'T20 Age 26-35 (Sensitivity)'!B33</f>
        <v>25</v>
      </c>
      <c r="C31" s="60">
        <f>'T20 Age 26-35 (Sensitivity)'!C33</f>
        <v>25</v>
      </c>
      <c r="D31" s="21"/>
      <c r="E31" s="55">
        <f t="shared" si="17"/>
        <v>15</v>
      </c>
      <c r="F31" s="27">
        <f t="shared" si="31"/>
        <v>2413.9853551856495</v>
      </c>
      <c r="G31" s="27">
        <f>F31*$B$26</f>
        <v>120.69926775928248</v>
      </c>
      <c r="H31" s="28">
        <f t="shared" si="42"/>
        <v>25</v>
      </c>
      <c r="I31" s="27">
        <f t="shared" si="0"/>
        <v>100000</v>
      </c>
      <c r="J31" s="56">
        <f>'SPWL Reserve'!P23</f>
        <v>2.1760000000000002</v>
      </c>
      <c r="K31" s="52">
        <f t="shared" si="1"/>
        <v>217.60000000000002</v>
      </c>
      <c r="L31" s="28"/>
      <c r="M31" s="96">
        <f>'SPWL Reserve'!Q23*1000</f>
        <v>11.692399199466328</v>
      </c>
      <c r="N31" s="9">
        <v>0</v>
      </c>
      <c r="O31" s="30">
        <f t="shared" si="34"/>
        <v>0.91614962341526118</v>
      </c>
      <c r="P31" s="30">
        <f t="shared" si="18"/>
        <v>1.0711987123411978E-2</v>
      </c>
      <c r="Q31" s="30">
        <f t="shared" si="19"/>
        <v>0</v>
      </c>
      <c r="R31" s="30">
        <f t="shared" si="2"/>
        <v>0.90543763629184926</v>
      </c>
      <c r="S31" s="28"/>
      <c r="T31" s="52">
        <f t="shared" si="20"/>
        <v>185.42868377924887</v>
      </c>
      <c r="U31" s="52">
        <f t="shared" si="3"/>
        <v>197.02322965710641</v>
      </c>
      <c r="V31" s="19"/>
      <c r="W31" s="19"/>
      <c r="X31" s="53">
        <f t="shared" si="4"/>
        <v>2185.7131940424347</v>
      </c>
      <c r="Y31" s="53">
        <f t="shared" si="5"/>
        <v>-109.28565970212173</v>
      </c>
      <c r="Z31" s="53">
        <f t="shared" si="6"/>
        <v>-22.635940907296231</v>
      </c>
      <c r="AA31" s="53">
        <f t="shared" si="21"/>
        <v>-1071.1987123411977</v>
      </c>
      <c r="AB31" s="53">
        <f t="shared" si="7"/>
        <v>982.59288109181898</v>
      </c>
      <c r="AC31" s="53">
        <f t="shared" si="35"/>
        <v>-11.925303021470702</v>
      </c>
      <c r="AD31" s="53">
        <f t="shared" si="36"/>
        <v>185.68965051914469</v>
      </c>
      <c r="AE31" s="53">
        <f t="shared" si="8"/>
        <v>1156.3572285894929</v>
      </c>
      <c r="AF31" s="19"/>
      <c r="AG31" s="46"/>
      <c r="AH31" s="19"/>
      <c r="AI31" s="55">
        <f t="shared" si="22"/>
        <v>15</v>
      </c>
      <c r="AJ31" s="27">
        <f t="shared" si="37"/>
        <v>2413.9853551856495</v>
      </c>
      <c r="AK31" s="27">
        <f t="shared" si="38"/>
        <v>120.69926775928248</v>
      </c>
      <c r="AL31" s="28">
        <f t="shared" si="39"/>
        <v>25</v>
      </c>
      <c r="AM31" s="27">
        <f t="shared" si="23"/>
        <v>100000</v>
      </c>
      <c r="AN31" s="56">
        <f t="shared" si="24"/>
        <v>2.1760000000000002</v>
      </c>
      <c r="AO31" s="52">
        <f t="shared" si="9"/>
        <v>217.60000000000002</v>
      </c>
      <c r="AP31" s="28"/>
      <c r="AQ31" s="9">
        <f>M31*'Lapse &amp; Death Age 46-55'!$B$32</f>
        <v>10.156298562237238</v>
      </c>
      <c r="AR31" s="9">
        <f t="shared" si="25"/>
        <v>0</v>
      </c>
      <c r="AS31" s="30">
        <f t="shared" si="26"/>
        <v>0.92678422532030624</v>
      </c>
      <c r="AT31" s="30">
        <f t="shared" si="27"/>
        <v>9.4126972951247782E-3</v>
      </c>
      <c r="AU31" s="30">
        <f t="shared" si="28"/>
        <v>0</v>
      </c>
      <c r="AV31" s="30">
        <f t="shared" si="10"/>
        <v>0.91737152802518152</v>
      </c>
      <c r="AW31" s="28"/>
      <c r="AX31" s="52">
        <f t="shared" si="29"/>
        <v>187.58112720482998</v>
      </c>
      <c r="AY31" s="52">
        <f t="shared" si="11"/>
        <v>199.62004449827953</v>
      </c>
      <c r="AZ31" s="19"/>
      <c r="BA31" s="19"/>
      <c r="BB31" s="53">
        <f t="shared" si="12"/>
        <v>2185.7131940424347</v>
      </c>
      <c r="BC31" s="53">
        <f t="shared" si="13"/>
        <v>-109.28565970212173</v>
      </c>
      <c r="BD31" s="53">
        <f t="shared" si="14"/>
        <v>-22.635940907296231</v>
      </c>
      <c r="BE31" s="53">
        <f t="shared" si="30"/>
        <v>-941.26972951247785</v>
      </c>
      <c r="BF31" s="53">
        <f t="shared" si="15"/>
        <v>1112.5218639205389</v>
      </c>
      <c r="BG31" s="53">
        <f t="shared" si="40"/>
        <v>-11.925303021470702</v>
      </c>
      <c r="BH31" s="53">
        <f t="shared" si="41"/>
        <v>185.86635780241784</v>
      </c>
      <c r="BI31" s="53">
        <f t="shared" si="16"/>
        <v>1286.4629187014862</v>
      </c>
    </row>
    <row r="32" spans="1:61" x14ac:dyDescent="0.2">
      <c r="A32" s="19"/>
      <c r="B32" s="19"/>
      <c r="C32" s="19"/>
      <c r="D32" s="21"/>
      <c r="E32" s="55">
        <f t="shared" si="17"/>
        <v>16</v>
      </c>
      <c r="F32" s="27">
        <f t="shared" si="31"/>
        <v>2413.9853551856495</v>
      </c>
      <c r="G32" s="27">
        <f t="shared" si="43"/>
        <v>120.69926775928248</v>
      </c>
      <c r="H32" s="28">
        <f t="shared" si="42"/>
        <v>25</v>
      </c>
      <c r="I32" s="27">
        <f t="shared" si="0"/>
        <v>100000</v>
      </c>
      <c r="J32" s="56">
        <f>'SPWL Reserve'!P24</f>
        <v>2.3340000000000001</v>
      </c>
      <c r="K32" s="52">
        <f t="shared" si="1"/>
        <v>233.4</v>
      </c>
      <c r="L32" s="28"/>
      <c r="M32" s="96">
        <f>'SPWL Reserve'!Q24*1000</f>
        <v>12.807475417484119</v>
      </c>
      <c r="N32" s="9">
        <v>0</v>
      </c>
      <c r="O32" s="30">
        <f t="shared" si="34"/>
        <v>0.90543763629184926</v>
      </c>
      <c r="P32" s="30">
        <f t="shared" si="18"/>
        <v>1.1596370268872785E-2</v>
      </c>
      <c r="Q32" s="30">
        <f t="shared" si="19"/>
        <v>0</v>
      </c>
      <c r="R32" s="30">
        <f t="shared" si="2"/>
        <v>0.89384126602297642</v>
      </c>
      <c r="S32" s="28"/>
      <c r="T32" s="52">
        <f t="shared" si="20"/>
        <v>197.02322965710641</v>
      </c>
      <c r="U32" s="52">
        <f t="shared" si="3"/>
        <v>208.62255148976271</v>
      </c>
      <c r="V32" s="19"/>
      <c r="W32" s="19"/>
      <c r="X32" s="53">
        <f t="shared" si="4"/>
        <v>2157.7197260400653</v>
      </c>
      <c r="Y32" s="53">
        <f t="shared" si="5"/>
        <v>-107.88598630200327</v>
      </c>
      <c r="Z32" s="53">
        <f t="shared" si="6"/>
        <v>-22.34603165057441</v>
      </c>
      <c r="AA32" s="53">
        <f t="shared" si="21"/>
        <v>-1159.6370268872786</v>
      </c>
      <c r="AB32" s="53">
        <f t="shared" si="7"/>
        <v>867.85068120020901</v>
      </c>
      <c r="AC32" s="53">
        <f t="shared" si="35"/>
        <v>-11.974986255356779</v>
      </c>
      <c r="AD32" s="53">
        <f t="shared" si="36"/>
        <v>184.45827019029346</v>
      </c>
      <c r="AE32" s="53">
        <f t="shared" si="8"/>
        <v>1040.3339651351457</v>
      </c>
      <c r="AF32" s="19"/>
      <c r="AG32" s="46"/>
      <c r="AH32" s="19"/>
      <c r="AI32" s="55">
        <f t="shared" si="22"/>
        <v>16</v>
      </c>
      <c r="AJ32" s="27">
        <f t="shared" si="37"/>
        <v>2413.9853551856495</v>
      </c>
      <c r="AK32" s="27">
        <f t="shared" si="38"/>
        <v>120.69926775928248</v>
      </c>
      <c r="AL32" s="28">
        <f t="shared" si="39"/>
        <v>25</v>
      </c>
      <c r="AM32" s="27">
        <f t="shared" si="23"/>
        <v>100000</v>
      </c>
      <c r="AN32" s="56">
        <f t="shared" si="24"/>
        <v>2.3340000000000001</v>
      </c>
      <c r="AO32" s="52">
        <f t="shared" si="9"/>
        <v>233.4</v>
      </c>
      <c r="AP32" s="28"/>
      <c r="AQ32" s="9">
        <f>M32*'Lapse &amp; Death Age 46-55'!$B$32</f>
        <v>11.124880527036723</v>
      </c>
      <c r="AR32" s="9">
        <f t="shared" si="25"/>
        <v>0</v>
      </c>
      <c r="AS32" s="30">
        <f t="shared" si="26"/>
        <v>0.91737152802518152</v>
      </c>
      <c r="AT32" s="30">
        <f t="shared" si="27"/>
        <v>1.0205648648185265E-2</v>
      </c>
      <c r="AU32" s="30">
        <f t="shared" si="28"/>
        <v>0</v>
      </c>
      <c r="AV32" s="30">
        <f t="shared" si="10"/>
        <v>0.90716587937699622</v>
      </c>
      <c r="AW32" s="28"/>
      <c r="AX32" s="52">
        <f t="shared" si="29"/>
        <v>199.62004449827953</v>
      </c>
      <c r="AY32" s="52">
        <f t="shared" si="11"/>
        <v>211.73251624659093</v>
      </c>
      <c r="AZ32" s="19"/>
      <c r="BA32" s="19"/>
      <c r="BB32" s="53">
        <f t="shared" si="12"/>
        <v>2157.7197260400653</v>
      </c>
      <c r="BC32" s="53">
        <f t="shared" si="13"/>
        <v>-107.88598630200327</v>
      </c>
      <c r="BD32" s="53">
        <f t="shared" si="14"/>
        <v>-22.34603165057441</v>
      </c>
      <c r="BE32" s="53">
        <f t="shared" si="30"/>
        <v>-1020.5648648185265</v>
      </c>
      <c r="BF32" s="53">
        <f t="shared" si="15"/>
        <v>1006.9228432689611</v>
      </c>
      <c r="BG32" s="53">
        <f t="shared" si="40"/>
        <v>-11.974986255356779</v>
      </c>
      <c r="BH32" s="53">
        <f t="shared" si="41"/>
        <v>184.67145864871864</v>
      </c>
      <c r="BI32" s="53">
        <f t="shared" si="16"/>
        <v>1179.6193156623231</v>
      </c>
    </row>
    <row r="33" spans="1:61" x14ac:dyDescent="0.2">
      <c r="A33" s="92"/>
      <c r="B33" s="93" t="s">
        <v>78</v>
      </c>
      <c r="C33" s="93" t="s">
        <v>79</v>
      </c>
      <c r="D33" s="21"/>
      <c r="E33" s="55">
        <f t="shared" si="17"/>
        <v>17</v>
      </c>
      <c r="F33" s="27">
        <f t="shared" si="31"/>
        <v>2413.9853551856495</v>
      </c>
      <c r="G33" s="27">
        <f t="shared" si="43"/>
        <v>120.69926775928248</v>
      </c>
      <c r="H33" s="28">
        <f t="shared" si="42"/>
        <v>25</v>
      </c>
      <c r="I33" s="27">
        <f t="shared" si="0"/>
        <v>100000</v>
      </c>
      <c r="J33" s="56">
        <f>'SPWL Reserve'!P25</f>
        <v>2.4969999999999999</v>
      </c>
      <c r="K33" s="52">
        <f t="shared" si="1"/>
        <v>249.7</v>
      </c>
      <c r="L33" s="28"/>
      <c r="M33" s="96">
        <f>'SPWL Reserve'!Q25*1000</f>
        <v>14.036297605946634</v>
      </c>
      <c r="N33" s="9">
        <v>0</v>
      </c>
      <c r="O33" s="30">
        <f t="shared" si="34"/>
        <v>0.89384126602297642</v>
      </c>
      <c r="P33" s="30">
        <f t="shared" si="18"/>
        <v>1.2546222022374612E-2</v>
      </c>
      <c r="Q33" s="30">
        <f t="shared" si="19"/>
        <v>0</v>
      </c>
      <c r="R33" s="30">
        <f t="shared" si="2"/>
        <v>0.88129504400060177</v>
      </c>
      <c r="S33" s="28"/>
      <c r="T33" s="52">
        <f t="shared" si="20"/>
        <v>208.62255148976271</v>
      </c>
      <c r="U33" s="52">
        <f t="shared" si="3"/>
        <v>220.05937248695025</v>
      </c>
      <c r="V33" s="19"/>
      <c r="W33" s="28"/>
      <c r="X33" s="53">
        <f t="shared" si="4"/>
        <v>2127.433329815145</v>
      </c>
      <c r="Y33" s="53">
        <f t="shared" si="5"/>
        <v>-106.37166649075726</v>
      </c>
      <c r="Z33" s="53">
        <f t="shared" si="6"/>
        <v>-22.032376100015043</v>
      </c>
      <c r="AA33" s="53">
        <f t="shared" si="21"/>
        <v>-1254.6222022374611</v>
      </c>
      <c r="AB33" s="53">
        <f t="shared" si="7"/>
        <v>744.40708498691174</v>
      </c>
      <c r="AC33" s="53">
        <f t="shared" si="35"/>
        <v>-11.863019815419573</v>
      </c>
      <c r="AD33" s="53">
        <f t="shared" si="36"/>
        <v>183.04845343401379</v>
      </c>
      <c r="AE33" s="53">
        <f t="shared" si="8"/>
        <v>915.59251860550603</v>
      </c>
      <c r="AF33" s="19"/>
      <c r="AG33" s="46"/>
      <c r="AH33" s="19"/>
      <c r="AI33" s="55">
        <f t="shared" si="22"/>
        <v>17</v>
      </c>
      <c r="AJ33" s="27">
        <f t="shared" si="37"/>
        <v>2413.9853551856495</v>
      </c>
      <c r="AK33" s="27">
        <f t="shared" si="38"/>
        <v>120.69926775928248</v>
      </c>
      <c r="AL33" s="28">
        <f t="shared" si="39"/>
        <v>25</v>
      </c>
      <c r="AM33" s="27">
        <f t="shared" si="23"/>
        <v>100000</v>
      </c>
      <c r="AN33" s="56">
        <f t="shared" si="24"/>
        <v>2.4969999999999999</v>
      </c>
      <c r="AO33" s="52">
        <f t="shared" si="9"/>
        <v>249.7</v>
      </c>
      <c r="AP33" s="28"/>
      <c r="AQ33" s="9">
        <f>M33*'Lapse &amp; Death Age 46-55'!$B$32</f>
        <v>12.192264971667788</v>
      </c>
      <c r="AR33" s="9">
        <f t="shared" si="25"/>
        <v>0</v>
      </c>
      <c r="AS33" s="30">
        <f t="shared" si="26"/>
        <v>0.90716587937699622</v>
      </c>
      <c r="AT33" s="30">
        <f t="shared" si="27"/>
        <v>1.1060406774620356E-2</v>
      </c>
      <c r="AU33" s="30">
        <f t="shared" si="28"/>
        <v>0</v>
      </c>
      <c r="AV33" s="30">
        <f t="shared" si="10"/>
        <v>0.89610547260237583</v>
      </c>
      <c r="AW33" s="28"/>
      <c r="AX33" s="52">
        <f t="shared" si="29"/>
        <v>211.73251624659093</v>
      </c>
      <c r="AY33" s="52">
        <f t="shared" si="11"/>
        <v>223.75753650881325</v>
      </c>
      <c r="AZ33" s="19"/>
      <c r="BA33" s="28"/>
      <c r="BB33" s="53">
        <f t="shared" si="12"/>
        <v>2127.433329815145</v>
      </c>
      <c r="BC33" s="53">
        <f t="shared" si="13"/>
        <v>-106.37166649075726</v>
      </c>
      <c r="BD33" s="53">
        <f t="shared" si="14"/>
        <v>-22.032376100015043</v>
      </c>
      <c r="BE33" s="53">
        <f t="shared" si="30"/>
        <v>-1106.0406774620355</v>
      </c>
      <c r="BF33" s="53">
        <f t="shared" si="15"/>
        <v>892.98860976233732</v>
      </c>
      <c r="BG33" s="53">
        <f t="shared" si="40"/>
        <v>-11.863019815419573</v>
      </c>
      <c r="BH33" s="53">
        <f t="shared" si="41"/>
        <v>183.30376951652869</v>
      </c>
      <c r="BI33" s="53">
        <f t="shared" si="16"/>
        <v>1064.4293594634464</v>
      </c>
    </row>
    <row r="34" spans="1:61" x14ac:dyDescent="0.2">
      <c r="A34" s="35" t="s">
        <v>80</v>
      </c>
      <c r="B34" s="90">
        <f>AE98</f>
        <v>3518.2767901277743</v>
      </c>
      <c r="C34" s="90">
        <f>BI98</f>
        <v>4962.7323448955294</v>
      </c>
      <c r="D34" s="21"/>
      <c r="E34" s="55">
        <f t="shared" si="17"/>
        <v>18</v>
      </c>
      <c r="F34" s="27">
        <f t="shared" si="31"/>
        <v>2413.9853551856495</v>
      </c>
      <c r="G34" s="27">
        <f t="shared" si="43"/>
        <v>120.69926775928248</v>
      </c>
      <c r="H34" s="28">
        <f t="shared" si="42"/>
        <v>25</v>
      </c>
      <c r="I34" s="27">
        <f t="shared" si="0"/>
        <v>100000</v>
      </c>
      <c r="J34" s="56">
        <f>'SPWL Reserve'!P26</f>
        <v>2.665</v>
      </c>
      <c r="K34" s="52">
        <f t="shared" si="1"/>
        <v>266.5</v>
      </c>
      <c r="L34" s="28"/>
      <c r="M34" s="96">
        <f>'SPWL Reserve'!Q26*1000</f>
        <v>15.408521992477764</v>
      </c>
      <c r="N34" s="9">
        <v>0</v>
      </c>
      <c r="O34" s="30">
        <f t="shared" si="34"/>
        <v>0.88129504400060177</v>
      </c>
      <c r="P34" s="30">
        <f t="shared" si="18"/>
        <v>1.3579454067344931E-2</v>
      </c>
      <c r="Q34" s="30">
        <f t="shared" si="19"/>
        <v>0</v>
      </c>
      <c r="R34" s="30">
        <f t="shared" si="2"/>
        <v>0.86771558993325681</v>
      </c>
      <c r="S34" s="28"/>
      <c r="T34" s="52">
        <f t="shared" si="20"/>
        <v>220.05937248695025</v>
      </c>
      <c r="U34" s="52">
        <f t="shared" si="3"/>
        <v>231.24620471721295</v>
      </c>
      <c r="V34" s="19"/>
      <c r="W34" s="19"/>
      <c r="X34" s="53">
        <f t="shared" si="4"/>
        <v>2094.6527265651584</v>
      </c>
      <c r="Y34" s="53">
        <f t="shared" si="5"/>
        <v>-104.73263632825793</v>
      </c>
      <c r="Z34" s="53">
        <f t="shared" si="6"/>
        <v>-21.692889748331421</v>
      </c>
      <c r="AA34" s="53">
        <f t="shared" si="21"/>
        <v>-1357.9454067344932</v>
      </c>
      <c r="AB34" s="53">
        <f t="shared" si="7"/>
        <v>610.28179375407581</v>
      </c>
      <c r="AC34" s="53">
        <f t="shared" si="35"/>
        <v>-11.672965100223154</v>
      </c>
      <c r="AD34" s="53">
        <f t="shared" si="36"/>
        <v>181.43076947165477</v>
      </c>
      <c r="AE34" s="53">
        <f t="shared" si="8"/>
        <v>780.0395981255075</v>
      </c>
      <c r="AF34" s="19"/>
      <c r="AG34" s="46"/>
      <c r="AH34" s="19"/>
      <c r="AI34" s="55">
        <f t="shared" si="22"/>
        <v>18</v>
      </c>
      <c r="AJ34" s="27">
        <f t="shared" si="37"/>
        <v>2413.9853551856495</v>
      </c>
      <c r="AK34" s="27">
        <f t="shared" si="38"/>
        <v>120.69926775928248</v>
      </c>
      <c r="AL34" s="28">
        <f t="shared" si="39"/>
        <v>25</v>
      </c>
      <c r="AM34" s="27">
        <f t="shared" si="23"/>
        <v>100000</v>
      </c>
      <c r="AN34" s="56">
        <f t="shared" si="24"/>
        <v>2.665</v>
      </c>
      <c r="AO34" s="52">
        <f t="shared" si="9"/>
        <v>266.5</v>
      </c>
      <c r="AP34" s="28"/>
      <c r="AQ34" s="9">
        <f>M34*'Lapse &amp; Death Age 46-55'!$B$32</f>
        <v>13.384212007194003</v>
      </c>
      <c r="AR34" s="9">
        <f t="shared" si="25"/>
        <v>0</v>
      </c>
      <c r="AS34" s="30">
        <f t="shared" si="26"/>
        <v>0.89610547260237583</v>
      </c>
      <c r="AT34" s="30">
        <f t="shared" si="27"/>
        <v>1.1993665626116975E-2</v>
      </c>
      <c r="AU34" s="30">
        <f t="shared" si="28"/>
        <v>0</v>
      </c>
      <c r="AV34" s="30">
        <f t="shared" si="10"/>
        <v>0.88411180697625891</v>
      </c>
      <c r="AW34" s="28"/>
      <c r="AX34" s="52">
        <f t="shared" si="29"/>
        <v>223.75753650881325</v>
      </c>
      <c r="AY34" s="52">
        <f t="shared" si="11"/>
        <v>235.61579655917299</v>
      </c>
      <c r="AZ34" s="19"/>
      <c r="BA34" s="19"/>
      <c r="BB34" s="53">
        <f t="shared" si="12"/>
        <v>2094.6527265651584</v>
      </c>
      <c r="BC34" s="53">
        <f t="shared" si="13"/>
        <v>-104.73263632825793</v>
      </c>
      <c r="BD34" s="53">
        <f t="shared" si="14"/>
        <v>-21.692889748331421</v>
      </c>
      <c r="BE34" s="53">
        <f t="shared" si="30"/>
        <v>-1199.3665626116974</v>
      </c>
      <c r="BF34" s="53">
        <f t="shared" si="15"/>
        <v>768.86063787687158</v>
      </c>
      <c r="BG34" s="53">
        <f t="shared" si="40"/>
        <v>-11.672965100223154</v>
      </c>
      <c r="BH34" s="53">
        <f t="shared" si="41"/>
        <v>181.73437443968103</v>
      </c>
      <c r="BI34" s="53">
        <f t="shared" si="16"/>
        <v>938.92204721632947</v>
      </c>
    </row>
    <row r="35" spans="1:61" x14ac:dyDescent="0.2">
      <c r="A35" s="35" t="s">
        <v>81</v>
      </c>
      <c r="B35" s="222">
        <f>F16+NPV(B19,F17:F91)</f>
        <v>70364.175656945255</v>
      </c>
      <c r="C35" s="222"/>
      <c r="D35" s="19"/>
      <c r="E35" s="55">
        <f t="shared" si="17"/>
        <v>19</v>
      </c>
      <c r="F35" s="27">
        <f t="shared" si="31"/>
        <v>2413.9853551856495</v>
      </c>
      <c r="G35" s="27">
        <f t="shared" si="43"/>
        <v>120.69926775928248</v>
      </c>
      <c r="H35" s="28">
        <f t="shared" si="42"/>
        <v>25</v>
      </c>
      <c r="I35" s="27">
        <f t="shared" si="0"/>
        <v>100000</v>
      </c>
      <c r="J35" s="56">
        <f>'SPWL Reserve'!P27</f>
        <v>2.8380000000000001</v>
      </c>
      <c r="K35" s="52">
        <f t="shared" si="1"/>
        <v>283.8</v>
      </c>
      <c r="L35" s="28"/>
      <c r="M35" s="96">
        <f>'SPWL Reserve'!Q27*1000</f>
        <v>16.950197080660736</v>
      </c>
      <c r="N35" s="9">
        <v>0</v>
      </c>
      <c r="O35" s="30">
        <f t="shared" si="34"/>
        <v>0.86771558993325681</v>
      </c>
      <c r="P35" s="30">
        <f t="shared" si="18"/>
        <v>1.4707950259330499E-2</v>
      </c>
      <c r="Q35" s="30">
        <f t="shared" si="19"/>
        <v>0</v>
      </c>
      <c r="R35" s="30">
        <f t="shared" si="2"/>
        <v>0.85300763967392634</v>
      </c>
      <c r="S35" s="28"/>
      <c r="T35" s="52">
        <f t="shared" si="20"/>
        <v>231.24620471721295</v>
      </c>
      <c r="U35" s="52">
        <f t="shared" si="3"/>
        <v>242.08356813946031</v>
      </c>
      <c r="V35" s="19"/>
      <c r="W35" s="19"/>
      <c r="X35" s="53">
        <f t="shared" si="4"/>
        <v>2059.1479500343357</v>
      </c>
      <c r="Y35" s="53">
        <f t="shared" si="5"/>
        <v>-102.95739750171678</v>
      </c>
      <c r="Z35" s="53">
        <f t="shared" si="6"/>
        <v>-21.32519099184816</v>
      </c>
      <c r="AA35" s="53">
        <f t="shared" si="21"/>
        <v>-1470.7950259330498</v>
      </c>
      <c r="AB35" s="53">
        <f t="shared" si="7"/>
        <v>464.07033560772106</v>
      </c>
      <c r="AC35" s="53">
        <f t="shared" si="35"/>
        <v>-11.392555196897947</v>
      </c>
      <c r="AD35" s="53">
        <f t="shared" si="36"/>
        <v>179.58010050883857</v>
      </c>
      <c r="AE35" s="53">
        <f t="shared" si="8"/>
        <v>632.25788091966172</v>
      </c>
      <c r="AF35" s="19"/>
      <c r="AG35" s="46"/>
      <c r="AH35" s="19"/>
      <c r="AI35" s="55">
        <f t="shared" si="22"/>
        <v>19</v>
      </c>
      <c r="AJ35" s="27">
        <f t="shared" si="37"/>
        <v>2413.9853551856495</v>
      </c>
      <c r="AK35" s="27">
        <f t="shared" si="38"/>
        <v>120.69926775928248</v>
      </c>
      <c r="AL35" s="28">
        <f t="shared" si="39"/>
        <v>25</v>
      </c>
      <c r="AM35" s="27">
        <f t="shared" si="23"/>
        <v>100000</v>
      </c>
      <c r="AN35" s="56">
        <f t="shared" si="24"/>
        <v>2.8380000000000001</v>
      </c>
      <c r="AO35" s="52">
        <f t="shared" si="9"/>
        <v>283.8</v>
      </c>
      <c r="AP35" s="28"/>
      <c r="AQ35" s="9">
        <f>M35*'Lapse &amp; Death Age 46-55'!$B$32</f>
        <v>14.723347988991849</v>
      </c>
      <c r="AR35" s="9">
        <f t="shared" si="25"/>
        <v>0</v>
      </c>
      <c r="AS35" s="30">
        <f t="shared" si="26"/>
        <v>0.88411180697625891</v>
      </c>
      <c r="AT35" s="30">
        <f t="shared" si="27"/>
        <v>1.3017085795287851E-2</v>
      </c>
      <c r="AU35" s="30">
        <f t="shared" si="28"/>
        <v>0</v>
      </c>
      <c r="AV35" s="30">
        <f t="shared" si="10"/>
        <v>0.87109472118097109</v>
      </c>
      <c r="AW35" s="28"/>
      <c r="AX35" s="52">
        <f t="shared" si="29"/>
        <v>235.61579655917299</v>
      </c>
      <c r="AY35" s="52">
        <f t="shared" si="11"/>
        <v>247.21668187115961</v>
      </c>
      <c r="AZ35" s="19"/>
      <c r="BA35" s="19"/>
      <c r="BB35" s="53">
        <f t="shared" si="12"/>
        <v>2059.1479500343357</v>
      </c>
      <c r="BC35" s="53">
        <f t="shared" si="13"/>
        <v>-102.95739750171678</v>
      </c>
      <c r="BD35" s="53">
        <f t="shared" si="14"/>
        <v>-21.32519099184816</v>
      </c>
      <c r="BE35" s="53">
        <f t="shared" si="30"/>
        <v>-1301.7085795287851</v>
      </c>
      <c r="BF35" s="53">
        <f t="shared" si="15"/>
        <v>633.1567820119858</v>
      </c>
      <c r="BG35" s="53">
        <f t="shared" si="40"/>
        <v>-11.392555196897947</v>
      </c>
      <c r="BH35" s="53">
        <f t="shared" si="41"/>
        <v>179.93882710496121</v>
      </c>
      <c r="BI35" s="53">
        <f t="shared" si="16"/>
        <v>801.703053920049</v>
      </c>
    </row>
    <row r="36" spans="1:61" x14ac:dyDescent="0.2">
      <c r="A36" s="34" t="s">
        <v>82</v>
      </c>
      <c r="B36" s="129">
        <f>B34/B35</f>
        <v>5.0000966504330883E-2</v>
      </c>
      <c r="C36" s="130">
        <f>C34/B35</f>
        <v>7.052924728473936E-2</v>
      </c>
      <c r="D36" s="19"/>
      <c r="E36" s="55">
        <f t="shared" si="17"/>
        <v>20</v>
      </c>
      <c r="F36" s="27">
        <f t="shared" si="31"/>
        <v>2413.9853551856495</v>
      </c>
      <c r="G36" s="27">
        <f t="shared" si="43"/>
        <v>120.69926775928248</v>
      </c>
      <c r="H36" s="28">
        <f t="shared" si="42"/>
        <v>25</v>
      </c>
      <c r="I36" s="27">
        <f t="shared" si="0"/>
        <v>100000</v>
      </c>
      <c r="J36" s="56">
        <f>'SPWL Reserve'!P28</f>
        <v>3.0169999999999999</v>
      </c>
      <c r="K36" s="52">
        <f t="shared" si="1"/>
        <v>301.7</v>
      </c>
      <c r="L36" s="28"/>
      <c r="M36" s="96">
        <f>'SPWL Reserve'!Q28*1000</f>
        <v>18.704439664650572</v>
      </c>
      <c r="N36" s="9">
        <v>0</v>
      </c>
      <c r="O36" s="30">
        <f t="shared" si="34"/>
        <v>0.85300763967392634</v>
      </c>
      <c r="P36" s="30">
        <f t="shared" si="18"/>
        <v>1.595502992976695E-2</v>
      </c>
      <c r="Q36" s="30">
        <f t="shared" si="19"/>
        <v>0</v>
      </c>
      <c r="R36" s="30">
        <f t="shared" si="2"/>
        <v>0.8370526097441594</v>
      </c>
      <c r="S36" s="28"/>
      <c r="T36" s="52">
        <f t="shared" si="20"/>
        <v>242.08356813946031</v>
      </c>
      <c r="U36" s="52">
        <f t="shared" ref="U36:U91" si="44">K36*R36</f>
        <v>252.5387723598129</v>
      </c>
      <c r="V36" s="19"/>
      <c r="W36" s="19"/>
      <c r="X36" s="53">
        <f t="shared" si="4"/>
        <v>2020.6327414423295</v>
      </c>
      <c r="Y36" s="53">
        <f t="shared" si="5"/>
        <v>-101.03163707211648</v>
      </c>
      <c r="Z36" s="53">
        <f t="shared" si="6"/>
        <v>-20.926315243603984</v>
      </c>
      <c r="AA36" s="53">
        <f t="shared" si="21"/>
        <v>-1595.5029929766949</v>
      </c>
      <c r="AB36" s="53">
        <f t="shared" si="7"/>
        <v>303.17179614991414</v>
      </c>
      <c r="AC36" s="53">
        <f t="shared" si="35"/>
        <v>-11.094720466565278</v>
      </c>
      <c r="AD36" s="53">
        <f t="shared" si="36"/>
        <v>177.46595391665821</v>
      </c>
      <c r="AE36" s="53">
        <f t="shared" si="8"/>
        <v>469.54302960000712</v>
      </c>
      <c r="AF36" s="19"/>
      <c r="AG36" s="46"/>
      <c r="AH36" s="19"/>
      <c r="AI36" s="55">
        <f t="shared" si="22"/>
        <v>20</v>
      </c>
      <c r="AJ36" s="27">
        <f t="shared" si="37"/>
        <v>2413.9853551856495</v>
      </c>
      <c r="AK36" s="27">
        <f t="shared" si="38"/>
        <v>120.69926775928248</v>
      </c>
      <c r="AL36" s="28">
        <f t="shared" si="39"/>
        <v>25</v>
      </c>
      <c r="AM36" s="27">
        <f t="shared" si="23"/>
        <v>100000</v>
      </c>
      <c r="AN36" s="56">
        <f t="shared" si="24"/>
        <v>3.0169999999999999</v>
      </c>
      <c r="AO36" s="52">
        <f t="shared" si="9"/>
        <v>301.7</v>
      </c>
      <c r="AP36" s="28"/>
      <c r="AQ36" s="9">
        <f>M36*'Lapse &amp; Death Age 46-55'!$B$32</f>
        <v>16.247125199267437</v>
      </c>
      <c r="AR36" s="9">
        <f t="shared" si="25"/>
        <v>0</v>
      </c>
      <c r="AS36" s="30">
        <f t="shared" si="26"/>
        <v>0.87109472118097109</v>
      </c>
      <c r="AT36" s="30">
        <f t="shared" si="27"/>
        <v>1.4152784995448198E-2</v>
      </c>
      <c r="AU36" s="30">
        <f t="shared" si="28"/>
        <v>0</v>
      </c>
      <c r="AV36" s="30">
        <f t="shared" si="10"/>
        <v>0.85694193618552283</v>
      </c>
      <c r="AW36" s="28"/>
      <c r="AX36" s="52">
        <f t="shared" si="29"/>
        <v>247.21668187115961</v>
      </c>
      <c r="AY36" s="52">
        <f t="shared" si="11"/>
        <v>258.5393821471722</v>
      </c>
      <c r="AZ36" s="19"/>
      <c r="BA36" s="19"/>
      <c r="BB36" s="53">
        <f t="shared" si="12"/>
        <v>2020.6327414423295</v>
      </c>
      <c r="BC36" s="53">
        <f t="shared" si="13"/>
        <v>-101.03163707211648</v>
      </c>
      <c r="BD36" s="53">
        <f t="shared" si="14"/>
        <v>-20.926315243603984</v>
      </c>
      <c r="BE36" s="53">
        <f t="shared" si="30"/>
        <v>-1415.2784995448199</v>
      </c>
      <c r="BF36" s="53">
        <f t="shared" si="15"/>
        <v>483.39628958178923</v>
      </c>
      <c r="BG36" s="53">
        <f t="shared" si="40"/>
        <v>-11.094720466565278</v>
      </c>
      <c r="BH36" s="53">
        <f t="shared" si="41"/>
        <v>177.8873627079326</v>
      </c>
      <c r="BI36" s="53">
        <f t="shared" si="16"/>
        <v>650.18893182315651</v>
      </c>
    </row>
    <row r="37" spans="1:61" x14ac:dyDescent="0.2">
      <c r="A37" s="34"/>
      <c r="B37" s="89"/>
      <c r="C37" s="91"/>
      <c r="D37" s="19"/>
      <c r="E37" s="55">
        <f t="shared" ref="E37:E91" si="45">E36+1</f>
        <v>21</v>
      </c>
      <c r="F37" s="27">
        <f t="shared" ref="F37:F91" si="46">$B$20</f>
        <v>2413.9853551856495</v>
      </c>
      <c r="G37" s="27">
        <f t="shared" si="43"/>
        <v>120.69926775928248</v>
      </c>
      <c r="H37" s="28">
        <f t="shared" si="42"/>
        <v>25</v>
      </c>
      <c r="I37" s="27">
        <f t="shared" ref="I37:I91" si="47">$B$17</f>
        <v>100000</v>
      </c>
      <c r="J37" s="56">
        <f>'SPWL Reserve'!P29</f>
        <v>3.2</v>
      </c>
      <c r="K37" s="52">
        <f t="shared" ref="K37:K91" si="48">I37*J37/1000</f>
        <v>320</v>
      </c>
      <c r="L37" s="28"/>
      <c r="M37" s="96">
        <f>'SPWL Reserve'!Q29*1000</f>
        <v>20.707442522007625</v>
      </c>
      <c r="N37" s="9">
        <v>0</v>
      </c>
      <c r="O37" s="30">
        <f t="shared" si="34"/>
        <v>0.8370526097441594</v>
      </c>
      <c r="P37" s="30">
        <f t="shared" ref="P37:P91" si="49">O37*M37/1000</f>
        <v>1.7333218804173663E-2</v>
      </c>
      <c r="Q37" s="30">
        <f t="shared" ref="Q37:Q91" si="50">MIN(N37*O37,O37-P37)</f>
        <v>0</v>
      </c>
      <c r="R37" s="30">
        <f t="shared" ref="R37:R91" si="51">O37-SUM(P37:Q37)</f>
        <v>0.81971939093998569</v>
      </c>
      <c r="S37" s="28"/>
      <c r="T37" s="52">
        <f t="shared" ref="T37:T91" si="52">U36</f>
        <v>252.5387723598129</v>
      </c>
      <c r="U37" s="52">
        <f t="shared" si="44"/>
        <v>262.31020510079543</v>
      </c>
      <c r="V37" s="19"/>
      <c r="W37" s="19"/>
      <c r="X37" s="53">
        <f t="shared" ref="X37:X91" si="53">$R37*F37</f>
        <v>1978.7906050908257</v>
      </c>
      <c r="Y37" s="53">
        <f t="shared" ref="Y37:Z91" si="54">-$R37*G37</f>
        <v>-98.939530254541282</v>
      </c>
      <c r="Z37" s="53">
        <f t="shared" si="54"/>
        <v>-20.492984773499643</v>
      </c>
      <c r="AA37" s="53">
        <f t="shared" ref="AA37:AA91" si="55">-P37*I37</f>
        <v>-1733.3218804173662</v>
      </c>
      <c r="AB37" s="53">
        <f t="shared" ref="AB37:AB91" si="56">SUM(X37:AA37)</f>
        <v>126.03620964541869</v>
      </c>
      <c r="AC37" s="53">
        <f t="shared" ref="AC37:AC91" si="57">-I37*($R36*J37-$R35*J36)/1000</f>
        <v>-10.504430228507422</v>
      </c>
      <c r="AD37" s="53">
        <f t="shared" si="36"/>
        <v>175.06096202065709</v>
      </c>
      <c r="AE37" s="53">
        <f t="shared" ref="AE37:AE91" si="58">SUM(AB37:AD37)</f>
        <v>290.59274143756835</v>
      </c>
      <c r="AF37" s="19"/>
      <c r="AG37" s="46"/>
      <c r="AH37" s="19"/>
      <c r="AI37" s="55">
        <f t="shared" ref="AI37:AI91" si="59">AI36+1</f>
        <v>21</v>
      </c>
      <c r="AJ37" s="27">
        <f t="shared" ref="AJ37:AK91" si="60">F37</f>
        <v>2413.9853551856495</v>
      </c>
      <c r="AK37" s="27">
        <f t="shared" si="60"/>
        <v>120.69926775928248</v>
      </c>
      <c r="AL37" s="28">
        <f t="shared" ref="AL37:AL91" si="61">$C$31</f>
        <v>25</v>
      </c>
      <c r="AM37" s="27">
        <f t="shared" ref="AM37:AN91" si="62">I37</f>
        <v>100000</v>
      </c>
      <c r="AN37" s="56">
        <f t="shared" si="24"/>
        <v>3.2</v>
      </c>
      <c r="AO37" s="52">
        <f t="shared" ref="AO37:AO91" si="63">AM37*AN37/1000</f>
        <v>320</v>
      </c>
      <c r="AP37" s="28"/>
      <c r="AQ37" s="9">
        <f>M37*'Lapse &amp; Death Age 46-55'!$B$32</f>
        <v>17.986981553236348</v>
      </c>
      <c r="AR37" s="9">
        <f t="shared" ref="AR37:AR91" si="64">N37</f>
        <v>0</v>
      </c>
      <c r="AS37" s="30">
        <f t="shared" ref="AS37:AS91" si="65">AV36</f>
        <v>0.85694193618552283</v>
      </c>
      <c r="AT37" s="30">
        <f t="shared" ref="AT37:AT91" si="66">AS37*AQ37/1000</f>
        <v>1.5413798798363638E-2</v>
      </c>
      <c r="AU37" s="30">
        <f t="shared" ref="AU37:AU91" si="67">MIN(AR37*AS37,AS37-AT37)</f>
        <v>0</v>
      </c>
      <c r="AV37" s="30">
        <f t="shared" ref="AV37:AV91" si="68">AS37-SUM(AT37:AU37)</f>
        <v>0.84152813738715915</v>
      </c>
      <c r="AW37" s="28"/>
      <c r="AX37" s="52">
        <f t="shared" ref="AX37:AX91" si="69">AY36</f>
        <v>258.5393821471722</v>
      </c>
      <c r="AY37" s="52">
        <f t="shared" ref="AY37:AY91" si="70">AO37*AV37</f>
        <v>269.28900396389093</v>
      </c>
      <c r="AZ37" s="19"/>
      <c r="BA37" s="19"/>
      <c r="BB37" s="53">
        <f t="shared" ref="BB37:BB91" si="71">$R37*AJ37</f>
        <v>1978.7906050908257</v>
      </c>
      <c r="BC37" s="53">
        <f t="shared" ref="BC37:BD91" si="72">-$R37*AK37</f>
        <v>-98.939530254541282</v>
      </c>
      <c r="BD37" s="53">
        <f t="shared" si="72"/>
        <v>-20.492984773499643</v>
      </c>
      <c r="BE37" s="53">
        <f t="shared" ref="BE37:BE91" si="73">-AT37*AM37</f>
        <v>-1541.3798798363639</v>
      </c>
      <c r="BF37" s="53">
        <f t="shared" ref="BF37:BF91" si="74">SUM(BB37:BE37)</f>
        <v>317.97821022642097</v>
      </c>
      <c r="BG37" s="53">
        <f t="shared" ref="BG37:BG91" si="75">-AM37*($R36*AN37-$R35*AN36)/1000</f>
        <v>-10.504430228507422</v>
      </c>
      <c r="BH37" s="53">
        <f t="shared" si="41"/>
        <v>175.55358888411124</v>
      </c>
      <c r="BI37" s="53">
        <f t="shared" ref="BI37:BI91" si="76">SUM(BF37:BH37)</f>
        <v>483.0273688820248</v>
      </c>
    </row>
    <row r="38" spans="1:61" x14ac:dyDescent="0.2">
      <c r="A38" s="34"/>
      <c r="B38" s="89"/>
      <c r="C38" s="91"/>
      <c r="D38" s="19"/>
      <c r="E38" s="55">
        <f t="shared" si="45"/>
        <v>22</v>
      </c>
      <c r="F38" s="27">
        <f t="shared" si="46"/>
        <v>2413.9853551856495</v>
      </c>
      <c r="G38" s="27">
        <f t="shared" si="43"/>
        <v>120.69926775928248</v>
      </c>
      <c r="H38" s="28">
        <f t="shared" si="42"/>
        <v>25</v>
      </c>
      <c r="I38" s="27">
        <f t="shared" si="47"/>
        <v>100000</v>
      </c>
      <c r="J38" s="56">
        <f>'SPWL Reserve'!P30</f>
        <v>3.3889999999999998</v>
      </c>
      <c r="K38" s="52">
        <f t="shared" si="48"/>
        <v>338.9</v>
      </c>
      <c r="L38" s="28"/>
      <c r="M38" s="96">
        <f>'SPWL Reserve'!Q30*1000</f>
        <v>22.995587082134691</v>
      </c>
      <c r="N38" s="9">
        <v>0</v>
      </c>
      <c r="O38" s="30">
        <f t="shared" si="34"/>
        <v>0.81971939093998569</v>
      </c>
      <c r="P38" s="30">
        <f t="shared" si="49"/>
        <v>1.8849928637274849E-2</v>
      </c>
      <c r="Q38" s="30">
        <f t="shared" si="50"/>
        <v>0</v>
      </c>
      <c r="R38" s="30">
        <f t="shared" si="51"/>
        <v>0.80086946230271083</v>
      </c>
      <c r="S38" s="28"/>
      <c r="T38" s="52">
        <f t="shared" si="52"/>
        <v>262.31020510079543</v>
      </c>
      <c r="U38" s="52">
        <f t="shared" si="44"/>
        <v>271.41466077438866</v>
      </c>
      <c r="V38" s="19"/>
      <c r="W38" s="19"/>
      <c r="X38" s="53">
        <f t="shared" si="53"/>
        <v>1933.2871534141495</v>
      </c>
      <c r="Y38" s="53">
        <f t="shared" si="54"/>
        <v>-96.664357670707474</v>
      </c>
      <c r="Z38" s="53">
        <f t="shared" si="54"/>
        <v>-20.02173655756777</v>
      </c>
      <c r="AA38" s="53">
        <f t="shared" si="55"/>
        <v>-1884.992863727485</v>
      </c>
      <c r="AB38" s="53">
        <f t="shared" si="56"/>
        <v>-68.391804541610554</v>
      </c>
      <c r="AC38" s="53">
        <f t="shared" si="57"/>
        <v>-9.9460664714301039</v>
      </c>
      <c r="AD38" s="53">
        <f t="shared" si="36"/>
        <v>172.31428428898653</v>
      </c>
      <c r="AE38" s="53">
        <f t="shared" si="58"/>
        <v>93.976413275945873</v>
      </c>
      <c r="AF38" s="19"/>
      <c r="AG38" s="46"/>
      <c r="AH38" s="19"/>
      <c r="AI38" s="55">
        <f t="shared" si="59"/>
        <v>22</v>
      </c>
      <c r="AJ38" s="27">
        <f t="shared" si="60"/>
        <v>2413.9853551856495</v>
      </c>
      <c r="AK38" s="27">
        <f t="shared" si="60"/>
        <v>120.69926775928248</v>
      </c>
      <c r="AL38" s="28">
        <f t="shared" si="61"/>
        <v>25</v>
      </c>
      <c r="AM38" s="27">
        <f t="shared" si="62"/>
        <v>100000</v>
      </c>
      <c r="AN38" s="56">
        <f t="shared" si="24"/>
        <v>3.3889999999999998</v>
      </c>
      <c r="AO38" s="52">
        <f t="shared" si="63"/>
        <v>338.9</v>
      </c>
      <c r="AP38" s="28"/>
      <c r="AQ38" s="9">
        <f>M38*'Lapse &amp; Death Age 46-55'!$B$32</f>
        <v>19.97451883363216</v>
      </c>
      <c r="AR38" s="9">
        <f t="shared" si="64"/>
        <v>0</v>
      </c>
      <c r="AS38" s="30">
        <f t="shared" si="65"/>
        <v>0.84152813738715915</v>
      </c>
      <c r="AT38" s="30">
        <f t="shared" si="66"/>
        <v>1.6809119629271202E-2</v>
      </c>
      <c r="AU38" s="30">
        <f t="shared" si="67"/>
        <v>0</v>
      </c>
      <c r="AV38" s="30">
        <f t="shared" si="68"/>
        <v>0.82471901775788792</v>
      </c>
      <c r="AW38" s="28"/>
      <c r="AX38" s="52">
        <f t="shared" si="69"/>
        <v>269.28900396389093</v>
      </c>
      <c r="AY38" s="52">
        <f t="shared" si="70"/>
        <v>279.4972751181482</v>
      </c>
      <c r="AZ38" s="19"/>
      <c r="BA38" s="19"/>
      <c r="BB38" s="53">
        <f t="shared" si="71"/>
        <v>1933.2871534141495</v>
      </c>
      <c r="BC38" s="53">
        <f t="shared" si="72"/>
        <v>-96.664357670707474</v>
      </c>
      <c r="BD38" s="53">
        <f t="shared" si="72"/>
        <v>-20.02173655756777</v>
      </c>
      <c r="BE38" s="53">
        <f t="shared" si="73"/>
        <v>-1680.9119629271202</v>
      </c>
      <c r="BF38" s="53">
        <f t="shared" si="74"/>
        <v>135.68909625875426</v>
      </c>
      <c r="BG38" s="53">
        <f t="shared" si="75"/>
        <v>-9.9460664714301039</v>
      </c>
      <c r="BH38" s="53">
        <f t="shared" si="41"/>
        <v>172.88721669359757</v>
      </c>
      <c r="BI38" s="53">
        <f t="shared" si="76"/>
        <v>298.63024648092176</v>
      </c>
    </row>
    <row r="39" spans="1:61" x14ac:dyDescent="0.2">
      <c r="A39" s="34"/>
      <c r="B39" s="89"/>
      <c r="C39" s="91"/>
      <c r="D39" s="19"/>
      <c r="E39" s="55">
        <f t="shared" si="45"/>
        <v>23</v>
      </c>
      <c r="F39" s="27">
        <f t="shared" si="46"/>
        <v>2413.9853551856495</v>
      </c>
      <c r="G39" s="27">
        <f t="shared" si="43"/>
        <v>120.69926775928248</v>
      </c>
      <c r="H39" s="28">
        <f t="shared" si="42"/>
        <v>25</v>
      </c>
      <c r="I39" s="27">
        <f t="shared" si="47"/>
        <v>100000</v>
      </c>
      <c r="J39" s="56">
        <f>'SPWL Reserve'!P31</f>
        <v>3.5819999999999999</v>
      </c>
      <c r="K39" s="52">
        <f t="shared" si="48"/>
        <v>358.2</v>
      </c>
      <c r="L39" s="28"/>
      <c r="M39" s="96">
        <f>'SPWL Reserve'!Q31*1000</f>
        <v>25.623223656035577</v>
      </c>
      <c r="N39" s="9">
        <v>0</v>
      </c>
      <c r="O39" s="30">
        <f t="shared" si="34"/>
        <v>0.80086946230271083</v>
      </c>
      <c r="P39" s="30">
        <f t="shared" si="49"/>
        <v>2.0520857351871313E-2</v>
      </c>
      <c r="Q39" s="30">
        <f t="shared" si="50"/>
        <v>0</v>
      </c>
      <c r="R39" s="30">
        <f t="shared" si="51"/>
        <v>0.78034860495083946</v>
      </c>
      <c r="S39" s="28"/>
      <c r="T39" s="52">
        <f t="shared" si="52"/>
        <v>271.41466077438866</v>
      </c>
      <c r="U39" s="52">
        <f t="shared" si="44"/>
        <v>279.52087029339071</v>
      </c>
      <c r="V39" s="19"/>
      <c r="W39" s="19"/>
      <c r="X39" s="53">
        <f t="shared" si="53"/>
        <v>1883.7501042908782</v>
      </c>
      <c r="Y39" s="53">
        <f t="shared" si="54"/>
        <v>-94.187505214543918</v>
      </c>
      <c r="Z39" s="53">
        <f t="shared" si="54"/>
        <v>-19.508715123770987</v>
      </c>
      <c r="AA39" s="53">
        <f t="shared" si="55"/>
        <v>-2052.0857351871314</v>
      </c>
      <c r="AB39" s="53">
        <f t="shared" si="56"/>
        <v>-282.03185123456819</v>
      </c>
      <c r="AC39" s="53">
        <f t="shared" si="57"/>
        <v>-9.0685398072698931</v>
      </c>
      <c r="AD39" s="53">
        <f t="shared" si="36"/>
        <v>169.19826470126031</v>
      </c>
      <c r="AE39" s="53">
        <f t="shared" si="58"/>
        <v>-121.90212634057775</v>
      </c>
      <c r="AF39" s="19"/>
      <c r="AG39" s="46"/>
      <c r="AH39" s="19"/>
      <c r="AI39" s="55">
        <f t="shared" si="59"/>
        <v>23</v>
      </c>
      <c r="AJ39" s="27">
        <f t="shared" si="60"/>
        <v>2413.9853551856495</v>
      </c>
      <c r="AK39" s="27">
        <f t="shared" si="60"/>
        <v>120.69926775928248</v>
      </c>
      <c r="AL39" s="28">
        <f t="shared" si="61"/>
        <v>25</v>
      </c>
      <c r="AM39" s="27">
        <f t="shared" si="62"/>
        <v>100000</v>
      </c>
      <c r="AN39" s="56">
        <f t="shared" si="24"/>
        <v>3.5819999999999999</v>
      </c>
      <c r="AO39" s="52">
        <f t="shared" si="63"/>
        <v>358.2</v>
      </c>
      <c r="AP39" s="28"/>
      <c r="AQ39" s="9">
        <f>M39*'Lapse &amp; Death Age 46-55'!$B$32</f>
        <v>22.256947025000244</v>
      </c>
      <c r="AR39" s="9">
        <f t="shared" si="64"/>
        <v>0</v>
      </c>
      <c r="AS39" s="30">
        <f t="shared" si="65"/>
        <v>0.82471901775788792</v>
      </c>
      <c r="AT39" s="30">
        <f t="shared" si="66"/>
        <v>1.8355727488747548E-2</v>
      </c>
      <c r="AU39" s="30">
        <f t="shared" si="67"/>
        <v>0</v>
      </c>
      <c r="AV39" s="30">
        <f t="shared" si="68"/>
        <v>0.80636329026914033</v>
      </c>
      <c r="AW39" s="28"/>
      <c r="AX39" s="52">
        <f t="shared" si="69"/>
        <v>279.4972751181482</v>
      </c>
      <c r="AY39" s="52">
        <f t="shared" si="70"/>
        <v>288.83933057440606</v>
      </c>
      <c r="AZ39" s="19"/>
      <c r="BA39" s="19"/>
      <c r="BB39" s="53">
        <f t="shared" si="71"/>
        <v>1883.7501042908782</v>
      </c>
      <c r="BC39" s="53">
        <f t="shared" si="72"/>
        <v>-94.187505214543918</v>
      </c>
      <c r="BD39" s="53">
        <f t="shared" si="72"/>
        <v>-19.508715123770987</v>
      </c>
      <c r="BE39" s="53">
        <f t="shared" si="73"/>
        <v>-1835.5727488747548</v>
      </c>
      <c r="BF39" s="53">
        <f t="shared" si="74"/>
        <v>-65.518864922191597</v>
      </c>
      <c r="BG39" s="53">
        <f t="shared" si="75"/>
        <v>-9.0685398072698931</v>
      </c>
      <c r="BH39" s="53">
        <f t="shared" si="41"/>
        <v>169.86181608916488</v>
      </c>
      <c r="BI39" s="53">
        <f t="shared" si="76"/>
        <v>95.274411359703379</v>
      </c>
    </row>
    <row r="40" spans="1:61" x14ac:dyDescent="0.2">
      <c r="A40" s="34"/>
      <c r="B40" s="89"/>
      <c r="C40" s="91"/>
      <c r="D40" s="19"/>
      <c r="E40" s="55">
        <f t="shared" si="45"/>
        <v>24</v>
      </c>
      <c r="F40" s="27">
        <f t="shared" si="46"/>
        <v>2413.9853551856495</v>
      </c>
      <c r="G40" s="27">
        <f t="shared" si="43"/>
        <v>120.69926775928248</v>
      </c>
      <c r="H40" s="28">
        <f t="shared" si="42"/>
        <v>25</v>
      </c>
      <c r="I40" s="27">
        <f t="shared" si="47"/>
        <v>100000</v>
      </c>
      <c r="J40" s="56">
        <f>'SPWL Reserve'!P32</f>
        <v>3.7810000000000001</v>
      </c>
      <c r="K40" s="52">
        <f t="shared" si="48"/>
        <v>378.1</v>
      </c>
      <c r="L40" s="28"/>
      <c r="M40" s="96">
        <f>'SPWL Reserve'!Q32*1000</f>
        <v>28.637207678475217</v>
      </c>
      <c r="N40" s="9">
        <v>0</v>
      </c>
      <c r="O40" s="30">
        <f t="shared" si="34"/>
        <v>0.78034860495083946</v>
      </c>
      <c r="P40" s="30">
        <f t="shared" si="49"/>
        <v>2.2347005061585604E-2</v>
      </c>
      <c r="Q40" s="30">
        <f t="shared" si="50"/>
        <v>0</v>
      </c>
      <c r="R40" s="30">
        <f t="shared" si="51"/>
        <v>0.75800159988925386</v>
      </c>
      <c r="S40" s="28"/>
      <c r="T40" s="52">
        <f t="shared" si="52"/>
        <v>279.52087029339071</v>
      </c>
      <c r="U40" s="52">
        <f t="shared" si="44"/>
        <v>286.60040491812691</v>
      </c>
      <c r="V40" s="19"/>
      <c r="W40" s="19"/>
      <c r="X40" s="53">
        <f t="shared" si="53"/>
        <v>1829.804761339951</v>
      </c>
      <c r="Y40" s="53">
        <f t="shared" si="54"/>
        <v>-91.490238066997549</v>
      </c>
      <c r="Z40" s="53">
        <f t="shared" si="54"/>
        <v>-18.950039997231347</v>
      </c>
      <c r="AA40" s="53">
        <f t="shared" si="55"/>
        <v>-2234.7005061585605</v>
      </c>
      <c r="AB40" s="53">
        <f t="shared" si="56"/>
        <v>-515.33602288283851</v>
      </c>
      <c r="AC40" s="53">
        <f t="shared" si="57"/>
        <v>-8.1783661350814274</v>
      </c>
      <c r="AD40" s="53">
        <f t="shared" si="36"/>
        <v>165.65648427821026</v>
      </c>
      <c r="AE40" s="53">
        <f t="shared" si="58"/>
        <v>-357.85790473970968</v>
      </c>
      <c r="AF40" s="19"/>
      <c r="AG40" s="46"/>
      <c r="AH40" s="19"/>
      <c r="AI40" s="55">
        <f t="shared" si="59"/>
        <v>24</v>
      </c>
      <c r="AJ40" s="27">
        <f t="shared" si="60"/>
        <v>2413.9853551856495</v>
      </c>
      <c r="AK40" s="27">
        <f t="shared" si="60"/>
        <v>120.69926775928248</v>
      </c>
      <c r="AL40" s="28">
        <f t="shared" si="61"/>
        <v>25</v>
      </c>
      <c r="AM40" s="27">
        <f t="shared" si="62"/>
        <v>100000</v>
      </c>
      <c r="AN40" s="56">
        <f t="shared" si="24"/>
        <v>3.7810000000000001</v>
      </c>
      <c r="AO40" s="52">
        <f t="shared" si="63"/>
        <v>378.1</v>
      </c>
      <c r="AP40" s="28"/>
      <c r="AQ40" s="9">
        <f>M40*'Lapse &amp; Death Age 46-55'!$B$32</f>
        <v>24.874965882507851</v>
      </c>
      <c r="AR40" s="9">
        <f t="shared" si="64"/>
        <v>0</v>
      </c>
      <c r="AS40" s="30">
        <f t="shared" si="65"/>
        <v>0.80636329026914033</v>
      </c>
      <c r="AT40" s="30">
        <f t="shared" si="66"/>
        <v>2.0058259334351639E-2</v>
      </c>
      <c r="AU40" s="30">
        <f t="shared" si="67"/>
        <v>0</v>
      </c>
      <c r="AV40" s="30">
        <f t="shared" si="68"/>
        <v>0.78630503093478865</v>
      </c>
      <c r="AW40" s="28"/>
      <c r="AX40" s="52">
        <f t="shared" si="69"/>
        <v>288.83933057440606</v>
      </c>
      <c r="AY40" s="52">
        <f t="shared" si="70"/>
        <v>297.3019321964436</v>
      </c>
      <c r="AZ40" s="19"/>
      <c r="BA40" s="19"/>
      <c r="BB40" s="53">
        <f t="shared" si="71"/>
        <v>1829.804761339951</v>
      </c>
      <c r="BC40" s="53">
        <f t="shared" si="72"/>
        <v>-91.490238066997549</v>
      </c>
      <c r="BD40" s="53">
        <f t="shared" si="72"/>
        <v>-18.950039997231347</v>
      </c>
      <c r="BE40" s="53">
        <f t="shared" si="73"/>
        <v>-2005.825933435164</v>
      </c>
      <c r="BF40" s="53">
        <f t="shared" si="74"/>
        <v>-286.46145015944194</v>
      </c>
      <c r="BG40" s="53">
        <f t="shared" si="75"/>
        <v>-8.1783661350814274</v>
      </c>
      <c r="BH40" s="53">
        <f t="shared" si="41"/>
        <v>166.42149383942666</v>
      </c>
      <c r="BI40" s="53">
        <f t="shared" si="76"/>
        <v>-128.21832245509671</v>
      </c>
    </row>
    <row r="41" spans="1:61" x14ac:dyDescent="0.2">
      <c r="A41" s="34"/>
      <c r="B41" s="89"/>
      <c r="C41" s="91"/>
      <c r="D41" s="19"/>
      <c r="E41" s="55">
        <f t="shared" si="45"/>
        <v>25</v>
      </c>
      <c r="F41" s="27">
        <f t="shared" si="46"/>
        <v>2413.9853551856495</v>
      </c>
      <c r="G41" s="27">
        <f t="shared" si="43"/>
        <v>120.69926775928248</v>
      </c>
      <c r="H41" s="28">
        <f t="shared" si="42"/>
        <v>25</v>
      </c>
      <c r="I41" s="27">
        <f t="shared" si="47"/>
        <v>100000</v>
      </c>
      <c r="J41" s="56">
        <f>'SPWL Reserve'!P33</f>
        <v>3.9830000000000001</v>
      </c>
      <c r="K41" s="52">
        <f t="shared" si="48"/>
        <v>398.3</v>
      </c>
      <c r="L41" s="28"/>
      <c r="M41" s="96">
        <f>'SPWL Reserve'!Q33*1000</f>
        <v>32.079455446734435</v>
      </c>
      <c r="N41" s="9">
        <v>0</v>
      </c>
      <c r="O41" s="30">
        <f t="shared" si="34"/>
        <v>0.75800159988925386</v>
      </c>
      <c r="P41" s="30">
        <f t="shared" si="49"/>
        <v>2.4316278552200744E-2</v>
      </c>
      <c r="Q41" s="30">
        <f t="shared" si="50"/>
        <v>0</v>
      </c>
      <c r="R41" s="30">
        <f t="shared" si="51"/>
        <v>0.73368532133705311</v>
      </c>
      <c r="S41" s="28"/>
      <c r="T41" s="52">
        <f t="shared" si="52"/>
        <v>286.60040491812691</v>
      </c>
      <c r="U41" s="52">
        <f t="shared" si="44"/>
        <v>292.22686348854825</v>
      </c>
      <c r="V41" s="19"/>
      <c r="W41" s="19"/>
      <c r="X41" s="53">
        <f t="shared" si="53"/>
        <v>1771.1056210223235</v>
      </c>
      <c r="Y41" s="53">
        <f t="shared" si="54"/>
        <v>-88.555281051116182</v>
      </c>
      <c r="Z41" s="53">
        <f t="shared" si="54"/>
        <v>-18.342133033426329</v>
      </c>
      <c r="AA41" s="53">
        <f t="shared" si="55"/>
        <v>-2431.6278552200743</v>
      </c>
      <c r="AB41" s="53">
        <f t="shared" si="56"/>
        <v>-767.41964828229334</v>
      </c>
      <c r="AC41" s="53">
        <f t="shared" si="57"/>
        <v>-6.8622297039774072</v>
      </c>
      <c r="AD41" s="53">
        <f t="shared" si="36"/>
        <v>161.65966285072042</v>
      </c>
      <c r="AE41" s="53">
        <f t="shared" si="58"/>
        <v>-612.62221513555028</v>
      </c>
      <c r="AF41" s="19"/>
      <c r="AG41" s="46"/>
      <c r="AH41" s="19"/>
      <c r="AI41" s="55">
        <f t="shared" si="59"/>
        <v>25</v>
      </c>
      <c r="AJ41" s="27">
        <f t="shared" si="60"/>
        <v>2413.9853551856495</v>
      </c>
      <c r="AK41" s="27">
        <f t="shared" si="60"/>
        <v>120.69926775928248</v>
      </c>
      <c r="AL41" s="28">
        <f t="shared" si="61"/>
        <v>25</v>
      </c>
      <c r="AM41" s="27">
        <f t="shared" si="62"/>
        <v>100000</v>
      </c>
      <c r="AN41" s="56">
        <f t="shared" si="24"/>
        <v>3.9830000000000001</v>
      </c>
      <c r="AO41" s="52">
        <f t="shared" si="63"/>
        <v>398.3</v>
      </c>
      <c r="AP41" s="28"/>
      <c r="AQ41" s="9">
        <f>M41*'Lapse &amp; Death Age 46-55'!$B$32</f>
        <v>27.864984907964246</v>
      </c>
      <c r="AR41" s="9">
        <f t="shared" si="64"/>
        <v>0</v>
      </c>
      <c r="AS41" s="30">
        <f t="shared" si="65"/>
        <v>0.78630503093478865</v>
      </c>
      <c r="AT41" s="30">
        <f t="shared" si="66"/>
        <v>2.1910377820054245E-2</v>
      </c>
      <c r="AU41" s="30">
        <f t="shared" si="67"/>
        <v>0</v>
      </c>
      <c r="AV41" s="30">
        <f t="shared" si="68"/>
        <v>0.76439465311473442</v>
      </c>
      <c r="AW41" s="28"/>
      <c r="AX41" s="52">
        <f t="shared" si="69"/>
        <v>297.3019321964436</v>
      </c>
      <c r="AY41" s="52">
        <f t="shared" si="70"/>
        <v>304.45839033559872</v>
      </c>
      <c r="AZ41" s="19"/>
      <c r="BA41" s="19"/>
      <c r="BB41" s="53">
        <f t="shared" si="71"/>
        <v>1771.1056210223235</v>
      </c>
      <c r="BC41" s="53">
        <f t="shared" si="72"/>
        <v>-88.555281051116182</v>
      </c>
      <c r="BD41" s="53">
        <f t="shared" si="72"/>
        <v>-18.342133033426329</v>
      </c>
      <c r="BE41" s="53">
        <f t="shared" si="73"/>
        <v>-2191.0377820054246</v>
      </c>
      <c r="BF41" s="53">
        <f t="shared" si="74"/>
        <v>-526.82957506764365</v>
      </c>
      <c r="BG41" s="53">
        <f t="shared" si="75"/>
        <v>-6.8622297039774072</v>
      </c>
      <c r="BH41" s="53">
        <f t="shared" si="41"/>
        <v>162.53821686507939</v>
      </c>
      <c r="BI41" s="53">
        <f t="shared" si="76"/>
        <v>-371.15358790654165</v>
      </c>
    </row>
    <row r="42" spans="1:61" x14ac:dyDescent="0.2">
      <c r="A42" s="34"/>
      <c r="B42" s="89"/>
      <c r="C42" s="91"/>
      <c r="D42" s="19"/>
      <c r="E42" s="55">
        <f t="shared" si="45"/>
        <v>26</v>
      </c>
      <c r="F42" s="27">
        <f t="shared" si="46"/>
        <v>2413.9853551856495</v>
      </c>
      <c r="G42" s="27">
        <f t="shared" si="43"/>
        <v>120.69926775928248</v>
      </c>
      <c r="H42" s="28">
        <f t="shared" si="42"/>
        <v>25</v>
      </c>
      <c r="I42" s="27">
        <f t="shared" si="47"/>
        <v>100000</v>
      </c>
      <c r="J42" s="56">
        <f>'SPWL Reserve'!P34</f>
        <v>4.1900000000000004</v>
      </c>
      <c r="K42" s="52">
        <f t="shared" si="48"/>
        <v>419.00000000000006</v>
      </c>
      <c r="L42" s="28"/>
      <c r="M42" s="96">
        <f>'SPWL Reserve'!Q34*1000</f>
        <v>35.983846857204576</v>
      </c>
      <c r="N42" s="9">
        <v>0</v>
      </c>
      <c r="O42" s="30">
        <f t="shared" si="34"/>
        <v>0.73368532133705311</v>
      </c>
      <c r="P42" s="30">
        <f t="shared" si="49"/>
        <v>2.6400820244371449E-2</v>
      </c>
      <c r="Q42" s="30">
        <f t="shared" si="50"/>
        <v>0</v>
      </c>
      <c r="R42" s="30">
        <f t="shared" si="51"/>
        <v>0.70728450109268171</v>
      </c>
      <c r="S42" s="28"/>
      <c r="T42" s="52">
        <f t="shared" si="52"/>
        <v>292.22686348854825</v>
      </c>
      <c r="U42" s="52">
        <f t="shared" si="44"/>
        <v>296.35220595783369</v>
      </c>
      <c r="V42" s="19"/>
      <c r="W42" s="19"/>
      <c r="X42" s="53">
        <f t="shared" si="53"/>
        <v>1707.3744275875222</v>
      </c>
      <c r="Y42" s="53">
        <f t="shared" si="54"/>
        <v>-85.368721379376112</v>
      </c>
      <c r="Z42" s="53">
        <f t="shared" si="54"/>
        <v>-17.682112527317042</v>
      </c>
      <c r="AA42" s="53">
        <f t="shared" si="55"/>
        <v>-2640.0820244371448</v>
      </c>
      <c r="AB42" s="53">
        <f t="shared" si="56"/>
        <v>-1035.7584307563159</v>
      </c>
      <c r="AC42" s="53">
        <f t="shared" si="57"/>
        <v>-5.5021124043354241</v>
      </c>
      <c r="AD42" s="53">
        <f t="shared" si="36"/>
        <v>157.15109299690872</v>
      </c>
      <c r="AE42" s="53">
        <f t="shared" si="58"/>
        <v>-884.10945016374251</v>
      </c>
      <c r="AF42" s="19"/>
      <c r="AG42" s="46"/>
      <c r="AH42" s="19"/>
      <c r="AI42" s="55">
        <f t="shared" si="59"/>
        <v>26</v>
      </c>
      <c r="AJ42" s="27">
        <f t="shared" si="60"/>
        <v>2413.9853551856495</v>
      </c>
      <c r="AK42" s="27">
        <f t="shared" si="60"/>
        <v>120.69926775928248</v>
      </c>
      <c r="AL42" s="28">
        <f t="shared" si="61"/>
        <v>25</v>
      </c>
      <c r="AM42" s="27">
        <f t="shared" si="62"/>
        <v>100000</v>
      </c>
      <c r="AN42" s="56">
        <f t="shared" si="24"/>
        <v>4.1900000000000004</v>
      </c>
      <c r="AO42" s="52">
        <f t="shared" si="63"/>
        <v>419.00000000000006</v>
      </c>
      <c r="AP42" s="28"/>
      <c r="AQ42" s="9">
        <f>M42*'Lapse &amp; Death Age 46-55'!$B$32</f>
        <v>31.25643299249246</v>
      </c>
      <c r="AR42" s="9">
        <f t="shared" si="64"/>
        <v>0</v>
      </c>
      <c r="AS42" s="30">
        <f t="shared" si="65"/>
        <v>0.76439465311473442</v>
      </c>
      <c r="AT42" s="30">
        <f t="shared" si="66"/>
        <v>2.3892250254900216E-2</v>
      </c>
      <c r="AU42" s="30">
        <f t="shared" si="67"/>
        <v>0</v>
      </c>
      <c r="AV42" s="30">
        <f t="shared" si="68"/>
        <v>0.74050240285983415</v>
      </c>
      <c r="AW42" s="28"/>
      <c r="AX42" s="52">
        <f t="shared" si="69"/>
        <v>304.45839033559872</v>
      </c>
      <c r="AY42" s="52">
        <f t="shared" si="70"/>
        <v>310.27050679827056</v>
      </c>
      <c r="AZ42" s="19"/>
      <c r="BA42" s="19"/>
      <c r="BB42" s="53">
        <f t="shared" si="71"/>
        <v>1707.3744275875222</v>
      </c>
      <c r="BC42" s="53">
        <f t="shared" si="72"/>
        <v>-85.368721379376112</v>
      </c>
      <c r="BD42" s="53">
        <f t="shared" si="72"/>
        <v>-17.682112527317042</v>
      </c>
      <c r="BE42" s="53">
        <f t="shared" si="73"/>
        <v>-2389.2250254900214</v>
      </c>
      <c r="BF42" s="53">
        <f t="shared" si="74"/>
        <v>-784.90143180919245</v>
      </c>
      <c r="BG42" s="53">
        <f t="shared" si="75"/>
        <v>-5.5021124043354241</v>
      </c>
      <c r="BH42" s="53">
        <f t="shared" si="41"/>
        <v>158.15525406044111</v>
      </c>
      <c r="BI42" s="53">
        <f t="shared" si="76"/>
        <v>-632.24829015308683</v>
      </c>
    </row>
    <row r="43" spans="1:61" x14ac:dyDescent="0.2">
      <c r="A43" s="34"/>
      <c r="B43" s="89"/>
      <c r="C43" s="91"/>
      <c r="D43" s="19"/>
      <c r="E43" s="55">
        <f t="shared" si="45"/>
        <v>27</v>
      </c>
      <c r="F43" s="27">
        <f t="shared" si="46"/>
        <v>2413.9853551856495</v>
      </c>
      <c r="G43" s="27">
        <f t="shared" si="43"/>
        <v>120.69926775928248</v>
      </c>
      <c r="H43" s="28">
        <f t="shared" si="42"/>
        <v>25</v>
      </c>
      <c r="I43" s="27">
        <f t="shared" si="47"/>
        <v>100000</v>
      </c>
      <c r="J43" s="56">
        <f>'SPWL Reserve'!P35</f>
        <v>4.4009999999999998</v>
      </c>
      <c r="K43" s="52">
        <f t="shared" si="48"/>
        <v>440.1</v>
      </c>
      <c r="L43" s="28"/>
      <c r="M43" s="96">
        <f>'SPWL Reserve'!Q35*1000</f>
        <v>40.388565248208387</v>
      </c>
      <c r="N43" s="9">
        <v>0</v>
      </c>
      <c r="O43" s="30">
        <f t="shared" si="34"/>
        <v>0.70728450109268171</v>
      </c>
      <c r="P43" s="30">
        <f t="shared" si="49"/>
        <v>2.8566206221428293E-2</v>
      </c>
      <c r="Q43" s="30">
        <f t="shared" si="50"/>
        <v>0</v>
      </c>
      <c r="R43" s="30">
        <f t="shared" si="51"/>
        <v>0.67871829487125346</v>
      </c>
      <c r="S43" s="28"/>
      <c r="T43" s="52">
        <f t="shared" si="52"/>
        <v>296.35220595783369</v>
      </c>
      <c r="U43" s="52">
        <f t="shared" si="44"/>
        <v>298.70392157283868</v>
      </c>
      <c r="V43" s="19"/>
      <c r="W43" s="19"/>
      <c r="X43" s="53">
        <f t="shared" si="53"/>
        <v>1638.4160241157811</v>
      </c>
      <c r="Y43" s="53">
        <f t="shared" si="54"/>
        <v>-81.920801205789061</v>
      </c>
      <c r="Z43" s="53">
        <f t="shared" si="54"/>
        <v>-16.967957371781335</v>
      </c>
      <c r="AA43" s="53">
        <f t="shared" si="55"/>
        <v>-2856.6206221428292</v>
      </c>
      <c r="AB43" s="53">
        <f t="shared" si="56"/>
        <v>-1317.0933566046185</v>
      </c>
      <c r="AC43" s="53">
        <f t="shared" si="57"/>
        <v>-3.8617592906639242</v>
      </c>
      <c r="AD43" s="53">
        <f t="shared" si="36"/>
        <v>152.11161026751685</v>
      </c>
      <c r="AE43" s="53">
        <f t="shared" si="58"/>
        <v>-1168.8435056277656</v>
      </c>
      <c r="AF43" s="19"/>
      <c r="AG43" s="46"/>
      <c r="AH43" s="19"/>
      <c r="AI43" s="55">
        <f t="shared" si="59"/>
        <v>27</v>
      </c>
      <c r="AJ43" s="27">
        <f t="shared" si="60"/>
        <v>2413.9853551856495</v>
      </c>
      <c r="AK43" s="27">
        <f t="shared" si="60"/>
        <v>120.69926775928248</v>
      </c>
      <c r="AL43" s="28">
        <f t="shared" si="61"/>
        <v>25</v>
      </c>
      <c r="AM43" s="27">
        <f t="shared" si="62"/>
        <v>100000</v>
      </c>
      <c r="AN43" s="56">
        <f t="shared" si="24"/>
        <v>4.4009999999999998</v>
      </c>
      <c r="AO43" s="52">
        <f t="shared" si="63"/>
        <v>440.1</v>
      </c>
      <c r="AP43" s="28"/>
      <c r="AQ43" s="9">
        <f>M43*'Lapse &amp; Death Age 46-55'!$B$32</f>
        <v>35.082477100159757</v>
      </c>
      <c r="AR43" s="9">
        <f t="shared" si="64"/>
        <v>0</v>
      </c>
      <c r="AS43" s="30">
        <f t="shared" si="65"/>
        <v>0.74050240285983415</v>
      </c>
      <c r="AT43" s="30">
        <f t="shared" si="66"/>
        <v>2.5978658590943407E-2</v>
      </c>
      <c r="AU43" s="30">
        <f t="shared" si="67"/>
        <v>0</v>
      </c>
      <c r="AV43" s="30">
        <f t="shared" si="68"/>
        <v>0.71452374426889076</v>
      </c>
      <c r="AW43" s="28"/>
      <c r="AX43" s="52">
        <f t="shared" si="69"/>
        <v>310.27050679827056</v>
      </c>
      <c r="AY43" s="52">
        <f t="shared" si="70"/>
        <v>314.46189985273884</v>
      </c>
      <c r="AZ43" s="19"/>
      <c r="BA43" s="19"/>
      <c r="BB43" s="53">
        <f t="shared" si="71"/>
        <v>1638.4160241157811</v>
      </c>
      <c r="BC43" s="53">
        <f t="shared" si="72"/>
        <v>-81.920801205789061</v>
      </c>
      <c r="BD43" s="53">
        <f t="shared" si="72"/>
        <v>-16.967957371781335</v>
      </c>
      <c r="BE43" s="53">
        <f t="shared" si="73"/>
        <v>-2597.8658590943405</v>
      </c>
      <c r="BF43" s="53">
        <f t="shared" si="74"/>
        <v>-1058.3385935561298</v>
      </c>
      <c r="BG43" s="53">
        <f t="shared" si="75"/>
        <v>-3.8617592906639242</v>
      </c>
      <c r="BH43" s="53">
        <f t="shared" si="41"/>
        <v>153.25424895435157</v>
      </c>
      <c r="BI43" s="53">
        <f t="shared" si="76"/>
        <v>-908.94610389244212</v>
      </c>
    </row>
    <row r="44" spans="1:61" x14ac:dyDescent="0.2">
      <c r="A44" s="34"/>
      <c r="B44" s="89"/>
      <c r="C44" s="91"/>
      <c r="D44" s="19"/>
      <c r="E44" s="55">
        <f t="shared" si="45"/>
        <v>28</v>
      </c>
      <c r="F44" s="27">
        <f t="shared" si="46"/>
        <v>2413.9853551856495</v>
      </c>
      <c r="G44" s="27">
        <f t="shared" si="43"/>
        <v>120.69926775928248</v>
      </c>
      <c r="H44" s="28">
        <f t="shared" si="42"/>
        <v>25</v>
      </c>
      <c r="I44" s="27">
        <f t="shared" si="47"/>
        <v>100000</v>
      </c>
      <c r="J44" s="56">
        <f>'SPWL Reserve'!P36</f>
        <v>4.6159999999999997</v>
      </c>
      <c r="K44" s="52">
        <f t="shared" si="48"/>
        <v>461.59999999999997</v>
      </c>
      <c r="L44" s="28"/>
      <c r="M44" s="96">
        <f>'SPWL Reserve'!Q36*1000</f>
        <v>45.350819239364668</v>
      </c>
      <c r="N44" s="9">
        <v>0</v>
      </c>
      <c r="O44" s="30">
        <f t="shared" si="34"/>
        <v>0.67871829487125346</v>
      </c>
      <c r="P44" s="30">
        <f t="shared" si="49"/>
        <v>3.0780430705156021E-2</v>
      </c>
      <c r="Q44" s="30">
        <f t="shared" si="50"/>
        <v>0</v>
      </c>
      <c r="R44" s="30">
        <f t="shared" si="51"/>
        <v>0.64793786416609744</v>
      </c>
      <c r="S44" s="28"/>
      <c r="T44" s="52">
        <f t="shared" si="52"/>
        <v>298.70392157283868</v>
      </c>
      <c r="U44" s="52">
        <f t="shared" si="44"/>
        <v>299.08811809907058</v>
      </c>
      <c r="V44" s="19"/>
      <c r="W44" s="19"/>
      <c r="X44" s="53">
        <f t="shared" si="53"/>
        <v>1564.1125151672279</v>
      </c>
      <c r="Y44" s="53">
        <f t="shared" si="54"/>
        <v>-78.205625758361393</v>
      </c>
      <c r="Z44" s="53">
        <f t="shared" si="54"/>
        <v>-16.198446604152437</v>
      </c>
      <c r="AA44" s="53">
        <f t="shared" si="55"/>
        <v>-3078.0430705156023</v>
      </c>
      <c r="AB44" s="53">
        <f t="shared" si="56"/>
        <v>-1608.3346277108881</v>
      </c>
      <c r="AC44" s="53">
        <f t="shared" si="57"/>
        <v>-2.0204559816813905</v>
      </c>
      <c r="AD44" s="53">
        <f t="shared" si="36"/>
        <v>146.50964776151093</v>
      </c>
      <c r="AE44" s="53">
        <f t="shared" si="58"/>
        <v>-1463.8454359310585</v>
      </c>
      <c r="AF44" s="19"/>
      <c r="AG44" s="46"/>
      <c r="AH44" s="19"/>
      <c r="AI44" s="55">
        <f t="shared" si="59"/>
        <v>28</v>
      </c>
      <c r="AJ44" s="27">
        <f t="shared" si="60"/>
        <v>2413.9853551856495</v>
      </c>
      <c r="AK44" s="27">
        <f t="shared" si="60"/>
        <v>120.69926775928248</v>
      </c>
      <c r="AL44" s="28">
        <f t="shared" si="61"/>
        <v>25</v>
      </c>
      <c r="AM44" s="27">
        <f t="shared" si="62"/>
        <v>100000</v>
      </c>
      <c r="AN44" s="56">
        <f t="shared" si="24"/>
        <v>4.6159999999999997</v>
      </c>
      <c r="AO44" s="52">
        <f t="shared" si="63"/>
        <v>461.59999999999997</v>
      </c>
      <c r="AP44" s="28"/>
      <c r="AQ44" s="9">
        <f>M44*'Lapse &amp; Death Age 46-55'!$B$32</f>
        <v>39.392810010973889</v>
      </c>
      <c r="AR44" s="9">
        <f t="shared" si="64"/>
        <v>0</v>
      </c>
      <c r="AS44" s="30">
        <f t="shared" si="65"/>
        <v>0.71452374426889076</v>
      </c>
      <c r="AT44" s="30">
        <f t="shared" si="66"/>
        <v>2.8147098106314109E-2</v>
      </c>
      <c r="AU44" s="30">
        <f t="shared" si="67"/>
        <v>0</v>
      </c>
      <c r="AV44" s="30">
        <f t="shared" si="68"/>
        <v>0.68637664616257665</v>
      </c>
      <c r="AW44" s="28"/>
      <c r="AX44" s="52">
        <f t="shared" si="69"/>
        <v>314.46189985273884</v>
      </c>
      <c r="AY44" s="52">
        <f t="shared" si="70"/>
        <v>316.83145986864537</v>
      </c>
      <c r="AZ44" s="19"/>
      <c r="BA44" s="19"/>
      <c r="BB44" s="53">
        <f t="shared" si="71"/>
        <v>1564.1125151672279</v>
      </c>
      <c r="BC44" s="53">
        <f t="shared" si="72"/>
        <v>-78.205625758361393</v>
      </c>
      <c r="BD44" s="53">
        <f t="shared" si="72"/>
        <v>-16.198446604152437</v>
      </c>
      <c r="BE44" s="53">
        <f t="shared" si="73"/>
        <v>-2814.7098106314111</v>
      </c>
      <c r="BF44" s="53">
        <f t="shared" si="74"/>
        <v>-1345.0013678266969</v>
      </c>
      <c r="BG44" s="53">
        <f t="shared" si="75"/>
        <v>-2.0204559816813905</v>
      </c>
      <c r="BH44" s="53">
        <f t="shared" si="41"/>
        <v>147.80331685340201</v>
      </c>
      <c r="BI44" s="53">
        <f t="shared" si="76"/>
        <v>-1199.2185069549762</v>
      </c>
    </row>
    <row r="45" spans="1:61" x14ac:dyDescent="0.2">
      <c r="A45" s="34"/>
      <c r="B45" s="89"/>
      <c r="C45" s="91"/>
      <c r="D45" s="19"/>
      <c r="E45" s="55">
        <f t="shared" si="45"/>
        <v>29</v>
      </c>
      <c r="F45" s="27">
        <f t="shared" si="46"/>
        <v>2413.9853551856495</v>
      </c>
      <c r="G45" s="27">
        <f t="shared" si="43"/>
        <v>120.69926775928248</v>
      </c>
      <c r="H45" s="28">
        <f t="shared" si="42"/>
        <v>25</v>
      </c>
      <c r="I45" s="27">
        <f t="shared" si="47"/>
        <v>100000</v>
      </c>
      <c r="J45" s="56">
        <f>'SPWL Reserve'!P37</f>
        <v>4.8330000000000002</v>
      </c>
      <c r="K45" s="52">
        <f t="shared" si="48"/>
        <v>483.3</v>
      </c>
      <c r="L45" s="28"/>
      <c r="M45" s="96">
        <f>'SPWL Reserve'!Q37*1000</f>
        <v>50.932973429504443</v>
      </c>
      <c r="N45" s="9">
        <v>0</v>
      </c>
      <c r="O45" s="30">
        <f t="shared" si="34"/>
        <v>0.64793786416609744</v>
      </c>
      <c r="P45" s="30">
        <f t="shared" si="49"/>
        <v>3.3001402019541701E-2</v>
      </c>
      <c r="Q45" s="30">
        <f t="shared" si="50"/>
        <v>0</v>
      </c>
      <c r="R45" s="30">
        <f t="shared" si="51"/>
        <v>0.61493646214655573</v>
      </c>
      <c r="S45" s="28"/>
      <c r="T45" s="52">
        <f t="shared" si="52"/>
        <v>299.08811809907058</v>
      </c>
      <c r="U45" s="52">
        <f t="shared" si="44"/>
        <v>297.1987921554304</v>
      </c>
      <c r="V45" s="19"/>
      <c r="W45" s="19"/>
      <c r="X45" s="53">
        <f t="shared" si="53"/>
        <v>1484.44761399146</v>
      </c>
      <c r="Y45" s="53">
        <f t="shared" si="54"/>
        <v>-74.222380699573009</v>
      </c>
      <c r="Z45" s="53">
        <f t="shared" si="54"/>
        <v>-15.373411553663892</v>
      </c>
      <c r="AA45" s="53">
        <f t="shared" si="55"/>
        <v>-3300.1402019541702</v>
      </c>
      <c r="AB45" s="53">
        <f t="shared" si="56"/>
        <v>-1905.288380215947</v>
      </c>
      <c r="AC45" s="53">
        <f t="shared" si="57"/>
        <v>0.14799516109569311</v>
      </c>
      <c r="AD45" s="53">
        <f t="shared" si="36"/>
        <v>140.32801745080553</v>
      </c>
      <c r="AE45" s="53">
        <f t="shared" si="58"/>
        <v>-1764.8123676040459</v>
      </c>
      <c r="AF45" s="19"/>
      <c r="AG45" s="46"/>
      <c r="AH45" s="19"/>
      <c r="AI45" s="55">
        <f t="shared" si="59"/>
        <v>29</v>
      </c>
      <c r="AJ45" s="27">
        <f t="shared" si="60"/>
        <v>2413.9853551856495</v>
      </c>
      <c r="AK45" s="27">
        <f t="shared" si="60"/>
        <v>120.69926775928248</v>
      </c>
      <c r="AL45" s="28">
        <f t="shared" si="61"/>
        <v>25</v>
      </c>
      <c r="AM45" s="27">
        <f t="shared" si="62"/>
        <v>100000</v>
      </c>
      <c r="AN45" s="56">
        <f t="shared" si="24"/>
        <v>4.8330000000000002</v>
      </c>
      <c r="AO45" s="52">
        <f t="shared" si="63"/>
        <v>483.3</v>
      </c>
      <c r="AP45" s="28"/>
      <c r="AQ45" s="9">
        <f>M45*'Lapse &amp; Death Age 46-55'!$B$32</f>
        <v>44.241603112229861</v>
      </c>
      <c r="AR45" s="9">
        <f t="shared" si="64"/>
        <v>0</v>
      </c>
      <c r="AS45" s="30">
        <f t="shared" si="65"/>
        <v>0.68637664616257665</v>
      </c>
      <c r="AT45" s="30">
        <f t="shared" si="66"/>
        <v>3.0366403165028148E-2</v>
      </c>
      <c r="AU45" s="30">
        <f t="shared" si="67"/>
        <v>0</v>
      </c>
      <c r="AV45" s="30">
        <f t="shared" si="68"/>
        <v>0.65601024299754851</v>
      </c>
      <c r="AW45" s="28"/>
      <c r="AX45" s="52">
        <f t="shared" si="69"/>
        <v>316.83145986864537</v>
      </c>
      <c r="AY45" s="52">
        <f t="shared" si="70"/>
        <v>317.04975044071523</v>
      </c>
      <c r="AZ45" s="19"/>
      <c r="BA45" s="19"/>
      <c r="BB45" s="53">
        <f t="shared" si="71"/>
        <v>1484.44761399146</v>
      </c>
      <c r="BC45" s="53">
        <f t="shared" si="72"/>
        <v>-74.222380699573009</v>
      </c>
      <c r="BD45" s="53">
        <f t="shared" si="72"/>
        <v>-15.373411553663892</v>
      </c>
      <c r="BE45" s="53">
        <f t="shared" si="73"/>
        <v>-3036.6403165028146</v>
      </c>
      <c r="BF45" s="53">
        <f t="shared" si="74"/>
        <v>-1641.7884947645914</v>
      </c>
      <c r="BG45" s="53">
        <f t="shared" si="75"/>
        <v>0.14799516109569311</v>
      </c>
      <c r="BH45" s="53">
        <f t="shared" si="41"/>
        <v>141.78467720921108</v>
      </c>
      <c r="BI45" s="53">
        <f t="shared" si="76"/>
        <v>-1499.8558223942846</v>
      </c>
    </row>
    <row r="46" spans="1:61" x14ac:dyDescent="0.2">
      <c r="A46" s="34"/>
      <c r="B46" s="89"/>
      <c r="C46" s="91"/>
      <c r="D46" s="19"/>
      <c r="E46" s="55">
        <f t="shared" si="45"/>
        <v>30</v>
      </c>
      <c r="F46" s="27">
        <f t="shared" si="46"/>
        <v>2413.9853551856495</v>
      </c>
      <c r="G46" s="27">
        <f t="shared" si="43"/>
        <v>120.69926775928248</v>
      </c>
      <c r="H46" s="28">
        <f t="shared" si="42"/>
        <v>25</v>
      </c>
      <c r="I46" s="27">
        <f t="shared" si="47"/>
        <v>100000</v>
      </c>
      <c r="J46" s="56">
        <f>'SPWL Reserve'!P38</f>
        <v>5.0529999999999999</v>
      </c>
      <c r="K46" s="52">
        <f t="shared" si="48"/>
        <v>505.3</v>
      </c>
      <c r="L46" s="28"/>
      <c r="M46" s="96">
        <f>'SPWL Reserve'!Q38*1000</f>
        <v>57.198201384599741</v>
      </c>
      <c r="N46" s="9">
        <v>0</v>
      </c>
      <c r="O46" s="30">
        <f t="shared" si="34"/>
        <v>0.61493646214655573</v>
      </c>
      <c r="P46" s="30">
        <f t="shared" si="49"/>
        <v>3.5173259600591991E-2</v>
      </c>
      <c r="Q46" s="30">
        <f t="shared" si="50"/>
        <v>0</v>
      </c>
      <c r="R46" s="30">
        <f t="shared" si="51"/>
        <v>0.5797632025459637</v>
      </c>
      <c r="S46" s="28"/>
      <c r="T46" s="52">
        <f t="shared" si="52"/>
        <v>297.1987921554304</v>
      </c>
      <c r="U46" s="52">
        <f t="shared" si="44"/>
        <v>292.95434624647544</v>
      </c>
      <c r="V46" s="19"/>
      <c r="W46" s="19"/>
      <c r="X46" s="53">
        <f t="shared" si="53"/>
        <v>1399.5398804214879</v>
      </c>
      <c r="Y46" s="53">
        <f t="shared" si="54"/>
        <v>-69.97699402107439</v>
      </c>
      <c r="Z46" s="53">
        <f t="shared" si="54"/>
        <v>-14.494080063649092</v>
      </c>
      <c r="AA46" s="53">
        <f t="shared" si="55"/>
        <v>-3517.3259600591991</v>
      </c>
      <c r="AB46" s="53">
        <f t="shared" si="56"/>
        <v>-2202.2571537224349</v>
      </c>
      <c r="AC46" s="53">
        <f t="shared" si="57"/>
        <v>2.4209754288202934</v>
      </c>
      <c r="AD46" s="53">
        <f t="shared" si="36"/>
        <v>133.55084427961825</v>
      </c>
      <c r="AE46" s="53">
        <f t="shared" si="58"/>
        <v>-2066.2853340139964</v>
      </c>
      <c r="AF46" s="19"/>
      <c r="AG46" s="46"/>
      <c r="AH46" s="19"/>
      <c r="AI46" s="55">
        <f t="shared" si="59"/>
        <v>30</v>
      </c>
      <c r="AJ46" s="27">
        <f t="shared" si="60"/>
        <v>2413.9853551856495</v>
      </c>
      <c r="AK46" s="27">
        <f t="shared" si="60"/>
        <v>120.69926775928248</v>
      </c>
      <c r="AL46" s="28">
        <f t="shared" si="61"/>
        <v>25</v>
      </c>
      <c r="AM46" s="27">
        <f t="shared" si="62"/>
        <v>100000</v>
      </c>
      <c r="AN46" s="56">
        <f t="shared" si="24"/>
        <v>5.0529999999999999</v>
      </c>
      <c r="AO46" s="52">
        <f t="shared" si="63"/>
        <v>505.3</v>
      </c>
      <c r="AP46" s="28"/>
      <c r="AQ46" s="9">
        <f>M46*'Lapse &amp; Death Age 46-55'!$B$32</f>
        <v>49.683730479496553</v>
      </c>
      <c r="AR46" s="9">
        <f t="shared" si="64"/>
        <v>0</v>
      </c>
      <c r="AS46" s="30">
        <f t="shared" si="65"/>
        <v>0.65601024299754851</v>
      </c>
      <c r="AT46" s="30">
        <f t="shared" si="66"/>
        <v>3.2593036104879236E-2</v>
      </c>
      <c r="AU46" s="30">
        <f t="shared" si="67"/>
        <v>0</v>
      </c>
      <c r="AV46" s="30">
        <f t="shared" si="68"/>
        <v>0.62341720689266933</v>
      </c>
      <c r="AW46" s="28"/>
      <c r="AX46" s="52">
        <f t="shared" si="69"/>
        <v>317.04975044071523</v>
      </c>
      <c r="AY46" s="52">
        <f t="shared" si="70"/>
        <v>315.01271464286583</v>
      </c>
      <c r="AZ46" s="19"/>
      <c r="BA46" s="19"/>
      <c r="BB46" s="53">
        <f t="shared" si="71"/>
        <v>1399.5398804214879</v>
      </c>
      <c r="BC46" s="53">
        <f t="shared" si="72"/>
        <v>-69.97699402107439</v>
      </c>
      <c r="BD46" s="53">
        <f t="shared" si="72"/>
        <v>-14.494080063649092</v>
      </c>
      <c r="BE46" s="53">
        <f t="shared" si="73"/>
        <v>-3259.3036104879238</v>
      </c>
      <c r="BF46" s="53">
        <f t="shared" si="74"/>
        <v>-1944.2348041511596</v>
      </c>
      <c r="BG46" s="53">
        <f t="shared" si="75"/>
        <v>2.4209754288202934</v>
      </c>
      <c r="BH46" s="53">
        <f t="shared" si="41"/>
        <v>135.18053120531027</v>
      </c>
      <c r="BI46" s="53">
        <f t="shared" si="76"/>
        <v>-1806.633297517029</v>
      </c>
    </row>
    <row r="47" spans="1:61" x14ac:dyDescent="0.2">
      <c r="A47" s="34"/>
      <c r="B47" s="89"/>
      <c r="C47" s="91"/>
      <c r="D47" s="19"/>
      <c r="E47" s="55">
        <f t="shared" si="45"/>
        <v>31</v>
      </c>
      <c r="F47" s="27">
        <f t="shared" si="46"/>
        <v>2413.9853551856495</v>
      </c>
      <c r="G47" s="27">
        <f t="shared" si="43"/>
        <v>120.69926775928248</v>
      </c>
      <c r="H47" s="28">
        <f t="shared" si="42"/>
        <v>25</v>
      </c>
      <c r="I47" s="27">
        <f t="shared" si="47"/>
        <v>100000</v>
      </c>
      <c r="J47" s="56">
        <f>'SPWL Reserve'!P39</f>
        <v>5.2750000000000004</v>
      </c>
      <c r="K47" s="52">
        <f t="shared" si="48"/>
        <v>527.5</v>
      </c>
      <c r="L47" s="28"/>
      <c r="M47" s="96">
        <f>'SPWL Reserve'!Q39*1000</f>
        <v>64.179283812147389</v>
      </c>
      <c r="N47" s="9">
        <v>0</v>
      </c>
      <c r="O47" s="30">
        <f t="shared" si="34"/>
        <v>0.5797632025459637</v>
      </c>
      <c r="P47" s="30">
        <f t="shared" si="49"/>
        <v>3.7208787120036897E-2</v>
      </c>
      <c r="Q47" s="30">
        <f t="shared" si="50"/>
        <v>0</v>
      </c>
      <c r="R47" s="30">
        <f t="shared" si="51"/>
        <v>0.54255441542592675</v>
      </c>
      <c r="S47" s="28"/>
      <c r="T47" s="52">
        <f t="shared" si="52"/>
        <v>292.95434624647544</v>
      </c>
      <c r="U47" s="52">
        <f t="shared" si="44"/>
        <v>286.19745413717635</v>
      </c>
      <c r="V47" s="19"/>
      <c r="W47" s="19"/>
      <c r="X47" s="53">
        <f t="shared" si="53"/>
        <v>1309.7184132294983</v>
      </c>
      <c r="Y47" s="53">
        <f t="shared" si="54"/>
        <v>-65.485920661474907</v>
      </c>
      <c r="Z47" s="53">
        <f t="shared" si="54"/>
        <v>-13.563860385648169</v>
      </c>
      <c r="AA47" s="53">
        <f t="shared" si="55"/>
        <v>-3720.8787120036895</v>
      </c>
      <c r="AB47" s="53">
        <f t="shared" si="56"/>
        <v>-2490.2100798213141</v>
      </c>
      <c r="AC47" s="53">
        <f t="shared" si="57"/>
        <v>4.9023049796587337</v>
      </c>
      <c r="AD47" s="53">
        <f t="shared" si="36"/>
        <v>126.19709625901815</v>
      </c>
      <c r="AE47" s="53">
        <f t="shared" si="58"/>
        <v>-2359.1106785826373</v>
      </c>
      <c r="AF47" s="19"/>
      <c r="AG47" s="46"/>
      <c r="AH47" s="19"/>
      <c r="AI47" s="55">
        <f t="shared" si="59"/>
        <v>31</v>
      </c>
      <c r="AJ47" s="27">
        <f t="shared" si="60"/>
        <v>2413.9853551856495</v>
      </c>
      <c r="AK47" s="27">
        <f t="shared" si="60"/>
        <v>120.69926775928248</v>
      </c>
      <c r="AL47" s="28">
        <f t="shared" si="61"/>
        <v>25</v>
      </c>
      <c r="AM47" s="27">
        <f t="shared" si="62"/>
        <v>100000</v>
      </c>
      <c r="AN47" s="56">
        <f t="shared" si="24"/>
        <v>5.2750000000000004</v>
      </c>
      <c r="AO47" s="52">
        <f t="shared" si="63"/>
        <v>527.5</v>
      </c>
      <c r="AP47" s="28"/>
      <c r="AQ47" s="9">
        <f>M47*'Lapse &amp; Death Age 46-55'!$B$32</f>
        <v>55.747666222042703</v>
      </c>
      <c r="AR47" s="9">
        <f t="shared" si="64"/>
        <v>0</v>
      </c>
      <c r="AS47" s="30">
        <f t="shared" si="65"/>
        <v>0.62341720689266933</v>
      </c>
      <c r="AT47" s="30">
        <f t="shared" si="66"/>
        <v>3.4754054366930666E-2</v>
      </c>
      <c r="AU47" s="30">
        <f t="shared" si="67"/>
        <v>0</v>
      </c>
      <c r="AV47" s="30">
        <f t="shared" si="68"/>
        <v>0.58866315252573864</v>
      </c>
      <c r="AW47" s="28"/>
      <c r="AX47" s="52">
        <f t="shared" si="69"/>
        <v>315.01271464286583</v>
      </c>
      <c r="AY47" s="52">
        <f t="shared" si="70"/>
        <v>310.51981295732713</v>
      </c>
      <c r="AZ47" s="19"/>
      <c r="BA47" s="19"/>
      <c r="BB47" s="53">
        <f t="shared" si="71"/>
        <v>1309.7184132294983</v>
      </c>
      <c r="BC47" s="53">
        <f t="shared" si="72"/>
        <v>-65.485920661474907</v>
      </c>
      <c r="BD47" s="53">
        <f t="shared" si="72"/>
        <v>-13.563860385648169</v>
      </c>
      <c r="BE47" s="53">
        <f t="shared" si="73"/>
        <v>-3475.4054366930668</v>
      </c>
      <c r="BF47" s="53">
        <f t="shared" si="74"/>
        <v>-2244.7368045106914</v>
      </c>
      <c r="BG47" s="53">
        <f t="shared" si="75"/>
        <v>4.9023049796587337</v>
      </c>
      <c r="BH47" s="53">
        <f t="shared" si="41"/>
        <v>128.00800302034784</v>
      </c>
      <c r="BI47" s="53">
        <f t="shared" si="76"/>
        <v>-2111.8264965106846</v>
      </c>
    </row>
    <row r="48" spans="1:61" x14ac:dyDescent="0.2">
      <c r="A48" s="34"/>
      <c r="B48" s="89"/>
      <c r="C48" s="91"/>
      <c r="D48" s="19"/>
      <c r="E48" s="55">
        <f t="shared" si="45"/>
        <v>32</v>
      </c>
      <c r="F48" s="27">
        <f t="shared" si="46"/>
        <v>2413.9853551856495</v>
      </c>
      <c r="G48" s="27">
        <f t="shared" si="43"/>
        <v>120.69926775928248</v>
      </c>
      <c r="H48" s="28">
        <f t="shared" si="42"/>
        <v>25</v>
      </c>
      <c r="I48" s="27">
        <f t="shared" si="47"/>
        <v>100000</v>
      </c>
      <c r="J48" s="56">
        <f>'SPWL Reserve'!P40</f>
        <v>5.4980000000000002</v>
      </c>
      <c r="K48" s="52">
        <f t="shared" si="48"/>
        <v>549.79999999999995</v>
      </c>
      <c r="L48" s="28"/>
      <c r="M48" s="96">
        <f>'SPWL Reserve'!Q40*1000</f>
        <v>71.872235752757291</v>
      </c>
      <c r="N48" s="9">
        <v>0</v>
      </c>
      <c r="O48" s="30">
        <f t="shared" si="34"/>
        <v>0.54255441542592675</v>
      </c>
      <c r="P48" s="30">
        <f t="shared" si="49"/>
        <v>3.8994598854191626E-2</v>
      </c>
      <c r="Q48" s="30">
        <f t="shared" si="50"/>
        <v>0</v>
      </c>
      <c r="R48" s="30">
        <f t="shared" si="51"/>
        <v>0.5035598165717351</v>
      </c>
      <c r="S48" s="28"/>
      <c r="T48" s="52">
        <f t="shared" si="52"/>
        <v>286.19745413717635</v>
      </c>
      <c r="U48" s="52">
        <f t="shared" si="44"/>
        <v>276.85718715113995</v>
      </c>
      <c r="V48" s="19"/>
      <c r="W48" s="19"/>
      <c r="X48" s="53">
        <f t="shared" si="53"/>
        <v>1215.5860226641405</v>
      </c>
      <c r="Y48" s="53">
        <f t="shared" si="54"/>
        <v>-60.779301133207021</v>
      </c>
      <c r="Z48" s="53">
        <f t="shared" si="54"/>
        <v>-12.588995414293377</v>
      </c>
      <c r="AA48" s="53">
        <f t="shared" si="55"/>
        <v>-3899.4598854191627</v>
      </c>
      <c r="AB48" s="53">
        <f t="shared" si="56"/>
        <v>-2757.2421593025229</v>
      </c>
      <c r="AC48" s="53">
        <f t="shared" si="57"/>
        <v>7.5286717418213023</v>
      </c>
      <c r="AD48" s="53">
        <f t="shared" si="36"/>
        <v>118.30087148461494</v>
      </c>
      <c r="AE48" s="53">
        <f t="shared" si="58"/>
        <v>-2631.4126160760866</v>
      </c>
      <c r="AF48" s="19"/>
      <c r="AG48" s="46"/>
      <c r="AH48" s="19"/>
      <c r="AI48" s="55">
        <f t="shared" si="59"/>
        <v>32</v>
      </c>
      <c r="AJ48" s="27">
        <f t="shared" si="60"/>
        <v>2413.9853551856495</v>
      </c>
      <c r="AK48" s="27">
        <f t="shared" si="60"/>
        <v>120.69926775928248</v>
      </c>
      <c r="AL48" s="28">
        <f t="shared" si="61"/>
        <v>25</v>
      </c>
      <c r="AM48" s="27">
        <f t="shared" si="62"/>
        <v>100000</v>
      </c>
      <c r="AN48" s="56">
        <f t="shared" si="24"/>
        <v>5.4980000000000002</v>
      </c>
      <c r="AO48" s="52">
        <f t="shared" si="63"/>
        <v>549.79999999999995</v>
      </c>
      <c r="AP48" s="28"/>
      <c r="AQ48" s="9">
        <f>M48*'Lapse &amp; Death Age 46-55'!$B$32</f>
        <v>62.429948908503036</v>
      </c>
      <c r="AR48" s="9">
        <f t="shared" si="64"/>
        <v>0</v>
      </c>
      <c r="AS48" s="30">
        <f t="shared" si="65"/>
        <v>0.58866315252573864</v>
      </c>
      <c r="AT48" s="30">
        <f t="shared" si="66"/>
        <v>3.675021053650019E-2</v>
      </c>
      <c r="AU48" s="30">
        <f t="shared" si="67"/>
        <v>0</v>
      </c>
      <c r="AV48" s="30">
        <f t="shared" si="68"/>
        <v>0.55191294198923846</v>
      </c>
      <c r="AW48" s="28"/>
      <c r="AX48" s="52">
        <f t="shared" si="69"/>
        <v>310.51981295732713</v>
      </c>
      <c r="AY48" s="52">
        <f t="shared" si="70"/>
        <v>303.44173550568325</v>
      </c>
      <c r="AZ48" s="19"/>
      <c r="BA48" s="19"/>
      <c r="BB48" s="53">
        <f t="shared" si="71"/>
        <v>1215.5860226641405</v>
      </c>
      <c r="BC48" s="53">
        <f t="shared" si="72"/>
        <v>-60.779301133207021</v>
      </c>
      <c r="BD48" s="53">
        <f t="shared" si="72"/>
        <v>-12.588995414293377</v>
      </c>
      <c r="BE48" s="53">
        <f t="shared" si="73"/>
        <v>-3675.021053650019</v>
      </c>
      <c r="BF48" s="53">
        <f t="shared" si="74"/>
        <v>-2532.8033275333792</v>
      </c>
      <c r="BG48" s="53">
        <f t="shared" si="75"/>
        <v>7.5286717418213023</v>
      </c>
      <c r="BH48" s="53">
        <f t="shared" si="41"/>
        <v>120.29764310649543</v>
      </c>
      <c r="BI48" s="53">
        <f t="shared" si="76"/>
        <v>-2404.9770126850626</v>
      </c>
    </row>
    <row r="49" spans="1:61" x14ac:dyDescent="0.2">
      <c r="A49" s="34"/>
      <c r="B49" s="89"/>
      <c r="C49" s="91"/>
      <c r="D49" s="19"/>
      <c r="E49" s="55">
        <f t="shared" si="45"/>
        <v>33</v>
      </c>
      <c r="F49" s="27">
        <f t="shared" si="46"/>
        <v>2413.9853551856495</v>
      </c>
      <c r="G49" s="27">
        <f t="shared" si="43"/>
        <v>120.69926775928248</v>
      </c>
      <c r="H49" s="28">
        <f t="shared" si="42"/>
        <v>25</v>
      </c>
      <c r="I49" s="27">
        <f t="shared" si="47"/>
        <v>100000</v>
      </c>
      <c r="J49" s="56">
        <f>'SPWL Reserve'!P41</f>
        <v>5.7220000000000004</v>
      </c>
      <c r="K49" s="52">
        <f t="shared" si="48"/>
        <v>572.20000000000005</v>
      </c>
      <c r="L49" s="28"/>
      <c r="M49" s="96">
        <f>'SPWL Reserve'!Q41*1000</f>
        <v>80.316702244142306</v>
      </c>
      <c r="N49" s="9">
        <v>0</v>
      </c>
      <c r="O49" s="30">
        <f t="shared" si="34"/>
        <v>0.5035598165717351</v>
      </c>
      <c r="P49" s="30">
        <f t="shared" si="49"/>
        <v>4.0444263849706966E-2</v>
      </c>
      <c r="Q49" s="30">
        <f t="shared" si="50"/>
        <v>0</v>
      </c>
      <c r="R49" s="30">
        <f t="shared" si="51"/>
        <v>0.46311555272202815</v>
      </c>
      <c r="S49" s="28"/>
      <c r="T49" s="52">
        <f t="shared" si="52"/>
        <v>276.85718715113995</v>
      </c>
      <c r="U49" s="52">
        <f t="shared" si="44"/>
        <v>264.99471926754455</v>
      </c>
      <c r="V49" s="19"/>
      <c r="W49" s="19"/>
      <c r="X49" s="53">
        <f t="shared" si="53"/>
        <v>1117.9541620296834</v>
      </c>
      <c r="Y49" s="53">
        <f t="shared" si="54"/>
        <v>-55.897708101484177</v>
      </c>
      <c r="Z49" s="53">
        <f t="shared" si="54"/>
        <v>-11.577888818050704</v>
      </c>
      <c r="AA49" s="53">
        <f t="shared" si="55"/>
        <v>-4044.4263849706967</v>
      </c>
      <c r="AB49" s="53">
        <f t="shared" si="56"/>
        <v>-2993.9478198605484</v>
      </c>
      <c r="AC49" s="53">
        <f t="shared" si="57"/>
        <v>10.159490558827722</v>
      </c>
      <c r="AD49" s="53">
        <f t="shared" si="36"/>
        <v>109.9196333063271</v>
      </c>
      <c r="AE49" s="53">
        <f t="shared" si="58"/>
        <v>-2873.8686959953939</v>
      </c>
      <c r="AF49" s="19"/>
      <c r="AG49" s="46"/>
      <c r="AH49" s="19"/>
      <c r="AI49" s="55">
        <f t="shared" si="59"/>
        <v>33</v>
      </c>
      <c r="AJ49" s="27">
        <f t="shared" si="60"/>
        <v>2413.9853551856495</v>
      </c>
      <c r="AK49" s="27">
        <f t="shared" si="60"/>
        <v>120.69926775928248</v>
      </c>
      <c r="AL49" s="28">
        <f t="shared" si="61"/>
        <v>25</v>
      </c>
      <c r="AM49" s="27">
        <f t="shared" si="62"/>
        <v>100000</v>
      </c>
      <c r="AN49" s="56">
        <f t="shared" si="24"/>
        <v>5.7220000000000004</v>
      </c>
      <c r="AO49" s="52">
        <f t="shared" si="63"/>
        <v>572.20000000000005</v>
      </c>
      <c r="AP49" s="28"/>
      <c r="AQ49" s="9">
        <f>M49*'Lapse &amp; Death Age 46-55'!$B$32</f>
        <v>69.765015170115859</v>
      </c>
      <c r="AR49" s="9">
        <f t="shared" si="64"/>
        <v>0</v>
      </c>
      <c r="AS49" s="30">
        <f t="shared" si="65"/>
        <v>0.55191294198923846</v>
      </c>
      <c r="AT49" s="30">
        <f t="shared" si="66"/>
        <v>3.8504214770462494E-2</v>
      </c>
      <c r="AU49" s="30">
        <f t="shared" si="67"/>
        <v>0</v>
      </c>
      <c r="AV49" s="30">
        <f t="shared" si="68"/>
        <v>0.51340872721877595</v>
      </c>
      <c r="AW49" s="28"/>
      <c r="AX49" s="52">
        <f t="shared" si="69"/>
        <v>303.44173550568325</v>
      </c>
      <c r="AY49" s="52">
        <f t="shared" si="70"/>
        <v>293.77247371458361</v>
      </c>
      <c r="AZ49" s="19"/>
      <c r="BA49" s="19"/>
      <c r="BB49" s="53">
        <f t="shared" si="71"/>
        <v>1117.9541620296834</v>
      </c>
      <c r="BC49" s="53">
        <f t="shared" si="72"/>
        <v>-55.897708101484177</v>
      </c>
      <c r="BD49" s="53">
        <f t="shared" si="72"/>
        <v>-11.577888818050704</v>
      </c>
      <c r="BE49" s="53">
        <f t="shared" si="73"/>
        <v>-3850.4214770462495</v>
      </c>
      <c r="BF49" s="53">
        <f t="shared" si="74"/>
        <v>-2799.9429119361012</v>
      </c>
      <c r="BG49" s="53">
        <f t="shared" si="75"/>
        <v>10.159490558827722</v>
      </c>
      <c r="BH49" s="53">
        <f t="shared" si="41"/>
        <v>112.10212194270403</v>
      </c>
      <c r="BI49" s="53">
        <f t="shared" si="76"/>
        <v>-2677.6812994345696</v>
      </c>
    </row>
    <row r="50" spans="1:61" x14ac:dyDescent="0.2">
      <c r="A50" s="34"/>
      <c r="B50" s="89"/>
      <c r="C50" s="91"/>
      <c r="D50" s="19"/>
      <c r="E50" s="55">
        <f t="shared" si="45"/>
        <v>34</v>
      </c>
      <c r="F50" s="27">
        <f t="shared" si="46"/>
        <v>2413.9853551856495</v>
      </c>
      <c r="G50" s="27">
        <f t="shared" si="43"/>
        <v>120.69926775928248</v>
      </c>
      <c r="H50" s="28">
        <f t="shared" si="42"/>
        <v>25</v>
      </c>
      <c r="I50" s="27">
        <f t="shared" si="47"/>
        <v>100000</v>
      </c>
      <c r="J50" s="56">
        <f>'SPWL Reserve'!P42</f>
        <v>5.9450000000000003</v>
      </c>
      <c r="K50" s="52">
        <f t="shared" si="48"/>
        <v>594.5</v>
      </c>
      <c r="L50" s="28"/>
      <c r="M50" s="96">
        <f>'SPWL Reserve'!Q42*1000</f>
        <v>89.555495953799237</v>
      </c>
      <c r="N50" s="9">
        <v>0</v>
      </c>
      <c r="O50" s="30">
        <f t="shared" si="34"/>
        <v>0.46311555272202815</v>
      </c>
      <c r="P50" s="30">
        <f t="shared" si="49"/>
        <v>4.1474543007939089E-2</v>
      </c>
      <c r="Q50" s="30">
        <f t="shared" si="50"/>
        <v>0</v>
      </c>
      <c r="R50" s="30">
        <f t="shared" si="51"/>
        <v>0.42164100971408908</v>
      </c>
      <c r="S50" s="28"/>
      <c r="T50" s="52">
        <f t="shared" si="52"/>
        <v>264.99471926754455</v>
      </c>
      <c r="U50" s="52">
        <f t="shared" si="44"/>
        <v>250.66558027502595</v>
      </c>
      <c r="V50" s="19"/>
      <c r="W50" s="19"/>
      <c r="X50" s="53">
        <f t="shared" si="53"/>
        <v>1017.8352225955012</v>
      </c>
      <c r="Y50" s="53">
        <f t="shared" si="54"/>
        <v>-50.891761129775062</v>
      </c>
      <c r="Z50" s="53">
        <f t="shared" si="54"/>
        <v>-10.541025242852227</v>
      </c>
      <c r="AA50" s="53">
        <f t="shared" si="55"/>
        <v>-4147.4543007939092</v>
      </c>
      <c r="AB50" s="53">
        <f t="shared" si="56"/>
        <v>-3191.0518645710354</v>
      </c>
      <c r="AC50" s="53">
        <f t="shared" si="57"/>
        <v>12.814730949101083</v>
      </c>
      <c r="AD50" s="53">
        <f t="shared" si="36"/>
        <v>101.13736160989691</v>
      </c>
      <c r="AE50" s="53">
        <f t="shared" si="58"/>
        <v>-3077.0997720120376</v>
      </c>
      <c r="AF50" s="19"/>
      <c r="AG50" s="46"/>
      <c r="AH50" s="19"/>
      <c r="AI50" s="55">
        <f t="shared" si="59"/>
        <v>34</v>
      </c>
      <c r="AJ50" s="27">
        <f t="shared" si="60"/>
        <v>2413.9853551856495</v>
      </c>
      <c r="AK50" s="27">
        <f t="shared" si="60"/>
        <v>120.69926775928248</v>
      </c>
      <c r="AL50" s="28">
        <f t="shared" si="61"/>
        <v>25</v>
      </c>
      <c r="AM50" s="27">
        <f t="shared" si="62"/>
        <v>100000</v>
      </c>
      <c r="AN50" s="56">
        <f t="shared" si="24"/>
        <v>5.9450000000000003</v>
      </c>
      <c r="AO50" s="52">
        <f t="shared" si="63"/>
        <v>594.5</v>
      </c>
      <c r="AP50" s="28"/>
      <c r="AQ50" s="9">
        <f>M50*'Lapse &amp; Death Age 46-55'!$B$32</f>
        <v>77.790053117372892</v>
      </c>
      <c r="AR50" s="9">
        <f t="shared" si="64"/>
        <v>0</v>
      </c>
      <c r="AS50" s="30">
        <f t="shared" si="65"/>
        <v>0.51340872721877595</v>
      </c>
      <c r="AT50" s="30">
        <f t="shared" si="66"/>
        <v>3.9938092161271393E-2</v>
      </c>
      <c r="AU50" s="30">
        <f t="shared" si="67"/>
        <v>0</v>
      </c>
      <c r="AV50" s="30">
        <f t="shared" si="68"/>
        <v>0.47347063505750453</v>
      </c>
      <c r="AW50" s="28"/>
      <c r="AX50" s="52">
        <f t="shared" si="69"/>
        <v>293.77247371458361</v>
      </c>
      <c r="AY50" s="52">
        <f t="shared" si="70"/>
        <v>281.47829254168641</v>
      </c>
      <c r="AZ50" s="19"/>
      <c r="BA50" s="19"/>
      <c r="BB50" s="53">
        <f t="shared" si="71"/>
        <v>1017.8352225955012</v>
      </c>
      <c r="BC50" s="53">
        <f t="shared" si="72"/>
        <v>-50.891761129775062</v>
      </c>
      <c r="BD50" s="53">
        <f t="shared" si="72"/>
        <v>-10.541025242852227</v>
      </c>
      <c r="BE50" s="53">
        <f t="shared" si="73"/>
        <v>-3993.8092161271393</v>
      </c>
      <c r="BF50" s="53">
        <f t="shared" si="74"/>
        <v>-3037.4067799042655</v>
      </c>
      <c r="BG50" s="53">
        <f t="shared" si="75"/>
        <v>12.814730949101083</v>
      </c>
      <c r="BH50" s="53">
        <f t="shared" si="41"/>
        <v>103.49990398690046</v>
      </c>
      <c r="BI50" s="53">
        <f t="shared" si="76"/>
        <v>-2921.0921449682642</v>
      </c>
    </row>
    <row r="51" spans="1:61" x14ac:dyDescent="0.2">
      <c r="A51" s="34"/>
      <c r="B51" s="89"/>
      <c r="C51" s="91"/>
      <c r="D51" s="19"/>
      <c r="E51" s="55">
        <f t="shared" si="45"/>
        <v>35</v>
      </c>
      <c r="F51" s="27">
        <f t="shared" si="46"/>
        <v>2413.9853551856495</v>
      </c>
      <c r="G51" s="27">
        <f t="shared" si="43"/>
        <v>120.69926775928248</v>
      </c>
      <c r="H51" s="28">
        <f t="shared" si="42"/>
        <v>25</v>
      </c>
      <c r="I51" s="27">
        <f t="shared" si="47"/>
        <v>100000</v>
      </c>
      <c r="J51" s="56">
        <f>'SPWL Reserve'!P43</f>
        <v>6.1669999999999998</v>
      </c>
      <c r="K51" s="52">
        <f t="shared" si="48"/>
        <v>616.70000000000005</v>
      </c>
      <c r="L51" s="28"/>
      <c r="M51" s="96">
        <f>'SPWL Reserve'!Q43*1000</f>
        <v>99.663854874764937</v>
      </c>
      <c r="N51" s="9">
        <v>0</v>
      </c>
      <c r="O51" s="30">
        <f t="shared" si="34"/>
        <v>0.42164100971408908</v>
      </c>
      <c r="P51" s="30">
        <f t="shared" si="49"/>
        <v>4.2022368401394325E-2</v>
      </c>
      <c r="Q51" s="30">
        <f t="shared" si="50"/>
        <v>0</v>
      </c>
      <c r="R51" s="30">
        <f t="shared" si="51"/>
        <v>0.37961864131269474</v>
      </c>
      <c r="S51" s="28"/>
      <c r="T51" s="52">
        <f t="shared" si="52"/>
        <v>250.66558027502595</v>
      </c>
      <c r="U51" s="52">
        <f t="shared" si="44"/>
        <v>234.11081609753887</v>
      </c>
      <c r="V51" s="19"/>
      <c r="W51" s="19"/>
      <c r="X51" s="53">
        <f t="shared" si="53"/>
        <v>916.39384068431912</v>
      </c>
      <c r="Y51" s="53">
        <f t="shared" si="54"/>
        <v>-45.819692034215954</v>
      </c>
      <c r="Z51" s="53">
        <f t="shared" si="54"/>
        <v>-9.490466032817368</v>
      </c>
      <c r="AA51" s="53">
        <f t="shared" si="55"/>
        <v>-4202.2368401394324</v>
      </c>
      <c r="AB51" s="53">
        <f t="shared" si="56"/>
        <v>-3341.1531575221466</v>
      </c>
      <c r="AC51" s="53">
        <f t="shared" si="57"/>
        <v>15.296185402567009</v>
      </c>
      <c r="AD51" s="53">
        <f t="shared" si="36"/>
        <v>92.04944670858923</v>
      </c>
      <c r="AE51" s="53">
        <f t="shared" si="58"/>
        <v>-3233.8075254109904</v>
      </c>
      <c r="AF51" s="19"/>
      <c r="AG51" s="46"/>
      <c r="AH51" s="19"/>
      <c r="AI51" s="55">
        <f t="shared" si="59"/>
        <v>35</v>
      </c>
      <c r="AJ51" s="27">
        <f t="shared" si="60"/>
        <v>2413.9853551856495</v>
      </c>
      <c r="AK51" s="27">
        <f t="shared" si="60"/>
        <v>120.69926775928248</v>
      </c>
      <c r="AL51" s="28">
        <f t="shared" si="61"/>
        <v>25</v>
      </c>
      <c r="AM51" s="27">
        <f t="shared" si="62"/>
        <v>100000</v>
      </c>
      <c r="AN51" s="56">
        <f t="shared" si="24"/>
        <v>6.1669999999999998</v>
      </c>
      <c r="AO51" s="52">
        <f t="shared" si="63"/>
        <v>616.70000000000005</v>
      </c>
      <c r="AP51" s="28"/>
      <c r="AQ51" s="9">
        <f>M51*'Lapse &amp; Death Age 46-55'!$B$32</f>
        <v>86.570416276737802</v>
      </c>
      <c r="AR51" s="9">
        <f t="shared" si="64"/>
        <v>0</v>
      </c>
      <c r="AS51" s="30">
        <f t="shared" si="65"/>
        <v>0.47347063505750453</v>
      </c>
      <c r="AT51" s="30">
        <f t="shared" si="66"/>
        <v>4.098854997173957E-2</v>
      </c>
      <c r="AU51" s="30">
        <f t="shared" si="67"/>
        <v>0</v>
      </c>
      <c r="AV51" s="30">
        <f t="shared" si="68"/>
        <v>0.43248208508576497</v>
      </c>
      <c r="AW51" s="28"/>
      <c r="AX51" s="52">
        <f t="shared" si="69"/>
        <v>281.47829254168641</v>
      </c>
      <c r="AY51" s="52">
        <f t="shared" si="70"/>
        <v>266.7117018723913</v>
      </c>
      <c r="AZ51" s="19"/>
      <c r="BA51" s="19"/>
      <c r="BB51" s="53">
        <f t="shared" si="71"/>
        <v>916.39384068431912</v>
      </c>
      <c r="BC51" s="53">
        <f t="shared" si="72"/>
        <v>-45.819692034215954</v>
      </c>
      <c r="BD51" s="53">
        <f t="shared" si="72"/>
        <v>-9.490466032817368</v>
      </c>
      <c r="BE51" s="53">
        <f t="shared" si="73"/>
        <v>-4098.8549971739567</v>
      </c>
      <c r="BF51" s="53">
        <f t="shared" si="74"/>
        <v>-3237.7713145566709</v>
      </c>
      <c r="BG51" s="53">
        <f t="shared" si="75"/>
        <v>15.296185402567009</v>
      </c>
      <c r="BH51" s="53">
        <f t="shared" si="41"/>
        <v>94.579051254849873</v>
      </c>
      <c r="BI51" s="53">
        <f t="shared" si="76"/>
        <v>-3127.8960778992541</v>
      </c>
    </row>
    <row r="52" spans="1:61" x14ac:dyDescent="0.2">
      <c r="A52" s="34"/>
      <c r="B52" s="89"/>
      <c r="C52" s="91"/>
      <c r="D52" s="19"/>
      <c r="E52" s="55">
        <f t="shared" si="45"/>
        <v>36</v>
      </c>
      <c r="F52" s="27">
        <f t="shared" si="46"/>
        <v>2413.9853551856495</v>
      </c>
      <c r="G52" s="27">
        <f t="shared" si="43"/>
        <v>120.69926775928248</v>
      </c>
      <c r="H52" s="28">
        <f t="shared" si="42"/>
        <v>25</v>
      </c>
      <c r="I52" s="27">
        <f t="shared" si="47"/>
        <v>100000</v>
      </c>
      <c r="J52" s="56">
        <f>'SPWL Reserve'!P44</f>
        <v>6.3869999999999996</v>
      </c>
      <c r="K52" s="52">
        <f t="shared" si="48"/>
        <v>638.70000000000005</v>
      </c>
      <c r="L52" s="28"/>
      <c r="M52" s="96">
        <f>'SPWL Reserve'!Q44*1000</f>
        <v>110.74206230495554</v>
      </c>
      <c r="N52" s="9">
        <v>0</v>
      </c>
      <c r="O52" s="30">
        <f t="shared" si="34"/>
        <v>0.37961864131269474</v>
      </c>
      <c r="P52" s="30">
        <f t="shared" si="49"/>
        <v>4.2039751228373008E-2</v>
      </c>
      <c r="Q52" s="30">
        <f t="shared" si="50"/>
        <v>0</v>
      </c>
      <c r="R52" s="30">
        <f t="shared" si="51"/>
        <v>0.33757889008432174</v>
      </c>
      <c r="S52" s="28"/>
      <c r="T52" s="52">
        <f t="shared" si="52"/>
        <v>234.11081609753887</v>
      </c>
      <c r="U52" s="52">
        <f t="shared" si="44"/>
        <v>215.6116370968563</v>
      </c>
      <c r="V52" s="19"/>
      <c r="W52" s="19"/>
      <c r="X52" s="53">
        <f t="shared" si="53"/>
        <v>814.91049688337876</v>
      </c>
      <c r="Y52" s="53">
        <f t="shared" si="54"/>
        <v>-40.745524844168941</v>
      </c>
      <c r="Z52" s="53">
        <f t="shared" si="54"/>
        <v>-8.4394722521080432</v>
      </c>
      <c r="AA52" s="53">
        <f t="shared" si="55"/>
        <v>-4203.9751228373007</v>
      </c>
      <c r="AB52" s="53">
        <f t="shared" si="56"/>
        <v>-3438.2496230501988</v>
      </c>
      <c r="AC52" s="53">
        <f t="shared" si="57"/>
        <v>17.56358448426063</v>
      </c>
      <c r="AD52" s="53">
        <f t="shared" si="36"/>
        <v>82.775543921037723</v>
      </c>
      <c r="AE52" s="53">
        <f t="shared" si="58"/>
        <v>-3337.9104946449006</v>
      </c>
      <c r="AF52" s="19"/>
      <c r="AG52" s="46"/>
      <c r="AH52" s="19"/>
      <c r="AI52" s="55">
        <f t="shared" si="59"/>
        <v>36</v>
      </c>
      <c r="AJ52" s="27">
        <f t="shared" si="60"/>
        <v>2413.9853551856495</v>
      </c>
      <c r="AK52" s="27">
        <f t="shared" si="60"/>
        <v>120.69926775928248</v>
      </c>
      <c r="AL52" s="28">
        <f t="shared" si="61"/>
        <v>25</v>
      </c>
      <c r="AM52" s="27">
        <f t="shared" si="62"/>
        <v>100000</v>
      </c>
      <c r="AN52" s="56">
        <f t="shared" si="24"/>
        <v>6.3869999999999996</v>
      </c>
      <c r="AO52" s="52">
        <f t="shared" si="63"/>
        <v>638.70000000000005</v>
      </c>
      <c r="AP52" s="28"/>
      <c r="AQ52" s="9">
        <f>M52*'Lapse &amp; Death Age 46-55'!$B$32</f>
        <v>96.193213127579682</v>
      </c>
      <c r="AR52" s="9">
        <f t="shared" si="64"/>
        <v>0</v>
      </c>
      <c r="AS52" s="30">
        <f t="shared" si="65"/>
        <v>0.43248208508576497</v>
      </c>
      <c r="AT52" s="30">
        <f t="shared" si="66"/>
        <v>4.1601841384515038E-2</v>
      </c>
      <c r="AU52" s="30">
        <f t="shared" si="67"/>
        <v>0</v>
      </c>
      <c r="AV52" s="30">
        <f t="shared" si="68"/>
        <v>0.39088024370124991</v>
      </c>
      <c r="AW52" s="28"/>
      <c r="AX52" s="52">
        <f t="shared" si="69"/>
        <v>266.7117018723913</v>
      </c>
      <c r="AY52" s="52">
        <f t="shared" si="70"/>
        <v>249.65521165198834</v>
      </c>
      <c r="AZ52" s="19"/>
      <c r="BA52" s="19"/>
      <c r="BB52" s="53">
        <f t="shared" si="71"/>
        <v>814.91049688337876</v>
      </c>
      <c r="BC52" s="53">
        <f t="shared" si="72"/>
        <v>-40.745524844168941</v>
      </c>
      <c r="BD52" s="53">
        <f t="shared" si="72"/>
        <v>-8.4394722521080432</v>
      </c>
      <c r="BE52" s="53">
        <f t="shared" si="73"/>
        <v>-4160.1841384515037</v>
      </c>
      <c r="BF52" s="53">
        <f t="shared" si="74"/>
        <v>-3394.4586386644019</v>
      </c>
      <c r="BG52" s="53">
        <f t="shared" si="75"/>
        <v>17.56358448426063</v>
      </c>
      <c r="BH52" s="53">
        <f t="shared" si="41"/>
        <v>85.451950598726413</v>
      </c>
      <c r="BI52" s="53">
        <f t="shared" si="76"/>
        <v>-3291.443103581415</v>
      </c>
    </row>
    <row r="53" spans="1:61" x14ac:dyDescent="0.2">
      <c r="A53" s="34"/>
      <c r="B53" s="89"/>
      <c r="C53" s="91"/>
      <c r="D53" s="19"/>
      <c r="E53" s="55">
        <f t="shared" si="45"/>
        <v>37</v>
      </c>
      <c r="F53" s="27">
        <f t="shared" si="46"/>
        <v>2413.9853551856495</v>
      </c>
      <c r="G53" s="27">
        <f t="shared" si="43"/>
        <v>120.69926775928248</v>
      </c>
      <c r="H53" s="28">
        <f t="shared" si="42"/>
        <v>25</v>
      </c>
      <c r="I53" s="27">
        <f t="shared" si="47"/>
        <v>100000</v>
      </c>
      <c r="J53" s="56">
        <f>'SPWL Reserve'!P45</f>
        <v>6.6040000000000001</v>
      </c>
      <c r="K53" s="52">
        <f t="shared" si="48"/>
        <v>660.4</v>
      </c>
      <c r="L53" s="28"/>
      <c r="M53" s="96">
        <f>'SPWL Reserve'!Q45*1000</f>
        <v>122.71687498876749</v>
      </c>
      <c r="N53" s="9">
        <v>0</v>
      </c>
      <c r="O53" s="30">
        <f t="shared" si="34"/>
        <v>0.33757889008432174</v>
      </c>
      <c r="P53" s="30">
        <f t="shared" si="49"/>
        <v>4.1426626453324587E-2</v>
      </c>
      <c r="Q53" s="30">
        <f t="shared" si="50"/>
        <v>0</v>
      </c>
      <c r="R53" s="30">
        <f t="shared" si="51"/>
        <v>0.29615226363099717</v>
      </c>
      <c r="S53" s="28"/>
      <c r="T53" s="52">
        <f t="shared" si="52"/>
        <v>215.6116370968563</v>
      </c>
      <c r="U53" s="52">
        <f t="shared" si="44"/>
        <v>195.57895490191052</v>
      </c>
      <c r="V53" s="19"/>
      <c r="W53" s="19"/>
      <c r="X53" s="53">
        <f t="shared" si="53"/>
        <v>714.90722731030678</v>
      </c>
      <c r="Y53" s="53">
        <f t="shared" si="54"/>
        <v>-35.745361365515343</v>
      </c>
      <c r="Z53" s="53">
        <f t="shared" si="54"/>
        <v>-7.4038065907749289</v>
      </c>
      <c r="AA53" s="53">
        <f t="shared" si="55"/>
        <v>-4142.6626453324589</v>
      </c>
      <c r="AB53" s="53">
        <f t="shared" si="56"/>
        <v>-3470.9045859784424</v>
      </c>
      <c r="AC53" s="53">
        <f t="shared" si="57"/>
        <v>19.525327194732036</v>
      </c>
      <c r="AD53" s="53">
        <f t="shared" si="36"/>
        <v>73.457445147298799</v>
      </c>
      <c r="AE53" s="53">
        <f t="shared" si="58"/>
        <v>-3377.9218136364116</v>
      </c>
      <c r="AF53" s="19"/>
      <c r="AG53" s="46"/>
      <c r="AH53" s="19"/>
      <c r="AI53" s="55">
        <f t="shared" si="59"/>
        <v>37</v>
      </c>
      <c r="AJ53" s="27">
        <f t="shared" si="60"/>
        <v>2413.9853551856495</v>
      </c>
      <c r="AK53" s="27">
        <f t="shared" si="60"/>
        <v>120.69926775928248</v>
      </c>
      <c r="AL53" s="28">
        <f t="shared" si="61"/>
        <v>25</v>
      </c>
      <c r="AM53" s="27">
        <f t="shared" si="62"/>
        <v>100000</v>
      </c>
      <c r="AN53" s="56">
        <f t="shared" si="24"/>
        <v>6.6040000000000001</v>
      </c>
      <c r="AO53" s="52">
        <f t="shared" si="63"/>
        <v>660.4</v>
      </c>
      <c r="AP53" s="28"/>
      <c r="AQ53" s="9">
        <f>M53*'Lapse &amp; Death Age 46-55'!$B$32</f>
        <v>106.59482282024315</v>
      </c>
      <c r="AR53" s="9">
        <f t="shared" si="64"/>
        <v>0</v>
      </c>
      <c r="AS53" s="30">
        <f t="shared" si="65"/>
        <v>0.39088024370124991</v>
      </c>
      <c r="AT53" s="30">
        <f t="shared" si="66"/>
        <v>4.1665810321268197E-2</v>
      </c>
      <c r="AU53" s="30">
        <f t="shared" si="67"/>
        <v>0</v>
      </c>
      <c r="AV53" s="30">
        <f t="shared" si="68"/>
        <v>0.3492144333799817</v>
      </c>
      <c r="AW53" s="28"/>
      <c r="AX53" s="52">
        <f t="shared" si="69"/>
        <v>249.65521165198834</v>
      </c>
      <c r="AY53" s="52">
        <f t="shared" si="70"/>
        <v>230.6212118041399</v>
      </c>
      <c r="AZ53" s="19"/>
      <c r="BA53" s="19"/>
      <c r="BB53" s="53">
        <f t="shared" si="71"/>
        <v>714.90722731030678</v>
      </c>
      <c r="BC53" s="53">
        <f t="shared" si="72"/>
        <v>-35.745361365515343</v>
      </c>
      <c r="BD53" s="53">
        <f t="shared" si="72"/>
        <v>-7.4038065907749289</v>
      </c>
      <c r="BE53" s="53">
        <f t="shared" si="73"/>
        <v>-4166.58103212682</v>
      </c>
      <c r="BF53" s="53">
        <f t="shared" si="74"/>
        <v>-3494.8229727728035</v>
      </c>
      <c r="BG53" s="53">
        <f t="shared" si="75"/>
        <v>19.525327194732036</v>
      </c>
      <c r="BH53" s="53">
        <f t="shared" si="41"/>
        <v>76.252290995997555</v>
      </c>
      <c r="BI53" s="53">
        <f t="shared" si="76"/>
        <v>-3399.0453545820737</v>
      </c>
    </row>
    <row r="54" spans="1:61" x14ac:dyDescent="0.2">
      <c r="A54" s="34"/>
      <c r="B54" s="89"/>
      <c r="C54" s="91"/>
      <c r="D54" s="19"/>
      <c r="E54" s="55">
        <f t="shared" si="45"/>
        <v>38</v>
      </c>
      <c r="F54" s="27">
        <f t="shared" si="46"/>
        <v>2413.9853551856495</v>
      </c>
      <c r="G54" s="27">
        <f t="shared" si="43"/>
        <v>120.69926775928248</v>
      </c>
      <c r="H54" s="28">
        <f t="shared" si="42"/>
        <v>25</v>
      </c>
      <c r="I54" s="27">
        <f t="shared" si="47"/>
        <v>100000</v>
      </c>
      <c r="J54" s="56">
        <f>'SPWL Reserve'!P46</f>
        <v>6.8170000000000002</v>
      </c>
      <c r="K54" s="52">
        <f t="shared" si="48"/>
        <v>681.7</v>
      </c>
      <c r="L54" s="28"/>
      <c r="M54" s="96">
        <f>'SPWL Reserve'!Q46*1000</f>
        <v>135.62881213537486</v>
      </c>
      <c r="N54" s="9">
        <v>0</v>
      </c>
      <c r="O54" s="30">
        <f t="shared" si="34"/>
        <v>0.29615226363099717</v>
      </c>
      <c r="P54" s="30">
        <f t="shared" si="49"/>
        <v>4.0166779727474518E-2</v>
      </c>
      <c r="Q54" s="30">
        <f t="shared" si="50"/>
        <v>0</v>
      </c>
      <c r="R54" s="30">
        <f t="shared" si="51"/>
        <v>0.25598548390352266</v>
      </c>
      <c r="S54" s="28"/>
      <c r="T54" s="52">
        <f t="shared" si="52"/>
        <v>195.57895490191052</v>
      </c>
      <c r="U54" s="52">
        <f t="shared" si="44"/>
        <v>174.50530437703142</v>
      </c>
      <c r="V54" s="19"/>
      <c r="W54" s="19"/>
      <c r="X54" s="53">
        <f t="shared" si="53"/>
        <v>617.94520928321549</v>
      </c>
      <c r="Y54" s="53">
        <f t="shared" si="54"/>
        <v>-30.897260464160777</v>
      </c>
      <c r="Z54" s="53">
        <f t="shared" si="54"/>
        <v>-6.3996370975880668</v>
      </c>
      <c r="AA54" s="53">
        <f t="shared" si="55"/>
        <v>-4016.6779727474518</v>
      </c>
      <c r="AB54" s="53">
        <f t="shared" si="56"/>
        <v>-3436.0296610259852</v>
      </c>
      <c r="AC54" s="53">
        <f t="shared" si="57"/>
        <v>21.05010089443531</v>
      </c>
      <c r="AD54" s="53">
        <f t="shared" si="36"/>
        <v>64.250642934167445</v>
      </c>
      <c r="AE54" s="53">
        <f t="shared" si="58"/>
        <v>-3350.7289171973825</v>
      </c>
      <c r="AF54" s="19"/>
      <c r="AG54" s="46"/>
      <c r="AH54" s="19"/>
      <c r="AI54" s="55">
        <f t="shared" si="59"/>
        <v>38</v>
      </c>
      <c r="AJ54" s="27">
        <f t="shared" si="60"/>
        <v>2413.9853551856495</v>
      </c>
      <c r="AK54" s="27">
        <f t="shared" si="60"/>
        <v>120.69926775928248</v>
      </c>
      <c r="AL54" s="28">
        <f t="shared" si="61"/>
        <v>25</v>
      </c>
      <c r="AM54" s="27">
        <f t="shared" si="62"/>
        <v>100000</v>
      </c>
      <c r="AN54" s="56">
        <f t="shared" si="24"/>
        <v>6.8170000000000002</v>
      </c>
      <c r="AO54" s="52">
        <f t="shared" si="63"/>
        <v>681.7</v>
      </c>
      <c r="AP54" s="28"/>
      <c r="AQ54" s="9">
        <f>M54*'Lapse &amp; Death Age 46-55'!$B$32</f>
        <v>117.81044131227783</v>
      </c>
      <c r="AR54" s="9">
        <f t="shared" si="64"/>
        <v>0</v>
      </c>
      <c r="AS54" s="30">
        <f t="shared" si="65"/>
        <v>0.3492144333799817</v>
      </c>
      <c r="AT54" s="30">
        <f t="shared" si="66"/>
        <v>4.1141106509112686E-2</v>
      </c>
      <c r="AU54" s="30">
        <f t="shared" si="67"/>
        <v>0</v>
      </c>
      <c r="AV54" s="30">
        <f t="shared" si="68"/>
        <v>0.30807332687086902</v>
      </c>
      <c r="AW54" s="28"/>
      <c r="AX54" s="52">
        <f t="shared" si="69"/>
        <v>230.6212118041399</v>
      </c>
      <c r="AY54" s="52">
        <f t="shared" si="70"/>
        <v>210.01358692787142</v>
      </c>
      <c r="AZ54" s="19"/>
      <c r="BA54" s="19"/>
      <c r="BB54" s="53">
        <f t="shared" si="71"/>
        <v>617.94520928321549</v>
      </c>
      <c r="BC54" s="53">
        <f t="shared" si="72"/>
        <v>-30.897260464160777</v>
      </c>
      <c r="BD54" s="53">
        <f t="shared" si="72"/>
        <v>-6.3996370975880668</v>
      </c>
      <c r="BE54" s="53">
        <f t="shared" si="73"/>
        <v>-4114.1106509112687</v>
      </c>
      <c r="BF54" s="53">
        <f t="shared" si="74"/>
        <v>-3533.4623391898022</v>
      </c>
      <c r="BG54" s="53">
        <f t="shared" si="75"/>
        <v>21.05010089443531</v>
      </c>
      <c r="BH54" s="53">
        <f t="shared" si="41"/>
        <v>67.127476742368913</v>
      </c>
      <c r="BI54" s="53">
        <f t="shared" si="76"/>
        <v>-3445.2847615529981</v>
      </c>
    </row>
    <row r="55" spans="1:61" x14ac:dyDescent="0.2">
      <c r="A55" s="34"/>
      <c r="B55" s="89"/>
      <c r="C55" s="91"/>
      <c r="D55" s="19"/>
      <c r="E55" s="55">
        <f t="shared" si="45"/>
        <v>39</v>
      </c>
      <c r="F55" s="27">
        <f t="shared" si="46"/>
        <v>2413.9853551856495</v>
      </c>
      <c r="G55" s="27">
        <f t="shared" si="43"/>
        <v>120.69926775928248</v>
      </c>
      <c r="H55" s="28">
        <f t="shared" si="42"/>
        <v>25</v>
      </c>
      <c r="I55" s="27">
        <f t="shared" si="47"/>
        <v>100000</v>
      </c>
      <c r="J55" s="56">
        <f>'SPWL Reserve'!P47</f>
        <v>7.0250000000000004</v>
      </c>
      <c r="K55" s="52">
        <f t="shared" si="48"/>
        <v>702.5</v>
      </c>
      <c r="L55" s="28"/>
      <c r="M55" s="96">
        <f>'SPWL Reserve'!Q47*1000</f>
        <v>149.46374233110549</v>
      </c>
      <c r="N55" s="9">
        <v>0</v>
      </c>
      <c r="O55" s="30">
        <f t="shared" si="34"/>
        <v>0.25598548390352266</v>
      </c>
      <c r="P55" s="30">
        <f t="shared" si="49"/>
        <v>3.8260548406659468E-2</v>
      </c>
      <c r="Q55" s="30">
        <f t="shared" si="50"/>
        <v>0</v>
      </c>
      <c r="R55" s="30">
        <f t="shared" si="51"/>
        <v>0.2177249354968632</v>
      </c>
      <c r="S55" s="28"/>
      <c r="T55" s="52">
        <f t="shared" si="52"/>
        <v>174.50530437703142</v>
      </c>
      <c r="U55" s="52">
        <f t="shared" si="44"/>
        <v>152.95176718654639</v>
      </c>
      <c r="V55" s="19"/>
      <c r="W55" s="19"/>
      <c r="X55" s="53">
        <f t="shared" si="53"/>
        <v>525.58480574816792</v>
      </c>
      <c r="Y55" s="53">
        <f t="shared" si="54"/>
        <v>-26.279240287408399</v>
      </c>
      <c r="Z55" s="53">
        <f t="shared" si="54"/>
        <v>-5.4431233874215801</v>
      </c>
      <c r="AA55" s="53">
        <f t="shared" si="55"/>
        <v>-3826.0548406659468</v>
      </c>
      <c r="AB55" s="53">
        <f t="shared" si="56"/>
        <v>-3332.1923985926087</v>
      </c>
      <c r="AC55" s="53">
        <f t="shared" si="57"/>
        <v>22.057195675026087</v>
      </c>
      <c r="AD55" s="53">
        <f t="shared" si="36"/>
        <v>55.317267266528994</v>
      </c>
      <c r="AE55" s="53">
        <f t="shared" si="58"/>
        <v>-3254.8179356510536</v>
      </c>
      <c r="AF55" s="19"/>
      <c r="AG55" s="46"/>
      <c r="AH55" s="19"/>
      <c r="AI55" s="55">
        <f t="shared" si="59"/>
        <v>39</v>
      </c>
      <c r="AJ55" s="27">
        <f t="shared" si="60"/>
        <v>2413.9853551856495</v>
      </c>
      <c r="AK55" s="27">
        <f t="shared" si="60"/>
        <v>120.69926775928248</v>
      </c>
      <c r="AL55" s="28">
        <f t="shared" si="61"/>
        <v>25</v>
      </c>
      <c r="AM55" s="27">
        <f t="shared" si="62"/>
        <v>100000</v>
      </c>
      <c r="AN55" s="56">
        <f t="shared" si="24"/>
        <v>7.0250000000000004</v>
      </c>
      <c r="AO55" s="52">
        <f t="shared" si="63"/>
        <v>702.5</v>
      </c>
      <c r="AP55" s="28"/>
      <c r="AQ55" s="9">
        <f>M55*'Lapse &amp; Death Age 46-55'!$B$32</f>
        <v>129.82779371861415</v>
      </c>
      <c r="AR55" s="9">
        <f t="shared" si="64"/>
        <v>0</v>
      </c>
      <c r="AS55" s="30">
        <f t="shared" si="65"/>
        <v>0.30807332687086902</v>
      </c>
      <c r="AT55" s="30">
        <f t="shared" si="66"/>
        <v>3.9996480331198368E-2</v>
      </c>
      <c r="AU55" s="30">
        <f t="shared" si="67"/>
        <v>0</v>
      </c>
      <c r="AV55" s="30">
        <f t="shared" si="68"/>
        <v>0.26807684653967068</v>
      </c>
      <c r="AW55" s="28"/>
      <c r="AX55" s="52">
        <f t="shared" si="69"/>
        <v>210.01358692787142</v>
      </c>
      <c r="AY55" s="52">
        <f t="shared" si="70"/>
        <v>188.32398469411865</v>
      </c>
      <c r="AZ55" s="19"/>
      <c r="BA55" s="19"/>
      <c r="BB55" s="53">
        <f t="shared" si="71"/>
        <v>525.58480574816792</v>
      </c>
      <c r="BC55" s="53">
        <f t="shared" si="72"/>
        <v>-26.279240287408399</v>
      </c>
      <c r="BD55" s="53">
        <f t="shared" si="72"/>
        <v>-5.4431233874215801</v>
      </c>
      <c r="BE55" s="53">
        <f t="shared" si="73"/>
        <v>-3999.6480331198368</v>
      </c>
      <c r="BF55" s="53">
        <f t="shared" si="74"/>
        <v>-3505.7855910464987</v>
      </c>
      <c r="BG55" s="53">
        <f t="shared" si="75"/>
        <v>22.057195675026087</v>
      </c>
      <c r="BH55" s="53">
        <f t="shared" si="41"/>
        <v>58.232359978691832</v>
      </c>
      <c r="BI55" s="53">
        <f t="shared" si="76"/>
        <v>-3425.4960353927809</v>
      </c>
    </row>
    <row r="56" spans="1:61" x14ac:dyDescent="0.2">
      <c r="A56" s="34"/>
      <c r="B56" s="89"/>
      <c r="C56" s="91"/>
      <c r="D56" s="19"/>
      <c r="E56" s="55">
        <f t="shared" si="45"/>
        <v>40</v>
      </c>
      <c r="F56" s="27">
        <f t="shared" si="46"/>
        <v>2413.9853551856495</v>
      </c>
      <c r="G56" s="27">
        <f t="shared" si="43"/>
        <v>120.69926775928248</v>
      </c>
      <c r="H56" s="28">
        <f t="shared" si="42"/>
        <v>25</v>
      </c>
      <c r="I56" s="27">
        <f t="shared" si="47"/>
        <v>100000</v>
      </c>
      <c r="J56" s="56">
        <f>'SPWL Reserve'!P48</f>
        <v>7.2270000000000003</v>
      </c>
      <c r="K56" s="52">
        <f t="shared" si="48"/>
        <v>722.7</v>
      </c>
      <c r="L56" s="28"/>
      <c r="M56" s="96">
        <f>'SPWL Reserve'!Q48*1000</f>
        <v>164.16962817288439</v>
      </c>
      <c r="N56" s="9">
        <v>0</v>
      </c>
      <c r="O56" s="30">
        <f t="shared" si="34"/>
        <v>0.2177249354968632</v>
      </c>
      <c r="P56" s="30">
        <f t="shared" si="49"/>
        <v>3.5743821704485271E-2</v>
      </c>
      <c r="Q56" s="30">
        <f t="shared" si="50"/>
        <v>0</v>
      </c>
      <c r="R56" s="30">
        <f t="shared" si="51"/>
        <v>0.18198111379237791</v>
      </c>
      <c r="S56" s="28"/>
      <c r="T56" s="52">
        <f t="shared" si="52"/>
        <v>152.95176718654639</v>
      </c>
      <c r="U56" s="52">
        <f t="shared" si="44"/>
        <v>131.51775093775152</v>
      </c>
      <c r="V56" s="19"/>
      <c r="W56" s="19"/>
      <c r="X56" s="53">
        <f t="shared" si="53"/>
        <v>439.2997436151735</v>
      </c>
      <c r="Y56" s="53">
        <f t="shared" si="54"/>
        <v>-21.964987180758676</v>
      </c>
      <c r="Z56" s="53">
        <f t="shared" si="54"/>
        <v>-4.5495278448094476</v>
      </c>
      <c r="AA56" s="53">
        <f t="shared" si="55"/>
        <v>-3574.3821704485272</v>
      </c>
      <c r="AB56" s="53">
        <f t="shared" si="56"/>
        <v>-3161.596941858922</v>
      </c>
      <c r="AC56" s="53">
        <f t="shared" si="57"/>
        <v>22.479991558641643</v>
      </c>
      <c r="AD56" s="53">
        <f t="shared" si="36"/>
        <v>46.818318697106747</v>
      </c>
      <c r="AE56" s="53">
        <f t="shared" si="58"/>
        <v>-3092.2986316031734</v>
      </c>
      <c r="AF56" s="19"/>
      <c r="AG56" s="46"/>
      <c r="AH56" s="19"/>
      <c r="AI56" s="55">
        <f t="shared" si="59"/>
        <v>40</v>
      </c>
      <c r="AJ56" s="27">
        <f t="shared" si="60"/>
        <v>2413.9853551856495</v>
      </c>
      <c r="AK56" s="27">
        <f t="shared" si="60"/>
        <v>120.69926775928248</v>
      </c>
      <c r="AL56" s="28">
        <f t="shared" si="61"/>
        <v>25</v>
      </c>
      <c r="AM56" s="27">
        <f t="shared" si="62"/>
        <v>100000</v>
      </c>
      <c r="AN56" s="56">
        <f t="shared" si="24"/>
        <v>7.2270000000000003</v>
      </c>
      <c r="AO56" s="52">
        <f t="shared" si="63"/>
        <v>722.7</v>
      </c>
      <c r="AP56" s="28"/>
      <c r="AQ56" s="9">
        <f>M56*'Lapse &amp; Death Age 46-55'!$B$32</f>
        <v>142.60167910204351</v>
      </c>
      <c r="AR56" s="9">
        <f t="shared" si="64"/>
        <v>0</v>
      </c>
      <c r="AS56" s="30">
        <f t="shared" si="65"/>
        <v>0.26807684653967068</v>
      </c>
      <c r="AT56" s="30">
        <f t="shared" si="66"/>
        <v>3.8228208444937878E-2</v>
      </c>
      <c r="AU56" s="30">
        <f t="shared" si="67"/>
        <v>0</v>
      </c>
      <c r="AV56" s="30">
        <f t="shared" si="68"/>
        <v>0.2298486380947328</v>
      </c>
      <c r="AW56" s="28"/>
      <c r="AX56" s="52">
        <f t="shared" si="69"/>
        <v>188.32398469411865</v>
      </c>
      <c r="AY56" s="52">
        <f t="shared" si="70"/>
        <v>166.11161075106341</v>
      </c>
      <c r="AZ56" s="19"/>
      <c r="BA56" s="19"/>
      <c r="BB56" s="53">
        <f t="shared" si="71"/>
        <v>439.2997436151735</v>
      </c>
      <c r="BC56" s="53">
        <f t="shared" si="72"/>
        <v>-21.964987180758676</v>
      </c>
      <c r="BD56" s="53">
        <f t="shared" si="72"/>
        <v>-4.5495278448094476</v>
      </c>
      <c r="BE56" s="53">
        <f t="shared" si="73"/>
        <v>-3822.8208444937877</v>
      </c>
      <c r="BF56" s="53">
        <f t="shared" si="74"/>
        <v>-3410.0356159041821</v>
      </c>
      <c r="BG56" s="53">
        <f t="shared" si="75"/>
        <v>22.479991558641643</v>
      </c>
      <c r="BH56" s="53">
        <f t="shared" si="41"/>
        <v>49.722240995283997</v>
      </c>
      <c r="BI56" s="53">
        <f t="shared" si="76"/>
        <v>-3337.8333833502561</v>
      </c>
    </row>
    <row r="57" spans="1:61" x14ac:dyDescent="0.2">
      <c r="A57" s="34"/>
      <c r="B57" s="89"/>
      <c r="C57" s="91"/>
      <c r="D57" s="19"/>
      <c r="E57" s="55">
        <f t="shared" si="45"/>
        <v>41</v>
      </c>
      <c r="F57" s="27">
        <f t="shared" si="46"/>
        <v>2413.9853551856495</v>
      </c>
      <c r="G57" s="27">
        <f t="shared" si="43"/>
        <v>120.69926775928248</v>
      </c>
      <c r="H57" s="28">
        <f t="shared" si="42"/>
        <v>25</v>
      </c>
      <c r="I57" s="27">
        <f t="shared" si="47"/>
        <v>100000</v>
      </c>
      <c r="J57" s="56">
        <f>'SPWL Reserve'!P49</f>
        <v>7.4210000000000003</v>
      </c>
      <c r="K57" s="52">
        <f t="shared" si="48"/>
        <v>742.1</v>
      </c>
      <c r="L57" s="28"/>
      <c r="M57" s="96">
        <f>'SPWL Reserve'!Q49*1000</f>
        <v>179.80271379435837</v>
      </c>
      <c r="N57" s="9">
        <v>0</v>
      </c>
      <c r="O57" s="30">
        <f t="shared" si="34"/>
        <v>0.18198111379237791</v>
      </c>
      <c r="P57" s="30">
        <f t="shared" si="49"/>
        <v>3.2720698119189484E-2</v>
      </c>
      <c r="Q57" s="30">
        <f t="shared" si="50"/>
        <v>0</v>
      </c>
      <c r="R57" s="30">
        <f t="shared" si="51"/>
        <v>0.14926041567318843</v>
      </c>
      <c r="S57" s="28"/>
      <c r="T57" s="52">
        <f t="shared" si="52"/>
        <v>131.51775093775152</v>
      </c>
      <c r="U57" s="52">
        <f t="shared" si="44"/>
        <v>110.76615447107314</v>
      </c>
      <c r="V57" s="19"/>
      <c r="W57" s="19"/>
      <c r="X57" s="53">
        <f t="shared" si="53"/>
        <v>360.31245754399947</v>
      </c>
      <c r="Y57" s="53">
        <f t="shared" si="54"/>
        <v>-18.015622877199974</v>
      </c>
      <c r="Z57" s="53">
        <f t="shared" si="54"/>
        <v>-3.7315103918297106</v>
      </c>
      <c r="AA57" s="53">
        <f t="shared" si="55"/>
        <v>-3272.0698119189483</v>
      </c>
      <c r="AB57" s="53">
        <f t="shared" si="56"/>
        <v>-2933.5044876439783</v>
      </c>
      <c r="AC57" s="53">
        <f t="shared" si="57"/>
        <v>22.301626338259382</v>
      </c>
      <c r="AD57" s="53">
        <f t="shared" si="36"/>
        <v>38.8983455742949</v>
      </c>
      <c r="AE57" s="53">
        <f t="shared" si="58"/>
        <v>-2872.3045157314241</v>
      </c>
      <c r="AF57" s="19"/>
      <c r="AG57" s="46"/>
      <c r="AH57" s="19"/>
      <c r="AI57" s="55">
        <f t="shared" si="59"/>
        <v>41</v>
      </c>
      <c r="AJ57" s="27">
        <f t="shared" si="60"/>
        <v>2413.9853551856495</v>
      </c>
      <c r="AK57" s="27">
        <f t="shared" si="60"/>
        <v>120.69926775928248</v>
      </c>
      <c r="AL57" s="28">
        <f t="shared" si="61"/>
        <v>25</v>
      </c>
      <c r="AM57" s="27">
        <f t="shared" si="62"/>
        <v>100000</v>
      </c>
      <c r="AN57" s="56">
        <f t="shared" si="24"/>
        <v>7.4210000000000003</v>
      </c>
      <c r="AO57" s="52">
        <f t="shared" si="63"/>
        <v>742.1</v>
      </c>
      <c r="AP57" s="28"/>
      <c r="AQ57" s="9">
        <f>M57*'Lapse &amp; Death Age 46-55'!$B$32</f>
        <v>156.18095246691072</v>
      </c>
      <c r="AR57" s="9">
        <f t="shared" si="64"/>
        <v>0</v>
      </c>
      <c r="AS57" s="30">
        <f t="shared" si="65"/>
        <v>0.2298486380947328</v>
      </c>
      <c r="AT57" s="30">
        <f t="shared" si="66"/>
        <v>3.5897979220857627E-2</v>
      </c>
      <c r="AU57" s="30">
        <f t="shared" si="67"/>
        <v>0</v>
      </c>
      <c r="AV57" s="30">
        <f t="shared" si="68"/>
        <v>0.19395065887387516</v>
      </c>
      <c r="AW57" s="28"/>
      <c r="AX57" s="52">
        <f t="shared" si="69"/>
        <v>166.11161075106341</v>
      </c>
      <c r="AY57" s="52">
        <f t="shared" si="70"/>
        <v>143.93078395030275</v>
      </c>
      <c r="AZ57" s="19"/>
      <c r="BA57" s="19"/>
      <c r="BB57" s="53">
        <f t="shared" si="71"/>
        <v>360.31245754399947</v>
      </c>
      <c r="BC57" s="53">
        <f t="shared" si="72"/>
        <v>-18.015622877199974</v>
      </c>
      <c r="BD57" s="53">
        <f t="shared" si="72"/>
        <v>-3.7315103918297106</v>
      </c>
      <c r="BE57" s="53">
        <f t="shared" si="73"/>
        <v>-3589.7979220857628</v>
      </c>
      <c r="BF57" s="53">
        <f t="shared" si="74"/>
        <v>-3251.2325978107929</v>
      </c>
      <c r="BG57" s="53">
        <f t="shared" si="75"/>
        <v>22.301626338259382</v>
      </c>
      <c r="BH57" s="53">
        <f t="shared" si="41"/>
        <v>41.738367715128696</v>
      </c>
      <c r="BI57" s="53">
        <f t="shared" si="76"/>
        <v>-3187.1926037574049</v>
      </c>
    </row>
    <row r="58" spans="1:61" x14ac:dyDescent="0.2">
      <c r="A58" s="34"/>
      <c r="B58" s="89"/>
      <c r="C58" s="91"/>
      <c r="D58" s="19"/>
      <c r="E58" s="55">
        <f t="shared" si="45"/>
        <v>42</v>
      </c>
      <c r="F58" s="27">
        <f t="shared" si="46"/>
        <v>2413.9853551856495</v>
      </c>
      <c r="G58" s="27">
        <f t="shared" si="43"/>
        <v>120.69926775928248</v>
      </c>
      <c r="H58" s="28">
        <f t="shared" si="42"/>
        <v>25</v>
      </c>
      <c r="I58" s="27">
        <f t="shared" si="47"/>
        <v>100000</v>
      </c>
      <c r="J58" s="56">
        <f>'SPWL Reserve'!P50</f>
        <v>7.6059999999999999</v>
      </c>
      <c r="K58" s="52">
        <f t="shared" si="48"/>
        <v>760.6</v>
      </c>
      <c r="L58" s="28"/>
      <c r="M58" s="96">
        <f>'SPWL Reserve'!Q50*1000</f>
        <v>196.37191159883102</v>
      </c>
      <c r="N58" s="9">
        <v>0</v>
      </c>
      <c r="O58" s="30">
        <f t="shared" si="34"/>
        <v>0.14926041567318843</v>
      </c>
      <c r="P58" s="30">
        <f t="shared" si="49"/>
        <v>2.931055315178013E-2</v>
      </c>
      <c r="Q58" s="30">
        <f t="shared" si="50"/>
        <v>0</v>
      </c>
      <c r="R58" s="30">
        <f t="shared" si="51"/>
        <v>0.1199498625214083</v>
      </c>
      <c r="S58" s="28"/>
      <c r="T58" s="52">
        <f t="shared" si="52"/>
        <v>110.76615447107314</v>
      </c>
      <c r="U58" s="52">
        <f t="shared" si="44"/>
        <v>91.233865433783151</v>
      </c>
      <c r="V58" s="19"/>
      <c r="W58" s="19"/>
      <c r="X58" s="53">
        <f t="shared" si="53"/>
        <v>289.55721148321163</v>
      </c>
      <c r="Y58" s="53">
        <f t="shared" si="54"/>
        <v>-14.477860574160582</v>
      </c>
      <c r="Z58" s="53">
        <f t="shared" si="54"/>
        <v>-2.9987465630352075</v>
      </c>
      <c r="AA58" s="53">
        <f t="shared" si="55"/>
        <v>-2931.0553151780132</v>
      </c>
      <c r="AB58" s="53">
        <f t="shared" si="56"/>
        <v>-2658.9747108319971</v>
      </c>
      <c r="AC58" s="53">
        <f t="shared" si="57"/>
        <v>21.520712384296537</v>
      </c>
      <c r="AD58" s="53">
        <f t="shared" si="36"/>
        <v>31.676424201704382</v>
      </c>
      <c r="AE58" s="53">
        <f t="shared" si="58"/>
        <v>-2605.7775742459962</v>
      </c>
      <c r="AF58" s="19"/>
      <c r="AG58" s="46"/>
      <c r="AH58" s="19"/>
      <c r="AI58" s="55">
        <f t="shared" si="59"/>
        <v>42</v>
      </c>
      <c r="AJ58" s="27">
        <f t="shared" si="60"/>
        <v>2413.9853551856495</v>
      </c>
      <c r="AK58" s="27">
        <f t="shared" si="60"/>
        <v>120.69926775928248</v>
      </c>
      <c r="AL58" s="28">
        <f t="shared" si="61"/>
        <v>25</v>
      </c>
      <c r="AM58" s="27">
        <f t="shared" si="62"/>
        <v>100000</v>
      </c>
      <c r="AN58" s="56">
        <f t="shared" si="24"/>
        <v>7.6059999999999999</v>
      </c>
      <c r="AO58" s="52">
        <f t="shared" si="63"/>
        <v>760.6</v>
      </c>
      <c r="AP58" s="28"/>
      <c r="AQ58" s="9">
        <f>M58*'Lapse &amp; Death Age 46-55'!$B$32</f>
        <v>170.57335534062295</v>
      </c>
      <c r="AR58" s="9">
        <f t="shared" si="64"/>
        <v>0</v>
      </c>
      <c r="AS58" s="30">
        <f t="shared" si="65"/>
        <v>0.19395065887387516</v>
      </c>
      <c r="AT58" s="30">
        <f t="shared" si="66"/>
        <v>3.3082814654641454E-2</v>
      </c>
      <c r="AU58" s="30">
        <f t="shared" si="67"/>
        <v>0</v>
      </c>
      <c r="AV58" s="30">
        <f t="shared" si="68"/>
        <v>0.16086784421923372</v>
      </c>
      <c r="AW58" s="28"/>
      <c r="AX58" s="52">
        <f t="shared" si="69"/>
        <v>143.93078395030275</v>
      </c>
      <c r="AY58" s="52">
        <f t="shared" si="70"/>
        <v>122.35608231314917</v>
      </c>
      <c r="AZ58" s="19"/>
      <c r="BA58" s="19"/>
      <c r="BB58" s="53">
        <f t="shared" si="71"/>
        <v>289.55721148321163</v>
      </c>
      <c r="BC58" s="53">
        <f t="shared" si="72"/>
        <v>-14.477860574160582</v>
      </c>
      <c r="BD58" s="53">
        <f t="shared" si="72"/>
        <v>-2.9987465630352075</v>
      </c>
      <c r="BE58" s="53">
        <f t="shared" si="73"/>
        <v>-3308.2814654641456</v>
      </c>
      <c r="BF58" s="53">
        <f t="shared" si="74"/>
        <v>-3036.20086111813</v>
      </c>
      <c r="BG58" s="53">
        <f t="shared" si="75"/>
        <v>21.520712384296537</v>
      </c>
      <c r="BH58" s="53">
        <f t="shared" si="41"/>
        <v>34.3991120579267</v>
      </c>
      <c r="BI58" s="53">
        <f t="shared" si="76"/>
        <v>-2980.2810366759068</v>
      </c>
    </row>
    <row r="59" spans="1:61" x14ac:dyDescent="0.2">
      <c r="A59" s="34"/>
      <c r="B59" s="89"/>
      <c r="C59" s="91"/>
      <c r="D59" s="19"/>
      <c r="E59" s="55">
        <f t="shared" si="45"/>
        <v>43</v>
      </c>
      <c r="F59" s="27">
        <f t="shared" si="46"/>
        <v>2413.9853551856495</v>
      </c>
      <c r="G59" s="27">
        <f t="shared" si="43"/>
        <v>120.69926775928248</v>
      </c>
      <c r="H59" s="28">
        <f t="shared" si="42"/>
        <v>25</v>
      </c>
      <c r="I59" s="27">
        <f t="shared" si="47"/>
        <v>100000</v>
      </c>
      <c r="J59" s="56">
        <f>'SPWL Reserve'!P51</f>
        <v>7.782</v>
      </c>
      <c r="K59" s="52">
        <f t="shared" si="48"/>
        <v>778.2</v>
      </c>
      <c r="L59" s="28"/>
      <c r="M59" s="96">
        <f>'SPWL Reserve'!Q51*1000</f>
        <v>213.89645519453623</v>
      </c>
      <c r="N59" s="9">
        <v>0</v>
      </c>
      <c r="O59" s="30">
        <f t="shared" si="34"/>
        <v>0.1199498625214083</v>
      </c>
      <c r="P59" s="30">
        <f t="shared" si="49"/>
        <v>2.5656850394401191E-2</v>
      </c>
      <c r="Q59" s="30">
        <f t="shared" si="50"/>
        <v>0</v>
      </c>
      <c r="R59" s="30">
        <f t="shared" si="51"/>
        <v>9.4293012127007109E-2</v>
      </c>
      <c r="S59" s="28"/>
      <c r="T59" s="52">
        <f t="shared" si="52"/>
        <v>91.233865433783151</v>
      </c>
      <c r="U59" s="52">
        <f t="shared" si="44"/>
        <v>73.37882203723693</v>
      </c>
      <c r="V59" s="19"/>
      <c r="W59" s="19"/>
      <c r="X59" s="53">
        <f t="shared" si="53"/>
        <v>227.62195037093801</v>
      </c>
      <c r="Y59" s="53">
        <f t="shared" si="54"/>
        <v>-11.3810975185469</v>
      </c>
      <c r="Z59" s="53">
        <f t="shared" si="54"/>
        <v>-2.3573253031751777</v>
      </c>
      <c r="AA59" s="53">
        <f t="shared" si="55"/>
        <v>-2565.685039440119</v>
      </c>
      <c r="AB59" s="53">
        <f t="shared" si="56"/>
        <v>-2351.8015118909029</v>
      </c>
      <c r="AC59" s="53">
        <f t="shared" si="57"/>
        <v>20.182489146867187</v>
      </c>
      <c r="AD59" s="53">
        <f t="shared" si="36"/>
        <v>25.242485585356572</v>
      </c>
      <c r="AE59" s="53">
        <f t="shared" si="58"/>
        <v>-2306.3765371586792</v>
      </c>
      <c r="AF59" s="19"/>
      <c r="AG59" s="46"/>
      <c r="AH59" s="19"/>
      <c r="AI59" s="55">
        <f t="shared" si="59"/>
        <v>43</v>
      </c>
      <c r="AJ59" s="27">
        <f t="shared" si="60"/>
        <v>2413.9853551856495</v>
      </c>
      <c r="AK59" s="27">
        <f t="shared" si="60"/>
        <v>120.69926775928248</v>
      </c>
      <c r="AL59" s="28">
        <f t="shared" si="61"/>
        <v>25</v>
      </c>
      <c r="AM59" s="27">
        <f t="shared" si="62"/>
        <v>100000</v>
      </c>
      <c r="AN59" s="56">
        <f t="shared" si="24"/>
        <v>7.782</v>
      </c>
      <c r="AO59" s="52">
        <f t="shared" si="63"/>
        <v>778.2</v>
      </c>
      <c r="AP59" s="28"/>
      <c r="AQ59" s="9">
        <f>M59*'Lapse &amp; Death Age 46-55'!$B$32</f>
        <v>185.79559449689881</v>
      </c>
      <c r="AR59" s="9">
        <f t="shared" si="64"/>
        <v>0</v>
      </c>
      <c r="AS59" s="30">
        <f t="shared" si="65"/>
        <v>0.16086784421923372</v>
      </c>
      <c r="AT59" s="30">
        <f t="shared" si="66"/>
        <v>2.9888536752147036E-2</v>
      </c>
      <c r="AU59" s="30">
        <f t="shared" si="67"/>
        <v>0</v>
      </c>
      <c r="AV59" s="30">
        <f t="shared" si="68"/>
        <v>0.13097930746708669</v>
      </c>
      <c r="AW59" s="28"/>
      <c r="AX59" s="52">
        <f t="shared" si="69"/>
        <v>122.35608231314917</v>
      </c>
      <c r="AY59" s="52">
        <f t="shared" si="70"/>
        <v>101.92809707088686</v>
      </c>
      <c r="AZ59" s="19"/>
      <c r="BA59" s="19"/>
      <c r="BB59" s="53">
        <f t="shared" si="71"/>
        <v>227.62195037093801</v>
      </c>
      <c r="BC59" s="53">
        <f t="shared" si="72"/>
        <v>-11.3810975185469</v>
      </c>
      <c r="BD59" s="53">
        <f t="shared" si="72"/>
        <v>-2.3573253031751777</v>
      </c>
      <c r="BE59" s="53">
        <f t="shared" si="73"/>
        <v>-2988.8536752147038</v>
      </c>
      <c r="BF59" s="53">
        <f t="shared" si="74"/>
        <v>-2774.9701476654877</v>
      </c>
      <c r="BG59" s="53">
        <f t="shared" si="75"/>
        <v>20.182489146867187</v>
      </c>
      <c r="BH59" s="53">
        <f t="shared" si="41"/>
        <v>27.797499263686245</v>
      </c>
      <c r="BI59" s="53">
        <f t="shared" si="76"/>
        <v>-2726.990159254934</v>
      </c>
    </row>
    <row r="60" spans="1:61" x14ac:dyDescent="0.2">
      <c r="A60" s="34"/>
      <c r="B60" s="89"/>
      <c r="C60" s="91"/>
      <c r="D60" s="19"/>
      <c r="E60" s="55">
        <f t="shared" si="45"/>
        <v>44</v>
      </c>
      <c r="F60" s="27">
        <f t="shared" si="46"/>
        <v>2413.9853551856495</v>
      </c>
      <c r="G60" s="27">
        <f t="shared" si="43"/>
        <v>120.69926775928248</v>
      </c>
      <c r="H60" s="28">
        <f t="shared" si="42"/>
        <v>25</v>
      </c>
      <c r="I60" s="27">
        <f t="shared" si="47"/>
        <v>100000</v>
      </c>
      <c r="J60" s="56">
        <f>'SPWL Reserve'!P52</f>
        <v>7.9459999999999997</v>
      </c>
      <c r="K60" s="52">
        <f t="shared" si="48"/>
        <v>794.6</v>
      </c>
      <c r="L60" s="28"/>
      <c r="M60" s="96">
        <f>'SPWL Reserve'!Q52*1000</f>
        <v>232.40600338714106</v>
      </c>
      <c r="N60" s="9">
        <v>0</v>
      </c>
      <c r="O60" s="30">
        <f t="shared" si="34"/>
        <v>9.4293012127007109E-2</v>
      </c>
      <c r="P60" s="30">
        <f t="shared" si="49"/>
        <v>2.1914262095772949E-2</v>
      </c>
      <c r="Q60" s="30">
        <f t="shared" si="50"/>
        <v>0</v>
      </c>
      <c r="R60" s="30">
        <f t="shared" si="51"/>
        <v>7.237875003123416E-2</v>
      </c>
      <c r="S60" s="28"/>
      <c r="T60" s="52">
        <f t="shared" si="52"/>
        <v>73.37882203723693</v>
      </c>
      <c r="U60" s="52">
        <f t="shared" si="44"/>
        <v>57.512154774818661</v>
      </c>
      <c r="V60" s="19"/>
      <c r="W60" s="19"/>
      <c r="X60" s="53">
        <f t="shared" si="53"/>
        <v>174.72124260204214</v>
      </c>
      <c r="Y60" s="53">
        <f t="shared" si="54"/>
        <v>-8.7360621301021073</v>
      </c>
      <c r="Z60" s="53">
        <f t="shared" si="54"/>
        <v>-1.809468750780854</v>
      </c>
      <c r="AA60" s="53">
        <f t="shared" si="55"/>
        <v>-2191.4262095772947</v>
      </c>
      <c r="AB60" s="53">
        <f t="shared" si="56"/>
        <v>-2027.2504978561356</v>
      </c>
      <c r="AC60" s="53">
        <f t="shared" si="57"/>
        <v>18.419755578040085</v>
      </c>
      <c r="AD60" s="53">
        <f t="shared" si="36"/>
        <v>19.650859155735802</v>
      </c>
      <c r="AE60" s="53">
        <f t="shared" si="58"/>
        <v>-1989.1798831223596</v>
      </c>
      <c r="AF60" s="19"/>
      <c r="AG60" s="46"/>
      <c r="AH60" s="19"/>
      <c r="AI60" s="55">
        <f t="shared" si="59"/>
        <v>44</v>
      </c>
      <c r="AJ60" s="27">
        <f t="shared" si="60"/>
        <v>2413.9853551856495</v>
      </c>
      <c r="AK60" s="27">
        <f t="shared" si="60"/>
        <v>120.69926775928248</v>
      </c>
      <c r="AL60" s="28">
        <f t="shared" si="61"/>
        <v>25</v>
      </c>
      <c r="AM60" s="27">
        <f t="shared" si="62"/>
        <v>100000</v>
      </c>
      <c r="AN60" s="56">
        <f t="shared" si="24"/>
        <v>7.9459999999999997</v>
      </c>
      <c r="AO60" s="52">
        <f t="shared" si="63"/>
        <v>794.6</v>
      </c>
      <c r="AP60" s="28"/>
      <c r="AQ60" s="9">
        <f>M60*'Lapse &amp; Death Age 46-55'!$B$32</f>
        <v>201.87343228615197</v>
      </c>
      <c r="AR60" s="9">
        <f t="shared" si="64"/>
        <v>0</v>
      </c>
      <c r="AS60" s="30">
        <f t="shared" si="65"/>
        <v>0.13097930746708669</v>
      </c>
      <c r="AT60" s="30">
        <f t="shared" si="66"/>
        <v>2.6441242356844002E-2</v>
      </c>
      <c r="AU60" s="30">
        <f t="shared" si="67"/>
        <v>0</v>
      </c>
      <c r="AV60" s="30">
        <f t="shared" si="68"/>
        <v>0.10453806511024269</v>
      </c>
      <c r="AW60" s="28"/>
      <c r="AX60" s="52">
        <f t="shared" si="69"/>
        <v>101.92809707088686</v>
      </c>
      <c r="AY60" s="52">
        <f t="shared" si="70"/>
        <v>83.065946536598844</v>
      </c>
      <c r="AZ60" s="19"/>
      <c r="BA60" s="19"/>
      <c r="BB60" s="53">
        <f t="shared" si="71"/>
        <v>174.72124260204214</v>
      </c>
      <c r="BC60" s="53">
        <f t="shared" si="72"/>
        <v>-8.7360621301021073</v>
      </c>
      <c r="BD60" s="53">
        <f t="shared" si="72"/>
        <v>-1.809468750780854</v>
      </c>
      <c r="BE60" s="53">
        <f t="shared" si="73"/>
        <v>-2644.1242356844004</v>
      </c>
      <c r="BF60" s="53">
        <f t="shared" si="74"/>
        <v>-2479.9485239632413</v>
      </c>
      <c r="BG60" s="53">
        <f t="shared" si="75"/>
        <v>18.419755578040085</v>
      </c>
      <c r="BH60" s="53">
        <f t="shared" si="41"/>
        <v>21.99464425626741</v>
      </c>
      <c r="BI60" s="53">
        <f t="shared" si="76"/>
        <v>-2439.5341241289339</v>
      </c>
    </row>
    <row r="61" spans="1:61" x14ac:dyDescent="0.2">
      <c r="A61" s="34"/>
      <c r="B61" s="89"/>
      <c r="C61" s="91"/>
      <c r="D61" s="19"/>
      <c r="E61" s="55">
        <f t="shared" si="45"/>
        <v>45</v>
      </c>
      <c r="F61" s="27">
        <f t="shared" si="46"/>
        <v>2413.9853551856495</v>
      </c>
      <c r="G61" s="27">
        <f t="shared" si="43"/>
        <v>120.69926775928248</v>
      </c>
      <c r="H61" s="28">
        <f t="shared" si="42"/>
        <v>25</v>
      </c>
      <c r="I61" s="27">
        <f t="shared" si="47"/>
        <v>100000</v>
      </c>
      <c r="J61" s="56">
        <f>'SPWL Reserve'!P53</f>
        <v>8.0980000000000008</v>
      </c>
      <c r="K61" s="52">
        <f t="shared" si="48"/>
        <v>809.80000000000007</v>
      </c>
      <c r="L61" s="28"/>
      <c r="M61" s="96">
        <f>'SPWL Reserve'!Q53*1000</f>
        <v>251.80934606172806</v>
      </c>
      <c r="N61" s="9">
        <v>0</v>
      </c>
      <c r="O61" s="30">
        <f t="shared" si="34"/>
        <v>7.237875003123416E-2</v>
      </c>
      <c r="P61" s="30">
        <f t="shared" si="49"/>
        <v>1.8225645714130354E-2</v>
      </c>
      <c r="Q61" s="30">
        <f t="shared" si="50"/>
        <v>0</v>
      </c>
      <c r="R61" s="30">
        <f t="shared" si="51"/>
        <v>5.4153104317103809E-2</v>
      </c>
      <c r="S61" s="28"/>
      <c r="T61" s="52">
        <f t="shared" si="52"/>
        <v>57.512154774818661</v>
      </c>
      <c r="U61" s="52">
        <f t="shared" si="44"/>
        <v>43.853183875990666</v>
      </c>
      <c r="V61" s="19"/>
      <c r="W61" s="19"/>
      <c r="X61" s="53">
        <f t="shared" si="53"/>
        <v>130.72480075932936</v>
      </c>
      <c r="Y61" s="53">
        <f t="shared" si="54"/>
        <v>-6.5362400379664685</v>
      </c>
      <c r="Z61" s="53">
        <f t="shared" si="54"/>
        <v>-1.3538276079275953</v>
      </c>
      <c r="AA61" s="53">
        <f t="shared" si="55"/>
        <v>-1822.5645714130353</v>
      </c>
      <c r="AB61" s="53">
        <f t="shared" si="56"/>
        <v>-1699.7298382996</v>
      </c>
      <c r="AC61" s="53">
        <f t="shared" si="57"/>
        <v>16.312915660826423</v>
      </c>
      <c r="AD61" s="53">
        <f t="shared" si="36"/>
        <v>14.916926234866887</v>
      </c>
      <c r="AE61" s="53">
        <f t="shared" si="58"/>
        <v>-1668.4999964039068</v>
      </c>
      <c r="AF61" s="19"/>
      <c r="AG61" s="46"/>
      <c r="AH61" s="19"/>
      <c r="AI61" s="55">
        <f t="shared" si="59"/>
        <v>45</v>
      </c>
      <c r="AJ61" s="27">
        <f t="shared" si="60"/>
        <v>2413.9853551856495</v>
      </c>
      <c r="AK61" s="27">
        <f t="shared" si="60"/>
        <v>120.69926775928248</v>
      </c>
      <c r="AL61" s="28">
        <f t="shared" si="61"/>
        <v>25</v>
      </c>
      <c r="AM61" s="27">
        <f t="shared" si="62"/>
        <v>100000</v>
      </c>
      <c r="AN61" s="56">
        <f t="shared" si="24"/>
        <v>8.0980000000000008</v>
      </c>
      <c r="AO61" s="52">
        <f t="shared" si="63"/>
        <v>809.80000000000007</v>
      </c>
      <c r="AP61" s="28"/>
      <c r="AQ61" s="9">
        <f>M61*'Lapse &amp; Death Age 46-55'!$B$32</f>
        <v>218.72764141352243</v>
      </c>
      <c r="AR61" s="9">
        <f t="shared" si="64"/>
        <v>0</v>
      </c>
      <c r="AS61" s="30">
        <f t="shared" si="65"/>
        <v>0.10453806511024269</v>
      </c>
      <c r="AT61" s="30">
        <f t="shared" si="66"/>
        <v>2.2865364419496621E-2</v>
      </c>
      <c r="AU61" s="30">
        <f t="shared" si="67"/>
        <v>0</v>
      </c>
      <c r="AV61" s="30">
        <f t="shared" si="68"/>
        <v>8.1672700690746072E-2</v>
      </c>
      <c r="AW61" s="28"/>
      <c r="AX61" s="52">
        <f t="shared" si="69"/>
        <v>83.065946536598844</v>
      </c>
      <c r="AY61" s="52">
        <f t="shared" si="70"/>
        <v>66.138553019366171</v>
      </c>
      <c r="AZ61" s="19"/>
      <c r="BA61" s="19"/>
      <c r="BB61" s="53">
        <f t="shared" si="71"/>
        <v>130.72480075932936</v>
      </c>
      <c r="BC61" s="53">
        <f t="shared" si="72"/>
        <v>-6.5362400379664685</v>
      </c>
      <c r="BD61" s="53">
        <f t="shared" si="72"/>
        <v>-1.3538276079275953</v>
      </c>
      <c r="BE61" s="53">
        <f t="shared" si="73"/>
        <v>-2286.5364419496623</v>
      </c>
      <c r="BF61" s="53">
        <f t="shared" si="74"/>
        <v>-2163.7017088362268</v>
      </c>
      <c r="BG61" s="53">
        <f t="shared" si="75"/>
        <v>16.312915660826423</v>
      </c>
      <c r="BH61" s="53">
        <f t="shared" si="41"/>
        <v>17.014793740180231</v>
      </c>
      <c r="BI61" s="53">
        <f t="shared" si="76"/>
        <v>-2130.37399943522</v>
      </c>
    </row>
    <row r="62" spans="1:61" x14ac:dyDescent="0.2">
      <c r="A62" s="34"/>
      <c r="B62" s="89"/>
      <c r="C62" s="91"/>
      <c r="D62" s="19"/>
      <c r="E62" s="55">
        <f t="shared" si="45"/>
        <v>46</v>
      </c>
      <c r="F62" s="27">
        <f t="shared" si="46"/>
        <v>2413.9853551856495</v>
      </c>
      <c r="G62" s="27">
        <f t="shared" si="43"/>
        <v>120.69926775928248</v>
      </c>
      <c r="H62" s="28">
        <f t="shared" si="42"/>
        <v>25</v>
      </c>
      <c r="I62" s="27">
        <f t="shared" si="47"/>
        <v>100000</v>
      </c>
      <c r="J62" s="56">
        <f>'SPWL Reserve'!P54</f>
        <v>8.2349999999999994</v>
      </c>
      <c r="K62" s="52">
        <f t="shared" si="48"/>
        <v>823.5</v>
      </c>
      <c r="L62" s="28"/>
      <c r="M62" s="96">
        <f>'SPWL Reserve'!Q54*1000</f>
        <v>272.05891244663275</v>
      </c>
      <c r="N62" s="9">
        <v>0</v>
      </c>
      <c r="O62" s="30">
        <f t="shared" si="34"/>
        <v>5.4153104317103809E-2</v>
      </c>
      <c r="P62" s="30">
        <f t="shared" si="49"/>
        <v>1.4732834666120315E-2</v>
      </c>
      <c r="Q62" s="30">
        <f t="shared" si="50"/>
        <v>0</v>
      </c>
      <c r="R62" s="30">
        <f t="shared" si="51"/>
        <v>3.9420269650983497E-2</v>
      </c>
      <c r="S62" s="28"/>
      <c r="T62" s="52">
        <f t="shared" si="52"/>
        <v>43.853183875990666</v>
      </c>
      <c r="U62" s="52">
        <f t="shared" si="44"/>
        <v>32.462592057584907</v>
      </c>
      <c r="V62" s="19"/>
      <c r="W62" s="19"/>
      <c r="X62" s="53">
        <f t="shared" si="53"/>
        <v>95.159953634943477</v>
      </c>
      <c r="Y62" s="53">
        <f t="shared" si="54"/>
        <v>-4.7579976817471739</v>
      </c>
      <c r="Z62" s="53">
        <f t="shared" si="54"/>
        <v>-0.98550674127458748</v>
      </c>
      <c r="AA62" s="53">
        <f t="shared" si="55"/>
        <v>-1473.2834666120316</v>
      </c>
      <c r="AB62" s="53">
        <f t="shared" si="56"/>
        <v>-1383.8670174001099</v>
      </c>
      <c r="AC62" s="53">
        <f t="shared" si="57"/>
        <v>14.01723037015844</v>
      </c>
      <c r="AD62" s="53">
        <f t="shared" si="36"/>
        <v>11.021827910885731</v>
      </c>
      <c r="AE62" s="53">
        <f t="shared" si="58"/>
        <v>-1358.8279591190658</v>
      </c>
      <c r="AF62" s="19"/>
      <c r="AG62" s="46"/>
      <c r="AH62" s="19"/>
      <c r="AI62" s="55">
        <f t="shared" si="59"/>
        <v>46</v>
      </c>
      <c r="AJ62" s="27">
        <f t="shared" si="60"/>
        <v>2413.9853551856495</v>
      </c>
      <c r="AK62" s="27">
        <f t="shared" si="60"/>
        <v>120.69926775928248</v>
      </c>
      <c r="AL62" s="28">
        <f t="shared" si="61"/>
        <v>25</v>
      </c>
      <c r="AM62" s="27">
        <f t="shared" si="62"/>
        <v>100000</v>
      </c>
      <c r="AN62" s="56">
        <f t="shared" si="24"/>
        <v>8.2349999999999994</v>
      </c>
      <c r="AO62" s="52">
        <f t="shared" si="63"/>
        <v>823.5</v>
      </c>
      <c r="AP62" s="28"/>
      <c r="AQ62" s="9">
        <f>M62*'Lapse &amp; Death Age 46-55'!$B$32</f>
        <v>236.31690076504387</v>
      </c>
      <c r="AR62" s="9">
        <f t="shared" si="64"/>
        <v>0</v>
      </c>
      <c r="AS62" s="30">
        <f t="shared" si="65"/>
        <v>8.1672700690746072E-2</v>
      </c>
      <c r="AT62" s="30">
        <f t="shared" si="66"/>
        <v>1.9300639504348169E-2</v>
      </c>
      <c r="AU62" s="30">
        <f t="shared" si="67"/>
        <v>0</v>
      </c>
      <c r="AV62" s="30">
        <f t="shared" si="68"/>
        <v>6.2372061186397904E-2</v>
      </c>
      <c r="AW62" s="28"/>
      <c r="AX62" s="52">
        <f t="shared" si="69"/>
        <v>66.138553019366171</v>
      </c>
      <c r="AY62" s="52">
        <f t="shared" si="70"/>
        <v>51.363392386998676</v>
      </c>
      <c r="AZ62" s="19"/>
      <c r="BA62" s="19"/>
      <c r="BB62" s="53">
        <f t="shared" si="71"/>
        <v>95.159953634943477</v>
      </c>
      <c r="BC62" s="53">
        <f t="shared" si="72"/>
        <v>-4.7579976817471739</v>
      </c>
      <c r="BD62" s="53">
        <f t="shared" si="72"/>
        <v>-0.98550674127458748</v>
      </c>
      <c r="BE62" s="53">
        <f t="shared" si="73"/>
        <v>-1930.0639504348169</v>
      </c>
      <c r="BF62" s="53">
        <f t="shared" si="74"/>
        <v>-1840.6475012228952</v>
      </c>
      <c r="BG62" s="53">
        <f t="shared" si="75"/>
        <v>14.01723037015844</v>
      </c>
      <c r="BH62" s="53">
        <f t="shared" si="41"/>
        <v>12.851370555892526</v>
      </c>
      <c r="BI62" s="53">
        <f t="shared" si="76"/>
        <v>-1813.7789002968443</v>
      </c>
    </row>
    <row r="63" spans="1:61" x14ac:dyDescent="0.2">
      <c r="A63" s="34"/>
      <c r="B63" s="89"/>
      <c r="C63" s="91"/>
      <c r="D63" s="19"/>
      <c r="E63" s="55">
        <f t="shared" si="45"/>
        <v>47</v>
      </c>
      <c r="F63" s="27">
        <f t="shared" si="46"/>
        <v>2413.9853551856495</v>
      </c>
      <c r="G63" s="27">
        <f t="shared" si="43"/>
        <v>120.69926775928248</v>
      </c>
      <c r="H63" s="28">
        <f t="shared" si="42"/>
        <v>25</v>
      </c>
      <c r="I63" s="27">
        <f t="shared" si="47"/>
        <v>100000</v>
      </c>
      <c r="J63" s="56">
        <f>'SPWL Reserve'!P55</f>
        <v>8.3569999999999993</v>
      </c>
      <c r="K63" s="52">
        <f t="shared" si="48"/>
        <v>835.69999999999993</v>
      </c>
      <c r="L63" s="28"/>
      <c r="M63" s="96">
        <f>'SPWL Reserve'!Q55*1000</f>
        <v>293.18193261069382</v>
      </c>
      <c r="N63" s="9">
        <v>0</v>
      </c>
      <c r="O63" s="30">
        <f t="shared" si="34"/>
        <v>3.9420269650983497E-2</v>
      </c>
      <c r="P63" s="30">
        <f t="shared" si="49"/>
        <v>1.1557310840310022E-2</v>
      </c>
      <c r="Q63" s="30">
        <f t="shared" si="50"/>
        <v>0</v>
      </c>
      <c r="R63" s="30">
        <f t="shared" si="51"/>
        <v>2.7862958810673473E-2</v>
      </c>
      <c r="S63" s="28"/>
      <c r="T63" s="52">
        <f t="shared" si="52"/>
        <v>32.462592057584907</v>
      </c>
      <c r="U63" s="52">
        <f t="shared" si="44"/>
        <v>23.28507467807982</v>
      </c>
      <c r="V63" s="19"/>
      <c r="W63" s="19"/>
      <c r="X63" s="53">
        <f t="shared" si="53"/>
        <v>67.260774521106725</v>
      </c>
      <c r="Y63" s="53">
        <f t="shared" si="54"/>
        <v>-3.3630387260553363</v>
      </c>
      <c r="Z63" s="53">
        <f t="shared" si="54"/>
        <v>-0.69657397026683687</v>
      </c>
      <c r="AA63" s="53">
        <f t="shared" si="55"/>
        <v>-1155.7310840310022</v>
      </c>
      <c r="AB63" s="53">
        <f t="shared" si="56"/>
        <v>-1092.5299222062176</v>
      </c>
      <c r="AC63" s="53">
        <f t="shared" si="57"/>
        <v>11.65156205780808</v>
      </c>
      <c r="AD63" s="53">
        <f t="shared" si="36"/>
        <v>7.9108103598831008</v>
      </c>
      <c r="AE63" s="53">
        <f t="shared" si="58"/>
        <v>-1072.9675497885264</v>
      </c>
      <c r="AF63" s="19"/>
      <c r="AG63" s="46"/>
      <c r="AH63" s="19"/>
      <c r="AI63" s="55">
        <f t="shared" si="59"/>
        <v>47</v>
      </c>
      <c r="AJ63" s="27">
        <f t="shared" si="60"/>
        <v>2413.9853551856495</v>
      </c>
      <c r="AK63" s="27">
        <f t="shared" si="60"/>
        <v>120.69926775928248</v>
      </c>
      <c r="AL63" s="28">
        <f t="shared" si="61"/>
        <v>25</v>
      </c>
      <c r="AM63" s="27">
        <f t="shared" si="62"/>
        <v>100000</v>
      </c>
      <c r="AN63" s="56">
        <f t="shared" si="24"/>
        <v>8.3569999999999993</v>
      </c>
      <c r="AO63" s="52">
        <f t="shared" si="63"/>
        <v>835.69999999999993</v>
      </c>
      <c r="AP63" s="28"/>
      <c r="AQ63" s="9">
        <f>M63*'Lapse &amp; Death Age 46-55'!$B$32</f>
        <v>254.66486303203126</v>
      </c>
      <c r="AR63" s="9">
        <f t="shared" si="64"/>
        <v>0</v>
      </c>
      <c r="AS63" s="30">
        <f t="shared" si="65"/>
        <v>6.2372061186397904E-2</v>
      </c>
      <c r="AT63" s="30">
        <f t="shared" si="66"/>
        <v>1.5883972419059495E-2</v>
      </c>
      <c r="AU63" s="30">
        <f t="shared" si="67"/>
        <v>0</v>
      </c>
      <c r="AV63" s="30">
        <f t="shared" si="68"/>
        <v>4.6488088767338412E-2</v>
      </c>
      <c r="AW63" s="28"/>
      <c r="AX63" s="52">
        <f t="shared" si="69"/>
        <v>51.363392386998676</v>
      </c>
      <c r="AY63" s="52">
        <f t="shared" si="70"/>
        <v>38.850095782864706</v>
      </c>
      <c r="AZ63" s="19"/>
      <c r="BA63" s="19"/>
      <c r="BB63" s="53">
        <f t="shared" si="71"/>
        <v>67.260774521106725</v>
      </c>
      <c r="BC63" s="53">
        <f t="shared" si="72"/>
        <v>-3.3630387260553363</v>
      </c>
      <c r="BD63" s="53">
        <f t="shared" si="72"/>
        <v>-0.69657397026683687</v>
      </c>
      <c r="BE63" s="53">
        <f t="shared" si="73"/>
        <v>-1588.3972419059496</v>
      </c>
      <c r="BF63" s="53">
        <f t="shared" si="74"/>
        <v>-1525.1960800811651</v>
      </c>
      <c r="BG63" s="53">
        <f t="shared" si="75"/>
        <v>11.65156205780808</v>
      </c>
      <c r="BH63" s="53">
        <f t="shared" si="41"/>
        <v>9.4624929909827991</v>
      </c>
      <c r="BI63" s="53">
        <f t="shared" si="76"/>
        <v>-1504.0820250323741</v>
      </c>
    </row>
    <row r="64" spans="1:61" x14ac:dyDescent="0.2">
      <c r="A64" s="34"/>
      <c r="B64" s="89"/>
      <c r="C64" s="91"/>
      <c r="D64" s="19"/>
      <c r="E64" s="55">
        <f t="shared" si="45"/>
        <v>48</v>
      </c>
      <c r="F64" s="27">
        <f t="shared" si="46"/>
        <v>2413.9853551856495</v>
      </c>
      <c r="G64" s="27">
        <f t="shared" si="43"/>
        <v>120.69926775928248</v>
      </c>
      <c r="H64" s="28">
        <f t="shared" si="42"/>
        <v>25</v>
      </c>
      <c r="I64" s="27">
        <f t="shared" si="47"/>
        <v>100000</v>
      </c>
      <c r="J64" s="56">
        <f>'SPWL Reserve'!P56</f>
        <v>8.4629999999999992</v>
      </c>
      <c r="K64" s="52">
        <f t="shared" si="48"/>
        <v>846.29999999999984</v>
      </c>
      <c r="L64" s="28"/>
      <c r="M64" s="96">
        <f>'SPWL Reserve'!Q56*1000</f>
        <v>315.01121529154761</v>
      </c>
      <c r="N64" s="9">
        <v>0</v>
      </c>
      <c r="O64" s="30">
        <f t="shared" si="34"/>
        <v>2.7862958810673473E-2</v>
      </c>
      <c r="P64" s="30">
        <f t="shared" si="49"/>
        <v>8.7771445165685854E-3</v>
      </c>
      <c r="Q64" s="30">
        <f t="shared" si="50"/>
        <v>0</v>
      </c>
      <c r="R64" s="30">
        <f t="shared" si="51"/>
        <v>1.9085814294104886E-2</v>
      </c>
      <c r="S64" s="28"/>
      <c r="T64" s="52">
        <f t="shared" si="52"/>
        <v>23.28507467807982</v>
      </c>
      <c r="U64" s="52">
        <f t="shared" si="44"/>
        <v>16.152324637100961</v>
      </c>
      <c r="V64" s="19"/>
      <c r="W64" s="19"/>
      <c r="X64" s="53">
        <f t="shared" si="53"/>
        <v>46.072876197762128</v>
      </c>
      <c r="Y64" s="53">
        <f t="shared" si="54"/>
        <v>-2.3036438098881065</v>
      </c>
      <c r="Z64" s="53">
        <f t="shared" si="54"/>
        <v>-0.47714535735262215</v>
      </c>
      <c r="AA64" s="53">
        <f t="shared" si="55"/>
        <v>-877.7144516568585</v>
      </c>
      <c r="AB64" s="53">
        <f t="shared" si="56"/>
        <v>-834.42236462633707</v>
      </c>
      <c r="AC64" s="53">
        <f t="shared" si="57"/>
        <v>9.3630973058539464</v>
      </c>
      <c r="AD64" s="53">
        <f t="shared" si="36"/>
        <v>5.5048993588248543</v>
      </c>
      <c r="AE64" s="53">
        <f t="shared" si="58"/>
        <v>-819.55436796165827</v>
      </c>
      <c r="AF64" s="19"/>
      <c r="AG64" s="46"/>
      <c r="AH64" s="19"/>
      <c r="AI64" s="55">
        <f t="shared" si="59"/>
        <v>48</v>
      </c>
      <c r="AJ64" s="27">
        <f t="shared" si="60"/>
        <v>2413.9853551856495</v>
      </c>
      <c r="AK64" s="27">
        <f t="shared" si="60"/>
        <v>120.69926775928248</v>
      </c>
      <c r="AL64" s="28">
        <f t="shared" si="61"/>
        <v>25</v>
      </c>
      <c r="AM64" s="27">
        <f t="shared" si="62"/>
        <v>100000</v>
      </c>
      <c r="AN64" s="56">
        <f t="shared" si="24"/>
        <v>8.4629999999999992</v>
      </c>
      <c r="AO64" s="52">
        <f t="shared" si="63"/>
        <v>846.29999999999984</v>
      </c>
      <c r="AP64" s="28"/>
      <c r="AQ64" s="9">
        <f>M64*'Lapse &amp; Death Age 46-55'!$B$32</f>
        <v>273.62630187140519</v>
      </c>
      <c r="AR64" s="9">
        <f t="shared" si="64"/>
        <v>0</v>
      </c>
      <c r="AS64" s="30">
        <f t="shared" si="65"/>
        <v>4.6488088767338412E-2</v>
      </c>
      <c r="AT64" s="30">
        <f t="shared" si="66"/>
        <v>1.2720363810476421E-2</v>
      </c>
      <c r="AU64" s="30">
        <f t="shared" si="67"/>
        <v>0</v>
      </c>
      <c r="AV64" s="30">
        <f t="shared" si="68"/>
        <v>3.3767724956861991E-2</v>
      </c>
      <c r="AW64" s="28"/>
      <c r="AX64" s="52">
        <f t="shared" si="69"/>
        <v>38.850095782864706</v>
      </c>
      <c r="AY64" s="52">
        <f t="shared" si="70"/>
        <v>28.577625630992298</v>
      </c>
      <c r="AZ64" s="19"/>
      <c r="BA64" s="19"/>
      <c r="BB64" s="53">
        <f t="shared" si="71"/>
        <v>46.072876197762128</v>
      </c>
      <c r="BC64" s="53">
        <f t="shared" si="72"/>
        <v>-2.3036438098881065</v>
      </c>
      <c r="BD64" s="53">
        <f t="shared" si="72"/>
        <v>-0.47714535735262215</v>
      </c>
      <c r="BE64" s="53">
        <f t="shared" si="73"/>
        <v>-1272.036381047642</v>
      </c>
      <c r="BF64" s="53">
        <f t="shared" si="74"/>
        <v>-1228.7442940171206</v>
      </c>
      <c r="BG64" s="53">
        <f t="shared" si="75"/>
        <v>9.3630973058539464</v>
      </c>
      <c r="BH64" s="53">
        <f t="shared" si="41"/>
        <v>6.7827274126670627</v>
      </c>
      <c r="BI64" s="53">
        <f t="shared" si="76"/>
        <v>-1212.5984692985996</v>
      </c>
    </row>
    <row r="65" spans="1:61" x14ac:dyDescent="0.2">
      <c r="A65" s="34"/>
      <c r="B65" s="89"/>
      <c r="C65" s="91"/>
      <c r="D65" s="19"/>
      <c r="E65" s="55">
        <f t="shared" si="45"/>
        <v>49</v>
      </c>
      <c r="F65" s="27">
        <f t="shared" si="46"/>
        <v>2413.9853551856495</v>
      </c>
      <c r="G65" s="27">
        <f t="shared" si="43"/>
        <v>120.69926775928248</v>
      </c>
      <c r="H65" s="28">
        <f t="shared" si="42"/>
        <v>25</v>
      </c>
      <c r="I65" s="27">
        <f t="shared" si="47"/>
        <v>100000</v>
      </c>
      <c r="J65" s="56">
        <f>'SPWL Reserve'!P57</f>
        <v>8.5500000000000007</v>
      </c>
      <c r="K65" s="52">
        <f t="shared" si="48"/>
        <v>855.00000000000011</v>
      </c>
      <c r="L65" s="28"/>
      <c r="M65" s="96">
        <f>'SPWL Reserve'!Q57*1000</f>
        <v>337.52251871948664</v>
      </c>
      <c r="N65" s="9">
        <v>0</v>
      </c>
      <c r="O65" s="30">
        <f t="shared" si="34"/>
        <v>1.9085814294104886E-2</v>
      </c>
      <c r="P65" s="30">
        <f t="shared" si="49"/>
        <v>6.4418921123586617E-3</v>
      </c>
      <c r="Q65" s="30">
        <f t="shared" si="50"/>
        <v>0</v>
      </c>
      <c r="R65" s="30">
        <f t="shared" si="51"/>
        <v>1.2643922181746224E-2</v>
      </c>
      <c r="S65" s="28"/>
      <c r="T65" s="52">
        <f t="shared" si="52"/>
        <v>16.152324637100961</v>
      </c>
      <c r="U65" s="52">
        <f t="shared" si="44"/>
        <v>10.810553465393022</v>
      </c>
      <c r="V65" s="19"/>
      <c r="W65" s="19"/>
      <c r="X65" s="53">
        <f t="shared" si="53"/>
        <v>30.522242978842371</v>
      </c>
      <c r="Y65" s="53">
        <f t="shared" si="54"/>
        <v>-1.5261121489421186</v>
      </c>
      <c r="Z65" s="53">
        <f t="shared" si="54"/>
        <v>-0.31609805454365558</v>
      </c>
      <c r="AA65" s="53">
        <f t="shared" si="55"/>
        <v>-644.1892112358662</v>
      </c>
      <c r="AB65" s="53">
        <f t="shared" si="56"/>
        <v>-615.50917846050959</v>
      </c>
      <c r="AC65" s="53">
        <f t="shared" si="57"/>
        <v>7.2620508200132798</v>
      </c>
      <c r="AD65" s="53">
        <f t="shared" si="36"/>
        <v>3.7065136368908953</v>
      </c>
      <c r="AE65" s="53">
        <f t="shared" si="58"/>
        <v>-604.54061400360536</v>
      </c>
      <c r="AF65" s="19"/>
      <c r="AG65" s="46"/>
      <c r="AH65" s="19"/>
      <c r="AI65" s="55">
        <f t="shared" si="59"/>
        <v>49</v>
      </c>
      <c r="AJ65" s="27">
        <f t="shared" si="60"/>
        <v>2413.9853551856495</v>
      </c>
      <c r="AK65" s="27">
        <f t="shared" si="60"/>
        <v>120.69926775928248</v>
      </c>
      <c r="AL65" s="28">
        <f t="shared" si="61"/>
        <v>25</v>
      </c>
      <c r="AM65" s="27">
        <f t="shared" si="62"/>
        <v>100000</v>
      </c>
      <c r="AN65" s="56">
        <f t="shared" si="24"/>
        <v>8.5500000000000007</v>
      </c>
      <c r="AO65" s="52">
        <f t="shared" si="63"/>
        <v>855.00000000000011</v>
      </c>
      <c r="AP65" s="28"/>
      <c r="AQ65" s="9">
        <f>M65*'Lapse &amp; Death Age 46-55'!$B$32</f>
        <v>293.18016030019533</v>
      </c>
      <c r="AR65" s="9">
        <f t="shared" si="64"/>
        <v>0</v>
      </c>
      <c r="AS65" s="30">
        <f t="shared" si="65"/>
        <v>3.3767724956861991E-2</v>
      </c>
      <c r="AT65" s="30">
        <f t="shared" si="66"/>
        <v>9.9000270158257041E-3</v>
      </c>
      <c r="AU65" s="30">
        <f t="shared" si="67"/>
        <v>0</v>
      </c>
      <c r="AV65" s="30">
        <f t="shared" si="68"/>
        <v>2.3867697941036287E-2</v>
      </c>
      <c r="AW65" s="28"/>
      <c r="AX65" s="52">
        <f t="shared" si="69"/>
        <v>28.577625630992298</v>
      </c>
      <c r="AY65" s="52">
        <f t="shared" si="70"/>
        <v>20.40688173958603</v>
      </c>
      <c r="AZ65" s="19"/>
      <c r="BA65" s="19"/>
      <c r="BB65" s="53">
        <f t="shared" si="71"/>
        <v>30.522242978842371</v>
      </c>
      <c r="BC65" s="53">
        <f t="shared" si="72"/>
        <v>-1.5261121489421186</v>
      </c>
      <c r="BD65" s="53">
        <f t="shared" si="72"/>
        <v>-0.31609805454365558</v>
      </c>
      <c r="BE65" s="53">
        <f t="shared" si="73"/>
        <v>-990.00270158257035</v>
      </c>
      <c r="BF65" s="53">
        <f t="shared" si="74"/>
        <v>-961.32266880721374</v>
      </c>
      <c r="BG65" s="53">
        <f t="shared" si="75"/>
        <v>7.2620508200132798</v>
      </c>
      <c r="BH65" s="53">
        <f t="shared" si="41"/>
        <v>4.7265828086922053</v>
      </c>
      <c r="BI65" s="53">
        <f t="shared" si="76"/>
        <v>-949.3340351785082</v>
      </c>
    </row>
    <row r="66" spans="1:61" x14ac:dyDescent="0.2">
      <c r="A66" s="34"/>
      <c r="B66" s="89"/>
      <c r="C66" s="91"/>
      <c r="D66" s="19"/>
      <c r="E66" s="55">
        <f t="shared" si="45"/>
        <v>50</v>
      </c>
      <c r="F66" s="27">
        <f t="shared" si="46"/>
        <v>2413.9853551856495</v>
      </c>
      <c r="G66" s="27">
        <f t="shared" si="43"/>
        <v>120.69926775928248</v>
      </c>
      <c r="H66" s="28">
        <f t="shared" si="42"/>
        <v>25</v>
      </c>
      <c r="I66" s="27">
        <f t="shared" si="47"/>
        <v>100000</v>
      </c>
      <c r="J66" s="56">
        <f>'SPWL Reserve'!P58</f>
        <v>8.6180000000000003</v>
      </c>
      <c r="K66" s="52">
        <f t="shared" si="48"/>
        <v>861.8</v>
      </c>
      <c r="L66" s="28"/>
      <c r="M66" s="96">
        <f>'SPWL Reserve'!Q58*1000</f>
        <v>360.69956359931388</v>
      </c>
      <c r="N66" s="9">
        <v>0</v>
      </c>
      <c r="O66" s="30">
        <f t="shared" si="34"/>
        <v>1.2643922181746224E-2</v>
      </c>
      <c r="P66" s="30">
        <f t="shared" si="49"/>
        <v>4.5606572131395478E-3</v>
      </c>
      <c r="Q66" s="30">
        <f t="shared" si="50"/>
        <v>0</v>
      </c>
      <c r="R66" s="30">
        <f t="shared" si="51"/>
        <v>8.0832649686066772E-3</v>
      </c>
      <c r="S66" s="28"/>
      <c r="T66" s="52">
        <f t="shared" si="52"/>
        <v>10.810553465393022</v>
      </c>
      <c r="U66" s="52">
        <f t="shared" si="44"/>
        <v>6.9661577499452338</v>
      </c>
      <c r="V66" s="19"/>
      <c r="W66" s="19"/>
      <c r="X66" s="53">
        <f t="shared" si="53"/>
        <v>19.512883256301709</v>
      </c>
      <c r="Y66" s="53">
        <f t="shared" si="54"/>
        <v>-0.97564416281508537</v>
      </c>
      <c r="Z66" s="53">
        <f t="shared" si="54"/>
        <v>-0.20208162421516693</v>
      </c>
      <c r="AA66" s="53">
        <f t="shared" si="55"/>
        <v>-456.06572131395478</v>
      </c>
      <c r="AB66" s="53">
        <f t="shared" si="56"/>
        <v>-437.73056384468333</v>
      </c>
      <c r="AC66" s="53">
        <f t="shared" si="57"/>
        <v>5.4218390852307827</v>
      </c>
      <c r="AD66" s="53">
        <f t="shared" si="36"/>
        <v>2.4093403020539177</v>
      </c>
      <c r="AE66" s="53">
        <f t="shared" si="58"/>
        <v>-429.89938445739864</v>
      </c>
      <c r="AF66" s="19"/>
      <c r="AG66" s="46"/>
      <c r="AH66" s="19"/>
      <c r="AI66" s="55">
        <f t="shared" si="59"/>
        <v>50</v>
      </c>
      <c r="AJ66" s="27">
        <f t="shared" si="60"/>
        <v>2413.9853551856495</v>
      </c>
      <c r="AK66" s="27">
        <f t="shared" si="60"/>
        <v>120.69926775928248</v>
      </c>
      <c r="AL66" s="28">
        <f t="shared" si="61"/>
        <v>25</v>
      </c>
      <c r="AM66" s="27">
        <f t="shared" si="62"/>
        <v>100000</v>
      </c>
      <c r="AN66" s="56">
        <f t="shared" si="24"/>
        <v>8.6180000000000003</v>
      </c>
      <c r="AO66" s="52">
        <f t="shared" si="63"/>
        <v>861.8</v>
      </c>
      <c r="AP66" s="28"/>
      <c r="AQ66" s="9">
        <f>M66*'Lapse &amp; Death Age 46-55'!$B$32</f>
        <v>313.31229773189034</v>
      </c>
      <c r="AR66" s="9">
        <f t="shared" si="64"/>
        <v>0</v>
      </c>
      <c r="AS66" s="30">
        <f t="shared" si="65"/>
        <v>2.3867697941036287E-2</v>
      </c>
      <c r="AT66" s="30">
        <f t="shared" si="66"/>
        <v>7.4780432834767874E-3</v>
      </c>
      <c r="AU66" s="30">
        <f t="shared" si="67"/>
        <v>0</v>
      </c>
      <c r="AV66" s="30">
        <f t="shared" si="68"/>
        <v>1.63896546575595E-2</v>
      </c>
      <c r="AW66" s="28"/>
      <c r="AX66" s="52">
        <f t="shared" si="69"/>
        <v>20.40688173958603</v>
      </c>
      <c r="AY66" s="52">
        <f t="shared" si="70"/>
        <v>14.124604383884776</v>
      </c>
      <c r="AZ66" s="19"/>
      <c r="BA66" s="19"/>
      <c r="BB66" s="53">
        <f t="shared" si="71"/>
        <v>19.512883256301709</v>
      </c>
      <c r="BC66" s="53">
        <f t="shared" si="72"/>
        <v>-0.97564416281508537</v>
      </c>
      <c r="BD66" s="53">
        <f t="shared" si="72"/>
        <v>-0.20208162421516693</v>
      </c>
      <c r="BE66" s="53">
        <f t="shared" si="73"/>
        <v>-747.80432834767873</v>
      </c>
      <c r="BF66" s="53">
        <f t="shared" si="74"/>
        <v>-729.46917087840723</v>
      </c>
      <c r="BG66" s="53">
        <f t="shared" si="75"/>
        <v>5.4218390852307827</v>
      </c>
      <c r="BH66" s="53">
        <f t="shared" si="41"/>
        <v>3.1971617511924202</v>
      </c>
      <c r="BI66" s="53">
        <f t="shared" si="76"/>
        <v>-720.85017004198403</v>
      </c>
    </row>
    <row r="67" spans="1:61" x14ac:dyDescent="0.2">
      <c r="A67" s="34"/>
      <c r="B67" s="89"/>
      <c r="C67" s="91"/>
      <c r="D67" s="19"/>
      <c r="E67" s="55">
        <f t="shared" si="45"/>
        <v>51</v>
      </c>
      <c r="F67" s="27">
        <f t="shared" si="46"/>
        <v>2413.9853551856495</v>
      </c>
      <c r="G67" s="27">
        <f t="shared" si="43"/>
        <v>120.69926775928248</v>
      </c>
      <c r="H67" s="28">
        <f t="shared" si="42"/>
        <v>25</v>
      </c>
      <c r="I67" s="27">
        <f t="shared" si="47"/>
        <v>100000</v>
      </c>
      <c r="J67" s="56">
        <f>'SPWL Reserve'!P59</f>
        <v>8.6649999999999991</v>
      </c>
      <c r="K67" s="52">
        <f t="shared" si="48"/>
        <v>866.49999999999989</v>
      </c>
      <c r="L67" s="28"/>
      <c r="M67" s="96">
        <f>'SPWL Reserve'!Q59*1000</f>
        <v>384.43413245695046</v>
      </c>
      <c r="N67" s="9">
        <v>0</v>
      </c>
      <c r="O67" s="30">
        <f t="shared" si="34"/>
        <v>8.0832649686066772E-3</v>
      </c>
      <c r="P67" s="30">
        <f t="shared" si="49"/>
        <v>3.1074829556259668E-3</v>
      </c>
      <c r="Q67" s="30">
        <f t="shared" si="50"/>
        <v>0</v>
      </c>
      <c r="R67" s="30">
        <f t="shared" si="51"/>
        <v>4.97578201298071E-3</v>
      </c>
      <c r="S67" s="28"/>
      <c r="T67" s="52">
        <f t="shared" si="52"/>
        <v>6.9661577499452338</v>
      </c>
      <c r="U67" s="52">
        <f t="shared" si="44"/>
        <v>4.3115151142477846</v>
      </c>
      <c r="V67" s="19"/>
      <c r="W67" s="19"/>
      <c r="X67" s="53">
        <f t="shared" si="53"/>
        <v>12.011464909931606</v>
      </c>
      <c r="Y67" s="53">
        <f t="shared" si="54"/>
        <v>-0.60057324549658031</v>
      </c>
      <c r="Z67" s="53">
        <f t="shared" si="54"/>
        <v>-0.12439455032451775</v>
      </c>
      <c r="AA67" s="53">
        <f t="shared" si="55"/>
        <v>-310.7482955625967</v>
      </c>
      <c r="AB67" s="53">
        <f t="shared" si="56"/>
        <v>-299.46179844848621</v>
      </c>
      <c r="AC67" s="53">
        <f t="shared" si="57"/>
        <v>3.8923830409312119</v>
      </c>
      <c r="AD67" s="53">
        <f t="shared" si="36"/>
        <v>1.5086847059475388</v>
      </c>
      <c r="AE67" s="53">
        <f t="shared" si="58"/>
        <v>-294.06073070160744</v>
      </c>
      <c r="AF67" s="19"/>
      <c r="AG67" s="46"/>
      <c r="AH67" s="19"/>
      <c r="AI67" s="55">
        <f t="shared" si="59"/>
        <v>51</v>
      </c>
      <c r="AJ67" s="27">
        <f t="shared" si="60"/>
        <v>2413.9853551856495</v>
      </c>
      <c r="AK67" s="27">
        <f t="shared" si="60"/>
        <v>120.69926775928248</v>
      </c>
      <c r="AL67" s="28">
        <f t="shared" si="61"/>
        <v>25</v>
      </c>
      <c r="AM67" s="27">
        <f t="shared" si="62"/>
        <v>100000</v>
      </c>
      <c r="AN67" s="56">
        <f t="shared" si="24"/>
        <v>8.6649999999999991</v>
      </c>
      <c r="AO67" s="52">
        <f t="shared" si="63"/>
        <v>866.49999999999989</v>
      </c>
      <c r="AP67" s="28"/>
      <c r="AQ67" s="9">
        <f>M67*'Lapse &amp; Death Age 46-55'!$B$32</f>
        <v>333.92871387128611</v>
      </c>
      <c r="AR67" s="9">
        <f t="shared" si="64"/>
        <v>0</v>
      </c>
      <c r="AS67" s="30">
        <f t="shared" si="65"/>
        <v>1.63896546575595E-2</v>
      </c>
      <c r="AT67" s="30">
        <f t="shared" si="66"/>
        <v>5.4729763005933775E-3</v>
      </c>
      <c r="AU67" s="30">
        <f t="shared" si="67"/>
        <v>0</v>
      </c>
      <c r="AV67" s="30">
        <f t="shared" si="68"/>
        <v>1.0916678356966122E-2</v>
      </c>
      <c r="AW67" s="28"/>
      <c r="AX67" s="52">
        <f t="shared" si="69"/>
        <v>14.124604383884776</v>
      </c>
      <c r="AY67" s="52">
        <f t="shared" si="70"/>
        <v>9.4593017963111432</v>
      </c>
      <c r="AZ67" s="19"/>
      <c r="BA67" s="19"/>
      <c r="BB67" s="53">
        <f t="shared" si="71"/>
        <v>12.011464909931606</v>
      </c>
      <c r="BC67" s="53">
        <f t="shared" si="72"/>
        <v>-0.60057324549658031</v>
      </c>
      <c r="BD67" s="53">
        <f t="shared" si="72"/>
        <v>-0.12439455032451775</v>
      </c>
      <c r="BE67" s="53">
        <f t="shared" si="73"/>
        <v>-547.29763005933773</v>
      </c>
      <c r="BF67" s="53">
        <f t="shared" si="74"/>
        <v>-536.01113294522725</v>
      </c>
      <c r="BG67" s="53">
        <f t="shared" si="75"/>
        <v>3.8923830409312119</v>
      </c>
      <c r="BH67" s="53">
        <f t="shared" si="41"/>
        <v>2.0963654979747521</v>
      </c>
      <c r="BI67" s="53">
        <f t="shared" si="76"/>
        <v>-530.02238440632129</v>
      </c>
    </row>
    <row r="68" spans="1:61" x14ac:dyDescent="0.2">
      <c r="A68" s="34"/>
      <c r="B68" s="89"/>
      <c r="C68" s="91"/>
      <c r="D68" s="19"/>
      <c r="E68" s="55">
        <f t="shared" si="45"/>
        <v>52</v>
      </c>
      <c r="F68" s="27">
        <f t="shared" si="46"/>
        <v>2413.9853551856495</v>
      </c>
      <c r="G68" s="27">
        <f t="shared" si="43"/>
        <v>120.69926775928248</v>
      </c>
      <c r="H68" s="28">
        <f t="shared" si="42"/>
        <v>25</v>
      </c>
      <c r="I68" s="27">
        <f t="shared" si="47"/>
        <v>100000</v>
      </c>
      <c r="J68" s="56">
        <f>'SPWL Reserve'!P60</f>
        <v>8.69</v>
      </c>
      <c r="K68" s="52">
        <f t="shared" si="48"/>
        <v>869</v>
      </c>
      <c r="L68" s="28"/>
      <c r="M68" s="96">
        <f>'SPWL Reserve'!Q60*1000</f>
        <v>408.68041796632269</v>
      </c>
      <c r="N68" s="9">
        <v>0</v>
      </c>
      <c r="O68" s="30">
        <f t="shared" si="34"/>
        <v>4.97578201298071E-3</v>
      </c>
      <c r="P68" s="30">
        <f t="shared" si="49"/>
        <v>2.0335046727742671E-3</v>
      </c>
      <c r="Q68" s="30">
        <f t="shared" si="50"/>
        <v>0</v>
      </c>
      <c r="R68" s="30">
        <f t="shared" si="51"/>
        <v>2.942277340206443E-3</v>
      </c>
      <c r="S68" s="28"/>
      <c r="T68" s="52">
        <f t="shared" si="52"/>
        <v>4.3115151142477846</v>
      </c>
      <c r="U68" s="52">
        <f t="shared" si="44"/>
        <v>2.5568390086393991</v>
      </c>
      <c r="V68" s="19"/>
      <c r="W68" s="19"/>
      <c r="X68" s="53">
        <f t="shared" si="53"/>
        <v>7.1026144101529383</v>
      </c>
      <c r="Y68" s="53">
        <f t="shared" si="54"/>
        <v>-0.35513072050764694</v>
      </c>
      <c r="Z68" s="53">
        <f t="shared" si="54"/>
        <v>-7.3556933505161071E-2</v>
      </c>
      <c r="AA68" s="53">
        <f t="shared" si="55"/>
        <v>-203.3504672774267</v>
      </c>
      <c r="AB68" s="53">
        <f t="shared" si="56"/>
        <v>-196.67654052128657</v>
      </c>
      <c r="AC68" s="53">
        <f t="shared" si="57"/>
        <v>2.680194526017448</v>
      </c>
      <c r="AD68" s="53">
        <f t="shared" si="36"/>
        <v>0.90790104452076814</v>
      </c>
      <c r="AE68" s="53">
        <f t="shared" si="58"/>
        <v>-193.08844495074834</v>
      </c>
      <c r="AF68" s="19"/>
      <c r="AG68" s="46"/>
      <c r="AH68" s="19"/>
      <c r="AI68" s="55">
        <f t="shared" si="59"/>
        <v>52</v>
      </c>
      <c r="AJ68" s="27">
        <f t="shared" si="60"/>
        <v>2413.9853551856495</v>
      </c>
      <c r="AK68" s="27">
        <f t="shared" si="60"/>
        <v>120.69926775928248</v>
      </c>
      <c r="AL68" s="28">
        <f t="shared" si="61"/>
        <v>25</v>
      </c>
      <c r="AM68" s="27">
        <f t="shared" si="62"/>
        <v>100000</v>
      </c>
      <c r="AN68" s="56">
        <f t="shared" si="24"/>
        <v>8.69</v>
      </c>
      <c r="AO68" s="52">
        <f t="shared" si="63"/>
        <v>869</v>
      </c>
      <c r="AP68" s="28"/>
      <c r="AQ68" s="9">
        <f>M68*'Lapse &amp; Death Age 46-55'!$B$32</f>
        <v>354.98961937557903</v>
      </c>
      <c r="AR68" s="9">
        <f t="shared" si="64"/>
        <v>0</v>
      </c>
      <c r="AS68" s="30">
        <f t="shared" si="65"/>
        <v>1.0916678356966122E-2</v>
      </c>
      <c r="AT68" s="30">
        <f t="shared" si="66"/>
        <v>3.8753074947850252E-3</v>
      </c>
      <c r="AU68" s="30">
        <f t="shared" si="67"/>
        <v>0</v>
      </c>
      <c r="AV68" s="30">
        <f t="shared" si="68"/>
        <v>7.0413708621810973E-3</v>
      </c>
      <c r="AW68" s="28"/>
      <c r="AX68" s="52">
        <f t="shared" si="69"/>
        <v>9.4593017963111432</v>
      </c>
      <c r="AY68" s="52">
        <f t="shared" si="70"/>
        <v>6.1189512792353735</v>
      </c>
      <c r="AZ68" s="19"/>
      <c r="BA68" s="19"/>
      <c r="BB68" s="53">
        <f t="shared" si="71"/>
        <v>7.1026144101529383</v>
      </c>
      <c r="BC68" s="53">
        <f t="shared" si="72"/>
        <v>-0.35513072050764694</v>
      </c>
      <c r="BD68" s="53">
        <f t="shared" si="72"/>
        <v>-7.3556933505161071E-2</v>
      </c>
      <c r="BE68" s="53">
        <f t="shared" si="73"/>
        <v>-387.53074947850251</v>
      </c>
      <c r="BF68" s="53">
        <f t="shared" si="74"/>
        <v>-380.85682272236238</v>
      </c>
      <c r="BG68" s="53">
        <f t="shared" si="75"/>
        <v>2.680194526017448</v>
      </c>
      <c r="BH68" s="53">
        <f t="shared" si="41"/>
        <v>1.3305144282902066</v>
      </c>
      <c r="BI68" s="53">
        <f t="shared" si="76"/>
        <v>-376.84611376805475</v>
      </c>
    </row>
    <row r="69" spans="1:61" x14ac:dyDescent="0.2">
      <c r="A69" s="34"/>
      <c r="B69" s="89"/>
      <c r="C69" s="91"/>
      <c r="D69" s="19"/>
      <c r="E69" s="55">
        <f t="shared" si="45"/>
        <v>53</v>
      </c>
      <c r="F69" s="27">
        <f t="shared" si="46"/>
        <v>2413.9853551856495</v>
      </c>
      <c r="G69" s="27">
        <f t="shared" si="43"/>
        <v>120.69926775928248</v>
      </c>
      <c r="H69" s="28">
        <f t="shared" si="42"/>
        <v>25</v>
      </c>
      <c r="I69" s="27">
        <f t="shared" si="47"/>
        <v>100000</v>
      </c>
      <c r="J69" s="56">
        <f>'SPWL Reserve'!P61</f>
        <v>8.6920000000000002</v>
      </c>
      <c r="K69" s="52">
        <f t="shared" si="48"/>
        <v>869.2</v>
      </c>
      <c r="L69" s="28"/>
      <c r="M69" s="96">
        <f>'SPWL Reserve'!Q61*1000</f>
        <v>433.33088999197975</v>
      </c>
      <c r="N69" s="9">
        <v>0</v>
      </c>
      <c r="O69" s="30">
        <f t="shared" si="34"/>
        <v>2.942277340206443E-3</v>
      </c>
      <c r="P69" s="30">
        <f t="shared" si="49"/>
        <v>1.2749796584348928E-3</v>
      </c>
      <c r="Q69" s="30">
        <f t="shared" si="50"/>
        <v>0</v>
      </c>
      <c r="R69" s="30">
        <f t="shared" si="51"/>
        <v>1.6672976817715501E-3</v>
      </c>
      <c r="S69" s="28"/>
      <c r="T69" s="52">
        <f t="shared" si="52"/>
        <v>2.5568390086393991</v>
      </c>
      <c r="U69" s="52">
        <f t="shared" si="44"/>
        <v>1.4492151449958315</v>
      </c>
      <c r="V69" s="19"/>
      <c r="W69" s="19"/>
      <c r="X69" s="53">
        <f t="shared" si="53"/>
        <v>4.0248321865315058</v>
      </c>
      <c r="Y69" s="53">
        <f t="shared" si="54"/>
        <v>-0.20124160932657528</v>
      </c>
      <c r="Z69" s="53">
        <f t="shared" si="54"/>
        <v>-4.1682442044288753E-2</v>
      </c>
      <c r="AA69" s="53">
        <f t="shared" si="55"/>
        <v>-127.49796584348928</v>
      </c>
      <c r="AB69" s="53">
        <f t="shared" si="56"/>
        <v>-123.71605770832863</v>
      </c>
      <c r="AC69" s="53">
        <f t="shared" si="57"/>
        <v>1.7665271051727967</v>
      </c>
      <c r="AD69" s="53">
        <f t="shared" si="36"/>
        <v>0.52380860041688881</v>
      </c>
      <c r="AE69" s="53">
        <f t="shared" si="58"/>
        <v>-121.42572200273895</v>
      </c>
      <c r="AF69" s="19"/>
      <c r="AG69" s="46"/>
      <c r="AH69" s="19"/>
      <c r="AI69" s="55">
        <f t="shared" si="59"/>
        <v>53</v>
      </c>
      <c r="AJ69" s="27">
        <f t="shared" si="60"/>
        <v>2413.9853551856495</v>
      </c>
      <c r="AK69" s="27">
        <f t="shared" si="60"/>
        <v>120.69926775928248</v>
      </c>
      <c r="AL69" s="28">
        <f t="shared" si="61"/>
        <v>25</v>
      </c>
      <c r="AM69" s="27">
        <f t="shared" si="62"/>
        <v>100000</v>
      </c>
      <c r="AN69" s="56">
        <f t="shared" si="24"/>
        <v>8.6920000000000002</v>
      </c>
      <c r="AO69" s="52">
        <f t="shared" si="63"/>
        <v>869.2</v>
      </c>
      <c r="AP69" s="28"/>
      <c r="AQ69" s="9">
        <f>M69*'Lapse &amp; Death Age 46-55'!$B$32</f>
        <v>376.40161098839337</v>
      </c>
      <c r="AR69" s="9">
        <f t="shared" si="64"/>
        <v>0</v>
      </c>
      <c r="AS69" s="30">
        <f t="shared" si="65"/>
        <v>7.0413708621810973E-3</v>
      </c>
      <c r="AT69" s="30">
        <f t="shared" si="66"/>
        <v>2.6503833360916971E-3</v>
      </c>
      <c r="AU69" s="30">
        <f t="shared" si="67"/>
        <v>0</v>
      </c>
      <c r="AV69" s="30">
        <f t="shared" si="68"/>
        <v>4.3909875260894002E-3</v>
      </c>
      <c r="AW69" s="28"/>
      <c r="AX69" s="52">
        <f t="shared" si="69"/>
        <v>6.1189512792353735</v>
      </c>
      <c r="AY69" s="52">
        <f t="shared" si="70"/>
        <v>3.8166463576769067</v>
      </c>
      <c r="AZ69" s="19"/>
      <c r="BA69" s="19"/>
      <c r="BB69" s="53">
        <f t="shared" si="71"/>
        <v>4.0248321865315058</v>
      </c>
      <c r="BC69" s="53">
        <f t="shared" si="72"/>
        <v>-0.20124160932657528</v>
      </c>
      <c r="BD69" s="53">
        <f t="shared" si="72"/>
        <v>-4.1682442044288753E-2</v>
      </c>
      <c r="BE69" s="53">
        <f t="shared" si="73"/>
        <v>-265.03833360916968</v>
      </c>
      <c r="BF69" s="53">
        <f t="shared" si="74"/>
        <v>-261.25642547400906</v>
      </c>
      <c r="BG69" s="53">
        <f t="shared" si="75"/>
        <v>1.7665271051727967</v>
      </c>
      <c r="BH69" s="53">
        <f t="shared" si="41"/>
        <v>0.81624424567944698</v>
      </c>
      <c r="BI69" s="53">
        <f t="shared" si="76"/>
        <v>-258.67365412315684</v>
      </c>
    </row>
    <row r="70" spans="1:61" x14ac:dyDescent="0.2">
      <c r="A70" s="34"/>
      <c r="B70" s="89"/>
      <c r="C70" s="91"/>
      <c r="D70" s="19"/>
      <c r="E70" s="55">
        <f t="shared" si="45"/>
        <v>54</v>
      </c>
      <c r="F70" s="27">
        <f t="shared" si="46"/>
        <v>2413.9853551856495</v>
      </c>
      <c r="G70" s="27">
        <f t="shared" si="43"/>
        <v>120.69926775928248</v>
      </c>
      <c r="H70" s="28">
        <f t="shared" si="42"/>
        <v>25</v>
      </c>
      <c r="I70" s="27">
        <f t="shared" si="47"/>
        <v>100000</v>
      </c>
      <c r="J70" s="56">
        <f>'SPWL Reserve'!P62</f>
        <v>8.6690000000000005</v>
      </c>
      <c r="K70" s="52">
        <f t="shared" si="48"/>
        <v>866.9</v>
      </c>
      <c r="L70" s="28"/>
      <c r="M70" s="96">
        <f>'SPWL Reserve'!Q62*1000</f>
        <v>458.27674614469652</v>
      </c>
      <c r="N70" s="9">
        <v>0</v>
      </c>
      <c r="O70" s="30">
        <f t="shared" si="34"/>
        <v>1.6672976817715501E-3</v>
      </c>
      <c r="P70" s="30">
        <f t="shared" si="49"/>
        <v>7.640837564568617E-4</v>
      </c>
      <c r="Q70" s="30">
        <f t="shared" si="50"/>
        <v>0</v>
      </c>
      <c r="R70" s="30">
        <f t="shared" si="51"/>
        <v>9.0321392531468841E-4</v>
      </c>
      <c r="S70" s="28"/>
      <c r="T70" s="52">
        <f t="shared" si="52"/>
        <v>1.4492151449958315</v>
      </c>
      <c r="U70" s="52">
        <f t="shared" si="44"/>
        <v>0.78299615185530336</v>
      </c>
      <c r="V70" s="19"/>
      <c r="W70" s="19"/>
      <c r="X70" s="53">
        <f t="shared" si="53"/>
        <v>2.1803451883094027</v>
      </c>
      <c r="Y70" s="53">
        <f t="shared" si="54"/>
        <v>-0.10901725941547014</v>
      </c>
      <c r="Z70" s="53">
        <f t="shared" si="54"/>
        <v>-2.258034813286721E-2</v>
      </c>
      <c r="AA70" s="53">
        <f t="shared" si="55"/>
        <v>-76.408375645686164</v>
      </c>
      <c r="AB70" s="53">
        <f t="shared" si="56"/>
        <v>-74.359628064925104</v>
      </c>
      <c r="AC70" s="53">
        <f t="shared" si="57"/>
        <v>1.1120471037796835</v>
      </c>
      <c r="AD70" s="53">
        <f t="shared" si="36"/>
        <v>0.28902297493148155</v>
      </c>
      <c r="AE70" s="53">
        <f t="shared" si="58"/>
        <v>-72.958557986213933</v>
      </c>
      <c r="AF70" s="19"/>
      <c r="AG70" s="46"/>
      <c r="AH70" s="19"/>
      <c r="AI70" s="55">
        <f t="shared" si="59"/>
        <v>54</v>
      </c>
      <c r="AJ70" s="27">
        <f t="shared" si="60"/>
        <v>2413.9853551856495</v>
      </c>
      <c r="AK70" s="27">
        <f t="shared" si="60"/>
        <v>120.69926775928248</v>
      </c>
      <c r="AL70" s="28">
        <f t="shared" si="61"/>
        <v>25</v>
      </c>
      <c r="AM70" s="27">
        <f t="shared" si="62"/>
        <v>100000</v>
      </c>
      <c r="AN70" s="56">
        <f t="shared" si="24"/>
        <v>8.6690000000000005</v>
      </c>
      <c r="AO70" s="52">
        <f t="shared" si="63"/>
        <v>866.9</v>
      </c>
      <c r="AP70" s="28"/>
      <c r="AQ70" s="9">
        <f>M70*'Lapse &amp; Death Age 46-55'!$B$32</f>
        <v>398.07018034319077</v>
      </c>
      <c r="AR70" s="9">
        <f t="shared" si="64"/>
        <v>0</v>
      </c>
      <c r="AS70" s="30">
        <f t="shared" si="65"/>
        <v>4.3909875260894002E-3</v>
      </c>
      <c r="AT70" s="30">
        <f t="shared" si="66"/>
        <v>1.7479211963951087E-3</v>
      </c>
      <c r="AU70" s="30">
        <f t="shared" si="67"/>
        <v>0</v>
      </c>
      <c r="AV70" s="30">
        <f t="shared" si="68"/>
        <v>2.6430663296942913E-3</v>
      </c>
      <c r="AW70" s="28"/>
      <c r="AX70" s="52">
        <f t="shared" si="69"/>
        <v>3.8166463576769067</v>
      </c>
      <c r="AY70" s="52">
        <f t="shared" si="70"/>
        <v>2.2912742012119809</v>
      </c>
      <c r="AZ70" s="19"/>
      <c r="BA70" s="19"/>
      <c r="BB70" s="53">
        <f t="shared" si="71"/>
        <v>2.1803451883094027</v>
      </c>
      <c r="BC70" s="53">
        <f t="shared" si="72"/>
        <v>-0.10901725941547014</v>
      </c>
      <c r="BD70" s="53">
        <f t="shared" si="72"/>
        <v>-2.258034813286721E-2</v>
      </c>
      <c r="BE70" s="53">
        <f t="shared" si="73"/>
        <v>-174.79211963951087</v>
      </c>
      <c r="BF70" s="53">
        <f t="shared" si="74"/>
        <v>-172.7433720587498</v>
      </c>
      <c r="BG70" s="53">
        <f t="shared" si="75"/>
        <v>1.1120471037796835</v>
      </c>
      <c r="BH70" s="53">
        <f t="shared" si="41"/>
        <v>0.48337992432074911</v>
      </c>
      <c r="BI70" s="53">
        <f t="shared" si="76"/>
        <v>-171.14794503064937</v>
      </c>
    </row>
    <row r="71" spans="1:61" x14ac:dyDescent="0.2">
      <c r="A71" s="34"/>
      <c r="B71" s="89"/>
      <c r="C71" s="91"/>
      <c r="D71" s="19"/>
      <c r="E71" s="55">
        <f t="shared" si="45"/>
        <v>55</v>
      </c>
      <c r="F71" s="27">
        <f t="shared" si="46"/>
        <v>2413.9853551856495</v>
      </c>
      <c r="G71" s="27">
        <f t="shared" si="43"/>
        <v>120.69926775928248</v>
      </c>
      <c r="H71" s="28">
        <f t="shared" si="42"/>
        <v>25</v>
      </c>
      <c r="I71" s="27">
        <f t="shared" si="47"/>
        <v>100000</v>
      </c>
      <c r="J71" s="56">
        <f>'SPWL Reserve'!P63</f>
        <v>8.6199999999999992</v>
      </c>
      <c r="K71" s="52">
        <f t="shared" si="48"/>
        <v>861.99999999999989</v>
      </c>
      <c r="L71" s="28"/>
      <c r="M71" s="96">
        <f>'SPWL Reserve'!Q63*1000</f>
        <v>483.47902733288441</v>
      </c>
      <c r="N71" s="9">
        <v>0</v>
      </c>
      <c r="O71" s="30">
        <f t="shared" si="34"/>
        <v>9.0321392531468841E-4</v>
      </c>
      <c r="P71" s="30">
        <f t="shared" si="49"/>
        <v>4.3668499008466205E-4</v>
      </c>
      <c r="Q71" s="30">
        <f t="shared" si="50"/>
        <v>0</v>
      </c>
      <c r="R71" s="30">
        <f t="shared" si="51"/>
        <v>4.6652893523002636E-4</v>
      </c>
      <c r="S71" s="28"/>
      <c r="T71" s="52">
        <f t="shared" si="52"/>
        <v>0.78299615185530336</v>
      </c>
      <c r="U71" s="52">
        <f t="shared" si="44"/>
        <v>0.40214794216828265</v>
      </c>
      <c r="V71" s="19"/>
      <c r="W71" s="19"/>
      <c r="X71" s="53">
        <f t="shared" si="53"/>
        <v>1.126194017415638</v>
      </c>
      <c r="Y71" s="53">
        <f t="shared" si="54"/>
        <v>-5.6309700870781902E-2</v>
      </c>
      <c r="Z71" s="53">
        <f t="shared" si="54"/>
        <v>-1.1663223380750659E-2</v>
      </c>
      <c r="AA71" s="53">
        <f t="shared" si="55"/>
        <v>-43.668499008466206</v>
      </c>
      <c r="AB71" s="53">
        <f t="shared" si="56"/>
        <v>-42.610277915302099</v>
      </c>
      <c r="AC71" s="53">
        <f t="shared" si="57"/>
        <v>0.66680995670649545</v>
      </c>
      <c r="AD71" s="53">
        <f t="shared" si="36"/>
        <v>0.15211432268538111</v>
      </c>
      <c r="AE71" s="53">
        <f t="shared" si="58"/>
        <v>-41.791353635910227</v>
      </c>
      <c r="AF71" s="19"/>
      <c r="AG71" s="46"/>
      <c r="AH71" s="19"/>
      <c r="AI71" s="55">
        <f t="shared" si="59"/>
        <v>55</v>
      </c>
      <c r="AJ71" s="27">
        <f t="shared" si="60"/>
        <v>2413.9853551856495</v>
      </c>
      <c r="AK71" s="27">
        <f t="shared" si="60"/>
        <v>120.69926775928248</v>
      </c>
      <c r="AL71" s="28">
        <f t="shared" si="61"/>
        <v>25</v>
      </c>
      <c r="AM71" s="27">
        <f t="shared" si="62"/>
        <v>100000</v>
      </c>
      <c r="AN71" s="56">
        <f t="shared" si="24"/>
        <v>8.6199999999999992</v>
      </c>
      <c r="AO71" s="52">
        <f t="shared" si="63"/>
        <v>861.99999999999989</v>
      </c>
      <c r="AP71" s="28"/>
      <c r="AQ71" s="9">
        <f>M71*'Lapse &amp; Death Age 46-55'!$B$32</f>
        <v>419.96148663799931</v>
      </c>
      <c r="AR71" s="9">
        <f t="shared" si="64"/>
        <v>0</v>
      </c>
      <c r="AS71" s="30">
        <f t="shared" si="65"/>
        <v>2.6430663296942913E-3</v>
      </c>
      <c r="AT71" s="30">
        <f t="shared" si="66"/>
        <v>1.109986065101255E-3</v>
      </c>
      <c r="AU71" s="30">
        <f t="shared" si="67"/>
        <v>0</v>
      </c>
      <c r="AV71" s="30">
        <f t="shared" si="68"/>
        <v>1.5330802645930363E-3</v>
      </c>
      <c r="AW71" s="28"/>
      <c r="AX71" s="52">
        <f t="shared" si="69"/>
        <v>2.2912742012119809</v>
      </c>
      <c r="AY71" s="52">
        <f t="shared" si="70"/>
        <v>1.3215151880791971</v>
      </c>
      <c r="AZ71" s="19"/>
      <c r="BA71" s="19"/>
      <c r="BB71" s="53">
        <f t="shared" si="71"/>
        <v>1.126194017415638</v>
      </c>
      <c r="BC71" s="53">
        <f t="shared" si="72"/>
        <v>-5.6309700870781902E-2</v>
      </c>
      <c r="BD71" s="53">
        <f t="shared" si="72"/>
        <v>-1.1663223380750659E-2</v>
      </c>
      <c r="BE71" s="53">
        <f t="shared" si="73"/>
        <v>-110.9986065101255</v>
      </c>
      <c r="BF71" s="53">
        <f t="shared" si="74"/>
        <v>-109.94038541696139</v>
      </c>
      <c r="BG71" s="53">
        <f t="shared" si="75"/>
        <v>0.66680995670649545</v>
      </c>
      <c r="BH71" s="53">
        <f t="shared" si="41"/>
        <v>0.27593811909962962</v>
      </c>
      <c r="BI71" s="53">
        <f t="shared" si="76"/>
        <v>-108.99763734115525</v>
      </c>
    </row>
    <row r="72" spans="1:61" x14ac:dyDescent="0.2">
      <c r="A72" s="34"/>
      <c r="B72" s="89"/>
      <c r="C72" s="91"/>
      <c r="D72" s="19"/>
      <c r="E72" s="55">
        <f t="shared" si="45"/>
        <v>56</v>
      </c>
      <c r="F72" s="27">
        <f t="shared" si="46"/>
        <v>2413.9853551856495</v>
      </c>
      <c r="G72" s="27">
        <f t="shared" si="43"/>
        <v>120.69926775928248</v>
      </c>
      <c r="H72" s="28">
        <f t="shared" si="42"/>
        <v>25</v>
      </c>
      <c r="I72" s="27">
        <f t="shared" si="47"/>
        <v>100000</v>
      </c>
      <c r="J72" s="56">
        <f>'SPWL Reserve'!P64</f>
        <v>8.5429999999999993</v>
      </c>
      <c r="K72" s="52">
        <f t="shared" si="48"/>
        <v>854.29999999999984</v>
      </c>
      <c r="L72" s="28"/>
      <c r="M72" s="96">
        <f>'SPWL Reserve'!Q64*1000</f>
        <v>508.82090161880569</v>
      </c>
      <c r="N72" s="9">
        <v>0</v>
      </c>
      <c r="O72" s="30">
        <f t="shared" si="34"/>
        <v>4.6652893523002636E-4</v>
      </c>
      <c r="P72" s="30">
        <f t="shared" si="49"/>
        <v>2.373796734550034E-4</v>
      </c>
      <c r="Q72" s="30">
        <f t="shared" si="50"/>
        <v>0</v>
      </c>
      <c r="R72" s="30">
        <f t="shared" si="51"/>
        <v>2.2914926177502296E-4</v>
      </c>
      <c r="S72" s="28"/>
      <c r="T72" s="52">
        <f t="shared" si="52"/>
        <v>0.40214794216828265</v>
      </c>
      <c r="U72" s="52">
        <f t="shared" si="44"/>
        <v>0.19576221433440208</v>
      </c>
      <c r="V72" s="19"/>
      <c r="W72" s="19"/>
      <c r="X72" s="53">
        <f t="shared" si="53"/>
        <v>0.55316296207650817</v>
      </c>
      <c r="Y72" s="53">
        <f t="shared" si="54"/>
        <v>-2.7658148103825411E-2</v>
      </c>
      <c r="Z72" s="53">
        <f t="shared" si="54"/>
        <v>-5.7287315443755741E-3</v>
      </c>
      <c r="AA72" s="53">
        <f t="shared" si="55"/>
        <v>-23.737967345500341</v>
      </c>
      <c r="AB72" s="53">
        <f t="shared" si="56"/>
        <v>-23.218191263072033</v>
      </c>
      <c r="AC72" s="53">
        <f t="shared" si="57"/>
        <v>0.38001473425424992</v>
      </c>
      <c r="AD72" s="53">
        <f t="shared" si="36"/>
        <v>7.6156704706077744E-2</v>
      </c>
      <c r="AE72" s="53">
        <f t="shared" si="58"/>
        <v>-22.762019824111704</v>
      </c>
      <c r="AF72" s="19"/>
      <c r="AG72" s="46"/>
      <c r="AH72" s="19"/>
      <c r="AI72" s="55">
        <f t="shared" si="59"/>
        <v>56</v>
      </c>
      <c r="AJ72" s="27">
        <f t="shared" si="60"/>
        <v>2413.9853551856495</v>
      </c>
      <c r="AK72" s="27">
        <f t="shared" si="60"/>
        <v>120.69926775928248</v>
      </c>
      <c r="AL72" s="28">
        <f t="shared" si="61"/>
        <v>25</v>
      </c>
      <c r="AM72" s="27">
        <f t="shared" si="62"/>
        <v>100000</v>
      </c>
      <c r="AN72" s="56">
        <f t="shared" si="24"/>
        <v>8.5429999999999993</v>
      </c>
      <c r="AO72" s="52">
        <f t="shared" si="63"/>
        <v>854.29999999999984</v>
      </c>
      <c r="AP72" s="28"/>
      <c r="AQ72" s="9">
        <f>M72*'Lapse &amp; Death Age 46-55'!$B$32</f>
        <v>441.9740468477334</v>
      </c>
      <c r="AR72" s="9">
        <f t="shared" si="64"/>
        <v>0</v>
      </c>
      <c r="AS72" s="30">
        <f t="shared" si="65"/>
        <v>1.5330802645930363E-3</v>
      </c>
      <c r="AT72" s="30">
        <f t="shared" si="66"/>
        <v>6.7758168868457813E-4</v>
      </c>
      <c r="AU72" s="30">
        <f t="shared" si="67"/>
        <v>0</v>
      </c>
      <c r="AV72" s="30">
        <f t="shared" si="68"/>
        <v>8.5549857590845818E-4</v>
      </c>
      <c r="AW72" s="28"/>
      <c r="AX72" s="52">
        <f t="shared" si="69"/>
        <v>1.3215151880791971</v>
      </c>
      <c r="AY72" s="52">
        <f t="shared" si="70"/>
        <v>0.73085243339859574</v>
      </c>
      <c r="AZ72" s="19"/>
      <c r="BA72" s="19"/>
      <c r="BB72" s="53">
        <f t="shared" si="71"/>
        <v>0.55316296207650817</v>
      </c>
      <c r="BC72" s="53">
        <f t="shared" si="72"/>
        <v>-2.7658148103825411E-2</v>
      </c>
      <c r="BD72" s="53">
        <f t="shared" si="72"/>
        <v>-5.7287315443755741E-3</v>
      </c>
      <c r="BE72" s="53">
        <f t="shared" si="73"/>
        <v>-67.758168868457815</v>
      </c>
      <c r="BF72" s="53">
        <f t="shared" si="74"/>
        <v>-67.238392786029507</v>
      </c>
      <c r="BG72" s="53">
        <f t="shared" si="75"/>
        <v>0.38001473425424992</v>
      </c>
      <c r="BH72" s="53">
        <f t="shared" si="41"/>
        <v>0.15163320105644043</v>
      </c>
      <c r="BI72" s="53">
        <f t="shared" si="76"/>
        <v>-66.70674485071882</v>
      </c>
    </row>
    <row r="73" spans="1:61" x14ac:dyDescent="0.2">
      <c r="A73" s="34"/>
      <c r="B73" s="89"/>
      <c r="C73" s="91"/>
      <c r="D73" s="19"/>
      <c r="E73" s="55">
        <f t="shared" si="45"/>
        <v>57</v>
      </c>
      <c r="F73" s="27">
        <f t="shared" si="46"/>
        <v>2413.9853551856495</v>
      </c>
      <c r="G73" s="27">
        <f t="shared" si="43"/>
        <v>120.69926775928248</v>
      </c>
      <c r="H73" s="28">
        <f t="shared" si="42"/>
        <v>25</v>
      </c>
      <c r="I73" s="27">
        <f t="shared" si="47"/>
        <v>100000</v>
      </c>
      <c r="J73" s="56">
        <f>'SPWL Reserve'!P65</f>
        <v>8.4390000000000001</v>
      </c>
      <c r="K73" s="52">
        <f t="shared" si="48"/>
        <v>843.9</v>
      </c>
      <c r="L73" s="28"/>
      <c r="M73" s="96">
        <f>'SPWL Reserve'!Q65*1000</f>
        <v>534.70201361296063</v>
      </c>
      <c r="N73" s="9">
        <v>0</v>
      </c>
      <c r="O73" s="30">
        <f t="shared" si="34"/>
        <v>2.2914926177502296E-4</v>
      </c>
      <c r="P73" s="30">
        <f t="shared" si="49"/>
        <v>1.225265716890282E-4</v>
      </c>
      <c r="Q73" s="30">
        <f t="shared" si="50"/>
        <v>0</v>
      </c>
      <c r="R73" s="30">
        <f t="shared" si="51"/>
        <v>1.0662269008599476E-4</v>
      </c>
      <c r="S73" s="28"/>
      <c r="T73" s="52">
        <f t="shared" si="52"/>
        <v>0.19576221433440208</v>
      </c>
      <c r="U73" s="52">
        <f t="shared" si="44"/>
        <v>8.9978888163570969E-2</v>
      </c>
      <c r="V73" s="19"/>
      <c r="W73" s="19"/>
      <c r="X73" s="53">
        <f t="shared" si="53"/>
        <v>0.25738561239808949</v>
      </c>
      <c r="Y73" s="53">
        <f t="shared" si="54"/>
        <v>-1.2869280619904475E-2</v>
      </c>
      <c r="Z73" s="53">
        <f t="shared" si="54"/>
        <v>-2.6655672521498689E-3</v>
      </c>
      <c r="AA73" s="53">
        <f t="shared" si="55"/>
        <v>-12.25265716890282</v>
      </c>
      <c r="AB73" s="53">
        <f t="shared" si="56"/>
        <v>-12.010806404376785</v>
      </c>
      <c r="AC73" s="53">
        <f t="shared" si="57"/>
        <v>0.2051766073550696</v>
      </c>
      <c r="AD73" s="53">
        <f t="shared" si="36"/>
        <v>3.614516639200531E-2</v>
      </c>
      <c r="AE73" s="53">
        <f t="shared" si="58"/>
        <v>-11.769484630629711</v>
      </c>
      <c r="AF73" s="19"/>
      <c r="AG73" s="46"/>
      <c r="AH73" s="19"/>
      <c r="AI73" s="55">
        <f t="shared" si="59"/>
        <v>57</v>
      </c>
      <c r="AJ73" s="27">
        <f t="shared" si="60"/>
        <v>2413.9853551856495</v>
      </c>
      <c r="AK73" s="27">
        <f t="shared" si="60"/>
        <v>120.69926775928248</v>
      </c>
      <c r="AL73" s="28">
        <f t="shared" si="61"/>
        <v>25</v>
      </c>
      <c r="AM73" s="27">
        <f t="shared" si="62"/>
        <v>100000</v>
      </c>
      <c r="AN73" s="56">
        <f t="shared" si="24"/>
        <v>8.4390000000000001</v>
      </c>
      <c r="AO73" s="52">
        <f t="shared" si="63"/>
        <v>843.9</v>
      </c>
      <c r="AP73" s="28"/>
      <c r="AQ73" s="9">
        <f>M73*'Lapse &amp; Death Age 46-55'!$B$32</f>
        <v>464.45500187254424</v>
      </c>
      <c r="AR73" s="9">
        <f t="shared" si="64"/>
        <v>0</v>
      </c>
      <c r="AS73" s="30">
        <f t="shared" si="65"/>
        <v>8.5549857590845818E-4</v>
      </c>
      <c r="AT73" s="30">
        <f t="shared" si="66"/>
        <v>3.9734059267552187E-4</v>
      </c>
      <c r="AU73" s="30">
        <f t="shared" si="67"/>
        <v>0</v>
      </c>
      <c r="AV73" s="30">
        <f t="shared" si="68"/>
        <v>4.5815798323293631E-4</v>
      </c>
      <c r="AW73" s="28"/>
      <c r="AX73" s="52">
        <f t="shared" si="69"/>
        <v>0.73085243339859574</v>
      </c>
      <c r="AY73" s="52">
        <f t="shared" si="70"/>
        <v>0.38663952205027496</v>
      </c>
      <c r="AZ73" s="19"/>
      <c r="BA73" s="19"/>
      <c r="BB73" s="53">
        <f t="shared" si="71"/>
        <v>0.25738561239808949</v>
      </c>
      <c r="BC73" s="53">
        <f t="shared" si="72"/>
        <v>-1.2869280619904475E-2</v>
      </c>
      <c r="BD73" s="53">
        <f t="shared" si="72"/>
        <v>-2.6655672521498689E-3</v>
      </c>
      <c r="BE73" s="53">
        <f t="shared" si="73"/>
        <v>-39.73405926755219</v>
      </c>
      <c r="BF73" s="53">
        <f t="shared" si="74"/>
        <v>-39.492208503026156</v>
      </c>
      <c r="BG73" s="53">
        <f t="shared" si="75"/>
        <v>0.2051766073550696</v>
      </c>
      <c r="BH73" s="53">
        <f t="shared" si="41"/>
        <v>8.0074004564065687E-2</v>
      </c>
      <c r="BI73" s="53">
        <f t="shared" si="76"/>
        <v>-39.206957891107017</v>
      </c>
    </row>
    <row r="74" spans="1:61" x14ac:dyDescent="0.2">
      <c r="A74" s="34"/>
      <c r="B74" s="89"/>
      <c r="C74" s="91"/>
      <c r="D74" s="19"/>
      <c r="E74" s="55">
        <f t="shared" si="45"/>
        <v>58</v>
      </c>
      <c r="F74" s="27">
        <f t="shared" si="46"/>
        <v>2413.9853551856495</v>
      </c>
      <c r="G74" s="27">
        <f t="shared" si="43"/>
        <v>120.69926775928248</v>
      </c>
      <c r="H74" s="28">
        <f t="shared" si="42"/>
        <v>25</v>
      </c>
      <c r="I74" s="27">
        <f t="shared" si="47"/>
        <v>100000</v>
      </c>
      <c r="J74" s="56">
        <f>'SPWL Reserve'!P66</f>
        <v>8.3030000000000008</v>
      </c>
      <c r="K74" s="52">
        <f t="shared" si="48"/>
        <v>830.30000000000007</v>
      </c>
      <c r="L74" s="28"/>
      <c r="M74" s="96">
        <f>'SPWL Reserve'!Q66*1000</f>
        <v>561.14625297214752</v>
      </c>
      <c r="N74" s="9">
        <v>0</v>
      </c>
      <c r="O74" s="30">
        <f t="shared" si="34"/>
        <v>1.0662269008599476E-4</v>
      </c>
      <c r="P74" s="30">
        <f t="shared" si="49"/>
        <v>5.9830923023566503E-5</v>
      </c>
      <c r="Q74" s="30">
        <f t="shared" si="50"/>
        <v>0</v>
      </c>
      <c r="R74" s="30">
        <f t="shared" si="51"/>
        <v>4.6791767062428257E-5</v>
      </c>
      <c r="S74" s="28"/>
      <c r="T74" s="52">
        <f t="shared" si="52"/>
        <v>8.9978888163570969E-2</v>
      </c>
      <c r="U74" s="52">
        <f t="shared" si="44"/>
        <v>3.8851204191934184E-2</v>
      </c>
      <c r="V74" s="19"/>
      <c r="W74" s="19"/>
      <c r="X74" s="53">
        <f t="shared" si="53"/>
        <v>0.11295464043196005</v>
      </c>
      <c r="Y74" s="53">
        <f t="shared" si="54"/>
        <v>-5.6477320215980028E-3</v>
      </c>
      <c r="Z74" s="53">
        <f t="shared" si="54"/>
        <v>-1.1697941765607064E-3</v>
      </c>
      <c r="AA74" s="53">
        <f t="shared" si="55"/>
        <v>-5.98309230235665</v>
      </c>
      <c r="AB74" s="53">
        <f t="shared" si="56"/>
        <v>-5.8769551881228486</v>
      </c>
      <c r="AC74" s="53">
        <f t="shared" si="57"/>
        <v>0.10485024243354044</v>
      </c>
      <c r="AD74" s="53">
        <f t="shared" si="36"/>
        <v>1.6196401134932013E-2</v>
      </c>
      <c r="AE74" s="53">
        <f t="shared" si="58"/>
        <v>-5.7559085445543756</v>
      </c>
      <c r="AF74" s="19"/>
      <c r="AG74" s="46"/>
      <c r="AH74" s="19"/>
      <c r="AI74" s="55">
        <f t="shared" si="59"/>
        <v>58</v>
      </c>
      <c r="AJ74" s="27">
        <f t="shared" si="60"/>
        <v>2413.9853551856495</v>
      </c>
      <c r="AK74" s="27">
        <f t="shared" si="60"/>
        <v>120.69926775928248</v>
      </c>
      <c r="AL74" s="28">
        <f t="shared" si="61"/>
        <v>25</v>
      </c>
      <c r="AM74" s="27">
        <f t="shared" si="62"/>
        <v>100000</v>
      </c>
      <c r="AN74" s="56">
        <f t="shared" si="24"/>
        <v>8.3030000000000008</v>
      </c>
      <c r="AO74" s="52">
        <f t="shared" si="63"/>
        <v>830.30000000000007</v>
      </c>
      <c r="AP74" s="28"/>
      <c r="AQ74" s="9">
        <f>M74*'Lapse &amp; Death Age 46-55'!$B$32</f>
        <v>487.42510284167855</v>
      </c>
      <c r="AR74" s="9">
        <f t="shared" si="64"/>
        <v>0</v>
      </c>
      <c r="AS74" s="30">
        <f t="shared" si="65"/>
        <v>4.5815798323293631E-4</v>
      </c>
      <c r="AT74" s="30">
        <f t="shared" si="66"/>
        <v>2.2331770209505004E-4</v>
      </c>
      <c r="AU74" s="30">
        <f t="shared" si="67"/>
        <v>0</v>
      </c>
      <c r="AV74" s="30">
        <f t="shared" si="68"/>
        <v>2.3484028113788627E-4</v>
      </c>
      <c r="AW74" s="28"/>
      <c r="AX74" s="52">
        <f t="shared" si="69"/>
        <v>0.38663952205027496</v>
      </c>
      <c r="AY74" s="52">
        <f t="shared" si="70"/>
        <v>0.19498788542878698</v>
      </c>
      <c r="AZ74" s="19"/>
      <c r="BA74" s="19"/>
      <c r="BB74" s="53">
        <f t="shared" si="71"/>
        <v>0.11295464043196005</v>
      </c>
      <c r="BC74" s="53">
        <f t="shared" si="72"/>
        <v>-5.6477320215980028E-3</v>
      </c>
      <c r="BD74" s="53">
        <f t="shared" si="72"/>
        <v>-1.1697941765607064E-3</v>
      </c>
      <c r="BE74" s="53">
        <f t="shared" si="73"/>
        <v>-22.331770209505006</v>
      </c>
      <c r="BF74" s="53">
        <f t="shared" si="74"/>
        <v>-22.225633095271206</v>
      </c>
      <c r="BG74" s="53">
        <f t="shared" si="75"/>
        <v>0.10485024243354044</v>
      </c>
      <c r="BH74" s="53">
        <f t="shared" si="41"/>
        <v>4.0551092201461199E-2</v>
      </c>
      <c r="BI74" s="53">
        <f t="shared" si="76"/>
        <v>-22.080231760636206</v>
      </c>
    </row>
    <row r="75" spans="1:61" x14ac:dyDescent="0.2">
      <c r="A75" s="34"/>
      <c r="B75" s="89"/>
      <c r="C75" s="91"/>
      <c r="D75" s="19"/>
      <c r="E75" s="55">
        <f t="shared" si="45"/>
        <v>59</v>
      </c>
      <c r="F75" s="27">
        <f t="shared" si="46"/>
        <v>2413.9853551856495</v>
      </c>
      <c r="G75" s="27">
        <f t="shared" si="43"/>
        <v>120.69926775928248</v>
      </c>
      <c r="H75" s="28">
        <f t="shared" si="42"/>
        <v>25</v>
      </c>
      <c r="I75" s="27">
        <f t="shared" si="47"/>
        <v>100000</v>
      </c>
      <c r="J75" s="56">
        <f>'SPWL Reserve'!P67</f>
        <v>8.1349999999999998</v>
      </c>
      <c r="K75" s="52">
        <f t="shared" si="48"/>
        <v>813.5</v>
      </c>
      <c r="L75" s="28"/>
      <c r="M75" s="96">
        <f>'SPWL Reserve'!Q67*1000</f>
        <v>588.07578968269388</v>
      </c>
      <c r="N75" s="9">
        <v>0</v>
      </c>
      <c r="O75" s="30">
        <f t="shared" si="34"/>
        <v>4.6791767062428257E-5</v>
      </c>
      <c r="P75" s="30">
        <f t="shared" si="49"/>
        <v>2.7517105365886163E-5</v>
      </c>
      <c r="Q75" s="30">
        <f t="shared" si="50"/>
        <v>0</v>
      </c>
      <c r="R75" s="30">
        <f t="shared" si="51"/>
        <v>1.9274661696542095E-5</v>
      </c>
      <c r="S75" s="28"/>
      <c r="T75" s="52">
        <f t="shared" si="52"/>
        <v>3.8851204191934184E-2</v>
      </c>
      <c r="U75" s="52">
        <f t="shared" si="44"/>
        <v>1.5679937290136992E-2</v>
      </c>
      <c r="V75" s="19"/>
      <c r="W75" s="19"/>
      <c r="X75" s="53">
        <f t="shared" si="53"/>
        <v>4.6528751061610404E-2</v>
      </c>
      <c r="Y75" s="53">
        <f t="shared" si="54"/>
        <v>-2.32643755308052E-3</v>
      </c>
      <c r="Z75" s="53">
        <f t="shared" si="54"/>
        <v>-4.8186654241355234E-4</v>
      </c>
      <c r="AA75" s="53">
        <f t="shared" si="55"/>
        <v>-2.7517105365886163</v>
      </c>
      <c r="AB75" s="53">
        <f t="shared" si="56"/>
        <v>-2.7079900896224998</v>
      </c>
      <c r="AC75" s="53">
        <f t="shared" si="57"/>
        <v>5.0463717073116074E-2</v>
      </c>
      <c r="AD75" s="53">
        <f t="shared" si="36"/>
        <v>6.8183726943555666E-3</v>
      </c>
      <c r="AE75" s="53">
        <f t="shared" si="58"/>
        <v>-2.6507079998550283</v>
      </c>
      <c r="AF75" s="19"/>
      <c r="AG75" s="46"/>
      <c r="AH75" s="19"/>
      <c r="AI75" s="55">
        <f t="shared" si="59"/>
        <v>59</v>
      </c>
      <c r="AJ75" s="27">
        <f t="shared" si="60"/>
        <v>2413.9853551856495</v>
      </c>
      <c r="AK75" s="27">
        <f t="shared" si="60"/>
        <v>120.69926775928248</v>
      </c>
      <c r="AL75" s="28">
        <f t="shared" si="61"/>
        <v>25</v>
      </c>
      <c r="AM75" s="27">
        <f t="shared" si="62"/>
        <v>100000</v>
      </c>
      <c r="AN75" s="56">
        <f t="shared" si="24"/>
        <v>8.1349999999999998</v>
      </c>
      <c r="AO75" s="52">
        <f t="shared" si="63"/>
        <v>813.5</v>
      </c>
      <c r="AP75" s="28"/>
      <c r="AQ75" s="9">
        <f>M75*'Lapse &amp; Death Age 46-55'!$B$32</f>
        <v>510.81674473734017</v>
      </c>
      <c r="AR75" s="9">
        <f t="shared" si="64"/>
        <v>0</v>
      </c>
      <c r="AS75" s="30">
        <f t="shared" si="65"/>
        <v>2.3484028113788627E-4</v>
      </c>
      <c r="AT75" s="30">
        <f t="shared" si="66"/>
        <v>1.1996034794405685E-4</v>
      </c>
      <c r="AU75" s="30">
        <f t="shared" si="67"/>
        <v>0</v>
      </c>
      <c r="AV75" s="30">
        <f t="shared" si="68"/>
        <v>1.1487993319382942E-4</v>
      </c>
      <c r="AW75" s="28"/>
      <c r="AX75" s="52">
        <f t="shared" si="69"/>
        <v>0.19498788542878698</v>
      </c>
      <c r="AY75" s="52">
        <f t="shared" si="70"/>
        <v>9.3454825653180237E-2</v>
      </c>
      <c r="AZ75" s="19"/>
      <c r="BA75" s="19"/>
      <c r="BB75" s="53">
        <f t="shared" si="71"/>
        <v>4.6528751061610404E-2</v>
      </c>
      <c r="BC75" s="53">
        <f t="shared" si="72"/>
        <v>-2.32643755308052E-3</v>
      </c>
      <c r="BD75" s="53">
        <f t="shared" si="72"/>
        <v>-4.8186654241355234E-4</v>
      </c>
      <c r="BE75" s="53">
        <f t="shared" si="73"/>
        <v>-11.996034794405684</v>
      </c>
      <c r="BF75" s="53">
        <f t="shared" si="74"/>
        <v>-11.952314347439568</v>
      </c>
      <c r="BG75" s="53">
        <f t="shared" si="75"/>
        <v>5.0463717073116074E-2</v>
      </c>
      <c r="BH75" s="53">
        <f t="shared" si="41"/>
        <v>1.9636590554460823E-2</v>
      </c>
      <c r="BI75" s="53">
        <f t="shared" si="76"/>
        <v>-11.882214039811991</v>
      </c>
    </row>
    <row r="76" spans="1:61" x14ac:dyDescent="0.2">
      <c r="A76" s="34"/>
      <c r="B76" s="89"/>
      <c r="C76" s="91"/>
      <c r="D76" s="19"/>
      <c r="E76" s="55">
        <f t="shared" si="45"/>
        <v>60</v>
      </c>
      <c r="F76" s="27">
        <f t="shared" si="46"/>
        <v>2413.9853551856495</v>
      </c>
      <c r="G76" s="27">
        <f t="shared" si="43"/>
        <v>120.69926775928248</v>
      </c>
      <c r="H76" s="28">
        <f t="shared" si="42"/>
        <v>25</v>
      </c>
      <c r="I76" s="27">
        <f t="shared" si="47"/>
        <v>100000</v>
      </c>
      <c r="J76" s="56">
        <f>'SPWL Reserve'!P68</f>
        <v>7.9340000000000002</v>
      </c>
      <c r="K76" s="52">
        <f t="shared" si="48"/>
        <v>793.4</v>
      </c>
      <c r="L76" s="28"/>
      <c r="M76" s="96">
        <f>'SPWL Reserve'!Q68*1000</f>
        <v>615.42359159128341</v>
      </c>
      <c r="N76" s="9">
        <v>0</v>
      </c>
      <c r="O76" s="30">
        <f t="shared" si="34"/>
        <v>1.9274661696542095E-5</v>
      </c>
      <c r="P76" s="30">
        <f t="shared" si="49"/>
        <v>1.1862081527992876E-5</v>
      </c>
      <c r="Q76" s="30">
        <f t="shared" si="50"/>
        <v>0</v>
      </c>
      <c r="R76" s="30">
        <f t="shared" si="51"/>
        <v>7.4125801685492187E-6</v>
      </c>
      <c r="S76" s="28"/>
      <c r="T76" s="52">
        <f t="shared" si="52"/>
        <v>1.5679937290136992E-2</v>
      </c>
      <c r="U76" s="52">
        <f t="shared" si="44"/>
        <v>5.8811411057269501E-3</v>
      </c>
      <c r="V76" s="19"/>
      <c r="W76" s="19"/>
      <c r="X76" s="53">
        <f t="shared" si="53"/>
        <v>1.7893859971017386E-2</v>
      </c>
      <c r="Y76" s="53">
        <f t="shared" si="54"/>
        <v>-8.9469299855086937E-4</v>
      </c>
      <c r="Z76" s="53">
        <f t="shared" si="54"/>
        <v>-1.8531450421373045E-4</v>
      </c>
      <c r="AA76" s="53">
        <f t="shared" si="55"/>
        <v>-1.1862081527992876</v>
      </c>
      <c r="AB76" s="53">
        <f t="shared" si="56"/>
        <v>-1.1693943003310348</v>
      </c>
      <c r="AC76" s="53">
        <f t="shared" si="57"/>
        <v>2.2772585915248889E-2</v>
      </c>
      <c r="AD76" s="53">
        <f t="shared" si="36"/>
        <v>2.682828113117831E-3</v>
      </c>
      <c r="AE76" s="53">
        <f t="shared" si="58"/>
        <v>-1.1439388863026678</v>
      </c>
      <c r="AF76" s="19"/>
      <c r="AG76" s="46"/>
      <c r="AH76" s="19"/>
      <c r="AI76" s="55">
        <f t="shared" si="59"/>
        <v>60</v>
      </c>
      <c r="AJ76" s="27">
        <f t="shared" si="60"/>
        <v>2413.9853551856495</v>
      </c>
      <c r="AK76" s="27">
        <f t="shared" si="60"/>
        <v>120.69926775928248</v>
      </c>
      <c r="AL76" s="28">
        <f t="shared" si="61"/>
        <v>25</v>
      </c>
      <c r="AM76" s="27">
        <f t="shared" si="62"/>
        <v>100000</v>
      </c>
      <c r="AN76" s="56">
        <f t="shared" si="24"/>
        <v>7.9340000000000002</v>
      </c>
      <c r="AO76" s="52">
        <f t="shared" si="63"/>
        <v>793.4</v>
      </c>
      <c r="AP76" s="28"/>
      <c r="AQ76" s="9">
        <f>M76*'Lapse &amp; Death Age 46-55'!$B$32</f>
        <v>534.5717018223869</v>
      </c>
      <c r="AR76" s="9">
        <f t="shared" si="64"/>
        <v>0</v>
      </c>
      <c r="AS76" s="30">
        <f t="shared" si="65"/>
        <v>1.1487993319382942E-4</v>
      </c>
      <c r="AT76" s="30">
        <f t="shared" si="66"/>
        <v>6.14115613926675E-5</v>
      </c>
      <c r="AU76" s="30">
        <f t="shared" si="67"/>
        <v>0</v>
      </c>
      <c r="AV76" s="30">
        <f t="shared" si="68"/>
        <v>5.3468371801161917E-5</v>
      </c>
      <c r="AW76" s="28"/>
      <c r="AX76" s="52">
        <f t="shared" si="69"/>
        <v>9.3454825653180237E-2</v>
      </c>
      <c r="AY76" s="52">
        <f t="shared" si="70"/>
        <v>4.2421806187041861E-2</v>
      </c>
      <c r="AZ76" s="19"/>
      <c r="BA76" s="19"/>
      <c r="BB76" s="53">
        <f t="shared" si="71"/>
        <v>1.7893859971017386E-2</v>
      </c>
      <c r="BC76" s="53">
        <f t="shared" si="72"/>
        <v>-8.9469299855086937E-4</v>
      </c>
      <c r="BD76" s="53">
        <f t="shared" si="72"/>
        <v>-1.8531450421373045E-4</v>
      </c>
      <c r="BE76" s="53">
        <f t="shared" si="73"/>
        <v>-6.1411561392667497</v>
      </c>
      <c r="BF76" s="53">
        <f t="shared" si="74"/>
        <v>-6.1243422867984973</v>
      </c>
      <c r="BG76" s="53">
        <f t="shared" si="75"/>
        <v>2.2772585915248889E-2</v>
      </c>
      <c r="BH76" s="53">
        <f t="shared" si="41"/>
        <v>9.0678457475745541E-3</v>
      </c>
      <c r="BI76" s="53">
        <f t="shared" si="76"/>
        <v>-6.0925018551356747</v>
      </c>
    </row>
    <row r="77" spans="1:61" x14ac:dyDescent="0.2">
      <c r="A77" s="34"/>
      <c r="B77" s="89"/>
      <c r="C77" s="91"/>
      <c r="D77" s="19"/>
      <c r="E77" s="55">
        <f t="shared" si="45"/>
        <v>61</v>
      </c>
      <c r="F77" s="27">
        <f t="shared" si="46"/>
        <v>2413.9853551856495</v>
      </c>
      <c r="G77" s="27">
        <f t="shared" si="43"/>
        <v>120.69926775928248</v>
      </c>
      <c r="H77" s="28">
        <f t="shared" si="42"/>
        <v>25</v>
      </c>
      <c r="I77" s="27">
        <f t="shared" si="47"/>
        <v>100000</v>
      </c>
      <c r="J77" s="56">
        <f>'SPWL Reserve'!P69</f>
        <v>7.6959999999999997</v>
      </c>
      <c r="K77" s="52">
        <f t="shared" si="48"/>
        <v>769.6</v>
      </c>
      <c r="L77" s="28"/>
      <c r="M77" s="96">
        <f>'SPWL Reserve'!Q69*1000</f>
        <v>643.13518343898352</v>
      </c>
      <c r="N77" s="9">
        <v>0</v>
      </c>
      <c r="O77" s="30">
        <f t="shared" si="34"/>
        <v>7.4125801685492187E-6</v>
      </c>
      <c r="P77" s="30">
        <f t="shared" si="49"/>
        <v>4.7672911064560728E-6</v>
      </c>
      <c r="Q77" s="30">
        <f t="shared" si="50"/>
        <v>0</v>
      </c>
      <c r="R77" s="30">
        <f t="shared" si="51"/>
        <v>2.6452890620931459E-6</v>
      </c>
      <c r="S77" s="28"/>
      <c r="T77" s="52">
        <f t="shared" si="52"/>
        <v>5.8811411057269501E-3</v>
      </c>
      <c r="U77" s="52">
        <f t="shared" si="44"/>
        <v>2.0358144621868851E-3</v>
      </c>
      <c r="V77" s="19"/>
      <c r="W77" s="19"/>
      <c r="X77" s="53">
        <f t="shared" si="53"/>
        <v>6.3856890561256362E-3</v>
      </c>
      <c r="Y77" s="53">
        <f t="shared" si="54"/>
        <v>-3.1928445280628181E-4</v>
      </c>
      <c r="Z77" s="53">
        <f t="shared" si="54"/>
        <v>-6.6132226552328651E-5</v>
      </c>
      <c r="AA77" s="53">
        <f t="shared" si="55"/>
        <v>-0.4767291106456073</v>
      </c>
      <c r="AB77" s="53">
        <f t="shared" si="56"/>
        <v>-0.47072883826884027</v>
      </c>
      <c r="AC77" s="53">
        <f t="shared" si="57"/>
        <v>9.5877948923210176E-3</v>
      </c>
      <c r="AD77" s="53">
        <f t="shared" si="36"/>
        <v>9.8084731005525097E-4</v>
      </c>
      <c r="AE77" s="53">
        <f t="shared" si="58"/>
        <v>-0.46016019606646397</v>
      </c>
      <c r="AF77" s="19"/>
      <c r="AG77" s="46"/>
      <c r="AH77" s="19"/>
      <c r="AI77" s="55">
        <f t="shared" si="59"/>
        <v>61</v>
      </c>
      <c r="AJ77" s="27">
        <f t="shared" si="60"/>
        <v>2413.9853551856495</v>
      </c>
      <c r="AK77" s="27">
        <f t="shared" si="60"/>
        <v>120.69926775928248</v>
      </c>
      <c r="AL77" s="28">
        <f t="shared" si="61"/>
        <v>25</v>
      </c>
      <c r="AM77" s="27">
        <f t="shared" si="62"/>
        <v>100000</v>
      </c>
      <c r="AN77" s="56">
        <f t="shared" si="24"/>
        <v>7.6959999999999997</v>
      </c>
      <c r="AO77" s="52">
        <f t="shared" si="63"/>
        <v>769.6</v>
      </c>
      <c r="AP77" s="28"/>
      <c r="AQ77" s="9">
        <f>M77*'Lapse &amp; Death Age 46-55'!$B$32</f>
        <v>558.64265557950353</v>
      </c>
      <c r="AR77" s="9">
        <f t="shared" si="64"/>
        <v>0</v>
      </c>
      <c r="AS77" s="30">
        <f t="shared" si="65"/>
        <v>5.3468371801161917E-5</v>
      </c>
      <c r="AT77" s="30">
        <f t="shared" si="66"/>
        <v>2.9869713212513335E-5</v>
      </c>
      <c r="AU77" s="30">
        <f t="shared" si="67"/>
        <v>0</v>
      </c>
      <c r="AV77" s="30">
        <f t="shared" si="68"/>
        <v>2.3598658588648582E-5</v>
      </c>
      <c r="AW77" s="28"/>
      <c r="AX77" s="52">
        <f t="shared" si="69"/>
        <v>4.2421806187041861E-2</v>
      </c>
      <c r="AY77" s="52">
        <f t="shared" si="70"/>
        <v>1.8161527649823948E-2</v>
      </c>
      <c r="AZ77" s="19"/>
      <c r="BA77" s="19"/>
      <c r="BB77" s="53">
        <f t="shared" si="71"/>
        <v>6.3856890561256362E-3</v>
      </c>
      <c r="BC77" s="53">
        <f t="shared" si="72"/>
        <v>-3.1928445280628181E-4</v>
      </c>
      <c r="BD77" s="53">
        <f t="shared" si="72"/>
        <v>-6.6132226552328651E-5</v>
      </c>
      <c r="BE77" s="53">
        <f t="shared" si="73"/>
        <v>-2.9869713212513336</v>
      </c>
      <c r="BF77" s="53">
        <f t="shared" si="74"/>
        <v>-2.9809710488745664</v>
      </c>
      <c r="BG77" s="53">
        <f t="shared" si="75"/>
        <v>9.5877948923210176E-3</v>
      </c>
      <c r="BH77" s="53">
        <f t="shared" si="41"/>
        <v>3.9806946364814673E-3</v>
      </c>
      <c r="BI77" s="53">
        <f t="shared" si="76"/>
        <v>-2.9674025593457638</v>
      </c>
    </row>
    <row r="78" spans="1:61" x14ac:dyDescent="0.2">
      <c r="A78" s="34"/>
      <c r="B78" s="89"/>
      <c r="C78" s="91"/>
      <c r="D78" s="19"/>
      <c r="E78" s="55">
        <f t="shared" si="45"/>
        <v>62</v>
      </c>
      <c r="F78" s="27">
        <f t="shared" si="46"/>
        <v>2413.9853551856495</v>
      </c>
      <c r="G78" s="27">
        <f t="shared" si="43"/>
        <v>120.69926775928248</v>
      </c>
      <c r="H78" s="28">
        <f t="shared" si="42"/>
        <v>25</v>
      </c>
      <c r="I78" s="27">
        <f t="shared" si="47"/>
        <v>100000</v>
      </c>
      <c r="J78" s="56">
        <f>'SPWL Reserve'!P70</f>
        <v>7.4219999999999997</v>
      </c>
      <c r="K78" s="52">
        <f t="shared" si="48"/>
        <v>742.2</v>
      </c>
      <c r="L78" s="28"/>
      <c r="M78" s="96">
        <f>'SPWL Reserve'!Q70*1000</f>
        <v>671.18473729163918</v>
      </c>
      <c r="N78" s="9">
        <v>0</v>
      </c>
      <c r="O78" s="30">
        <f t="shared" si="34"/>
        <v>2.6452890620931459E-6</v>
      </c>
      <c r="P78" s="30">
        <f t="shared" si="49"/>
        <v>1.7754776442014348E-6</v>
      </c>
      <c r="Q78" s="30">
        <f t="shared" si="50"/>
        <v>0</v>
      </c>
      <c r="R78" s="30">
        <f t="shared" si="51"/>
        <v>8.6981141789171111E-7</v>
      </c>
      <c r="S78" s="28"/>
      <c r="T78" s="52">
        <f t="shared" si="52"/>
        <v>2.0358144621868851E-3</v>
      </c>
      <c r="U78" s="52">
        <f t="shared" si="44"/>
        <v>6.4557403435922802E-4</v>
      </c>
      <c r="V78" s="19"/>
      <c r="W78" s="19"/>
      <c r="X78" s="53">
        <f t="shared" si="53"/>
        <v>2.0997120245638558E-3</v>
      </c>
      <c r="Y78" s="53">
        <f t="shared" si="54"/>
        <v>-1.0498560122819279E-4</v>
      </c>
      <c r="Z78" s="53">
        <f t="shared" si="54"/>
        <v>-2.1745285447292779E-5</v>
      </c>
      <c r="AA78" s="53">
        <f t="shared" si="55"/>
        <v>-0.17754776442014347</v>
      </c>
      <c r="AB78" s="53">
        <f t="shared" si="56"/>
        <v>-0.17557478328225509</v>
      </c>
      <c r="AC78" s="53">
        <f t="shared" si="57"/>
        <v>3.7413881558299462E-3</v>
      </c>
      <c r="AD78" s="53">
        <f t="shared" si="36"/>
        <v>3.3089182346790713E-4</v>
      </c>
      <c r="AE78" s="53">
        <f t="shared" si="58"/>
        <v>-0.17150250330295724</v>
      </c>
      <c r="AF78" s="19"/>
      <c r="AG78" s="46"/>
      <c r="AH78" s="19"/>
      <c r="AI78" s="55">
        <f t="shared" si="59"/>
        <v>62</v>
      </c>
      <c r="AJ78" s="27">
        <f t="shared" si="60"/>
        <v>2413.9853551856495</v>
      </c>
      <c r="AK78" s="27">
        <f t="shared" si="60"/>
        <v>120.69926775928248</v>
      </c>
      <c r="AL78" s="28">
        <f t="shared" si="61"/>
        <v>25</v>
      </c>
      <c r="AM78" s="27">
        <f t="shared" si="62"/>
        <v>100000</v>
      </c>
      <c r="AN78" s="56">
        <f t="shared" si="24"/>
        <v>7.4219999999999997</v>
      </c>
      <c r="AO78" s="52">
        <f t="shared" si="63"/>
        <v>742.2</v>
      </c>
      <c r="AP78" s="28"/>
      <c r="AQ78" s="9">
        <f>M78*'Lapse &amp; Death Age 46-55'!$B$32</f>
        <v>583.0071712452127</v>
      </c>
      <c r="AR78" s="9">
        <f t="shared" si="64"/>
        <v>0</v>
      </c>
      <c r="AS78" s="30">
        <f t="shared" si="65"/>
        <v>2.3598658588648582E-5</v>
      </c>
      <c r="AT78" s="30">
        <f t="shared" si="66"/>
        <v>1.3758187188949553E-5</v>
      </c>
      <c r="AU78" s="30">
        <f t="shared" si="67"/>
        <v>0</v>
      </c>
      <c r="AV78" s="30">
        <f t="shared" si="68"/>
        <v>9.8404713996990294E-6</v>
      </c>
      <c r="AW78" s="28"/>
      <c r="AX78" s="52">
        <f t="shared" si="69"/>
        <v>1.8161527649823948E-2</v>
      </c>
      <c r="AY78" s="52">
        <f t="shared" si="70"/>
        <v>7.3035978728566197E-3</v>
      </c>
      <c r="AZ78" s="19"/>
      <c r="BA78" s="19"/>
      <c r="BB78" s="53">
        <f t="shared" si="71"/>
        <v>2.0997120245638558E-3</v>
      </c>
      <c r="BC78" s="53">
        <f t="shared" si="72"/>
        <v>-1.0498560122819279E-4</v>
      </c>
      <c r="BD78" s="53">
        <f t="shared" si="72"/>
        <v>-2.1745285447292779E-5</v>
      </c>
      <c r="BE78" s="53">
        <f t="shared" si="73"/>
        <v>-1.3758187188949553</v>
      </c>
      <c r="BF78" s="53">
        <f t="shared" si="74"/>
        <v>-1.373845737757067</v>
      </c>
      <c r="BG78" s="53">
        <f t="shared" si="75"/>
        <v>3.7413881558299462E-3</v>
      </c>
      <c r="BH78" s="53">
        <f t="shared" si="41"/>
        <v>1.6547505295149798E-3</v>
      </c>
      <c r="BI78" s="53">
        <f t="shared" si="76"/>
        <v>-1.368449599071722</v>
      </c>
    </row>
    <row r="79" spans="1:61" x14ac:dyDescent="0.2">
      <c r="A79" s="34"/>
      <c r="B79" s="89"/>
      <c r="C79" s="91"/>
      <c r="D79" s="19"/>
      <c r="E79" s="55">
        <f t="shared" si="45"/>
        <v>63</v>
      </c>
      <c r="F79" s="27">
        <f t="shared" si="46"/>
        <v>2413.9853551856495</v>
      </c>
      <c r="G79" s="27">
        <f t="shared" si="43"/>
        <v>120.69926775928248</v>
      </c>
      <c r="H79" s="28">
        <f t="shared" si="42"/>
        <v>25</v>
      </c>
      <c r="I79" s="27">
        <f t="shared" si="47"/>
        <v>100000</v>
      </c>
      <c r="J79" s="56">
        <f>'SPWL Reserve'!P71</f>
        <v>7.1070000000000002</v>
      </c>
      <c r="K79" s="52">
        <f t="shared" si="48"/>
        <v>710.7</v>
      </c>
      <c r="L79" s="28"/>
      <c r="M79" s="96">
        <f>'SPWL Reserve'!Q71*1000</f>
        <v>699.55870349074962</v>
      </c>
      <c r="N79" s="9">
        <v>0</v>
      </c>
      <c r="O79" s="30">
        <f t="shared" si="34"/>
        <v>8.6981141789171111E-7</v>
      </c>
      <c r="P79" s="30">
        <f t="shared" si="49"/>
        <v>6.0848414778177601E-7</v>
      </c>
      <c r="Q79" s="30">
        <f t="shared" si="50"/>
        <v>0</v>
      </c>
      <c r="R79" s="30">
        <f t="shared" si="51"/>
        <v>2.613272701099351E-7</v>
      </c>
      <c r="S79" s="28"/>
      <c r="T79" s="52">
        <f t="shared" si="52"/>
        <v>6.4557403435922802E-4</v>
      </c>
      <c r="U79" s="52">
        <f t="shared" si="44"/>
        <v>1.8572529086713089E-4</v>
      </c>
      <c r="V79" s="19"/>
      <c r="W79" s="19"/>
      <c r="X79" s="53">
        <f t="shared" si="53"/>
        <v>6.3084020295602788E-4</v>
      </c>
      <c r="Y79" s="53">
        <f t="shared" si="54"/>
        <v>-3.1542010147801392E-5</v>
      </c>
      <c r="Z79" s="53">
        <f t="shared" si="54"/>
        <v>-6.5331817527483776E-6</v>
      </c>
      <c r="AA79" s="53">
        <f t="shared" si="55"/>
        <v>-6.0848414778177602E-2</v>
      </c>
      <c r="AB79" s="53">
        <f t="shared" si="56"/>
        <v>-6.0255649767122124E-2</v>
      </c>
      <c r="AC79" s="53">
        <f t="shared" si="57"/>
        <v>1.3451585671898937E-3</v>
      </c>
      <c r="AD79" s="53">
        <f t="shared" si="36"/>
        <v>1.0219919681538964E-4</v>
      </c>
      <c r="AE79" s="53">
        <f t="shared" si="58"/>
        <v>-5.8808292003116845E-2</v>
      </c>
      <c r="AF79" s="19"/>
      <c r="AG79" s="46"/>
      <c r="AH79" s="19"/>
      <c r="AI79" s="55">
        <f t="shared" si="59"/>
        <v>63</v>
      </c>
      <c r="AJ79" s="27">
        <f t="shared" si="60"/>
        <v>2413.9853551856495</v>
      </c>
      <c r="AK79" s="27">
        <f t="shared" si="60"/>
        <v>120.69926775928248</v>
      </c>
      <c r="AL79" s="28">
        <f t="shared" si="61"/>
        <v>25</v>
      </c>
      <c r="AM79" s="27">
        <f t="shared" si="62"/>
        <v>100000</v>
      </c>
      <c r="AN79" s="56">
        <f t="shared" si="24"/>
        <v>7.1070000000000002</v>
      </c>
      <c r="AO79" s="52">
        <f t="shared" si="63"/>
        <v>710.7</v>
      </c>
      <c r="AP79" s="28"/>
      <c r="AQ79" s="9">
        <f>M79*'Lapse &amp; Death Age 46-55'!$B$32</f>
        <v>607.65347926094876</v>
      </c>
      <c r="AR79" s="9">
        <f t="shared" si="64"/>
        <v>0</v>
      </c>
      <c r="AS79" s="30">
        <f t="shared" si="65"/>
        <v>9.8404713996990294E-6</v>
      </c>
      <c r="AT79" s="30">
        <f t="shared" si="66"/>
        <v>5.9795966835949731E-6</v>
      </c>
      <c r="AU79" s="30">
        <f t="shared" si="67"/>
        <v>0</v>
      </c>
      <c r="AV79" s="30">
        <f t="shared" si="68"/>
        <v>3.8608747161040562E-6</v>
      </c>
      <c r="AW79" s="28"/>
      <c r="AX79" s="52">
        <f t="shared" si="69"/>
        <v>7.3035978728566197E-3</v>
      </c>
      <c r="AY79" s="52">
        <f t="shared" si="70"/>
        <v>2.7439236607351529E-3</v>
      </c>
      <c r="AZ79" s="19"/>
      <c r="BA79" s="19"/>
      <c r="BB79" s="53">
        <f t="shared" si="71"/>
        <v>6.3084020295602788E-4</v>
      </c>
      <c r="BC79" s="53">
        <f t="shared" si="72"/>
        <v>-3.1542010147801392E-5</v>
      </c>
      <c r="BD79" s="53">
        <f t="shared" si="72"/>
        <v>-6.5331817527483776E-6</v>
      </c>
      <c r="BE79" s="53">
        <f t="shared" si="73"/>
        <v>-0.59795966835949732</v>
      </c>
      <c r="BF79" s="53">
        <f t="shared" si="74"/>
        <v>-0.59736690334844189</v>
      </c>
      <c r="BG79" s="53">
        <f t="shared" si="75"/>
        <v>1.3451585671898937E-3</v>
      </c>
      <c r="BH79" s="53">
        <f t="shared" si="41"/>
        <v>6.4879721211565425E-4</v>
      </c>
      <c r="BI79" s="53">
        <f t="shared" si="76"/>
        <v>-0.59537294756913639</v>
      </c>
    </row>
    <row r="80" spans="1:61" x14ac:dyDescent="0.2">
      <c r="A80" s="34"/>
      <c r="B80" s="89"/>
      <c r="C80" s="91"/>
      <c r="D80" s="19"/>
      <c r="E80" s="55">
        <f t="shared" si="45"/>
        <v>64</v>
      </c>
      <c r="F80" s="27">
        <f t="shared" si="46"/>
        <v>2413.9853551856495</v>
      </c>
      <c r="G80" s="27">
        <f t="shared" si="43"/>
        <v>120.69926775928248</v>
      </c>
      <c r="H80" s="28">
        <f t="shared" si="42"/>
        <v>25</v>
      </c>
      <c r="I80" s="27">
        <f t="shared" si="47"/>
        <v>100000</v>
      </c>
      <c r="J80" s="56">
        <f>'SPWL Reserve'!P72</f>
        <v>6.7519999999999998</v>
      </c>
      <c r="K80" s="52">
        <f t="shared" si="48"/>
        <v>675.2</v>
      </c>
      <c r="L80" s="28"/>
      <c r="M80" s="96">
        <f>'SPWL Reserve'!Q72*1000</f>
        <v>728.23868626754756</v>
      </c>
      <c r="N80" s="9">
        <v>0</v>
      </c>
      <c r="O80" s="30">
        <f t="shared" si="34"/>
        <v>2.613272701099351E-7</v>
      </c>
      <c r="P80" s="30">
        <f t="shared" si="49"/>
        <v>1.9030862787074369E-7</v>
      </c>
      <c r="Q80" s="30">
        <f t="shared" si="50"/>
        <v>0</v>
      </c>
      <c r="R80" s="30">
        <f t="shared" si="51"/>
        <v>7.1018642239191418E-8</v>
      </c>
      <c r="S80" s="28"/>
      <c r="T80" s="52">
        <f t="shared" si="52"/>
        <v>1.8572529086713089E-4</v>
      </c>
      <c r="U80" s="52">
        <f t="shared" si="44"/>
        <v>4.7951787239902047E-5</v>
      </c>
      <c r="V80" s="19"/>
      <c r="W80" s="19"/>
      <c r="X80" s="53">
        <f t="shared" si="53"/>
        <v>1.7143796231057707E-4</v>
      </c>
      <c r="Y80" s="53">
        <f t="shared" si="54"/>
        <v>-8.5718981155288527E-6</v>
      </c>
      <c r="Z80" s="53">
        <f t="shared" si="54"/>
        <v>-1.7754660559797854E-6</v>
      </c>
      <c r="AA80" s="53">
        <f t="shared" si="55"/>
        <v>-1.903086278707437E-2</v>
      </c>
      <c r="AB80" s="53">
        <f t="shared" si="56"/>
        <v>-1.8869772188935301E-2</v>
      </c>
      <c r="AC80" s="53">
        <f t="shared" si="57"/>
        <v>4.4172680191741093E-4</v>
      </c>
      <c r="AD80" s="53">
        <f t="shared" si="36"/>
        <v>2.8618002495890521E-5</v>
      </c>
      <c r="AE80" s="53">
        <f t="shared" si="58"/>
        <v>-1.8399427384522E-2</v>
      </c>
      <c r="AF80" s="19"/>
      <c r="AG80" s="46"/>
      <c r="AH80" s="19"/>
      <c r="AI80" s="55">
        <f t="shared" si="59"/>
        <v>64</v>
      </c>
      <c r="AJ80" s="27">
        <f t="shared" si="60"/>
        <v>2413.9853551856495</v>
      </c>
      <c r="AK80" s="27">
        <f t="shared" si="60"/>
        <v>120.69926775928248</v>
      </c>
      <c r="AL80" s="28">
        <f t="shared" si="61"/>
        <v>25</v>
      </c>
      <c r="AM80" s="27">
        <f t="shared" si="62"/>
        <v>100000</v>
      </c>
      <c r="AN80" s="56">
        <f t="shared" si="24"/>
        <v>6.7519999999999998</v>
      </c>
      <c r="AO80" s="52">
        <f t="shared" si="63"/>
        <v>675.2</v>
      </c>
      <c r="AP80" s="28"/>
      <c r="AQ80" s="9">
        <f>M80*'Lapse &amp; Death Age 46-55'!$B$32</f>
        <v>632.56560062046208</v>
      </c>
      <c r="AR80" s="9">
        <f t="shared" si="64"/>
        <v>0</v>
      </c>
      <c r="AS80" s="30">
        <f t="shared" si="65"/>
        <v>3.8608747161040562E-6</v>
      </c>
      <c r="AT80" s="30">
        <f t="shared" si="66"/>
        <v>2.4422565337127186E-6</v>
      </c>
      <c r="AU80" s="30">
        <f t="shared" si="67"/>
        <v>0</v>
      </c>
      <c r="AV80" s="30">
        <f t="shared" si="68"/>
        <v>1.4186181823913376E-6</v>
      </c>
      <c r="AW80" s="28"/>
      <c r="AX80" s="52">
        <f t="shared" si="69"/>
        <v>2.7439236607351529E-3</v>
      </c>
      <c r="AY80" s="52">
        <f t="shared" si="70"/>
        <v>9.5785099675063125E-4</v>
      </c>
      <c r="AZ80" s="19"/>
      <c r="BA80" s="19"/>
      <c r="BB80" s="53">
        <f t="shared" si="71"/>
        <v>1.7143796231057707E-4</v>
      </c>
      <c r="BC80" s="53">
        <f t="shared" si="72"/>
        <v>-8.5718981155288527E-6</v>
      </c>
      <c r="BD80" s="53">
        <f t="shared" si="72"/>
        <v>-1.7754660559797854E-6</v>
      </c>
      <c r="BE80" s="53">
        <f t="shared" si="73"/>
        <v>-0.24422565337127186</v>
      </c>
      <c r="BF80" s="53">
        <f t="shared" si="74"/>
        <v>-0.24406456277313279</v>
      </c>
      <c r="BG80" s="53">
        <f t="shared" si="75"/>
        <v>4.4172680191741093E-4</v>
      </c>
      <c r="BH80" s="53">
        <f t="shared" si="41"/>
        <v>2.3863619792935842E-4</v>
      </c>
      <c r="BI80" s="53">
        <f t="shared" si="76"/>
        <v>-0.24338419977328601</v>
      </c>
    </row>
    <row r="81" spans="1:61" x14ac:dyDescent="0.2">
      <c r="A81" s="34"/>
      <c r="B81" s="89"/>
      <c r="C81" s="91"/>
      <c r="D81" s="19"/>
      <c r="E81" s="55">
        <f t="shared" si="45"/>
        <v>65</v>
      </c>
      <c r="F81" s="27">
        <f t="shared" si="46"/>
        <v>2413.9853551856495</v>
      </c>
      <c r="G81" s="27">
        <f t="shared" si="43"/>
        <v>120.69926775928248</v>
      </c>
      <c r="H81" s="28">
        <f t="shared" si="42"/>
        <v>25</v>
      </c>
      <c r="I81" s="27">
        <f t="shared" si="47"/>
        <v>100000</v>
      </c>
      <c r="J81" s="56">
        <f>'SPWL Reserve'!P73</f>
        <v>6.3529999999999998</v>
      </c>
      <c r="K81" s="52">
        <f t="shared" si="48"/>
        <v>635.29999999999995</v>
      </c>
      <c r="L81" s="28"/>
      <c r="M81" s="96">
        <f>'SPWL Reserve'!Q73*1000</f>
        <v>757.22119537545109</v>
      </c>
      <c r="N81" s="9">
        <v>0</v>
      </c>
      <c r="O81" s="30">
        <f t="shared" si="34"/>
        <v>7.1018642239191418E-8</v>
      </c>
      <c r="P81" s="30">
        <f t="shared" si="49"/>
        <v>5.3776821170302027E-8</v>
      </c>
      <c r="Q81" s="30">
        <f t="shared" si="50"/>
        <v>0</v>
      </c>
      <c r="R81" s="30">
        <f t="shared" si="51"/>
        <v>1.724182106888939E-8</v>
      </c>
      <c r="S81" s="28"/>
      <c r="T81" s="52">
        <f t="shared" si="52"/>
        <v>4.7951787239902047E-5</v>
      </c>
      <c r="U81" s="52">
        <f t="shared" si="44"/>
        <v>1.0953728925065429E-5</v>
      </c>
      <c r="V81" s="19"/>
      <c r="W81" s="19"/>
      <c r="X81" s="53">
        <f t="shared" si="53"/>
        <v>4.162150355703037E-5</v>
      </c>
      <c r="Y81" s="53">
        <f t="shared" si="54"/>
        <v>-2.0810751778515188E-6</v>
      </c>
      <c r="Z81" s="53">
        <f t="shared" si="54"/>
        <v>-4.3104552672223477E-7</v>
      </c>
      <c r="AA81" s="53">
        <f t="shared" si="55"/>
        <v>-5.3776821170302023E-3</v>
      </c>
      <c r="AB81" s="53">
        <f t="shared" si="56"/>
        <v>-5.3385727341777453E-3</v>
      </c>
      <c r="AC81" s="53">
        <f t="shared" si="57"/>
        <v>1.3133002936366989E-4</v>
      </c>
      <c r="AD81" s="53">
        <f t="shared" si="36"/>
        <v>7.1827726321877117E-6</v>
      </c>
      <c r="AE81" s="53">
        <f t="shared" si="58"/>
        <v>-5.2000599321818872E-3</v>
      </c>
      <c r="AF81" s="19"/>
      <c r="AG81" s="46"/>
      <c r="AH81" s="19"/>
      <c r="AI81" s="55">
        <f t="shared" si="59"/>
        <v>65</v>
      </c>
      <c r="AJ81" s="27">
        <f t="shared" si="60"/>
        <v>2413.9853551856495</v>
      </c>
      <c r="AK81" s="27">
        <f t="shared" si="60"/>
        <v>120.69926775928248</v>
      </c>
      <c r="AL81" s="28">
        <f t="shared" si="61"/>
        <v>25</v>
      </c>
      <c r="AM81" s="27">
        <f t="shared" si="62"/>
        <v>100000</v>
      </c>
      <c r="AN81" s="56">
        <f t="shared" si="62"/>
        <v>6.3529999999999998</v>
      </c>
      <c r="AO81" s="52">
        <f t="shared" si="63"/>
        <v>635.29999999999995</v>
      </c>
      <c r="AP81" s="28"/>
      <c r="AQ81" s="9">
        <f>M81*'Lapse &amp; Death Age 46-55'!$B$32</f>
        <v>657.74050361180571</v>
      </c>
      <c r="AR81" s="9">
        <f t="shared" si="64"/>
        <v>0</v>
      </c>
      <c r="AS81" s="30">
        <f t="shared" si="65"/>
        <v>1.4186181823913376E-6</v>
      </c>
      <c r="AT81" s="30">
        <f t="shared" si="66"/>
        <v>9.3308263771894285E-7</v>
      </c>
      <c r="AU81" s="30">
        <f t="shared" si="67"/>
        <v>0</v>
      </c>
      <c r="AV81" s="30">
        <f t="shared" si="68"/>
        <v>4.8553554467239479E-7</v>
      </c>
      <c r="AW81" s="28"/>
      <c r="AX81" s="52">
        <f t="shared" si="69"/>
        <v>9.5785099675063125E-4</v>
      </c>
      <c r="AY81" s="52">
        <f t="shared" si="70"/>
        <v>3.0846073153037239E-4</v>
      </c>
      <c r="AZ81" s="19"/>
      <c r="BA81" s="19"/>
      <c r="BB81" s="53">
        <f t="shared" si="71"/>
        <v>4.162150355703037E-5</v>
      </c>
      <c r="BC81" s="53">
        <f t="shared" si="72"/>
        <v>-2.0810751778515188E-6</v>
      </c>
      <c r="BD81" s="53">
        <f t="shared" si="72"/>
        <v>-4.3104552672223477E-7</v>
      </c>
      <c r="BE81" s="53">
        <f t="shared" si="73"/>
        <v>-9.3308263771894287E-2</v>
      </c>
      <c r="BF81" s="53">
        <f t="shared" si="74"/>
        <v>-9.3269154389041833E-2</v>
      </c>
      <c r="BG81" s="53">
        <f t="shared" si="75"/>
        <v>1.3133002936366989E-4</v>
      </c>
      <c r="BH81" s="53">
        <f t="shared" si="41"/>
        <v>8.1881979800254545E-5</v>
      </c>
      <c r="BI81" s="53">
        <f t="shared" si="76"/>
        <v>-9.305594237987791E-2</v>
      </c>
    </row>
    <row r="82" spans="1:61" x14ac:dyDescent="0.2">
      <c r="A82" s="34"/>
      <c r="B82" s="89"/>
      <c r="C82" s="91"/>
      <c r="D82" s="19"/>
      <c r="E82" s="55">
        <f t="shared" si="45"/>
        <v>66</v>
      </c>
      <c r="F82" s="27">
        <f t="shared" si="46"/>
        <v>2413.9853551856495</v>
      </c>
      <c r="G82" s="27">
        <f t="shared" si="43"/>
        <v>120.69926775928248</v>
      </c>
      <c r="H82" s="28">
        <f t="shared" si="42"/>
        <v>25</v>
      </c>
      <c r="I82" s="27">
        <f t="shared" si="47"/>
        <v>100000</v>
      </c>
      <c r="J82" s="56">
        <f>'SPWL Reserve'!P74</f>
        <v>5.9009999999999998</v>
      </c>
      <c r="K82" s="52">
        <f t="shared" si="48"/>
        <v>590.1</v>
      </c>
      <c r="L82" s="28"/>
      <c r="M82" s="96">
        <f>'SPWL Reserve'!Q74*1000</f>
        <v>794.78197935153764</v>
      </c>
      <c r="N82" s="9">
        <v>0</v>
      </c>
      <c r="O82" s="30">
        <f t="shared" ref="O82:O91" si="77">R81</f>
        <v>1.724182106888939E-8</v>
      </c>
      <c r="P82" s="30">
        <f t="shared" si="49"/>
        <v>1.3703488676756953E-8</v>
      </c>
      <c r="Q82" s="30">
        <f t="shared" si="50"/>
        <v>0</v>
      </c>
      <c r="R82" s="30">
        <f t="shared" si="51"/>
        <v>3.5383323921324371E-9</v>
      </c>
      <c r="S82" s="28"/>
      <c r="T82" s="52">
        <f t="shared" si="52"/>
        <v>1.0953728925065429E-5</v>
      </c>
      <c r="U82" s="52">
        <f t="shared" si="44"/>
        <v>2.0879699445973513E-6</v>
      </c>
      <c r="V82" s="19"/>
      <c r="W82" s="19"/>
      <c r="X82" s="53">
        <f t="shared" si="53"/>
        <v>8.5414825763867101E-6</v>
      </c>
      <c r="Y82" s="53">
        <f t="shared" si="54"/>
        <v>-4.2707412881933552E-7</v>
      </c>
      <c r="Z82" s="53">
        <f t="shared" si="54"/>
        <v>-8.8458309803310926E-8</v>
      </c>
      <c r="AA82" s="53">
        <f t="shared" si="55"/>
        <v>-1.3703488676756954E-3</v>
      </c>
      <c r="AB82" s="53">
        <f t="shared" si="56"/>
        <v>-1.3623229175379313E-3</v>
      </c>
      <c r="AC82" s="53">
        <f t="shared" si="57"/>
        <v>3.4943744801806676E-5</v>
      </c>
      <c r="AD82" s="53">
        <f t="shared" ref="AD82:AD91" si="78">$B$18*SUM(T82,X82:Y82)</f>
        <v>1.5654203553747123E-6</v>
      </c>
      <c r="AE82" s="53">
        <f t="shared" si="58"/>
        <v>-1.3258137523807498E-3</v>
      </c>
      <c r="AF82" s="19"/>
      <c r="AG82" s="46"/>
      <c r="AH82" s="19"/>
      <c r="AI82" s="55">
        <f t="shared" si="59"/>
        <v>66</v>
      </c>
      <c r="AJ82" s="27">
        <f t="shared" si="60"/>
        <v>2413.9853551856495</v>
      </c>
      <c r="AK82" s="27">
        <f t="shared" si="60"/>
        <v>120.69926775928248</v>
      </c>
      <c r="AL82" s="28">
        <f t="shared" si="61"/>
        <v>25</v>
      </c>
      <c r="AM82" s="27">
        <f t="shared" si="62"/>
        <v>100000</v>
      </c>
      <c r="AN82" s="56">
        <f t="shared" si="62"/>
        <v>5.9009999999999998</v>
      </c>
      <c r="AO82" s="52">
        <f t="shared" si="63"/>
        <v>590.1</v>
      </c>
      <c r="AP82" s="28"/>
      <c r="AQ82" s="9">
        <f>M82*'Lapse &amp; Death Age 46-55'!$B$32</f>
        <v>690.36670203224992</v>
      </c>
      <c r="AR82" s="9">
        <f t="shared" si="64"/>
        <v>0</v>
      </c>
      <c r="AS82" s="30">
        <f t="shared" si="65"/>
        <v>4.8553554467239479E-7</v>
      </c>
      <c r="AT82" s="30">
        <f t="shared" si="66"/>
        <v>3.3519757269491331E-7</v>
      </c>
      <c r="AU82" s="30">
        <f t="shared" si="67"/>
        <v>0</v>
      </c>
      <c r="AV82" s="30">
        <f t="shared" si="68"/>
        <v>1.5033797197748148E-7</v>
      </c>
      <c r="AW82" s="28"/>
      <c r="AX82" s="52">
        <f t="shared" si="69"/>
        <v>3.0846073153037239E-4</v>
      </c>
      <c r="AY82" s="52">
        <f t="shared" si="70"/>
        <v>8.8714437263911824E-5</v>
      </c>
      <c r="AZ82" s="19"/>
      <c r="BA82" s="19"/>
      <c r="BB82" s="53">
        <f t="shared" si="71"/>
        <v>8.5414825763867101E-6</v>
      </c>
      <c r="BC82" s="53">
        <f t="shared" si="72"/>
        <v>-4.2707412881933552E-7</v>
      </c>
      <c r="BD82" s="53">
        <f t="shared" si="72"/>
        <v>-8.8458309803310926E-8</v>
      </c>
      <c r="BE82" s="53">
        <f t="shared" si="73"/>
        <v>-3.3519757269491329E-2</v>
      </c>
      <c r="BF82" s="53">
        <f t="shared" si="74"/>
        <v>-3.3511731319353567E-2</v>
      </c>
      <c r="BG82" s="53">
        <f t="shared" si="75"/>
        <v>3.4943744801806676E-5</v>
      </c>
      <c r="BH82" s="53">
        <f t="shared" ref="BH82:BH91" si="79">$B$18*SUM(AX82,BB82:BC82)</f>
        <v>2.5989595021395645E-5</v>
      </c>
      <c r="BI82" s="53">
        <f t="shared" si="76"/>
        <v>-3.3450797979530364E-2</v>
      </c>
    </row>
    <row r="83" spans="1:61" x14ac:dyDescent="0.2">
      <c r="A83" s="34"/>
      <c r="B83" s="89"/>
      <c r="C83" s="91"/>
      <c r="D83" s="19"/>
      <c r="E83" s="55">
        <f t="shared" si="45"/>
        <v>67</v>
      </c>
      <c r="F83" s="27">
        <f t="shared" si="46"/>
        <v>2413.9853551856495</v>
      </c>
      <c r="G83" s="27">
        <f t="shared" si="43"/>
        <v>120.69926775928248</v>
      </c>
      <c r="H83" s="28">
        <f t="shared" si="42"/>
        <v>25</v>
      </c>
      <c r="I83" s="27">
        <f t="shared" si="47"/>
        <v>100000</v>
      </c>
      <c r="J83" s="56">
        <f>'SPWL Reserve'!P75</f>
        <v>5.4139999999999997</v>
      </c>
      <c r="K83" s="52">
        <f t="shared" si="48"/>
        <v>541.4</v>
      </c>
      <c r="L83" s="28"/>
      <c r="M83" s="96">
        <f>'SPWL Reserve'!Q75*1000</f>
        <v>810.3800749027024</v>
      </c>
      <c r="N83" s="9">
        <v>0</v>
      </c>
      <c r="O83" s="30">
        <f t="shared" si="77"/>
        <v>3.5383323921324371E-9</v>
      </c>
      <c r="P83" s="30">
        <f t="shared" si="49"/>
        <v>2.8673940689669425E-9</v>
      </c>
      <c r="Q83" s="30">
        <f t="shared" si="50"/>
        <v>0</v>
      </c>
      <c r="R83" s="30">
        <f t="shared" si="51"/>
        <v>6.709383231654946E-10</v>
      </c>
      <c r="S83" s="28"/>
      <c r="T83" s="52">
        <f t="shared" si="52"/>
        <v>2.0879699445973513E-6</v>
      </c>
      <c r="U83" s="52">
        <f t="shared" si="44"/>
        <v>3.6324600816179875E-7</v>
      </c>
      <c r="V83" s="19"/>
      <c r="W83" s="19"/>
      <c r="X83" s="53">
        <f t="shared" si="53"/>
        <v>1.6196352863543207E-6</v>
      </c>
      <c r="Y83" s="53">
        <f t="shared" si="54"/>
        <v>-8.0981764317716031E-8</v>
      </c>
      <c r="Z83" s="53">
        <f t="shared" si="54"/>
        <v>-1.6773458079137366E-8</v>
      </c>
      <c r="AA83" s="53">
        <f t="shared" si="55"/>
        <v>-2.8673940689669423E-4</v>
      </c>
      <c r="AB83" s="53">
        <f t="shared" si="56"/>
        <v>-2.8521752683273677E-4</v>
      </c>
      <c r="AC83" s="53">
        <f t="shared" si="57"/>
        <v>8.2587454556511274E-6</v>
      </c>
      <c r="AD83" s="53">
        <f t="shared" si="78"/>
        <v>2.9773176503838711E-7</v>
      </c>
      <c r="AE83" s="53">
        <f t="shared" si="58"/>
        <v>-2.7666104961204726E-4</v>
      </c>
      <c r="AF83" s="19"/>
      <c r="AG83" s="46"/>
      <c r="AH83" s="19"/>
      <c r="AI83" s="55">
        <f t="shared" si="59"/>
        <v>67</v>
      </c>
      <c r="AJ83" s="27">
        <f t="shared" si="60"/>
        <v>2413.9853551856495</v>
      </c>
      <c r="AK83" s="27">
        <f t="shared" si="60"/>
        <v>120.69926775928248</v>
      </c>
      <c r="AL83" s="28">
        <f t="shared" si="61"/>
        <v>25</v>
      </c>
      <c r="AM83" s="27">
        <f t="shared" si="62"/>
        <v>100000</v>
      </c>
      <c r="AN83" s="56">
        <f t="shared" si="62"/>
        <v>5.4139999999999997</v>
      </c>
      <c r="AO83" s="52">
        <f t="shared" si="63"/>
        <v>541.4</v>
      </c>
      <c r="AP83" s="28"/>
      <c r="AQ83" s="9">
        <f>M83*'Lapse &amp; Death Age 46-55'!$B$32</f>
        <v>703.91558218228488</v>
      </c>
      <c r="AR83" s="9">
        <f t="shared" si="64"/>
        <v>0</v>
      </c>
      <c r="AS83" s="30">
        <f t="shared" si="65"/>
        <v>1.5033797197748148E-7</v>
      </c>
      <c r="AT83" s="30">
        <f t="shared" si="66"/>
        <v>1.0582524106863291E-7</v>
      </c>
      <c r="AU83" s="30">
        <f t="shared" si="67"/>
        <v>0</v>
      </c>
      <c r="AV83" s="30">
        <f t="shared" si="68"/>
        <v>4.4512730908848574E-8</v>
      </c>
      <c r="AW83" s="28"/>
      <c r="AX83" s="52">
        <f t="shared" si="69"/>
        <v>8.8714437263911824E-5</v>
      </c>
      <c r="AY83" s="52">
        <f t="shared" si="70"/>
        <v>2.4099192514050617E-5</v>
      </c>
      <c r="AZ83" s="19"/>
      <c r="BA83" s="19"/>
      <c r="BB83" s="53">
        <f t="shared" si="71"/>
        <v>1.6196352863543207E-6</v>
      </c>
      <c r="BC83" s="53">
        <f t="shared" si="72"/>
        <v>-8.0981764317716031E-8</v>
      </c>
      <c r="BD83" s="53">
        <f t="shared" si="72"/>
        <v>-1.6773458079137366E-8</v>
      </c>
      <c r="BE83" s="53">
        <f t="shared" si="73"/>
        <v>-1.058252410686329E-2</v>
      </c>
      <c r="BF83" s="53">
        <f t="shared" si="74"/>
        <v>-1.0581002226799332E-2</v>
      </c>
      <c r="BG83" s="53">
        <f t="shared" si="75"/>
        <v>8.2587454556511274E-6</v>
      </c>
      <c r="BH83" s="53">
        <f t="shared" si="79"/>
        <v>7.4094298090478885E-6</v>
      </c>
      <c r="BI83" s="53">
        <f t="shared" si="76"/>
        <v>-1.0565334051534633E-2</v>
      </c>
    </row>
    <row r="84" spans="1:61" x14ac:dyDescent="0.2">
      <c r="A84" s="34"/>
      <c r="B84" s="89"/>
      <c r="C84" s="91"/>
      <c r="D84" s="19"/>
      <c r="E84" s="55">
        <f t="shared" si="45"/>
        <v>68</v>
      </c>
      <c r="F84" s="27">
        <f t="shared" si="46"/>
        <v>2413.9853551856495</v>
      </c>
      <c r="G84" s="27">
        <f t="shared" si="43"/>
        <v>120.69926775928248</v>
      </c>
      <c r="H84" s="28">
        <f t="shared" si="42"/>
        <v>25</v>
      </c>
      <c r="I84" s="27">
        <f t="shared" si="47"/>
        <v>100000</v>
      </c>
      <c r="J84" s="56">
        <f>'SPWL Reserve'!P76</f>
        <v>4.8920000000000003</v>
      </c>
      <c r="K84" s="52">
        <f t="shared" si="48"/>
        <v>489.20000000000005</v>
      </c>
      <c r="L84" s="28"/>
      <c r="M84" s="96">
        <f>'SPWL Reserve'!Q76*1000</f>
        <v>826.14722293270654</v>
      </c>
      <c r="N84" s="9">
        <v>0</v>
      </c>
      <c r="O84" s="30">
        <f t="shared" si="77"/>
        <v>6.709383231654946E-10</v>
      </c>
      <c r="P84" s="30">
        <f t="shared" si="49"/>
        <v>5.5429383244230014E-10</v>
      </c>
      <c r="Q84" s="30">
        <f t="shared" si="50"/>
        <v>0</v>
      </c>
      <c r="R84" s="30">
        <f t="shared" si="51"/>
        <v>1.1664449072319446E-10</v>
      </c>
      <c r="S84" s="28"/>
      <c r="T84" s="52">
        <f t="shared" si="52"/>
        <v>3.6324600816179875E-7</v>
      </c>
      <c r="U84" s="52">
        <f t="shared" si="44"/>
        <v>5.706248486178674E-8</v>
      </c>
      <c r="V84" s="19"/>
      <c r="W84" s="19"/>
      <c r="X84" s="53">
        <f t="shared" si="53"/>
        <v>2.815780923688798E-7</v>
      </c>
      <c r="Y84" s="53">
        <f t="shared" si="54"/>
        <v>-1.4078904618443989E-8</v>
      </c>
      <c r="Z84" s="53">
        <f t="shared" si="54"/>
        <v>-2.9161122680798617E-9</v>
      </c>
      <c r="AA84" s="53">
        <f t="shared" si="55"/>
        <v>-5.5429383244230012E-5</v>
      </c>
      <c r="AB84" s="53">
        <f t="shared" si="56"/>
        <v>-5.5164800168747656E-5</v>
      </c>
      <c r="AC84" s="53">
        <f t="shared" si="57"/>
        <v>1.5874301294079414E-6</v>
      </c>
      <c r="AD84" s="53">
        <f t="shared" si="78"/>
        <v>5.1781741941556597E-8</v>
      </c>
      <c r="AE84" s="53">
        <f t="shared" si="58"/>
        <v>-5.3525588297398162E-5</v>
      </c>
      <c r="AF84" s="19"/>
      <c r="AG84" s="46"/>
      <c r="AH84" s="19"/>
      <c r="AI84" s="55">
        <f t="shared" si="59"/>
        <v>68</v>
      </c>
      <c r="AJ84" s="27">
        <f t="shared" si="60"/>
        <v>2413.9853551856495</v>
      </c>
      <c r="AK84" s="27">
        <f t="shared" si="60"/>
        <v>120.69926775928248</v>
      </c>
      <c r="AL84" s="28">
        <f t="shared" si="61"/>
        <v>25</v>
      </c>
      <c r="AM84" s="27">
        <f t="shared" si="62"/>
        <v>100000</v>
      </c>
      <c r="AN84" s="56">
        <f t="shared" si="62"/>
        <v>4.8920000000000003</v>
      </c>
      <c r="AO84" s="52">
        <f t="shared" si="63"/>
        <v>489.20000000000005</v>
      </c>
      <c r="AP84" s="28"/>
      <c r="AQ84" s="9">
        <f>M84*'Lapse &amp; Death Age 46-55'!$B$32</f>
        <v>717.61130537269912</v>
      </c>
      <c r="AR84" s="9">
        <f t="shared" si="64"/>
        <v>0</v>
      </c>
      <c r="AS84" s="30">
        <f t="shared" si="65"/>
        <v>4.4512730908848574E-8</v>
      </c>
      <c r="AT84" s="30">
        <f t="shared" si="66"/>
        <v>3.1942838933202514E-8</v>
      </c>
      <c r="AU84" s="30">
        <f t="shared" si="67"/>
        <v>0</v>
      </c>
      <c r="AV84" s="30">
        <f t="shared" si="68"/>
        <v>1.256989197564606E-8</v>
      </c>
      <c r="AW84" s="28"/>
      <c r="AX84" s="52">
        <f t="shared" si="69"/>
        <v>2.4099192514050617E-5</v>
      </c>
      <c r="AY84" s="52">
        <f t="shared" si="70"/>
        <v>6.1491911544860532E-6</v>
      </c>
      <c r="AZ84" s="19"/>
      <c r="BA84" s="19"/>
      <c r="BB84" s="53">
        <f t="shared" si="71"/>
        <v>2.815780923688798E-7</v>
      </c>
      <c r="BC84" s="53">
        <f t="shared" si="72"/>
        <v>-1.4078904618443989E-8</v>
      </c>
      <c r="BD84" s="53">
        <f t="shared" si="72"/>
        <v>-2.9161122680798617E-9</v>
      </c>
      <c r="BE84" s="53">
        <f t="shared" si="73"/>
        <v>-3.1942838933202516E-3</v>
      </c>
      <c r="BF84" s="53">
        <f t="shared" si="74"/>
        <v>-3.1940193102447693E-3</v>
      </c>
      <c r="BG84" s="53">
        <f t="shared" si="75"/>
        <v>1.5874301294079414E-6</v>
      </c>
      <c r="BH84" s="53">
        <f t="shared" si="79"/>
        <v>2.0004111800602561E-6</v>
      </c>
      <c r="BI84" s="53">
        <f t="shared" si="76"/>
        <v>-3.1904314689353013E-3</v>
      </c>
    </row>
    <row r="85" spans="1:61" x14ac:dyDescent="0.2">
      <c r="A85" s="34"/>
      <c r="B85" s="89"/>
      <c r="C85" s="91"/>
      <c r="D85" s="19"/>
      <c r="E85" s="55">
        <f t="shared" si="45"/>
        <v>69</v>
      </c>
      <c r="F85" s="27">
        <f t="shared" si="46"/>
        <v>2413.9853551856495</v>
      </c>
      <c r="G85" s="27">
        <f t="shared" si="43"/>
        <v>120.69926775928248</v>
      </c>
      <c r="H85" s="28">
        <f t="shared" si="42"/>
        <v>25</v>
      </c>
      <c r="I85" s="27">
        <f t="shared" si="47"/>
        <v>100000</v>
      </c>
      <c r="J85" s="56">
        <f>'SPWL Reserve'!P77</f>
        <v>4.3330000000000002</v>
      </c>
      <c r="K85" s="52">
        <f t="shared" si="48"/>
        <v>433.3</v>
      </c>
      <c r="L85" s="28"/>
      <c r="M85" s="96">
        <f>'SPWL Reserve'!Q77*1000</f>
        <v>842.18445684985284</v>
      </c>
      <c r="N85" s="9">
        <v>0</v>
      </c>
      <c r="O85" s="30">
        <f t="shared" si="77"/>
        <v>1.1664449072319446E-10</v>
      </c>
      <c r="P85" s="30">
        <f t="shared" si="49"/>
        <v>9.8236177064241223E-11</v>
      </c>
      <c r="Q85" s="30">
        <f t="shared" si="50"/>
        <v>0</v>
      </c>
      <c r="R85" s="30">
        <f t="shared" si="51"/>
        <v>1.840831365895324E-11</v>
      </c>
      <c r="S85" s="28"/>
      <c r="T85" s="52">
        <f t="shared" si="52"/>
        <v>5.706248486178674E-8</v>
      </c>
      <c r="U85" s="52">
        <f t="shared" si="44"/>
        <v>7.9763223084244391E-9</v>
      </c>
      <c r="V85" s="19"/>
      <c r="W85" s="19"/>
      <c r="X85" s="53">
        <f t="shared" si="53"/>
        <v>4.4437399586377081E-8</v>
      </c>
      <c r="Y85" s="53">
        <f t="shared" si="54"/>
        <v>-2.2218699793188542E-9</v>
      </c>
      <c r="Z85" s="53">
        <f t="shared" si="54"/>
        <v>-4.6020784147383102E-10</v>
      </c>
      <c r="AA85" s="53">
        <f t="shared" si="55"/>
        <v>-9.8236177064241229E-6</v>
      </c>
      <c r="AB85" s="53">
        <f t="shared" si="56"/>
        <v>-9.7818623846585387E-6</v>
      </c>
      <c r="AC85" s="53">
        <f t="shared" si="57"/>
        <v>2.7768096986219982E-7</v>
      </c>
      <c r="AD85" s="53">
        <f t="shared" si="78"/>
        <v>8.1503411504558962E-9</v>
      </c>
      <c r="AE85" s="53">
        <f t="shared" si="58"/>
        <v>-9.4960310736458827E-6</v>
      </c>
      <c r="AF85" s="19"/>
      <c r="AG85" s="46"/>
      <c r="AH85" s="19"/>
      <c r="AI85" s="55">
        <f t="shared" si="59"/>
        <v>69</v>
      </c>
      <c r="AJ85" s="27">
        <f t="shared" si="60"/>
        <v>2413.9853551856495</v>
      </c>
      <c r="AK85" s="27">
        <f t="shared" si="60"/>
        <v>120.69926775928248</v>
      </c>
      <c r="AL85" s="28">
        <f t="shared" si="61"/>
        <v>25</v>
      </c>
      <c r="AM85" s="27">
        <f t="shared" si="62"/>
        <v>100000</v>
      </c>
      <c r="AN85" s="56">
        <f t="shared" si="62"/>
        <v>4.3330000000000002</v>
      </c>
      <c r="AO85" s="52">
        <f t="shared" si="63"/>
        <v>433.3</v>
      </c>
      <c r="AP85" s="28"/>
      <c r="AQ85" s="9">
        <f>M85*'Lapse &amp; Death Age 46-55'!$B$32</f>
        <v>731.5416316467464</v>
      </c>
      <c r="AR85" s="9">
        <f t="shared" si="64"/>
        <v>0</v>
      </c>
      <c r="AS85" s="30">
        <f t="shared" si="65"/>
        <v>1.256989197564606E-8</v>
      </c>
      <c r="AT85" s="30">
        <f t="shared" si="66"/>
        <v>9.1953992854874624E-9</v>
      </c>
      <c r="AU85" s="30">
        <f t="shared" si="67"/>
        <v>0</v>
      </c>
      <c r="AV85" s="30">
        <f t="shared" si="68"/>
        <v>3.374492690158598E-9</v>
      </c>
      <c r="AW85" s="28"/>
      <c r="AX85" s="52">
        <f t="shared" si="69"/>
        <v>6.1491911544860532E-6</v>
      </c>
      <c r="AY85" s="52">
        <f t="shared" si="70"/>
        <v>1.4621676826457206E-6</v>
      </c>
      <c r="AZ85" s="19"/>
      <c r="BA85" s="19"/>
      <c r="BB85" s="53">
        <f t="shared" si="71"/>
        <v>4.4437399586377081E-8</v>
      </c>
      <c r="BC85" s="53">
        <f t="shared" si="72"/>
        <v>-2.2218699793188542E-9</v>
      </c>
      <c r="BD85" s="53">
        <f t="shared" si="72"/>
        <v>-4.6020784147383102E-10</v>
      </c>
      <c r="BE85" s="53">
        <f t="shared" si="73"/>
        <v>-9.1953992854874628E-4</v>
      </c>
      <c r="BF85" s="53">
        <f t="shared" si="74"/>
        <v>-9.1949817322698065E-4</v>
      </c>
      <c r="BG85" s="53">
        <f t="shared" si="75"/>
        <v>2.7768096986219982E-7</v>
      </c>
      <c r="BH85" s="53">
        <f t="shared" si="79"/>
        <v>5.0829055100016718E-7</v>
      </c>
      <c r="BI85" s="53">
        <f t="shared" si="76"/>
        <v>-9.187122017061183E-4</v>
      </c>
    </row>
    <row r="86" spans="1:61" x14ac:dyDescent="0.2">
      <c r="A86" s="34"/>
      <c r="B86" s="89"/>
      <c r="C86" s="91"/>
      <c r="D86" s="19"/>
      <c r="E86" s="55">
        <f t="shared" si="45"/>
        <v>70</v>
      </c>
      <c r="F86" s="27">
        <f t="shared" si="46"/>
        <v>2413.9853551856495</v>
      </c>
      <c r="G86" s="27">
        <f t="shared" si="43"/>
        <v>120.69926775928248</v>
      </c>
      <c r="H86" s="28">
        <f t="shared" si="42"/>
        <v>25</v>
      </c>
      <c r="I86" s="27">
        <f t="shared" si="47"/>
        <v>100000</v>
      </c>
      <c r="J86" s="56">
        <f>'SPWL Reserve'!P78</f>
        <v>3.734</v>
      </c>
      <c r="K86" s="52">
        <f t="shared" si="48"/>
        <v>373.4</v>
      </c>
      <c r="L86" s="28"/>
      <c r="M86" s="96">
        <f>'SPWL Reserve'!Q78*1000</f>
        <v>858.66622592833551</v>
      </c>
      <c r="N86" s="9">
        <v>0</v>
      </c>
      <c r="O86" s="30">
        <f t="shared" si="77"/>
        <v>1.840831365895324E-11</v>
      </c>
      <c r="P86" s="30">
        <f t="shared" si="49"/>
        <v>1.5806597215238407E-11</v>
      </c>
      <c r="Q86" s="30">
        <f t="shared" si="50"/>
        <v>0</v>
      </c>
      <c r="R86" s="30">
        <f t="shared" si="51"/>
        <v>2.6017164437148328E-12</v>
      </c>
      <c r="S86" s="28"/>
      <c r="T86" s="52">
        <f t="shared" si="52"/>
        <v>7.9763223084244391E-9</v>
      </c>
      <c r="U86" s="52">
        <f t="shared" si="44"/>
        <v>9.7148092008311842E-10</v>
      </c>
      <c r="V86" s="19"/>
      <c r="W86" s="19"/>
      <c r="X86" s="53">
        <f t="shared" si="53"/>
        <v>6.2805053934732956E-9</v>
      </c>
      <c r="Y86" s="53">
        <f t="shared" si="54"/>
        <v>-3.1402526967366481E-10</v>
      </c>
      <c r="Z86" s="53">
        <f t="shared" si="54"/>
        <v>-6.5042911092870821E-11</v>
      </c>
      <c r="AA86" s="53">
        <f t="shared" si="55"/>
        <v>-1.5806597215238406E-6</v>
      </c>
      <c r="AB86" s="53">
        <f t="shared" si="56"/>
        <v>-1.5747582843111339E-6</v>
      </c>
      <c r="AC86" s="53">
        <f t="shared" si="57"/>
        <v>4.3668393510107024E-8</v>
      </c>
      <c r="AD86" s="53">
        <f t="shared" si="78"/>
        <v>1.1446501727902104E-9</v>
      </c>
      <c r="AE86" s="53">
        <f t="shared" si="58"/>
        <v>-1.5299452406282367E-6</v>
      </c>
      <c r="AF86" s="19"/>
      <c r="AG86" s="46"/>
      <c r="AH86" s="19"/>
      <c r="AI86" s="55">
        <f t="shared" si="59"/>
        <v>70</v>
      </c>
      <c r="AJ86" s="27">
        <f t="shared" si="60"/>
        <v>2413.9853551856495</v>
      </c>
      <c r="AK86" s="27">
        <f t="shared" si="60"/>
        <v>120.69926775928248</v>
      </c>
      <c r="AL86" s="28">
        <f t="shared" si="61"/>
        <v>25</v>
      </c>
      <c r="AM86" s="27">
        <f t="shared" si="62"/>
        <v>100000</v>
      </c>
      <c r="AN86" s="56">
        <f t="shared" si="62"/>
        <v>3.734</v>
      </c>
      <c r="AO86" s="52">
        <f t="shared" si="63"/>
        <v>373.4</v>
      </c>
      <c r="AP86" s="28"/>
      <c r="AQ86" s="9">
        <f>M86*'Lapse &amp; Death Age 46-55'!$B$32</f>
        <v>745.85809183077436</v>
      </c>
      <c r="AR86" s="9">
        <f t="shared" si="64"/>
        <v>0</v>
      </c>
      <c r="AS86" s="30">
        <f t="shared" si="65"/>
        <v>3.374492690158598E-9</v>
      </c>
      <c r="AT86" s="30">
        <f t="shared" si="66"/>
        <v>2.5168926787785883E-9</v>
      </c>
      <c r="AU86" s="30">
        <f t="shared" si="67"/>
        <v>0</v>
      </c>
      <c r="AV86" s="30">
        <f t="shared" si="68"/>
        <v>8.5760001138000967E-10</v>
      </c>
      <c r="AW86" s="28"/>
      <c r="AX86" s="52">
        <f t="shared" si="69"/>
        <v>1.4621676826457206E-6</v>
      </c>
      <c r="AY86" s="52">
        <f t="shared" si="70"/>
        <v>3.2022784424929558E-7</v>
      </c>
      <c r="AZ86" s="19"/>
      <c r="BA86" s="19"/>
      <c r="BB86" s="53">
        <f t="shared" si="71"/>
        <v>6.2805053934732956E-9</v>
      </c>
      <c r="BC86" s="53">
        <f t="shared" si="72"/>
        <v>-3.1402526967366481E-10</v>
      </c>
      <c r="BD86" s="53">
        <f t="shared" si="72"/>
        <v>-6.5042911092870821E-11</v>
      </c>
      <c r="BE86" s="53">
        <f t="shared" si="73"/>
        <v>-2.5168926787785882E-4</v>
      </c>
      <c r="BF86" s="53">
        <f t="shared" si="74"/>
        <v>-2.5168336644064611E-4</v>
      </c>
      <c r="BG86" s="53">
        <f t="shared" si="75"/>
        <v>4.3668393510107024E-8</v>
      </c>
      <c r="BH86" s="53">
        <f t="shared" si="79"/>
        <v>1.2052813853328618E-7</v>
      </c>
      <c r="BI86" s="53">
        <f t="shared" si="76"/>
        <v>-2.5151916990860272E-4</v>
      </c>
    </row>
    <row r="87" spans="1:61" x14ac:dyDescent="0.2">
      <c r="A87" s="34"/>
      <c r="B87" s="89"/>
      <c r="C87" s="91"/>
      <c r="D87" s="19"/>
      <c r="E87" s="55">
        <f t="shared" si="45"/>
        <v>71</v>
      </c>
      <c r="F87" s="27">
        <f t="shared" si="46"/>
        <v>2413.9853551856495</v>
      </c>
      <c r="G87" s="27">
        <f t="shared" si="43"/>
        <v>120.69926775928248</v>
      </c>
      <c r="H87" s="28">
        <f t="shared" si="42"/>
        <v>25</v>
      </c>
      <c r="I87" s="27">
        <f t="shared" si="47"/>
        <v>100000</v>
      </c>
      <c r="J87" s="56">
        <f>'SPWL Reserve'!P79</f>
        <v>3.0939999999999999</v>
      </c>
      <c r="K87" s="52">
        <f t="shared" si="48"/>
        <v>309.39999999999998</v>
      </c>
      <c r="L87" s="28"/>
      <c r="M87" s="96">
        <f>'SPWL Reserve'!Q79*1000</f>
        <v>875.91384630607388</v>
      </c>
      <c r="N87" s="9">
        <v>0</v>
      </c>
      <c r="O87" s="30">
        <f t="shared" si="77"/>
        <v>2.6017164437148328E-12</v>
      </c>
      <c r="P87" s="30">
        <f t="shared" si="49"/>
        <v>2.2788794572120191E-12</v>
      </c>
      <c r="Q87" s="30">
        <f t="shared" si="50"/>
        <v>0</v>
      </c>
      <c r="R87" s="30">
        <f t="shared" si="51"/>
        <v>3.2283698650281372E-13</v>
      </c>
      <c r="S87" s="28"/>
      <c r="T87" s="52">
        <f t="shared" si="52"/>
        <v>9.7148092008311842E-10</v>
      </c>
      <c r="U87" s="52">
        <f t="shared" si="44"/>
        <v>9.9885763623970558E-11</v>
      </c>
      <c r="V87" s="19"/>
      <c r="W87" s="19"/>
      <c r="X87" s="53">
        <f t="shared" si="53"/>
        <v>7.7932375753005953E-10</v>
      </c>
      <c r="Y87" s="53">
        <f t="shared" si="54"/>
        <v>-3.8966187876502974E-11</v>
      </c>
      <c r="Z87" s="53">
        <f t="shared" si="54"/>
        <v>-8.0709246625703438E-12</v>
      </c>
      <c r="AA87" s="53">
        <f t="shared" si="55"/>
        <v>-2.2788794572120191E-7</v>
      </c>
      <c r="AB87" s="53">
        <f t="shared" si="56"/>
        <v>-2.2715565907621092E-7</v>
      </c>
      <c r="AC87" s="53">
        <f t="shared" si="57"/>
        <v>6.0686932525677699E-9</v>
      </c>
      <c r="AD87" s="53">
        <f t="shared" si="78"/>
        <v>1.4053532154607584E-10</v>
      </c>
      <c r="AE87" s="53">
        <f t="shared" si="58"/>
        <v>-2.2094643050209707E-7</v>
      </c>
      <c r="AF87" s="19"/>
      <c r="AG87" s="46"/>
      <c r="AH87" s="19"/>
      <c r="AI87" s="55">
        <f t="shared" si="59"/>
        <v>71</v>
      </c>
      <c r="AJ87" s="27">
        <f t="shared" si="60"/>
        <v>2413.9853551856495</v>
      </c>
      <c r="AK87" s="27">
        <f t="shared" si="60"/>
        <v>120.69926775928248</v>
      </c>
      <c r="AL87" s="28">
        <f t="shared" si="61"/>
        <v>25</v>
      </c>
      <c r="AM87" s="27">
        <f t="shared" si="62"/>
        <v>100000</v>
      </c>
      <c r="AN87" s="56">
        <f t="shared" si="62"/>
        <v>3.0939999999999999</v>
      </c>
      <c r="AO87" s="52">
        <f t="shared" si="63"/>
        <v>309.39999999999998</v>
      </c>
      <c r="AP87" s="28"/>
      <c r="AQ87" s="9">
        <f>M87*'Lapse &amp; Death Age 46-55'!$B$32</f>
        <v>760.83978883376699</v>
      </c>
      <c r="AR87" s="9">
        <f t="shared" si="64"/>
        <v>0</v>
      </c>
      <c r="AS87" s="30">
        <f t="shared" si="65"/>
        <v>8.5760001138000967E-10</v>
      </c>
      <c r="AT87" s="30">
        <f t="shared" si="66"/>
        <v>6.524962115622027E-10</v>
      </c>
      <c r="AU87" s="30">
        <f t="shared" si="67"/>
        <v>0</v>
      </c>
      <c r="AV87" s="30">
        <f t="shared" si="68"/>
        <v>2.0510379981780697E-10</v>
      </c>
      <c r="AW87" s="28"/>
      <c r="AX87" s="52">
        <f t="shared" si="69"/>
        <v>3.2022784424929558E-7</v>
      </c>
      <c r="AY87" s="52">
        <f t="shared" si="70"/>
        <v>6.3459115663629475E-8</v>
      </c>
      <c r="AZ87" s="19"/>
      <c r="BA87" s="19"/>
      <c r="BB87" s="53">
        <f t="shared" si="71"/>
        <v>7.7932375753005953E-10</v>
      </c>
      <c r="BC87" s="53">
        <f t="shared" si="72"/>
        <v>-3.8966187876502974E-11</v>
      </c>
      <c r="BD87" s="53">
        <f t="shared" si="72"/>
        <v>-8.0709246625703438E-12</v>
      </c>
      <c r="BE87" s="53">
        <f t="shared" si="73"/>
        <v>-6.5249621156220276E-5</v>
      </c>
      <c r="BF87" s="53">
        <f t="shared" si="74"/>
        <v>-6.5248888869575284E-5</v>
      </c>
      <c r="BG87" s="53">
        <f t="shared" si="75"/>
        <v>6.0686932525677699E-9</v>
      </c>
      <c r="BH87" s="53">
        <f t="shared" si="79"/>
        <v>2.6350248413698456E-8</v>
      </c>
      <c r="BI87" s="53">
        <f t="shared" si="76"/>
        <v>-6.5216469927909012E-5</v>
      </c>
    </row>
    <row r="88" spans="1:61" x14ac:dyDescent="0.2">
      <c r="A88" s="34"/>
      <c r="B88" s="89"/>
      <c r="C88" s="91"/>
      <c r="D88" s="19"/>
      <c r="E88" s="55">
        <f t="shared" si="45"/>
        <v>72</v>
      </c>
      <c r="F88" s="27">
        <f t="shared" si="46"/>
        <v>2413.9853551856495</v>
      </c>
      <c r="G88" s="27">
        <f t="shared" si="43"/>
        <v>120.69926775928248</v>
      </c>
      <c r="H88" s="28">
        <f t="shared" si="42"/>
        <v>25</v>
      </c>
      <c r="I88" s="27">
        <f t="shared" si="47"/>
        <v>100000</v>
      </c>
      <c r="J88" s="56">
        <f>'SPWL Reserve'!P80</f>
        <v>2.4089999999999998</v>
      </c>
      <c r="K88" s="52">
        <f t="shared" si="48"/>
        <v>240.89999999999998</v>
      </c>
      <c r="L88" s="28"/>
      <c r="M88" s="96">
        <f>'SPWL Reserve'!Q80*1000</f>
        <v>894.53885848838627</v>
      </c>
      <c r="N88" s="9">
        <v>0</v>
      </c>
      <c r="O88" s="30">
        <f t="shared" si="77"/>
        <v>3.2283698650281372E-13</v>
      </c>
      <c r="P88" s="30">
        <f t="shared" si="49"/>
        <v>2.8879022938405755E-13</v>
      </c>
      <c r="Q88" s="30">
        <f t="shared" si="50"/>
        <v>0</v>
      </c>
      <c r="R88" s="30">
        <f t="shared" si="51"/>
        <v>3.4046757118756169E-14</v>
      </c>
      <c r="S88" s="28"/>
      <c r="T88" s="52">
        <f t="shared" si="52"/>
        <v>9.9885763623970558E-11</v>
      </c>
      <c r="U88" s="52">
        <f t="shared" si="44"/>
        <v>8.2018637899083607E-12</v>
      </c>
      <c r="V88" s="19"/>
      <c r="W88" s="19"/>
      <c r="X88" s="53">
        <f t="shared" si="53"/>
        <v>8.2188373076240152E-11</v>
      </c>
      <c r="Y88" s="53">
        <f t="shared" si="54"/>
        <v>-4.1094186538120074E-12</v>
      </c>
      <c r="Z88" s="53">
        <f t="shared" si="54"/>
        <v>-8.5116892796890418E-13</v>
      </c>
      <c r="AA88" s="53">
        <f t="shared" si="55"/>
        <v>-2.8879022938405757E-8</v>
      </c>
      <c r="AB88" s="53">
        <f t="shared" si="56"/>
        <v>-2.8801795152911297E-8</v>
      </c>
      <c r="AC88" s="53">
        <f t="shared" si="57"/>
        <v>7.2719963763684134E-10</v>
      </c>
      <c r="AD88" s="53">
        <f t="shared" si="78"/>
        <v>1.4610215288683339E-11</v>
      </c>
      <c r="AE88" s="53">
        <f t="shared" si="58"/>
        <v>-2.8059985299985774E-8</v>
      </c>
      <c r="AF88" s="19"/>
      <c r="AG88" s="46"/>
      <c r="AH88" s="19"/>
      <c r="AI88" s="55">
        <f t="shared" si="59"/>
        <v>72</v>
      </c>
      <c r="AJ88" s="27">
        <f t="shared" si="60"/>
        <v>2413.9853551856495</v>
      </c>
      <c r="AK88" s="27">
        <f t="shared" si="60"/>
        <v>120.69926775928248</v>
      </c>
      <c r="AL88" s="28">
        <f t="shared" si="61"/>
        <v>25</v>
      </c>
      <c r="AM88" s="27">
        <f t="shared" si="62"/>
        <v>100000</v>
      </c>
      <c r="AN88" s="56">
        <f t="shared" si="62"/>
        <v>2.4089999999999998</v>
      </c>
      <c r="AO88" s="52">
        <f t="shared" si="63"/>
        <v>240.89999999999998</v>
      </c>
      <c r="AP88" s="28"/>
      <c r="AQ88" s="9">
        <f>M88*'Lapse &amp; Death Age 46-55'!$B$32</f>
        <v>777.01792141561589</v>
      </c>
      <c r="AR88" s="9">
        <f t="shared" si="64"/>
        <v>0</v>
      </c>
      <c r="AS88" s="30">
        <f t="shared" si="65"/>
        <v>2.0510379981780697E-10</v>
      </c>
      <c r="AT88" s="30">
        <f t="shared" si="66"/>
        <v>1.5936932820887695E-10</v>
      </c>
      <c r="AU88" s="30">
        <f t="shared" si="67"/>
        <v>0</v>
      </c>
      <c r="AV88" s="30">
        <f t="shared" si="68"/>
        <v>4.5734471608930025E-11</v>
      </c>
      <c r="AW88" s="28"/>
      <c r="AX88" s="52">
        <f t="shared" si="69"/>
        <v>6.3459115663629475E-8</v>
      </c>
      <c r="AY88" s="52">
        <f t="shared" si="70"/>
        <v>1.1017434210591242E-8</v>
      </c>
      <c r="AZ88" s="19"/>
      <c r="BA88" s="19"/>
      <c r="BB88" s="53">
        <f t="shared" si="71"/>
        <v>8.2188373076240152E-11</v>
      </c>
      <c r="BC88" s="53">
        <f t="shared" si="72"/>
        <v>-4.1094186538120074E-12</v>
      </c>
      <c r="BD88" s="53">
        <f t="shared" si="72"/>
        <v>-8.5116892796890418E-13</v>
      </c>
      <c r="BE88" s="53">
        <f t="shared" si="73"/>
        <v>-1.5936932820887694E-5</v>
      </c>
      <c r="BF88" s="53">
        <f t="shared" si="74"/>
        <v>-1.59368555931022E-5</v>
      </c>
      <c r="BG88" s="53">
        <f t="shared" si="75"/>
        <v>7.2719963763684134E-10</v>
      </c>
      <c r="BH88" s="53">
        <f t="shared" si="79"/>
        <v>5.2161580250231831E-9</v>
      </c>
      <c r="BI88" s="53">
        <f t="shared" si="76"/>
        <v>-1.593091223543954E-5</v>
      </c>
    </row>
    <row r="89" spans="1:61" x14ac:dyDescent="0.2">
      <c r="A89" s="34"/>
      <c r="B89" s="89"/>
      <c r="C89" s="91"/>
      <c r="D89" s="19"/>
      <c r="E89" s="55">
        <f t="shared" si="45"/>
        <v>73</v>
      </c>
      <c r="F89" s="27">
        <f t="shared" si="46"/>
        <v>2413.9853551856495</v>
      </c>
      <c r="G89" s="27">
        <f t="shared" si="43"/>
        <v>120.69926775928248</v>
      </c>
      <c r="H89" s="28">
        <f t="shared" si="42"/>
        <v>25</v>
      </c>
      <c r="I89" s="27">
        <f t="shared" si="47"/>
        <v>100000</v>
      </c>
      <c r="J89" s="56">
        <f>'SPWL Reserve'!P81</f>
        <v>1.6739999999999999</v>
      </c>
      <c r="K89" s="52">
        <f t="shared" si="48"/>
        <v>167.4</v>
      </c>
      <c r="L89" s="28"/>
      <c r="M89" s="96">
        <f>'SPWL Reserve'!Q81*1000</f>
        <v>915.9186542798476</v>
      </c>
      <c r="N89" s="9">
        <v>0</v>
      </c>
      <c r="O89" s="30">
        <f t="shared" si="77"/>
        <v>3.4046757118756169E-14</v>
      </c>
      <c r="P89" s="30">
        <f t="shared" si="49"/>
        <v>3.1184059962803972E-14</v>
      </c>
      <c r="Q89" s="30">
        <f t="shared" si="50"/>
        <v>0</v>
      </c>
      <c r="R89" s="30">
        <f t="shared" si="51"/>
        <v>2.8626971559521972E-15</v>
      </c>
      <c r="S89" s="28"/>
      <c r="T89" s="52">
        <f t="shared" si="52"/>
        <v>8.2018637899083607E-12</v>
      </c>
      <c r="U89" s="52">
        <f t="shared" si="44"/>
        <v>4.7921550390639778E-13</v>
      </c>
      <c r="V89" s="19"/>
      <c r="W89" s="19"/>
      <c r="X89" s="53">
        <f t="shared" si="53"/>
        <v>6.9105090108002138E-12</v>
      </c>
      <c r="Y89" s="53">
        <f t="shared" si="54"/>
        <v>-3.455254505400107E-13</v>
      </c>
      <c r="Z89" s="53">
        <f t="shared" si="54"/>
        <v>-7.156742889880493E-14</v>
      </c>
      <c r="AA89" s="53">
        <f t="shared" si="55"/>
        <v>-3.1184059962803972E-9</v>
      </c>
      <c r="AB89" s="53">
        <f t="shared" si="56"/>
        <v>-3.1119125801490358E-9</v>
      </c>
      <c r="AC89" s="53">
        <f t="shared" si="57"/>
        <v>7.207200290684804E-11</v>
      </c>
      <c r="AD89" s="53">
        <f t="shared" si="78"/>
        <v>1.2123010745581414E-12</v>
      </c>
      <c r="AE89" s="53">
        <f t="shared" si="58"/>
        <v>-3.0386282761676297E-9</v>
      </c>
      <c r="AF89" s="19"/>
      <c r="AG89" s="46"/>
      <c r="AH89" s="19"/>
      <c r="AI89" s="55">
        <f t="shared" si="59"/>
        <v>73</v>
      </c>
      <c r="AJ89" s="27">
        <f t="shared" si="60"/>
        <v>2413.9853551856495</v>
      </c>
      <c r="AK89" s="27">
        <f t="shared" si="60"/>
        <v>120.69926775928248</v>
      </c>
      <c r="AL89" s="28">
        <f t="shared" si="61"/>
        <v>25</v>
      </c>
      <c r="AM89" s="27">
        <f t="shared" si="62"/>
        <v>100000</v>
      </c>
      <c r="AN89" s="56">
        <f t="shared" si="62"/>
        <v>1.6739999999999999</v>
      </c>
      <c r="AO89" s="52">
        <f t="shared" si="63"/>
        <v>167.4</v>
      </c>
      <c r="AP89" s="28"/>
      <c r="AQ89" s="9">
        <f>M89*'Lapse &amp; Death Age 46-55'!$B$32</f>
        <v>795.58892515517823</v>
      </c>
      <c r="AR89" s="9">
        <f t="shared" si="64"/>
        <v>0</v>
      </c>
      <c r="AS89" s="30">
        <f t="shared" si="65"/>
        <v>4.5734471608930025E-11</v>
      </c>
      <c r="AT89" s="30">
        <f t="shared" si="66"/>
        <v>3.6385839109888655E-11</v>
      </c>
      <c r="AU89" s="30">
        <f t="shared" si="67"/>
        <v>0</v>
      </c>
      <c r="AV89" s="30">
        <f t="shared" si="68"/>
        <v>9.3486324990413697E-12</v>
      </c>
      <c r="AW89" s="28"/>
      <c r="AX89" s="52">
        <f t="shared" si="69"/>
        <v>1.1017434210591242E-8</v>
      </c>
      <c r="AY89" s="52">
        <f t="shared" si="70"/>
        <v>1.5649610803395254E-9</v>
      </c>
      <c r="AZ89" s="19"/>
      <c r="BA89" s="19"/>
      <c r="BB89" s="53">
        <f t="shared" si="71"/>
        <v>6.9105090108002138E-12</v>
      </c>
      <c r="BC89" s="53">
        <f t="shared" si="72"/>
        <v>-3.455254505400107E-13</v>
      </c>
      <c r="BD89" s="53">
        <f t="shared" si="72"/>
        <v>-7.156742889880493E-14</v>
      </c>
      <c r="BE89" s="53">
        <f t="shared" si="73"/>
        <v>-3.6385839109888657E-6</v>
      </c>
      <c r="BF89" s="53">
        <f t="shared" si="74"/>
        <v>-3.6385774175727344E-6</v>
      </c>
      <c r="BG89" s="53">
        <f t="shared" si="75"/>
        <v>7.207200290684804E-11</v>
      </c>
      <c r="BH89" s="53">
        <f t="shared" si="79"/>
        <v>9.0502771187957031E-10</v>
      </c>
      <c r="BI89" s="53">
        <f t="shared" si="76"/>
        <v>-3.6376003178579481E-6</v>
      </c>
    </row>
    <row r="90" spans="1:61" x14ac:dyDescent="0.2">
      <c r="A90" s="34"/>
      <c r="B90" s="89"/>
      <c r="C90" s="91"/>
      <c r="D90" s="19"/>
      <c r="E90" s="55">
        <f t="shared" si="45"/>
        <v>74</v>
      </c>
      <c r="F90" s="27">
        <f t="shared" si="46"/>
        <v>2413.9853551856495</v>
      </c>
      <c r="G90" s="27">
        <f t="shared" si="43"/>
        <v>120.69926775928248</v>
      </c>
      <c r="H90" s="28">
        <f t="shared" ref="H90:H91" si="80">$B$31</f>
        <v>25</v>
      </c>
      <c r="I90" s="27">
        <f t="shared" si="47"/>
        <v>100000</v>
      </c>
      <c r="J90" s="56">
        <f>'SPWL Reserve'!P82</f>
        <v>0.80400000000000005</v>
      </c>
      <c r="K90" s="52">
        <f t="shared" si="48"/>
        <v>80.400000000000006</v>
      </c>
      <c r="L90" s="28"/>
      <c r="M90" s="96">
        <f>'SPWL Reserve'!Q82*1000</f>
        <v>944.1854090941805</v>
      </c>
      <c r="N90" s="9">
        <v>0</v>
      </c>
      <c r="O90" s="30">
        <f t="shared" si="77"/>
        <v>2.8626971559521972E-15</v>
      </c>
      <c r="P90" s="30">
        <f t="shared" si="49"/>
        <v>2.7029168853054721E-15</v>
      </c>
      <c r="Q90" s="30">
        <f t="shared" si="50"/>
        <v>0</v>
      </c>
      <c r="R90" s="30">
        <f t="shared" si="51"/>
        <v>1.5978027064672509E-16</v>
      </c>
      <c r="S90" s="28"/>
      <c r="T90" s="52">
        <f t="shared" si="52"/>
        <v>4.7921550390639778E-13</v>
      </c>
      <c r="U90" s="52">
        <f t="shared" si="44"/>
        <v>1.2846333759996699E-14</v>
      </c>
      <c r="V90" s="19"/>
      <c r="W90" s="19"/>
      <c r="X90" s="53">
        <f t="shared" si="53"/>
        <v>3.8570723338879386E-13</v>
      </c>
      <c r="Y90" s="53">
        <f t="shared" si="54"/>
        <v>-1.9285361669439694E-14</v>
      </c>
      <c r="Z90" s="53">
        <f t="shared" si="54"/>
        <v>-3.9945067661681272E-15</v>
      </c>
      <c r="AA90" s="53">
        <f t="shared" si="55"/>
        <v>-2.7029168853054723E-10</v>
      </c>
      <c r="AB90" s="53">
        <f t="shared" si="56"/>
        <v>-2.6992926116559404E-10</v>
      </c>
      <c r="AC90" s="53">
        <f t="shared" si="57"/>
        <v>5.4692662903412257E-12</v>
      </c>
      <c r="AD90" s="53">
        <f t="shared" si="78"/>
        <v>6.9423559060893479E-14</v>
      </c>
      <c r="AE90" s="53">
        <f t="shared" si="58"/>
        <v>-2.6439057131619191E-10</v>
      </c>
      <c r="AF90" s="19"/>
      <c r="AG90" s="46"/>
      <c r="AH90" s="19"/>
      <c r="AI90" s="55">
        <f t="shared" si="59"/>
        <v>74</v>
      </c>
      <c r="AJ90" s="27">
        <f t="shared" si="60"/>
        <v>2413.9853551856495</v>
      </c>
      <c r="AK90" s="27">
        <f t="shared" si="60"/>
        <v>120.69926775928248</v>
      </c>
      <c r="AL90" s="28">
        <f t="shared" si="61"/>
        <v>25</v>
      </c>
      <c r="AM90" s="27">
        <f t="shared" si="62"/>
        <v>100000</v>
      </c>
      <c r="AN90" s="56">
        <f t="shared" si="62"/>
        <v>0.80400000000000005</v>
      </c>
      <c r="AO90" s="52">
        <f t="shared" si="63"/>
        <v>80.400000000000006</v>
      </c>
      <c r="AP90" s="28"/>
      <c r="AQ90" s="9">
        <f>M90*'Lapse &amp; Death Age 46-55'!$B$32</f>
        <v>820.14210678902327</v>
      </c>
      <c r="AR90" s="9">
        <f t="shared" si="64"/>
        <v>0</v>
      </c>
      <c r="AS90" s="30">
        <f t="shared" si="65"/>
        <v>9.3486324990413697E-12</v>
      </c>
      <c r="AT90" s="30">
        <f t="shared" si="66"/>
        <v>7.6672071533601203E-12</v>
      </c>
      <c r="AU90" s="30">
        <f t="shared" si="67"/>
        <v>0</v>
      </c>
      <c r="AV90" s="30">
        <f t="shared" si="68"/>
        <v>1.6814253456812494E-12</v>
      </c>
      <c r="AW90" s="28"/>
      <c r="AX90" s="52">
        <f t="shared" si="69"/>
        <v>1.5649610803395254E-9</v>
      </c>
      <c r="AY90" s="52">
        <f t="shared" si="70"/>
        <v>1.3518659779277245E-10</v>
      </c>
      <c r="AZ90" s="19"/>
      <c r="BA90" s="19"/>
      <c r="BB90" s="53">
        <f t="shared" si="71"/>
        <v>3.8570723338879386E-13</v>
      </c>
      <c r="BC90" s="53">
        <f t="shared" si="72"/>
        <v>-1.9285361669439694E-14</v>
      </c>
      <c r="BD90" s="53">
        <f t="shared" si="72"/>
        <v>-3.9945067661681272E-15</v>
      </c>
      <c r="BE90" s="53">
        <f t="shared" si="73"/>
        <v>-7.6672071533601201E-7</v>
      </c>
      <c r="BF90" s="53">
        <f t="shared" si="74"/>
        <v>-7.6672035290864711E-7</v>
      </c>
      <c r="BG90" s="53">
        <f t="shared" si="75"/>
        <v>5.4692662903412257E-12</v>
      </c>
      <c r="BH90" s="53">
        <f t="shared" si="79"/>
        <v>1.2850733592397038E-10</v>
      </c>
      <c r="BI90" s="53">
        <f t="shared" si="76"/>
        <v>-7.6658637630643282E-7</v>
      </c>
    </row>
    <row r="91" spans="1:61" x14ac:dyDescent="0.2">
      <c r="A91" s="34"/>
      <c r="B91" s="89"/>
      <c r="C91" s="91"/>
      <c r="D91" s="19"/>
      <c r="E91" s="55">
        <f t="shared" si="45"/>
        <v>75</v>
      </c>
      <c r="F91" s="27">
        <f t="shared" si="46"/>
        <v>2413.9853551856495</v>
      </c>
      <c r="G91" s="27">
        <f t="shared" si="43"/>
        <v>120.69926775928248</v>
      </c>
      <c r="H91" s="28">
        <f t="shared" si="80"/>
        <v>25</v>
      </c>
      <c r="I91" s="27">
        <f t="shared" si="47"/>
        <v>100000</v>
      </c>
      <c r="J91" s="56">
        <f>'SPWL Reserve'!P83</f>
        <v>0</v>
      </c>
      <c r="K91" s="52">
        <f t="shared" si="48"/>
        <v>0</v>
      </c>
      <c r="L91" s="28"/>
      <c r="M91" s="96">
        <f>'SPWL Reserve'!Q83*1000</f>
        <v>1000</v>
      </c>
      <c r="N91" s="9">
        <v>0</v>
      </c>
      <c r="O91" s="30">
        <f t="shared" si="77"/>
        <v>1.5978027064672509E-16</v>
      </c>
      <c r="P91" s="30">
        <f t="shared" si="49"/>
        <v>1.5978027064672511E-16</v>
      </c>
      <c r="Q91" s="30">
        <f t="shared" si="50"/>
        <v>-2.4651903288156619E-32</v>
      </c>
      <c r="R91" s="30">
        <f t="shared" si="51"/>
        <v>0</v>
      </c>
      <c r="S91" s="28"/>
      <c r="T91" s="52">
        <f t="shared" si="52"/>
        <v>1.2846333759996699E-14</v>
      </c>
      <c r="U91" s="52">
        <f t="shared" si="44"/>
        <v>0</v>
      </c>
      <c r="V91" s="19"/>
      <c r="W91" s="19"/>
      <c r="X91" s="53">
        <f t="shared" si="53"/>
        <v>0</v>
      </c>
      <c r="Y91" s="53">
        <f t="shared" si="54"/>
        <v>0</v>
      </c>
      <c r="Z91" s="53">
        <f t="shared" si="54"/>
        <v>0</v>
      </c>
      <c r="AA91" s="53">
        <f t="shared" si="55"/>
        <v>-1.597802706467251E-11</v>
      </c>
      <c r="AB91" s="53">
        <f t="shared" si="56"/>
        <v>-1.597802706467251E-11</v>
      </c>
      <c r="AC91" s="53">
        <f t="shared" si="57"/>
        <v>2.3016085133855669E-13</v>
      </c>
      <c r="AD91" s="53">
        <f t="shared" si="78"/>
        <v>1.0546343340644579E-15</v>
      </c>
      <c r="AE91" s="53">
        <f t="shared" si="58"/>
        <v>-1.5746811578999889E-11</v>
      </c>
      <c r="AF91" s="19"/>
      <c r="AG91" s="46"/>
      <c r="AH91" s="19"/>
      <c r="AI91" s="55">
        <f t="shared" si="59"/>
        <v>75</v>
      </c>
      <c r="AJ91" s="27">
        <f t="shared" si="60"/>
        <v>2413.9853551856495</v>
      </c>
      <c r="AK91" s="27">
        <f t="shared" si="60"/>
        <v>120.69926775928248</v>
      </c>
      <c r="AL91" s="28">
        <f t="shared" si="61"/>
        <v>25</v>
      </c>
      <c r="AM91" s="27">
        <f t="shared" si="62"/>
        <v>100000</v>
      </c>
      <c r="AN91" s="56">
        <f t="shared" si="62"/>
        <v>0</v>
      </c>
      <c r="AO91" s="52">
        <f t="shared" si="63"/>
        <v>0</v>
      </c>
      <c r="AP91" s="28"/>
      <c r="AQ91" s="9">
        <f>M91*'Lapse &amp; Death Age 46-55'!$B$32</f>
        <v>868.6239999999998</v>
      </c>
      <c r="AR91" s="9">
        <f t="shared" si="64"/>
        <v>0</v>
      </c>
      <c r="AS91" s="30">
        <f t="shared" si="65"/>
        <v>1.6814253456812494E-12</v>
      </c>
      <c r="AT91" s="30">
        <f t="shared" si="66"/>
        <v>1.4605264094670292E-12</v>
      </c>
      <c r="AU91" s="30">
        <f t="shared" si="67"/>
        <v>0</v>
      </c>
      <c r="AV91" s="30">
        <f t="shared" si="68"/>
        <v>2.2089893621422023E-13</v>
      </c>
      <c r="AW91" s="28"/>
      <c r="AX91" s="52">
        <f t="shared" si="69"/>
        <v>1.3518659779277245E-10</v>
      </c>
      <c r="AY91" s="52">
        <f t="shared" si="70"/>
        <v>0</v>
      </c>
      <c r="AZ91" s="19"/>
      <c r="BA91" s="19"/>
      <c r="BB91" s="53">
        <f t="shared" si="71"/>
        <v>0</v>
      </c>
      <c r="BC91" s="53">
        <f t="shared" si="72"/>
        <v>0</v>
      </c>
      <c r="BD91" s="53">
        <f t="shared" si="72"/>
        <v>0</v>
      </c>
      <c r="BE91" s="53">
        <f t="shared" si="73"/>
        <v>-1.4605264094670293E-7</v>
      </c>
      <c r="BF91" s="53">
        <f t="shared" si="74"/>
        <v>-1.4605264094670293E-7</v>
      </c>
      <c r="BG91" s="53">
        <f t="shared" si="75"/>
        <v>2.3016085133855669E-13</v>
      </c>
      <c r="BH91" s="53">
        <f t="shared" si="79"/>
        <v>1.1098297008410976E-11</v>
      </c>
      <c r="BI91" s="53">
        <f t="shared" si="76"/>
        <v>-1.4604131248884317E-7</v>
      </c>
    </row>
    <row r="92" spans="1:61" x14ac:dyDescent="0.2">
      <c r="A92" s="34"/>
      <c r="B92" s="89"/>
      <c r="C92" s="91"/>
      <c r="D92" s="19"/>
      <c r="E92" s="55"/>
      <c r="F92" s="27"/>
      <c r="G92" s="27"/>
      <c r="H92" s="28"/>
      <c r="I92" s="27"/>
      <c r="J92" s="51"/>
      <c r="K92" s="52"/>
      <c r="L92" s="28"/>
      <c r="M92" s="9"/>
      <c r="N92" s="9"/>
      <c r="O92" s="30"/>
      <c r="P92" s="30"/>
      <c r="Q92" s="30"/>
      <c r="R92" s="30"/>
      <c r="S92" s="28"/>
      <c r="T92" s="52"/>
      <c r="U92" s="52"/>
      <c r="V92" s="19"/>
      <c r="W92" s="19"/>
      <c r="X92" s="53"/>
      <c r="Y92" s="53"/>
      <c r="Z92" s="53"/>
      <c r="AA92" s="53"/>
      <c r="AB92" s="53"/>
      <c r="AC92" s="53"/>
      <c r="AD92" s="53"/>
      <c r="AE92" s="53"/>
      <c r="AF92" s="19"/>
      <c r="AG92" s="46"/>
      <c r="AH92" s="19"/>
      <c r="AI92" s="55"/>
      <c r="AJ92" s="27"/>
      <c r="AK92" s="27"/>
      <c r="AL92" s="28"/>
      <c r="AM92" s="27"/>
      <c r="AN92" s="51"/>
      <c r="AO92" s="52"/>
      <c r="AP92" s="28"/>
      <c r="AQ92" s="9"/>
      <c r="AR92" s="9"/>
      <c r="AS92" s="30"/>
      <c r="AT92" s="30"/>
      <c r="AU92" s="30"/>
      <c r="AV92" s="30"/>
      <c r="AW92" s="28"/>
      <c r="AX92" s="52"/>
      <c r="AY92" s="52"/>
      <c r="AZ92" s="19"/>
      <c r="BA92" s="19"/>
      <c r="BB92" s="53"/>
      <c r="BC92" s="53"/>
      <c r="BD92" s="53"/>
      <c r="BE92" s="53"/>
      <c r="BF92" s="53"/>
      <c r="BG92" s="53"/>
      <c r="BH92" s="53"/>
      <c r="BI92" s="53"/>
    </row>
    <row r="93" spans="1:61" x14ac:dyDescent="0.2">
      <c r="A93" s="19"/>
      <c r="B93" s="55"/>
      <c r="C93" s="14"/>
      <c r="D93" s="19"/>
      <c r="E93" s="55"/>
      <c r="F93" s="28"/>
      <c r="G93" s="28"/>
      <c r="H93" s="28"/>
      <c r="I93" s="28"/>
      <c r="J93" s="28"/>
      <c r="K93" s="28"/>
      <c r="L93" s="28"/>
      <c r="M93" s="15"/>
      <c r="N93" s="28"/>
      <c r="O93" s="30"/>
      <c r="P93" s="28"/>
      <c r="Q93" s="28"/>
      <c r="R93" s="28"/>
      <c r="S93" s="28"/>
      <c r="T93" s="53"/>
      <c r="U93" s="53"/>
      <c r="V93" s="53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46"/>
      <c r="AH93" s="19"/>
      <c r="AI93" s="55"/>
      <c r="AJ93" s="28"/>
      <c r="AK93" s="28"/>
      <c r="AL93" s="28"/>
      <c r="AM93" s="28"/>
      <c r="AN93" s="28"/>
      <c r="AO93" s="28"/>
      <c r="AP93" s="28"/>
      <c r="AQ93" s="15"/>
      <c r="AR93" s="28"/>
      <c r="AS93" s="30"/>
      <c r="AT93" s="28"/>
      <c r="AU93" s="28"/>
      <c r="AV93" s="28"/>
      <c r="AW93" s="28"/>
      <c r="AX93" s="53"/>
      <c r="AY93" s="53"/>
      <c r="AZ93" s="53"/>
      <c r="BA93" s="19"/>
      <c r="BB93" s="19"/>
      <c r="BC93" s="19"/>
      <c r="BD93" s="19"/>
      <c r="BE93" s="19"/>
      <c r="BF93" s="19"/>
      <c r="BG93" s="19"/>
      <c r="BH93" s="19"/>
      <c r="BI93" s="19"/>
    </row>
    <row r="94" spans="1:61" x14ac:dyDescent="0.2">
      <c r="G94" s="28"/>
      <c r="H94" s="28"/>
      <c r="I94" s="28"/>
      <c r="J94" s="28"/>
      <c r="K94" s="28"/>
      <c r="L94" s="28"/>
      <c r="M94" s="15"/>
      <c r="N94" s="28"/>
      <c r="O94" s="28"/>
      <c r="P94" s="28"/>
      <c r="Q94" s="28"/>
      <c r="R94" s="28"/>
      <c r="S94" s="28"/>
      <c r="T94" s="53"/>
      <c r="U94" s="53"/>
      <c r="V94" s="53"/>
      <c r="W94" s="22" t="s">
        <v>83</v>
      </c>
      <c r="X94" s="42">
        <f>SUM(X16:X91)</f>
        <v>72563.674124296624</v>
      </c>
      <c r="Y94" s="42">
        <f>SUM(Y16:Y36)</f>
        <v>-4071.1890745957271</v>
      </c>
      <c r="Z94" s="42">
        <f>SUM(Z16:Z36)</f>
        <v>-643.25057437695796</v>
      </c>
      <c r="AA94" s="42">
        <f>SUM(AA16:AA36)</f>
        <v>-16294.739025584053</v>
      </c>
      <c r="AB94" s="42">
        <f>SUM(AB16:AB36)</f>
        <v>24204.822489573049</v>
      </c>
      <c r="AC94" s="42">
        <f>SUM(AC16:AC91)</f>
        <v>-7.7036844701224472E-14</v>
      </c>
      <c r="AD94" s="42">
        <f>SUM(AD16:AD36)</f>
        <v>3560.2865814299116</v>
      </c>
      <c r="AE94" s="42">
        <f>SUM(AE16:AE36)</f>
        <v>27507.756666113342</v>
      </c>
      <c r="AF94" s="19"/>
      <c r="AG94" s="46"/>
      <c r="AH94" s="19"/>
      <c r="AI94" s="55"/>
      <c r="AJ94" s="28"/>
      <c r="AK94" s="28"/>
      <c r="AL94" s="28"/>
      <c r="AM94" s="28"/>
      <c r="AN94" s="28"/>
      <c r="AO94" s="28"/>
      <c r="AP94" s="28"/>
      <c r="AQ94" s="15"/>
      <c r="AR94" s="28"/>
      <c r="AS94" s="28"/>
      <c r="AT94" s="28"/>
      <c r="AU94" s="28"/>
      <c r="AV94" s="28"/>
      <c r="AW94" s="28"/>
      <c r="AX94" s="53"/>
      <c r="AY94" s="53"/>
      <c r="AZ94" s="53"/>
      <c r="BA94" s="22" t="s">
        <v>83</v>
      </c>
      <c r="BB94" s="42">
        <f t="shared" ref="BB94:BI94" si="81">SUM(BB16:BB91)</f>
        <v>72563.674124296624</v>
      </c>
      <c r="BC94" s="42">
        <f t="shared" si="81"/>
        <v>-5438.6727226040657</v>
      </c>
      <c r="BD94" s="42">
        <f t="shared" si="81"/>
        <v>-982.49248491107801</v>
      </c>
      <c r="BE94" s="42">
        <f t="shared" si="81"/>
        <v>-99999.999999977939</v>
      </c>
      <c r="BF94" s="42">
        <f t="shared" si="81"/>
        <v>-33857.491083196481</v>
      </c>
      <c r="BG94" s="42">
        <f t="shared" si="81"/>
        <v>-7.7036844701224472E-14</v>
      </c>
      <c r="BH94" s="42">
        <f t="shared" si="81"/>
        <v>6226.6413167321589</v>
      </c>
      <c r="BI94" s="42">
        <f t="shared" si="81"/>
        <v>-27630.849766464311</v>
      </c>
    </row>
    <row r="95" spans="1:61" x14ac:dyDescent="0.2"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53"/>
      <c r="W95" s="34"/>
      <c r="X95" s="19"/>
      <c r="Y95" s="19"/>
      <c r="Z95" s="19"/>
      <c r="AA95" s="19"/>
      <c r="AB95" s="19"/>
      <c r="AC95" s="19"/>
      <c r="AD95" s="19"/>
      <c r="AE95" s="19"/>
      <c r="AF95" s="19"/>
      <c r="AG95" s="46"/>
      <c r="AH95" s="19"/>
      <c r="AI95" s="55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53"/>
      <c r="BA95" s="34"/>
      <c r="BB95" s="19"/>
      <c r="BC95" s="19"/>
      <c r="BD95" s="19"/>
      <c r="BE95" s="19"/>
      <c r="BF95" s="19"/>
      <c r="BG95" s="19"/>
      <c r="BH95" s="19"/>
      <c r="BI95" s="19"/>
    </row>
    <row r="96" spans="1:61" x14ac:dyDescent="0.2"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53"/>
      <c r="W96" s="22" t="str">
        <f>"Present Value at "&amp;TEXT(B18,"0.00%")&amp;" :"</f>
        <v>Present Value at 8.21% :</v>
      </c>
      <c r="X96" s="42">
        <f t="shared" ref="X96:AE96" si="82">X16+NPV($B$18,X17:X91)</f>
        <v>25544.262597412697</v>
      </c>
      <c r="Y96" s="42">
        <f t="shared" si="82"/>
        <v>-3087.7021462598718</v>
      </c>
      <c r="Z96" s="42">
        <f t="shared" si="82"/>
        <v>-439.54450668620757</v>
      </c>
      <c r="AA96" s="42">
        <f t="shared" si="82"/>
        <v>-12729.258145856002</v>
      </c>
      <c r="AB96" s="42">
        <f t="shared" si="82"/>
        <v>9287.7577986106116</v>
      </c>
      <c r="AC96" s="42">
        <f t="shared" si="82"/>
        <v>-134.39938828663296</v>
      </c>
      <c r="AD96" s="42">
        <f t="shared" si="82"/>
        <v>1935.0432663623612</v>
      </c>
      <c r="AE96" s="42">
        <f t="shared" si="82"/>
        <v>11088.401676686346</v>
      </c>
      <c r="AF96" s="19"/>
      <c r="AG96" s="46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53"/>
      <c r="BA96" s="22" t="str">
        <f>"Present Value at "&amp;TEXT(B18,"0.00%")&amp;" :"</f>
        <v>Present Value at 8.21% :</v>
      </c>
      <c r="BB96" s="42">
        <f t="shared" ref="BB96:BI96" si="83">BB16+NPV($B$18,BB17:BB91)</f>
        <v>25544.262597412697</v>
      </c>
      <c r="BC96" s="42">
        <f t="shared" si="83"/>
        <v>-3087.7021462598718</v>
      </c>
      <c r="BD96" s="42">
        <f t="shared" si="83"/>
        <v>-495.54450668620757</v>
      </c>
      <c r="BE96" s="42">
        <f t="shared" si="83"/>
        <v>-11699.438424968985</v>
      </c>
      <c r="BF96" s="42">
        <f t="shared" si="83"/>
        <v>10261.577519497625</v>
      </c>
      <c r="BG96" s="42">
        <f t="shared" si="83"/>
        <v>-134.39938828663296</v>
      </c>
      <c r="BH96" s="42">
        <f t="shared" si="83"/>
        <v>1939.0995676994198</v>
      </c>
      <c r="BI96" s="42">
        <f t="shared" si="83"/>
        <v>12066.277698910422</v>
      </c>
    </row>
    <row r="97" spans="1:61" x14ac:dyDescent="0.2"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53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46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53"/>
      <c r="BA97" s="19"/>
      <c r="BB97" s="19"/>
      <c r="BC97" s="19"/>
      <c r="BD97" s="19"/>
      <c r="BE97" s="19"/>
      <c r="BF97" s="19"/>
      <c r="BG97" s="19"/>
      <c r="BH97" s="19"/>
      <c r="BI97" s="19"/>
    </row>
    <row r="98" spans="1:61" x14ac:dyDescent="0.2"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53"/>
      <c r="W98" s="22" t="str">
        <f>"Present Value at "&amp;TEXT(B19,"0.00%")&amp;" :"</f>
        <v>Present Value at 3.21% :</v>
      </c>
      <c r="X98" s="42">
        <f t="shared" ref="X98:AE98" si="84">X16+NPV($B$19,X17:X91)</f>
        <v>44448.904610272577</v>
      </c>
      <c r="Y98" s="42">
        <f t="shared" si="84"/>
        <v>-4032.9342469028652</v>
      </c>
      <c r="Z98" s="42">
        <f t="shared" si="84"/>
        <v>-635.32699115995888</v>
      </c>
      <c r="AA98" s="42">
        <f t="shared" si="84"/>
        <v>-39735.335065265004</v>
      </c>
      <c r="AB98" s="42">
        <f t="shared" si="84"/>
        <v>45.30830694474426</v>
      </c>
      <c r="AC98" s="42">
        <f t="shared" si="84"/>
        <v>-134.30681162713472</v>
      </c>
      <c r="AD98" s="42">
        <f t="shared" si="84"/>
        <v>3607.275294810172</v>
      </c>
      <c r="AE98" s="42">
        <f t="shared" si="84"/>
        <v>3518.2767901277743</v>
      </c>
      <c r="AF98" s="19"/>
      <c r="AG98" s="46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53"/>
      <c r="BA98" s="22" t="str">
        <f>"Present Value at "&amp;TEXT(B19,"0.00%")&amp;" :"</f>
        <v>Present Value at 3.21% :</v>
      </c>
      <c r="BB98" s="42">
        <f t="shared" ref="BB98:BI98" si="85">BB16+NPV($B$19,BB17:BB91)</f>
        <v>44448.904610272577</v>
      </c>
      <c r="BC98" s="42">
        <f t="shared" si="85"/>
        <v>-4032.9342469028652</v>
      </c>
      <c r="BD98" s="42">
        <f t="shared" si="85"/>
        <v>-691.32699115995888</v>
      </c>
      <c r="BE98" s="42">
        <f t="shared" si="85"/>
        <v>-38253.712000591186</v>
      </c>
      <c r="BF98" s="42">
        <f t="shared" si="85"/>
        <v>1470.9313716185657</v>
      </c>
      <c r="BG98" s="42">
        <f t="shared" si="85"/>
        <v>-134.30681162713472</v>
      </c>
      <c r="BH98" s="42">
        <f t="shared" si="85"/>
        <v>3626.1077849040857</v>
      </c>
      <c r="BI98" s="42">
        <f t="shared" si="85"/>
        <v>4962.7323448955294</v>
      </c>
    </row>
    <row r="99" spans="1:61" x14ac:dyDescent="0.2">
      <c r="A99" s="19"/>
      <c r="B99" s="138"/>
      <c r="C99" s="142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46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</row>
    <row r="100" spans="1:61" ht="17" thickBot="1" x14ac:dyDescent="0.25">
      <c r="A100" s="20"/>
      <c r="B100" s="62"/>
      <c r="C100" s="44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47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</row>
    <row r="101" spans="1:61" ht="17" thickBot="1" x14ac:dyDescent="0.25">
      <c r="A101" s="221" t="s">
        <v>67</v>
      </c>
      <c r="B101" s="221"/>
      <c r="C101" s="19"/>
      <c r="D101" s="19"/>
      <c r="E101" s="21">
        <v>0</v>
      </c>
      <c r="F101" s="27">
        <f>B105</f>
        <v>5977.7007348643347</v>
      </c>
      <c r="G101" s="27">
        <f>F101*B110</f>
        <v>4782.1605878914679</v>
      </c>
      <c r="H101" s="28">
        <f>B115</f>
        <v>200</v>
      </c>
      <c r="I101" s="27">
        <f>$B$102</f>
        <v>250000</v>
      </c>
      <c r="J101" s="56">
        <f t="shared" ref="J101:J132" si="86">J16</f>
        <v>0.34899999999999998</v>
      </c>
      <c r="K101" s="52">
        <f t="shared" ref="K101:K121" si="87">I101*J101/1000</f>
        <v>87.25</v>
      </c>
      <c r="L101" s="19"/>
      <c r="M101" s="9"/>
      <c r="N101" s="9"/>
      <c r="O101" s="30">
        <v>1</v>
      </c>
      <c r="P101" s="30"/>
      <c r="Q101" s="30"/>
      <c r="R101" s="30">
        <f t="shared" ref="R101:R121" si="88">O101-SUM(P101:Q101)</f>
        <v>1</v>
      </c>
      <c r="S101" s="30"/>
      <c r="T101" s="52"/>
      <c r="U101" s="52">
        <f t="shared" ref="U101:U120" si="89">K101*R101</f>
        <v>87.25</v>
      </c>
      <c r="V101" s="19"/>
      <c r="W101" s="30"/>
      <c r="X101" s="53">
        <f t="shared" ref="X101:X121" si="90">$R101*F101</f>
        <v>5977.7007348643347</v>
      </c>
      <c r="Y101" s="53">
        <f t="shared" ref="Y101:Y121" si="91">-$R101*G101</f>
        <v>-4782.1605878914679</v>
      </c>
      <c r="Z101" s="53">
        <f t="shared" ref="Z101:Z121" si="92">-$R101*H101</f>
        <v>-200</v>
      </c>
      <c r="AA101" s="53"/>
      <c r="AB101" s="53">
        <f t="shared" ref="AB101:AB121" si="93">SUM(X101:AA101)</f>
        <v>995.54014697286675</v>
      </c>
      <c r="AC101" s="53">
        <f>T101-U101</f>
        <v>-87.25</v>
      </c>
      <c r="AD101" s="53"/>
      <c r="AE101" s="53">
        <f t="shared" ref="AE101:AE121" si="94">SUM(AB101:AD101)</f>
        <v>908.29014697286675</v>
      </c>
      <c r="AF101" s="19"/>
      <c r="AG101" s="46"/>
      <c r="AH101" s="19"/>
      <c r="AI101" s="21">
        <v>0</v>
      </c>
      <c r="AJ101" s="27">
        <f>F101</f>
        <v>5977.7007348643347</v>
      </c>
      <c r="AK101" s="27">
        <f>G101</f>
        <v>4782.1605878914679</v>
      </c>
      <c r="AL101" s="28">
        <f>C115</f>
        <v>256</v>
      </c>
      <c r="AM101" s="27">
        <f>I101</f>
        <v>250000</v>
      </c>
      <c r="AN101" s="56">
        <f>J101</f>
        <v>0.34899999999999998</v>
      </c>
      <c r="AO101" s="52">
        <f t="shared" ref="AO101:AO121" si="95">AM101*AN101/1000</f>
        <v>87.25</v>
      </c>
      <c r="AP101" s="19"/>
      <c r="AQ101" s="9"/>
      <c r="AR101" s="9"/>
      <c r="AS101" s="30">
        <v>1</v>
      </c>
      <c r="AT101" s="30"/>
      <c r="AU101" s="30"/>
      <c r="AV101" s="30">
        <f t="shared" ref="AV101:AV121" si="96">AS101-SUM(AT101:AU101)</f>
        <v>1</v>
      </c>
      <c r="AW101" s="30"/>
      <c r="AX101" s="52"/>
      <c r="AY101" s="52">
        <f t="shared" ref="AY101:AY121" si="97">AO101*AV101</f>
        <v>87.25</v>
      </c>
      <c r="AZ101" s="19"/>
      <c r="BA101" s="30"/>
      <c r="BB101" s="53">
        <f t="shared" ref="BB101:BB121" si="98">$R101*AJ101</f>
        <v>5977.7007348643347</v>
      </c>
      <c r="BC101" s="53">
        <f t="shared" ref="BC101:BC121" si="99">-$R101*AK101</f>
        <v>-4782.1605878914679</v>
      </c>
      <c r="BD101" s="53">
        <f t="shared" ref="BD101:BD121" si="100">-$R101*AL101</f>
        <v>-256</v>
      </c>
      <c r="BE101" s="53"/>
      <c r="BF101" s="53">
        <f t="shared" ref="BF101:BF121" si="101">SUM(BB101:BE101)</f>
        <v>939.54014697286675</v>
      </c>
      <c r="BG101" s="53">
        <f>AX101-AY101</f>
        <v>-87.25</v>
      </c>
      <c r="BH101" s="53"/>
      <c r="BI101" s="53">
        <f t="shared" ref="BI101:BI121" si="102">SUM(BF101:BH101)</f>
        <v>852.29014697286675</v>
      </c>
    </row>
    <row r="102" spans="1:61" x14ac:dyDescent="0.2">
      <c r="A102" s="45" t="s">
        <v>68</v>
      </c>
      <c r="B102" s="54">
        <v>250000</v>
      </c>
      <c r="C102" s="19"/>
      <c r="D102" s="19"/>
      <c r="E102" s="55">
        <f t="shared" ref="E102:E121" si="103">E101+1</f>
        <v>1</v>
      </c>
      <c r="F102" s="27"/>
      <c r="G102" s="27"/>
      <c r="H102" s="28"/>
      <c r="I102" s="27">
        <f t="shared" ref="I102:I165" si="104">$B$102</f>
        <v>250000</v>
      </c>
      <c r="J102" s="56">
        <f t="shared" si="86"/>
        <v>0.443</v>
      </c>
      <c r="K102" s="52">
        <f t="shared" si="87"/>
        <v>110.75</v>
      </c>
      <c r="L102" s="56"/>
      <c r="M102" s="96">
        <f t="shared" ref="M102:M133" si="105">M17</f>
        <v>3.1319523698602287</v>
      </c>
      <c r="N102" s="9">
        <v>0</v>
      </c>
      <c r="O102" s="30">
        <f>R101</f>
        <v>1</v>
      </c>
      <c r="P102" s="30">
        <f t="shared" ref="P102:P121" si="106">O102*M102/1000</f>
        <v>3.1319523698602287E-3</v>
      </c>
      <c r="Q102" s="30">
        <f t="shared" ref="Q102:Q121" si="107">MIN(N102*O102,O102-P102)</f>
        <v>0</v>
      </c>
      <c r="R102" s="30">
        <f t="shared" si="88"/>
        <v>0.99686804763013981</v>
      </c>
      <c r="S102" s="30"/>
      <c r="T102" s="52">
        <f t="shared" ref="T102:T121" si="108">U101</f>
        <v>87.25</v>
      </c>
      <c r="U102" s="52">
        <f t="shared" si="89"/>
        <v>110.40313627503798</v>
      </c>
      <c r="V102" s="19"/>
      <c r="W102" s="30"/>
      <c r="X102" s="53">
        <f t="shared" si="90"/>
        <v>0</v>
      </c>
      <c r="Y102" s="53">
        <f t="shared" si="91"/>
        <v>0</v>
      </c>
      <c r="Z102" s="53">
        <f t="shared" si="92"/>
        <v>0</v>
      </c>
      <c r="AA102" s="53">
        <f t="shared" ref="AA102:AA121" si="109">-P102*I102</f>
        <v>-782.98809246505721</v>
      </c>
      <c r="AB102" s="53">
        <f t="shared" si="93"/>
        <v>-782.98809246505721</v>
      </c>
      <c r="AC102" s="53">
        <f>-I102*$R101*(J102-J101)/1000</f>
        <v>-23.500000000000007</v>
      </c>
      <c r="AD102" s="53">
        <f>$B$18*SUM(T102,X102:Y102)</f>
        <v>7.1628876663366086</v>
      </c>
      <c r="AE102" s="53">
        <f t="shared" si="94"/>
        <v>-799.32520479872062</v>
      </c>
      <c r="AF102" s="19"/>
      <c r="AG102" s="57"/>
      <c r="AH102" s="19"/>
      <c r="AI102" s="55">
        <f t="shared" ref="AI102:AI121" si="110">AI101+1</f>
        <v>1</v>
      </c>
      <c r="AJ102" s="27"/>
      <c r="AK102" s="27"/>
      <c r="AL102" s="28"/>
      <c r="AM102" s="27">
        <f t="shared" ref="AM102:AM121" si="111">I102</f>
        <v>250000</v>
      </c>
      <c r="AN102" s="56">
        <f t="shared" ref="AN102:AN165" si="112">J102</f>
        <v>0.443</v>
      </c>
      <c r="AO102" s="52">
        <f t="shared" si="95"/>
        <v>110.75</v>
      </c>
      <c r="AP102" s="56"/>
      <c r="AQ102" s="9">
        <f t="shared" ref="AQ102:AQ133" si="113">AQ17</f>
        <v>2.7204889953174707</v>
      </c>
      <c r="AR102" s="9">
        <f t="shared" ref="AR102:AR121" si="114">N102</f>
        <v>0</v>
      </c>
      <c r="AS102" s="30">
        <f t="shared" ref="AS102:AS121" si="115">AV101</f>
        <v>1</v>
      </c>
      <c r="AT102" s="30">
        <f t="shared" ref="AT102:AT121" si="116">AS102*AQ102/1000</f>
        <v>2.7204889953174709E-3</v>
      </c>
      <c r="AU102" s="30">
        <f t="shared" ref="AU102:AU121" si="117">MIN(AR102*AS102,AS102-AT102)</f>
        <v>0</v>
      </c>
      <c r="AV102" s="30">
        <f t="shared" si="96"/>
        <v>0.99727951100468248</v>
      </c>
      <c r="AW102" s="30"/>
      <c r="AX102" s="52">
        <f t="shared" ref="AX102:AX121" si="118">AY101</f>
        <v>87.25</v>
      </c>
      <c r="AY102" s="52">
        <f t="shared" si="97"/>
        <v>110.44870584376858</v>
      </c>
      <c r="AZ102" s="19"/>
      <c r="BA102" s="30"/>
      <c r="BB102" s="53">
        <f t="shared" si="98"/>
        <v>0</v>
      </c>
      <c r="BC102" s="53">
        <f t="shared" si="99"/>
        <v>0</v>
      </c>
      <c r="BD102" s="53">
        <f t="shared" si="100"/>
        <v>0</v>
      </c>
      <c r="BE102" s="53">
        <f t="shared" ref="BE102:BE121" si="119">-AT102*AM102</f>
        <v>-680.12224882936766</v>
      </c>
      <c r="BF102" s="53">
        <f t="shared" si="101"/>
        <v>-680.12224882936766</v>
      </c>
      <c r="BG102" s="53">
        <f>-AM102*$R101*(AN102-AN101)/1000</f>
        <v>-23.500000000000007</v>
      </c>
      <c r="BH102" s="53">
        <f>$B$18*SUM(AX102,BB102:BC102)</f>
        <v>7.1628876663366086</v>
      </c>
      <c r="BI102" s="53">
        <f t="shared" si="102"/>
        <v>-696.45936116303108</v>
      </c>
    </row>
    <row r="103" spans="1:61" x14ac:dyDescent="0.2">
      <c r="A103" s="34" t="s">
        <v>69</v>
      </c>
      <c r="B103" s="121">
        <f>B18</f>
        <v>8.2096133711594368E-2</v>
      </c>
      <c r="C103" s="19"/>
      <c r="D103" s="19"/>
      <c r="E103" s="55">
        <f t="shared" si="103"/>
        <v>2</v>
      </c>
      <c r="F103" s="27">
        <f>$B$105</f>
        <v>5977.7007348643347</v>
      </c>
      <c r="G103" s="27">
        <f>F103*$B$111</f>
        <v>298.88503674321674</v>
      </c>
      <c r="H103" s="28">
        <f t="shared" ref="H103:H110" si="120">$B$31</f>
        <v>25</v>
      </c>
      <c r="I103" s="27">
        <f t="shared" si="104"/>
        <v>250000</v>
      </c>
      <c r="J103" s="56">
        <f t="shared" si="86"/>
        <v>0.54100000000000004</v>
      </c>
      <c r="K103" s="52">
        <f t="shared" si="87"/>
        <v>135.25</v>
      </c>
      <c r="L103" s="56"/>
      <c r="M103" s="96">
        <f t="shared" si="105"/>
        <v>3.441094364167725</v>
      </c>
      <c r="N103" s="9">
        <v>0</v>
      </c>
      <c r="O103" s="30">
        <f t="shared" ref="O103:O166" si="121">R102</f>
        <v>0.99686804763013981</v>
      </c>
      <c r="P103" s="30">
        <f t="shared" si="106"/>
        <v>3.4303170205189572E-3</v>
      </c>
      <c r="Q103" s="30">
        <f t="shared" si="107"/>
        <v>0</v>
      </c>
      <c r="R103" s="30">
        <f t="shared" si="88"/>
        <v>0.99343773060962082</v>
      </c>
      <c r="S103" s="30"/>
      <c r="T103" s="52">
        <f t="shared" si="108"/>
        <v>110.40313627503798</v>
      </c>
      <c r="U103" s="52">
        <f t="shared" si="89"/>
        <v>134.36245306495121</v>
      </c>
      <c r="V103" s="19"/>
      <c r="W103" s="30"/>
      <c r="X103" s="53">
        <f t="shared" si="90"/>
        <v>5938.4734523070874</v>
      </c>
      <c r="Y103" s="53">
        <f t="shared" si="91"/>
        <v>-296.92367261535435</v>
      </c>
      <c r="Z103" s="53">
        <f t="shared" si="92"/>
        <v>-24.83594326524052</v>
      </c>
      <c r="AA103" s="53">
        <f t="shared" si="109"/>
        <v>-857.57925512973929</v>
      </c>
      <c r="AB103" s="53">
        <f t="shared" si="93"/>
        <v>4759.1345812967538</v>
      </c>
      <c r="AC103" s="53">
        <f t="shared" ref="AC103:AC121" si="122">-I103*($R102*J103-$R101*J102)/1000</f>
        <v>-24.07640344197641</v>
      </c>
      <c r="AD103" s="53">
        <f t="shared" ref="AD103:AD166" si="123">$B$18*SUM(T103,X103:Y103)</f>
        <v>472.21309569200321</v>
      </c>
      <c r="AE103" s="53">
        <f t="shared" si="94"/>
        <v>5207.2712735467812</v>
      </c>
      <c r="AF103" s="19"/>
      <c r="AG103" s="57"/>
      <c r="AH103" s="19"/>
      <c r="AI103" s="55">
        <f t="shared" si="110"/>
        <v>2</v>
      </c>
      <c r="AJ103" s="27">
        <f t="shared" ref="AJ103:AJ121" si="124">F103</f>
        <v>5977.7007348643347</v>
      </c>
      <c r="AK103" s="27">
        <f t="shared" ref="AK103:AK121" si="125">G103</f>
        <v>298.88503674321674</v>
      </c>
      <c r="AL103" s="28">
        <f t="shared" ref="AL103:AL121" si="126">$C$31</f>
        <v>25</v>
      </c>
      <c r="AM103" s="27">
        <f t="shared" si="111"/>
        <v>250000</v>
      </c>
      <c r="AN103" s="56">
        <f t="shared" si="112"/>
        <v>0.54100000000000004</v>
      </c>
      <c r="AO103" s="52">
        <f t="shared" si="95"/>
        <v>135.25</v>
      </c>
      <c r="AP103" s="56"/>
      <c r="AQ103" s="9">
        <f t="shared" si="113"/>
        <v>2.9890171509808252</v>
      </c>
      <c r="AR103" s="9">
        <f t="shared" si="114"/>
        <v>0</v>
      </c>
      <c r="AS103" s="30">
        <f t="shared" si="115"/>
        <v>0.99727951100468248</v>
      </c>
      <c r="AT103" s="30">
        <f t="shared" si="116"/>
        <v>2.9808855627147667E-3</v>
      </c>
      <c r="AU103" s="30">
        <f t="shared" si="117"/>
        <v>0</v>
      </c>
      <c r="AV103" s="30">
        <f t="shared" si="96"/>
        <v>0.99429862544196768</v>
      </c>
      <c r="AW103" s="30"/>
      <c r="AX103" s="52">
        <f t="shared" si="118"/>
        <v>110.44870584376858</v>
      </c>
      <c r="AY103" s="52">
        <f t="shared" si="97"/>
        <v>134.47888909102613</v>
      </c>
      <c r="AZ103" s="19"/>
      <c r="BA103" s="30"/>
      <c r="BB103" s="53">
        <f t="shared" si="98"/>
        <v>5938.4734523070874</v>
      </c>
      <c r="BC103" s="53">
        <f t="shared" si="99"/>
        <v>-296.92367261535435</v>
      </c>
      <c r="BD103" s="53">
        <f t="shared" si="100"/>
        <v>-24.83594326524052</v>
      </c>
      <c r="BE103" s="53">
        <f t="shared" si="119"/>
        <v>-745.22139067869171</v>
      </c>
      <c r="BF103" s="53">
        <f t="shared" si="101"/>
        <v>4871.492445747801</v>
      </c>
      <c r="BG103" s="53">
        <f t="shared" ref="BG103:BG121" si="127">-AM103*($R102*AN103-$R101*AN102)/1000</f>
        <v>-24.07640344197641</v>
      </c>
      <c r="BH103" s="53">
        <f t="shared" ref="BH103:BH166" si="128">$B$18*SUM(AX103,BB103:BC103)</f>
        <v>472.21683677741089</v>
      </c>
      <c r="BI103" s="53">
        <f t="shared" si="102"/>
        <v>5319.6328790832358</v>
      </c>
    </row>
    <row r="104" spans="1:61" x14ac:dyDescent="0.2">
      <c r="A104" s="34" t="s">
        <v>70</v>
      </c>
      <c r="B104" s="58">
        <f>B19</f>
        <v>3.2096133711594366E-2</v>
      </c>
      <c r="C104" s="19"/>
      <c r="D104" s="19"/>
      <c r="E104" s="55">
        <f t="shared" si="103"/>
        <v>3</v>
      </c>
      <c r="F104" s="27">
        <f t="shared" ref="F104:F167" si="129">$B$105</f>
        <v>5977.7007348643347</v>
      </c>
      <c r="G104" s="27">
        <f t="shared" ref="G104:G167" si="130">F104*$B$111</f>
        <v>298.88503674321674</v>
      </c>
      <c r="H104" s="28">
        <f t="shared" si="120"/>
        <v>25</v>
      </c>
      <c r="I104" s="27">
        <f t="shared" si="104"/>
        <v>250000</v>
      </c>
      <c r="J104" s="56">
        <f t="shared" si="86"/>
        <v>0.64200000000000002</v>
      </c>
      <c r="K104" s="52">
        <f t="shared" si="87"/>
        <v>160.5</v>
      </c>
      <c r="L104" s="56"/>
      <c r="M104" s="96">
        <f t="shared" si="105"/>
        <v>3.783235753468869</v>
      </c>
      <c r="N104" s="9">
        <v>0</v>
      </c>
      <c r="O104" s="30">
        <f t="shared" si="121"/>
        <v>0.99343773060962082</v>
      </c>
      <c r="P104" s="30">
        <f t="shared" si="106"/>
        <v>3.7584091412872921E-3</v>
      </c>
      <c r="Q104" s="30">
        <f t="shared" si="107"/>
        <v>0</v>
      </c>
      <c r="R104" s="30">
        <f t="shared" si="88"/>
        <v>0.98967932146833348</v>
      </c>
      <c r="S104" s="30"/>
      <c r="T104" s="52">
        <f t="shared" si="108"/>
        <v>134.36245306495121</v>
      </c>
      <c r="U104" s="52">
        <f t="shared" si="89"/>
        <v>158.84353109566752</v>
      </c>
      <c r="V104" s="19"/>
      <c r="W104" s="30"/>
      <c r="X104" s="53">
        <f t="shared" si="90"/>
        <v>5916.0068072212935</v>
      </c>
      <c r="Y104" s="53">
        <f t="shared" si="91"/>
        <v>-295.80034036106468</v>
      </c>
      <c r="Z104" s="53">
        <f t="shared" si="92"/>
        <v>-24.741983036708337</v>
      </c>
      <c r="AA104" s="53">
        <f t="shared" si="109"/>
        <v>-939.60228532182305</v>
      </c>
      <c r="AB104" s="53">
        <f t="shared" si="93"/>
        <v>4655.862198501698</v>
      </c>
      <c r="AC104" s="53">
        <f t="shared" si="122"/>
        <v>-24.620352320867731</v>
      </c>
      <c r="AD104" s="53">
        <f t="shared" si="123"/>
        <v>472.42785950276277</v>
      </c>
      <c r="AE104" s="53">
        <f t="shared" si="94"/>
        <v>5103.6697056835928</v>
      </c>
      <c r="AF104" s="19"/>
      <c r="AG104" s="46"/>
      <c r="AH104" s="19"/>
      <c r="AI104" s="55">
        <f t="shared" si="110"/>
        <v>3</v>
      </c>
      <c r="AJ104" s="27">
        <f t="shared" si="124"/>
        <v>5977.7007348643347</v>
      </c>
      <c r="AK104" s="27">
        <f t="shared" si="125"/>
        <v>298.88503674321674</v>
      </c>
      <c r="AL104" s="28">
        <f t="shared" si="126"/>
        <v>25</v>
      </c>
      <c r="AM104" s="27">
        <f t="shared" si="111"/>
        <v>250000</v>
      </c>
      <c r="AN104" s="56">
        <f t="shared" si="112"/>
        <v>0.64200000000000002</v>
      </c>
      <c r="AO104" s="52">
        <f t="shared" si="95"/>
        <v>160.5</v>
      </c>
      <c r="AP104" s="56"/>
      <c r="AQ104" s="9">
        <f t="shared" si="113"/>
        <v>3.2862093731211424</v>
      </c>
      <c r="AR104" s="9">
        <f t="shared" si="114"/>
        <v>0</v>
      </c>
      <c r="AS104" s="30">
        <f t="shared" si="115"/>
        <v>0.99429862544196768</v>
      </c>
      <c r="AT104" s="30">
        <f t="shared" si="116"/>
        <v>3.2674734626088621E-3</v>
      </c>
      <c r="AU104" s="30">
        <f t="shared" si="117"/>
        <v>0</v>
      </c>
      <c r="AV104" s="30">
        <f t="shared" si="96"/>
        <v>0.99103115197935876</v>
      </c>
      <c r="AW104" s="30"/>
      <c r="AX104" s="52">
        <f t="shared" si="118"/>
        <v>134.47888909102613</v>
      </c>
      <c r="AY104" s="52">
        <f t="shared" si="97"/>
        <v>159.06049989268709</v>
      </c>
      <c r="AZ104" s="19"/>
      <c r="BA104" s="30"/>
      <c r="BB104" s="53">
        <f t="shared" si="98"/>
        <v>5916.0068072212935</v>
      </c>
      <c r="BC104" s="53">
        <f t="shared" si="99"/>
        <v>-295.80034036106468</v>
      </c>
      <c r="BD104" s="53">
        <f t="shared" si="100"/>
        <v>-24.741983036708337</v>
      </c>
      <c r="BE104" s="53">
        <f t="shared" si="119"/>
        <v>-816.86836565221552</v>
      </c>
      <c r="BF104" s="53">
        <f t="shared" si="101"/>
        <v>4778.5961181713055</v>
      </c>
      <c r="BG104" s="53">
        <f t="shared" si="127"/>
        <v>-24.620352320867731</v>
      </c>
      <c r="BH104" s="53">
        <f t="shared" si="128"/>
        <v>472.43741845032821</v>
      </c>
      <c r="BI104" s="53">
        <f t="shared" si="102"/>
        <v>5226.4131843007663</v>
      </c>
    </row>
    <row r="105" spans="1:61" x14ac:dyDescent="0.2">
      <c r="A105" s="45" t="s">
        <v>71</v>
      </c>
      <c r="B105" s="97">
        <v>5977.7007348643347</v>
      </c>
      <c r="C105" s="19"/>
      <c r="D105" s="36"/>
      <c r="E105" s="55">
        <f t="shared" si="103"/>
        <v>4</v>
      </c>
      <c r="F105" s="27">
        <f t="shared" si="129"/>
        <v>5977.7007348643347</v>
      </c>
      <c r="G105" s="27">
        <f t="shared" si="130"/>
        <v>298.88503674321674</v>
      </c>
      <c r="H105" s="28">
        <f t="shared" si="120"/>
        <v>25</v>
      </c>
      <c r="I105" s="27">
        <f t="shared" si="104"/>
        <v>250000</v>
      </c>
      <c r="J105" s="56">
        <f t="shared" si="86"/>
        <v>0.747</v>
      </c>
      <c r="K105" s="52">
        <f t="shared" si="87"/>
        <v>186.75</v>
      </c>
      <c r="L105" s="56"/>
      <c r="M105" s="96">
        <f t="shared" si="105"/>
        <v>4.1592141081829732</v>
      </c>
      <c r="N105" s="9">
        <v>0</v>
      </c>
      <c r="O105" s="30">
        <f t="shared" si="121"/>
        <v>0.98967932146833348</v>
      </c>
      <c r="P105" s="30">
        <f t="shared" si="106"/>
        <v>4.116288196428044E-3</v>
      </c>
      <c r="Q105" s="30">
        <f t="shared" si="107"/>
        <v>0</v>
      </c>
      <c r="R105" s="30">
        <f t="shared" si="88"/>
        <v>0.98556303327190542</v>
      </c>
      <c r="S105" s="30"/>
      <c r="T105" s="52">
        <f t="shared" si="108"/>
        <v>158.84353109566752</v>
      </c>
      <c r="U105" s="52">
        <f t="shared" si="89"/>
        <v>184.05389646352833</v>
      </c>
      <c r="V105" s="19"/>
      <c r="W105" s="30"/>
      <c r="X105" s="53">
        <f t="shared" si="90"/>
        <v>5891.4008682445919</v>
      </c>
      <c r="Y105" s="53">
        <f t="shared" si="91"/>
        <v>-294.57004341222961</v>
      </c>
      <c r="Z105" s="53">
        <f t="shared" si="92"/>
        <v>-24.639075831797637</v>
      </c>
      <c r="AA105" s="53">
        <f t="shared" si="109"/>
        <v>-1029.072049107011</v>
      </c>
      <c r="AB105" s="53">
        <f t="shared" si="93"/>
        <v>4543.1196998935538</v>
      </c>
      <c r="AC105" s="53">
        <f t="shared" si="122"/>
        <v>-25.375857521367145</v>
      </c>
      <c r="AD105" s="53">
        <f t="shared" si="123"/>
        <v>472.51861152466228</v>
      </c>
      <c r="AE105" s="53">
        <f t="shared" si="94"/>
        <v>4990.2624538968494</v>
      </c>
      <c r="AF105" s="19"/>
      <c r="AG105" s="46"/>
      <c r="AH105" s="19"/>
      <c r="AI105" s="55">
        <f t="shared" si="110"/>
        <v>4</v>
      </c>
      <c r="AJ105" s="27">
        <f t="shared" si="124"/>
        <v>5977.7007348643347</v>
      </c>
      <c r="AK105" s="27">
        <f t="shared" si="125"/>
        <v>298.88503674321674</v>
      </c>
      <c r="AL105" s="28">
        <f t="shared" si="126"/>
        <v>25</v>
      </c>
      <c r="AM105" s="27">
        <f t="shared" si="111"/>
        <v>250000</v>
      </c>
      <c r="AN105" s="56">
        <f t="shared" si="112"/>
        <v>0.747</v>
      </c>
      <c r="AO105" s="52">
        <f t="shared" si="95"/>
        <v>186.75</v>
      </c>
      <c r="AP105" s="56"/>
      <c r="AQ105" s="9">
        <f t="shared" si="113"/>
        <v>3.6127931955063262</v>
      </c>
      <c r="AR105" s="9">
        <f t="shared" si="114"/>
        <v>0</v>
      </c>
      <c r="AS105" s="30">
        <f t="shared" si="115"/>
        <v>0.99103115197935876</v>
      </c>
      <c r="AT105" s="30">
        <f t="shared" si="116"/>
        <v>3.5803906024058228E-3</v>
      </c>
      <c r="AU105" s="30">
        <f t="shared" si="117"/>
        <v>0</v>
      </c>
      <c r="AV105" s="30">
        <f t="shared" si="96"/>
        <v>0.98745076137695298</v>
      </c>
      <c r="AW105" s="30"/>
      <c r="AX105" s="52">
        <f t="shared" si="118"/>
        <v>159.06049989268709</v>
      </c>
      <c r="AY105" s="52">
        <f t="shared" si="97"/>
        <v>184.40642968714596</v>
      </c>
      <c r="AZ105" s="19"/>
      <c r="BA105" s="30"/>
      <c r="BB105" s="53">
        <f t="shared" si="98"/>
        <v>5891.4008682445919</v>
      </c>
      <c r="BC105" s="53">
        <f t="shared" si="99"/>
        <v>-294.57004341222961</v>
      </c>
      <c r="BD105" s="53">
        <f t="shared" si="100"/>
        <v>-24.639075831797637</v>
      </c>
      <c r="BE105" s="53">
        <f t="shared" si="119"/>
        <v>-895.09765060145571</v>
      </c>
      <c r="BF105" s="53">
        <f t="shared" si="101"/>
        <v>4677.0940983991086</v>
      </c>
      <c r="BG105" s="53">
        <f t="shared" si="127"/>
        <v>-25.375857521367145</v>
      </c>
      <c r="BH105" s="53">
        <f t="shared" si="128"/>
        <v>472.5364238240337</v>
      </c>
      <c r="BI105" s="53">
        <f t="shared" si="102"/>
        <v>5124.2546647017753</v>
      </c>
    </row>
    <row r="106" spans="1:61" x14ac:dyDescent="0.2">
      <c r="A106" s="19"/>
      <c r="B106" s="19"/>
      <c r="C106" s="19"/>
      <c r="D106" s="21"/>
      <c r="E106" s="55">
        <f t="shared" si="103"/>
        <v>5</v>
      </c>
      <c r="F106" s="27">
        <f t="shared" si="129"/>
        <v>5977.7007348643347</v>
      </c>
      <c r="G106" s="27">
        <f t="shared" si="130"/>
        <v>298.88503674321674</v>
      </c>
      <c r="H106" s="28">
        <f t="shared" si="120"/>
        <v>25</v>
      </c>
      <c r="I106" s="27">
        <f t="shared" si="104"/>
        <v>250000</v>
      </c>
      <c r="J106" s="56">
        <f t="shared" si="86"/>
        <v>0.85599999999999998</v>
      </c>
      <c r="K106" s="52">
        <f t="shared" si="87"/>
        <v>214</v>
      </c>
      <c r="L106" s="56"/>
      <c r="M106" s="96">
        <f t="shared" si="105"/>
        <v>4.5732759569250323</v>
      </c>
      <c r="N106" s="9">
        <v>0</v>
      </c>
      <c r="O106" s="30">
        <f t="shared" si="121"/>
        <v>0.98556303327190542</v>
      </c>
      <c r="P106" s="30">
        <f t="shared" si="106"/>
        <v>4.5072517240965105E-3</v>
      </c>
      <c r="Q106" s="30">
        <f t="shared" si="107"/>
        <v>0</v>
      </c>
      <c r="R106" s="30">
        <f t="shared" si="88"/>
        <v>0.98105578154780892</v>
      </c>
      <c r="S106" s="30"/>
      <c r="T106" s="52">
        <f t="shared" si="108"/>
        <v>184.05389646352833</v>
      </c>
      <c r="U106" s="52">
        <f t="shared" si="89"/>
        <v>209.9459372512311</v>
      </c>
      <c r="V106" s="19"/>
      <c r="W106" s="30"/>
      <c r="X106" s="53">
        <f t="shared" si="90"/>
        <v>5864.4578663012417</v>
      </c>
      <c r="Y106" s="53">
        <f t="shared" si="91"/>
        <v>-293.22289331506209</v>
      </c>
      <c r="Z106" s="53">
        <f t="shared" si="92"/>
        <v>-24.526394538695222</v>
      </c>
      <c r="AA106" s="53">
        <f t="shared" si="109"/>
        <v>-1126.8129310241277</v>
      </c>
      <c r="AB106" s="53">
        <f t="shared" si="93"/>
        <v>4419.8956474233573</v>
      </c>
      <c r="AC106" s="53">
        <f t="shared" si="122"/>
        <v>-26.087875835976465</v>
      </c>
      <c r="AD106" s="53">
        <f t="shared" si="123"/>
        <v>472.48696457519401</v>
      </c>
      <c r="AE106" s="53">
        <f t="shared" si="94"/>
        <v>4866.2947361625747</v>
      </c>
      <c r="AF106" s="19"/>
      <c r="AG106" s="46"/>
      <c r="AH106" s="19"/>
      <c r="AI106" s="55">
        <f t="shared" si="110"/>
        <v>5</v>
      </c>
      <c r="AJ106" s="27">
        <f t="shared" si="124"/>
        <v>5977.7007348643347</v>
      </c>
      <c r="AK106" s="27">
        <f t="shared" si="125"/>
        <v>298.88503674321674</v>
      </c>
      <c r="AL106" s="28">
        <f t="shared" si="126"/>
        <v>25</v>
      </c>
      <c r="AM106" s="27">
        <f t="shared" si="111"/>
        <v>250000</v>
      </c>
      <c r="AN106" s="56">
        <f t="shared" si="112"/>
        <v>0.85599999999999998</v>
      </c>
      <c r="AO106" s="52">
        <f t="shared" si="95"/>
        <v>214</v>
      </c>
      <c r="AP106" s="56"/>
      <c r="AQ106" s="9">
        <f t="shared" si="113"/>
        <v>3.9724572548080483</v>
      </c>
      <c r="AR106" s="9">
        <f t="shared" si="114"/>
        <v>0</v>
      </c>
      <c r="AS106" s="30">
        <f t="shared" si="115"/>
        <v>0.98745076137695298</v>
      </c>
      <c r="AT106" s="30">
        <f t="shared" si="116"/>
        <v>3.9226059407976074E-3</v>
      </c>
      <c r="AU106" s="30">
        <f t="shared" si="117"/>
        <v>0</v>
      </c>
      <c r="AV106" s="30">
        <f t="shared" si="96"/>
        <v>0.98352815543615535</v>
      </c>
      <c r="AW106" s="30"/>
      <c r="AX106" s="52">
        <f t="shared" si="118"/>
        <v>184.40642968714596</v>
      </c>
      <c r="AY106" s="52">
        <f t="shared" si="97"/>
        <v>210.47502526333724</v>
      </c>
      <c r="AZ106" s="19"/>
      <c r="BA106" s="30"/>
      <c r="BB106" s="53">
        <f t="shared" si="98"/>
        <v>5864.4578663012417</v>
      </c>
      <c r="BC106" s="53">
        <f t="shared" si="99"/>
        <v>-293.22289331506209</v>
      </c>
      <c r="BD106" s="53">
        <f t="shared" si="100"/>
        <v>-24.526394538695222</v>
      </c>
      <c r="BE106" s="53">
        <f t="shared" si="119"/>
        <v>-980.6514851994018</v>
      </c>
      <c r="BF106" s="53">
        <f t="shared" si="101"/>
        <v>4566.0570932480832</v>
      </c>
      <c r="BG106" s="53">
        <f t="shared" si="127"/>
        <v>-26.087875835976465</v>
      </c>
      <c r="BH106" s="53">
        <f t="shared" si="128"/>
        <v>472.5159061898579</v>
      </c>
      <c r="BI106" s="53">
        <f t="shared" si="102"/>
        <v>5012.485123601964</v>
      </c>
    </row>
    <row r="107" spans="1:61" x14ac:dyDescent="0.2">
      <c r="A107" s="19"/>
      <c r="B107" s="19"/>
      <c r="C107" s="19"/>
      <c r="D107" s="21"/>
      <c r="E107" s="55">
        <f t="shared" si="103"/>
        <v>6</v>
      </c>
      <c r="F107" s="27">
        <f t="shared" si="129"/>
        <v>5977.7007348643347</v>
      </c>
      <c r="G107" s="27">
        <f t="shared" si="130"/>
        <v>298.88503674321674</v>
      </c>
      <c r="H107" s="28">
        <f t="shared" si="120"/>
        <v>25</v>
      </c>
      <c r="I107" s="27">
        <f t="shared" si="104"/>
        <v>250000</v>
      </c>
      <c r="J107" s="56">
        <f t="shared" si="86"/>
        <v>0.96899999999999997</v>
      </c>
      <c r="K107" s="52">
        <f t="shared" si="87"/>
        <v>242.25</v>
      </c>
      <c r="L107" s="56"/>
      <c r="M107" s="96">
        <f t="shared" si="105"/>
        <v>5.0352548648284623</v>
      </c>
      <c r="N107" s="9">
        <v>0</v>
      </c>
      <c r="O107" s="30">
        <f t="shared" si="121"/>
        <v>0.98105578154780892</v>
      </c>
      <c r="P107" s="30">
        <f t="shared" si="106"/>
        <v>4.939865896706694E-3</v>
      </c>
      <c r="Q107" s="30">
        <f t="shared" si="107"/>
        <v>0</v>
      </c>
      <c r="R107" s="30">
        <f t="shared" si="88"/>
        <v>0.97611591565110223</v>
      </c>
      <c r="S107" s="30"/>
      <c r="T107" s="52">
        <f t="shared" si="108"/>
        <v>209.9459372512311</v>
      </c>
      <c r="U107" s="52">
        <f t="shared" si="89"/>
        <v>236.46408056647951</v>
      </c>
      <c r="V107" s="19"/>
      <c r="W107" s="30"/>
      <c r="X107" s="53">
        <f t="shared" si="90"/>
        <v>5834.9288263003664</v>
      </c>
      <c r="Y107" s="53">
        <f t="shared" si="91"/>
        <v>-291.74644131501833</v>
      </c>
      <c r="Z107" s="53">
        <f t="shared" si="92"/>
        <v>-24.402897891277554</v>
      </c>
      <c r="AA107" s="53">
        <f t="shared" si="109"/>
        <v>-1234.9664741766735</v>
      </c>
      <c r="AB107" s="53">
        <f t="shared" si="93"/>
        <v>4283.8130129173969</v>
      </c>
      <c r="AC107" s="53">
        <f t="shared" si="122"/>
        <v>-26.750273959768951</v>
      </c>
      <c r="AD107" s="53">
        <f t="shared" si="123"/>
        <v>472.30959200229478</v>
      </c>
      <c r="AE107" s="53">
        <f t="shared" si="94"/>
        <v>4729.3723309599227</v>
      </c>
      <c r="AF107" s="19"/>
      <c r="AG107" s="46"/>
      <c r="AH107" s="19"/>
      <c r="AI107" s="55">
        <f t="shared" si="110"/>
        <v>6</v>
      </c>
      <c r="AJ107" s="27">
        <f t="shared" si="124"/>
        <v>5977.7007348643347</v>
      </c>
      <c r="AK107" s="27">
        <f t="shared" si="125"/>
        <v>298.88503674321674</v>
      </c>
      <c r="AL107" s="28">
        <f t="shared" si="126"/>
        <v>25</v>
      </c>
      <c r="AM107" s="27">
        <f t="shared" si="111"/>
        <v>250000</v>
      </c>
      <c r="AN107" s="56">
        <f t="shared" si="112"/>
        <v>0.96899999999999997</v>
      </c>
      <c r="AO107" s="52">
        <f t="shared" si="95"/>
        <v>242.25</v>
      </c>
      <c r="AP107" s="56"/>
      <c r="AQ107" s="9">
        <f t="shared" si="113"/>
        <v>4.3737432217067571</v>
      </c>
      <c r="AR107" s="9">
        <f t="shared" si="114"/>
        <v>0</v>
      </c>
      <c r="AS107" s="30">
        <f t="shared" si="115"/>
        <v>0.98352815543615535</v>
      </c>
      <c r="AT107" s="30">
        <f t="shared" si="116"/>
        <v>4.3016996031966341E-3</v>
      </c>
      <c r="AU107" s="30">
        <f t="shared" si="117"/>
        <v>0</v>
      </c>
      <c r="AV107" s="30">
        <f t="shared" si="96"/>
        <v>0.97922645583295875</v>
      </c>
      <c r="AW107" s="30"/>
      <c r="AX107" s="52">
        <f t="shared" si="118"/>
        <v>210.47502526333724</v>
      </c>
      <c r="AY107" s="52">
        <f t="shared" si="97"/>
        <v>237.21760892553425</v>
      </c>
      <c r="AZ107" s="19"/>
      <c r="BA107" s="30"/>
      <c r="BB107" s="53">
        <f t="shared" si="98"/>
        <v>5834.9288263003664</v>
      </c>
      <c r="BC107" s="53">
        <f t="shared" si="99"/>
        <v>-291.74644131501833</v>
      </c>
      <c r="BD107" s="53">
        <f t="shared" si="100"/>
        <v>-24.402897891277554</v>
      </c>
      <c r="BE107" s="53">
        <f t="shared" si="119"/>
        <v>-1075.4249007991584</v>
      </c>
      <c r="BF107" s="53">
        <f t="shared" si="101"/>
        <v>4443.3545862949122</v>
      </c>
      <c r="BG107" s="53">
        <f t="shared" si="127"/>
        <v>-26.750273959768951</v>
      </c>
      <c r="BH107" s="53">
        <f t="shared" si="128"/>
        <v>472.3530280824819</v>
      </c>
      <c r="BI107" s="53">
        <f t="shared" si="102"/>
        <v>4888.9573404176244</v>
      </c>
    </row>
    <row r="108" spans="1:61" x14ac:dyDescent="0.2">
      <c r="A108" s="220" t="s">
        <v>72</v>
      </c>
      <c r="B108" s="220"/>
      <c r="C108" s="59"/>
      <c r="D108" s="21"/>
      <c r="E108" s="55">
        <f t="shared" si="103"/>
        <v>7</v>
      </c>
      <c r="F108" s="27">
        <f t="shared" si="129"/>
        <v>5977.7007348643347</v>
      </c>
      <c r="G108" s="27">
        <f t="shared" si="130"/>
        <v>298.88503674321674</v>
      </c>
      <c r="H108" s="28">
        <f t="shared" si="120"/>
        <v>25</v>
      </c>
      <c r="I108" s="27">
        <f t="shared" si="104"/>
        <v>250000</v>
      </c>
      <c r="J108" s="56">
        <f t="shared" si="86"/>
        <v>1.085</v>
      </c>
      <c r="K108" s="52">
        <f t="shared" si="87"/>
        <v>271.25</v>
      </c>
      <c r="L108" s="56"/>
      <c r="M108" s="96">
        <f t="shared" si="105"/>
        <v>5.5481792079796692</v>
      </c>
      <c r="N108" s="9">
        <v>0</v>
      </c>
      <c r="O108" s="30">
        <f t="shared" si="121"/>
        <v>0.97611591565110223</v>
      </c>
      <c r="P108" s="30">
        <f t="shared" si="106"/>
        <v>5.4156660277934823E-3</v>
      </c>
      <c r="Q108" s="30">
        <f t="shared" si="107"/>
        <v>0</v>
      </c>
      <c r="R108" s="30">
        <f t="shared" si="88"/>
        <v>0.9707002496233087</v>
      </c>
      <c r="S108" s="30"/>
      <c r="T108" s="52">
        <f t="shared" si="108"/>
        <v>236.46408056647951</v>
      </c>
      <c r="U108" s="52">
        <f t="shared" si="89"/>
        <v>263.30244271032251</v>
      </c>
      <c r="V108" s="19"/>
      <c r="W108" s="30"/>
      <c r="X108" s="53">
        <f t="shared" si="90"/>
        <v>5802.5555955062455</v>
      </c>
      <c r="Y108" s="53">
        <f t="shared" si="91"/>
        <v>-290.12777977531226</v>
      </c>
      <c r="Z108" s="53">
        <f t="shared" si="92"/>
        <v>-24.267506240582719</v>
      </c>
      <c r="AA108" s="53">
        <f t="shared" si="109"/>
        <v>-1353.9165069483706</v>
      </c>
      <c r="AB108" s="53">
        <f t="shared" si="93"/>
        <v>4134.2438025419806</v>
      </c>
      <c r="AC108" s="53">
        <f t="shared" si="122"/>
        <v>-27.110679040404762</v>
      </c>
      <c r="AD108" s="53">
        <f t="shared" si="123"/>
        <v>471.96179781193371</v>
      </c>
      <c r="AE108" s="53">
        <f t="shared" si="94"/>
        <v>4579.09492131351</v>
      </c>
      <c r="AF108" s="19"/>
      <c r="AG108" s="46"/>
      <c r="AH108" s="19"/>
      <c r="AI108" s="55">
        <f t="shared" si="110"/>
        <v>7</v>
      </c>
      <c r="AJ108" s="27">
        <f t="shared" si="124"/>
        <v>5977.7007348643347</v>
      </c>
      <c r="AK108" s="27">
        <f t="shared" si="125"/>
        <v>298.88503674321674</v>
      </c>
      <c r="AL108" s="28">
        <f t="shared" si="126"/>
        <v>25</v>
      </c>
      <c r="AM108" s="27">
        <f t="shared" si="111"/>
        <v>250000</v>
      </c>
      <c r="AN108" s="56">
        <f t="shared" si="112"/>
        <v>1.085</v>
      </c>
      <c r="AO108" s="52">
        <f t="shared" si="95"/>
        <v>271.25</v>
      </c>
      <c r="AP108" s="56"/>
      <c r="AQ108" s="9">
        <f t="shared" si="113"/>
        <v>4.8192816163521313</v>
      </c>
      <c r="AR108" s="9">
        <f t="shared" si="114"/>
        <v>0</v>
      </c>
      <c r="AS108" s="30">
        <f t="shared" si="115"/>
        <v>0.97922645583295875</v>
      </c>
      <c r="AT108" s="30">
        <f t="shared" si="116"/>
        <v>4.7191680568414301E-3</v>
      </c>
      <c r="AU108" s="30">
        <f t="shared" si="117"/>
        <v>0</v>
      </c>
      <c r="AV108" s="30">
        <f t="shared" si="96"/>
        <v>0.97450728777611728</v>
      </c>
      <c r="AW108" s="30"/>
      <c r="AX108" s="52">
        <f t="shared" si="118"/>
        <v>237.21760892553425</v>
      </c>
      <c r="AY108" s="52">
        <f t="shared" si="97"/>
        <v>264.3351018092718</v>
      </c>
      <c r="AZ108" s="19"/>
      <c r="BA108" s="30"/>
      <c r="BB108" s="53">
        <f t="shared" si="98"/>
        <v>5802.5555955062455</v>
      </c>
      <c r="BC108" s="53">
        <f t="shared" si="99"/>
        <v>-290.12777977531226</v>
      </c>
      <c r="BD108" s="53">
        <f t="shared" si="100"/>
        <v>-24.267506240582719</v>
      </c>
      <c r="BE108" s="53">
        <f t="shared" si="119"/>
        <v>-1179.7920142103576</v>
      </c>
      <c r="BF108" s="53">
        <f t="shared" si="101"/>
        <v>4308.3682952799936</v>
      </c>
      <c r="BG108" s="53">
        <f t="shared" si="127"/>
        <v>-27.110679040404762</v>
      </c>
      <c r="BH108" s="53">
        <f t="shared" si="128"/>
        <v>472.02365957685419</v>
      </c>
      <c r="BI108" s="53">
        <f t="shared" si="102"/>
        <v>4753.2812758164428</v>
      </c>
    </row>
    <row r="109" spans="1:61" x14ac:dyDescent="0.2">
      <c r="A109" s="37" t="s">
        <v>8</v>
      </c>
      <c r="B109" s="37" t="s">
        <v>73</v>
      </c>
      <c r="C109" s="59"/>
      <c r="D109" s="21"/>
      <c r="E109" s="55">
        <f t="shared" si="103"/>
        <v>8</v>
      </c>
      <c r="F109" s="27">
        <f t="shared" si="129"/>
        <v>5977.7007348643347</v>
      </c>
      <c r="G109" s="27">
        <f t="shared" si="130"/>
        <v>298.88503674321674</v>
      </c>
      <c r="H109" s="28">
        <f t="shared" si="120"/>
        <v>25</v>
      </c>
      <c r="I109" s="27">
        <f t="shared" si="104"/>
        <v>250000</v>
      </c>
      <c r="J109" s="56">
        <f t="shared" si="86"/>
        <v>1.206</v>
      </c>
      <c r="K109" s="52">
        <f t="shared" si="87"/>
        <v>301.5</v>
      </c>
      <c r="L109" s="56"/>
      <c r="M109" s="96">
        <f t="shared" si="105"/>
        <v>6.1076584218043202</v>
      </c>
      <c r="N109" s="9">
        <v>0</v>
      </c>
      <c r="O109" s="30">
        <f t="shared" si="121"/>
        <v>0.9707002496233087</v>
      </c>
      <c r="P109" s="30">
        <f t="shared" si="106"/>
        <v>5.9287055546593578E-3</v>
      </c>
      <c r="Q109" s="30">
        <f t="shared" si="107"/>
        <v>0</v>
      </c>
      <c r="R109" s="30">
        <f t="shared" si="88"/>
        <v>0.96477154406864929</v>
      </c>
      <c r="S109" s="30"/>
      <c r="T109" s="52">
        <f t="shared" si="108"/>
        <v>263.30244271032251</v>
      </c>
      <c r="U109" s="52">
        <f t="shared" si="89"/>
        <v>290.87862053669778</v>
      </c>
      <c r="V109" s="19"/>
      <c r="W109" s="30"/>
      <c r="X109" s="53">
        <f t="shared" si="90"/>
        <v>5767.115567955364</v>
      </c>
      <c r="Y109" s="53">
        <f t="shared" si="91"/>
        <v>-288.35577839776818</v>
      </c>
      <c r="Z109" s="53">
        <f t="shared" si="92"/>
        <v>-24.119288601716232</v>
      </c>
      <c r="AA109" s="53">
        <f t="shared" si="109"/>
        <v>-1482.1763886648394</v>
      </c>
      <c r="AB109" s="53">
        <f t="shared" si="93"/>
        <v>3972.4641122910398</v>
      </c>
      <c r="AC109" s="53">
        <f t="shared" si="122"/>
        <v>-27.894683141066078</v>
      </c>
      <c r="AD109" s="53">
        <f t="shared" si="123"/>
        <v>471.40110880056307</v>
      </c>
      <c r="AE109" s="53">
        <f t="shared" si="94"/>
        <v>4415.9705379505367</v>
      </c>
      <c r="AF109" s="19"/>
      <c r="AG109" s="46"/>
      <c r="AH109" s="19"/>
      <c r="AI109" s="55">
        <f t="shared" si="110"/>
        <v>8</v>
      </c>
      <c r="AJ109" s="27">
        <f t="shared" si="124"/>
        <v>5977.7007348643347</v>
      </c>
      <c r="AK109" s="27">
        <f t="shared" si="125"/>
        <v>298.88503674321674</v>
      </c>
      <c r="AL109" s="28">
        <f t="shared" si="126"/>
        <v>25</v>
      </c>
      <c r="AM109" s="27">
        <f t="shared" si="111"/>
        <v>250000</v>
      </c>
      <c r="AN109" s="56">
        <f t="shared" si="112"/>
        <v>1.206</v>
      </c>
      <c r="AO109" s="52">
        <f t="shared" si="95"/>
        <v>301.5</v>
      </c>
      <c r="AP109" s="56"/>
      <c r="AQ109" s="9">
        <f t="shared" si="113"/>
        <v>5.3052586889813549</v>
      </c>
      <c r="AR109" s="9">
        <f t="shared" si="114"/>
        <v>0</v>
      </c>
      <c r="AS109" s="30">
        <f t="shared" si="115"/>
        <v>0.97450728777611728</v>
      </c>
      <c r="AT109" s="30">
        <f t="shared" si="116"/>
        <v>5.1700132559498995E-3</v>
      </c>
      <c r="AU109" s="30">
        <f t="shared" si="117"/>
        <v>0</v>
      </c>
      <c r="AV109" s="30">
        <f t="shared" si="96"/>
        <v>0.96933727452016738</v>
      </c>
      <c r="AW109" s="30"/>
      <c r="AX109" s="52">
        <f t="shared" si="118"/>
        <v>264.3351018092718</v>
      </c>
      <c r="AY109" s="52">
        <f t="shared" si="97"/>
        <v>292.25518826783048</v>
      </c>
      <c r="AZ109" s="19"/>
      <c r="BA109" s="30"/>
      <c r="BB109" s="53">
        <f t="shared" si="98"/>
        <v>5767.115567955364</v>
      </c>
      <c r="BC109" s="53">
        <f t="shared" si="99"/>
        <v>-288.35577839776818</v>
      </c>
      <c r="BD109" s="53">
        <f t="shared" si="100"/>
        <v>-24.119288601716232</v>
      </c>
      <c r="BE109" s="53">
        <f t="shared" si="119"/>
        <v>-1292.5033139874749</v>
      </c>
      <c r="BF109" s="53">
        <f t="shared" si="101"/>
        <v>4162.1371869684044</v>
      </c>
      <c r="BG109" s="53">
        <f t="shared" si="127"/>
        <v>-27.894683141066078</v>
      </c>
      <c r="BH109" s="53">
        <f t="shared" si="128"/>
        <v>471.48588612002885</v>
      </c>
      <c r="BI109" s="53">
        <f t="shared" si="102"/>
        <v>4605.7283899473678</v>
      </c>
    </row>
    <row r="110" spans="1:61" x14ac:dyDescent="0.2">
      <c r="A110" s="21">
        <v>1</v>
      </c>
      <c r="B110" s="59">
        <f>B25</f>
        <v>0.8</v>
      </c>
      <c r="C110" s="19"/>
      <c r="D110" s="21"/>
      <c r="E110" s="55">
        <f t="shared" si="103"/>
        <v>9</v>
      </c>
      <c r="F110" s="27">
        <f t="shared" si="129"/>
        <v>5977.7007348643347</v>
      </c>
      <c r="G110" s="27">
        <f t="shared" si="130"/>
        <v>298.88503674321674</v>
      </c>
      <c r="H110" s="28">
        <f t="shared" si="120"/>
        <v>25</v>
      </c>
      <c r="I110" s="27">
        <f t="shared" si="104"/>
        <v>250000</v>
      </c>
      <c r="J110" s="56">
        <f t="shared" si="86"/>
        <v>1.331</v>
      </c>
      <c r="K110" s="52">
        <f t="shared" si="87"/>
        <v>332.75</v>
      </c>
      <c r="L110" s="56"/>
      <c r="M110" s="96">
        <f t="shared" si="105"/>
        <v>6.7171775808640408</v>
      </c>
      <c r="N110" s="9">
        <v>0</v>
      </c>
      <c r="O110" s="30">
        <f t="shared" si="121"/>
        <v>0.96477154406864929</v>
      </c>
      <c r="P110" s="30">
        <f t="shared" si="106"/>
        <v>6.480541786473515E-3</v>
      </c>
      <c r="Q110" s="30">
        <f t="shared" si="107"/>
        <v>0</v>
      </c>
      <c r="R110" s="30">
        <f t="shared" si="88"/>
        <v>0.95829100228217579</v>
      </c>
      <c r="S110" s="30"/>
      <c r="T110" s="52">
        <f t="shared" si="108"/>
        <v>290.87862053669778</v>
      </c>
      <c r="U110" s="52">
        <f t="shared" si="89"/>
        <v>318.871331009394</v>
      </c>
      <c r="V110" s="19"/>
      <c r="W110" s="30"/>
      <c r="X110" s="53">
        <f t="shared" si="90"/>
        <v>5728.3768285560418</v>
      </c>
      <c r="Y110" s="53">
        <f t="shared" si="91"/>
        <v>-286.41884142780214</v>
      </c>
      <c r="Z110" s="53">
        <f t="shared" si="92"/>
        <v>-23.957275057054396</v>
      </c>
      <c r="AA110" s="53">
        <f t="shared" si="109"/>
        <v>-1620.1354466183789</v>
      </c>
      <c r="AB110" s="53">
        <f t="shared" si="93"/>
        <v>3797.8652654528064</v>
      </c>
      <c r="AC110" s="53">
        <f t="shared" si="122"/>
        <v>-28.361606027415498</v>
      </c>
      <c r="AD110" s="53">
        <f t="shared" si="123"/>
        <v>470.64372068958374</v>
      </c>
      <c r="AE110" s="53">
        <f t="shared" si="94"/>
        <v>4240.147380114975</v>
      </c>
      <c r="AF110" s="19"/>
      <c r="AG110" s="46"/>
      <c r="AH110" s="19"/>
      <c r="AI110" s="55">
        <f t="shared" si="110"/>
        <v>9</v>
      </c>
      <c r="AJ110" s="27">
        <f t="shared" si="124"/>
        <v>5977.7007348643347</v>
      </c>
      <c r="AK110" s="27">
        <f t="shared" si="125"/>
        <v>298.88503674321674</v>
      </c>
      <c r="AL110" s="28">
        <f t="shared" si="126"/>
        <v>25</v>
      </c>
      <c r="AM110" s="27">
        <f t="shared" si="111"/>
        <v>250000</v>
      </c>
      <c r="AN110" s="56">
        <f t="shared" si="112"/>
        <v>1.331</v>
      </c>
      <c r="AO110" s="52">
        <f t="shared" si="95"/>
        <v>332.75</v>
      </c>
      <c r="AP110" s="56"/>
      <c r="AQ110" s="9">
        <f t="shared" si="113"/>
        <v>5.8347016590004452</v>
      </c>
      <c r="AR110" s="9">
        <f t="shared" si="114"/>
        <v>0</v>
      </c>
      <c r="AS110" s="30">
        <f t="shared" si="115"/>
        <v>0.96933727452016738</v>
      </c>
      <c r="AT110" s="30">
        <f t="shared" si="116"/>
        <v>5.6557938037737907E-3</v>
      </c>
      <c r="AU110" s="30">
        <f t="shared" si="117"/>
        <v>0</v>
      </c>
      <c r="AV110" s="30">
        <f t="shared" si="96"/>
        <v>0.96368148071639359</v>
      </c>
      <c r="AW110" s="30"/>
      <c r="AX110" s="52">
        <f t="shared" si="118"/>
        <v>292.25518826783048</v>
      </c>
      <c r="AY110" s="52">
        <f t="shared" si="97"/>
        <v>320.66501270837995</v>
      </c>
      <c r="AZ110" s="19"/>
      <c r="BA110" s="30"/>
      <c r="BB110" s="53">
        <f t="shared" si="98"/>
        <v>5728.3768285560418</v>
      </c>
      <c r="BC110" s="53">
        <f t="shared" si="99"/>
        <v>-286.41884142780214</v>
      </c>
      <c r="BD110" s="53">
        <f t="shared" si="100"/>
        <v>-23.957275057054396</v>
      </c>
      <c r="BE110" s="53">
        <f t="shared" si="119"/>
        <v>-1413.9484509434476</v>
      </c>
      <c r="BF110" s="53">
        <f t="shared" si="101"/>
        <v>4004.0522611277374</v>
      </c>
      <c r="BG110" s="53">
        <f t="shared" si="127"/>
        <v>-28.361606027415498</v>
      </c>
      <c r="BH110" s="53">
        <f t="shared" si="128"/>
        <v>470.75673157810189</v>
      </c>
      <c r="BI110" s="53">
        <f t="shared" si="102"/>
        <v>4446.4473866784238</v>
      </c>
    </row>
    <row r="111" spans="1:61" x14ac:dyDescent="0.2">
      <c r="A111" s="39" t="s">
        <v>74</v>
      </c>
      <c r="B111" s="59">
        <f>B26</f>
        <v>0.05</v>
      </c>
      <c r="C111" s="19"/>
      <c r="D111" s="21"/>
      <c r="E111" s="55">
        <f t="shared" si="103"/>
        <v>10</v>
      </c>
      <c r="F111" s="27">
        <f t="shared" si="129"/>
        <v>5977.7007348643347</v>
      </c>
      <c r="G111" s="27">
        <f t="shared" si="130"/>
        <v>298.88503674321674</v>
      </c>
      <c r="H111" s="28">
        <f t="shared" ref="H111:H174" si="131">$B$31</f>
        <v>25</v>
      </c>
      <c r="I111" s="27">
        <f t="shared" si="104"/>
        <v>250000</v>
      </c>
      <c r="J111" s="56">
        <f t="shared" si="86"/>
        <v>1.46</v>
      </c>
      <c r="K111" s="52">
        <f t="shared" si="87"/>
        <v>365</v>
      </c>
      <c r="L111" s="56"/>
      <c r="M111" s="96">
        <f t="shared" si="105"/>
        <v>7.3785880403303681</v>
      </c>
      <c r="N111" s="9">
        <v>0</v>
      </c>
      <c r="O111" s="30">
        <f t="shared" si="121"/>
        <v>0.95829100228217579</v>
      </c>
      <c r="P111" s="30">
        <f t="shared" si="106"/>
        <v>7.0708345285954641E-3</v>
      </c>
      <c r="Q111" s="30">
        <f t="shared" si="107"/>
        <v>0</v>
      </c>
      <c r="R111" s="30">
        <f t="shared" si="88"/>
        <v>0.95122016775358031</v>
      </c>
      <c r="S111" s="30"/>
      <c r="T111" s="52">
        <f t="shared" si="108"/>
        <v>318.871331009394</v>
      </c>
      <c r="U111" s="52">
        <f t="shared" si="89"/>
        <v>347.19536123005679</v>
      </c>
      <c r="V111" s="19"/>
      <c r="W111" s="30"/>
      <c r="X111" s="53">
        <f t="shared" si="90"/>
        <v>5686.1094957983523</v>
      </c>
      <c r="Y111" s="53">
        <f t="shared" si="91"/>
        <v>-284.30547478991764</v>
      </c>
      <c r="Z111" s="53">
        <f t="shared" si="92"/>
        <v>-23.780504193839509</v>
      </c>
      <c r="AA111" s="53">
        <f t="shared" si="109"/>
        <v>-1767.7086321488659</v>
      </c>
      <c r="AB111" s="53">
        <f t="shared" si="93"/>
        <v>3610.3148846657296</v>
      </c>
      <c r="AC111" s="53">
        <f t="shared" si="122"/>
        <v>-28.748484544151133</v>
      </c>
      <c r="AD111" s="53">
        <f t="shared" si="123"/>
        <v>469.64532861987789</v>
      </c>
      <c r="AE111" s="53">
        <f t="shared" si="94"/>
        <v>4051.2117287414562</v>
      </c>
      <c r="AF111" s="19"/>
      <c r="AG111" s="46"/>
      <c r="AH111" s="19"/>
      <c r="AI111" s="55">
        <f t="shared" si="110"/>
        <v>10</v>
      </c>
      <c r="AJ111" s="27">
        <f t="shared" si="124"/>
        <v>5977.7007348643347</v>
      </c>
      <c r="AK111" s="27">
        <f t="shared" si="125"/>
        <v>298.88503674321674</v>
      </c>
      <c r="AL111" s="28">
        <f t="shared" si="126"/>
        <v>25</v>
      </c>
      <c r="AM111" s="27">
        <f t="shared" si="111"/>
        <v>250000</v>
      </c>
      <c r="AN111" s="56">
        <f t="shared" si="112"/>
        <v>1.46</v>
      </c>
      <c r="AO111" s="52">
        <f t="shared" si="95"/>
        <v>365</v>
      </c>
      <c r="AP111" s="56"/>
      <c r="AQ111" s="9">
        <f t="shared" si="113"/>
        <v>6.4092186579439243</v>
      </c>
      <c r="AR111" s="9">
        <f t="shared" si="114"/>
        <v>0</v>
      </c>
      <c r="AS111" s="30">
        <f t="shared" si="115"/>
        <v>0.96368148071639359</v>
      </c>
      <c r="AT111" s="30">
        <f t="shared" si="116"/>
        <v>6.1764453265225382E-3</v>
      </c>
      <c r="AU111" s="30">
        <f t="shared" si="117"/>
        <v>0</v>
      </c>
      <c r="AV111" s="30">
        <f t="shared" si="96"/>
        <v>0.95750503538987108</v>
      </c>
      <c r="AW111" s="30"/>
      <c r="AX111" s="52">
        <f t="shared" si="118"/>
        <v>320.66501270837995</v>
      </c>
      <c r="AY111" s="52">
        <f t="shared" si="97"/>
        <v>349.48933791730292</v>
      </c>
      <c r="AZ111" s="19"/>
      <c r="BA111" s="30"/>
      <c r="BB111" s="53">
        <f t="shared" si="98"/>
        <v>5686.1094957983523</v>
      </c>
      <c r="BC111" s="53">
        <f t="shared" si="99"/>
        <v>-284.30547478991764</v>
      </c>
      <c r="BD111" s="53">
        <f t="shared" si="100"/>
        <v>-23.780504193839509</v>
      </c>
      <c r="BE111" s="53">
        <f t="shared" si="119"/>
        <v>-1544.1113316306346</v>
      </c>
      <c r="BF111" s="53">
        <f t="shared" si="101"/>
        <v>3833.9121851839609</v>
      </c>
      <c r="BG111" s="53">
        <f t="shared" si="127"/>
        <v>-28.748484544151133</v>
      </c>
      <c r="BH111" s="53">
        <f t="shared" si="128"/>
        <v>469.79258295247388</v>
      </c>
      <c r="BI111" s="53">
        <f t="shared" si="102"/>
        <v>4274.9562835922834</v>
      </c>
    </row>
    <row r="112" spans="1:61" x14ac:dyDescent="0.2">
      <c r="A112" s="19"/>
      <c r="B112" s="19"/>
      <c r="C112" s="19"/>
      <c r="D112" s="21"/>
      <c r="E112" s="55">
        <f t="shared" si="103"/>
        <v>11</v>
      </c>
      <c r="F112" s="27">
        <f t="shared" si="129"/>
        <v>5977.7007348643347</v>
      </c>
      <c r="G112" s="27">
        <f t="shared" si="130"/>
        <v>298.88503674321674</v>
      </c>
      <c r="H112" s="28">
        <f t="shared" si="131"/>
        <v>25</v>
      </c>
      <c r="I112" s="27">
        <f t="shared" si="104"/>
        <v>250000</v>
      </c>
      <c r="J112" s="56">
        <f t="shared" si="86"/>
        <v>1.5940000000000001</v>
      </c>
      <c r="K112" s="52">
        <f t="shared" si="87"/>
        <v>398.5</v>
      </c>
      <c r="L112" s="28"/>
      <c r="M112" s="96">
        <f t="shared" si="105"/>
        <v>8.0967593767471424</v>
      </c>
      <c r="N112" s="9">
        <v>0</v>
      </c>
      <c r="O112" s="30">
        <f t="shared" si="121"/>
        <v>0.95122016775358031</v>
      </c>
      <c r="P112" s="30">
        <f t="shared" si="106"/>
        <v>7.7018008126097911E-3</v>
      </c>
      <c r="Q112" s="30">
        <f t="shared" si="107"/>
        <v>0</v>
      </c>
      <c r="R112" s="30">
        <f t="shared" si="88"/>
        <v>0.94351836694097058</v>
      </c>
      <c r="S112" s="28"/>
      <c r="T112" s="52">
        <f t="shared" si="108"/>
        <v>347.19536123005679</v>
      </c>
      <c r="U112" s="52">
        <f t="shared" si="89"/>
        <v>375.99206922597676</v>
      </c>
      <c r="V112" s="19"/>
      <c r="W112" s="28"/>
      <c r="X112" s="53">
        <f t="shared" si="90"/>
        <v>5640.0704354210366</v>
      </c>
      <c r="Y112" s="53">
        <f t="shared" si="91"/>
        <v>-282.00352177105185</v>
      </c>
      <c r="Z112" s="53">
        <f t="shared" si="92"/>
        <v>-23.587959173524265</v>
      </c>
      <c r="AA112" s="53">
        <f t="shared" si="109"/>
        <v>-1925.4502031524478</v>
      </c>
      <c r="AB112" s="53">
        <f t="shared" si="93"/>
        <v>3409.0287513240128</v>
      </c>
      <c r="AC112" s="53">
        <f t="shared" si="122"/>
        <v>-29.28502101680758</v>
      </c>
      <c r="AD112" s="53">
        <f t="shared" si="123"/>
        <v>468.37997457826691</v>
      </c>
      <c r="AE112" s="53">
        <f t="shared" si="94"/>
        <v>3848.1237048854719</v>
      </c>
      <c r="AF112" s="19"/>
      <c r="AG112" s="46"/>
      <c r="AH112" s="19"/>
      <c r="AI112" s="55">
        <f t="shared" si="110"/>
        <v>11</v>
      </c>
      <c r="AJ112" s="27">
        <f t="shared" si="124"/>
        <v>5977.7007348643347</v>
      </c>
      <c r="AK112" s="27">
        <f t="shared" si="125"/>
        <v>298.88503674321674</v>
      </c>
      <c r="AL112" s="28">
        <f t="shared" si="126"/>
        <v>25</v>
      </c>
      <c r="AM112" s="27">
        <f t="shared" si="111"/>
        <v>250000</v>
      </c>
      <c r="AN112" s="56">
        <f t="shared" si="112"/>
        <v>1.5940000000000001</v>
      </c>
      <c r="AO112" s="52">
        <f t="shared" si="95"/>
        <v>398.5</v>
      </c>
      <c r="AP112" s="28"/>
      <c r="AQ112" s="9">
        <f t="shared" si="113"/>
        <v>7.0330395168676088</v>
      </c>
      <c r="AR112" s="9">
        <f t="shared" si="114"/>
        <v>0</v>
      </c>
      <c r="AS112" s="30">
        <f t="shared" si="115"/>
        <v>0.95750503538987108</v>
      </c>
      <c r="AT112" s="30">
        <f t="shared" si="116"/>
        <v>6.7341707514966811E-3</v>
      </c>
      <c r="AU112" s="30">
        <f t="shared" si="117"/>
        <v>0</v>
      </c>
      <c r="AV112" s="30">
        <f t="shared" si="96"/>
        <v>0.95077086463837446</v>
      </c>
      <c r="AW112" s="28"/>
      <c r="AX112" s="52">
        <f t="shared" si="118"/>
        <v>349.48933791730292</v>
      </c>
      <c r="AY112" s="52">
        <f t="shared" si="97"/>
        <v>378.88218955839221</v>
      </c>
      <c r="AZ112" s="19"/>
      <c r="BA112" s="28"/>
      <c r="BB112" s="53">
        <f t="shared" si="98"/>
        <v>5640.0704354210366</v>
      </c>
      <c r="BC112" s="53">
        <f t="shared" si="99"/>
        <v>-282.00352177105185</v>
      </c>
      <c r="BD112" s="53">
        <f t="shared" si="100"/>
        <v>-23.587959173524265</v>
      </c>
      <c r="BE112" s="53">
        <f t="shared" si="119"/>
        <v>-1683.5426878741703</v>
      </c>
      <c r="BF112" s="53">
        <f t="shared" si="101"/>
        <v>3650.9362666022907</v>
      </c>
      <c r="BG112" s="53">
        <f t="shared" si="127"/>
        <v>-29.28502101680758</v>
      </c>
      <c r="BH112" s="53">
        <f t="shared" si="128"/>
        <v>468.56830119511437</v>
      </c>
      <c r="BI112" s="53">
        <f t="shared" si="102"/>
        <v>4090.2195467805977</v>
      </c>
    </row>
    <row r="113" spans="1:61" x14ac:dyDescent="0.2">
      <c r="A113" s="220" t="s">
        <v>75</v>
      </c>
      <c r="B113" s="220"/>
      <c r="C113" s="19"/>
      <c r="D113" s="21"/>
      <c r="E113" s="55">
        <f t="shared" si="103"/>
        <v>12</v>
      </c>
      <c r="F113" s="27">
        <f t="shared" si="129"/>
        <v>5977.7007348643347</v>
      </c>
      <c r="G113" s="27">
        <f t="shared" si="130"/>
        <v>298.88503674321674</v>
      </c>
      <c r="H113" s="28">
        <f t="shared" si="131"/>
        <v>25</v>
      </c>
      <c r="I113" s="27">
        <f t="shared" si="104"/>
        <v>250000</v>
      </c>
      <c r="J113" s="56">
        <f t="shared" si="86"/>
        <v>1.7330000000000001</v>
      </c>
      <c r="K113" s="52">
        <f t="shared" si="87"/>
        <v>433.25</v>
      </c>
      <c r="L113" s="28"/>
      <c r="M113" s="96">
        <f t="shared" si="105"/>
        <v>8.8814451469123252</v>
      </c>
      <c r="N113" s="9">
        <v>0</v>
      </c>
      <c r="O113" s="30">
        <f t="shared" si="121"/>
        <v>0.94351836694097058</v>
      </c>
      <c r="P113" s="30">
        <f t="shared" si="106"/>
        <v>8.3798066210905246E-3</v>
      </c>
      <c r="Q113" s="30">
        <f t="shared" si="107"/>
        <v>0</v>
      </c>
      <c r="R113" s="30">
        <f t="shared" si="88"/>
        <v>0.93513856031988007</v>
      </c>
      <c r="S113" s="28"/>
      <c r="T113" s="52">
        <f t="shared" si="108"/>
        <v>375.99206922597676</v>
      </c>
      <c r="U113" s="52">
        <f t="shared" si="89"/>
        <v>405.14878125858803</v>
      </c>
      <c r="V113" s="19"/>
      <c r="W113" s="19"/>
      <c r="X113" s="53">
        <f t="shared" si="90"/>
        <v>5589.9784592241231</v>
      </c>
      <c r="Y113" s="53">
        <f t="shared" si="91"/>
        <v>-279.49892296120618</v>
      </c>
      <c r="Z113" s="53">
        <f t="shared" si="92"/>
        <v>-23.378464007997003</v>
      </c>
      <c r="AA113" s="53">
        <f t="shared" si="109"/>
        <v>-2094.9516552726313</v>
      </c>
      <c r="AB113" s="53">
        <f t="shared" si="93"/>
        <v>3192.1494169822886</v>
      </c>
      <c r="AC113" s="53">
        <f t="shared" si="122"/>
        <v>-29.718095627373764</v>
      </c>
      <c r="AD113" s="53">
        <f t="shared" si="123"/>
        <v>466.83733327140089</v>
      </c>
      <c r="AE113" s="53">
        <f t="shared" si="94"/>
        <v>3629.2686546263158</v>
      </c>
      <c r="AF113" s="19"/>
      <c r="AG113" s="46"/>
      <c r="AH113" s="19"/>
      <c r="AI113" s="55">
        <f t="shared" si="110"/>
        <v>12</v>
      </c>
      <c r="AJ113" s="27">
        <f t="shared" si="124"/>
        <v>5977.7007348643347</v>
      </c>
      <c r="AK113" s="27">
        <f t="shared" si="125"/>
        <v>298.88503674321674</v>
      </c>
      <c r="AL113" s="28">
        <f t="shared" si="126"/>
        <v>25</v>
      </c>
      <c r="AM113" s="27">
        <f t="shared" si="111"/>
        <v>250000</v>
      </c>
      <c r="AN113" s="56">
        <f t="shared" si="112"/>
        <v>1.7330000000000001</v>
      </c>
      <c r="AO113" s="52">
        <f t="shared" si="95"/>
        <v>433.25</v>
      </c>
      <c r="AP113" s="28"/>
      <c r="AQ113" s="9">
        <f t="shared" si="113"/>
        <v>7.71463640929157</v>
      </c>
      <c r="AR113" s="9">
        <f t="shared" si="114"/>
        <v>0</v>
      </c>
      <c r="AS113" s="30">
        <f t="shared" si="115"/>
        <v>0.95077086463837446</v>
      </c>
      <c r="AT113" s="30">
        <f t="shared" si="116"/>
        <v>7.3348515292328302E-3</v>
      </c>
      <c r="AU113" s="30">
        <f t="shared" si="117"/>
        <v>0</v>
      </c>
      <c r="AV113" s="30">
        <f t="shared" si="96"/>
        <v>0.9434360131091416</v>
      </c>
      <c r="AW113" s="28"/>
      <c r="AX113" s="52">
        <f t="shared" si="118"/>
        <v>378.88218955839221</v>
      </c>
      <c r="AY113" s="52">
        <f t="shared" si="97"/>
        <v>408.74365267953561</v>
      </c>
      <c r="AZ113" s="19"/>
      <c r="BA113" s="19"/>
      <c r="BB113" s="53">
        <f t="shared" si="98"/>
        <v>5589.9784592241231</v>
      </c>
      <c r="BC113" s="53">
        <f t="shared" si="99"/>
        <v>-279.49892296120618</v>
      </c>
      <c r="BD113" s="53">
        <f t="shared" si="100"/>
        <v>-23.378464007997003</v>
      </c>
      <c r="BE113" s="53">
        <f t="shared" si="119"/>
        <v>-1833.7128823082076</v>
      </c>
      <c r="BF113" s="53">
        <f t="shared" si="101"/>
        <v>3453.3881899467124</v>
      </c>
      <c r="BG113" s="53">
        <f t="shared" si="127"/>
        <v>-29.718095627373764</v>
      </c>
      <c r="BH113" s="53">
        <f t="shared" si="128"/>
        <v>467.07460097665347</v>
      </c>
      <c r="BI113" s="53">
        <f t="shared" si="102"/>
        <v>3890.7446952959922</v>
      </c>
    </row>
    <row r="114" spans="1:61" x14ac:dyDescent="0.2">
      <c r="A114" s="37" t="s">
        <v>8</v>
      </c>
      <c r="B114" s="37" t="s">
        <v>76</v>
      </c>
      <c r="C114" s="37" t="s">
        <v>77</v>
      </c>
      <c r="D114" s="21"/>
      <c r="E114" s="55">
        <f t="shared" si="103"/>
        <v>13</v>
      </c>
      <c r="F114" s="27">
        <f t="shared" si="129"/>
        <v>5977.7007348643347</v>
      </c>
      <c r="G114" s="27">
        <f t="shared" si="130"/>
        <v>298.88503674321674</v>
      </c>
      <c r="H114" s="28">
        <f t="shared" si="131"/>
        <v>25</v>
      </c>
      <c r="I114" s="27">
        <f t="shared" si="104"/>
        <v>250000</v>
      </c>
      <c r="J114" s="56">
        <f t="shared" si="86"/>
        <v>1.8759999999999999</v>
      </c>
      <c r="K114" s="52">
        <f t="shared" si="87"/>
        <v>469</v>
      </c>
      <c r="L114" s="28"/>
      <c r="M114" s="96">
        <f t="shared" si="105"/>
        <v>9.7383085751715388</v>
      </c>
      <c r="N114" s="9">
        <v>0</v>
      </c>
      <c r="O114" s="30">
        <f t="shared" si="121"/>
        <v>0.93513856031988007</v>
      </c>
      <c r="P114" s="30">
        <f t="shared" si="106"/>
        <v>9.1066678609366559E-3</v>
      </c>
      <c r="Q114" s="30">
        <f t="shared" si="107"/>
        <v>0</v>
      </c>
      <c r="R114" s="30">
        <f t="shared" si="88"/>
        <v>0.92603189245894346</v>
      </c>
      <c r="S114" s="28"/>
      <c r="T114" s="52">
        <f t="shared" si="108"/>
        <v>405.14878125858803</v>
      </c>
      <c r="U114" s="52">
        <f t="shared" si="89"/>
        <v>434.30895756324446</v>
      </c>
      <c r="V114" s="19"/>
      <c r="W114" s="19"/>
      <c r="X114" s="53">
        <f t="shared" si="90"/>
        <v>5535.5415240596367</v>
      </c>
      <c r="Y114" s="53">
        <f t="shared" si="91"/>
        <v>-276.77707620298185</v>
      </c>
      <c r="Z114" s="53">
        <f t="shared" si="92"/>
        <v>-23.150797311473585</v>
      </c>
      <c r="AA114" s="53">
        <f t="shared" si="109"/>
        <v>-2276.6669652341639</v>
      </c>
      <c r="AB114" s="53">
        <f t="shared" si="93"/>
        <v>2958.9466853110166</v>
      </c>
      <c r="AC114" s="53">
        <f t="shared" si="122"/>
        <v>-29.800652312848229</v>
      </c>
      <c r="AD114" s="53">
        <f t="shared" si="123"/>
        <v>464.9853777883132</v>
      </c>
      <c r="AE114" s="53">
        <f t="shared" si="94"/>
        <v>3394.1314107864814</v>
      </c>
      <c r="AF114" s="19"/>
      <c r="AG114" s="46"/>
      <c r="AH114" s="19"/>
      <c r="AI114" s="55">
        <f t="shared" si="110"/>
        <v>13</v>
      </c>
      <c r="AJ114" s="27">
        <f t="shared" si="124"/>
        <v>5977.7007348643347</v>
      </c>
      <c r="AK114" s="27">
        <f t="shared" si="125"/>
        <v>298.88503674321674</v>
      </c>
      <c r="AL114" s="28">
        <f t="shared" si="126"/>
        <v>25</v>
      </c>
      <c r="AM114" s="27">
        <f t="shared" si="111"/>
        <v>250000</v>
      </c>
      <c r="AN114" s="56">
        <f t="shared" si="112"/>
        <v>1.8759999999999999</v>
      </c>
      <c r="AO114" s="52">
        <f t="shared" si="95"/>
        <v>469</v>
      </c>
      <c r="AP114" s="28"/>
      <c r="AQ114" s="9">
        <f t="shared" si="113"/>
        <v>8.4589285477998004</v>
      </c>
      <c r="AR114" s="9">
        <f t="shared" si="114"/>
        <v>0</v>
      </c>
      <c r="AS114" s="30">
        <f t="shared" si="115"/>
        <v>0.9434360131091416</v>
      </c>
      <c r="AT114" s="30">
        <f t="shared" si="116"/>
        <v>7.9804578243113447E-3</v>
      </c>
      <c r="AU114" s="30">
        <f t="shared" si="117"/>
        <v>0</v>
      </c>
      <c r="AV114" s="30">
        <f t="shared" si="96"/>
        <v>0.93545555528483026</v>
      </c>
      <c r="AW114" s="28"/>
      <c r="AX114" s="52">
        <f t="shared" si="118"/>
        <v>408.74365267953561</v>
      </c>
      <c r="AY114" s="52">
        <f t="shared" si="97"/>
        <v>438.7286554285854</v>
      </c>
      <c r="AZ114" s="19"/>
      <c r="BA114" s="19"/>
      <c r="BB114" s="53">
        <f t="shared" si="98"/>
        <v>5535.5415240596367</v>
      </c>
      <c r="BC114" s="53">
        <f t="shared" si="99"/>
        <v>-276.77707620298185</v>
      </c>
      <c r="BD114" s="53">
        <f t="shared" si="100"/>
        <v>-23.150797311473585</v>
      </c>
      <c r="BE114" s="53">
        <f t="shared" si="119"/>
        <v>-1995.1144560778362</v>
      </c>
      <c r="BF114" s="53">
        <f t="shared" si="101"/>
        <v>3240.4991944673443</v>
      </c>
      <c r="BG114" s="53">
        <f t="shared" si="127"/>
        <v>-29.800652312848229</v>
      </c>
      <c r="BH114" s="53">
        <f t="shared" si="128"/>
        <v>465.28050283316327</v>
      </c>
      <c r="BI114" s="53">
        <f t="shared" si="102"/>
        <v>3675.9790449876591</v>
      </c>
    </row>
    <row r="115" spans="1:61" x14ac:dyDescent="0.2">
      <c r="A115" s="21">
        <v>1</v>
      </c>
      <c r="B115" s="60">
        <f>B30</f>
        <v>200</v>
      </c>
      <c r="C115" s="60">
        <f>C30</f>
        <v>256</v>
      </c>
      <c r="D115" s="21"/>
      <c r="E115" s="55">
        <f t="shared" si="103"/>
        <v>14</v>
      </c>
      <c r="F115" s="27">
        <f t="shared" si="129"/>
        <v>5977.7007348643347</v>
      </c>
      <c r="G115" s="27">
        <f t="shared" si="130"/>
        <v>298.88503674321674</v>
      </c>
      <c r="H115" s="28">
        <f t="shared" si="131"/>
        <v>25</v>
      </c>
      <c r="I115" s="27">
        <f t="shared" si="104"/>
        <v>250000</v>
      </c>
      <c r="J115" s="56">
        <f t="shared" si="86"/>
        <v>2.024</v>
      </c>
      <c r="K115" s="52">
        <f t="shared" si="87"/>
        <v>506</v>
      </c>
      <c r="L115" s="28"/>
      <c r="M115" s="96">
        <f t="shared" si="105"/>
        <v>10.671629264777636</v>
      </c>
      <c r="N115" s="9">
        <v>0</v>
      </c>
      <c r="O115" s="30">
        <f t="shared" si="121"/>
        <v>0.92603189245894346</v>
      </c>
      <c r="P115" s="30">
        <f t="shared" si="106"/>
        <v>9.8822690436822774E-3</v>
      </c>
      <c r="Q115" s="30">
        <f t="shared" si="107"/>
        <v>0</v>
      </c>
      <c r="R115" s="30">
        <f t="shared" si="88"/>
        <v>0.91614962341526118</v>
      </c>
      <c r="S115" s="28"/>
      <c r="T115" s="52">
        <f t="shared" si="108"/>
        <v>434.30895756324446</v>
      </c>
      <c r="U115" s="52">
        <f t="shared" si="89"/>
        <v>463.57170944812214</v>
      </c>
      <c r="V115" s="19"/>
      <c r="W115" s="19"/>
      <c r="X115" s="53">
        <f t="shared" si="90"/>
        <v>5476.4682771350899</v>
      </c>
      <c r="Y115" s="53">
        <f t="shared" si="91"/>
        <v>-273.82341385675454</v>
      </c>
      <c r="Z115" s="53">
        <f t="shared" si="92"/>
        <v>-22.903740585381531</v>
      </c>
      <c r="AA115" s="53">
        <f t="shared" si="109"/>
        <v>-2470.5672609205694</v>
      </c>
      <c r="AB115" s="53">
        <f t="shared" si="93"/>
        <v>2709.173861772385</v>
      </c>
      <c r="AC115" s="53">
        <f t="shared" si="122"/>
        <v>-29.992152794201644</v>
      </c>
      <c r="AD115" s="53">
        <f t="shared" si="123"/>
        <v>462.77211460189312</v>
      </c>
      <c r="AE115" s="53">
        <f t="shared" si="94"/>
        <v>3141.9538235800765</v>
      </c>
      <c r="AF115" s="19"/>
      <c r="AG115" s="46"/>
      <c r="AH115" s="19"/>
      <c r="AI115" s="55">
        <f t="shared" si="110"/>
        <v>14</v>
      </c>
      <c r="AJ115" s="27">
        <f t="shared" si="124"/>
        <v>5977.7007348643347</v>
      </c>
      <c r="AK115" s="27">
        <f t="shared" si="125"/>
        <v>298.88503674321674</v>
      </c>
      <c r="AL115" s="28">
        <f t="shared" si="126"/>
        <v>25</v>
      </c>
      <c r="AM115" s="27">
        <f t="shared" si="111"/>
        <v>250000</v>
      </c>
      <c r="AN115" s="56">
        <f t="shared" si="112"/>
        <v>2.024</v>
      </c>
      <c r="AO115" s="52">
        <f t="shared" si="95"/>
        <v>506</v>
      </c>
      <c r="AP115" s="28"/>
      <c r="AQ115" s="9">
        <f t="shared" si="113"/>
        <v>9.2696332984882073</v>
      </c>
      <c r="AR115" s="9">
        <f t="shared" si="114"/>
        <v>0</v>
      </c>
      <c r="AS115" s="30">
        <f t="shared" si="115"/>
        <v>0.93545555528483026</v>
      </c>
      <c r="AT115" s="30">
        <f t="shared" si="116"/>
        <v>8.671329964524039E-3</v>
      </c>
      <c r="AU115" s="30">
        <f t="shared" si="117"/>
        <v>0</v>
      </c>
      <c r="AV115" s="30">
        <f t="shared" si="96"/>
        <v>0.92678422532030624</v>
      </c>
      <c r="AW115" s="28"/>
      <c r="AX115" s="52">
        <f t="shared" si="118"/>
        <v>438.7286554285854</v>
      </c>
      <c r="AY115" s="52">
        <f t="shared" si="97"/>
        <v>468.95281801207494</v>
      </c>
      <c r="AZ115" s="19"/>
      <c r="BA115" s="19"/>
      <c r="BB115" s="53">
        <f t="shared" si="98"/>
        <v>5476.4682771350899</v>
      </c>
      <c r="BC115" s="53">
        <f t="shared" si="99"/>
        <v>-273.82341385675454</v>
      </c>
      <c r="BD115" s="53">
        <f t="shared" si="100"/>
        <v>-22.903740585381531</v>
      </c>
      <c r="BE115" s="53">
        <f t="shared" si="119"/>
        <v>-2167.8324911310096</v>
      </c>
      <c r="BF115" s="53">
        <f t="shared" si="101"/>
        <v>3011.9086315619447</v>
      </c>
      <c r="BG115" s="53">
        <f t="shared" si="127"/>
        <v>-29.992152794201644</v>
      </c>
      <c r="BH115" s="53">
        <f t="shared" si="128"/>
        <v>463.13495470881105</v>
      </c>
      <c r="BI115" s="53">
        <f t="shared" si="102"/>
        <v>3445.0514334765544</v>
      </c>
    </row>
    <row r="116" spans="1:61" x14ac:dyDescent="0.2">
      <c r="A116" s="39" t="s">
        <v>74</v>
      </c>
      <c r="B116" s="60">
        <f>B31</f>
        <v>25</v>
      </c>
      <c r="C116" s="60">
        <f>C31</f>
        <v>25</v>
      </c>
      <c r="D116" s="21"/>
      <c r="E116" s="55">
        <f t="shared" si="103"/>
        <v>15</v>
      </c>
      <c r="F116" s="27">
        <f t="shared" si="129"/>
        <v>5977.7007348643347</v>
      </c>
      <c r="G116" s="27">
        <f t="shared" si="130"/>
        <v>298.88503674321674</v>
      </c>
      <c r="H116" s="28">
        <f t="shared" si="131"/>
        <v>25</v>
      </c>
      <c r="I116" s="27">
        <f t="shared" si="104"/>
        <v>250000</v>
      </c>
      <c r="J116" s="56">
        <f t="shared" si="86"/>
        <v>2.1760000000000002</v>
      </c>
      <c r="K116" s="52">
        <f t="shared" si="87"/>
        <v>544</v>
      </c>
      <c r="L116" s="28"/>
      <c r="M116" s="96">
        <f t="shared" si="105"/>
        <v>11.692399199466328</v>
      </c>
      <c r="N116" s="9">
        <v>0</v>
      </c>
      <c r="O116" s="30">
        <f t="shared" si="121"/>
        <v>0.91614962341526118</v>
      </c>
      <c r="P116" s="30">
        <f t="shared" si="106"/>
        <v>1.0711987123411978E-2</v>
      </c>
      <c r="Q116" s="30">
        <f t="shared" si="107"/>
        <v>0</v>
      </c>
      <c r="R116" s="30">
        <f t="shared" si="88"/>
        <v>0.90543763629184926</v>
      </c>
      <c r="S116" s="28"/>
      <c r="T116" s="52">
        <f t="shared" si="108"/>
        <v>463.57170944812214</v>
      </c>
      <c r="U116" s="52">
        <f t="shared" si="89"/>
        <v>492.55807414276597</v>
      </c>
      <c r="V116" s="19"/>
      <c r="W116" s="19"/>
      <c r="X116" s="53">
        <f t="shared" si="90"/>
        <v>5412.4352238356132</v>
      </c>
      <c r="Y116" s="53">
        <f t="shared" si="91"/>
        <v>-270.62176119178071</v>
      </c>
      <c r="Z116" s="53">
        <f t="shared" si="92"/>
        <v>-22.635940907296231</v>
      </c>
      <c r="AA116" s="53">
        <f t="shared" si="109"/>
        <v>-2677.9967808529946</v>
      </c>
      <c r="AB116" s="53">
        <f t="shared" si="93"/>
        <v>2441.1807408835411</v>
      </c>
      <c r="AC116" s="53">
        <f t="shared" si="122"/>
        <v>-29.813257553676756</v>
      </c>
      <c r="AD116" s="53">
        <f t="shared" si="123"/>
        <v>460.1804505930495</v>
      </c>
      <c r="AE116" s="53">
        <f t="shared" si="94"/>
        <v>2871.5479339229137</v>
      </c>
      <c r="AF116" s="19"/>
      <c r="AG116" s="46"/>
      <c r="AH116" s="19"/>
      <c r="AI116" s="55">
        <f t="shared" si="110"/>
        <v>15</v>
      </c>
      <c r="AJ116" s="27">
        <f t="shared" si="124"/>
        <v>5977.7007348643347</v>
      </c>
      <c r="AK116" s="27">
        <f t="shared" si="125"/>
        <v>298.88503674321674</v>
      </c>
      <c r="AL116" s="28">
        <f t="shared" si="126"/>
        <v>25</v>
      </c>
      <c r="AM116" s="27">
        <f t="shared" si="111"/>
        <v>250000</v>
      </c>
      <c r="AN116" s="56">
        <f t="shared" si="112"/>
        <v>2.1760000000000002</v>
      </c>
      <c r="AO116" s="52">
        <f t="shared" si="95"/>
        <v>544</v>
      </c>
      <c r="AP116" s="28"/>
      <c r="AQ116" s="9">
        <f t="shared" si="113"/>
        <v>10.156298562237238</v>
      </c>
      <c r="AR116" s="9">
        <f t="shared" si="114"/>
        <v>0</v>
      </c>
      <c r="AS116" s="30">
        <f t="shared" si="115"/>
        <v>0.92678422532030624</v>
      </c>
      <c r="AT116" s="30">
        <f t="shared" si="116"/>
        <v>9.4126972951247782E-3</v>
      </c>
      <c r="AU116" s="30">
        <f t="shared" si="117"/>
        <v>0</v>
      </c>
      <c r="AV116" s="30">
        <f t="shared" si="96"/>
        <v>0.91737152802518152</v>
      </c>
      <c r="AW116" s="28"/>
      <c r="AX116" s="52">
        <f t="shared" si="118"/>
        <v>468.95281801207494</v>
      </c>
      <c r="AY116" s="52">
        <f t="shared" si="97"/>
        <v>499.05011124569876</v>
      </c>
      <c r="AZ116" s="19"/>
      <c r="BA116" s="19"/>
      <c r="BB116" s="53">
        <f t="shared" si="98"/>
        <v>5412.4352238356132</v>
      </c>
      <c r="BC116" s="53">
        <f t="shared" si="99"/>
        <v>-270.62176119178071</v>
      </c>
      <c r="BD116" s="53">
        <f t="shared" si="100"/>
        <v>-22.635940907296231</v>
      </c>
      <c r="BE116" s="53">
        <f t="shared" si="119"/>
        <v>-2353.1743237811947</v>
      </c>
      <c r="BF116" s="53">
        <f t="shared" si="101"/>
        <v>2766.003197955341</v>
      </c>
      <c r="BG116" s="53">
        <f t="shared" si="127"/>
        <v>-29.813257553676756</v>
      </c>
      <c r="BH116" s="53">
        <f t="shared" si="128"/>
        <v>460.62221880123241</v>
      </c>
      <c r="BI116" s="53">
        <f t="shared" si="102"/>
        <v>3196.8121592028965</v>
      </c>
    </row>
    <row r="117" spans="1:61" x14ac:dyDescent="0.2">
      <c r="A117" s="19"/>
      <c r="B117" s="19"/>
      <c r="C117" s="19"/>
      <c r="D117" s="21"/>
      <c r="E117" s="55">
        <f t="shared" si="103"/>
        <v>16</v>
      </c>
      <c r="F117" s="27">
        <f t="shared" si="129"/>
        <v>5977.7007348643347</v>
      </c>
      <c r="G117" s="27">
        <f t="shared" si="130"/>
        <v>298.88503674321674</v>
      </c>
      <c r="H117" s="28">
        <f t="shared" si="131"/>
        <v>25</v>
      </c>
      <c r="I117" s="27">
        <f t="shared" si="104"/>
        <v>250000</v>
      </c>
      <c r="J117" s="56">
        <f t="shared" si="86"/>
        <v>2.3340000000000001</v>
      </c>
      <c r="K117" s="52">
        <f t="shared" si="87"/>
        <v>583.5</v>
      </c>
      <c r="L117" s="28"/>
      <c r="M117" s="96">
        <f t="shared" si="105"/>
        <v>12.807475417484119</v>
      </c>
      <c r="N117" s="9">
        <v>0</v>
      </c>
      <c r="O117" s="30">
        <f t="shared" si="121"/>
        <v>0.90543763629184926</v>
      </c>
      <c r="P117" s="30">
        <f t="shared" si="106"/>
        <v>1.1596370268872785E-2</v>
      </c>
      <c r="Q117" s="30">
        <f t="shared" si="107"/>
        <v>0</v>
      </c>
      <c r="R117" s="30">
        <f t="shared" si="88"/>
        <v>0.89384126602297642</v>
      </c>
      <c r="S117" s="28"/>
      <c r="T117" s="52">
        <f t="shared" si="108"/>
        <v>492.55807414276597</v>
      </c>
      <c r="U117" s="52">
        <f t="shared" si="89"/>
        <v>521.55637872440673</v>
      </c>
      <c r="V117" s="19"/>
      <c r="W117" s="19"/>
      <c r="X117" s="53">
        <f t="shared" si="90"/>
        <v>5343.1155927576137</v>
      </c>
      <c r="Y117" s="53">
        <f t="shared" si="91"/>
        <v>-267.1557796378807</v>
      </c>
      <c r="Z117" s="53">
        <f t="shared" si="92"/>
        <v>-22.34603165057441</v>
      </c>
      <c r="AA117" s="53">
        <f t="shared" si="109"/>
        <v>-2899.0925672181961</v>
      </c>
      <c r="AB117" s="53">
        <f t="shared" si="93"/>
        <v>2154.5212142509622</v>
      </c>
      <c r="AC117" s="53">
        <f t="shared" si="122"/>
        <v>-29.937465638391945</v>
      </c>
      <c r="AD117" s="53">
        <f t="shared" si="123"/>
        <v>457.15378904810706</v>
      </c>
      <c r="AE117" s="53">
        <f t="shared" si="94"/>
        <v>2581.7375376606774</v>
      </c>
      <c r="AF117" s="19"/>
      <c r="AG117" s="46"/>
      <c r="AH117" s="19"/>
      <c r="AI117" s="55">
        <f t="shared" si="110"/>
        <v>16</v>
      </c>
      <c r="AJ117" s="27">
        <f t="shared" si="124"/>
        <v>5977.7007348643347</v>
      </c>
      <c r="AK117" s="27">
        <f t="shared" si="125"/>
        <v>298.88503674321674</v>
      </c>
      <c r="AL117" s="28">
        <f t="shared" si="126"/>
        <v>25</v>
      </c>
      <c r="AM117" s="27">
        <f t="shared" si="111"/>
        <v>250000</v>
      </c>
      <c r="AN117" s="56">
        <f t="shared" si="112"/>
        <v>2.3340000000000001</v>
      </c>
      <c r="AO117" s="52">
        <f t="shared" si="95"/>
        <v>583.5</v>
      </c>
      <c r="AP117" s="28"/>
      <c r="AQ117" s="9">
        <f t="shared" si="113"/>
        <v>11.124880527036723</v>
      </c>
      <c r="AR117" s="9">
        <f t="shared" si="114"/>
        <v>0</v>
      </c>
      <c r="AS117" s="30">
        <f t="shared" si="115"/>
        <v>0.91737152802518152</v>
      </c>
      <c r="AT117" s="30">
        <f t="shared" si="116"/>
        <v>1.0205648648185265E-2</v>
      </c>
      <c r="AU117" s="30">
        <f t="shared" si="117"/>
        <v>0</v>
      </c>
      <c r="AV117" s="30">
        <f t="shared" si="96"/>
        <v>0.90716587937699622</v>
      </c>
      <c r="AW117" s="28"/>
      <c r="AX117" s="52">
        <f t="shared" si="118"/>
        <v>499.05011124569876</v>
      </c>
      <c r="AY117" s="52">
        <f t="shared" si="97"/>
        <v>529.3312906164773</v>
      </c>
      <c r="AZ117" s="19"/>
      <c r="BA117" s="19"/>
      <c r="BB117" s="53">
        <f t="shared" si="98"/>
        <v>5343.1155927576137</v>
      </c>
      <c r="BC117" s="53">
        <f t="shared" si="99"/>
        <v>-267.1557796378807</v>
      </c>
      <c r="BD117" s="53">
        <f t="shared" si="100"/>
        <v>-22.34603165057441</v>
      </c>
      <c r="BE117" s="53">
        <f t="shared" si="119"/>
        <v>-2551.4121620463166</v>
      </c>
      <c r="BF117" s="53">
        <f t="shared" si="101"/>
        <v>2502.2016194228418</v>
      </c>
      <c r="BG117" s="53">
        <f t="shared" si="127"/>
        <v>-29.937465638391945</v>
      </c>
      <c r="BH117" s="53">
        <f t="shared" si="128"/>
        <v>457.68676019417006</v>
      </c>
      <c r="BI117" s="53">
        <f t="shared" si="102"/>
        <v>2929.9509139786196</v>
      </c>
    </row>
    <row r="118" spans="1:61" x14ac:dyDescent="0.2">
      <c r="A118" s="92"/>
      <c r="B118" s="93" t="s">
        <v>78</v>
      </c>
      <c r="C118" s="93" t="s">
        <v>79</v>
      </c>
      <c r="D118" s="21"/>
      <c r="E118" s="55">
        <f t="shared" si="103"/>
        <v>17</v>
      </c>
      <c r="F118" s="27">
        <f t="shared" si="129"/>
        <v>5977.7007348643347</v>
      </c>
      <c r="G118" s="27">
        <f t="shared" si="130"/>
        <v>298.88503674321674</v>
      </c>
      <c r="H118" s="28">
        <f t="shared" si="131"/>
        <v>25</v>
      </c>
      <c r="I118" s="27">
        <f t="shared" si="104"/>
        <v>250000</v>
      </c>
      <c r="J118" s="56">
        <f t="shared" si="86"/>
        <v>2.4969999999999999</v>
      </c>
      <c r="K118" s="52">
        <f t="shared" si="87"/>
        <v>624.25</v>
      </c>
      <c r="L118" s="28"/>
      <c r="M118" s="96">
        <f t="shared" si="105"/>
        <v>14.036297605946634</v>
      </c>
      <c r="N118" s="9">
        <v>0</v>
      </c>
      <c r="O118" s="30">
        <f t="shared" si="121"/>
        <v>0.89384126602297642</v>
      </c>
      <c r="P118" s="30">
        <f t="shared" si="106"/>
        <v>1.2546222022374612E-2</v>
      </c>
      <c r="Q118" s="30">
        <f t="shared" si="107"/>
        <v>0</v>
      </c>
      <c r="R118" s="30">
        <f t="shared" si="88"/>
        <v>0.88129504400060177</v>
      </c>
      <c r="S118" s="28"/>
      <c r="T118" s="52">
        <f t="shared" si="108"/>
        <v>521.55637872440673</v>
      </c>
      <c r="U118" s="52">
        <f t="shared" si="89"/>
        <v>550.14843121737567</v>
      </c>
      <c r="V118" s="19"/>
      <c r="W118" s="28"/>
      <c r="X118" s="53">
        <f t="shared" si="90"/>
        <v>5268.1180321546935</v>
      </c>
      <c r="Y118" s="53">
        <f t="shared" si="91"/>
        <v>-263.40590160773468</v>
      </c>
      <c r="Z118" s="53">
        <f t="shared" si="92"/>
        <v>-22.032376100015043</v>
      </c>
      <c r="AA118" s="53">
        <f t="shared" si="109"/>
        <v>-3136.5555055936529</v>
      </c>
      <c r="AB118" s="53">
        <f t="shared" si="93"/>
        <v>1846.1242488532907</v>
      </c>
      <c r="AC118" s="53">
        <f t="shared" si="122"/>
        <v>-29.657549538548935</v>
      </c>
      <c r="AD118" s="53">
        <f t="shared" si="123"/>
        <v>453.68527846331529</v>
      </c>
      <c r="AE118" s="53">
        <f t="shared" si="94"/>
        <v>2270.1519777780572</v>
      </c>
      <c r="AF118" s="19"/>
      <c r="AG118" s="46"/>
      <c r="AH118" s="19"/>
      <c r="AI118" s="55">
        <f t="shared" si="110"/>
        <v>17</v>
      </c>
      <c r="AJ118" s="27">
        <f t="shared" si="124"/>
        <v>5977.7007348643347</v>
      </c>
      <c r="AK118" s="27">
        <f t="shared" si="125"/>
        <v>298.88503674321674</v>
      </c>
      <c r="AL118" s="28">
        <f t="shared" si="126"/>
        <v>25</v>
      </c>
      <c r="AM118" s="27">
        <f t="shared" si="111"/>
        <v>250000</v>
      </c>
      <c r="AN118" s="56">
        <f t="shared" si="112"/>
        <v>2.4969999999999999</v>
      </c>
      <c r="AO118" s="52">
        <f t="shared" si="95"/>
        <v>624.25</v>
      </c>
      <c r="AP118" s="28"/>
      <c r="AQ118" s="9">
        <f t="shared" si="113"/>
        <v>12.192264971667788</v>
      </c>
      <c r="AR118" s="9">
        <f t="shared" si="114"/>
        <v>0</v>
      </c>
      <c r="AS118" s="30">
        <f t="shared" si="115"/>
        <v>0.90716587937699622</v>
      </c>
      <c r="AT118" s="30">
        <f t="shared" si="116"/>
        <v>1.1060406774620356E-2</v>
      </c>
      <c r="AU118" s="30">
        <f t="shared" si="117"/>
        <v>0</v>
      </c>
      <c r="AV118" s="30">
        <f t="shared" si="96"/>
        <v>0.89610547260237583</v>
      </c>
      <c r="AW118" s="28"/>
      <c r="AX118" s="52">
        <f t="shared" si="118"/>
        <v>529.3312906164773</v>
      </c>
      <c r="AY118" s="52">
        <f t="shared" si="97"/>
        <v>559.39384127203311</v>
      </c>
      <c r="AZ118" s="19"/>
      <c r="BA118" s="28"/>
      <c r="BB118" s="53">
        <f t="shared" si="98"/>
        <v>5268.1180321546935</v>
      </c>
      <c r="BC118" s="53">
        <f t="shared" si="99"/>
        <v>-263.40590160773468</v>
      </c>
      <c r="BD118" s="53">
        <f t="shared" si="100"/>
        <v>-22.032376100015043</v>
      </c>
      <c r="BE118" s="53">
        <f t="shared" si="119"/>
        <v>-2765.1016936550891</v>
      </c>
      <c r="BF118" s="53">
        <f t="shared" si="101"/>
        <v>2217.5780607918546</v>
      </c>
      <c r="BG118" s="53">
        <f t="shared" si="127"/>
        <v>-29.657549538548935</v>
      </c>
      <c r="BH118" s="53">
        <f t="shared" si="128"/>
        <v>454.32356866960265</v>
      </c>
      <c r="BI118" s="53">
        <f t="shared" si="102"/>
        <v>2642.244079922908</v>
      </c>
    </row>
    <row r="119" spans="1:61" x14ac:dyDescent="0.2">
      <c r="A119" s="35" t="s">
        <v>80</v>
      </c>
      <c r="B119" s="90">
        <f>AE183</f>
        <v>8712.2001043397249</v>
      </c>
      <c r="C119" s="90">
        <f>BI183</f>
        <v>12407.338991259076</v>
      </c>
      <c r="D119" s="21"/>
      <c r="E119" s="55">
        <f t="shared" si="103"/>
        <v>18</v>
      </c>
      <c r="F119" s="27">
        <f t="shared" si="129"/>
        <v>5977.7007348643347</v>
      </c>
      <c r="G119" s="27">
        <f t="shared" si="130"/>
        <v>298.88503674321674</v>
      </c>
      <c r="H119" s="28">
        <f t="shared" si="131"/>
        <v>25</v>
      </c>
      <c r="I119" s="27">
        <f t="shared" si="104"/>
        <v>250000</v>
      </c>
      <c r="J119" s="56">
        <f t="shared" si="86"/>
        <v>2.665</v>
      </c>
      <c r="K119" s="52">
        <f t="shared" si="87"/>
        <v>666.25</v>
      </c>
      <c r="L119" s="28"/>
      <c r="M119" s="96">
        <f t="shared" si="105"/>
        <v>15.408521992477764</v>
      </c>
      <c r="N119" s="9">
        <v>0</v>
      </c>
      <c r="O119" s="30">
        <f t="shared" si="121"/>
        <v>0.88129504400060177</v>
      </c>
      <c r="P119" s="30">
        <f t="shared" si="106"/>
        <v>1.3579454067344931E-2</v>
      </c>
      <c r="Q119" s="30">
        <f t="shared" si="107"/>
        <v>0</v>
      </c>
      <c r="R119" s="30">
        <f t="shared" si="88"/>
        <v>0.86771558993325681</v>
      </c>
      <c r="S119" s="28"/>
      <c r="T119" s="52">
        <f t="shared" si="108"/>
        <v>550.14843121737567</v>
      </c>
      <c r="U119" s="52">
        <f t="shared" si="89"/>
        <v>578.1155117930324</v>
      </c>
      <c r="V119" s="19"/>
      <c r="W119" s="19"/>
      <c r="X119" s="53">
        <f t="shared" si="90"/>
        <v>5186.9441195972686</v>
      </c>
      <c r="Y119" s="53">
        <f t="shared" si="91"/>
        <v>-259.34720597986347</v>
      </c>
      <c r="Z119" s="53">
        <f t="shared" si="92"/>
        <v>-21.692889748331421</v>
      </c>
      <c r="AA119" s="53">
        <f t="shared" si="109"/>
        <v>-3394.863516836233</v>
      </c>
      <c r="AB119" s="53">
        <f t="shared" si="93"/>
        <v>1511.0405070328411</v>
      </c>
      <c r="AC119" s="53">
        <f t="shared" si="122"/>
        <v>-29.182412750557884</v>
      </c>
      <c r="AD119" s="53">
        <f t="shared" si="123"/>
        <v>449.70171426761982</v>
      </c>
      <c r="AE119" s="53">
        <f t="shared" si="94"/>
        <v>1931.559808549903</v>
      </c>
      <c r="AF119" s="19"/>
      <c r="AG119" s="46"/>
      <c r="AH119" s="19"/>
      <c r="AI119" s="55">
        <f t="shared" si="110"/>
        <v>18</v>
      </c>
      <c r="AJ119" s="27">
        <f t="shared" si="124"/>
        <v>5977.7007348643347</v>
      </c>
      <c r="AK119" s="27">
        <f t="shared" si="125"/>
        <v>298.88503674321674</v>
      </c>
      <c r="AL119" s="28">
        <f t="shared" si="126"/>
        <v>25</v>
      </c>
      <c r="AM119" s="27">
        <f t="shared" si="111"/>
        <v>250000</v>
      </c>
      <c r="AN119" s="56">
        <f t="shared" si="112"/>
        <v>2.665</v>
      </c>
      <c r="AO119" s="52">
        <f t="shared" si="95"/>
        <v>666.25</v>
      </c>
      <c r="AP119" s="28"/>
      <c r="AQ119" s="9">
        <f t="shared" si="113"/>
        <v>13.384212007194003</v>
      </c>
      <c r="AR119" s="9">
        <f t="shared" si="114"/>
        <v>0</v>
      </c>
      <c r="AS119" s="30">
        <f t="shared" si="115"/>
        <v>0.89610547260237583</v>
      </c>
      <c r="AT119" s="30">
        <f t="shared" si="116"/>
        <v>1.1993665626116975E-2</v>
      </c>
      <c r="AU119" s="30">
        <f t="shared" si="117"/>
        <v>0</v>
      </c>
      <c r="AV119" s="30">
        <f t="shared" si="96"/>
        <v>0.88411180697625891</v>
      </c>
      <c r="AW119" s="28"/>
      <c r="AX119" s="52">
        <f t="shared" si="118"/>
        <v>559.39384127203311</v>
      </c>
      <c r="AY119" s="52">
        <f t="shared" si="97"/>
        <v>589.03949139793247</v>
      </c>
      <c r="AZ119" s="19"/>
      <c r="BA119" s="19"/>
      <c r="BB119" s="53">
        <f t="shared" si="98"/>
        <v>5186.9441195972686</v>
      </c>
      <c r="BC119" s="53">
        <f t="shared" si="99"/>
        <v>-259.34720597986347</v>
      </c>
      <c r="BD119" s="53">
        <f t="shared" si="100"/>
        <v>-21.692889748331421</v>
      </c>
      <c r="BE119" s="53">
        <f t="shared" si="119"/>
        <v>-2998.4164065292439</v>
      </c>
      <c r="BF119" s="53">
        <f t="shared" si="101"/>
        <v>1907.4876173398302</v>
      </c>
      <c r="BG119" s="53">
        <f t="shared" si="127"/>
        <v>-29.182412750557884</v>
      </c>
      <c r="BH119" s="53">
        <f t="shared" si="128"/>
        <v>450.46072668768545</v>
      </c>
      <c r="BI119" s="53">
        <f t="shared" si="102"/>
        <v>2328.7659312769579</v>
      </c>
    </row>
    <row r="120" spans="1:61" x14ac:dyDescent="0.2">
      <c r="A120" s="35" t="s">
        <v>81</v>
      </c>
      <c r="B120" s="222">
        <f>F101+NPV(B104,F102:F176)</f>
        <v>174241.31576817171</v>
      </c>
      <c r="C120" s="222"/>
      <c r="D120" s="19"/>
      <c r="E120" s="55">
        <f t="shared" si="103"/>
        <v>19</v>
      </c>
      <c r="F120" s="27">
        <f t="shared" si="129"/>
        <v>5977.7007348643347</v>
      </c>
      <c r="G120" s="27">
        <f t="shared" si="130"/>
        <v>298.88503674321674</v>
      </c>
      <c r="H120" s="28">
        <f t="shared" si="131"/>
        <v>25</v>
      </c>
      <c r="I120" s="27">
        <f t="shared" si="104"/>
        <v>250000</v>
      </c>
      <c r="J120" s="56">
        <f t="shared" si="86"/>
        <v>2.8380000000000001</v>
      </c>
      <c r="K120" s="52">
        <f t="shared" si="87"/>
        <v>709.5</v>
      </c>
      <c r="L120" s="28"/>
      <c r="M120" s="96">
        <f t="shared" si="105"/>
        <v>16.950197080660736</v>
      </c>
      <c r="N120" s="9">
        <v>0</v>
      </c>
      <c r="O120" s="30">
        <f t="shared" si="121"/>
        <v>0.86771558993325681</v>
      </c>
      <c r="P120" s="30">
        <f t="shared" si="106"/>
        <v>1.4707950259330499E-2</v>
      </c>
      <c r="Q120" s="30">
        <f t="shared" si="107"/>
        <v>0</v>
      </c>
      <c r="R120" s="30">
        <f t="shared" si="88"/>
        <v>0.85300763967392634</v>
      </c>
      <c r="S120" s="28"/>
      <c r="T120" s="52">
        <f t="shared" si="108"/>
        <v>578.1155117930324</v>
      </c>
      <c r="U120" s="52">
        <f t="shared" si="89"/>
        <v>605.20892034865074</v>
      </c>
      <c r="V120" s="19"/>
      <c r="W120" s="19"/>
      <c r="X120" s="53">
        <f t="shared" si="90"/>
        <v>5099.0243945237207</v>
      </c>
      <c r="Y120" s="53">
        <f t="shared" si="91"/>
        <v>-254.95121972618605</v>
      </c>
      <c r="Z120" s="53">
        <f t="shared" si="92"/>
        <v>-21.32519099184816</v>
      </c>
      <c r="AA120" s="53">
        <f t="shared" si="109"/>
        <v>-3676.9875648326247</v>
      </c>
      <c r="AB120" s="53">
        <f t="shared" si="93"/>
        <v>1145.7604189730623</v>
      </c>
      <c r="AC120" s="53">
        <f t="shared" si="122"/>
        <v>-28.481387992244866</v>
      </c>
      <c r="AD120" s="53">
        <f t="shared" si="123"/>
        <v>445.14072742383343</v>
      </c>
      <c r="AE120" s="53">
        <f t="shared" si="94"/>
        <v>1562.4197584046508</v>
      </c>
      <c r="AF120" s="19"/>
      <c r="AG120" s="46"/>
      <c r="AH120" s="19"/>
      <c r="AI120" s="55">
        <f t="shared" si="110"/>
        <v>19</v>
      </c>
      <c r="AJ120" s="27">
        <f t="shared" si="124"/>
        <v>5977.7007348643347</v>
      </c>
      <c r="AK120" s="27">
        <f t="shared" si="125"/>
        <v>298.88503674321674</v>
      </c>
      <c r="AL120" s="28">
        <f t="shared" si="126"/>
        <v>25</v>
      </c>
      <c r="AM120" s="27">
        <f t="shared" si="111"/>
        <v>250000</v>
      </c>
      <c r="AN120" s="56">
        <f t="shared" si="112"/>
        <v>2.8380000000000001</v>
      </c>
      <c r="AO120" s="52">
        <f t="shared" si="95"/>
        <v>709.5</v>
      </c>
      <c r="AP120" s="28"/>
      <c r="AQ120" s="9">
        <f t="shared" si="113"/>
        <v>14.723347988991849</v>
      </c>
      <c r="AR120" s="9">
        <f t="shared" si="114"/>
        <v>0</v>
      </c>
      <c r="AS120" s="30">
        <f t="shared" si="115"/>
        <v>0.88411180697625891</v>
      </c>
      <c r="AT120" s="30">
        <f t="shared" si="116"/>
        <v>1.3017085795287851E-2</v>
      </c>
      <c r="AU120" s="30">
        <f t="shared" si="117"/>
        <v>0</v>
      </c>
      <c r="AV120" s="30">
        <f t="shared" si="96"/>
        <v>0.87109472118097109</v>
      </c>
      <c r="AW120" s="28"/>
      <c r="AX120" s="52">
        <f t="shared" si="118"/>
        <v>589.03949139793247</v>
      </c>
      <c r="AY120" s="52">
        <f t="shared" si="97"/>
        <v>618.04170467789902</v>
      </c>
      <c r="AZ120" s="19"/>
      <c r="BA120" s="19"/>
      <c r="BB120" s="53">
        <f t="shared" si="98"/>
        <v>5099.0243945237207</v>
      </c>
      <c r="BC120" s="53">
        <f t="shared" si="99"/>
        <v>-254.95121972618605</v>
      </c>
      <c r="BD120" s="53">
        <f t="shared" si="100"/>
        <v>-21.32519099184816</v>
      </c>
      <c r="BE120" s="53">
        <f t="shared" si="119"/>
        <v>-3254.2714488219626</v>
      </c>
      <c r="BF120" s="53">
        <f t="shared" si="101"/>
        <v>1568.4765349837244</v>
      </c>
      <c r="BG120" s="53">
        <f t="shared" si="127"/>
        <v>-28.481387992244866</v>
      </c>
      <c r="BH120" s="53">
        <f t="shared" si="128"/>
        <v>446.03754391414009</v>
      </c>
      <c r="BI120" s="53">
        <f t="shared" si="102"/>
        <v>1986.0326909056196</v>
      </c>
    </row>
    <row r="121" spans="1:61" x14ac:dyDescent="0.2">
      <c r="A121" s="34" t="s">
        <v>82</v>
      </c>
      <c r="B121" s="129">
        <f>B119/B120</f>
        <v>5.0000770861552253E-2</v>
      </c>
      <c r="C121" s="130">
        <f>C119/B120</f>
        <v>7.1207789820452547E-2</v>
      </c>
      <c r="D121" s="19"/>
      <c r="E121" s="55">
        <f t="shared" si="103"/>
        <v>20</v>
      </c>
      <c r="F121" s="27">
        <f t="shared" si="129"/>
        <v>5977.7007348643347</v>
      </c>
      <c r="G121" s="27">
        <f t="shared" si="130"/>
        <v>298.88503674321674</v>
      </c>
      <c r="H121" s="28">
        <f t="shared" si="131"/>
        <v>25</v>
      </c>
      <c r="I121" s="27">
        <f t="shared" si="104"/>
        <v>250000</v>
      </c>
      <c r="J121" s="56">
        <f t="shared" si="86"/>
        <v>3.0169999999999999</v>
      </c>
      <c r="K121" s="52">
        <f t="shared" si="87"/>
        <v>754.25</v>
      </c>
      <c r="L121" s="28"/>
      <c r="M121" s="96">
        <f t="shared" si="105"/>
        <v>18.704439664650572</v>
      </c>
      <c r="N121" s="9">
        <v>0</v>
      </c>
      <c r="O121" s="30">
        <f t="shared" si="121"/>
        <v>0.85300763967392634</v>
      </c>
      <c r="P121" s="30">
        <f t="shared" si="106"/>
        <v>1.595502992976695E-2</v>
      </c>
      <c r="Q121" s="30">
        <f t="shared" si="107"/>
        <v>0</v>
      </c>
      <c r="R121" s="30">
        <f t="shared" si="88"/>
        <v>0.8370526097441594</v>
      </c>
      <c r="S121" s="28"/>
      <c r="T121" s="52">
        <f t="shared" si="108"/>
        <v>605.20892034865074</v>
      </c>
      <c r="U121" s="52">
        <f t="shared" ref="U121:U176" si="132">K121*R121</f>
        <v>631.34693089953225</v>
      </c>
      <c r="V121" s="19"/>
      <c r="W121" s="19"/>
      <c r="X121" s="53">
        <f t="shared" si="90"/>
        <v>5003.6500003877709</v>
      </c>
      <c r="Y121" s="53">
        <f t="shared" si="91"/>
        <v>-250.18250001938856</v>
      </c>
      <c r="Z121" s="53">
        <f t="shared" si="92"/>
        <v>-20.926315243603984</v>
      </c>
      <c r="AA121" s="53">
        <f t="shared" si="109"/>
        <v>-3988.7574824417375</v>
      </c>
      <c r="AB121" s="53">
        <f t="shared" si="93"/>
        <v>743.7837026830407</v>
      </c>
      <c r="AC121" s="53">
        <f t="shared" si="122"/>
        <v>-27.736801166413194</v>
      </c>
      <c r="AD121" s="53">
        <f t="shared" si="123"/>
        <v>439.92661595235353</v>
      </c>
      <c r="AE121" s="53">
        <f t="shared" si="94"/>
        <v>1155.9735174689811</v>
      </c>
      <c r="AF121" s="19"/>
      <c r="AG121" s="46"/>
      <c r="AH121" s="19"/>
      <c r="AI121" s="55">
        <f t="shared" si="110"/>
        <v>20</v>
      </c>
      <c r="AJ121" s="27">
        <f t="shared" si="124"/>
        <v>5977.7007348643347</v>
      </c>
      <c r="AK121" s="27">
        <f t="shared" si="125"/>
        <v>298.88503674321674</v>
      </c>
      <c r="AL121" s="28">
        <f t="shared" si="126"/>
        <v>25</v>
      </c>
      <c r="AM121" s="27">
        <f t="shared" si="111"/>
        <v>250000</v>
      </c>
      <c r="AN121" s="56">
        <f t="shared" si="112"/>
        <v>3.0169999999999999</v>
      </c>
      <c r="AO121" s="52">
        <f t="shared" si="95"/>
        <v>754.25</v>
      </c>
      <c r="AP121" s="28"/>
      <c r="AQ121" s="9">
        <f t="shared" si="113"/>
        <v>16.247125199267437</v>
      </c>
      <c r="AR121" s="9">
        <f t="shared" si="114"/>
        <v>0</v>
      </c>
      <c r="AS121" s="30">
        <f t="shared" si="115"/>
        <v>0.87109472118097109</v>
      </c>
      <c r="AT121" s="30">
        <f t="shared" si="116"/>
        <v>1.4152784995448198E-2</v>
      </c>
      <c r="AU121" s="30">
        <f t="shared" si="117"/>
        <v>0</v>
      </c>
      <c r="AV121" s="30">
        <f t="shared" si="96"/>
        <v>0.85694193618552283</v>
      </c>
      <c r="AW121" s="28"/>
      <c r="AX121" s="52">
        <f t="shared" si="118"/>
        <v>618.04170467789902</v>
      </c>
      <c r="AY121" s="52">
        <f t="shared" si="97"/>
        <v>646.34845536793057</v>
      </c>
      <c r="AZ121" s="19"/>
      <c r="BA121" s="19"/>
      <c r="BB121" s="53">
        <f t="shared" si="98"/>
        <v>5003.6500003877709</v>
      </c>
      <c r="BC121" s="53">
        <f t="shared" si="99"/>
        <v>-250.18250001938856</v>
      </c>
      <c r="BD121" s="53">
        <f t="shared" si="100"/>
        <v>-20.926315243603984</v>
      </c>
      <c r="BE121" s="53">
        <f t="shared" si="119"/>
        <v>-3538.1962488620493</v>
      </c>
      <c r="BF121" s="53">
        <f t="shared" si="101"/>
        <v>1194.3449362627289</v>
      </c>
      <c r="BG121" s="53">
        <f t="shared" si="127"/>
        <v>-27.736801166413194</v>
      </c>
      <c r="BH121" s="53">
        <f t="shared" si="128"/>
        <v>440.98013793053951</v>
      </c>
      <c r="BI121" s="53">
        <f t="shared" si="102"/>
        <v>1607.5882730268552</v>
      </c>
    </row>
    <row r="122" spans="1:61" x14ac:dyDescent="0.2">
      <c r="A122" s="34"/>
      <c r="B122" s="129"/>
      <c r="C122" s="130"/>
      <c r="D122" s="19"/>
      <c r="E122" s="55">
        <f t="shared" ref="E122:E176" si="133">E121+1</f>
        <v>21</v>
      </c>
      <c r="F122" s="27">
        <f t="shared" si="129"/>
        <v>5977.7007348643347</v>
      </c>
      <c r="G122" s="27">
        <f t="shared" si="130"/>
        <v>298.88503674321674</v>
      </c>
      <c r="H122" s="28">
        <f t="shared" si="131"/>
        <v>25</v>
      </c>
      <c r="I122" s="27">
        <f t="shared" si="104"/>
        <v>250000</v>
      </c>
      <c r="J122" s="56">
        <f t="shared" si="86"/>
        <v>3.2</v>
      </c>
      <c r="K122" s="52">
        <f t="shared" ref="K122:K176" si="134">I122*J122/1000</f>
        <v>800</v>
      </c>
      <c r="L122" s="28"/>
      <c r="M122" s="96">
        <f t="shared" si="105"/>
        <v>20.707442522007625</v>
      </c>
      <c r="N122" s="9">
        <v>0</v>
      </c>
      <c r="O122" s="30">
        <f t="shared" si="121"/>
        <v>0.8370526097441594</v>
      </c>
      <c r="P122" s="30">
        <f t="shared" ref="P122:P176" si="135">O122*M122/1000</f>
        <v>1.7333218804173663E-2</v>
      </c>
      <c r="Q122" s="30">
        <f t="shared" ref="Q122:Q176" si="136">MIN(N122*O122,O122-P122)</f>
        <v>0</v>
      </c>
      <c r="R122" s="30">
        <f t="shared" ref="R122:R176" si="137">O122-SUM(P122:Q122)</f>
        <v>0.81971939093998569</v>
      </c>
      <c r="S122" s="28"/>
      <c r="T122" s="52">
        <f t="shared" ref="T122:T176" si="138">U121</f>
        <v>631.34693089953225</v>
      </c>
      <c r="U122" s="52">
        <f t="shared" si="132"/>
        <v>655.77551275198857</v>
      </c>
      <c r="V122" s="19"/>
      <c r="W122" s="19"/>
      <c r="X122" s="53">
        <f t="shared" ref="X122:X176" si="139">$R122*F122</f>
        <v>4900.0372056044971</v>
      </c>
      <c r="Y122" s="53">
        <f t="shared" ref="Y122:Z176" si="140">-$R122*G122</f>
        <v>-245.00186028022486</v>
      </c>
      <c r="Z122" s="53">
        <f t="shared" si="140"/>
        <v>-20.492984773499643</v>
      </c>
      <c r="AA122" s="53">
        <f t="shared" ref="AA122:AA176" si="141">-P122*I122</f>
        <v>-4333.3047010434157</v>
      </c>
      <c r="AB122" s="53">
        <f t="shared" ref="AB122:AB176" si="142">SUM(X122:AA122)</f>
        <v>301.23765950735742</v>
      </c>
      <c r="AC122" s="53">
        <f t="shared" ref="AC122:AC176" si="143">-I122*($R121*J122-$R120*J121)/1000</f>
        <v>-26.261075571268556</v>
      </c>
      <c r="AD122" s="53">
        <f t="shared" si="123"/>
        <v>433.99154619947211</v>
      </c>
      <c r="AE122" s="53">
        <f t="shared" ref="AE122:AE176" si="144">SUM(AB122:AD122)</f>
        <v>708.96813013556095</v>
      </c>
      <c r="AF122" s="19"/>
      <c r="AG122" s="46"/>
      <c r="AH122" s="19"/>
      <c r="AI122" s="55">
        <f t="shared" ref="AI122:AI176" si="145">AI121+1</f>
        <v>21</v>
      </c>
      <c r="AJ122" s="27">
        <f t="shared" ref="AJ122:AK176" si="146">F122</f>
        <v>5977.7007348643347</v>
      </c>
      <c r="AK122" s="27">
        <f t="shared" si="146"/>
        <v>298.88503674321674</v>
      </c>
      <c r="AL122" s="28">
        <f t="shared" ref="AL122:AL176" si="147">$C$31</f>
        <v>25</v>
      </c>
      <c r="AM122" s="27">
        <f t="shared" ref="AM122:AN176" si="148">I122</f>
        <v>250000</v>
      </c>
      <c r="AN122" s="56">
        <f t="shared" si="112"/>
        <v>3.2</v>
      </c>
      <c r="AO122" s="52">
        <f t="shared" ref="AO122:AO176" si="149">AM122*AN122/1000</f>
        <v>800</v>
      </c>
      <c r="AP122" s="28"/>
      <c r="AQ122" s="9">
        <f t="shared" si="113"/>
        <v>17.986981553236348</v>
      </c>
      <c r="AR122" s="9">
        <f t="shared" ref="AR122:AR176" si="150">N122</f>
        <v>0</v>
      </c>
      <c r="AS122" s="30">
        <f t="shared" ref="AS122:AS176" si="151">AV121</f>
        <v>0.85694193618552283</v>
      </c>
      <c r="AT122" s="30">
        <f t="shared" ref="AT122:AT176" si="152">AS122*AQ122/1000</f>
        <v>1.5413798798363638E-2</v>
      </c>
      <c r="AU122" s="30">
        <f t="shared" ref="AU122:AU176" si="153">MIN(AR122*AS122,AS122-AT122)</f>
        <v>0</v>
      </c>
      <c r="AV122" s="30">
        <f t="shared" ref="AV122:AV176" si="154">AS122-SUM(AT122:AU122)</f>
        <v>0.84152813738715915</v>
      </c>
      <c r="AW122" s="28"/>
      <c r="AX122" s="52">
        <f t="shared" ref="AX122:AX176" si="155">AY121</f>
        <v>646.34845536793057</v>
      </c>
      <c r="AY122" s="52">
        <f t="shared" ref="AY122:AY176" si="156">AO122*AV122</f>
        <v>673.22250990972736</v>
      </c>
      <c r="AZ122" s="19"/>
      <c r="BA122" s="19"/>
      <c r="BB122" s="53">
        <f t="shared" ref="BB122:BB176" si="157">$R122*AJ122</f>
        <v>4900.0372056044971</v>
      </c>
      <c r="BC122" s="53">
        <f t="shared" ref="BC122:BD176" si="158">-$R122*AK122</f>
        <v>-245.00186028022486</v>
      </c>
      <c r="BD122" s="53">
        <f t="shared" si="158"/>
        <v>-20.492984773499643</v>
      </c>
      <c r="BE122" s="53">
        <f t="shared" ref="BE122:BE176" si="159">-AT122*AM122</f>
        <v>-3853.4496995909094</v>
      </c>
      <c r="BF122" s="53">
        <f t="shared" ref="BF122:BF176" si="160">SUM(BB122:BE122)</f>
        <v>781.09266095986368</v>
      </c>
      <c r="BG122" s="53">
        <f t="shared" ref="BG122:BG176" si="161">-AM122*($R121*AN122-$R120*AN121)/1000</f>
        <v>-26.261075571268556</v>
      </c>
      <c r="BH122" s="53">
        <f t="shared" si="128"/>
        <v>435.22311335810747</v>
      </c>
      <c r="BI122" s="53">
        <f t="shared" ref="BI122:BI176" si="162">SUM(BF122:BH122)</f>
        <v>1190.0546987467026</v>
      </c>
    </row>
    <row r="123" spans="1:61" x14ac:dyDescent="0.2">
      <c r="A123" s="34"/>
      <c r="B123" s="89"/>
      <c r="C123" s="91"/>
      <c r="D123" s="19"/>
      <c r="E123" s="55">
        <f t="shared" si="133"/>
        <v>22</v>
      </c>
      <c r="F123" s="27">
        <f t="shared" si="129"/>
        <v>5977.7007348643347</v>
      </c>
      <c r="G123" s="27">
        <f t="shared" si="130"/>
        <v>298.88503674321674</v>
      </c>
      <c r="H123" s="28">
        <f t="shared" si="131"/>
        <v>25</v>
      </c>
      <c r="I123" s="27">
        <f t="shared" si="104"/>
        <v>250000</v>
      </c>
      <c r="J123" s="56">
        <f t="shared" si="86"/>
        <v>3.3889999999999998</v>
      </c>
      <c r="K123" s="52">
        <f t="shared" si="134"/>
        <v>847.25</v>
      </c>
      <c r="L123" s="28"/>
      <c r="M123" s="96">
        <f t="shared" si="105"/>
        <v>22.995587082134691</v>
      </c>
      <c r="N123" s="9">
        <v>0</v>
      </c>
      <c r="O123" s="30">
        <f t="shared" si="121"/>
        <v>0.81971939093998569</v>
      </c>
      <c r="P123" s="30">
        <f t="shared" si="135"/>
        <v>1.8849928637274849E-2</v>
      </c>
      <c r="Q123" s="30">
        <f t="shared" si="136"/>
        <v>0</v>
      </c>
      <c r="R123" s="30">
        <f t="shared" si="137"/>
        <v>0.80086946230271083</v>
      </c>
      <c r="S123" s="28"/>
      <c r="T123" s="52">
        <f t="shared" si="138"/>
        <v>655.77551275198857</v>
      </c>
      <c r="U123" s="52">
        <f t="shared" si="132"/>
        <v>678.5366519359718</v>
      </c>
      <c r="V123" s="19"/>
      <c r="W123" s="19"/>
      <c r="X123" s="53">
        <f t="shared" si="139"/>
        <v>4787.357973337319</v>
      </c>
      <c r="Y123" s="53">
        <f t="shared" si="140"/>
        <v>-239.36789866686595</v>
      </c>
      <c r="Z123" s="53">
        <f t="shared" si="140"/>
        <v>-20.02173655756777</v>
      </c>
      <c r="AA123" s="53">
        <f t="shared" si="141"/>
        <v>-4712.4821593187125</v>
      </c>
      <c r="AB123" s="53">
        <f t="shared" si="142"/>
        <v>-184.5138212058273</v>
      </c>
      <c r="AC123" s="53">
        <f t="shared" si="143"/>
        <v>-24.865166178575258</v>
      </c>
      <c r="AD123" s="53">
        <f t="shared" si="123"/>
        <v>427.20903546882619</v>
      </c>
      <c r="AE123" s="53">
        <f t="shared" si="144"/>
        <v>217.83004808442362</v>
      </c>
      <c r="AF123" s="19"/>
      <c r="AG123" s="46"/>
      <c r="AH123" s="19"/>
      <c r="AI123" s="55">
        <f t="shared" si="145"/>
        <v>22</v>
      </c>
      <c r="AJ123" s="27">
        <f t="shared" si="146"/>
        <v>5977.7007348643347</v>
      </c>
      <c r="AK123" s="27">
        <f t="shared" si="146"/>
        <v>298.88503674321674</v>
      </c>
      <c r="AL123" s="28">
        <f t="shared" si="147"/>
        <v>25</v>
      </c>
      <c r="AM123" s="27">
        <f t="shared" si="148"/>
        <v>250000</v>
      </c>
      <c r="AN123" s="56">
        <f t="shared" si="112"/>
        <v>3.3889999999999998</v>
      </c>
      <c r="AO123" s="52">
        <f t="shared" si="149"/>
        <v>847.25</v>
      </c>
      <c r="AP123" s="28"/>
      <c r="AQ123" s="9">
        <f t="shared" si="113"/>
        <v>19.97451883363216</v>
      </c>
      <c r="AR123" s="9">
        <f t="shared" si="150"/>
        <v>0</v>
      </c>
      <c r="AS123" s="30">
        <f t="shared" si="151"/>
        <v>0.84152813738715915</v>
      </c>
      <c r="AT123" s="30">
        <f t="shared" si="152"/>
        <v>1.6809119629271202E-2</v>
      </c>
      <c r="AU123" s="30">
        <f t="shared" si="153"/>
        <v>0</v>
      </c>
      <c r="AV123" s="30">
        <f t="shared" si="154"/>
        <v>0.82471901775788792</v>
      </c>
      <c r="AW123" s="28"/>
      <c r="AX123" s="52">
        <f t="shared" si="155"/>
        <v>673.22250990972736</v>
      </c>
      <c r="AY123" s="52">
        <f t="shared" si="156"/>
        <v>698.74318779537055</v>
      </c>
      <c r="AZ123" s="19"/>
      <c r="BA123" s="19"/>
      <c r="BB123" s="53">
        <f t="shared" si="157"/>
        <v>4787.357973337319</v>
      </c>
      <c r="BC123" s="53">
        <f t="shared" si="158"/>
        <v>-239.36789866686595</v>
      </c>
      <c r="BD123" s="53">
        <f t="shared" si="158"/>
        <v>-20.02173655756777</v>
      </c>
      <c r="BE123" s="53">
        <f t="shared" si="159"/>
        <v>-4202.2799073178003</v>
      </c>
      <c r="BF123" s="53">
        <f t="shared" si="160"/>
        <v>325.68843079508497</v>
      </c>
      <c r="BG123" s="53">
        <f t="shared" si="161"/>
        <v>-24.865166178575258</v>
      </c>
      <c r="BH123" s="53">
        <f t="shared" si="128"/>
        <v>428.64136648035378</v>
      </c>
      <c r="BI123" s="53">
        <f t="shared" si="162"/>
        <v>729.46463109686351</v>
      </c>
    </row>
    <row r="124" spans="1:61" x14ac:dyDescent="0.2">
      <c r="A124" s="34"/>
      <c r="B124" s="89"/>
      <c r="C124" s="91"/>
      <c r="D124" s="19"/>
      <c r="E124" s="55">
        <f t="shared" si="133"/>
        <v>23</v>
      </c>
      <c r="F124" s="27">
        <f t="shared" si="129"/>
        <v>5977.7007348643347</v>
      </c>
      <c r="G124" s="27">
        <f t="shared" si="130"/>
        <v>298.88503674321674</v>
      </c>
      <c r="H124" s="28">
        <f t="shared" si="131"/>
        <v>25</v>
      </c>
      <c r="I124" s="27">
        <f t="shared" si="104"/>
        <v>250000</v>
      </c>
      <c r="J124" s="56">
        <f t="shared" si="86"/>
        <v>3.5819999999999999</v>
      </c>
      <c r="K124" s="52">
        <f t="shared" si="134"/>
        <v>895.5</v>
      </c>
      <c r="L124" s="28"/>
      <c r="M124" s="96">
        <f t="shared" si="105"/>
        <v>25.623223656035577</v>
      </c>
      <c r="N124" s="9">
        <v>0</v>
      </c>
      <c r="O124" s="30">
        <f t="shared" si="121"/>
        <v>0.80086946230271083</v>
      </c>
      <c r="P124" s="30">
        <f t="shared" si="135"/>
        <v>2.0520857351871313E-2</v>
      </c>
      <c r="Q124" s="30">
        <f t="shared" si="136"/>
        <v>0</v>
      </c>
      <c r="R124" s="30">
        <f t="shared" si="137"/>
        <v>0.78034860495083946</v>
      </c>
      <c r="S124" s="28"/>
      <c r="T124" s="52">
        <f t="shared" si="138"/>
        <v>678.5366519359718</v>
      </c>
      <c r="U124" s="52">
        <f t="shared" si="132"/>
        <v>698.8021757334767</v>
      </c>
      <c r="V124" s="19"/>
      <c r="W124" s="19"/>
      <c r="X124" s="53">
        <f t="shared" si="139"/>
        <v>4664.6904292649915</v>
      </c>
      <c r="Y124" s="53">
        <f t="shared" si="140"/>
        <v>-233.23452146324959</v>
      </c>
      <c r="Z124" s="53">
        <f t="shared" si="140"/>
        <v>-19.508715123770987</v>
      </c>
      <c r="AA124" s="53">
        <f t="shared" si="141"/>
        <v>-5130.2143379678282</v>
      </c>
      <c r="AB124" s="53">
        <f t="shared" si="142"/>
        <v>-718.26714528985758</v>
      </c>
      <c r="AC124" s="53">
        <f t="shared" si="143"/>
        <v>-22.671349518174733</v>
      </c>
      <c r="AD124" s="53">
        <f t="shared" si="123"/>
        <v>419.51063244947966</v>
      </c>
      <c r="AE124" s="53">
        <f t="shared" si="144"/>
        <v>-321.4278623585526</v>
      </c>
      <c r="AF124" s="19"/>
      <c r="AG124" s="46"/>
      <c r="AH124" s="19"/>
      <c r="AI124" s="55">
        <f t="shared" si="145"/>
        <v>23</v>
      </c>
      <c r="AJ124" s="27">
        <f t="shared" si="146"/>
        <v>5977.7007348643347</v>
      </c>
      <c r="AK124" s="27">
        <f t="shared" si="146"/>
        <v>298.88503674321674</v>
      </c>
      <c r="AL124" s="28">
        <f t="shared" si="147"/>
        <v>25</v>
      </c>
      <c r="AM124" s="27">
        <f t="shared" si="148"/>
        <v>250000</v>
      </c>
      <c r="AN124" s="56">
        <f t="shared" si="112"/>
        <v>3.5819999999999999</v>
      </c>
      <c r="AO124" s="52">
        <f t="shared" si="149"/>
        <v>895.5</v>
      </c>
      <c r="AP124" s="28"/>
      <c r="AQ124" s="9">
        <f t="shared" si="113"/>
        <v>22.256947025000244</v>
      </c>
      <c r="AR124" s="9">
        <f t="shared" si="150"/>
        <v>0</v>
      </c>
      <c r="AS124" s="30">
        <f t="shared" si="151"/>
        <v>0.82471901775788792</v>
      </c>
      <c r="AT124" s="30">
        <f t="shared" si="152"/>
        <v>1.8355727488747548E-2</v>
      </c>
      <c r="AU124" s="30">
        <f t="shared" si="153"/>
        <v>0</v>
      </c>
      <c r="AV124" s="30">
        <f t="shared" si="154"/>
        <v>0.80636329026914033</v>
      </c>
      <c r="AW124" s="28"/>
      <c r="AX124" s="52">
        <f t="shared" si="155"/>
        <v>698.74318779537055</v>
      </c>
      <c r="AY124" s="52">
        <f t="shared" si="156"/>
        <v>722.09832643601521</v>
      </c>
      <c r="AZ124" s="19"/>
      <c r="BA124" s="19"/>
      <c r="BB124" s="53">
        <f t="shared" si="157"/>
        <v>4664.6904292649915</v>
      </c>
      <c r="BC124" s="53">
        <f t="shared" si="158"/>
        <v>-233.23452146324959</v>
      </c>
      <c r="BD124" s="53">
        <f t="shared" si="158"/>
        <v>-19.508715123770987</v>
      </c>
      <c r="BE124" s="53">
        <f t="shared" si="159"/>
        <v>-4588.9318721868867</v>
      </c>
      <c r="BF124" s="53">
        <f t="shared" si="160"/>
        <v>-176.98467950891609</v>
      </c>
      <c r="BG124" s="53">
        <f t="shared" si="161"/>
        <v>-22.671349518174733</v>
      </c>
      <c r="BH124" s="53">
        <f t="shared" si="128"/>
        <v>421.16951091924102</v>
      </c>
      <c r="BI124" s="53">
        <f t="shared" si="162"/>
        <v>221.5134818921502</v>
      </c>
    </row>
    <row r="125" spans="1:61" x14ac:dyDescent="0.2">
      <c r="A125" s="34"/>
      <c r="B125" s="89"/>
      <c r="C125" s="91"/>
      <c r="D125" s="19"/>
      <c r="E125" s="55">
        <f t="shared" si="133"/>
        <v>24</v>
      </c>
      <c r="F125" s="27">
        <f t="shared" si="129"/>
        <v>5977.7007348643347</v>
      </c>
      <c r="G125" s="27">
        <f t="shared" si="130"/>
        <v>298.88503674321674</v>
      </c>
      <c r="H125" s="28">
        <f t="shared" si="131"/>
        <v>25</v>
      </c>
      <c r="I125" s="27">
        <f t="shared" si="104"/>
        <v>250000</v>
      </c>
      <c r="J125" s="56">
        <f t="shared" si="86"/>
        <v>3.7810000000000001</v>
      </c>
      <c r="K125" s="52">
        <f t="shared" si="134"/>
        <v>945.25</v>
      </c>
      <c r="L125" s="28"/>
      <c r="M125" s="96">
        <f t="shared" si="105"/>
        <v>28.637207678475217</v>
      </c>
      <c r="N125" s="9">
        <v>0</v>
      </c>
      <c r="O125" s="30">
        <f t="shared" si="121"/>
        <v>0.78034860495083946</v>
      </c>
      <c r="P125" s="30">
        <f t="shared" si="135"/>
        <v>2.2347005061585604E-2</v>
      </c>
      <c r="Q125" s="30">
        <f t="shared" si="136"/>
        <v>0</v>
      </c>
      <c r="R125" s="30">
        <f t="shared" si="137"/>
        <v>0.75800159988925386</v>
      </c>
      <c r="S125" s="28"/>
      <c r="T125" s="52">
        <f t="shared" si="138"/>
        <v>698.8021757334767</v>
      </c>
      <c r="U125" s="52">
        <f t="shared" si="132"/>
        <v>716.5010122953172</v>
      </c>
      <c r="V125" s="19"/>
      <c r="W125" s="19"/>
      <c r="X125" s="53">
        <f t="shared" si="139"/>
        <v>4531.1067206863345</v>
      </c>
      <c r="Y125" s="53">
        <f t="shared" si="140"/>
        <v>-226.55533603431672</v>
      </c>
      <c r="Z125" s="53">
        <f t="shared" si="140"/>
        <v>-18.950039997231347</v>
      </c>
      <c r="AA125" s="53">
        <f t="shared" si="141"/>
        <v>-5586.7512653964013</v>
      </c>
      <c r="AB125" s="53">
        <f t="shared" si="142"/>
        <v>-1301.1499207416146</v>
      </c>
      <c r="AC125" s="53">
        <f t="shared" si="143"/>
        <v>-20.445915337703568</v>
      </c>
      <c r="AD125" s="53">
        <f t="shared" si="123"/>
        <v>410.75598289978927</v>
      </c>
      <c r="AE125" s="53">
        <f t="shared" si="144"/>
        <v>-910.83985317952886</v>
      </c>
      <c r="AF125" s="19"/>
      <c r="AG125" s="46"/>
      <c r="AH125" s="19"/>
      <c r="AI125" s="55">
        <f t="shared" si="145"/>
        <v>24</v>
      </c>
      <c r="AJ125" s="27">
        <f t="shared" si="146"/>
        <v>5977.7007348643347</v>
      </c>
      <c r="AK125" s="27">
        <f t="shared" si="146"/>
        <v>298.88503674321674</v>
      </c>
      <c r="AL125" s="28">
        <f t="shared" si="147"/>
        <v>25</v>
      </c>
      <c r="AM125" s="27">
        <f t="shared" si="148"/>
        <v>250000</v>
      </c>
      <c r="AN125" s="56">
        <f t="shared" si="112"/>
        <v>3.7810000000000001</v>
      </c>
      <c r="AO125" s="52">
        <f t="shared" si="149"/>
        <v>945.25</v>
      </c>
      <c r="AP125" s="28"/>
      <c r="AQ125" s="9">
        <f t="shared" si="113"/>
        <v>24.874965882507851</v>
      </c>
      <c r="AR125" s="9">
        <f t="shared" si="150"/>
        <v>0</v>
      </c>
      <c r="AS125" s="30">
        <f t="shared" si="151"/>
        <v>0.80636329026914033</v>
      </c>
      <c r="AT125" s="30">
        <f t="shared" si="152"/>
        <v>2.0058259334351639E-2</v>
      </c>
      <c r="AU125" s="30">
        <f t="shared" si="153"/>
        <v>0</v>
      </c>
      <c r="AV125" s="30">
        <f t="shared" si="154"/>
        <v>0.78630503093478865</v>
      </c>
      <c r="AW125" s="28"/>
      <c r="AX125" s="52">
        <f t="shared" si="155"/>
        <v>722.09832643601521</v>
      </c>
      <c r="AY125" s="52">
        <f t="shared" si="156"/>
        <v>743.25483049110892</v>
      </c>
      <c r="AZ125" s="19"/>
      <c r="BA125" s="19"/>
      <c r="BB125" s="53">
        <f t="shared" si="157"/>
        <v>4531.1067206863345</v>
      </c>
      <c r="BC125" s="53">
        <f t="shared" si="158"/>
        <v>-226.55533603431672</v>
      </c>
      <c r="BD125" s="53">
        <f t="shared" si="158"/>
        <v>-18.950039997231347</v>
      </c>
      <c r="BE125" s="53">
        <f t="shared" si="159"/>
        <v>-5014.5648335879096</v>
      </c>
      <c r="BF125" s="53">
        <f t="shared" si="160"/>
        <v>-728.96348893312279</v>
      </c>
      <c r="BG125" s="53">
        <f t="shared" si="161"/>
        <v>-20.445915337703568</v>
      </c>
      <c r="BH125" s="53">
        <f t="shared" si="128"/>
        <v>412.66850680283039</v>
      </c>
      <c r="BI125" s="53">
        <f t="shared" si="162"/>
        <v>-336.74089746799598</v>
      </c>
    </row>
    <row r="126" spans="1:61" x14ac:dyDescent="0.2">
      <c r="A126" s="34"/>
      <c r="B126" s="89"/>
      <c r="C126" s="91"/>
      <c r="D126" s="19"/>
      <c r="E126" s="55">
        <f t="shared" si="133"/>
        <v>25</v>
      </c>
      <c r="F126" s="27">
        <f t="shared" si="129"/>
        <v>5977.7007348643347</v>
      </c>
      <c r="G126" s="27">
        <f t="shared" si="130"/>
        <v>298.88503674321674</v>
      </c>
      <c r="H126" s="28">
        <f t="shared" si="131"/>
        <v>25</v>
      </c>
      <c r="I126" s="27">
        <f t="shared" si="104"/>
        <v>250000</v>
      </c>
      <c r="J126" s="56">
        <f t="shared" si="86"/>
        <v>3.9830000000000001</v>
      </c>
      <c r="K126" s="52">
        <f t="shared" si="134"/>
        <v>995.75</v>
      </c>
      <c r="L126" s="28"/>
      <c r="M126" s="96">
        <f t="shared" si="105"/>
        <v>32.079455446734435</v>
      </c>
      <c r="N126" s="9">
        <v>0</v>
      </c>
      <c r="O126" s="30">
        <f t="shared" si="121"/>
        <v>0.75800159988925386</v>
      </c>
      <c r="P126" s="30">
        <f t="shared" si="135"/>
        <v>2.4316278552200744E-2</v>
      </c>
      <c r="Q126" s="30">
        <f t="shared" si="136"/>
        <v>0</v>
      </c>
      <c r="R126" s="30">
        <f t="shared" si="137"/>
        <v>0.73368532133705311</v>
      </c>
      <c r="S126" s="28"/>
      <c r="T126" s="52">
        <f t="shared" si="138"/>
        <v>716.5010122953172</v>
      </c>
      <c r="U126" s="52">
        <f t="shared" si="132"/>
        <v>730.56715872137067</v>
      </c>
      <c r="V126" s="19"/>
      <c r="W126" s="19"/>
      <c r="X126" s="53">
        <f t="shared" si="139"/>
        <v>4385.751284515678</v>
      </c>
      <c r="Y126" s="53">
        <f t="shared" si="140"/>
        <v>-219.28756422578391</v>
      </c>
      <c r="Z126" s="53">
        <f t="shared" si="140"/>
        <v>-18.342133033426329</v>
      </c>
      <c r="AA126" s="53">
        <f t="shared" si="141"/>
        <v>-6079.0696380501859</v>
      </c>
      <c r="AB126" s="53">
        <f t="shared" si="142"/>
        <v>-1930.9480507937187</v>
      </c>
      <c r="AC126" s="53">
        <f t="shared" si="143"/>
        <v>-17.155574259943517</v>
      </c>
      <c r="AD126" s="53">
        <f t="shared" si="123"/>
        <v>400.87252559531515</v>
      </c>
      <c r="AE126" s="53">
        <f t="shared" si="144"/>
        <v>-1547.231099458347</v>
      </c>
      <c r="AF126" s="19"/>
      <c r="AG126" s="46"/>
      <c r="AH126" s="19"/>
      <c r="AI126" s="55">
        <f t="shared" si="145"/>
        <v>25</v>
      </c>
      <c r="AJ126" s="27">
        <f t="shared" si="146"/>
        <v>5977.7007348643347</v>
      </c>
      <c r="AK126" s="27">
        <f t="shared" si="146"/>
        <v>298.88503674321674</v>
      </c>
      <c r="AL126" s="28">
        <f t="shared" si="147"/>
        <v>25</v>
      </c>
      <c r="AM126" s="27">
        <f t="shared" si="148"/>
        <v>250000</v>
      </c>
      <c r="AN126" s="56">
        <f t="shared" si="112"/>
        <v>3.9830000000000001</v>
      </c>
      <c r="AO126" s="52">
        <f t="shared" si="149"/>
        <v>995.75</v>
      </c>
      <c r="AP126" s="28"/>
      <c r="AQ126" s="9">
        <f t="shared" si="113"/>
        <v>27.864984907964246</v>
      </c>
      <c r="AR126" s="9">
        <f t="shared" si="150"/>
        <v>0</v>
      </c>
      <c r="AS126" s="30">
        <f t="shared" si="151"/>
        <v>0.78630503093478865</v>
      </c>
      <c r="AT126" s="30">
        <f t="shared" si="152"/>
        <v>2.1910377820054245E-2</v>
      </c>
      <c r="AU126" s="30">
        <f t="shared" si="153"/>
        <v>0</v>
      </c>
      <c r="AV126" s="30">
        <f t="shared" si="154"/>
        <v>0.76439465311473442</v>
      </c>
      <c r="AW126" s="28"/>
      <c r="AX126" s="52">
        <f t="shared" si="155"/>
        <v>743.25483049110892</v>
      </c>
      <c r="AY126" s="52">
        <f t="shared" si="156"/>
        <v>761.14597583899683</v>
      </c>
      <c r="AZ126" s="19"/>
      <c r="BA126" s="19"/>
      <c r="BB126" s="53">
        <f t="shared" si="157"/>
        <v>4385.751284515678</v>
      </c>
      <c r="BC126" s="53">
        <f t="shared" si="158"/>
        <v>-219.28756422578391</v>
      </c>
      <c r="BD126" s="53">
        <f t="shared" si="158"/>
        <v>-18.342133033426329</v>
      </c>
      <c r="BE126" s="53">
        <f t="shared" si="159"/>
        <v>-5477.5944550135609</v>
      </c>
      <c r="BF126" s="53">
        <f t="shared" si="160"/>
        <v>-1329.4728677570938</v>
      </c>
      <c r="BG126" s="53">
        <f t="shared" si="161"/>
        <v>-17.155574259943517</v>
      </c>
      <c r="BH126" s="53">
        <f t="shared" si="128"/>
        <v>403.06891063121253</v>
      </c>
      <c r="BI126" s="53">
        <f t="shared" si="162"/>
        <v>-943.55953138582481</v>
      </c>
    </row>
    <row r="127" spans="1:61" x14ac:dyDescent="0.2">
      <c r="A127" s="34"/>
      <c r="B127" s="89"/>
      <c r="C127" s="91"/>
      <c r="D127" s="19"/>
      <c r="E127" s="55">
        <f t="shared" si="133"/>
        <v>26</v>
      </c>
      <c r="F127" s="27">
        <f t="shared" si="129"/>
        <v>5977.7007348643347</v>
      </c>
      <c r="G127" s="27">
        <f t="shared" si="130"/>
        <v>298.88503674321674</v>
      </c>
      <c r="H127" s="28">
        <f t="shared" si="131"/>
        <v>25</v>
      </c>
      <c r="I127" s="27">
        <f t="shared" si="104"/>
        <v>250000</v>
      </c>
      <c r="J127" s="56">
        <f t="shared" si="86"/>
        <v>4.1900000000000004</v>
      </c>
      <c r="K127" s="52">
        <f t="shared" si="134"/>
        <v>1047.5000000000002</v>
      </c>
      <c r="L127" s="28"/>
      <c r="M127" s="96">
        <f t="shared" si="105"/>
        <v>35.983846857204576</v>
      </c>
      <c r="N127" s="9">
        <v>0</v>
      </c>
      <c r="O127" s="30">
        <f t="shared" si="121"/>
        <v>0.73368532133705311</v>
      </c>
      <c r="P127" s="30">
        <f t="shared" si="135"/>
        <v>2.6400820244371449E-2</v>
      </c>
      <c r="Q127" s="30">
        <f t="shared" si="136"/>
        <v>0</v>
      </c>
      <c r="R127" s="30">
        <f t="shared" si="137"/>
        <v>0.70728450109268171</v>
      </c>
      <c r="S127" s="28"/>
      <c r="T127" s="52">
        <f t="shared" si="138"/>
        <v>730.56715872137067</v>
      </c>
      <c r="U127" s="52">
        <f t="shared" si="132"/>
        <v>740.88051489458428</v>
      </c>
      <c r="V127" s="19"/>
      <c r="W127" s="19"/>
      <c r="X127" s="53">
        <f t="shared" si="139"/>
        <v>4227.9350819398778</v>
      </c>
      <c r="Y127" s="53">
        <f t="shared" si="140"/>
        <v>-211.3967540969939</v>
      </c>
      <c r="Z127" s="53">
        <f t="shared" si="140"/>
        <v>-17.682112527317042</v>
      </c>
      <c r="AA127" s="53">
        <f t="shared" si="141"/>
        <v>-6600.2050610928618</v>
      </c>
      <c r="AB127" s="53">
        <f t="shared" si="142"/>
        <v>-2601.3488457772951</v>
      </c>
      <c r="AC127" s="53">
        <f t="shared" si="143"/>
        <v>-13.75528101083856</v>
      </c>
      <c r="AD127" s="53">
        <f t="shared" si="123"/>
        <v>389.71900676802227</v>
      </c>
      <c r="AE127" s="53">
        <f t="shared" si="144"/>
        <v>-2225.3851200201116</v>
      </c>
      <c r="AF127" s="19"/>
      <c r="AG127" s="46"/>
      <c r="AH127" s="19"/>
      <c r="AI127" s="55">
        <f t="shared" si="145"/>
        <v>26</v>
      </c>
      <c r="AJ127" s="27">
        <f t="shared" si="146"/>
        <v>5977.7007348643347</v>
      </c>
      <c r="AK127" s="27">
        <f t="shared" si="146"/>
        <v>298.88503674321674</v>
      </c>
      <c r="AL127" s="28">
        <f t="shared" si="147"/>
        <v>25</v>
      </c>
      <c r="AM127" s="27">
        <f t="shared" si="148"/>
        <v>250000</v>
      </c>
      <c r="AN127" s="56">
        <f t="shared" si="112"/>
        <v>4.1900000000000004</v>
      </c>
      <c r="AO127" s="52">
        <f t="shared" si="149"/>
        <v>1047.5000000000002</v>
      </c>
      <c r="AP127" s="28"/>
      <c r="AQ127" s="9">
        <f t="shared" si="113"/>
        <v>31.25643299249246</v>
      </c>
      <c r="AR127" s="9">
        <f t="shared" si="150"/>
        <v>0</v>
      </c>
      <c r="AS127" s="30">
        <f t="shared" si="151"/>
        <v>0.76439465311473442</v>
      </c>
      <c r="AT127" s="30">
        <f t="shared" si="152"/>
        <v>2.3892250254900216E-2</v>
      </c>
      <c r="AU127" s="30">
        <f t="shared" si="153"/>
        <v>0</v>
      </c>
      <c r="AV127" s="30">
        <f t="shared" si="154"/>
        <v>0.74050240285983415</v>
      </c>
      <c r="AW127" s="28"/>
      <c r="AX127" s="52">
        <f t="shared" si="155"/>
        <v>761.14597583899683</v>
      </c>
      <c r="AY127" s="52">
        <f t="shared" si="156"/>
        <v>775.67626699567643</v>
      </c>
      <c r="AZ127" s="19"/>
      <c r="BA127" s="19"/>
      <c r="BB127" s="53">
        <f t="shared" si="157"/>
        <v>4227.9350819398778</v>
      </c>
      <c r="BC127" s="53">
        <f t="shared" si="158"/>
        <v>-211.3967540969939</v>
      </c>
      <c r="BD127" s="53">
        <f t="shared" si="158"/>
        <v>-17.682112527317042</v>
      </c>
      <c r="BE127" s="53">
        <f t="shared" si="159"/>
        <v>-5973.0625637250541</v>
      </c>
      <c r="BF127" s="53">
        <f t="shared" si="160"/>
        <v>-1974.2063484094874</v>
      </c>
      <c r="BG127" s="53">
        <f t="shared" si="161"/>
        <v>-13.75528101083856</v>
      </c>
      <c r="BH127" s="53">
        <f t="shared" si="128"/>
        <v>392.22940942685324</v>
      </c>
      <c r="BI127" s="53">
        <f t="shared" si="162"/>
        <v>-1595.7322199934729</v>
      </c>
    </row>
    <row r="128" spans="1:61" x14ac:dyDescent="0.2">
      <c r="A128" s="34"/>
      <c r="B128" s="89"/>
      <c r="C128" s="91"/>
      <c r="D128" s="19"/>
      <c r="E128" s="55">
        <f t="shared" si="133"/>
        <v>27</v>
      </c>
      <c r="F128" s="27">
        <f t="shared" si="129"/>
        <v>5977.7007348643347</v>
      </c>
      <c r="G128" s="27">
        <f t="shared" si="130"/>
        <v>298.88503674321674</v>
      </c>
      <c r="H128" s="28">
        <f t="shared" si="131"/>
        <v>25</v>
      </c>
      <c r="I128" s="27">
        <f t="shared" si="104"/>
        <v>250000</v>
      </c>
      <c r="J128" s="56">
        <f t="shared" si="86"/>
        <v>4.4009999999999998</v>
      </c>
      <c r="K128" s="52">
        <f t="shared" si="134"/>
        <v>1100.25</v>
      </c>
      <c r="L128" s="28"/>
      <c r="M128" s="96">
        <f t="shared" si="105"/>
        <v>40.388565248208387</v>
      </c>
      <c r="N128" s="9">
        <v>0</v>
      </c>
      <c r="O128" s="30">
        <f t="shared" si="121"/>
        <v>0.70728450109268171</v>
      </c>
      <c r="P128" s="30">
        <f t="shared" si="135"/>
        <v>2.8566206221428293E-2</v>
      </c>
      <c r="Q128" s="30">
        <f t="shared" si="136"/>
        <v>0</v>
      </c>
      <c r="R128" s="30">
        <f t="shared" si="137"/>
        <v>0.67871829487125346</v>
      </c>
      <c r="S128" s="28"/>
      <c r="T128" s="52">
        <f t="shared" si="138"/>
        <v>740.88051489458428</v>
      </c>
      <c r="U128" s="52">
        <f t="shared" si="132"/>
        <v>746.75980393209659</v>
      </c>
      <c r="V128" s="19"/>
      <c r="W128" s="19"/>
      <c r="X128" s="53">
        <f t="shared" si="139"/>
        <v>4057.17485001776</v>
      </c>
      <c r="Y128" s="53">
        <f t="shared" si="140"/>
        <v>-202.85874250088801</v>
      </c>
      <c r="Z128" s="53">
        <f t="shared" si="140"/>
        <v>-16.967957371781335</v>
      </c>
      <c r="AA128" s="53">
        <f t="shared" si="141"/>
        <v>-7141.5515553570731</v>
      </c>
      <c r="AB128" s="53">
        <f t="shared" si="142"/>
        <v>-3304.2034052119825</v>
      </c>
      <c r="AC128" s="53">
        <f t="shared" si="143"/>
        <v>-9.6543982266598096</v>
      </c>
      <c r="AD128" s="53">
        <f t="shared" si="123"/>
        <v>377.24787634455771</v>
      </c>
      <c r="AE128" s="53">
        <f t="shared" si="144"/>
        <v>-2936.6099270940845</v>
      </c>
      <c r="AF128" s="19"/>
      <c r="AG128" s="46"/>
      <c r="AH128" s="19"/>
      <c r="AI128" s="55">
        <f t="shared" si="145"/>
        <v>27</v>
      </c>
      <c r="AJ128" s="27">
        <f t="shared" si="146"/>
        <v>5977.7007348643347</v>
      </c>
      <c r="AK128" s="27">
        <f t="shared" si="146"/>
        <v>298.88503674321674</v>
      </c>
      <c r="AL128" s="28">
        <f t="shared" si="147"/>
        <v>25</v>
      </c>
      <c r="AM128" s="27">
        <f t="shared" si="148"/>
        <v>250000</v>
      </c>
      <c r="AN128" s="56">
        <f t="shared" si="112"/>
        <v>4.4009999999999998</v>
      </c>
      <c r="AO128" s="52">
        <f t="shared" si="149"/>
        <v>1100.25</v>
      </c>
      <c r="AP128" s="28"/>
      <c r="AQ128" s="9">
        <f t="shared" si="113"/>
        <v>35.082477100159757</v>
      </c>
      <c r="AR128" s="9">
        <f t="shared" si="150"/>
        <v>0</v>
      </c>
      <c r="AS128" s="30">
        <f t="shared" si="151"/>
        <v>0.74050240285983415</v>
      </c>
      <c r="AT128" s="30">
        <f t="shared" si="152"/>
        <v>2.5978658590943407E-2</v>
      </c>
      <c r="AU128" s="30">
        <f t="shared" si="153"/>
        <v>0</v>
      </c>
      <c r="AV128" s="30">
        <f t="shared" si="154"/>
        <v>0.71452374426889076</v>
      </c>
      <c r="AW128" s="28"/>
      <c r="AX128" s="52">
        <f t="shared" si="155"/>
        <v>775.67626699567643</v>
      </c>
      <c r="AY128" s="52">
        <f t="shared" si="156"/>
        <v>786.15474963184704</v>
      </c>
      <c r="AZ128" s="19"/>
      <c r="BA128" s="19"/>
      <c r="BB128" s="53">
        <f t="shared" si="157"/>
        <v>4057.17485001776</v>
      </c>
      <c r="BC128" s="53">
        <f t="shared" si="158"/>
        <v>-202.85874250088801</v>
      </c>
      <c r="BD128" s="53">
        <f t="shared" si="158"/>
        <v>-16.967957371781335</v>
      </c>
      <c r="BE128" s="53">
        <f t="shared" si="159"/>
        <v>-6494.6646477358518</v>
      </c>
      <c r="BF128" s="53">
        <f t="shared" si="160"/>
        <v>-2657.3164975907612</v>
      </c>
      <c r="BG128" s="53">
        <f t="shared" si="161"/>
        <v>-9.6543982266598096</v>
      </c>
      <c r="BH128" s="53">
        <f t="shared" si="128"/>
        <v>380.10447306164446</v>
      </c>
      <c r="BI128" s="53">
        <f t="shared" si="162"/>
        <v>-2286.8664227557765</v>
      </c>
    </row>
    <row r="129" spans="1:61" x14ac:dyDescent="0.2">
      <c r="A129" s="34"/>
      <c r="B129" s="89"/>
      <c r="C129" s="91"/>
      <c r="D129" s="19"/>
      <c r="E129" s="55">
        <f t="shared" si="133"/>
        <v>28</v>
      </c>
      <c r="F129" s="27">
        <f t="shared" si="129"/>
        <v>5977.7007348643347</v>
      </c>
      <c r="G129" s="27">
        <f t="shared" si="130"/>
        <v>298.88503674321674</v>
      </c>
      <c r="H129" s="28">
        <f t="shared" si="131"/>
        <v>25</v>
      </c>
      <c r="I129" s="27">
        <f t="shared" si="104"/>
        <v>250000</v>
      </c>
      <c r="J129" s="56">
        <f t="shared" si="86"/>
        <v>4.6159999999999997</v>
      </c>
      <c r="K129" s="52">
        <f t="shared" si="134"/>
        <v>1154</v>
      </c>
      <c r="L129" s="28"/>
      <c r="M129" s="96">
        <f t="shared" si="105"/>
        <v>45.350819239364668</v>
      </c>
      <c r="N129" s="9">
        <v>0</v>
      </c>
      <c r="O129" s="30">
        <f t="shared" si="121"/>
        <v>0.67871829487125346</v>
      </c>
      <c r="P129" s="30">
        <f t="shared" si="135"/>
        <v>3.0780430705156021E-2</v>
      </c>
      <c r="Q129" s="30">
        <f t="shared" si="136"/>
        <v>0</v>
      </c>
      <c r="R129" s="30">
        <f t="shared" si="137"/>
        <v>0.64793786416609744</v>
      </c>
      <c r="S129" s="28"/>
      <c r="T129" s="52">
        <f t="shared" si="138"/>
        <v>746.75980393209659</v>
      </c>
      <c r="U129" s="52">
        <f t="shared" si="132"/>
        <v>747.7202952476764</v>
      </c>
      <c r="V129" s="19"/>
      <c r="W129" s="19"/>
      <c r="X129" s="53">
        <f t="shared" si="139"/>
        <v>3873.1786467721081</v>
      </c>
      <c r="Y129" s="53">
        <f t="shared" si="140"/>
        <v>-193.65893233860541</v>
      </c>
      <c r="Z129" s="53">
        <f t="shared" si="140"/>
        <v>-16.198446604152437</v>
      </c>
      <c r="AA129" s="53">
        <f t="shared" si="141"/>
        <v>-7695.1076762890052</v>
      </c>
      <c r="AB129" s="53">
        <f t="shared" si="142"/>
        <v>-4031.7864084596554</v>
      </c>
      <c r="AC129" s="53">
        <f t="shared" si="143"/>
        <v>-5.0511399542034763</v>
      </c>
      <c r="AD129" s="53">
        <f t="shared" si="123"/>
        <v>363.38043518463382</v>
      </c>
      <c r="AE129" s="53">
        <f t="shared" si="144"/>
        <v>-3673.4571132292249</v>
      </c>
      <c r="AF129" s="19"/>
      <c r="AG129" s="46"/>
      <c r="AH129" s="19"/>
      <c r="AI129" s="55">
        <f t="shared" si="145"/>
        <v>28</v>
      </c>
      <c r="AJ129" s="27">
        <f t="shared" si="146"/>
        <v>5977.7007348643347</v>
      </c>
      <c r="AK129" s="27">
        <f t="shared" si="146"/>
        <v>298.88503674321674</v>
      </c>
      <c r="AL129" s="28">
        <f t="shared" si="147"/>
        <v>25</v>
      </c>
      <c r="AM129" s="27">
        <f t="shared" si="148"/>
        <v>250000</v>
      </c>
      <c r="AN129" s="56">
        <f t="shared" si="112"/>
        <v>4.6159999999999997</v>
      </c>
      <c r="AO129" s="52">
        <f t="shared" si="149"/>
        <v>1154</v>
      </c>
      <c r="AP129" s="28"/>
      <c r="AQ129" s="9">
        <f t="shared" si="113"/>
        <v>39.392810010973889</v>
      </c>
      <c r="AR129" s="9">
        <f t="shared" si="150"/>
        <v>0</v>
      </c>
      <c r="AS129" s="30">
        <f t="shared" si="151"/>
        <v>0.71452374426889076</v>
      </c>
      <c r="AT129" s="30">
        <f t="shared" si="152"/>
        <v>2.8147098106314109E-2</v>
      </c>
      <c r="AU129" s="30">
        <f t="shared" si="153"/>
        <v>0</v>
      </c>
      <c r="AV129" s="30">
        <f t="shared" si="154"/>
        <v>0.68637664616257665</v>
      </c>
      <c r="AW129" s="28"/>
      <c r="AX129" s="52">
        <f t="shared" si="155"/>
        <v>786.15474963184704</v>
      </c>
      <c r="AY129" s="52">
        <f t="shared" si="156"/>
        <v>792.07864967161345</v>
      </c>
      <c r="AZ129" s="19"/>
      <c r="BA129" s="19"/>
      <c r="BB129" s="53">
        <f t="shared" si="157"/>
        <v>3873.1786467721081</v>
      </c>
      <c r="BC129" s="53">
        <f t="shared" si="158"/>
        <v>-193.65893233860541</v>
      </c>
      <c r="BD129" s="53">
        <f t="shared" si="158"/>
        <v>-16.198446604152437</v>
      </c>
      <c r="BE129" s="53">
        <f t="shared" si="159"/>
        <v>-7036.774526578527</v>
      </c>
      <c r="BF129" s="53">
        <f t="shared" si="160"/>
        <v>-3373.4532587491772</v>
      </c>
      <c r="BG129" s="53">
        <f t="shared" si="161"/>
        <v>-5.0511399542034763</v>
      </c>
      <c r="BH129" s="53">
        <f t="shared" si="128"/>
        <v>366.61460791436144</v>
      </c>
      <c r="BI129" s="53">
        <f t="shared" si="162"/>
        <v>-3011.8897907890191</v>
      </c>
    </row>
    <row r="130" spans="1:61" x14ac:dyDescent="0.2">
      <c r="A130" s="34"/>
      <c r="B130" s="89"/>
      <c r="C130" s="91"/>
      <c r="D130" s="19"/>
      <c r="E130" s="55">
        <f t="shared" si="133"/>
        <v>29</v>
      </c>
      <c r="F130" s="27">
        <f t="shared" si="129"/>
        <v>5977.7007348643347</v>
      </c>
      <c r="G130" s="27">
        <f t="shared" si="130"/>
        <v>298.88503674321674</v>
      </c>
      <c r="H130" s="28">
        <f t="shared" si="131"/>
        <v>25</v>
      </c>
      <c r="I130" s="27">
        <f t="shared" si="104"/>
        <v>250000</v>
      </c>
      <c r="J130" s="56">
        <f t="shared" si="86"/>
        <v>4.8330000000000002</v>
      </c>
      <c r="K130" s="52">
        <f t="shared" si="134"/>
        <v>1208.25</v>
      </c>
      <c r="L130" s="28"/>
      <c r="M130" s="96">
        <f t="shared" si="105"/>
        <v>50.932973429504443</v>
      </c>
      <c r="N130" s="9">
        <v>0</v>
      </c>
      <c r="O130" s="30">
        <f t="shared" si="121"/>
        <v>0.64793786416609744</v>
      </c>
      <c r="P130" s="30">
        <f t="shared" si="135"/>
        <v>3.3001402019541701E-2</v>
      </c>
      <c r="Q130" s="30">
        <f t="shared" si="136"/>
        <v>0</v>
      </c>
      <c r="R130" s="30">
        <f t="shared" si="137"/>
        <v>0.61493646214655573</v>
      </c>
      <c r="S130" s="28"/>
      <c r="T130" s="52">
        <f t="shared" si="138"/>
        <v>747.7202952476764</v>
      </c>
      <c r="U130" s="52">
        <f t="shared" si="132"/>
        <v>742.99698038857593</v>
      </c>
      <c r="V130" s="19"/>
      <c r="W130" s="19"/>
      <c r="X130" s="53">
        <f t="shared" si="139"/>
        <v>3675.9061416683403</v>
      </c>
      <c r="Y130" s="53">
        <f t="shared" si="140"/>
        <v>-183.79530708341701</v>
      </c>
      <c r="Z130" s="53">
        <f t="shared" si="140"/>
        <v>-15.373411553663892</v>
      </c>
      <c r="AA130" s="53">
        <f t="shared" si="141"/>
        <v>-8250.3505048854258</v>
      </c>
      <c r="AB130" s="53">
        <f t="shared" si="142"/>
        <v>-4773.613081854166</v>
      </c>
      <c r="AC130" s="53">
        <f t="shared" si="143"/>
        <v>0.36998790273923277</v>
      </c>
      <c r="AD130" s="53">
        <f t="shared" si="123"/>
        <v>348.07374334931728</v>
      </c>
      <c r="AE130" s="53">
        <f t="shared" si="144"/>
        <v>-4425.1693506021093</v>
      </c>
      <c r="AF130" s="19"/>
      <c r="AG130" s="46"/>
      <c r="AH130" s="19"/>
      <c r="AI130" s="55">
        <f t="shared" si="145"/>
        <v>29</v>
      </c>
      <c r="AJ130" s="27">
        <f t="shared" si="146"/>
        <v>5977.7007348643347</v>
      </c>
      <c r="AK130" s="27">
        <f t="shared" si="146"/>
        <v>298.88503674321674</v>
      </c>
      <c r="AL130" s="28">
        <f t="shared" si="147"/>
        <v>25</v>
      </c>
      <c r="AM130" s="27">
        <f t="shared" si="148"/>
        <v>250000</v>
      </c>
      <c r="AN130" s="56">
        <f t="shared" si="112"/>
        <v>4.8330000000000002</v>
      </c>
      <c r="AO130" s="52">
        <f t="shared" si="149"/>
        <v>1208.25</v>
      </c>
      <c r="AP130" s="28"/>
      <c r="AQ130" s="9">
        <f t="shared" si="113"/>
        <v>44.241603112229861</v>
      </c>
      <c r="AR130" s="9">
        <f t="shared" si="150"/>
        <v>0</v>
      </c>
      <c r="AS130" s="30">
        <f t="shared" si="151"/>
        <v>0.68637664616257665</v>
      </c>
      <c r="AT130" s="30">
        <f t="shared" si="152"/>
        <v>3.0366403165028148E-2</v>
      </c>
      <c r="AU130" s="30">
        <f t="shared" si="153"/>
        <v>0</v>
      </c>
      <c r="AV130" s="30">
        <f t="shared" si="154"/>
        <v>0.65601024299754851</v>
      </c>
      <c r="AW130" s="28"/>
      <c r="AX130" s="52">
        <f t="shared" si="155"/>
        <v>792.07864967161345</v>
      </c>
      <c r="AY130" s="52">
        <f t="shared" si="156"/>
        <v>792.62437610178802</v>
      </c>
      <c r="AZ130" s="19"/>
      <c r="BA130" s="19"/>
      <c r="BB130" s="53">
        <f t="shared" si="157"/>
        <v>3675.9061416683403</v>
      </c>
      <c r="BC130" s="53">
        <f t="shared" si="158"/>
        <v>-183.79530708341701</v>
      </c>
      <c r="BD130" s="53">
        <f t="shared" si="158"/>
        <v>-15.373411553663892</v>
      </c>
      <c r="BE130" s="53">
        <f t="shared" si="159"/>
        <v>-7591.6007912570367</v>
      </c>
      <c r="BF130" s="53">
        <f t="shared" si="160"/>
        <v>-4114.8633682257769</v>
      </c>
      <c r="BG130" s="53">
        <f t="shared" si="161"/>
        <v>0.36998790273923277</v>
      </c>
      <c r="BH130" s="53">
        <f t="shared" si="128"/>
        <v>351.71539274533109</v>
      </c>
      <c r="BI130" s="53">
        <f t="shared" si="162"/>
        <v>-3762.7779875777069</v>
      </c>
    </row>
    <row r="131" spans="1:61" x14ac:dyDescent="0.2">
      <c r="A131" s="34"/>
      <c r="B131" s="89"/>
      <c r="C131" s="91"/>
      <c r="D131" s="19"/>
      <c r="E131" s="55">
        <f t="shared" si="133"/>
        <v>30</v>
      </c>
      <c r="F131" s="27">
        <f t="shared" si="129"/>
        <v>5977.7007348643347</v>
      </c>
      <c r="G131" s="27">
        <f t="shared" si="130"/>
        <v>298.88503674321674</v>
      </c>
      <c r="H131" s="28">
        <f t="shared" si="131"/>
        <v>25</v>
      </c>
      <c r="I131" s="27">
        <f t="shared" si="104"/>
        <v>250000</v>
      </c>
      <c r="J131" s="56">
        <f t="shared" si="86"/>
        <v>5.0529999999999999</v>
      </c>
      <c r="K131" s="52">
        <f t="shared" si="134"/>
        <v>1263.25</v>
      </c>
      <c r="L131" s="28"/>
      <c r="M131" s="96">
        <f t="shared" si="105"/>
        <v>57.198201384599741</v>
      </c>
      <c r="N131" s="9">
        <v>0</v>
      </c>
      <c r="O131" s="30">
        <f t="shared" si="121"/>
        <v>0.61493646214655573</v>
      </c>
      <c r="P131" s="30">
        <f t="shared" si="135"/>
        <v>3.5173259600591991E-2</v>
      </c>
      <c r="Q131" s="30">
        <f t="shared" si="136"/>
        <v>0</v>
      </c>
      <c r="R131" s="30">
        <f t="shared" si="137"/>
        <v>0.5797632025459637</v>
      </c>
      <c r="S131" s="28"/>
      <c r="T131" s="52">
        <f t="shared" si="138"/>
        <v>742.99698038857593</v>
      </c>
      <c r="U131" s="52">
        <f t="shared" si="132"/>
        <v>732.38586561618865</v>
      </c>
      <c r="V131" s="19"/>
      <c r="W131" s="19"/>
      <c r="X131" s="53">
        <f t="shared" si="139"/>
        <v>3465.6509219063073</v>
      </c>
      <c r="Y131" s="53">
        <f t="shared" si="140"/>
        <v>-173.28254609531538</v>
      </c>
      <c r="Z131" s="53">
        <f t="shared" si="140"/>
        <v>-14.494080063649092</v>
      </c>
      <c r="AA131" s="53">
        <f t="shared" si="141"/>
        <v>-8793.3149001479978</v>
      </c>
      <c r="AB131" s="53">
        <f t="shared" si="142"/>
        <v>-5515.4406044006555</v>
      </c>
      <c r="AC131" s="53">
        <f t="shared" si="143"/>
        <v>6.0524385720507334</v>
      </c>
      <c r="AD131" s="53">
        <f t="shared" si="123"/>
        <v>331.28789385769539</v>
      </c>
      <c r="AE131" s="53">
        <f t="shared" si="144"/>
        <v>-5178.1002719709095</v>
      </c>
      <c r="AF131" s="19"/>
      <c r="AG131" s="46"/>
      <c r="AH131" s="19"/>
      <c r="AI131" s="55">
        <f t="shared" si="145"/>
        <v>30</v>
      </c>
      <c r="AJ131" s="27">
        <f t="shared" si="146"/>
        <v>5977.7007348643347</v>
      </c>
      <c r="AK131" s="27">
        <f t="shared" si="146"/>
        <v>298.88503674321674</v>
      </c>
      <c r="AL131" s="28">
        <f t="shared" si="147"/>
        <v>25</v>
      </c>
      <c r="AM131" s="27">
        <f t="shared" si="148"/>
        <v>250000</v>
      </c>
      <c r="AN131" s="56">
        <f t="shared" si="112"/>
        <v>5.0529999999999999</v>
      </c>
      <c r="AO131" s="52">
        <f t="shared" si="149"/>
        <v>1263.25</v>
      </c>
      <c r="AP131" s="28"/>
      <c r="AQ131" s="9">
        <f t="shared" si="113"/>
        <v>49.683730479496553</v>
      </c>
      <c r="AR131" s="9">
        <f t="shared" si="150"/>
        <v>0</v>
      </c>
      <c r="AS131" s="30">
        <f t="shared" si="151"/>
        <v>0.65601024299754851</v>
      </c>
      <c r="AT131" s="30">
        <f t="shared" si="152"/>
        <v>3.2593036104879236E-2</v>
      </c>
      <c r="AU131" s="30">
        <f t="shared" si="153"/>
        <v>0</v>
      </c>
      <c r="AV131" s="30">
        <f t="shared" si="154"/>
        <v>0.62341720689266933</v>
      </c>
      <c r="AW131" s="28"/>
      <c r="AX131" s="52">
        <f t="shared" si="155"/>
        <v>792.62437610178802</v>
      </c>
      <c r="AY131" s="52">
        <f t="shared" si="156"/>
        <v>787.53178660716458</v>
      </c>
      <c r="AZ131" s="19"/>
      <c r="BA131" s="19"/>
      <c r="BB131" s="53">
        <f t="shared" si="157"/>
        <v>3465.6509219063073</v>
      </c>
      <c r="BC131" s="53">
        <f t="shared" si="158"/>
        <v>-173.28254609531538</v>
      </c>
      <c r="BD131" s="53">
        <f t="shared" si="158"/>
        <v>-14.494080063649092</v>
      </c>
      <c r="BE131" s="53">
        <f t="shared" si="159"/>
        <v>-8148.2590262198091</v>
      </c>
      <c r="BF131" s="53">
        <f t="shared" si="160"/>
        <v>-4870.3847304724659</v>
      </c>
      <c r="BG131" s="53">
        <f t="shared" si="161"/>
        <v>6.0524385720507334</v>
      </c>
      <c r="BH131" s="53">
        <f t="shared" si="128"/>
        <v>335.36211117192539</v>
      </c>
      <c r="BI131" s="53">
        <f t="shared" si="162"/>
        <v>-4528.9701807284891</v>
      </c>
    </row>
    <row r="132" spans="1:61" x14ac:dyDescent="0.2">
      <c r="A132" s="34"/>
      <c r="B132" s="89"/>
      <c r="C132" s="91"/>
      <c r="D132" s="19"/>
      <c r="E132" s="55">
        <f t="shared" si="133"/>
        <v>31</v>
      </c>
      <c r="F132" s="27">
        <f t="shared" si="129"/>
        <v>5977.7007348643347</v>
      </c>
      <c r="G132" s="27">
        <f t="shared" si="130"/>
        <v>298.88503674321674</v>
      </c>
      <c r="H132" s="28">
        <f t="shared" si="131"/>
        <v>25</v>
      </c>
      <c r="I132" s="27">
        <f t="shared" si="104"/>
        <v>250000</v>
      </c>
      <c r="J132" s="56">
        <f t="shared" si="86"/>
        <v>5.2750000000000004</v>
      </c>
      <c r="K132" s="52">
        <f t="shared" si="134"/>
        <v>1318.75</v>
      </c>
      <c r="L132" s="28"/>
      <c r="M132" s="96">
        <f t="shared" si="105"/>
        <v>64.179283812147389</v>
      </c>
      <c r="N132" s="9">
        <v>0</v>
      </c>
      <c r="O132" s="30">
        <f t="shared" si="121"/>
        <v>0.5797632025459637</v>
      </c>
      <c r="P132" s="30">
        <f t="shared" si="135"/>
        <v>3.7208787120036897E-2</v>
      </c>
      <c r="Q132" s="30">
        <f t="shared" si="136"/>
        <v>0</v>
      </c>
      <c r="R132" s="30">
        <f t="shared" si="137"/>
        <v>0.54255441542592675</v>
      </c>
      <c r="S132" s="28"/>
      <c r="T132" s="52">
        <f t="shared" si="138"/>
        <v>732.38586561618865</v>
      </c>
      <c r="U132" s="52">
        <f t="shared" si="132"/>
        <v>715.49363534294093</v>
      </c>
      <c r="V132" s="19"/>
      <c r="W132" s="19"/>
      <c r="X132" s="53">
        <f t="shared" si="139"/>
        <v>3243.2279277954517</v>
      </c>
      <c r="Y132" s="53">
        <f t="shared" si="140"/>
        <v>-162.16139638977259</v>
      </c>
      <c r="Z132" s="53">
        <f t="shared" si="140"/>
        <v>-13.563860385648169</v>
      </c>
      <c r="AA132" s="53">
        <f t="shared" si="141"/>
        <v>-9302.1967800092243</v>
      </c>
      <c r="AB132" s="53">
        <f t="shared" si="142"/>
        <v>-6234.6941089891934</v>
      </c>
      <c r="AC132" s="53">
        <f t="shared" si="143"/>
        <v>12.255762449146834</v>
      </c>
      <c r="AD132" s="53">
        <f t="shared" si="123"/>
        <v>313.06969788870731</v>
      </c>
      <c r="AE132" s="53">
        <f t="shared" si="144"/>
        <v>-5909.3686486513398</v>
      </c>
      <c r="AF132" s="19"/>
      <c r="AG132" s="46"/>
      <c r="AH132" s="19"/>
      <c r="AI132" s="55">
        <f t="shared" si="145"/>
        <v>31</v>
      </c>
      <c r="AJ132" s="27">
        <f t="shared" si="146"/>
        <v>5977.7007348643347</v>
      </c>
      <c r="AK132" s="27">
        <f t="shared" si="146"/>
        <v>298.88503674321674</v>
      </c>
      <c r="AL132" s="28">
        <f t="shared" si="147"/>
        <v>25</v>
      </c>
      <c r="AM132" s="27">
        <f t="shared" si="148"/>
        <v>250000</v>
      </c>
      <c r="AN132" s="56">
        <f t="shared" si="112"/>
        <v>5.2750000000000004</v>
      </c>
      <c r="AO132" s="52">
        <f t="shared" si="149"/>
        <v>1318.75</v>
      </c>
      <c r="AP132" s="28"/>
      <c r="AQ132" s="9">
        <f t="shared" si="113"/>
        <v>55.747666222042703</v>
      </c>
      <c r="AR132" s="9">
        <f t="shared" si="150"/>
        <v>0</v>
      </c>
      <c r="AS132" s="30">
        <f t="shared" si="151"/>
        <v>0.62341720689266933</v>
      </c>
      <c r="AT132" s="30">
        <f t="shared" si="152"/>
        <v>3.4754054366930666E-2</v>
      </c>
      <c r="AU132" s="30">
        <f t="shared" si="153"/>
        <v>0</v>
      </c>
      <c r="AV132" s="30">
        <f t="shared" si="154"/>
        <v>0.58866315252573864</v>
      </c>
      <c r="AW132" s="28"/>
      <c r="AX132" s="52">
        <f t="shared" si="155"/>
        <v>787.53178660716458</v>
      </c>
      <c r="AY132" s="52">
        <f t="shared" si="156"/>
        <v>776.2995323933178</v>
      </c>
      <c r="AZ132" s="19"/>
      <c r="BA132" s="19"/>
      <c r="BB132" s="53">
        <f t="shared" si="157"/>
        <v>3243.2279277954517</v>
      </c>
      <c r="BC132" s="53">
        <f t="shared" si="158"/>
        <v>-162.16139638977259</v>
      </c>
      <c r="BD132" s="53">
        <f t="shared" si="158"/>
        <v>-13.563860385648169</v>
      </c>
      <c r="BE132" s="53">
        <f t="shared" si="159"/>
        <v>-8688.5135917326661</v>
      </c>
      <c r="BF132" s="53">
        <f t="shared" si="160"/>
        <v>-5621.0109207126352</v>
      </c>
      <c r="BG132" s="53">
        <f t="shared" si="161"/>
        <v>12.255762449146834</v>
      </c>
      <c r="BH132" s="53">
        <f t="shared" si="128"/>
        <v>317.59696479203149</v>
      </c>
      <c r="BI132" s="53">
        <f t="shared" si="162"/>
        <v>-5291.1581934714577</v>
      </c>
    </row>
    <row r="133" spans="1:61" x14ac:dyDescent="0.2">
      <c r="A133" s="34"/>
      <c r="B133" s="89"/>
      <c r="C133" s="91"/>
      <c r="D133" s="19"/>
      <c r="E133" s="55">
        <f t="shared" si="133"/>
        <v>32</v>
      </c>
      <c r="F133" s="27">
        <f t="shared" si="129"/>
        <v>5977.7007348643347</v>
      </c>
      <c r="G133" s="27">
        <f t="shared" si="130"/>
        <v>298.88503674321674</v>
      </c>
      <c r="H133" s="28">
        <f t="shared" si="131"/>
        <v>25</v>
      </c>
      <c r="I133" s="27">
        <f t="shared" si="104"/>
        <v>250000</v>
      </c>
      <c r="J133" s="56">
        <f t="shared" ref="J133:J164" si="163">J48</f>
        <v>5.4980000000000002</v>
      </c>
      <c r="K133" s="52">
        <f t="shared" si="134"/>
        <v>1374.5</v>
      </c>
      <c r="L133" s="28"/>
      <c r="M133" s="96">
        <f t="shared" si="105"/>
        <v>71.872235752757291</v>
      </c>
      <c r="N133" s="9">
        <v>0</v>
      </c>
      <c r="O133" s="30">
        <f t="shared" si="121"/>
        <v>0.54255441542592675</v>
      </c>
      <c r="P133" s="30">
        <f t="shared" si="135"/>
        <v>3.8994598854191626E-2</v>
      </c>
      <c r="Q133" s="30">
        <f t="shared" si="136"/>
        <v>0</v>
      </c>
      <c r="R133" s="30">
        <f t="shared" si="137"/>
        <v>0.5035598165717351</v>
      </c>
      <c r="S133" s="28"/>
      <c r="T133" s="52">
        <f t="shared" si="138"/>
        <v>715.49363534294093</v>
      </c>
      <c r="U133" s="52">
        <f t="shared" si="132"/>
        <v>692.14296787784986</v>
      </c>
      <c r="V133" s="19"/>
      <c r="W133" s="19"/>
      <c r="X133" s="53">
        <f t="shared" si="139"/>
        <v>3010.1298855690106</v>
      </c>
      <c r="Y133" s="53">
        <f t="shared" si="140"/>
        <v>-150.50649427845053</v>
      </c>
      <c r="Z133" s="53">
        <f t="shared" si="140"/>
        <v>-12.588995414293377</v>
      </c>
      <c r="AA133" s="53">
        <f t="shared" si="141"/>
        <v>-9748.6497135479058</v>
      </c>
      <c r="AB133" s="53">
        <f t="shared" si="142"/>
        <v>-6901.6153176716398</v>
      </c>
      <c r="AC133" s="53">
        <f t="shared" si="143"/>
        <v>18.821679354553257</v>
      </c>
      <c r="AD133" s="53">
        <f t="shared" si="123"/>
        <v>293.50328545310157</v>
      </c>
      <c r="AE133" s="53">
        <f t="shared" si="144"/>
        <v>-6589.2903528639845</v>
      </c>
      <c r="AF133" s="19"/>
      <c r="AG133" s="46"/>
      <c r="AH133" s="19"/>
      <c r="AI133" s="55">
        <f t="shared" si="145"/>
        <v>32</v>
      </c>
      <c r="AJ133" s="27">
        <f t="shared" si="146"/>
        <v>5977.7007348643347</v>
      </c>
      <c r="AK133" s="27">
        <f t="shared" si="146"/>
        <v>298.88503674321674</v>
      </c>
      <c r="AL133" s="28">
        <f t="shared" si="147"/>
        <v>25</v>
      </c>
      <c r="AM133" s="27">
        <f t="shared" si="148"/>
        <v>250000</v>
      </c>
      <c r="AN133" s="56">
        <f t="shared" si="112"/>
        <v>5.4980000000000002</v>
      </c>
      <c r="AO133" s="52">
        <f t="shared" si="149"/>
        <v>1374.5</v>
      </c>
      <c r="AP133" s="28"/>
      <c r="AQ133" s="9">
        <f t="shared" si="113"/>
        <v>62.429948908503036</v>
      </c>
      <c r="AR133" s="9">
        <f t="shared" si="150"/>
        <v>0</v>
      </c>
      <c r="AS133" s="30">
        <f t="shared" si="151"/>
        <v>0.58866315252573864</v>
      </c>
      <c r="AT133" s="30">
        <f t="shared" si="152"/>
        <v>3.675021053650019E-2</v>
      </c>
      <c r="AU133" s="30">
        <f t="shared" si="153"/>
        <v>0</v>
      </c>
      <c r="AV133" s="30">
        <f t="shared" si="154"/>
        <v>0.55191294198923846</v>
      </c>
      <c r="AW133" s="28"/>
      <c r="AX133" s="52">
        <f t="shared" si="155"/>
        <v>776.2995323933178</v>
      </c>
      <c r="AY133" s="52">
        <f t="shared" si="156"/>
        <v>758.60433876420825</v>
      </c>
      <c r="AZ133" s="19"/>
      <c r="BA133" s="19"/>
      <c r="BB133" s="53">
        <f t="shared" si="157"/>
        <v>3010.1298855690106</v>
      </c>
      <c r="BC133" s="53">
        <f t="shared" si="158"/>
        <v>-150.50649427845053</v>
      </c>
      <c r="BD133" s="53">
        <f t="shared" si="158"/>
        <v>-12.588995414293377</v>
      </c>
      <c r="BE133" s="53">
        <f t="shared" si="159"/>
        <v>-9187.5526341250479</v>
      </c>
      <c r="BF133" s="53">
        <f t="shared" si="160"/>
        <v>-6340.5182382487819</v>
      </c>
      <c r="BG133" s="53">
        <f t="shared" si="161"/>
        <v>18.821679354553257</v>
      </c>
      <c r="BH133" s="53">
        <f t="shared" si="128"/>
        <v>298.49521450780276</v>
      </c>
      <c r="BI133" s="53">
        <f t="shared" si="162"/>
        <v>-6023.2013443864253</v>
      </c>
    </row>
    <row r="134" spans="1:61" x14ac:dyDescent="0.2">
      <c r="A134" s="34"/>
      <c r="B134" s="89"/>
      <c r="C134" s="91"/>
      <c r="D134" s="19"/>
      <c r="E134" s="55">
        <f t="shared" si="133"/>
        <v>33</v>
      </c>
      <c r="F134" s="27">
        <f t="shared" si="129"/>
        <v>5977.7007348643347</v>
      </c>
      <c r="G134" s="27">
        <f t="shared" si="130"/>
        <v>298.88503674321674</v>
      </c>
      <c r="H134" s="28">
        <f t="shared" si="131"/>
        <v>25</v>
      </c>
      <c r="I134" s="27">
        <f t="shared" si="104"/>
        <v>250000</v>
      </c>
      <c r="J134" s="56">
        <f t="shared" si="163"/>
        <v>5.7220000000000004</v>
      </c>
      <c r="K134" s="52">
        <f t="shared" si="134"/>
        <v>1430.5</v>
      </c>
      <c r="L134" s="28"/>
      <c r="M134" s="96">
        <f t="shared" ref="M134:M165" si="164">M49</f>
        <v>80.316702244142306</v>
      </c>
      <c r="N134" s="9">
        <v>0</v>
      </c>
      <c r="O134" s="30">
        <f t="shared" si="121"/>
        <v>0.5035598165717351</v>
      </c>
      <c r="P134" s="30">
        <f t="shared" si="135"/>
        <v>4.0444263849706966E-2</v>
      </c>
      <c r="Q134" s="30">
        <f t="shared" si="136"/>
        <v>0</v>
      </c>
      <c r="R134" s="30">
        <f t="shared" si="137"/>
        <v>0.46311555272202815</v>
      </c>
      <c r="S134" s="28"/>
      <c r="T134" s="52">
        <f t="shared" si="138"/>
        <v>692.14296787784986</v>
      </c>
      <c r="U134" s="52">
        <f t="shared" si="132"/>
        <v>662.48679816886124</v>
      </c>
      <c r="V134" s="19"/>
      <c r="W134" s="19"/>
      <c r="X134" s="53">
        <f t="shared" si="139"/>
        <v>2768.3661798335702</v>
      </c>
      <c r="Y134" s="53">
        <f t="shared" si="140"/>
        <v>-138.41830899167851</v>
      </c>
      <c r="Z134" s="53">
        <f t="shared" si="140"/>
        <v>-11.577888818050704</v>
      </c>
      <c r="AA134" s="53">
        <f t="shared" si="141"/>
        <v>-10111.065962426741</v>
      </c>
      <c r="AB134" s="53">
        <f t="shared" si="142"/>
        <v>-7492.6959804029002</v>
      </c>
      <c r="AC134" s="53">
        <f t="shared" si="143"/>
        <v>25.398726397069307</v>
      </c>
      <c r="AD134" s="53">
        <f t="shared" si="123"/>
        <v>272.73081369759859</v>
      </c>
      <c r="AE134" s="53">
        <f t="shared" si="144"/>
        <v>-7194.5664403082319</v>
      </c>
      <c r="AF134" s="19"/>
      <c r="AG134" s="46"/>
      <c r="AH134" s="19"/>
      <c r="AI134" s="55">
        <f t="shared" si="145"/>
        <v>33</v>
      </c>
      <c r="AJ134" s="27">
        <f t="shared" si="146"/>
        <v>5977.7007348643347</v>
      </c>
      <c r="AK134" s="27">
        <f t="shared" si="146"/>
        <v>298.88503674321674</v>
      </c>
      <c r="AL134" s="28">
        <f t="shared" si="147"/>
        <v>25</v>
      </c>
      <c r="AM134" s="27">
        <f t="shared" si="148"/>
        <v>250000</v>
      </c>
      <c r="AN134" s="56">
        <f t="shared" si="112"/>
        <v>5.7220000000000004</v>
      </c>
      <c r="AO134" s="52">
        <f t="shared" si="149"/>
        <v>1430.5</v>
      </c>
      <c r="AP134" s="28"/>
      <c r="AQ134" s="9">
        <f t="shared" ref="AQ134:AQ165" si="165">AQ49</f>
        <v>69.765015170115859</v>
      </c>
      <c r="AR134" s="9">
        <f t="shared" si="150"/>
        <v>0</v>
      </c>
      <c r="AS134" s="30">
        <f t="shared" si="151"/>
        <v>0.55191294198923846</v>
      </c>
      <c r="AT134" s="30">
        <f t="shared" si="152"/>
        <v>3.8504214770462494E-2</v>
      </c>
      <c r="AU134" s="30">
        <f t="shared" si="153"/>
        <v>0</v>
      </c>
      <c r="AV134" s="30">
        <f t="shared" si="154"/>
        <v>0.51340872721877595</v>
      </c>
      <c r="AW134" s="28"/>
      <c r="AX134" s="52">
        <f t="shared" si="155"/>
        <v>758.60433876420825</v>
      </c>
      <c r="AY134" s="52">
        <f t="shared" si="156"/>
        <v>734.43118428645903</v>
      </c>
      <c r="AZ134" s="19"/>
      <c r="BA134" s="19"/>
      <c r="BB134" s="53">
        <f t="shared" si="157"/>
        <v>2768.3661798335702</v>
      </c>
      <c r="BC134" s="53">
        <f t="shared" si="158"/>
        <v>-138.41830899167851</v>
      </c>
      <c r="BD134" s="53">
        <f t="shared" si="158"/>
        <v>-11.577888818050704</v>
      </c>
      <c r="BE134" s="53">
        <f t="shared" si="159"/>
        <v>-9626.0536926156237</v>
      </c>
      <c r="BF134" s="53">
        <f t="shared" si="160"/>
        <v>-7007.683710591783</v>
      </c>
      <c r="BG134" s="53">
        <f t="shared" si="161"/>
        <v>25.398726397069307</v>
      </c>
      <c r="BH134" s="53">
        <f t="shared" si="128"/>
        <v>278.18703528854087</v>
      </c>
      <c r="BI134" s="53">
        <f t="shared" si="162"/>
        <v>-6704.0979489061729</v>
      </c>
    </row>
    <row r="135" spans="1:61" x14ac:dyDescent="0.2">
      <c r="A135" s="34"/>
      <c r="B135" s="89"/>
      <c r="C135" s="91"/>
      <c r="D135" s="19"/>
      <c r="E135" s="55">
        <f t="shared" si="133"/>
        <v>34</v>
      </c>
      <c r="F135" s="27">
        <f t="shared" si="129"/>
        <v>5977.7007348643347</v>
      </c>
      <c r="G135" s="27">
        <f t="shared" si="130"/>
        <v>298.88503674321674</v>
      </c>
      <c r="H135" s="28">
        <f t="shared" si="131"/>
        <v>25</v>
      </c>
      <c r="I135" s="27">
        <f t="shared" si="104"/>
        <v>250000</v>
      </c>
      <c r="J135" s="56">
        <f t="shared" si="163"/>
        <v>5.9450000000000003</v>
      </c>
      <c r="K135" s="52">
        <f t="shared" si="134"/>
        <v>1486.25</v>
      </c>
      <c r="L135" s="28"/>
      <c r="M135" s="96">
        <f t="shared" si="164"/>
        <v>89.555495953799237</v>
      </c>
      <c r="N135" s="9">
        <v>0</v>
      </c>
      <c r="O135" s="30">
        <f t="shared" si="121"/>
        <v>0.46311555272202815</v>
      </c>
      <c r="P135" s="30">
        <f t="shared" si="135"/>
        <v>4.1474543007939089E-2</v>
      </c>
      <c r="Q135" s="30">
        <f t="shared" si="136"/>
        <v>0</v>
      </c>
      <c r="R135" s="30">
        <f t="shared" si="137"/>
        <v>0.42164100971408908</v>
      </c>
      <c r="S135" s="28"/>
      <c r="T135" s="52">
        <f t="shared" si="138"/>
        <v>662.48679816886124</v>
      </c>
      <c r="U135" s="52">
        <f t="shared" si="132"/>
        <v>626.66395068756492</v>
      </c>
      <c r="V135" s="19"/>
      <c r="W135" s="19"/>
      <c r="X135" s="53">
        <f t="shared" si="139"/>
        <v>2520.4437736168502</v>
      </c>
      <c r="Y135" s="53">
        <f t="shared" si="140"/>
        <v>-126.02218868084252</v>
      </c>
      <c r="Z135" s="53">
        <f t="shared" si="140"/>
        <v>-10.541025242852227</v>
      </c>
      <c r="AA135" s="53">
        <f t="shared" si="141"/>
        <v>-10368.635751984772</v>
      </c>
      <c r="AB135" s="53">
        <f t="shared" si="142"/>
        <v>-7984.7551922916164</v>
      </c>
      <c r="AC135" s="53">
        <f t="shared" si="143"/>
        <v>32.036827372752711</v>
      </c>
      <c r="AD135" s="53">
        <f t="shared" si="123"/>
        <v>250.96035936347104</v>
      </c>
      <c r="AE135" s="53">
        <f t="shared" si="144"/>
        <v>-7701.7580055553926</v>
      </c>
      <c r="AF135" s="19"/>
      <c r="AG135" s="46"/>
      <c r="AH135" s="19"/>
      <c r="AI135" s="55">
        <f t="shared" si="145"/>
        <v>34</v>
      </c>
      <c r="AJ135" s="27">
        <f t="shared" si="146"/>
        <v>5977.7007348643347</v>
      </c>
      <c r="AK135" s="27">
        <f t="shared" si="146"/>
        <v>298.88503674321674</v>
      </c>
      <c r="AL135" s="28">
        <f t="shared" si="147"/>
        <v>25</v>
      </c>
      <c r="AM135" s="27">
        <f t="shared" si="148"/>
        <v>250000</v>
      </c>
      <c r="AN135" s="56">
        <f t="shared" si="112"/>
        <v>5.9450000000000003</v>
      </c>
      <c r="AO135" s="52">
        <f t="shared" si="149"/>
        <v>1486.25</v>
      </c>
      <c r="AP135" s="28"/>
      <c r="AQ135" s="9">
        <f t="shared" si="165"/>
        <v>77.790053117372892</v>
      </c>
      <c r="AR135" s="9">
        <f t="shared" si="150"/>
        <v>0</v>
      </c>
      <c r="AS135" s="30">
        <f t="shared" si="151"/>
        <v>0.51340872721877595</v>
      </c>
      <c r="AT135" s="30">
        <f t="shared" si="152"/>
        <v>3.9938092161271393E-2</v>
      </c>
      <c r="AU135" s="30">
        <f t="shared" si="153"/>
        <v>0</v>
      </c>
      <c r="AV135" s="30">
        <f t="shared" si="154"/>
        <v>0.47347063505750453</v>
      </c>
      <c r="AW135" s="28"/>
      <c r="AX135" s="52">
        <f t="shared" si="155"/>
        <v>734.43118428645903</v>
      </c>
      <c r="AY135" s="52">
        <f t="shared" si="156"/>
        <v>703.69573135421615</v>
      </c>
      <c r="AZ135" s="19"/>
      <c r="BA135" s="19"/>
      <c r="BB135" s="53">
        <f t="shared" si="157"/>
        <v>2520.4437736168502</v>
      </c>
      <c r="BC135" s="53">
        <f t="shared" si="158"/>
        <v>-126.02218868084252</v>
      </c>
      <c r="BD135" s="53">
        <f t="shared" si="158"/>
        <v>-10.541025242852227</v>
      </c>
      <c r="BE135" s="53">
        <f t="shared" si="159"/>
        <v>-9984.5230403178484</v>
      </c>
      <c r="BF135" s="53">
        <f t="shared" si="160"/>
        <v>-7600.6424806246932</v>
      </c>
      <c r="BG135" s="53">
        <f t="shared" si="161"/>
        <v>32.036827372752711</v>
      </c>
      <c r="BH135" s="53">
        <f t="shared" si="128"/>
        <v>256.86671530597994</v>
      </c>
      <c r="BI135" s="53">
        <f t="shared" si="162"/>
        <v>-7311.738937945961</v>
      </c>
    </row>
    <row r="136" spans="1:61" x14ac:dyDescent="0.2">
      <c r="A136" s="34"/>
      <c r="B136" s="89"/>
      <c r="C136" s="91"/>
      <c r="D136" s="19"/>
      <c r="E136" s="55">
        <f t="shared" si="133"/>
        <v>35</v>
      </c>
      <c r="F136" s="27">
        <f t="shared" si="129"/>
        <v>5977.7007348643347</v>
      </c>
      <c r="G136" s="27">
        <f t="shared" si="130"/>
        <v>298.88503674321674</v>
      </c>
      <c r="H136" s="28">
        <f t="shared" si="131"/>
        <v>25</v>
      </c>
      <c r="I136" s="27">
        <f t="shared" si="104"/>
        <v>250000</v>
      </c>
      <c r="J136" s="56">
        <f t="shared" si="163"/>
        <v>6.1669999999999998</v>
      </c>
      <c r="K136" s="52">
        <f t="shared" si="134"/>
        <v>1541.75</v>
      </c>
      <c r="L136" s="28"/>
      <c r="M136" s="96">
        <f t="shared" si="164"/>
        <v>99.663854874764937</v>
      </c>
      <c r="N136" s="9">
        <v>0</v>
      </c>
      <c r="O136" s="30">
        <f t="shared" si="121"/>
        <v>0.42164100971408908</v>
      </c>
      <c r="P136" s="30">
        <f t="shared" si="135"/>
        <v>4.2022368401394325E-2</v>
      </c>
      <c r="Q136" s="30">
        <f t="shared" si="136"/>
        <v>0</v>
      </c>
      <c r="R136" s="30">
        <f t="shared" si="137"/>
        <v>0.37961864131269474</v>
      </c>
      <c r="S136" s="28"/>
      <c r="T136" s="52">
        <f t="shared" si="138"/>
        <v>626.66395068756492</v>
      </c>
      <c r="U136" s="52">
        <f t="shared" si="132"/>
        <v>585.27704024384707</v>
      </c>
      <c r="V136" s="19"/>
      <c r="W136" s="19"/>
      <c r="X136" s="53">
        <f t="shared" si="139"/>
        <v>2269.2466311430958</v>
      </c>
      <c r="Y136" s="53">
        <f t="shared" si="140"/>
        <v>-113.46233155715478</v>
      </c>
      <c r="Z136" s="53">
        <f t="shared" si="140"/>
        <v>-9.490466032817368</v>
      </c>
      <c r="AA136" s="53">
        <f t="shared" si="141"/>
        <v>-10505.592100348582</v>
      </c>
      <c r="AB136" s="53">
        <f t="shared" si="142"/>
        <v>-8359.2982667954584</v>
      </c>
      <c r="AC136" s="53">
        <f t="shared" si="143"/>
        <v>38.240463506417527</v>
      </c>
      <c r="AD136" s="53">
        <f t="shared" si="123"/>
        <v>228.42824360004553</v>
      </c>
      <c r="AE136" s="53">
        <f t="shared" si="144"/>
        <v>-8092.629559688995</v>
      </c>
      <c r="AF136" s="19"/>
      <c r="AG136" s="46"/>
      <c r="AH136" s="19"/>
      <c r="AI136" s="55">
        <f t="shared" si="145"/>
        <v>35</v>
      </c>
      <c r="AJ136" s="27">
        <f t="shared" si="146"/>
        <v>5977.7007348643347</v>
      </c>
      <c r="AK136" s="27">
        <f t="shared" si="146"/>
        <v>298.88503674321674</v>
      </c>
      <c r="AL136" s="28">
        <f t="shared" si="147"/>
        <v>25</v>
      </c>
      <c r="AM136" s="27">
        <f t="shared" si="148"/>
        <v>250000</v>
      </c>
      <c r="AN136" s="56">
        <f t="shared" si="112"/>
        <v>6.1669999999999998</v>
      </c>
      <c r="AO136" s="52">
        <f t="shared" si="149"/>
        <v>1541.75</v>
      </c>
      <c r="AP136" s="28"/>
      <c r="AQ136" s="9">
        <f t="shared" si="165"/>
        <v>86.570416276737802</v>
      </c>
      <c r="AR136" s="9">
        <f t="shared" si="150"/>
        <v>0</v>
      </c>
      <c r="AS136" s="30">
        <f t="shared" si="151"/>
        <v>0.47347063505750453</v>
      </c>
      <c r="AT136" s="30">
        <f t="shared" si="152"/>
        <v>4.098854997173957E-2</v>
      </c>
      <c r="AU136" s="30">
        <f t="shared" si="153"/>
        <v>0</v>
      </c>
      <c r="AV136" s="30">
        <f t="shared" si="154"/>
        <v>0.43248208508576497</v>
      </c>
      <c r="AW136" s="28"/>
      <c r="AX136" s="52">
        <f t="shared" si="155"/>
        <v>703.69573135421615</v>
      </c>
      <c r="AY136" s="52">
        <f t="shared" si="156"/>
        <v>666.77925468097817</v>
      </c>
      <c r="AZ136" s="19"/>
      <c r="BA136" s="19"/>
      <c r="BB136" s="53">
        <f t="shared" si="157"/>
        <v>2269.2466311430958</v>
      </c>
      <c r="BC136" s="53">
        <f t="shared" si="158"/>
        <v>-113.46233155715478</v>
      </c>
      <c r="BD136" s="53">
        <f t="shared" si="158"/>
        <v>-9.490466032817368</v>
      </c>
      <c r="BE136" s="53">
        <f t="shared" si="159"/>
        <v>-10247.137492934893</v>
      </c>
      <c r="BF136" s="53">
        <f t="shared" si="160"/>
        <v>-8100.8436593817696</v>
      </c>
      <c r="BG136" s="53">
        <f t="shared" si="161"/>
        <v>38.240463506417527</v>
      </c>
      <c r="BH136" s="53">
        <f t="shared" si="128"/>
        <v>234.75225496569715</v>
      </c>
      <c r="BI136" s="53">
        <f t="shared" si="162"/>
        <v>-7827.850940909655</v>
      </c>
    </row>
    <row r="137" spans="1:61" x14ac:dyDescent="0.2">
      <c r="A137" s="34"/>
      <c r="B137" s="89"/>
      <c r="C137" s="91"/>
      <c r="D137" s="19"/>
      <c r="E137" s="55">
        <f t="shared" si="133"/>
        <v>36</v>
      </c>
      <c r="F137" s="27">
        <f t="shared" si="129"/>
        <v>5977.7007348643347</v>
      </c>
      <c r="G137" s="27">
        <f t="shared" si="130"/>
        <v>298.88503674321674</v>
      </c>
      <c r="H137" s="28">
        <f t="shared" si="131"/>
        <v>25</v>
      </c>
      <c r="I137" s="27">
        <f t="shared" si="104"/>
        <v>250000</v>
      </c>
      <c r="J137" s="56">
        <f t="shared" si="163"/>
        <v>6.3869999999999996</v>
      </c>
      <c r="K137" s="52">
        <f t="shared" si="134"/>
        <v>1596.75</v>
      </c>
      <c r="L137" s="28"/>
      <c r="M137" s="96">
        <f t="shared" si="164"/>
        <v>110.74206230495554</v>
      </c>
      <c r="N137" s="9">
        <v>0</v>
      </c>
      <c r="O137" s="30">
        <f t="shared" si="121"/>
        <v>0.37961864131269474</v>
      </c>
      <c r="P137" s="30">
        <f t="shared" si="135"/>
        <v>4.2039751228373008E-2</v>
      </c>
      <c r="Q137" s="30">
        <f t="shared" si="136"/>
        <v>0</v>
      </c>
      <c r="R137" s="30">
        <f t="shared" si="137"/>
        <v>0.33757889008432174</v>
      </c>
      <c r="S137" s="28"/>
      <c r="T137" s="52">
        <f t="shared" si="138"/>
        <v>585.27704024384707</v>
      </c>
      <c r="U137" s="52">
        <f t="shared" si="132"/>
        <v>539.02909274214073</v>
      </c>
      <c r="V137" s="19"/>
      <c r="W137" s="19"/>
      <c r="X137" s="53">
        <f t="shared" si="139"/>
        <v>2017.9455793317366</v>
      </c>
      <c r="Y137" s="53">
        <f t="shared" si="140"/>
        <v>-100.89727896658682</v>
      </c>
      <c r="Z137" s="53">
        <f t="shared" si="140"/>
        <v>-8.4394722521080432</v>
      </c>
      <c r="AA137" s="53">
        <f t="shared" si="141"/>
        <v>-10509.937807093253</v>
      </c>
      <c r="AB137" s="53">
        <f t="shared" si="142"/>
        <v>-8601.3289789802111</v>
      </c>
      <c r="AC137" s="53">
        <f t="shared" si="143"/>
        <v>43.908961210651576</v>
      </c>
      <c r="AD137" s="53">
        <f t="shared" si="123"/>
        <v>205.43123575254714</v>
      </c>
      <c r="AE137" s="53">
        <f t="shared" si="144"/>
        <v>-8351.9887820170134</v>
      </c>
      <c r="AF137" s="19"/>
      <c r="AG137" s="46"/>
      <c r="AH137" s="19"/>
      <c r="AI137" s="55">
        <f t="shared" si="145"/>
        <v>36</v>
      </c>
      <c r="AJ137" s="27">
        <f t="shared" si="146"/>
        <v>5977.7007348643347</v>
      </c>
      <c r="AK137" s="27">
        <f t="shared" si="146"/>
        <v>298.88503674321674</v>
      </c>
      <c r="AL137" s="28">
        <f t="shared" si="147"/>
        <v>25</v>
      </c>
      <c r="AM137" s="27">
        <f t="shared" si="148"/>
        <v>250000</v>
      </c>
      <c r="AN137" s="56">
        <f t="shared" si="112"/>
        <v>6.3869999999999996</v>
      </c>
      <c r="AO137" s="52">
        <f t="shared" si="149"/>
        <v>1596.75</v>
      </c>
      <c r="AP137" s="28"/>
      <c r="AQ137" s="9">
        <f t="shared" si="165"/>
        <v>96.193213127579682</v>
      </c>
      <c r="AR137" s="9">
        <f t="shared" si="150"/>
        <v>0</v>
      </c>
      <c r="AS137" s="30">
        <f t="shared" si="151"/>
        <v>0.43248208508576497</v>
      </c>
      <c r="AT137" s="30">
        <f t="shared" si="152"/>
        <v>4.1601841384515038E-2</v>
      </c>
      <c r="AU137" s="30">
        <f t="shared" si="153"/>
        <v>0</v>
      </c>
      <c r="AV137" s="30">
        <f t="shared" si="154"/>
        <v>0.39088024370124991</v>
      </c>
      <c r="AW137" s="28"/>
      <c r="AX137" s="52">
        <f t="shared" si="155"/>
        <v>666.77925468097817</v>
      </c>
      <c r="AY137" s="52">
        <f t="shared" si="156"/>
        <v>624.13802912997085</v>
      </c>
      <c r="AZ137" s="19"/>
      <c r="BA137" s="19"/>
      <c r="BB137" s="53">
        <f t="shared" si="157"/>
        <v>2017.9455793317366</v>
      </c>
      <c r="BC137" s="53">
        <f t="shared" si="158"/>
        <v>-100.89727896658682</v>
      </c>
      <c r="BD137" s="53">
        <f t="shared" si="158"/>
        <v>-8.4394722521080432</v>
      </c>
      <c r="BE137" s="53">
        <f t="shared" si="159"/>
        <v>-10400.460346128759</v>
      </c>
      <c r="BF137" s="53">
        <f t="shared" si="160"/>
        <v>-8491.8515180157174</v>
      </c>
      <c r="BG137" s="53">
        <f t="shared" si="161"/>
        <v>43.908961210651576</v>
      </c>
      <c r="BH137" s="53">
        <f t="shared" si="128"/>
        <v>212.1222524467689</v>
      </c>
      <c r="BI137" s="53">
        <f t="shared" si="162"/>
        <v>-8235.820304358298</v>
      </c>
    </row>
    <row r="138" spans="1:61" x14ac:dyDescent="0.2">
      <c r="A138" s="34"/>
      <c r="B138" s="89"/>
      <c r="C138" s="91"/>
      <c r="D138" s="19"/>
      <c r="E138" s="55">
        <f t="shared" si="133"/>
        <v>37</v>
      </c>
      <c r="F138" s="27">
        <f t="shared" si="129"/>
        <v>5977.7007348643347</v>
      </c>
      <c r="G138" s="27">
        <f t="shared" si="130"/>
        <v>298.88503674321674</v>
      </c>
      <c r="H138" s="28">
        <f t="shared" si="131"/>
        <v>25</v>
      </c>
      <c r="I138" s="27">
        <f t="shared" si="104"/>
        <v>250000</v>
      </c>
      <c r="J138" s="56">
        <f t="shared" si="163"/>
        <v>6.6040000000000001</v>
      </c>
      <c r="K138" s="52">
        <f t="shared" si="134"/>
        <v>1651</v>
      </c>
      <c r="L138" s="28"/>
      <c r="M138" s="96">
        <f t="shared" si="164"/>
        <v>122.71687498876749</v>
      </c>
      <c r="N138" s="9">
        <v>0</v>
      </c>
      <c r="O138" s="30">
        <f t="shared" si="121"/>
        <v>0.33757889008432174</v>
      </c>
      <c r="P138" s="30">
        <f t="shared" si="135"/>
        <v>4.1426626453324587E-2</v>
      </c>
      <c r="Q138" s="30">
        <f t="shared" si="136"/>
        <v>0</v>
      </c>
      <c r="R138" s="30">
        <f t="shared" si="137"/>
        <v>0.29615226363099717</v>
      </c>
      <c r="S138" s="28"/>
      <c r="T138" s="52">
        <f t="shared" si="138"/>
        <v>539.02909274214073</v>
      </c>
      <c r="U138" s="52">
        <f t="shared" si="132"/>
        <v>488.94738725477634</v>
      </c>
      <c r="V138" s="19"/>
      <c r="W138" s="19"/>
      <c r="X138" s="53">
        <f t="shared" si="139"/>
        <v>1770.3096039387481</v>
      </c>
      <c r="Y138" s="53">
        <f t="shared" si="140"/>
        <v>-88.515480196937403</v>
      </c>
      <c r="Z138" s="53">
        <f t="shared" si="140"/>
        <v>-7.4038065907749289</v>
      </c>
      <c r="AA138" s="53">
        <f t="shared" si="141"/>
        <v>-10356.656613331146</v>
      </c>
      <c r="AB138" s="53">
        <f t="shared" si="142"/>
        <v>-8682.2662961801107</v>
      </c>
      <c r="AC138" s="53">
        <f t="shared" si="143"/>
        <v>48.813317986830086</v>
      </c>
      <c r="AD138" s="53">
        <f t="shared" si="123"/>
        <v>182.32099973027957</v>
      </c>
      <c r="AE138" s="53">
        <f t="shared" si="144"/>
        <v>-8451.1319784629995</v>
      </c>
      <c r="AF138" s="19"/>
      <c r="AG138" s="46"/>
      <c r="AH138" s="19"/>
      <c r="AI138" s="55">
        <f t="shared" si="145"/>
        <v>37</v>
      </c>
      <c r="AJ138" s="27">
        <f t="shared" si="146"/>
        <v>5977.7007348643347</v>
      </c>
      <c r="AK138" s="27">
        <f t="shared" si="146"/>
        <v>298.88503674321674</v>
      </c>
      <c r="AL138" s="28">
        <f t="shared" si="147"/>
        <v>25</v>
      </c>
      <c r="AM138" s="27">
        <f t="shared" si="148"/>
        <v>250000</v>
      </c>
      <c r="AN138" s="56">
        <f t="shared" si="112"/>
        <v>6.6040000000000001</v>
      </c>
      <c r="AO138" s="52">
        <f t="shared" si="149"/>
        <v>1651</v>
      </c>
      <c r="AP138" s="28"/>
      <c r="AQ138" s="9">
        <f t="shared" si="165"/>
        <v>106.59482282024315</v>
      </c>
      <c r="AR138" s="9">
        <f t="shared" si="150"/>
        <v>0</v>
      </c>
      <c r="AS138" s="30">
        <f t="shared" si="151"/>
        <v>0.39088024370124991</v>
      </c>
      <c r="AT138" s="30">
        <f t="shared" si="152"/>
        <v>4.1665810321268197E-2</v>
      </c>
      <c r="AU138" s="30">
        <f t="shared" si="153"/>
        <v>0</v>
      </c>
      <c r="AV138" s="30">
        <f t="shared" si="154"/>
        <v>0.3492144333799817</v>
      </c>
      <c r="AW138" s="28"/>
      <c r="AX138" s="52">
        <f t="shared" si="155"/>
        <v>624.13802912997085</v>
      </c>
      <c r="AY138" s="52">
        <f t="shared" si="156"/>
        <v>576.5530295103498</v>
      </c>
      <c r="AZ138" s="19"/>
      <c r="BA138" s="19"/>
      <c r="BB138" s="53">
        <f t="shared" si="157"/>
        <v>1770.3096039387481</v>
      </c>
      <c r="BC138" s="53">
        <f t="shared" si="158"/>
        <v>-88.515480196937403</v>
      </c>
      <c r="BD138" s="53">
        <f t="shared" si="158"/>
        <v>-7.4038065907749289</v>
      </c>
      <c r="BE138" s="53">
        <f t="shared" si="159"/>
        <v>-10416.452580317049</v>
      </c>
      <c r="BF138" s="53">
        <f t="shared" si="160"/>
        <v>-8742.0622631660135</v>
      </c>
      <c r="BG138" s="53">
        <f t="shared" si="161"/>
        <v>48.813317986830086</v>
      </c>
      <c r="BH138" s="53">
        <f t="shared" si="128"/>
        <v>189.30811435202645</v>
      </c>
      <c r="BI138" s="53">
        <f t="shared" si="162"/>
        <v>-8503.9408308271559</v>
      </c>
    </row>
    <row r="139" spans="1:61" x14ac:dyDescent="0.2">
      <c r="A139" s="34"/>
      <c r="B139" s="89"/>
      <c r="C139" s="91"/>
      <c r="D139" s="19"/>
      <c r="E139" s="55">
        <f t="shared" si="133"/>
        <v>38</v>
      </c>
      <c r="F139" s="27">
        <f t="shared" si="129"/>
        <v>5977.7007348643347</v>
      </c>
      <c r="G139" s="27">
        <f t="shared" si="130"/>
        <v>298.88503674321674</v>
      </c>
      <c r="H139" s="28">
        <f t="shared" si="131"/>
        <v>25</v>
      </c>
      <c r="I139" s="27">
        <f t="shared" si="104"/>
        <v>250000</v>
      </c>
      <c r="J139" s="56">
        <f t="shared" si="163"/>
        <v>6.8170000000000002</v>
      </c>
      <c r="K139" s="52">
        <f t="shared" si="134"/>
        <v>1704.25</v>
      </c>
      <c r="L139" s="28"/>
      <c r="M139" s="96">
        <f t="shared" si="164"/>
        <v>135.62881213537486</v>
      </c>
      <c r="N139" s="9">
        <v>0</v>
      </c>
      <c r="O139" s="30">
        <f t="shared" si="121"/>
        <v>0.29615226363099717</v>
      </c>
      <c r="P139" s="30">
        <f t="shared" si="135"/>
        <v>4.0166779727474518E-2</v>
      </c>
      <c r="Q139" s="30">
        <f t="shared" si="136"/>
        <v>0</v>
      </c>
      <c r="R139" s="30">
        <f t="shared" si="137"/>
        <v>0.25598548390352266</v>
      </c>
      <c r="S139" s="28"/>
      <c r="T139" s="52">
        <f t="shared" si="138"/>
        <v>488.94738725477634</v>
      </c>
      <c r="U139" s="52">
        <f t="shared" si="132"/>
        <v>436.26326094257848</v>
      </c>
      <c r="V139" s="19"/>
      <c r="W139" s="19"/>
      <c r="X139" s="53">
        <f t="shared" si="139"/>
        <v>1530.2046152446896</v>
      </c>
      <c r="Y139" s="53">
        <f t="shared" si="140"/>
        <v>-76.510230762234485</v>
      </c>
      <c r="Z139" s="53">
        <f t="shared" si="140"/>
        <v>-6.3996370975880668</v>
      </c>
      <c r="AA139" s="53">
        <f t="shared" si="141"/>
        <v>-10041.694931868629</v>
      </c>
      <c r="AB139" s="53">
        <f t="shared" si="142"/>
        <v>-8594.4001844837621</v>
      </c>
      <c r="AC139" s="53">
        <f t="shared" si="143"/>
        <v>52.625252236088272</v>
      </c>
      <c r="AD139" s="53">
        <f t="shared" si="123"/>
        <v>159.48337864626836</v>
      </c>
      <c r="AE139" s="53">
        <f t="shared" si="144"/>
        <v>-8382.2915536014061</v>
      </c>
      <c r="AF139" s="19"/>
      <c r="AG139" s="46"/>
      <c r="AH139" s="19"/>
      <c r="AI139" s="55">
        <f t="shared" si="145"/>
        <v>38</v>
      </c>
      <c r="AJ139" s="27">
        <f t="shared" si="146"/>
        <v>5977.7007348643347</v>
      </c>
      <c r="AK139" s="27">
        <f t="shared" si="146"/>
        <v>298.88503674321674</v>
      </c>
      <c r="AL139" s="28">
        <f t="shared" si="147"/>
        <v>25</v>
      </c>
      <c r="AM139" s="27">
        <f t="shared" si="148"/>
        <v>250000</v>
      </c>
      <c r="AN139" s="56">
        <f t="shared" si="112"/>
        <v>6.8170000000000002</v>
      </c>
      <c r="AO139" s="52">
        <f t="shared" si="149"/>
        <v>1704.25</v>
      </c>
      <c r="AP139" s="28"/>
      <c r="AQ139" s="9">
        <f t="shared" si="165"/>
        <v>117.81044131227783</v>
      </c>
      <c r="AR139" s="9">
        <f t="shared" si="150"/>
        <v>0</v>
      </c>
      <c r="AS139" s="30">
        <f t="shared" si="151"/>
        <v>0.3492144333799817</v>
      </c>
      <c r="AT139" s="30">
        <f t="shared" si="152"/>
        <v>4.1141106509112686E-2</v>
      </c>
      <c r="AU139" s="30">
        <f t="shared" si="153"/>
        <v>0</v>
      </c>
      <c r="AV139" s="30">
        <f t="shared" si="154"/>
        <v>0.30807332687086902</v>
      </c>
      <c r="AW139" s="28"/>
      <c r="AX139" s="52">
        <f t="shared" si="155"/>
        <v>576.5530295103498</v>
      </c>
      <c r="AY139" s="52">
        <f t="shared" si="156"/>
        <v>525.03396731967848</v>
      </c>
      <c r="AZ139" s="19"/>
      <c r="BA139" s="19"/>
      <c r="BB139" s="53">
        <f t="shared" si="157"/>
        <v>1530.2046152446896</v>
      </c>
      <c r="BC139" s="53">
        <f t="shared" si="158"/>
        <v>-76.510230762234485</v>
      </c>
      <c r="BD139" s="53">
        <f t="shared" si="158"/>
        <v>-6.3996370975880668</v>
      </c>
      <c r="BE139" s="53">
        <f t="shared" si="159"/>
        <v>-10285.276627278172</v>
      </c>
      <c r="BF139" s="53">
        <f t="shared" si="160"/>
        <v>-8837.9818798933047</v>
      </c>
      <c r="BG139" s="53">
        <f t="shared" si="161"/>
        <v>52.625252236088272</v>
      </c>
      <c r="BH139" s="53">
        <f t="shared" si="128"/>
        <v>166.675463166772</v>
      </c>
      <c r="BI139" s="53">
        <f t="shared" si="162"/>
        <v>-8618.6811644904446</v>
      </c>
    </row>
    <row r="140" spans="1:61" x14ac:dyDescent="0.2">
      <c r="A140" s="34"/>
      <c r="B140" s="89"/>
      <c r="C140" s="91"/>
      <c r="D140" s="19"/>
      <c r="E140" s="55">
        <f t="shared" si="133"/>
        <v>39</v>
      </c>
      <c r="F140" s="27">
        <f t="shared" si="129"/>
        <v>5977.7007348643347</v>
      </c>
      <c r="G140" s="27">
        <f t="shared" si="130"/>
        <v>298.88503674321674</v>
      </c>
      <c r="H140" s="28">
        <f t="shared" si="131"/>
        <v>25</v>
      </c>
      <c r="I140" s="27">
        <f t="shared" si="104"/>
        <v>250000</v>
      </c>
      <c r="J140" s="56">
        <f t="shared" si="163"/>
        <v>7.0250000000000004</v>
      </c>
      <c r="K140" s="52">
        <f t="shared" si="134"/>
        <v>1756.25</v>
      </c>
      <c r="L140" s="28"/>
      <c r="M140" s="96">
        <f t="shared" si="164"/>
        <v>149.46374233110549</v>
      </c>
      <c r="N140" s="9">
        <v>0</v>
      </c>
      <c r="O140" s="30">
        <f t="shared" si="121"/>
        <v>0.25598548390352266</v>
      </c>
      <c r="P140" s="30">
        <f t="shared" si="135"/>
        <v>3.8260548406659468E-2</v>
      </c>
      <c r="Q140" s="30">
        <f t="shared" si="136"/>
        <v>0</v>
      </c>
      <c r="R140" s="30">
        <f t="shared" si="137"/>
        <v>0.2177249354968632</v>
      </c>
      <c r="S140" s="28"/>
      <c r="T140" s="52">
        <f t="shared" si="138"/>
        <v>436.26326094257848</v>
      </c>
      <c r="U140" s="52">
        <f t="shared" si="132"/>
        <v>382.37941796636596</v>
      </c>
      <c r="V140" s="19"/>
      <c r="W140" s="19"/>
      <c r="X140" s="53">
        <f t="shared" si="139"/>
        <v>1301.4945069178891</v>
      </c>
      <c r="Y140" s="53">
        <f t="shared" si="140"/>
        <v>-65.07472534589445</v>
      </c>
      <c r="Z140" s="53">
        <f t="shared" si="140"/>
        <v>-5.4431233874215801</v>
      </c>
      <c r="AA140" s="53">
        <f t="shared" si="141"/>
        <v>-9565.1371016648663</v>
      </c>
      <c r="AB140" s="53">
        <f t="shared" si="142"/>
        <v>-8334.1604434802939</v>
      </c>
      <c r="AC140" s="53">
        <f t="shared" si="143"/>
        <v>55.14298918756522</v>
      </c>
      <c r="AD140" s="53">
        <f t="shared" si="123"/>
        <v>137.32081071539289</v>
      </c>
      <c r="AE140" s="53">
        <f t="shared" si="144"/>
        <v>-8141.6966435773356</v>
      </c>
      <c r="AF140" s="19"/>
      <c r="AG140" s="46"/>
      <c r="AH140" s="19"/>
      <c r="AI140" s="55">
        <f t="shared" si="145"/>
        <v>39</v>
      </c>
      <c r="AJ140" s="27">
        <f t="shared" si="146"/>
        <v>5977.7007348643347</v>
      </c>
      <c r="AK140" s="27">
        <f t="shared" si="146"/>
        <v>298.88503674321674</v>
      </c>
      <c r="AL140" s="28">
        <f t="shared" si="147"/>
        <v>25</v>
      </c>
      <c r="AM140" s="27">
        <f t="shared" si="148"/>
        <v>250000</v>
      </c>
      <c r="AN140" s="56">
        <f t="shared" si="112"/>
        <v>7.0250000000000004</v>
      </c>
      <c r="AO140" s="52">
        <f t="shared" si="149"/>
        <v>1756.25</v>
      </c>
      <c r="AP140" s="28"/>
      <c r="AQ140" s="9">
        <f t="shared" si="165"/>
        <v>129.82779371861415</v>
      </c>
      <c r="AR140" s="9">
        <f t="shared" si="150"/>
        <v>0</v>
      </c>
      <c r="AS140" s="30">
        <f t="shared" si="151"/>
        <v>0.30807332687086902</v>
      </c>
      <c r="AT140" s="30">
        <f t="shared" si="152"/>
        <v>3.9996480331198368E-2</v>
      </c>
      <c r="AU140" s="30">
        <f t="shared" si="153"/>
        <v>0</v>
      </c>
      <c r="AV140" s="30">
        <f t="shared" si="154"/>
        <v>0.26807684653967068</v>
      </c>
      <c r="AW140" s="28"/>
      <c r="AX140" s="52">
        <f t="shared" si="155"/>
        <v>525.03396731967848</v>
      </c>
      <c r="AY140" s="52">
        <f t="shared" si="156"/>
        <v>470.80996173529661</v>
      </c>
      <c r="AZ140" s="19"/>
      <c r="BA140" s="19"/>
      <c r="BB140" s="53">
        <f t="shared" si="157"/>
        <v>1301.4945069178891</v>
      </c>
      <c r="BC140" s="53">
        <f t="shared" si="158"/>
        <v>-65.07472534589445</v>
      </c>
      <c r="BD140" s="53">
        <f t="shared" si="158"/>
        <v>-5.4431233874215801</v>
      </c>
      <c r="BE140" s="53">
        <f t="shared" si="159"/>
        <v>-9999.1200827995926</v>
      </c>
      <c r="BF140" s="53">
        <f t="shared" si="160"/>
        <v>-8768.1434246150202</v>
      </c>
      <c r="BG140" s="53">
        <f t="shared" si="161"/>
        <v>55.14298918756522</v>
      </c>
      <c r="BH140" s="53">
        <f t="shared" si="128"/>
        <v>144.60854249579995</v>
      </c>
      <c r="BI140" s="53">
        <f t="shared" si="162"/>
        <v>-8568.3918929316551</v>
      </c>
    </row>
    <row r="141" spans="1:61" x14ac:dyDescent="0.2">
      <c r="A141" s="34"/>
      <c r="B141" s="89"/>
      <c r="C141" s="91"/>
      <c r="D141" s="19"/>
      <c r="E141" s="55">
        <f t="shared" si="133"/>
        <v>40</v>
      </c>
      <c r="F141" s="27">
        <f t="shared" si="129"/>
        <v>5977.7007348643347</v>
      </c>
      <c r="G141" s="27">
        <f t="shared" si="130"/>
        <v>298.88503674321674</v>
      </c>
      <c r="H141" s="28">
        <f t="shared" si="131"/>
        <v>25</v>
      </c>
      <c r="I141" s="27">
        <f t="shared" si="104"/>
        <v>250000</v>
      </c>
      <c r="J141" s="56">
        <f t="shared" si="163"/>
        <v>7.2270000000000003</v>
      </c>
      <c r="K141" s="52">
        <f t="shared" si="134"/>
        <v>1806.75</v>
      </c>
      <c r="L141" s="28"/>
      <c r="M141" s="96">
        <f t="shared" si="164"/>
        <v>164.16962817288439</v>
      </c>
      <c r="N141" s="9">
        <v>0</v>
      </c>
      <c r="O141" s="30">
        <f t="shared" si="121"/>
        <v>0.2177249354968632</v>
      </c>
      <c r="P141" s="30">
        <f t="shared" si="135"/>
        <v>3.5743821704485271E-2</v>
      </c>
      <c r="Q141" s="30">
        <f t="shared" si="136"/>
        <v>0</v>
      </c>
      <c r="R141" s="30">
        <f t="shared" si="137"/>
        <v>0.18198111379237791</v>
      </c>
      <c r="S141" s="28"/>
      <c r="T141" s="52">
        <f t="shared" si="138"/>
        <v>382.37941796636596</v>
      </c>
      <c r="U141" s="52">
        <f t="shared" si="132"/>
        <v>328.7943773443788</v>
      </c>
      <c r="V141" s="19"/>
      <c r="W141" s="19"/>
      <c r="X141" s="53">
        <f t="shared" si="139"/>
        <v>1087.8286376481276</v>
      </c>
      <c r="Y141" s="53">
        <f t="shared" si="140"/>
        <v>-54.39143188240638</v>
      </c>
      <c r="Z141" s="53">
        <f t="shared" si="140"/>
        <v>-4.5495278448094476</v>
      </c>
      <c r="AA141" s="53">
        <f t="shared" si="141"/>
        <v>-8935.9554261213179</v>
      </c>
      <c r="AB141" s="53">
        <f t="shared" si="142"/>
        <v>-7907.0677482004066</v>
      </c>
      <c r="AC141" s="53">
        <f t="shared" si="143"/>
        <v>56.199978896604108</v>
      </c>
      <c r="AD141" s="53">
        <f t="shared" si="123"/>
        <v>116.23307085300753</v>
      </c>
      <c r="AE141" s="53">
        <f t="shared" si="144"/>
        <v>-7734.6346984507954</v>
      </c>
      <c r="AF141" s="19"/>
      <c r="AG141" s="46"/>
      <c r="AH141" s="19"/>
      <c r="AI141" s="55">
        <f t="shared" si="145"/>
        <v>40</v>
      </c>
      <c r="AJ141" s="27">
        <f t="shared" si="146"/>
        <v>5977.7007348643347</v>
      </c>
      <c r="AK141" s="27">
        <f t="shared" si="146"/>
        <v>298.88503674321674</v>
      </c>
      <c r="AL141" s="28">
        <f t="shared" si="147"/>
        <v>25</v>
      </c>
      <c r="AM141" s="27">
        <f t="shared" si="148"/>
        <v>250000</v>
      </c>
      <c r="AN141" s="56">
        <f t="shared" si="112"/>
        <v>7.2270000000000003</v>
      </c>
      <c r="AO141" s="52">
        <f t="shared" si="149"/>
        <v>1806.75</v>
      </c>
      <c r="AP141" s="28"/>
      <c r="AQ141" s="9">
        <f t="shared" si="165"/>
        <v>142.60167910204351</v>
      </c>
      <c r="AR141" s="9">
        <f t="shared" si="150"/>
        <v>0</v>
      </c>
      <c r="AS141" s="30">
        <f t="shared" si="151"/>
        <v>0.26807684653967068</v>
      </c>
      <c r="AT141" s="30">
        <f t="shared" si="152"/>
        <v>3.8228208444937878E-2</v>
      </c>
      <c r="AU141" s="30">
        <f t="shared" si="153"/>
        <v>0</v>
      </c>
      <c r="AV141" s="30">
        <f t="shared" si="154"/>
        <v>0.2298486380947328</v>
      </c>
      <c r="AW141" s="28"/>
      <c r="AX141" s="52">
        <f t="shared" si="155"/>
        <v>470.80996173529661</v>
      </c>
      <c r="AY141" s="52">
        <f t="shared" si="156"/>
        <v>415.27902687765851</v>
      </c>
      <c r="AZ141" s="19"/>
      <c r="BA141" s="19"/>
      <c r="BB141" s="53">
        <f t="shared" si="157"/>
        <v>1087.8286376481276</v>
      </c>
      <c r="BC141" s="53">
        <f t="shared" si="158"/>
        <v>-54.39143188240638</v>
      </c>
      <c r="BD141" s="53">
        <f t="shared" si="158"/>
        <v>-4.5495278448094476</v>
      </c>
      <c r="BE141" s="53">
        <f t="shared" si="159"/>
        <v>-9557.0521112344686</v>
      </c>
      <c r="BF141" s="53">
        <f t="shared" si="160"/>
        <v>-8528.1644333135573</v>
      </c>
      <c r="BG141" s="53">
        <f t="shared" si="161"/>
        <v>56.199978896604108</v>
      </c>
      <c r="BH141" s="53">
        <f t="shared" si="128"/>
        <v>123.49287659845065</v>
      </c>
      <c r="BI141" s="53">
        <f t="shared" si="162"/>
        <v>-8348.4715778185018</v>
      </c>
    </row>
    <row r="142" spans="1:61" x14ac:dyDescent="0.2">
      <c r="A142" s="34"/>
      <c r="B142" s="89"/>
      <c r="C142" s="91"/>
      <c r="D142" s="19"/>
      <c r="E142" s="55">
        <f t="shared" si="133"/>
        <v>41</v>
      </c>
      <c r="F142" s="27">
        <f t="shared" si="129"/>
        <v>5977.7007348643347</v>
      </c>
      <c r="G142" s="27">
        <f t="shared" si="130"/>
        <v>298.88503674321674</v>
      </c>
      <c r="H142" s="28">
        <f t="shared" si="131"/>
        <v>25</v>
      </c>
      <c r="I142" s="27">
        <f t="shared" si="104"/>
        <v>250000</v>
      </c>
      <c r="J142" s="56">
        <f t="shared" si="163"/>
        <v>7.4210000000000003</v>
      </c>
      <c r="K142" s="52">
        <f t="shared" si="134"/>
        <v>1855.25</v>
      </c>
      <c r="L142" s="28"/>
      <c r="M142" s="96">
        <f t="shared" si="164"/>
        <v>179.80271379435837</v>
      </c>
      <c r="N142" s="9">
        <v>0</v>
      </c>
      <c r="O142" s="30">
        <f t="shared" si="121"/>
        <v>0.18198111379237791</v>
      </c>
      <c r="P142" s="30">
        <f t="shared" si="135"/>
        <v>3.2720698119189484E-2</v>
      </c>
      <c r="Q142" s="30">
        <f t="shared" si="136"/>
        <v>0</v>
      </c>
      <c r="R142" s="30">
        <f t="shared" si="137"/>
        <v>0.14926041567318843</v>
      </c>
      <c r="S142" s="28"/>
      <c r="T142" s="52">
        <f t="shared" si="138"/>
        <v>328.7943773443788</v>
      </c>
      <c r="U142" s="52">
        <f t="shared" si="132"/>
        <v>276.91538617768282</v>
      </c>
      <c r="V142" s="19"/>
      <c r="W142" s="19"/>
      <c r="X142" s="53">
        <f t="shared" si="139"/>
        <v>892.23409645577453</v>
      </c>
      <c r="Y142" s="53">
        <f t="shared" si="140"/>
        <v>-44.611704822788731</v>
      </c>
      <c r="Z142" s="53">
        <f t="shared" si="140"/>
        <v>-3.7315103918297106</v>
      </c>
      <c r="AA142" s="53">
        <f t="shared" si="141"/>
        <v>-8180.1745297973712</v>
      </c>
      <c r="AB142" s="53">
        <f t="shared" si="142"/>
        <v>-7336.2836485562148</v>
      </c>
      <c r="AC142" s="53">
        <f t="shared" si="143"/>
        <v>55.754065845648462</v>
      </c>
      <c r="AD142" s="53">
        <f t="shared" si="123"/>
        <v>96.579268366527543</v>
      </c>
      <c r="AE142" s="53">
        <f t="shared" si="144"/>
        <v>-7183.9503143440388</v>
      </c>
      <c r="AF142" s="19"/>
      <c r="AG142" s="46"/>
      <c r="AH142" s="19"/>
      <c r="AI142" s="55">
        <f t="shared" si="145"/>
        <v>41</v>
      </c>
      <c r="AJ142" s="27">
        <f t="shared" si="146"/>
        <v>5977.7007348643347</v>
      </c>
      <c r="AK142" s="27">
        <f t="shared" si="146"/>
        <v>298.88503674321674</v>
      </c>
      <c r="AL142" s="28">
        <f t="shared" si="147"/>
        <v>25</v>
      </c>
      <c r="AM142" s="27">
        <f t="shared" si="148"/>
        <v>250000</v>
      </c>
      <c r="AN142" s="56">
        <f t="shared" si="112"/>
        <v>7.4210000000000003</v>
      </c>
      <c r="AO142" s="52">
        <f t="shared" si="149"/>
        <v>1855.25</v>
      </c>
      <c r="AP142" s="28"/>
      <c r="AQ142" s="9">
        <f t="shared" si="165"/>
        <v>156.18095246691072</v>
      </c>
      <c r="AR142" s="9">
        <f t="shared" si="150"/>
        <v>0</v>
      </c>
      <c r="AS142" s="30">
        <f t="shared" si="151"/>
        <v>0.2298486380947328</v>
      </c>
      <c r="AT142" s="30">
        <f t="shared" si="152"/>
        <v>3.5897979220857627E-2</v>
      </c>
      <c r="AU142" s="30">
        <f t="shared" si="153"/>
        <v>0</v>
      </c>
      <c r="AV142" s="30">
        <f t="shared" si="154"/>
        <v>0.19395065887387516</v>
      </c>
      <c r="AW142" s="28"/>
      <c r="AX142" s="52">
        <f t="shared" si="155"/>
        <v>415.27902687765851</v>
      </c>
      <c r="AY142" s="52">
        <f t="shared" si="156"/>
        <v>359.82695987575693</v>
      </c>
      <c r="AZ142" s="19"/>
      <c r="BA142" s="19"/>
      <c r="BB142" s="53">
        <f t="shared" si="157"/>
        <v>892.23409645577453</v>
      </c>
      <c r="BC142" s="53">
        <f t="shared" si="158"/>
        <v>-44.611704822788731</v>
      </c>
      <c r="BD142" s="53">
        <f t="shared" si="158"/>
        <v>-3.7315103918297106</v>
      </c>
      <c r="BE142" s="53">
        <f t="shared" si="159"/>
        <v>-8974.4948052144064</v>
      </c>
      <c r="BF142" s="53">
        <f t="shared" si="160"/>
        <v>-8130.6039239732499</v>
      </c>
      <c r="BG142" s="53">
        <f t="shared" si="161"/>
        <v>55.754065845648462</v>
      </c>
      <c r="BH142" s="53">
        <f t="shared" si="128"/>
        <v>103.67932371861205</v>
      </c>
      <c r="BI142" s="53">
        <f t="shared" si="162"/>
        <v>-7971.1705344089896</v>
      </c>
    </row>
    <row r="143" spans="1:61" x14ac:dyDescent="0.2">
      <c r="A143" s="34"/>
      <c r="B143" s="89"/>
      <c r="C143" s="91"/>
      <c r="D143" s="19"/>
      <c r="E143" s="55">
        <f t="shared" si="133"/>
        <v>42</v>
      </c>
      <c r="F143" s="27">
        <f t="shared" si="129"/>
        <v>5977.7007348643347</v>
      </c>
      <c r="G143" s="27">
        <f t="shared" si="130"/>
        <v>298.88503674321674</v>
      </c>
      <c r="H143" s="28">
        <f t="shared" si="131"/>
        <v>25</v>
      </c>
      <c r="I143" s="27">
        <f t="shared" si="104"/>
        <v>250000</v>
      </c>
      <c r="J143" s="56">
        <f t="shared" si="163"/>
        <v>7.6059999999999999</v>
      </c>
      <c r="K143" s="52">
        <f t="shared" si="134"/>
        <v>1901.5</v>
      </c>
      <c r="L143" s="28"/>
      <c r="M143" s="96">
        <f t="shared" si="164"/>
        <v>196.37191159883102</v>
      </c>
      <c r="N143" s="9">
        <v>0</v>
      </c>
      <c r="O143" s="30">
        <f t="shared" si="121"/>
        <v>0.14926041567318843</v>
      </c>
      <c r="P143" s="30">
        <f t="shared" si="135"/>
        <v>2.931055315178013E-2</v>
      </c>
      <c r="Q143" s="30">
        <f t="shared" si="136"/>
        <v>0</v>
      </c>
      <c r="R143" s="30">
        <f t="shared" si="137"/>
        <v>0.1199498625214083</v>
      </c>
      <c r="S143" s="28"/>
      <c r="T143" s="52">
        <f t="shared" si="138"/>
        <v>276.91538617768282</v>
      </c>
      <c r="U143" s="52">
        <f t="shared" si="132"/>
        <v>228.08466358445787</v>
      </c>
      <c r="V143" s="19"/>
      <c r="W143" s="19"/>
      <c r="X143" s="53">
        <f t="shared" si="139"/>
        <v>717.02438134109832</v>
      </c>
      <c r="Y143" s="53">
        <f t="shared" si="140"/>
        <v>-35.851219067054913</v>
      </c>
      <c r="Z143" s="53">
        <f t="shared" si="140"/>
        <v>-2.9987465630352075</v>
      </c>
      <c r="AA143" s="53">
        <f t="shared" si="141"/>
        <v>-7327.6382879450321</v>
      </c>
      <c r="AB143" s="53">
        <f t="shared" si="142"/>
        <v>-6649.4638722340242</v>
      </c>
      <c r="AC143" s="53">
        <f t="shared" si="143"/>
        <v>53.801780960741347</v>
      </c>
      <c r="AD143" s="53">
        <f t="shared" si="123"/>
        <v>78.655365581240275</v>
      </c>
      <c r="AE143" s="53">
        <f t="shared" si="144"/>
        <v>-6517.006725692042</v>
      </c>
      <c r="AF143" s="19"/>
      <c r="AG143" s="46"/>
      <c r="AH143" s="19"/>
      <c r="AI143" s="55">
        <f t="shared" si="145"/>
        <v>42</v>
      </c>
      <c r="AJ143" s="27">
        <f t="shared" si="146"/>
        <v>5977.7007348643347</v>
      </c>
      <c r="AK143" s="27">
        <f t="shared" si="146"/>
        <v>298.88503674321674</v>
      </c>
      <c r="AL143" s="28">
        <f t="shared" si="147"/>
        <v>25</v>
      </c>
      <c r="AM143" s="27">
        <f t="shared" si="148"/>
        <v>250000</v>
      </c>
      <c r="AN143" s="56">
        <f t="shared" si="112"/>
        <v>7.6059999999999999</v>
      </c>
      <c r="AO143" s="52">
        <f t="shared" si="149"/>
        <v>1901.5</v>
      </c>
      <c r="AP143" s="28"/>
      <c r="AQ143" s="9">
        <f t="shared" si="165"/>
        <v>170.57335534062295</v>
      </c>
      <c r="AR143" s="9">
        <f t="shared" si="150"/>
        <v>0</v>
      </c>
      <c r="AS143" s="30">
        <f t="shared" si="151"/>
        <v>0.19395065887387516</v>
      </c>
      <c r="AT143" s="30">
        <f t="shared" si="152"/>
        <v>3.3082814654641454E-2</v>
      </c>
      <c r="AU143" s="30">
        <f t="shared" si="153"/>
        <v>0</v>
      </c>
      <c r="AV143" s="30">
        <f t="shared" si="154"/>
        <v>0.16086784421923372</v>
      </c>
      <c r="AW143" s="28"/>
      <c r="AX143" s="52">
        <f t="shared" si="155"/>
        <v>359.82695987575693</v>
      </c>
      <c r="AY143" s="52">
        <f t="shared" si="156"/>
        <v>305.89020578287295</v>
      </c>
      <c r="AZ143" s="19"/>
      <c r="BA143" s="19"/>
      <c r="BB143" s="53">
        <f t="shared" si="157"/>
        <v>717.02438134109832</v>
      </c>
      <c r="BC143" s="53">
        <f t="shared" si="158"/>
        <v>-35.851219067054913</v>
      </c>
      <c r="BD143" s="53">
        <f t="shared" si="158"/>
        <v>-2.9987465630352075</v>
      </c>
      <c r="BE143" s="53">
        <f t="shared" si="159"/>
        <v>-8270.7036636603643</v>
      </c>
      <c r="BF143" s="53">
        <f t="shared" si="160"/>
        <v>-7592.5292479493564</v>
      </c>
      <c r="BG143" s="53">
        <f t="shared" si="161"/>
        <v>53.801780960741347</v>
      </c>
      <c r="BH143" s="53">
        <f t="shared" si="128"/>
        <v>85.462085221796073</v>
      </c>
      <c r="BI143" s="53">
        <f t="shared" si="162"/>
        <v>-7453.2653817668188</v>
      </c>
    </row>
    <row r="144" spans="1:61" x14ac:dyDescent="0.2">
      <c r="A144" s="34"/>
      <c r="B144" s="89"/>
      <c r="C144" s="91"/>
      <c r="D144" s="19"/>
      <c r="E144" s="55">
        <f t="shared" si="133"/>
        <v>43</v>
      </c>
      <c r="F144" s="27">
        <f t="shared" si="129"/>
        <v>5977.7007348643347</v>
      </c>
      <c r="G144" s="27">
        <f t="shared" si="130"/>
        <v>298.88503674321674</v>
      </c>
      <c r="H144" s="28">
        <f t="shared" si="131"/>
        <v>25</v>
      </c>
      <c r="I144" s="27">
        <f t="shared" si="104"/>
        <v>250000</v>
      </c>
      <c r="J144" s="56">
        <f t="shared" si="163"/>
        <v>7.782</v>
      </c>
      <c r="K144" s="52">
        <f t="shared" si="134"/>
        <v>1945.5</v>
      </c>
      <c r="L144" s="28"/>
      <c r="M144" s="96">
        <f t="shared" si="164"/>
        <v>213.89645519453623</v>
      </c>
      <c r="N144" s="9">
        <v>0</v>
      </c>
      <c r="O144" s="30">
        <f t="shared" si="121"/>
        <v>0.1199498625214083</v>
      </c>
      <c r="P144" s="30">
        <f t="shared" si="135"/>
        <v>2.5656850394401191E-2</v>
      </c>
      <c r="Q144" s="30">
        <f t="shared" si="136"/>
        <v>0</v>
      </c>
      <c r="R144" s="30">
        <f t="shared" si="137"/>
        <v>9.4293012127007109E-2</v>
      </c>
      <c r="S144" s="28"/>
      <c r="T144" s="52">
        <f t="shared" si="138"/>
        <v>228.08466358445787</v>
      </c>
      <c r="U144" s="52">
        <f t="shared" si="132"/>
        <v>183.44705509309233</v>
      </c>
      <c r="V144" s="19"/>
      <c r="W144" s="19"/>
      <c r="X144" s="53">
        <f t="shared" si="139"/>
        <v>563.65540788418207</v>
      </c>
      <c r="Y144" s="53">
        <f t="shared" si="140"/>
        <v>-28.182770394209101</v>
      </c>
      <c r="Z144" s="53">
        <f t="shared" si="140"/>
        <v>-2.3573253031751777</v>
      </c>
      <c r="AA144" s="53">
        <f t="shared" si="141"/>
        <v>-6414.2125986002975</v>
      </c>
      <c r="AB144" s="53">
        <f t="shared" si="142"/>
        <v>-5881.0972864135001</v>
      </c>
      <c r="AC144" s="53">
        <f t="shared" si="143"/>
        <v>50.456222867167966</v>
      </c>
      <c r="AD144" s="53">
        <f t="shared" si="123"/>
        <v>62.685102285470592</v>
      </c>
      <c r="AE144" s="53">
        <f t="shared" si="144"/>
        <v>-5767.9559612608618</v>
      </c>
      <c r="AF144" s="19"/>
      <c r="AG144" s="46"/>
      <c r="AH144" s="19"/>
      <c r="AI144" s="55">
        <f t="shared" si="145"/>
        <v>43</v>
      </c>
      <c r="AJ144" s="27">
        <f t="shared" si="146"/>
        <v>5977.7007348643347</v>
      </c>
      <c r="AK144" s="27">
        <f t="shared" si="146"/>
        <v>298.88503674321674</v>
      </c>
      <c r="AL144" s="28">
        <f t="shared" si="147"/>
        <v>25</v>
      </c>
      <c r="AM144" s="27">
        <f t="shared" si="148"/>
        <v>250000</v>
      </c>
      <c r="AN144" s="56">
        <f t="shared" si="112"/>
        <v>7.782</v>
      </c>
      <c r="AO144" s="52">
        <f t="shared" si="149"/>
        <v>1945.5</v>
      </c>
      <c r="AP144" s="28"/>
      <c r="AQ144" s="9">
        <f t="shared" si="165"/>
        <v>185.79559449689881</v>
      </c>
      <c r="AR144" s="9">
        <f t="shared" si="150"/>
        <v>0</v>
      </c>
      <c r="AS144" s="30">
        <f t="shared" si="151"/>
        <v>0.16086784421923372</v>
      </c>
      <c r="AT144" s="30">
        <f t="shared" si="152"/>
        <v>2.9888536752147036E-2</v>
      </c>
      <c r="AU144" s="30">
        <f t="shared" si="153"/>
        <v>0</v>
      </c>
      <c r="AV144" s="30">
        <f t="shared" si="154"/>
        <v>0.13097930746708669</v>
      </c>
      <c r="AW144" s="28"/>
      <c r="AX144" s="52">
        <f t="shared" si="155"/>
        <v>305.89020578287295</v>
      </c>
      <c r="AY144" s="52">
        <f t="shared" si="156"/>
        <v>254.82024267721715</v>
      </c>
      <c r="AZ144" s="19"/>
      <c r="BA144" s="19"/>
      <c r="BB144" s="53">
        <f t="shared" si="157"/>
        <v>563.65540788418207</v>
      </c>
      <c r="BC144" s="53">
        <f t="shared" si="158"/>
        <v>-28.182770394209101</v>
      </c>
      <c r="BD144" s="53">
        <f t="shared" si="158"/>
        <v>-2.3573253031751777</v>
      </c>
      <c r="BE144" s="53">
        <f t="shared" si="159"/>
        <v>-7472.134188036759</v>
      </c>
      <c r="BF144" s="53">
        <f t="shared" si="160"/>
        <v>-6939.0188758499617</v>
      </c>
      <c r="BG144" s="53">
        <f t="shared" si="161"/>
        <v>50.456222867167966</v>
      </c>
      <c r="BH144" s="53">
        <f t="shared" si="128"/>
        <v>69.072636481294779</v>
      </c>
      <c r="BI144" s="53">
        <f t="shared" si="162"/>
        <v>-6819.4900165014997</v>
      </c>
    </row>
    <row r="145" spans="1:61" x14ac:dyDescent="0.2">
      <c r="A145" s="34"/>
      <c r="B145" s="89"/>
      <c r="C145" s="91"/>
      <c r="D145" s="19"/>
      <c r="E145" s="55">
        <f t="shared" si="133"/>
        <v>44</v>
      </c>
      <c r="F145" s="27">
        <f t="shared" si="129"/>
        <v>5977.7007348643347</v>
      </c>
      <c r="G145" s="27">
        <f t="shared" si="130"/>
        <v>298.88503674321674</v>
      </c>
      <c r="H145" s="28">
        <f t="shared" si="131"/>
        <v>25</v>
      </c>
      <c r="I145" s="27">
        <f t="shared" si="104"/>
        <v>250000</v>
      </c>
      <c r="J145" s="56">
        <f t="shared" si="163"/>
        <v>7.9459999999999997</v>
      </c>
      <c r="K145" s="52">
        <f t="shared" si="134"/>
        <v>1986.5</v>
      </c>
      <c r="L145" s="28"/>
      <c r="M145" s="96">
        <f t="shared" si="164"/>
        <v>232.40600338714106</v>
      </c>
      <c r="N145" s="9">
        <v>0</v>
      </c>
      <c r="O145" s="30">
        <f t="shared" si="121"/>
        <v>9.4293012127007109E-2</v>
      </c>
      <c r="P145" s="30">
        <f t="shared" si="135"/>
        <v>2.1914262095772949E-2</v>
      </c>
      <c r="Q145" s="30">
        <f t="shared" si="136"/>
        <v>0</v>
      </c>
      <c r="R145" s="30">
        <f t="shared" si="137"/>
        <v>7.237875003123416E-2</v>
      </c>
      <c r="S145" s="28"/>
      <c r="T145" s="52">
        <f t="shared" si="138"/>
        <v>183.44705509309233</v>
      </c>
      <c r="U145" s="52">
        <f t="shared" si="132"/>
        <v>143.78038693704667</v>
      </c>
      <c r="V145" s="19"/>
      <c r="W145" s="19"/>
      <c r="X145" s="53">
        <f t="shared" si="139"/>
        <v>432.65850725027042</v>
      </c>
      <c r="Y145" s="53">
        <f t="shared" si="140"/>
        <v>-21.632925362513522</v>
      </c>
      <c r="Z145" s="53">
        <f t="shared" si="140"/>
        <v>-1.809468750780854</v>
      </c>
      <c r="AA145" s="53">
        <f t="shared" si="141"/>
        <v>-5478.5655239432372</v>
      </c>
      <c r="AB145" s="53">
        <f t="shared" si="142"/>
        <v>-5069.3494108062614</v>
      </c>
      <c r="AC145" s="53">
        <f t="shared" si="143"/>
        <v>46.049388945100219</v>
      </c>
      <c r="AD145" s="53">
        <f t="shared" si="123"/>
        <v>48.803905093463896</v>
      </c>
      <c r="AE145" s="53">
        <f t="shared" si="144"/>
        <v>-4974.4961167676975</v>
      </c>
      <c r="AF145" s="19"/>
      <c r="AG145" s="46"/>
      <c r="AH145" s="19"/>
      <c r="AI145" s="55">
        <f t="shared" si="145"/>
        <v>44</v>
      </c>
      <c r="AJ145" s="27">
        <f t="shared" si="146"/>
        <v>5977.7007348643347</v>
      </c>
      <c r="AK145" s="27">
        <f t="shared" si="146"/>
        <v>298.88503674321674</v>
      </c>
      <c r="AL145" s="28">
        <f t="shared" si="147"/>
        <v>25</v>
      </c>
      <c r="AM145" s="27">
        <f t="shared" si="148"/>
        <v>250000</v>
      </c>
      <c r="AN145" s="56">
        <f t="shared" si="112"/>
        <v>7.9459999999999997</v>
      </c>
      <c r="AO145" s="52">
        <f t="shared" si="149"/>
        <v>1986.5</v>
      </c>
      <c r="AP145" s="28"/>
      <c r="AQ145" s="9">
        <f t="shared" si="165"/>
        <v>201.87343228615197</v>
      </c>
      <c r="AR145" s="9">
        <f t="shared" si="150"/>
        <v>0</v>
      </c>
      <c r="AS145" s="30">
        <f t="shared" si="151"/>
        <v>0.13097930746708669</v>
      </c>
      <c r="AT145" s="30">
        <f t="shared" si="152"/>
        <v>2.6441242356844002E-2</v>
      </c>
      <c r="AU145" s="30">
        <f t="shared" si="153"/>
        <v>0</v>
      </c>
      <c r="AV145" s="30">
        <f t="shared" si="154"/>
        <v>0.10453806511024269</v>
      </c>
      <c r="AW145" s="28"/>
      <c r="AX145" s="52">
        <f t="shared" si="155"/>
        <v>254.82024267721715</v>
      </c>
      <c r="AY145" s="52">
        <f t="shared" si="156"/>
        <v>207.66486634149712</v>
      </c>
      <c r="AZ145" s="19"/>
      <c r="BA145" s="19"/>
      <c r="BB145" s="53">
        <f t="shared" si="157"/>
        <v>432.65850725027042</v>
      </c>
      <c r="BC145" s="53">
        <f t="shared" si="158"/>
        <v>-21.632925362513522</v>
      </c>
      <c r="BD145" s="53">
        <f t="shared" si="158"/>
        <v>-1.809468750780854</v>
      </c>
      <c r="BE145" s="53">
        <f t="shared" si="159"/>
        <v>-6610.3105892110007</v>
      </c>
      <c r="BF145" s="53">
        <f t="shared" si="160"/>
        <v>-6201.0944760740249</v>
      </c>
      <c r="BG145" s="53">
        <f t="shared" si="161"/>
        <v>46.049388945100219</v>
      </c>
      <c r="BH145" s="53">
        <f t="shared" si="128"/>
        <v>54.663367844792916</v>
      </c>
      <c r="BI145" s="53">
        <f t="shared" si="162"/>
        <v>-6100.3817192841316</v>
      </c>
    </row>
    <row r="146" spans="1:61" x14ac:dyDescent="0.2">
      <c r="A146" s="34"/>
      <c r="B146" s="89"/>
      <c r="C146" s="91"/>
      <c r="D146" s="19"/>
      <c r="E146" s="55">
        <f t="shared" si="133"/>
        <v>45</v>
      </c>
      <c r="F146" s="27">
        <f t="shared" si="129"/>
        <v>5977.7007348643347</v>
      </c>
      <c r="G146" s="27">
        <f t="shared" si="130"/>
        <v>298.88503674321674</v>
      </c>
      <c r="H146" s="28">
        <f t="shared" si="131"/>
        <v>25</v>
      </c>
      <c r="I146" s="27">
        <f t="shared" si="104"/>
        <v>250000</v>
      </c>
      <c r="J146" s="56">
        <f t="shared" si="163"/>
        <v>8.0980000000000008</v>
      </c>
      <c r="K146" s="52">
        <f t="shared" si="134"/>
        <v>2024.5000000000002</v>
      </c>
      <c r="L146" s="28"/>
      <c r="M146" s="96">
        <f t="shared" si="164"/>
        <v>251.80934606172806</v>
      </c>
      <c r="N146" s="9">
        <v>0</v>
      </c>
      <c r="O146" s="30">
        <f t="shared" si="121"/>
        <v>7.237875003123416E-2</v>
      </c>
      <c r="P146" s="30">
        <f t="shared" si="135"/>
        <v>1.8225645714130354E-2</v>
      </c>
      <c r="Q146" s="30">
        <f t="shared" si="136"/>
        <v>0</v>
      </c>
      <c r="R146" s="30">
        <f t="shared" si="137"/>
        <v>5.4153104317103809E-2</v>
      </c>
      <c r="S146" s="28"/>
      <c r="T146" s="52">
        <f t="shared" si="138"/>
        <v>143.78038693704667</v>
      </c>
      <c r="U146" s="52">
        <f t="shared" si="132"/>
        <v>109.63295968997667</v>
      </c>
      <c r="V146" s="19"/>
      <c r="W146" s="19"/>
      <c r="X146" s="53">
        <f t="shared" si="139"/>
        <v>323.71105147153639</v>
      </c>
      <c r="Y146" s="53">
        <f t="shared" si="140"/>
        <v>-16.185552573576821</v>
      </c>
      <c r="Z146" s="53">
        <f t="shared" si="140"/>
        <v>-1.3538276079275953</v>
      </c>
      <c r="AA146" s="53">
        <f t="shared" si="141"/>
        <v>-4556.4114285325886</v>
      </c>
      <c r="AB146" s="53">
        <f t="shared" si="142"/>
        <v>-4250.2397572425571</v>
      </c>
      <c r="AC146" s="53">
        <f t="shared" si="143"/>
        <v>40.782289152066056</v>
      </c>
      <c r="AD146" s="53">
        <f t="shared" si="123"/>
        <v>37.05046834834021</v>
      </c>
      <c r="AE146" s="53">
        <f t="shared" si="144"/>
        <v>-4172.4069997421502</v>
      </c>
      <c r="AF146" s="19"/>
      <c r="AG146" s="46"/>
      <c r="AH146" s="19"/>
      <c r="AI146" s="55">
        <f t="shared" si="145"/>
        <v>45</v>
      </c>
      <c r="AJ146" s="27">
        <f t="shared" si="146"/>
        <v>5977.7007348643347</v>
      </c>
      <c r="AK146" s="27">
        <f t="shared" si="146"/>
        <v>298.88503674321674</v>
      </c>
      <c r="AL146" s="28">
        <f t="shared" si="147"/>
        <v>25</v>
      </c>
      <c r="AM146" s="27">
        <f t="shared" si="148"/>
        <v>250000</v>
      </c>
      <c r="AN146" s="56">
        <f t="shared" si="112"/>
        <v>8.0980000000000008</v>
      </c>
      <c r="AO146" s="52">
        <f t="shared" si="149"/>
        <v>2024.5000000000002</v>
      </c>
      <c r="AP146" s="28"/>
      <c r="AQ146" s="9">
        <f t="shared" si="165"/>
        <v>218.72764141352243</v>
      </c>
      <c r="AR146" s="9">
        <f t="shared" si="150"/>
        <v>0</v>
      </c>
      <c r="AS146" s="30">
        <f t="shared" si="151"/>
        <v>0.10453806511024269</v>
      </c>
      <c r="AT146" s="30">
        <f t="shared" si="152"/>
        <v>2.2865364419496621E-2</v>
      </c>
      <c r="AU146" s="30">
        <f t="shared" si="153"/>
        <v>0</v>
      </c>
      <c r="AV146" s="30">
        <f t="shared" si="154"/>
        <v>8.1672700690746072E-2</v>
      </c>
      <c r="AW146" s="28"/>
      <c r="AX146" s="52">
        <f t="shared" si="155"/>
        <v>207.66486634149712</v>
      </c>
      <c r="AY146" s="52">
        <f t="shared" si="156"/>
        <v>165.34638254841545</v>
      </c>
      <c r="AZ146" s="19"/>
      <c r="BA146" s="19"/>
      <c r="BB146" s="53">
        <f t="shared" si="157"/>
        <v>323.71105147153639</v>
      </c>
      <c r="BC146" s="53">
        <f t="shared" si="158"/>
        <v>-16.185552573576821</v>
      </c>
      <c r="BD146" s="53">
        <f t="shared" si="158"/>
        <v>-1.3538276079275953</v>
      </c>
      <c r="BE146" s="53">
        <f t="shared" si="159"/>
        <v>-5716.3411048741555</v>
      </c>
      <c r="BF146" s="53">
        <f t="shared" si="160"/>
        <v>-5410.1694335841239</v>
      </c>
      <c r="BG146" s="53">
        <f t="shared" si="161"/>
        <v>40.782289152066056</v>
      </c>
      <c r="BH146" s="53">
        <f t="shared" si="128"/>
        <v>42.295137111623575</v>
      </c>
      <c r="BI146" s="53">
        <f t="shared" si="162"/>
        <v>-5327.0920073204343</v>
      </c>
    </row>
    <row r="147" spans="1:61" x14ac:dyDescent="0.2">
      <c r="A147" s="34"/>
      <c r="B147" s="89"/>
      <c r="C147" s="91"/>
      <c r="D147" s="19"/>
      <c r="E147" s="55">
        <f t="shared" si="133"/>
        <v>46</v>
      </c>
      <c r="F147" s="27">
        <f t="shared" si="129"/>
        <v>5977.7007348643347</v>
      </c>
      <c r="G147" s="27">
        <f t="shared" si="130"/>
        <v>298.88503674321674</v>
      </c>
      <c r="H147" s="28">
        <f t="shared" si="131"/>
        <v>25</v>
      </c>
      <c r="I147" s="27">
        <f t="shared" si="104"/>
        <v>250000</v>
      </c>
      <c r="J147" s="56">
        <f t="shared" si="163"/>
        <v>8.2349999999999994</v>
      </c>
      <c r="K147" s="52">
        <f t="shared" si="134"/>
        <v>2058.7499999999995</v>
      </c>
      <c r="L147" s="28"/>
      <c r="M147" s="96">
        <f t="shared" si="164"/>
        <v>272.05891244663275</v>
      </c>
      <c r="N147" s="9">
        <v>0</v>
      </c>
      <c r="O147" s="30">
        <f t="shared" si="121"/>
        <v>5.4153104317103809E-2</v>
      </c>
      <c r="P147" s="30">
        <f t="shared" si="135"/>
        <v>1.4732834666120315E-2</v>
      </c>
      <c r="Q147" s="30">
        <f t="shared" si="136"/>
        <v>0</v>
      </c>
      <c r="R147" s="30">
        <f t="shared" si="137"/>
        <v>3.9420269650983497E-2</v>
      </c>
      <c r="S147" s="28"/>
      <c r="T147" s="52">
        <f t="shared" si="138"/>
        <v>109.63295968997667</v>
      </c>
      <c r="U147" s="52">
        <f t="shared" si="132"/>
        <v>81.156480143962256</v>
      </c>
      <c r="V147" s="19"/>
      <c r="W147" s="19"/>
      <c r="X147" s="53">
        <f t="shared" si="139"/>
        <v>235.64257486123427</v>
      </c>
      <c r="Y147" s="53">
        <f t="shared" si="140"/>
        <v>-11.782128743061714</v>
      </c>
      <c r="Z147" s="53">
        <f t="shared" si="140"/>
        <v>-0.98550674127458748</v>
      </c>
      <c r="AA147" s="53">
        <f t="shared" si="141"/>
        <v>-3683.208666530079</v>
      </c>
      <c r="AB147" s="53">
        <f t="shared" si="142"/>
        <v>-3460.3337271531809</v>
      </c>
      <c r="AC147" s="53">
        <f t="shared" si="143"/>
        <v>35.043075925396103</v>
      </c>
      <c r="AD147" s="53">
        <f t="shared" si="123"/>
        <v>27.378519235160823</v>
      </c>
      <c r="AE147" s="53">
        <f t="shared" si="144"/>
        <v>-3397.9121319926244</v>
      </c>
      <c r="AF147" s="19"/>
      <c r="AG147" s="46"/>
      <c r="AH147" s="19"/>
      <c r="AI147" s="55">
        <f t="shared" si="145"/>
        <v>46</v>
      </c>
      <c r="AJ147" s="27">
        <f t="shared" si="146"/>
        <v>5977.7007348643347</v>
      </c>
      <c r="AK147" s="27">
        <f t="shared" si="146"/>
        <v>298.88503674321674</v>
      </c>
      <c r="AL147" s="28">
        <f t="shared" si="147"/>
        <v>25</v>
      </c>
      <c r="AM147" s="27">
        <f t="shared" si="148"/>
        <v>250000</v>
      </c>
      <c r="AN147" s="56">
        <f t="shared" si="112"/>
        <v>8.2349999999999994</v>
      </c>
      <c r="AO147" s="52">
        <f t="shared" si="149"/>
        <v>2058.7499999999995</v>
      </c>
      <c r="AP147" s="28"/>
      <c r="AQ147" s="9">
        <f t="shared" si="165"/>
        <v>236.31690076504387</v>
      </c>
      <c r="AR147" s="9">
        <f t="shared" si="150"/>
        <v>0</v>
      </c>
      <c r="AS147" s="30">
        <f t="shared" si="151"/>
        <v>8.1672700690746072E-2</v>
      </c>
      <c r="AT147" s="30">
        <f t="shared" si="152"/>
        <v>1.9300639504348169E-2</v>
      </c>
      <c r="AU147" s="30">
        <f t="shared" si="153"/>
        <v>0</v>
      </c>
      <c r="AV147" s="30">
        <f t="shared" si="154"/>
        <v>6.2372061186397904E-2</v>
      </c>
      <c r="AW147" s="28"/>
      <c r="AX147" s="52">
        <f t="shared" si="155"/>
        <v>165.34638254841545</v>
      </c>
      <c r="AY147" s="52">
        <f t="shared" si="156"/>
        <v>128.40848096749664</v>
      </c>
      <c r="AZ147" s="19"/>
      <c r="BA147" s="19"/>
      <c r="BB147" s="53">
        <f t="shared" si="157"/>
        <v>235.64257486123427</v>
      </c>
      <c r="BC147" s="53">
        <f t="shared" si="158"/>
        <v>-11.782128743061714</v>
      </c>
      <c r="BD147" s="53">
        <f t="shared" si="158"/>
        <v>-0.98550674127458748</v>
      </c>
      <c r="BE147" s="53">
        <f t="shared" si="159"/>
        <v>-4825.159876087042</v>
      </c>
      <c r="BF147" s="53">
        <f t="shared" si="160"/>
        <v>-4602.2849367101444</v>
      </c>
      <c r="BG147" s="53">
        <f t="shared" si="161"/>
        <v>35.043075925396103</v>
      </c>
      <c r="BH147" s="53">
        <f t="shared" si="128"/>
        <v>31.952375847677811</v>
      </c>
      <c r="BI147" s="53">
        <f t="shared" si="162"/>
        <v>-4535.2894849370705</v>
      </c>
    </row>
    <row r="148" spans="1:61" x14ac:dyDescent="0.2">
      <c r="A148" s="34"/>
      <c r="B148" s="89"/>
      <c r="C148" s="91"/>
      <c r="D148" s="19"/>
      <c r="E148" s="55">
        <f t="shared" si="133"/>
        <v>47</v>
      </c>
      <c r="F148" s="27">
        <f t="shared" si="129"/>
        <v>5977.7007348643347</v>
      </c>
      <c r="G148" s="27">
        <f t="shared" si="130"/>
        <v>298.88503674321674</v>
      </c>
      <c r="H148" s="28">
        <f t="shared" si="131"/>
        <v>25</v>
      </c>
      <c r="I148" s="27">
        <f t="shared" si="104"/>
        <v>250000</v>
      </c>
      <c r="J148" s="56">
        <f t="shared" si="163"/>
        <v>8.3569999999999993</v>
      </c>
      <c r="K148" s="52">
        <f t="shared" si="134"/>
        <v>2089.2499999999995</v>
      </c>
      <c r="L148" s="28"/>
      <c r="M148" s="96">
        <f t="shared" si="164"/>
        <v>293.18193261069382</v>
      </c>
      <c r="N148" s="9">
        <v>0</v>
      </c>
      <c r="O148" s="30">
        <f t="shared" si="121"/>
        <v>3.9420269650983497E-2</v>
      </c>
      <c r="P148" s="30">
        <f t="shared" si="135"/>
        <v>1.1557310840310022E-2</v>
      </c>
      <c r="Q148" s="30">
        <f t="shared" si="136"/>
        <v>0</v>
      </c>
      <c r="R148" s="30">
        <f t="shared" si="137"/>
        <v>2.7862958810673473E-2</v>
      </c>
      <c r="S148" s="28"/>
      <c r="T148" s="52">
        <f t="shared" si="138"/>
        <v>81.156480143962256</v>
      </c>
      <c r="U148" s="52">
        <f t="shared" si="132"/>
        <v>58.212686695199544</v>
      </c>
      <c r="V148" s="19"/>
      <c r="W148" s="19"/>
      <c r="X148" s="53">
        <f t="shared" si="139"/>
        <v>166.5564293580575</v>
      </c>
      <c r="Y148" s="53">
        <f t="shared" si="140"/>
        <v>-8.3278214679028757</v>
      </c>
      <c r="Z148" s="53">
        <f t="shared" si="140"/>
        <v>-0.69657397026683687</v>
      </c>
      <c r="AA148" s="53">
        <f t="shared" si="141"/>
        <v>-2889.3277100775058</v>
      </c>
      <c r="AB148" s="53">
        <f t="shared" si="142"/>
        <v>-2731.7956761576179</v>
      </c>
      <c r="AC148" s="53">
        <f t="shared" si="143"/>
        <v>29.1289051445202</v>
      </c>
      <c r="AD148" s="53">
        <f t="shared" si="123"/>
        <v>19.652590195810649</v>
      </c>
      <c r="AE148" s="53">
        <f t="shared" si="144"/>
        <v>-2683.0141808172871</v>
      </c>
      <c r="AF148" s="19"/>
      <c r="AG148" s="46"/>
      <c r="AH148" s="19"/>
      <c r="AI148" s="55">
        <f t="shared" si="145"/>
        <v>47</v>
      </c>
      <c r="AJ148" s="27">
        <f t="shared" si="146"/>
        <v>5977.7007348643347</v>
      </c>
      <c r="AK148" s="27">
        <f t="shared" si="146"/>
        <v>298.88503674321674</v>
      </c>
      <c r="AL148" s="28">
        <f t="shared" si="147"/>
        <v>25</v>
      </c>
      <c r="AM148" s="27">
        <f t="shared" si="148"/>
        <v>250000</v>
      </c>
      <c r="AN148" s="56">
        <f t="shared" si="112"/>
        <v>8.3569999999999993</v>
      </c>
      <c r="AO148" s="52">
        <f t="shared" si="149"/>
        <v>2089.2499999999995</v>
      </c>
      <c r="AP148" s="28"/>
      <c r="AQ148" s="9">
        <f t="shared" si="165"/>
        <v>254.66486303203126</v>
      </c>
      <c r="AR148" s="9">
        <f t="shared" si="150"/>
        <v>0</v>
      </c>
      <c r="AS148" s="30">
        <f t="shared" si="151"/>
        <v>6.2372061186397904E-2</v>
      </c>
      <c r="AT148" s="30">
        <f t="shared" si="152"/>
        <v>1.5883972419059495E-2</v>
      </c>
      <c r="AU148" s="30">
        <f t="shared" si="153"/>
        <v>0</v>
      </c>
      <c r="AV148" s="30">
        <f t="shared" si="154"/>
        <v>4.6488088767338412E-2</v>
      </c>
      <c r="AW148" s="28"/>
      <c r="AX148" s="52">
        <f t="shared" si="155"/>
        <v>128.40848096749664</v>
      </c>
      <c r="AY148" s="52">
        <f t="shared" si="156"/>
        <v>97.125239457161754</v>
      </c>
      <c r="AZ148" s="19"/>
      <c r="BA148" s="19"/>
      <c r="BB148" s="53">
        <f t="shared" si="157"/>
        <v>166.5564293580575</v>
      </c>
      <c r="BC148" s="53">
        <f t="shared" si="158"/>
        <v>-8.3278214679028757</v>
      </c>
      <c r="BD148" s="53">
        <f t="shared" si="158"/>
        <v>-0.69657397026683687</v>
      </c>
      <c r="BE148" s="53">
        <f t="shared" si="159"/>
        <v>-3970.9931047648738</v>
      </c>
      <c r="BF148" s="53">
        <f t="shared" si="160"/>
        <v>-3813.4610708449859</v>
      </c>
      <c r="BG148" s="53">
        <f t="shared" si="161"/>
        <v>29.1289051445202</v>
      </c>
      <c r="BH148" s="53">
        <f t="shared" si="128"/>
        <v>23.531796773559893</v>
      </c>
      <c r="BI148" s="53">
        <f t="shared" si="162"/>
        <v>-3760.8003689269058</v>
      </c>
    </row>
    <row r="149" spans="1:61" x14ac:dyDescent="0.2">
      <c r="A149" s="34"/>
      <c r="B149" s="89"/>
      <c r="C149" s="91"/>
      <c r="D149" s="19"/>
      <c r="E149" s="55">
        <f t="shared" si="133"/>
        <v>48</v>
      </c>
      <c r="F149" s="27">
        <f t="shared" si="129"/>
        <v>5977.7007348643347</v>
      </c>
      <c r="G149" s="27">
        <f t="shared" si="130"/>
        <v>298.88503674321674</v>
      </c>
      <c r="H149" s="28">
        <f t="shared" si="131"/>
        <v>25</v>
      </c>
      <c r="I149" s="27">
        <f t="shared" si="104"/>
        <v>250000</v>
      </c>
      <c r="J149" s="56">
        <f t="shared" si="163"/>
        <v>8.4629999999999992</v>
      </c>
      <c r="K149" s="52">
        <f t="shared" si="134"/>
        <v>2115.75</v>
      </c>
      <c r="L149" s="28"/>
      <c r="M149" s="96">
        <f t="shared" si="164"/>
        <v>315.01121529154761</v>
      </c>
      <c r="N149" s="9">
        <v>0</v>
      </c>
      <c r="O149" s="30">
        <f t="shared" si="121"/>
        <v>2.7862958810673473E-2</v>
      </c>
      <c r="P149" s="30">
        <f t="shared" si="135"/>
        <v>8.7771445165685854E-3</v>
      </c>
      <c r="Q149" s="30">
        <f t="shared" si="136"/>
        <v>0</v>
      </c>
      <c r="R149" s="30">
        <f t="shared" si="137"/>
        <v>1.9085814294104886E-2</v>
      </c>
      <c r="S149" s="28"/>
      <c r="T149" s="52">
        <f t="shared" si="138"/>
        <v>58.212686695199544</v>
      </c>
      <c r="U149" s="52">
        <f t="shared" si="132"/>
        <v>40.380811592752416</v>
      </c>
      <c r="V149" s="19"/>
      <c r="W149" s="19"/>
      <c r="X149" s="53">
        <f t="shared" si="139"/>
        <v>114.089286131355</v>
      </c>
      <c r="Y149" s="53">
        <f t="shared" si="140"/>
        <v>-5.7044643065677505</v>
      </c>
      <c r="Z149" s="53">
        <f t="shared" si="140"/>
        <v>-0.47714535735262215</v>
      </c>
      <c r="AA149" s="53">
        <f t="shared" si="141"/>
        <v>-2194.2861291421464</v>
      </c>
      <c r="AB149" s="53">
        <f t="shared" si="142"/>
        <v>-2086.3784526747118</v>
      </c>
      <c r="AC149" s="53">
        <f t="shared" si="143"/>
        <v>23.407743264634863</v>
      </c>
      <c r="AD149" s="53">
        <f t="shared" si="123"/>
        <v>13.677011335475317</v>
      </c>
      <c r="AE149" s="53">
        <f t="shared" si="144"/>
        <v>-2049.2936980746013</v>
      </c>
      <c r="AF149" s="19"/>
      <c r="AG149" s="46"/>
      <c r="AH149" s="19"/>
      <c r="AI149" s="55">
        <f t="shared" si="145"/>
        <v>48</v>
      </c>
      <c r="AJ149" s="27">
        <f t="shared" si="146"/>
        <v>5977.7007348643347</v>
      </c>
      <c r="AK149" s="27">
        <f t="shared" si="146"/>
        <v>298.88503674321674</v>
      </c>
      <c r="AL149" s="28">
        <f t="shared" si="147"/>
        <v>25</v>
      </c>
      <c r="AM149" s="27">
        <f t="shared" si="148"/>
        <v>250000</v>
      </c>
      <c r="AN149" s="56">
        <f t="shared" si="112"/>
        <v>8.4629999999999992</v>
      </c>
      <c r="AO149" s="52">
        <f t="shared" si="149"/>
        <v>2115.75</v>
      </c>
      <c r="AP149" s="28"/>
      <c r="AQ149" s="9">
        <f t="shared" si="165"/>
        <v>273.62630187140519</v>
      </c>
      <c r="AR149" s="9">
        <f t="shared" si="150"/>
        <v>0</v>
      </c>
      <c r="AS149" s="30">
        <f t="shared" si="151"/>
        <v>4.6488088767338412E-2</v>
      </c>
      <c r="AT149" s="30">
        <f t="shared" si="152"/>
        <v>1.2720363810476421E-2</v>
      </c>
      <c r="AU149" s="30">
        <f t="shared" si="153"/>
        <v>0</v>
      </c>
      <c r="AV149" s="30">
        <f t="shared" si="154"/>
        <v>3.3767724956861991E-2</v>
      </c>
      <c r="AW149" s="28"/>
      <c r="AX149" s="52">
        <f t="shared" si="155"/>
        <v>97.125239457161754</v>
      </c>
      <c r="AY149" s="52">
        <f t="shared" si="156"/>
        <v>71.44406407748076</v>
      </c>
      <c r="AZ149" s="19"/>
      <c r="BA149" s="19"/>
      <c r="BB149" s="53">
        <f t="shared" si="157"/>
        <v>114.089286131355</v>
      </c>
      <c r="BC149" s="53">
        <f t="shared" si="158"/>
        <v>-5.7044643065677505</v>
      </c>
      <c r="BD149" s="53">
        <f t="shared" si="158"/>
        <v>-0.47714535735262215</v>
      </c>
      <c r="BE149" s="53">
        <f t="shared" si="159"/>
        <v>-3180.0909526191053</v>
      </c>
      <c r="BF149" s="53">
        <f t="shared" si="160"/>
        <v>-3072.1832761516707</v>
      </c>
      <c r="BG149" s="53">
        <f t="shared" si="161"/>
        <v>23.407743264634863</v>
      </c>
      <c r="BH149" s="53">
        <f t="shared" si="128"/>
        <v>16.871581470080837</v>
      </c>
      <c r="BI149" s="53">
        <f t="shared" si="162"/>
        <v>-3031.9039514169549</v>
      </c>
    </row>
    <row r="150" spans="1:61" x14ac:dyDescent="0.2">
      <c r="A150" s="34"/>
      <c r="B150" s="89"/>
      <c r="C150" s="91"/>
      <c r="D150" s="19"/>
      <c r="E150" s="55">
        <f t="shared" si="133"/>
        <v>49</v>
      </c>
      <c r="F150" s="27">
        <f t="shared" si="129"/>
        <v>5977.7007348643347</v>
      </c>
      <c r="G150" s="27">
        <f t="shared" si="130"/>
        <v>298.88503674321674</v>
      </c>
      <c r="H150" s="28">
        <f t="shared" si="131"/>
        <v>25</v>
      </c>
      <c r="I150" s="27">
        <f t="shared" si="104"/>
        <v>250000</v>
      </c>
      <c r="J150" s="56">
        <f t="shared" si="163"/>
        <v>8.5500000000000007</v>
      </c>
      <c r="K150" s="52">
        <f t="shared" si="134"/>
        <v>2137.5</v>
      </c>
      <c r="L150" s="28"/>
      <c r="M150" s="96">
        <f t="shared" si="164"/>
        <v>337.52251871948664</v>
      </c>
      <c r="N150" s="9">
        <v>0</v>
      </c>
      <c r="O150" s="30">
        <f t="shared" si="121"/>
        <v>1.9085814294104886E-2</v>
      </c>
      <c r="P150" s="30">
        <f t="shared" si="135"/>
        <v>6.4418921123586617E-3</v>
      </c>
      <c r="Q150" s="30">
        <f t="shared" si="136"/>
        <v>0</v>
      </c>
      <c r="R150" s="30">
        <f t="shared" si="137"/>
        <v>1.2643922181746224E-2</v>
      </c>
      <c r="S150" s="28"/>
      <c r="T150" s="52">
        <f t="shared" si="138"/>
        <v>40.380811592752416</v>
      </c>
      <c r="U150" s="52">
        <f t="shared" si="132"/>
        <v>27.026383663482555</v>
      </c>
      <c r="V150" s="19"/>
      <c r="W150" s="19"/>
      <c r="X150" s="53">
        <f t="shared" si="139"/>
        <v>75.58158291739187</v>
      </c>
      <c r="Y150" s="53">
        <f t="shared" si="140"/>
        <v>-3.7790791458695936</v>
      </c>
      <c r="Z150" s="53">
        <f t="shared" si="140"/>
        <v>-0.31609805454365558</v>
      </c>
      <c r="AA150" s="53">
        <f t="shared" si="141"/>
        <v>-1610.4730280896654</v>
      </c>
      <c r="AB150" s="53">
        <f t="shared" si="142"/>
        <v>-1538.9866223726867</v>
      </c>
      <c r="AC150" s="53">
        <f t="shared" si="143"/>
        <v>18.155127050033201</v>
      </c>
      <c r="AD150" s="53">
        <f t="shared" si="123"/>
        <v>9.2098164583554549</v>
      </c>
      <c r="AE150" s="53">
        <f t="shared" si="144"/>
        <v>-1511.6216788642982</v>
      </c>
      <c r="AF150" s="19"/>
      <c r="AG150" s="46"/>
      <c r="AH150" s="19"/>
      <c r="AI150" s="55">
        <f t="shared" si="145"/>
        <v>49</v>
      </c>
      <c r="AJ150" s="27">
        <f t="shared" si="146"/>
        <v>5977.7007348643347</v>
      </c>
      <c r="AK150" s="27">
        <f t="shared" si="146"/>
        <v>298.88503674321674</v>
      </c>
      <c r="AL150" s="28">
        <f t="shared" si="147"/>
        <v>25</v>
      </c>
      <c r="AM150" s="27">
        <f t="shared" si="148"/>
        <v>250000</v>
      </c>
      <c r="AN150" s="56">
        <f t="shared" si="112"/>
        <v>8.5500000000000007</v>
      </c>
      <c r="AO150" s="52">
        <f t="shared" si="149"/>
        <v>2137.5</v>
      </c>
      <c r="AP150" s="28"/>
      <c r="AQ150" s="9">
        <f t="shared" si="165"/>
        <v>293.18016030019533</v>
      </c>
      <c r="AR150" s="9">
        <f t="shared" si="150"/>
        <v>0</v>
      </c>
      <c r="AS150" s="30">
        <f t="shared" si="151"/>
        <v>3.3767724956861991E-2</v>
      </c>
      <c r="AT150" s="30">
        <f t="shared" si="152"/>
        <v>9.9000270158257041E-3</v>
      </c>
      <c r="AU150" s="30">
        <f t="shared" si="153"/>
        <v>0</v>
      </c>
      <c r="AV150" s="30">
        <f t="shared" si="154"/>
        <v>2.3867697941036287E-2</v>
      </c>
      <c r="AW150" s="28"/>
      <c r="AX150" s="52">
        <f t="shared" si="155"/>
        <v>71.44406407748076</v>
      </c>
      <c r="AY150" s="52">
        <f t="shared" si="156"/>
        <v>51.017204348965066</v>
      </c>
      <c r="AZ150" s="19"/>
      <c r="BA150" s="19"/>
      <c r="BB150" s="53">
        <f t="shared" si="157"/>
        <v>75.58158291739187</v>
      </c>
      <c r="BC150" s="53">
        <f t="shared" si="158"/>
        <v>-3.7790791458695936</v>
      </c>
      <c r="BD150" s="53">
        <f t="shared" si="158"/>
        <v>-0.31609805454365558</v>
      </c>
      <c r="BE150" s="53">
        <f t="shared" si="159"/>
        <v>-2475.0067539564261</v>
      </c>
      <c r="BF150" s="53">
        <f t="shared" si="160"/>
        <v>-2403.5203482394477</v>
      </c>
      <c r="BG150" s="53">
        <f t="shared" si="161"/>
        <v>18.155127050033201</v>
      </c>
      <c r="BH150" s="53">
        <f t="shared" si="128"/>
        <v>11.759989387858729</v>
      </c>
      <c r="BI150" s="53">
        <f t="shared" si="162"/>
        <v>-2373.6052318015559</v>
      </c>
    </row>
    <row r="151" spans="1:61" x14ac:dyDescent="0.2">
      <c r="A151" s="34"/>
      <c r="B151" s="89"/>
      <c r="C151" s="91"/>
      <c r="D151" s="19"/>
      <c r="E151" s="55">
        <f t="shared" si="133"/>
        <v>50</v>
      </c>
      <c r="F151" s="27">
        <f t="shared" si="129"/>
        <v>5977.7007348643347</v>
      </c>
      <c r="G151" s="27">
        <f t="shared" si="130"/>
        <v>298.88503674321674</v>
      </c>
      <c r="H151" s="28">
        <f t="shared" si="131"/>
        <v>25</v>
      </c>
      <c r="I151" s="27">
        <f t="shared" si="104"/>
        <v>250000</v>
      </c>
      <c r="J151" s="56">
        <f t="shared" si="163"/>
        <v>8.6180000000000003</v>
      </c>
      <c r="K151" s="52">
        <f t="shared" si="134"/>
        <v>2154.5</v>
      </c>
      <c r="L151" s="28"/>
      <c r="M151" s="96">
        <f t="shared" si="164"/>
        <v>360.69956359931388</v>
      </c>
      <c r="N151" s="9">
        <v>0</v>
      </c>
      <c r="O151" s="30">
        <f t="shared" si="121"/>
        <v>1.2643922181746224E-2</v>
      </c>
      <c r="P151" s="30">
        <f t="shared" si="135"/>
        <v>4.5606572131395478E-3</v>
      </c>
      <c r="Q151" s="30">
        <f t="shared" si="136"/>
        <v>0</v>
      </c>
      <c r="R151" s="30">
        <f t="shared" si="137"/>
        <v>8.0832649686066772E-3</v>
      </c>
      <c r="S151" s="28"/>
      <c r="T151" s="52">
        <f t="shared" si="138"/>
        <v>27.026383663482555</v>
      </c>
      <c r="U151" s="52">
        <f t="shared" si="132"/>
        <v>17.415394374863087</v>
      </c>
      <c r="V151" s="19"/>
      <c r="W151" s="19"/>
      <c r="X151" s="53">
        <f t="shared" si="139"/>
        <v>48.319338942943268</v>
      </c>
      <c r="Y151" s="53">
        <f t="shared" si="140"/>
        <v>-2.4159669471471634</v>
      </c>
      <c r="Z151" s="53">
        <f t="shared" si="140"/>
        <v>-0.20208162421516693</v>
      </c>
      <c r="AA151" s="53">
        <f t="shared" si="141"/>
        <v>-1140.164303284887</v>
      </c>
      <c r="AB151" s="53">
        <f t="shared" si="142"/>
        <v>-1094.4630129133061</v>
      </c>
      <c r="AC151" s="53">
        <f t="shared" si="143"/>
        <v>13.554597713076957</v>
      </c>
      <c r="AD151" s="53">
        <f t="shared" si="123"/>
        <v>5.9872509721580469</v>
      </c>
      <c r="AE151" s="53">
        <f t="shared" si="144"/>
        <v>-1074.9211642280711</v>
      </c>
      <c r="AF151" s="19"/>
      <c r="AG151" s="46"/>
      <c r="AH151" s="19"/>
      <c r="AI151" s="55">
        <f t="shared" si="145"/>
        <v>50</v>
      </c>
      <c r="AJ151" s="27">
        <f t="shared" si="146"/>
        <v>5977.7007348643347</v>
      </c>
      <c r="AK151" s="27">
        <f t="shared" si="146"/>
        <v>298.88503674321674</v>
      </c>
      <c r="AL151" s="28">
        <f t="shared" si="147"/>
        <v>25</v>
      </c>
      <c r="AM151" s="27">
        <f t="shared" si="148"/>
        <v>250000</v>
      </c>
      <c r="AN151" s="56">
        <f t="shared" si="112"/>
        <v>8.6180000000000003</v>
      </c>
      <c r="AO151" s="52">
        <f t="shared" si="149"/>
        <v>2154.5</v>
      </c>
      <c r="AP151" s="28"/>
      <c r="AQ151" s="9">
        <f t="shared" si="165"/>
        <v>313.31229773189034</v>
      </c>
      <c r="AR151" s="9">
        <f t="shared" si="150"/>
        <v>0</v>
      </c>
      <c r="AS151" s="30">
        <f t="shared" si="151"/>
        <v>2.3867697941036287E-2</v>
      </c>
      <c r="AT151" s="30">
        <f t="shared" si="152"/>
        <v>7.4780432834767874E-3</v>
      </c>
      <c r="AU151" s="30">
        <f t="shared" si="153"/>
        <v>0</v>
      </c>
      <c r="AV151" s="30">
        <f t="shared" si="154"/>
        <v>1.63896546575595E-2</v>
      </c>
      <c r="AW151" s="28"/>
      <c r="AX151" s="52">
        <f t="shared" si="155"/>
        <v>51.017204348965066</v>
      </c>
      <c r="AY151" s="52">
        <f t="shared" si="156"/>
        <v>35.311510959711946</v>
      </c>
      <c r="AZ151" s="19"/>
      <c r="BA151" s="19"/>
      <c r="BB151" s="53">
        <f t="shared" si="157"/>
        <v>48.319338942943268</v>
      </c>
      <c r="BC151" s="53">
        <f t="shared" si="158"/>
        <v>-2.4159669471471634</v>
      </c>
      <c r="BD151" s="53">
        <f t="shared" si="158"/>
        <v>-0.20208162421516693</v>
      </c>
      <c r="BE151" s="53">
        <f t="shared" si="159"/>
        <v>-1869.5108208691968</v>
      </c>
      <c r="BF151" s="53">
        <f t="shared" si="160"/>
        <v>-1823.8095304976159</v>
      </c>
      <c r="BG151" s="53">
        <f t="shared" si="161"/>
        <v>13.554597713076957</v>
      </c>
      <c r="BH151" s="53">
        <f t="shared" si="128"/>
        <v>7.9568045950043018</v>
      </c>
      <c r="BI151" s="53">
        <f t="shared" si="162"/>
        <v>-1802.2981281895347</v>
      </c>
    </row>
    <row r="152" spans="1:61" x14ac:dyDescent="0.2">
      <c r="A152" s="34"/>
      <c r="B152" s="89"/>
      <c r="C152" s="91"/>
      <c r="D152" s="19"/>
      <c r="E152" s="55">
        <f t="shared" si="133"/>
        <v>51</v>
      </c>
      <c r="F152" s="27">
        <f t="shared" si="129"/>
        <v>5977.7007348643347</v>
      </c>
      <c r="G152" s="27">
        <f t="shared" si="130"/>
        <v>298.88503674321674</v>
      </c>
      <c r="H152" s="28">
        <f t="shared" si="131"/>
        <v>25</v>
      </c>
      <c r="I152" s="27">
        <f t="shared" si="104"/>
        <v>250000</v>
      </c>
      <c r="J152" s="56">
        <f t="shared" si="163"/>
        <v>8.6649999999999991</v>
      </c>
      <c r="K152" s="52">
        <f t="shared" si="134"/>
        <v>2166.25</v>
      </c>
      <c r="L152" s="28"/>
      <c r="M152" s="96">
        <f t="shared" si="164"/>
        <v>384.43413245695046</v>
      </c>
      <c r="N152" s="9">
        <v>0</v>
      </c>
      <c r="O152" s="30">
        <f t="shared" si="121"/>
        <v>8.0832649686066772E-3</v>
      </c>
      <c r="P152" s="30">
        <f t="shared" si="135"/>
        <v>3.1074829556259668E-3</v>
      </c>
      <c r="Q152" s="30">
        <f t="shared" si="136"/>
        <v>0</v>
      </c>
      <c r="R152" s="30">
        <f t="shared" si="137"/>
        <v>4.97578201298071E-3</v>
      </c>
      <c r="S152" s="28"/>
      <c r="T152" s="52">
        <f t="shared" si="138"/>
        <v>17.415394374863087</v>
      </c>
      <c r="U152" s="52">
        <f t="shared" si="132"/>
        <v>10.778787785619462</v>
      </c>
      <c r="V152" s="19"/>
      <c r="W152" s="19"/>
      <c r="X152" s="53">
        <f t="shared" si="139"/>
        <v>29.74373579551953</v>
      </c>
      <c r="Y152" s="53">
        <f t="shared" si="140"/>
        <v>-1.4871867897759765</v>
      </c>
      <c r="Z152" s="53">
        <f t="shared" si="140"/>
        <v>-0.12439455032451775</v>
      </c>
      <c r="AA152" s="53">
        <f t="shared" si="141"/>
        <v>-776.87073890649174</v>
      </c>
      <c r="AB152" s="53">
        <f t="shared" si="142"/>
        <v>-748.73858445107271</v>
      </c>
      <c r="AC152" s="53">
        <f t="shared" si="143"/>
        <v>9.7309576023280293</v>
      </c>
      <c r="AD152" s="53">
        <f t="shared" si="123"/>
        <v>3.7494899706426503</v>
      </c>
      <c r="AE152" s="53">
        <f t="shared" si="144"/>
        <v>-735.25813687810205</v>
      </c>
      <c r="AF152" s="19"/>
      <c r="AG152" s="46"/>
      <c r="AH152" s="19"/>
      <c r="AI152" s="55">
        <f t="shared" si="145"/>
        <v>51</v>
      </c>
      <c r="AJ152" s="27">
        <f t="shared" si="146"/>
        <v>5977.7007348643347</v>
      </c>
      <c r="AK152" s="27">
        <f t="shared" si="146"/>
        <v>298.88503674321674</v>
      </c>
      <c r="AL152" s="28">
        <f t="shared" si="147"/>
        <v>25</v>
      </c>
      <c r="AM152" s="27">
        <f t="shared" si="148"/>
        <v>250000</v>
      </c>
      <c r="AN152" s="56">
        <f t="shared" si="112"/>
        <v>8.6649999999999991</v>
      </c>
      <c r="AO152" s="52">
        <f t="shared" si="149"/>
        <v>2166.25</v>
      </c>
      <c r="AP152" s="28"/>
      <c r="AQ152" s="9">
        <f t="shared" si="165"/>
        <v>333.92871387128611</v>
      </c>
      <c r="AR152" s="9">
        <f t="shared" si="150"/>
        <v>0</v>
      </c>
      <c r="AS152" s="30">
        <f t="shared" si="151"/>
        <v>1.63896546575595E-2</v>
      </c>
      <c r="AT152" s="30">
        <f t="shared" si="152"/>
        <v>5.4729763005933775E-3</v>
      </c>
      <c r="AU152" s="30">
        <f t="shared" si="153"/>
        <v>0</v>
      </c>
      <c r="AV152" s="30">
        <f t="shared" si="154"/>
        <v>1.0916678356966122E-2</v>
      </c>
      <c r="AW152" s="28"/>
      <c r="AX152" s="52">
        <f t="shared" si="155"/>
        <v>35.311510959711946</v>
      </c>
      <c r="AY152" s="52">
        <f t="shared" si="156"/>
        <v>23.648254490777862</v>
      </c>
      <c r="AZ152" s="19"/>
      <c r="BA152" s="19"/>
      <c r="BB152" s="53">
        <f t="shared" si="157"/>
        <v>29.74373579551953</v>
      </c>
      <c r="BC152" s="53">
        <f t="shared" si="158"/>
        <v>-1.4871867897759765</v>
      </c>
      <c r="BD152" s="53">
        <f t="shared" si="158"/>
        <v>-0.12439455032451775</v>
      </c>
      <c r="BE152" s="53">
        <f t="shared" si="159"/>
        <v>-1368.2440751483443</v>
      </c>
      <c r="BF152" s="53">
        <f t="shared" si="160"/>
        <v>-1340.1119206929252</v>
      </c>
      <c r="BG152" s="53">
        <f t="shared" si="161"/>
        <v>9.7309576023280293</v>
      </c>
      <c r="BH152" s="53">
        <f t="shared" si="128"/>
        <v>5.2186919507106841</v>
      </c>
      <c r="BI152" s="53">
        <f t="shared" si="162"/>
        <v>-1325.1622711398863</v>
      </c>
    </row>
    <row r="153" spans="1:61" x14ac:dyDescent="0.2">
      <c r="A153" s="34"/>
      <c r="B153" s="89"/>
      <c r="C153" s="91"/>
      <c r="D153" s="19"/>
      <c r="E153" s="55">
        <f t="shared" si="133"/>
        <v>52</v>
      </c>
      <c r="F153" s="27">
        <f t="shared" si="129"/>
        <v>5977.7007348643347</v>
      </c>
      <c r="G153" s="27">
        <f t="shared" si="130"/>
        <v>298.88503674321674</v>
      </c>
      <c r="H153" s="28">
        <f t="shared" si="131"/>
        <v>25</v>
      </c>
      <c r="I153" s="27">
        <f t="shared" si="104"/>
        <v>250000</v>
      </c>
      <c r="J153" s="56">
        <f t="shared" si="163"/>
        <v>8.69</v>
      </c>
      <c r="K153" s="52">
        <f t="shared" si="134"/>
        <v>2172.5</v>
      </c>
      <c r="L153" s="28"/>
      <c r="M153" s="96">
        <f t="shared" si="164"/>
        <v>408.68041796632269</v>
      </c>
      <c r="N153" s="9">
        <v>0</v>
      </c>
      <c r="O153" s="30">
        <f t="shared" si="121"/>
        <v>4.97578201298071E-3</v>
      </c>
      <c r="P153" s="30">
        <f t="shared" si="135"/>
        <v>2.0335046727742671E-3</v>
      </c>
      <c r="Q153" s="30">
        <f t="shared" si="136"/>
        <v>0</v>
      </c>
      <c r="R153" s="30">
        <f t="shared" si="137"/>
        <v>2.942277340206443E-3</v>
      </c>
      <c r="S153" s="28"/>
      <c r="T153" s="52">
        <f t="shared" si="138"/>
        <v>10.778787785619462</v>
      </c>
      <c r="U153" s="52">
        <f t="shared" si="132"/>
        <v>6.3920975215984974</v>
      </c>
      <c r="V153" s="19"/>
      <c r="W153" s="19"/>
      <c r="X153" s="53">
        <f t="shared" si="139"/>
        <v>17.588053418726734</v>
      </c>
      <c r="Y153" s="53">
        <f t="shared" si="140"/>
        <v>-0.87940267093633673</v>
      </c>
      <c r="Z153" s="53">
        <f t="shared" si="140"/>
        <v>-7.3556933505161071E-2</v>
      </c>
      <c r="AA153" s="53">
        <f t="shared" si="141"/>
        <v>-508.37616819356674</v>
      </c>
      <c r="AB153" s="53">
        <f t="shared" si="142"/>
        <v>-491.74107437928149</v>
      </c>
      <c r="AC153" s="53">
        <f t="shared" si="143"/>
        <v>6.7004863150436202</v>
      </c>
      <c r="AD153" s="53">
        <f t="shared" si="123"/>
        <v>2.2566124292280469</v>
      </c>
      <c r="AE153" s="53">
        <f t="shared" si="144"/>
        <v>-482.78397563500982</v>
      </c>
      <c r="AF153" s="19"/>
      <c r="AG153" s="46"/>
      <c r="AH153" s="19"/>
      <c r="AI153" s="55">
        <f t="shared" si="145"/>
        <v>52</v>
      </c>
      <c r="AJ153" s="27">
        <f t="shared" si="146"/>
        <v>5977.7007348643347</v>
      </c>
      <c r="AK153" s="27">
        <f t="shared" si="146"/>
        <v>298.88503674321674</v>
      </c>
      <c r="AL153" s="28">
        <f t="shared" si="147"/>
        <v>25</v>
      </c>
      <c r="AM153" s="27">
        <f t="shared" si="148"/>
        <v>250000</v>
      </c>
      <c r="AN153" s="56">
        <f t="shared" si="112"/>
        <v>8.69</v>
      </c>
      <c r="AO153" s="52">
        <f t="shared" si="149"/>
        <v>2172.5</v>
      </c>
      <c r="AP153" s="28"/>
      <c r="AQ153" s="9">
        <f t="shared" si="165"/>
        <v>354.98961937557903</v>
      </c>
      <c r="AR153" s="9">
        <f t="shared" si="150"/>
        <v>0</v>
      </c>
      <c r="AS153" s="30">
        <f t="shared" si="151"/>
        <v>1.0916678356966122E-2</v>
      </c>
      <c r="AT153" s="30">
        <f t="shared" si="152"/>
        <v>3.8753074947850252E-3</v>
      </c>
      <c r="AU153" s="30">
        <f t="shared" si="153"/>
        <v>0</v>
      </c>
      <c r="AV153" s="30">
        <f t="shared" si="154"/>
        <v>7.0413708621810973E-3</v>
      </c>
      <c r="AW153" s="28"/>
      <c r="AX153" s="52">
        <f t="shared" si="155"/>
        <v>23.648254490777862</v>
      </c>
      <c r="AY153" s="52">
        <f t="shared" si="156"/>
        <v>15.297378198088435</v>
      </c>
      <c r="AZ153" s="19"/>
      <c r="BA153" s="19"/>
      <c r="BB153" s="53">
        <f t="shared" si="157"/>
        <v>17.588053418726734</v>
      </c>
      <c r="BC153" s="53">
        <f t="shared" si="158"/>
        <v>-0.87940267093633673</v>
      </c>
      <c r="BD153" s="53">
        <f t="shared" si="158"/>
        <v>-7.3556933505161071E-2</v>
      </c>
      <c r="BE153" s="53">
        <f t="shared" si="159"/>
        <v>-968.82687369625626</v>
      </c>
      <c r="BF153" s="53">
        <f t="shared" si="160"/>
        <v>-952.191779881971</v>
      </c>
      <c r="BG153" s="53">
        <f t="shared" si="161"/>
        <v>6.7004863150436202</v>
      </c>
      <c r="BH153" s="53">
        <f t="shared" si="128"/>
        <v>3.3131458886516429</v>
      </c>
      <c r="BI153" s="53">
        <f t="shared" si="162"/>
        <v>-942.17814767827576</v>
      </c>
    </row>
    <row r="154" spans="1:61" x14ac:dyDescent="0.2">
      <c r="A154" s="34"/>
      <c r="B154" s="89"/>
      <c r="C154" s="91"/>
      <c r="D154" s="19"/>
      <c r="E154" s="55">
        <f t="shared" si="133"/>
        <v>53</v>
      </c>
      <c r="F154" s="27">
        <f t="shared" si="129"/>
        <v>5977.7007348643347</v>
      </c>
      <c r="G154" s="27">
        <f t="shared" si="130"/>
        <v>298.88503674321674</v>
      </c>
      <c r="H154" s="28">
        <f t="shared" si="131"/>
        <v>25</v>
      </c>
      <c r="I154" s="27">
        <f t="shared" si="104"/>
        <v>250000</v>
      </c>
      <c r="J154" s="56">
        <f t="shared" si="163"/>
        <v>8.6920000000000002</v>
      </c>
      <c r="K154" s="52">
        <f t="shared" si="134"/>
        <v>2173</v>
      </c>
      <c r="L154" s="28"/>
      <c r="M154" s="96">
        <f t="shared" si="164"/>
        <v>433.33088999197975</v>
      </c>
      <c r="N154" s="9">
        <v>0</v>
      </c>
      <c r="O154" s="30">
        <f t="shared" si="121"/>
        <v>2.942277340206443E-3</v>
      </c>
      <c r="P154" s="30">
        <f t="shared" si="135"/>
        <v>1.2749796584348928E-3</v>
      </c>
      <c r="Q154" s="30">
        <f t="shared" si="136"/>
        <v>0</v>
      </c>
      <c r="R154" s="30">
        <f t="shared" si="137"/>
        <v>1.6672976817715501E-3</v>
      </c>
      <c r="S154" s="28"/>
      <c r="T154" s="52">
        <f t="shared" si="138"/>
        <v>6.3920975215984974</v>
      </c>
      <c r="U154" s="52">
        <f t="shared" si="132"/>
        <v>3.6230378624895785</v>
      </c>
      <c r="V154" s="19"/>
      <c r="W154" s="19"/>
      <c r="X154" s="53">
        <f t="shared" si="139"/>
        <v>9.9666065775633967</v>
      </c>
      <c r="Y154" s="53">
        <f t="shared" si="140"/>
        <v>-0.49833032887816986</v>
      </c>
      <c r="Z154" s="53">
        <f t="shared" si="140"/>
        <v>-4.1682442044288753E-2</v>
      </c>
      <c r="AA154" s="53">
        <f t="shared" si="141"/>
        <v>-318.74491460872321</v>
      </c>
      <c r="AB154" s="53">
        <f t="shared" si="142"/>
        <v>-309.31832080208227</v>
      </c>
      <c r="AC154" s="53">
        <f t="shared" si="143"/>
        <v>4.4163177629319916</v>
      </c>
      <c r="AD154" s="53">
        <f t="shared" si="123"/>
        <v>1.3020753657610766</v>
      </c>
      <c r="AE154" s="53">
        <f t="shared" si="144"/>
        <v>-303.59992767338917</v>
      </c>
      <c r="AF154" s="19"/>
      <c r="AG154" s="46"/>
      <c r="AH154" s="19"/>
      <c r="AI154" s="55">
        <f t="shared" si="145"/>
        <v>53</v>
      </c>
      <c r="AJ154" s="27">
        <f t="shared" si="146"/>
        <v>5977.7007348643347</v>
      </c>
      <c r="AK154" s="27">
        <f t="shared" si="146"/>
        <v>298.88503674321674</v>
      </c>
      <c r="AL154" s="28">
        <f t="shared" si="147"/>
        <v>25</v>
      </c>
      <c r="AM154" s="27">
        <f t="shared" si="148"/>
        <v>250000</v>
      </c>
      <c r="AN154" s="56">
        <f t="shared" si="112"/>
        <v>8.6920000000000002</v>
      </c>
      <c r="AO154" s="52">
        <f t="shared" si="149"/>
        <v>2173</v>
      </c>
      <c r="AP154" s="28"/>
      <c r="AQ154" s="9">
        <f t="shared" si="165"/>
        <v>376.40161098839337</v>
      </c>
      <c r="AR154" s="9">
        <f t="shared" si="150"/>
        <v>0</v>
      </c>
      <c r="AS154" s="30">
        <f t="shared" si="151"/>
        <v>7.0413708621810973E-3</v>
      </c>
      <c r="AT154" s="30">
        <f t="shared" si="152"/>
        <v>2.6503833360916971E-3</v>
      </c>
      <c r="AU154" s="30">
        <f t="shared" si="153"/>
        <v>0</v>
      </c>
      <c r="AV154" s="30">
        <f t="shared" si="154"/>
        <v>4.3909875260894002E-3</v>
      </c>
      <c r="AW154" s="28"/>
      <c r="AX154" s="52">
        <f t="shared" si="155"/>
        <v>15.297378198088435</v>
      </c>
      <c r="AY154" s="52">
        <f t="shared" si="156"/>
        <v>9.5416158941922671</v>
      </c>
      <c r="AZ154" s="19"/>
      <c r="BA154" s="19"/>
      <c r="BB154" s="53">
        <f t="shared" si="157"/>
        <v>9.9666065775633967</v>
      </c>
      <c r="BC154" s="53">
        <f t="shared" si="158"/>
        <v>-0.49833032887816986</v>
      </c>
      <c r="BD154" s="53">
        <f t="shared" si="158"/>
        <v>-4.1682442044288753E-2</v>
      </c>
      <c r="BE154" s="53">
        <f t="shared" si="159"/>
        <v>-662.59583402292424</v>
      </c>
      <c r="BF154" s="53">
        <f t="shared" si="160"/>
        <v>-653.16924021628324</v>
      </c>
      <c r="BG154" s="53">
        <f t="shared" si="161"/>
        <v>4.4163177629319916</v>
      </c>
      <c r="BH154" s="53">
        <f t="shared" si="128"/>
        <v>2.0331644789174721</v>
      </c>
      <c r="BI154" s="53">
        <f t="shared" si="162"/>
        <v>-646.71975797443383</v>
      </c>
    </row>
    <row r="155" spans="1:61" x14ac:dyDescent="0.2">
      <c r="A155" s="34"/>
      <c r="B155" s="89"/>
      <c r="C155" s="91"/>
      <c r="D155" s="19"/>
      <c r="E155" s="55">
        <f t="shared" si="133"/>
        <v>54</v>
      </c>
      <c r="F155" s="27">
        <f t="shared" si="129"/>
        <v>5977.7007348643347</v>
      </c>
      <c r="G155" s="27">
        <f t="shared" si="130"/>
        <v>298.88503674321674</v>
      </c>
      <c r="H155" s="28">
        <f t="shared" si="131"/>
        <v>25</v>
      </c>
      <c r="I155" s="27">
        <f t="shared" si="104"/>
        <v>250000</v>
      </c>
      <c r="J155" s="56">
        <f t="shared" si="163"/>
        <v>8.6690000000000005</v>
      </c>
      <c r="K155" s="52">
        <f t="shared" si="134"/>
        <v>2167.25</v>
      </c>
      <c r="L155" s="28"/>
      <c r="M155" s="96">
        <f t="shared" si="164"/>
        <v>458.27674614469652</v>
      </c>
      <c r="N155" s="9">
        <v>0</v>
      </c>
      <c r="O155" s="30">
        <f t="shared" si="121"/>
        <v>1.6672976817715501E-3</v>
      </c>
      <c r="P155" s="30">
        <f t="shared" si="135"/>
        <v>7.640837564568617E-4</v>
      </c>
      <c r="Q155" s="30">
        <f t="shared" si="136"/>
        <v>0</v>
      </c>
      <c r="R155" s="30">
        <f t="shared" si="137"/>
        <v>9.0321392531468841E-4</v>
      </c>
      <c r="S155" s="28"/>
      <c r="T155" s="52">
        <f t="shared" si="138"/>
        <v>3.6230378624895785</v>
      </c>
      <c r="U155" s="52">
        <f t="shared" si="132"/>
        <v>1.9574903796382586</v>
      </c>
      <c r="V155" s="19"/>
      <c r="W155" s="19"/>
      <c r="X155" s="53">
        <f t="shared" si="139"/>
        <v>5.399142545093313</v>
      </c>
      <c r="Y155" s="53">
        <f t="shared" si="140"/>
        <v>-0.2699571272546657</v>
      </c>
      <c r="Z155" s="53">
        <f t="shared" si="140"/>
        <v>-2.258034813286721E-2</v>
      </c>
      <c r="AA155" s="53">
        <f t="shared" si="141"/>
        <v>-191.02093911421542</v>
      </c>
      <c r="AB155" s="53">
        <f t="shared" si="142"/>
        <v>-185.91433404450964</v>
      </c>
      <c r="AC155" s="53">
        <f t="shared" si="143"/>
        <v>2.7801177594492086</v>
      </c>
      <c r="AD155" s="53">
        <f t="shared" si="123"/>
        <v>0.71852369269555505</v>
      </c>
      <c r="AE155" s="53">
        <f t="shared" si="144"/>
        <v>-182.41569259236488</v>
      </c>
      <c r="AF155" s="19"/>
      <c r="AG155" s="46"/>
      <c r="AH155" s="19"/>
      <c r="AI155" s="55">
        <f t="shared" si="145"/>
        <v>54</v>
      </c>
      <c r="AJ155" s="27">
        <f t="shared" si="146"/>
        <v>5977.7007348643347</v>
      </c>
      <c r="AK155" s="27">
        <f t="shared" si="146"/>
        <v>298.88503674321674</v>
      </c>
      <c r="AL155" s="28">
        <f t="shared" si="147"/>
        <v>25</v>
      </c>
      <c r="AM155" s="27">
        <f t="shared" si="148"/>
        <v>250000</v>
      </c>
      <c r="AN155" s="56">
        <f t="shared" si="112"/>
        <v>8.6690000000000005</v>
      </c>
      <c r="AO155" s="52">
        <f t="shared" si="149"/>
        <v>2167.25</v>
      </c>
      <c r="AP155" s="28"/>
      <c r="AQ155" s="9">
        <f t="shared" si="165"/>
        <v>398.07018034319077</v>
      </c>
      <c r="AR155" s="9">
        <f t="shared" si="150"/>
        <v>0</v>
      </c>
      <c r="AS155" s="30">
        <f t="shared" si="151"/>
        <v>4.3909875260894002E-3</v>
      </c>
      <c r="AT155" s="30">
        <f t="shared" si="152"/>
        <v>1.7479211963951087E-3</v>
      </c>
      <c r="AU155" s="30">
        <f t="shared" si="153"/>
        <v>0</v>
      </c>
      <c r="AV155" s="30">
        <f t="shared" si="154"/>
        <v>2.6430663296942913E-3</v>
      </c>
      <c r="AW155" s="28"/>
      <c r="AX155" s="52">
        <f t="shared" si="155"/>
        <v>9.5416158941922671</v>
      </c>
      <c r="AY155" s="52">
        <f t="shared" si="156"/>
        <v>5.7281855030299527</v>
      </c>
      <c r="AZ155" s="19"/>
      <c r="BA155" s="19"/>
      <c r="BB155" s="53">
        <f t="shared" si="157"/>
        <v>5.399142545093313</v>
      </c>
      <c r="BC155" s="53">
        <f t="shared" si="158"/>
        <v>-0.2699571272546657</v>
      </c>
      <c r="BD155" s="53">
        <f t="shared" si="158"/>
        <v>-2.258034813286721E-2</v>
      </c>
      <c r="BE155" s="53">
        <f t="shared" si="159"/>
        <v>-436.98029909877715</v>
      </c>
      <c r="BF155" s="53">
        <f t="shared" si="160"/>
        <v>-431.87369402907137</v>
      </c>
      <c r="BG155" s="53">
        <f t="shared" si="161"/>
        <v>2.7801177594492086</v>
      </c>
      <c r="BH155" s="53">
        <f t="shared" si="128"/>
        <v>1.2044160661687242</v>
      </c>
      <c r="BI155" s="53">
        <f t="shared" si="162"/>
        <v>-427.88916020345346</v>
      </c>
    </row>
    <row r="156" spans="1:61" x14ac:dyDescent="0.2">
      <c r="A156" s="34"/>
      <c r="B156" s="89"/>
      <c r="C156" s="91"/>
      <c r="D156" s="19"/>
      <c r="E156" s="55">
        <f t="shared" si="133"/>
        <v>55</v>
      </c>
      <c r="F156" s="27">
        <f t="shared" si="129"/>
        <v>5977.7007348643347</v>
      </c>
      <c r="G156" s="27">
        <f t="shared" si="130"/>
        <v>298.88503674321674</v>
      </c>
      <c r="H156" s="28">
        <f t="shared" si="131"/>
        <v>25</v>
      </c>
      <c r="I156" s="27">
        <f t="shared" si="104"/>
        <v>250000</v>
      </c>
      <c r="J156" s="56">
        <f t="shared" si="163"/>
        <v>8.6199999999999992</v>
      </c>
      <c r="K156" s="52">
        <f t="shared" si="134"/>
        <v>2155</v>
      </c>
      <c r="L156" s="28"/>
      <c r="M156" s="96">
        <f t="shared" si="164"/>
        <v>483.47902733288441</v>
      </c>
      <c r="N156" s="9">
        <v>0</v>
      </c>
      <c r="O156" s="30">
        <f t="shared" si="121"/>
        <v>9.0321392531468841E-4</v>
      </c>
      <c r="P156" s="30">
        <f t="shared" si="135"/>
        <v>4.3668499008466205E-4</v>
      </c>
      <c r="Q156" s="30">
        <f t="shared" si="136"/>
        <v>0</v>
      </c>
      <c r="R156" s="30">
        <f t="shared" si="137"/>
        <v>4.6652893523002636E-4</v>
      </c>
      <c r="S156" s="28"/>
      <c r="T156" s="52">
        <f t="shared" si="138"/>
        <v>1.9574903796382586</v>
      </c>
      <c r="U156" s="52">
        <f t="shared" si="132"/>
        <v>1.0053698554207069</v>
      </c>
      <c r="V156" s="19"/>
      <c r="W156" s="19"/>
      <c r="X156" s="53">
        <f t="shared" si="139"/>
        <v>2.7887703589600044</v>
      </c>
      <c r="Y156" s="53">
        <f t="shared" si="140"/>
        <v>-0.13943851794800022</v>
      </c>
      <c r="Z156" s="53">
        <f t="shared" si="140"/>
        <v>-1.1663223380750659E-2</v>
      </c>
      <c r="AA156" s="53">
        <f t="shared" si="141"/>
        <v>-109.17124752116551</v>
      </c>
      <c r="AB156" s="53">
        <f t="shared" si="142"/>
        <v>-106.53357890353426</v>
      </c>
      <c r="AC156" s="53">
        <f t="shared" si="143"/>
        <v>1.6670248917662387</v>
      </c>
      <c r="AD156" s="53">
        <f t="shared" si="123"/>
        <v>0.37820229301204805</v>
      </c>
      <c r="AE156" s="53">
        <f t="shared" si="144"/>
        <v>-104.48835171875598</v>
      </c>
      <c r="AF156" s="19"/>
      <c r="AG156" s="46"/>
      <c r="AH156" s="19"/>
      <c r="AI156" s="55">
        <f t="shared" si="145"/>
        <v>55</v>
      </c>
      <c r="AJ156" s="27">
        <f t="shared" si="146"/>
        <v>5977.7007348643347</v>
      </c>
      <c r="AK156" s="27">
        <f t="shared" si="146"/>
        <v>298.88503674321674</v>
      </c>
      <c r="AL156" s="28">
        <f t="shared" si="147"/>
        <v>25</v>
      </c>
      <c r="AM156" s="27">
        <f t="shared" si="148"/>
        <v>250000</v>
      </c>
      <c r="AN156" s="56">
        <f t="shared" si="112"/>
        <v>8.6199999999999992</v>
      </c>
      <c r="AO156" s="52">
        <f t="shared" si="149"/>
        <v>2155</v>
      </c>
      <c r="AP156" s="28"/>
      <c r="AQ156" s="9">
        <f t="shared" si="165"/>
        <v>419.96148663799931</v>
      </c>
      <c r="AR156" s="9">
        <f t="shared" si="150"/>
        <v>0</v>
      </c>
      <c r="AS156" s="30">
        <f t="shared" si="151"/>
        <v>2.6430663296942913E-3</v>
      </c>
      <c r="AT156" s="30">
        <f t="shared" si="152"/>
        <v>1.109986065101255E-3</v>
      </c>
      <c r="AU156" s="30">
        <f t="shared" si="153"/>
        <v>0</v>
      </c>
      <c r="AV156" s="30">
        <f t="shared" si="154"/>
        <v>1.5330802645930363E-3</v>
      </c>
      <c r="AW156" s="28"/>
      <c r="AX156" s="52">
        <f t="shared" si="155"/>
        <v>5.7281855030299527</v>
      </c>
      <c r="AY156" s="52">
        <f t="shared" si="156"/>
        <v>3.3037879701979933</v>
      </c>
      <c r="AZ156" s="19"/>
      <c r="BA156" s="19"/>
      <c r="BB156" s="53">
        <f t="shared" si="157"/>
        <v>2.7887703589600044</v>
      </c>
      <c r="BC156" s="53">
        <f t="shared" si="158"/>
        <v>-0.13943851794800022</v>
      </c>
      <c r="BD156" s="53">
        <f t="shared" si="158"/>
        <v>-1.1663223380750659E-2</v>
      </c>
      <c r="BE156" s="53">
        <f t="shared" si="159"/>
        <v>-277.49651627531375</v>
      </c>
      <c r="BF156" s="53">
        <f t="shared" si="160"/>
        <v>-274.85884765768247</v>
      </c>
      <c r="BG156" s="53">
        <f t="shared" si="161"/>
        <v>1.6670248917662387</v>
      </c>
      <c r="BH156" s="53">
        <f t="shared" si="128"/>
        <v>0.6877617840476693</v>
      </c>
      <c r="BI156" s="53">
        <f t="shared" si="162"/>
        <v>-272.50406098186858</v>
      </c>
    </row>
    <row r="157" spans="1:61" x14ac:dyDescent="0.2">
      <c r="A157" s="34"/>
      <c r="B157" s="89"/>
      <c r="C157" s="91"/>
      <c r="D157" s="19"/>
      <c r="E157" s="55">
        <f t="shared" si="133"/>
        <v>56</v>
      </c>
      <c r="F157" s="27">
        <f t="shared" si="129"/>
        <v>5977.7007348643347</v>
      </c>
      <c r="G157" s="27">
        <f t="shared" si="130"/>
        <v>298.88503674321674</v>
      </c>
      <c r="H157" s="28">
        <f t="shared" si="131"/>
        <v>25</v>
      </c>
      <c r="I157" s="27">
        <f t="shared" si="104"/>
        <v>250000</v>
      </c>
      <c r="J157" s="56">
        <f t="shared" si="163"/>
        <v>8.5429999999999993</v>
      </c>
      <c r="K157" s="52">
        <f t="shared" si="134"/>
        <v>2135.75</v>
      </c>
      <c r="L157" s="28"/>
      <c r="M157" s="96">
        <f t="shared" si="164"/>
        <v>508.82090161880569</v>
      </c>
      <c r="N157" s="9">
        <v>0</v>
      </c>
      <c r="O157" s="30">
        <f t="shared" si="121"/>
        <v>4.6652893523002636E-4</v>
      </c>
      <c r="P157" s="30">
        <f t="shared" si="135"/>
        <v>2.373796734550034E-4</v>
      </c>
      <c r="Q157" s="30">
        <f t="shared" si="136"/>
        <v>0</v>
      </c>
      <c r="R157" s="30">
        <f t="shared" si="137"/>
        <v>2.2914926177502296E-4</v>
      </c>
      <c r="S157" s="28"/>
      <c r="T157" s="52">
        <f t="shared" si="138"/>
        <v>1.0053698554207069</v>
      </c>
      <c r="U157" s="52">
        <f t="shared" si="132"/>
        <v>0.48940553583600527</v>
      </c>
      <c r="V157" s="19"/>
      <c r="W157" s="19"/>
      <c r="X157" s="53">
        <f t="shared" si="139"/>
        <v>1.3697857105061746</v>
      </c>
      <c r="Y157" s="53">
        <f t="shared" si="140"/>
        <v>-6.8489285525308724E-2</v>
      </c>
      <c r="Z157" s="53">
        <f t="shared" si="140"/>
        <v>-5.7287315443755741E-3</v>
      </c>
      <c r="AA157" s="53">
        <f t="shared" si="141"/>
        <v>-59.34491836375085</v>
      </c>
      <c r="AB157" s="53">
        <f t="shared" si="142"/>
        <v>-58.049350670314361</v>
      </c>
      <c r="AC157" s="53">
        <f t="shared" si="143"/>
        <v>0.95003683563562469</v>
      </c>
      <c r="AD157" s="53">
        <f t="shared" si="123"/>
        <v>0.18936838338387357</v>
      </c>
      <c r="AE157" s="53">
        <f t="shared" si="144"/>
        <v>-56.909945451294867</v>
      </c>
      <c r="AF157" s="19"/>
      <c r="AG157" s="46"/>
      <c r="AH157" s="19"/>
      <c r="AI157" s="55">
        <f t="shared" si="145"/>
        <v>56</v>
      </c>
      <c r="AJ157" s="27">
        <f t="shared" si="146"/>
        <v>5977.7007348643347</v>
      </c>
      <c r="AK157" s="27">
        <f t="shared" si="146"/>
        <v>298.88503674321674</v>
      </c>
      <c r="AL157" s="28">
        <f t="shared" si="147"/>
        <v>25</v>
      </c>
      <c r="AM157" s="27">
        <f t="shared" si="148"/>
        <v>250000</v>
      </c>
      <c r="AN157" s="56">
        <f t="shared" si="112"/>
        <v>8.5429999999999993</v>
      </c>
      <c r="AO157" s="52">
        <f t="shared" si="149"/>
        <v>2135.75</v>
      </c>
      <c r="AP157" s="28"/>
      <c r="AQ157" s="9">
        <f t="shared" si="165"/>
        <v>441.9740468477334</v>
      </c>
      <c r="AR157" s="9">
        <f t="shared" si="150"/>
        <v>0</v>
      </c>
      <c r="AS157" s="30">
        <f t="shared" si="151"/>
        <v>1.5330802645930363E-3</v>
      </c>
      <c r="AT157" s="30">
        <f t="shared" si="152"/>
        <v>6.7758168868457813E-4</v>
      </c>
      <c r="AU157" s="30">
        <f t="shared" si="153"/>
        <v>0</v>
      </c>
      <c r="AV157" s="30">
        <f t="shared" si="154"/>
        <v>8.5549857590845818E-4</v>
      </c>
      <c r="AW157" s="28"/>
      <c r="AX157" s="52">
        <f t="shared" si="155"/>
        <v>3.3037879701979933</v>
      </c>
      <c r="AY157" s="52">
        <f t="shared" si="156"/>
        <v>1.8271310834964896</v>
      </c>
      <c r="AZ157" s="19"/>
      <c r="BA157" s="19"/>
      <c r="BB157" s="53">
        <f t="shared" si="157"/>
        <v>1.3697857105061746</v>
      </c>
      <c r="BC157" s="53">
        <f t="shared" si="158"/>
        <v>-6.8489285525308724E-2</v>
      </c>
      <c r="BD157" s="53">
        <f t="shared" si="158"/>
        <v>-5.7287315443755741E-3</v>
      </c>
      <c r="BE157" s="53">
        <f t="shared" si="159"/>
        <v>-169.39542217114453</v>
      </c>
      <c r="BF157" s="53">
        <f t="shared" si="160"/>
        <v>-168.09985447770805</v>
      </c>
      <c r="BG157" s="53">
        <f t="shared" si="161"/>
        <v>0.95003683563562469</v>
      </c>
      <c r="BH157" s="53">
        <f t="shared" si="128"/>
        <v>0.37805962425978029</v>
      </c>
      <c r="BI157" s="53">
        <f t="shared" si="162"/>
        <v>-166.77175801781266</v>
      </c>
    </row>
    <row r="158" spans="1:61" x14ac:dyDescent="0.2">
      <c r="A158" s="34"/>
      <c r="B158" s="89"/>
      <c r="C158" s="91"/>
      <c r="D158" s="19"/>
      <c r="E158" s="55">
        <f t="shared" si="133"/>
        <v>57</v>
      </c>
      <c r="F158" s="27">
        <f t="shared" si="129"/>
        <v>5977.7007348643347</v>
      </c>
      <c r="G158" s="27">
        <f t="shared" si="130"/>
        <v>298.88503674321674</v>
      </c>
      <c r="H158" s="28">
        <f t="shared" si="131"/>
        <v>25</v>
      </c>
      <c r="I158" s="27">
        <f t="shared" si="104"/>
        <v>250000</v>
      </c>
      <c r="J158" s="56">
        <f t="shared" si="163"/>
        <v>8.4390000000000001</v>
      </c>
      <c r="K158" s="52">
        <f t="shared" si="134"/>
        <v>2109.75</v>
      </c>
      <c r="L158" s="28"/>
      <c r="M158" s="96">
        <f t="shared" si="164"/>
        <v>534.70201361296063</v>
      </c>
      <c r="N158" s="9">
        <v>0</v>
      </c>
      <c r="O158" s="30">
        <f t="shared" si="121"/>
        <v>2.2914926177502296E-4</v>
      </c>
      <c r="P158" s="30">
        <f t="shared" si="135"/>
        <v>1.225265716890282E-4</v>
      </c>
      <c r="Q158" s="30">
        <f t="shared" si="136"/>
        <v>0</v>
      </c>
      <c r="R158" s="30">
        <f t="shared" si="137"/>
        <v>1.0662269008599476E-4</v>
      </c>
      <c r="S158" s="28"/>
      <c r="T158" s="52">
        <f t="shared" si="138"/>
        <v>0.48940553583600527</v>
      </c>
      <c r="U158" s="52">
        <f t="shared" si="132"/>
        <v>0.22494722040892745</v>
      </c>
      <c r="V158" s="19"/>
      <c r="W158" s="19"/>
      <c r="X158" s="53">
        <f t="shared" si="139"/>
        <v>0.63735853288026312</v>
      </c>
      <c r="Y158" s="53">
        <f t="shared" si="140"/>
        <v>-3.1867926644013153E-2</v>
      </c>
      <c r="Z158" s="53">
        <f t="shared" si="140"/>
        <v>-2.6655672521498689E-3</v>
      </c>
      <c r="AA158" s="53">
        <f t="shared" si="141"/>
        <v>-30.631642922257051</v>
      </c>
      <c r="AB158" s="53">
        <f t="shared" si="142"/>
        <v>-30.02881788327295</v>
      </c>
      <c r="AC158" s="53">
        <f t="shared" si="143"/>
        <v>0.51294151838767399</v>
      </c>
      <c r="AD158" s="53">
        <f t="shared" si="123"/>
        <v>8.9886740079872685E-2</v>
      </c>
      <c r="AE158" s="53">
        <f t="shared" si="144"/>
        <v>-29.425989624805403</v>
      </c>
      <c r="AF158" s="19"/>
      <c r="AG158" s="46"/>
      <c r="AH158" s="19"/>
      <c r="AI158" s="55">
        <f t="shared" si="145"/>
        <v>57</v>
      </c>
      <c r="AJ158" s="27">
        <f t="shared" si="146"/>
        <v>5977.7007348643347</v>
      </c>
      <c r="AK158" s="27">
        <f t="shared" si="146"/>
        <v>298.88503674321674</v>
      </c>
      <c r="AL158" s="28">
        <f t="shared" si="147"/>
        <v>25</v>
      </c>
      <c r="AM158" s="27">
        <f t="shared" si="148"/>
        <v>250000</v>
      </c>
      <c r="AN158" s="56">
        <f t="shared" si="112"/>
        <v>8.4390000000000001</v>
      </c>
      <c r="AO158" s="52">
        <f t="shared" si="149"/>
        <v>2109.75</v>
      </c>
      <c r="AP158" s="28"/>
      <c r="AQ158" s="9">
        <f t="shared" si="165"/>
        <v>464.45500187254424</v>
      </c>
      <c r="AR158" s="9">
        <f t="shared" si="150"/>
        <v>0</v>
      </c>
      <c r="AS158" s="30">
        <f t="shared" si="151"/>
        <v>8.5549857590845818E-4</v>
      </c>
      <c r="AT158" s="30">
        <f t="shared" si="152"/>
        <v>3.9734059267552187E-4</v>
      </c>
      <c r="AU158" s="30">
        <f t="shared" si="153"/>
        <v>0</v>
      </c>
      <c r="AV158" s="30">
        <f t="shared" si="154"/>
        <v>4.5815798323293631E-4</v>
      </c>
      <c r="AW158" s="28"/>
      <c r="AX158" s="52">
        <f t="shared" si="155"/>
        <v>1.8271310834964896</v>
      </c>
      <c r="AY158" s="52">
        <f t="shared" si="156"/>
        <v>0.96659880512568741</v>
      </c>
      <c r="AZ158" s="19"/>
      <c r="BA158" s="19"/>
      <c r="BB158" s="53">
        <f t="shared" si="157"/>
        <v>0.63735853288026312</v>
      </c>
      <c r="BC158" s="53">
        <f t="shared" si="158"/>
        <v>-3.1867926644013153E-2</v>
      </c>
      <c r="BD158" s="53">
        <f t="shared" si="158"/>
        <v>-2.6655672521498689E-3</v>
      </c>
      <c r="BE158" s="53">
        <f t="shared" si="159"/>
        <v>-99.335148168880465</v>
      </c>
      <c r="BF158" s="53">
        <f t="shared" si="160"/>
        <v>-98.732323129896372</v>
      </c>
      <c r="BG158" s="53">
        <f t="shared" si="161"/>
        <v>0.51294151838767399</v>
      </c>
      <c r="BH158" s="53">
        <f t="shared" si="128"/>
        <v>0.19970883551002361</v>
      </c>
      <c r="BI158" s="53">
        <f t="shared" si="162"/>
        <v>-98.019672775998671</v>
      </c>
    </row>
    <row r="159" spans="1:61" x14ac:dyDescent="0.2">
      <c r="A159" s="34"/>
      <c r="B159" s="89"/>
      <c r="C159" s="91"/>
      <c r="D159" s="19"/>
      <c r="E159" s="55">
        <f t="shared" si="133"/>
        <v>58</v>
      </c>
      <c r="F159" s="27">
        <f t="shared" si="129"/>
        <v>5977.7007348643347</v>
      </c>
      <c r="G159" s="27">
        <f t="shared" si="130"/>
        <v>298.88503674321674</v>
      </c>
      <c r="H159" s="28">
        <f t="shared" si="131"/>
        <v>25</v>
      </c>
      <c r="I159" s="27">
        <f t="shared" si="104"/>
        <v>250000</v>
      </c>
      <c r="J159" s="56">
        <f t="shared" si="163"/>
        <v>8.3030000000000008</v>
      </c>
      <c r="K159" s="52">
        <f t="shared" si="134"/>
        <v>2075.7500000000005</v>
      </c>
      <c r="L159" s="28"/>
      <c r="M159" s="96">
        <f t="shared" si="164"/>
        <v>561.14625297214752</v>
      </c>
      <c r="N159" s="9">
        <v>0</v>
      </c>
      <c r="O159" s="30">
        <f t="shared" si="121"/>
        <v>1.0662269008599476E-4</v>
      </c>
      <c r="P159" s="30">
        <f t="shared" si="135"/>
        <v>5.9830923023566503E-5</v>
      </c>
      <c r="Q159" s="30">
        <f t="shared" si="136"/>
        <v>0</v>
      </c>
      <c r="R159" s="30">
        <f t="shared" si="137"/>
        <v>4.6791767062428257E-5</v>
      </c>
      <c r="S159" s="28"/>
      <c r="T159" s="52">
        <f t="shared" si="138"/>
        <v>0.22494722040892745</v>
      </c>
      <c r="U159" s="52">
        <f t="shared" si="132"/>
        <v>9.7128010479835478E-2</v>
      </c>
      <c r="V159" s="19"/>
      <c r="W159" s="19"/>
      <c r="X159" s="53">
        <f t="shared" si="139"/>
        <v>0.27970718035467818</v>
      </c>
      <c r="Y159" s="53">
        <f t="shared" si="140"/>
        <v>-1.3985359017733909E-2</v>
      </c>
      <c r="Z159" s="53">
        <f t="shared" si="140"/>
        <v>-1.1697941765607064E-3</v>
      </c>
      <c r="AA159" s="53">
        <f t="shared" si="141"/>
        <v>-14.957730755891626</v>
      </c>
      <c r="AB159" s="53">
        <f t="shared" si="142"/>
        <v>-14.693178728731242</v>
      </c>
      <c r="AC159" s="53">
        <f t="shared" si="143"/>
        <v>0.26212560608385105</v>
      </c>
      <c r="AD159" s="53">
        <f t="shared" si="123"/>
        <v>4.0282031259308959E-2</v>
      </c>
      <c r="AE159" s="53">
        <f t="shared" si="144"/>
        <v>-14.390771091388082</v>
      </c>
      <c r="AF159" s="19"/>
      <c r="AG159" s="46"/>
      <c r="AH159" s="19"/>
      <c r="AI159" s="55">
        <f t="shared" si="145"/>
        <v>58</v>
      </c>
      <c r="AJ159" s="27">
        <f t="shared" si="146"/>
        <v>5977.7007348643347</v>
      </c>
      <c r="AK159" s="27">
        <f t="shared" si="146"/>
        <v>298.88503674321674</v>
      </c>
      <c r="AL159" s="28">
        <f t="shared" si="147"/>
        <v>25</v>
      </c>
      <c r="AM159" s="27">
        <f t="shared" si="148"/>
        <v>250000</v>
      </c>
      <c r="AN159" s="56">
        <f t="shared" si="112"/>
        <v>8.3030000000000008</v>
      </c>
      <c r="AO159" s="52">
        <f t="shared" si="149"/>
        <v>2075.7500000000005</v>
      </c>
      <c r="AP159" s="28"/>
      <c r="AQ159" s="9">
        <f t="shared" si="165"/>
        <v>487.42510284167855</v>
      </c>
      <c r="AR159" s="9">
        <f t="shared" si="150"/>
        <v>0</v>
      </c>
      <c r="AS159" s="30">
        <f t="shared" si="151"/>
        <v>4.5815798323293631E-4</v>
      </c>
      <c r="AT159" s="30">
        <f t="shared" si="152"/>
        <v>2.2331770209505004E-4</v>
      </c>
      <c r="AU159" s="30">
        <f t="shared" si="153"/>
        <v>0</v>
      </c>
      <c r="AV159" s="30">
        <f t="shared" si="154"/>
        <v>2.3484028113788627E-4</v>
      </c>
      <c r="AW159" s="28"/>
      <c r="AX159" s="52">
        <f t="shared" si="155"/>
        <v>0.96659880512568741</v>
      </c>
      <c r="AY159" s="52">
        <f t="shared" si="156"/>
        <v>0.4874697135719675</v>
      </c>
      <c r="AZ159" s="19"/>
      <c r="BA159" s="19"/>
      <c r="BB159" s="53">
        <f t="shared" si="157"/>
        <v>0.27970718035467818</v>
      </c>
      <c r="BC159" s="53">
        <f t="shared" si="158"/>
        <v>-1.3985359017733909E-2</v>
      </c>
      <c r="BD159" s="53">
        <f t="shared" si="158"/>
        <v>-1.1697941765607064E-3</v>
      </c>
      <c r="BE159" s="53">
        <f t="shared" si="159"/>
        <v>-55.829425523762509</v>
      </c>
      <c r="BF159" s="53">
        <f t="shared" si="160"/>
        <v>-55.564873496602125</v>
      </c>
      <c r="BG159" s="53">
        <f t="shared" si="161"/>
        <v>0.26212560608385105</v>
      </c>
      <c r="BH159" s="53">
        <f t="shared" si="128"/>
        <v>0.10116875892563194</v>
      </c>
      <c r="BI159" s="53">
        <f t="shared" si="162"/>
        <v>-55.201579131592645</v>
      </c>
    </row>
    <row r="160" spans="1:61" x14ac:dyDescent="0.2">
      <c r="A160" s="34"/>
      <c r="B160" s="89"/>
      <c r="C160" s="91"/>
      <c r="D160" s="19"/>
      <c r="E160" s="55">
        <f t="shared" si="133"/>
        <v>59</v>
      </c>
      <c r="F160" s="27">
        <f t="shared" si="129"/>
        <v>5977.7007348643347</v>
      </c>
      <c r="G160" s="27">
        <f t="shared" si="130"/>
        <v>298.88503674321674</v>
      </c>
      <c r="H160" s="28">
        <f t="shared" si="131"/>
        <v>25</v>
      </c>
      <c r="I160" s="27">
        <f t="shared" si="104"/>
        <v>250000</v>
      </c>
      <c r="J160" s="56">
        <f t="shared" si="163"/>
        <v>8.1349999999999998</v>
      </c>
      <c r="K160" s="52">
        <f t="shared" si="134"/>
        <v>2033.75</v>
      </c>
      <c r="L160" s="28"/>
      <c r="M160" s="96">
        <f t="shared" si="164"/>
        <v>588.07578968269388</v>
      </c>
      <c r="N160" s="9">
        <v>0</v>
      </c>
      <c r="O160" s="30">
        <f t="shared" si="121"/>
        <v>4.6791767062428257E-5</v>
      </c>
      <c r="P160" s="30">
        <f t="shared" si="135"/>
        <v>2.7517105365886163E-5</v>
      </c>
      <c r="Q160" s="30">
        <f t="shared" si="136"/>
        <v>0</v>
      </c>
      <c r="R160" s="30">
        <f t="shared" si="137"/>
        <v>1.9274661696542095E-5</v>
      </c>
      <c r="S160" s="28"/>
      <c r="T160" s="52">
        <f t="shared" si="138"/>
        <v>9.7128010479835478E-2</v>
      </c>
      <c r="U160" s="52">
        <f t="shared" si="132"/>
        <v>3.9199843225342486E-2</v>
      </c>
      <c r="V160" s="19"/>
      <c r="W160" s="19"/>
      <c r="X160" s="53">
        <f t="shared" si="139"/>
        <v>0.11521815938768112</v>
      </c>
      <c r="Y160" s="53">
        <f t="shared" si="140"/>
        <v>-5.7609079693840565E-3</v>
      </c>
      <c r="Z160" s="53">
        <f t="shared" si="140"/>
        <v>-4.8186654241355234E-4</v>
      </c>
      <c r="AA160" s="53">
        <f t="shared" si="141"/>
        <v>-6.8792763414715408</v>
      </c>
      <c r="AB160" s="53">
        <f t="shared" si="142"/>
        <v>-6.7703009565956576</v>
      </c>
      <c r="AC160" s="53">
        <f t="shared" si="143"/>
        <v>0.12615929268279019</v>
      </c>
      <c r="AD160" s="53">
        <f t="shared" si="123"/>
        <v>1.695985128363383E-2</v>
      </c>
      <c r="AE160" s="53">
        <f t="shared" si="144"/>
        <v>-6.6271818126292334</v>
      </c>
      <c r="AF160" s="19"/>
      <c r="AG160" s="46"/>
      <c r="AH160" s="19"/>
      <c r="AI160" s="55">
        <f t="shared" si="145"/>
        <v>59</v>
      </c>
      <c r="AJ160" s="27">
        <f t="shared" si="146"/>
        <v>5977.7007348643347</v>
      </c>
      <c r="AK160" s="27">
        <f t="shared" si="146"/>
        <v>298.88503674321674</v>
      </c>
      <c r="AL160" s="28">
        <f t="shared" si="147"/>
        <v>25</v>
      </c>
      <c r="AM160" s="27">
        <f t="shared" si="148"/>
        <v>250000</v>
      </c>
      <c r="AN160" s="56">
        <f t="shared" si="112"/>
        <v>8.1349999999999998</v>
      </c>
      <c r="AO160" s="52">
        <f t="shared" si="149"/>
        <v>2033.75</v>
      </c>
      <c r="AP160" s="28"/>
      <c r="AQ160" s="9">
        <f t="shared" si="165"/>
        <v>510.81674473734017</v>
      </c>
      <c r="AR160" s="9">
        <f t="shared" si="150"/>
        <v>0</v>
      </c>
      <c r="AS160" s="30">
        <f t="shared" si="151"/>
        <v>2.3484028113788627E-4</v>
      </c>
      <c r="AT160" s="30">
        <f t="shared" si="152"/>
        <v>1.1996034794405685E-4</v>
      </c>
      <c r="AU160" s="30">
        <f t="shared" si="153"/>
        <v>0</v>
      </c>
      <c r="AV160" s="30">
        <f t="shared" si="154"/>
        <v>1.1487993319382942E-4</v>
      </c>
      <c r="AW160" s="28"/>
      <c r="AX160" s="52">
        <f t="shared" si="155"/>
        <v>0.4874697135719675</v>
      </c>
      <c r="AY160" s="52">
        <f t="shared" si="156"/>
        <v>0.23363706413295057</v>
      </c>
      <c r="AZ160" s="19"/>
      <c r="BA160" s="19"/>
      <c r="BB160" s="53">
        <f t="shared" si="157"/>
        <v>0.11521815938768112</v>
      </c>
      <c r="BC160" s="53">
        <f t="shared" si="158"/>
        <v>-5.7609079693840565E-3</v>
      </c>
      <c r="BD160" s="53">
        <f t="shared" si="158"/>
        <v>-4.8186654241355234E-4</v>
      </c>
      <c r="BE160" s="53">
        <f t="shared" si="159"/>
        <v>-29.990086986014212</v>
      </c>
      <c r="BF160" s="53">
        <f t="shared" si="160"/>
        <v>-29.881111601138329</v>
      </c>
      <c r="BG160" s="53">
        <f t="shared" si="161"/>
        <v>0.12615929268279019</v>
      </c>
      <c r="BH160" s="53">
        <f t="shared" si="128"/>
        <v>4.9005395933896967E-2</v>
      </c>
      <c r="BI160" s="53">
        <f t="shared" si="162"/>
        <v>-29.705946912521643</v>
      </c>
    </row>
    <row r="161" spans="1:61" x14ac:dyDescent="0.2">
      <c r="A161" s="34"/>
      <c r="B161" s="89"/>
      <c r="C161" s="91"/>
      <c r="D161" s="19"/>
      <c r="E161" s="55">
        <f t="shared" si="133"/>
        <v>60</v>
      </c>
      <c r="F161" s="27">
        <f t="shared" si="129"/>
        <v>5977.7007348643347</v>
      </c>
      <c r="G161" s="27">
        <f t="shared" si="130"/>
        <v>298.88503674321674</v>
      </c>
      <c r="H161" s="28">
        <f t="shared" si="131"/>
        <v>25</v>
      </c>
      <c r="I161" s="27">
        <f t="shared" si="104"/>
        <v>250000</v>
      </c>
      <c r="J161" s="56">
        <f t="shared" si="163"/>
        <v>7.9340000000000002</v>
      </c>
      <c r="K161" s="52">
        <f t="shared" si="134"/>
        <v>1983.5</v>
      </c>
      <c r="L161" s="28"/>
      <c r="M161" s="96">
        <f t="shared" si="164"/>
        <v>615.42359159128341</v>
      </c>
      <c r="N161" s="9">
        <v>0</v>
      </c>
      <c r="O161" s="30">
        <f t="shared" si="121"/>
        <v>1.9274661696542095E-5</v>
      </c>
      <c r="P161" s="30">
        <f t="shared" si="135"/>
        <v>1.1862081527992876E-5</v>
      </c>
      <c r="Q161" s="30">
        <f t="shared" si="136"/>
        <v>0</v>
      </c>
      <c r="R161" s="30">
        <f t="shared" si="137"/>
        <v>7.4125801685492187E-6</v>
      </c>
      <c r="S161" s="28"/>
      <c r="T161" s="52">
        <f t="shared" si="138"/>
        <v>3.9199843225342486E-2</v>
      </c>
      <c r="U161" s="52">
        <f t="shared" si="132"/>
        <v>1.4702852764317376E-2</v>
      </c>
      <c r="V161" s="19"/>
      <c r="W161" s="19"/>
      <c r="X161" s="53">
        <f t="shared" si="139"/>
        <v>4.4310185920777456E-2</v>
      </c>
      <c r="Y161" s="53">
        <f t="shared" si="140"/>
        <v>-2.2155092960388732E-3</v>
      </c>
      <c r="Z161" s="53">
        <f t="shared" si="140"/>
        <v>-1.8531450421373045E-4</v>
      </c>
      <c r="AA161" s="53">
        <f t="shared" si="141"/>
        <v>-2.965520381998219</v>
      </c>
      <c r="AB161" s="53">
        <f t="shared" si="142"/>
        <v>-2.9236110198776943</v>
      </c>
      <c r="AC161" s="53">
        <f t="shared" si="143"/>
        <v>5.6931464788122221E-2</v>
      </c>
      <c r="AD161" s="53">
        <f t="shared" si="123"/>
        <v>6.6739657716321172E-3</v>
      </c>
      <c r="AE161" s="53">
        <f t="shared" si="144"/>
        <v>-2.8600055893179399</v>
      </c>
      <c r="AF161" s="19"/>
      <c r="AG161" s="46"/>
      <c r="AH161" s="19"/>
      <c r="AI161" s="55">
        <f t="shared" si="145"/>
        <v>60</v>
      </c>
      <c r="AJ161" s="27">
        <f t="shared" si="146"/>
        <v>5977.7007348643347</v>
      </c>
      <c r="AK161" s="27">
        <f t="shared" si="146"/>
        <v>298.88503674321674</v>
      </c>
      <c r="AL161" s="28">
        <f t="shared" si="147"/>
        <v>25</v>
      </c>
      <c r="AM161" s="27">
        <f t="shared" si="148"/>
        <v>250000</v>
      </c>
      <c r="AN161" s="56">
        <f t="shared" si="112"/>
        <v>7.9340000000000002</v>
      </c>
      <c r="AO161" s="52">
        <f t="shared" si="149"/>
        <v>1983.5</v>
      </c>
      <c r="AP161" s="28"/>
      <c r="AQ161" s="9">
        <f t="shared" si="165"/>
        <v>534.5717018223869</v>
      </c>
      <c r="AR161" s="9">
        <f t="shared" si="150"/>
        <v>0</v>
      </c>
      <c r="AS161" s="30">
        <f t="shared" si="151"/>
        <v>1.1487993319382942E-4</v>
      </c>
      <c r="AT161" s="30">
        <f t="shared" si="152"/>
        <v>6.14115613926675E-5</v>
      </c>
      <c r="AU161" s="30">
        <f t="shared" si="153"/>
        <v>0</v>
      </c>
      <c r="AV161" s="30">
        <f t="shared" si="154"/>
        <v>5.3468371801161917E-5</v>
      </c>
      <c r="AW161" s="28"/>
      <c r="AX161" s="52">
        <f t="shared" si="155"/>
        <v>0.23363706413295057</v>
      </c>
      <c r="AY161" s="52">
        <f t="shared" si="156"/>
        <v>0.10605451546760467</v>
      </c>
      <c r="AZ161" s="19"/>
      <c r="BA161" s="19"/>
      <c r="BB161" s="53">
        <f t="shared" si="157"/>
        <v>4.4310185920777456E-2</v>
      </c>
      <c r="BC161" s="53">
        <f t="shared" si="158"/>
        <v>-2.2155092960388732E-3</v>
      </c>
      <c r="BD161" s="53">
        <f t="shared" si="158"/>
        <v>-1.8531450421373045E-4</v>
      </c>
      <c r="BE161" s="53">
        <f t="shared" si="159"/>
        <v>-15.352890348166875</v>
      </c>
      <c r="BF161" s="53">
        <f t="shared" si="160"/>
        <v>-15.310980986046351</v>
      </c>
      <c r="BG161" s="53">
        <f t="shared" si="161"/>
        <v>5.6931464788122221E-2</v>
      </c>
      <c r="BH161" s="53">
        <f t="shared" si="128"/>
        <v>2.263650985777392E-2</v>
      </c>
      <c r="BI161" s="53">
        <f t="shared" si="162"/>
        <v>-15.231413011400456</v>
      </c>
    </row>
    <row r="162" spans="1:61" x14ac:dyDescent="0.2">
      <c r="A162" s="34"/>
      <c r="B162" s="89"/>
      <c r="C162" s="91"/>
      <c r="D162" s="19"/>
      <c r="E162" s="55">
        <f t="shared" si="133"/>
        <v>61</v>
      </c>
      <c r="F162" s="27">
        <f t="shared" si="129"/>
        <v>5977.7007348643347</v>
      </c>
      <c r="G162" s="27">
        <f t="shared" si="130"/>
        <v>298.88503674321674</v>
      </c>
      <c r="H162" s="28">
        <f t="shared" si="131"/>
        <v>25</v>
      </c>
      <c r="I162" s="27">
        <f t="shared" si="104"/>
        <v>250000</v>
      </c>
      <c r="J162" s="56">
        <f t="shared" si="163"/>
        <v>7.6959999999999997</v>
      </c>
      <c r="K162" s="52">
        <f t="shared" si="134"/>
        <v>1924</v>
      </c>
      <c r="L162" s="28"/>
      <c r="M162" s="96">
        <f t="shared" si="164"/>
        <v>643.13518343898352</v>
      </c>
      <c r="N162" s="9">
        <v>0</v>
      </c>
      <c r="O162" s="30">
        <f t="shared" si="121"/>
        <v>7.4125801685492187E-6</v>
      </c>
      <c r="P162" s="30">
        <f t="shared" si="135"/>
        <v>4.7672911064560728E-6</v>
      </c>
      <c r="Q162" s="30">
        <f t="shared" si="136"/>
        <v>0</v>
      </c>
      <c r="R162" s="30">
        <f t="shared" si="137"/>
        <v>2.6452890620931459E-6</v>
      </c>
      <c r="S162" s="28"/>
      <c r="T162" s="52">
        <f t="shared" si="138"/>
        <v>1.4702852764317376E-2</v>
      </c>
      <c r="U162" s="52">
        <f t="shared" si="132"/>
        <v>5.0895361554672124E-3</v>
      </c>
      <c r="V162" s="19"/>
      <c r="W162" s="19"/>
      <c r="X162" s="53">
        <f t="shared" si="139"/>
        <v>1.5812746370402784E-2</v>
      </c>
      <c r="Y162" s="53">
        <f t="shared" si="140"/>
        <v>-7.9063731852013926E-4</v>
      </c>
      <c r="Z162" s="53">
        <f t="shared" si="140"/>
        <v>-6.6132226552328651E-5</v>
      </c>
      <c r="AA162" s="53">
        <f t="shared" si="141"/>
        <v>-1.1918227766140181</v>
      </c>
      <c r="AB162" s="53">
        <f t="shared" si="142"/>
        <v>-1.1768667997886879</v>
      </c>
      <c r="AC162" s="53">
        <f t="shared" si="143"/>
        <v>2.3969487230802545E-2</v>
      </c>
      <c r="AD162" s="53">
        <f t="shared" si="123"/>
        <v>2.4403044398347939E-3</v>
      </c>
      <c r="AE162" s="53">
        <f t="shared" si="144"/>
        <v>-1.1504570081180505</v>
      </c>
      <c r="AF162" s="19"/>
      <c r="AG162" s="46"/>
      <c r="AH162" s="19"/>
      <c r="AI162" s="55">
        <f t="shared" si="145"/>
        <v>61</v>
      </c>
      <c r="AJ162" s="27">
        <f t="shared" si="146"/>
        <v>5977.7007348643347</v>
      </c>
      <c r="AK162" s="27">
        <f t="shared" si="146"/>
        <v>298.88503674321674</v>
      </c>
      <c r="AL162" s="28">
        <f t="shared" si="147"/>
        <v>25</v>
      </c>
      <c r="AM162" s="27">
        <f t="shared" si="148"/>
        <v>250000</v>
      </c>
      <c r="AN162" s="56">
        <f t="shared" si="112"/>
        <v>7.6959999999999997</v>
      </c>
      <c r="AO162" s="52">
        <f t="shared" si="149"/>
        <v>1924</v>
      </c>
      <c r="AP162" s="28"/>
      <c r="AQ162" s="9">
        <f t="shared" si="165"/>
        <v>558.64265557950353</v>
      </c>
      <c r="AR162" s="9">
        <f t="shared" si="150"/>
        <v>0</v>
      </c>
      <c r="AS162" s="30">
        <f t="shared" si="151"/>
        <v>5.3468371801161917E-5</v>
      </c>
      <c r="AT162" s="30">
        <f t="shared" si="152"/>
        <v>2.9869713212513335E-5</v>
      </c>
      <c r="AU162" s="30">
        <f t="shared" si="153"/>
        <v>0</v>
      </c>
      <c r="AV162" s="30">
        <f t="shared" si="154"/>
        <v>2.3598658588648582E-5</v>
      </c>
      <c r="AW162" s="28"/>
      <c r="AX162" s="52">
        <f t="shared" si="155"/>
        <v>0.10605451546760467</v>
      </c>
      <c r="AY162" s="52">
        <f t="shared" si="156"/>
        <v>4.5403819124559874E-2</v>
      </c>
      <c r="AZ162" s="19"/>
      <c r="BA162" s="19"/>
      <c r="BB162" s="53">
        <f t="shared" si="157"/>
        <v>1.5812746370402784E-2</v>
      </c>
      <c r="BC162" s="53">
        <f t="shared" si="158"/>
        <v>-7.9063731852013926E-4</v>
      </c>
      <c r="BD162" s="53">
        <f t="shared" si="158"/>
        <v>-6.6132226552328651E-5</v>
      </c>
      <c r="BE162" s="53">
        <f t="shared" si="159"/>
        <v>-7.4674283031283339</v>
      </c>
      <c r="BF162" s="53">
        <f t="shared" si="160"/>
        <v>-7.4524723263030035</v>
      </c>
      <c r="BG162" s="53">
        <f t="shared" si="161"/>
        <v>2.3969487230802545E-2</v>
      </c>
      <c r="BH162" s="53">
        <f t="shared" si="128"/>
        <v>9.9399227559003357E-3</v>
      </c>
      <c r="BI162" s="53">
        <f t="shared" si="162"/>
        <v>-7.4185629163163007</v>
      </c>
    </row>
    <row r="163" spans="1:61" x14ac:dyDescent="0.2">
      <c r="A163" s="34"/>
      <c r="B163" s="89"/>
      <c r="C163" s="91"/>
      <c r="D163" s="19"/>
      <c r="E163" s="55">
        <f t="shared" si="133"/>
        <v>62</v>
      </c>
      <c r="F163" s="27">
        <f t="shared" si="129"/>
        <v>5977.7007348643347</v>
      </c>
      <c r="G163" s="27">
        <f t="shared" si="130"/>
        <v>298.88503674321674</v>
      </c>
      <c r="H163" s="28">
        <f t="shared" si="131"/>
        <v>25</v>
      </c>
      <c r="I163" s="27">
        <f t="shared" si="104"/>
        <v>250000</v>
      </c>
      <c r="J163" s="56">
        <f t="shared" si="163"/>
        <v>7.4219999999999997</v>
      </c>
      <c r="K163" s="52">
        <f t="shared" si="134"/>
        <v>1855.5</v>
      </c>
      <c r="L163" s="28"/>
      <c r="M163" s="96">
        <f t="shared" si="164"/>
        <v>671.18473729163918</v>
      </c>
      <c r="N163" s="9">
        <v>0</v>
      </c>
      <c r="O163" s="30">
        <f t="shared" si="121"/>
        <v>2.6452890620931459E-6</v>
      </c>
      <c r="P163" s="30">
        <f t="shared" si="135"/>
        <v>1.7754776442014348E-6</v>
      </c>
      <c r="Q163" s="30">
        <f t="shared" si="136"/>
        <v>0</v>
      </c>
      <c r="R163" s="30">
        <f t="shared" si="137"/>
        <v>8.6981141789171111E-7</v>
      </c>
      <c r="S163" s="28"/>
      <c r="T163" s="52">
        <f t="shared" si="138"/>
        <v>5.0895361554672124E-3</v>
      </c>
      <c r="U163" s="52">
        <f t="shared" si="132"/>
        <v>1.6139350858980701E-3</v>
      </c>
      <c r="V163" s="19"/>
      <c r="W163" s="19"/>
      <c r="X163" s="53">
        <f t="shared" si="139"/>
        <v>5.1994723519246701E-3</v>
      </c>
      <c r="Y163" s="53">
        <f t="shared" si="140"/>
        <v>-2.5997361759623353E-4</v>
      </c>
      <c r="Z163" s="53">
        <f t="shared" si="140"/>
        <v>-2.1745285447292779E-5</v>
      </c>
      <c r="AA163" s="53">
        <f t="shared" si="141"/>
        <v>-0.44386941105035871</v>
      </c>
      <c r="AB163" s="53">
        <f t="shared" si="142"/>
        <v>-0.43895165760147759</v>
      </c>
      <c r="AC163" s="53">
        <f t="shared" si="143"/>
        <v>9.3534703895748646E-3</v>
      </c>
      <c r="AD163" s="53">
        <f t="shared" si="123"/>
        <v>8.2334498931090874E-4</v>
      </c>
      <c r="AE163" s="53">
        <f t="shared" si="144"/>
        <v>-0.42877484222259182</v>
      </c>
      <c r="AF163" s="19"/>
      <c r="AG163" s="46"/>
      <c r="AH163" s="19"/>
      <c r="AI163" s="55">
        <f t="shared" si="145"/>
        <v>62</v>
      </c>
      <c r="AJ163" s="27">
        <f t="shared" si="146"/>
        <v>5977.7007348643347</v>
      </c>
      <c r="AK163" s="27">
        <f t="shared" si="146"/>
        <v>298.88503674321674</v>
      </c>
      <c r="AL163" s="28">
        <f t="shared" si="147"/>
        <v>25</v>
      </c>
      <c r="AM163" s="27">
        <f t="shared" si="148"/>
        <v>250000</v>
      </c>
      <c r="AN163" s="56">
        <f t="shared" si="112"/>
        <v>7.4219999999999997</v>
      </c>
      <c r="AO163" s="52">
        <f t="shared" si="149"/>
        <v>1855.5</v>
      </c>
      <c r="AP163" s="28"/>
      <c r="AQ163" s="9">
        <f t="shared" si="165"/>
        <v>583.0071712452127</v>
      </c>
      <c r="AR163" s="9">
        <f t="shared" si="150"/>
        <v>0</v>
      </c>
      <c r="AS163" s="30">
        <f t="shared" si="151"/>
        <v>2.3598658588648582E-5</v>
      </c>
      <c r="AT163" s="30">
        <f t="shared" si="152"/>
        <v>1.3758187188949553E-5</v>
      </c>
      <c r="AU163" s="30">
        <f t="shared" si="153"/>
        <v>0</v>
      </c>
      <c r="AV163" s="30">
        <f t="shared" si="154"/>
        <v>9.8404713996990294E-6</v>
      </c>
      <c r="AW163" s="28"/>
      <c r="AX163" s="52">
        <f t="shared" si="155"/>
        <v>4.5403819124559874E-2</v>
      </c>
      <c r="AY163" s="52">
        <f t="shared" si="156"/>
        <v>1.8258994682141549E-2</v>
      </c>
      <c r="AZ163" s="19"/>
      <c r="BA163" s="19"/>
      <c r="BB163" s="53">
        <f t="shared" si="157"/>
        <v>5.1994723519246701E-3</v>
      </c>
      <c r="BC163" s="53">
        <f t="shared" si="158"/>
        <v>-2.5997361759623353E-4</v>
      </c>
      <c r="BD163" s="53">
        <f t="shared" si="158"/>
        <v>-2.1745285447292779E-5</v>
      </c>
      <c r="BE163" s="53">
        <f t="shared" si="159"/>
        <v>-3.4395467972373881</v>
      </c>
      <c r="BF163" s="53">
        <f t="shared" si="160"/>
        <v>-3.4346290437885068</v>
      </c>
      <c r="BG163" s="53">
        <f t="shared" si="161"/>
        <v>9.3534703895748646E-3</v>
      </c>
      <c r="BH163" s="53">
        <f t="shared" si="128"/>
        <v>4.1329917544285907E-3</v>
      </c>
      <c r="BI163" s="53">
        <f t="shared" si="162"/>
        <v>-3.4211425816445034</v>
      </c>
    </row>
    <row r="164" spans="1:61" x14ac:dyDescent="0.2">
      <c r="A164" s="34"/>
      <c r="B164" s="89"/>
      <c r="C164" s="91"/>
      <c r="D164" s="19"/>
      <c r="E164" s="55">
        <f t="shared" si="133"/>
        <v>63</v>
      </c>
      <c r="F164" s="27">
        <f t="shared" si="129"/>
        <v>5977.7007348643347</v>
      </c>
      <c r="G164" s="27">
        <f t="shared" si="130"/>
        <v>298.88503674321674</v>
      </c>
      <c r="H164" s="28">
        <f t="shared" si="131"/>
        <v>25</v>
      </c>
      <c r="I164" s="27">
        <f t="shared" si="104"/>
        <v>250000</v>
      </c>
      <c r="J164" s="56">
        <f t="shared" si="163"/>
        <v>7.1070000000000002</v>
      </c>
      <c r="K164" s="52">
        <f t="shared" si="134"/>
        <v>1776.75</v>
      </c>
      <c r="L164" s="28"/>
      <c r="M164" s="96">
        <f t="shared" si="164"/>
        <v>699.55870349074962</v>
      </c>
      <c r="N164" s="9">
        <v>0</v>
      </c>
      <c r="O164" s="30">
        <f t="shared" si="121"/>
        <v>8.6981141789171111E-7</v>
      </c>
      <c r="P164" s="30">
        <f t="shared" si="135"/>
        <v>6.0848414778177601E-7</v>
      </c>
      <c r="Q164" s="30">
        <f t="shared" si="136"/>
        <v>0</v>
      </c>
      <c r="R164" s="30">
        <f t="shared" si="137"/>
        <v>2.613272701099351E-7</v>
      </c>
      <c r="S164" s="28"/>
      <c r="T164" s="52">
        <f t="shared" si="138"/>
        <v>1.6139350858980701E-3</v>
      </c>
      <c r="U164" s="52">
        <f t="shared" si="132"/>
        <v>4.6431322716782719E-4</v>
      </c>
      <c r="V164" s="19"/>
      <c r="W164" s="19"/>
      <c r="X164" s="53">
        <f t="shared" si="139"/>
        <v>1.5621362145762496E-3</v>
      </c>
      <c r="Y164" s="53">
        <f t="shared" si="140"/>
        <v>-7.8106810728812481E-5</v>
      </c>
      <c r="Z164" s="53">
        <f t="shared" si="140"/>
        <v>-6.5331817527483776E-6</v>
      </c>
      <c r="AA164" s="53">
        <f t="shared" si="141"/>
        <v>-0.15212103694544402</v>
      </c>
      <c r="AB164" s="53">
        <f t="shared" si="142"/>
        <v>-0.15064354072334932</v>
      </c>
      <c r="AC164" s="53">
        <f t="shared" si="143"/>
        <v>3.3628964179747345E-3</v>
      </c>
      <c r="AD164" s="53">
        <f t="shared" si="123"/>
        <v>2.543309069839184E-4</v>
      </c>
      <c r="AE164" s="53">
        <f t="shared" si="144"/>
        <v>-0.14702631339839065</v>
      </c>
      <c r="AF164" s="19"/>
      <c r="AG164" s="46"/>
      <c r="AH164" s="19"/>
      <c r="AI164" s="55">
        <f t="shared" si="145"/>
        <v>63</v>
      </c>
      <c r="AJ164" s="27">
        <f t="shared" si="146"/>
        <v>5977.7007348643347</v>
      </c>
      <c r="AK164" s="27">
        <f t="shared" si="146"/>
        <v>298.88503674321674</v>
      </c>
      <c r="AL164" s="28">
        <f t="shared" si="147"/>
        <v>25</v>
      </c>
      <c r="AM164" s="27">
        <f t="shared" si="148"/>
        <v>250000</v>
      </c>
      <c r="AN164" s="56">
        <f t="shared" si="112"/>
        <v>7.1070000000000002</v>
      </c>
      <c r="AO164" s="52">
        <f t="shared" si="149"/>
        <v>1776.75</v>
      </c>
      <c r="AP164" s="28"/>
      <c r="AQ164" s="9">
        <f t="shared" si="165"/>
        <v>607.65347926094876</v>
      </c>
      <c r="AR164" s="9">
        <f t="shared" si="150"/>
        <v>0</v>
      </c>
      <c r="AS164" s="30">
        <f t="shared" si="151"/>
        <v>9.8404713996990294E-6</v>
      </c>
      <c r="AT164" s="30">
        <f t="shared" si="152"/>
        <v>5.9795966835949731E-6</v>
      </c>
      <c r="AU164" s="30">
        <f t="shared" si="153"/>
        <v>0</v>
      </c>
      <c r="AV164" s="30">
        <f t="shared" si="154"/>
        <v>3.8608747161040562E-6</v>
      </c>
      <c r="AW164" s="28"/>
      <c r="AX164" s="52">
        <f t="shared" si="155"/>
        <v>1.8258994682141549E-2</v>
      </c>
      <c r="AY164" s="52">
        <f t="shared" si="156"/>
        <v>6.8598091518378822E-3</v>
      </c>
      <c r="AZ164" s="19"/>
      <c r="BA164" s="19"/>
      <c r="BB164" s="53">
        <f t="shared" si="157"/>
        <v>1.5621362145762496E-3</v>
      </c>
      <c r="BC164" s="53">
        <f t="shared" si="158"/>
        <v>-7.8106810728812481E-5</v>
      </c>
      <c r="BD164" s="53">
        <f t="shared" si="158"/>
        <v>-6.5331817527483776E-6</v>
      </c>
      <c r="BE164" s="53">
        <f t="shared" si="159"/>
        <v>-1.4948991708987434</v>
      </c>
      <c r="BF164" s="53">
        <f t="shared" si="160"/>
        <v>-1.4934216746766487</v>
      </c>
      <c r="BG164" s="53">
        <f t="shared" si="161"/>
        <v>3.3628964179747345E-3</v>
      </c>
      <c r="BH164" s="53">
        <f t="shared" si="128"/>
        <v>1.6208259452345798E-3</v>
      </c>
      <c r="BI164" s="53">
        <f t="shared" si="162"/>
        <v>-1.4884379523134392</v>
      </c>
    </row>
    <row r="165" spans="1:61" x14ac:dyDescent="0.2">
      <c r="A165" s="34"/>
      <c r="B165" s="89"/>
      <c r="C165" s="91"/>
      <c r="D165" s="19"/>
      <c r="E165" s="55">
        <f t="shared" si="133"/>
        <v>64</v>
      </c>
      <c r="F165" s="27">
        <f t="shared" si="129"/>
        <v>5977.7007348643347</v>
      </c>
      <c r="G165" s="27">
        <f t="shared" si="130"/>
        <v>298.88503674321674</v>
      </c>
      <c r="H165" s="28">
        <f t="shared" si="131"/>
        <v>25</v>
      </c>
      <c r="I165" s="27">
        <f t="shared" si="104"/>
        <v>250000</v>
      </c>
      <c r="J165" s="56">
        <f t="shared" ref="J165:J176" si="166">J80</f>
        <v>6.7519999999999998</v>
      </c>
      <c r="K165" s="52">
        <f t="shared" si="134"/>
        <v>1688</v>
      </c>
      <c r="L165" s="28"/>
      <c r="M165" s="96">
        <f t="shared" si="164"/>
        <v>728.23868626754756</v>
      </c>
      <c r="N165" s="9">
        <v>0</v>
      </c>
      <c r="O165" s="30">
        <f t="shared" si="121"/>
        <v>2.613272701099351E-7</v>
      </c>
      <c r="P165" s="30">
        <f t="shared" si="135"/>
        <v>1.9030862787074369E-7</v>
      </c>
      <c r="Q165" s="30">
        <f t="shared" si="136"/>
        <v>0</v>
      </c>
      <c r="R165" s="30">
        <f t="shared" si="137"/>
        <v>7.1018642239191418E-8</v>
      </c>
      <c r="S165" s="28"/>
      <c r="T165" s="52">
        <f t="shared" si="138"/>
        <v>4.6431322716782719E-4</v>
      </c>
      <c r="U165" s="52">
        <f t="shared" si="132"/>
        <v>1.1987946809975512E-4</v>
      </c>
      <c r="V165" s="19"/>
      <c r="W165" s="19"/>
      <c r="X165" s="53">
        <f t="shared" si="139"/>
        <v>4.2452818990228181E-4</v>
      </c>
      <c r="Y165" s="53">
        <f t="shared" si="140"/>
        <v>-2.122640949511409E-5</v>
      </c>
      <c r="Z165" s="53">
        <f t="shared" si="140"/>
        <v>-1.7754660559797854E-6</v>
      </c>
      <c r="AA165" s="53">
        <f t="shared" si="141"/>
        <v>-4.757715696768592E-2</v>
      </c>
      <c r="AB165" s="53">
        <f t="shared" si="142"/>
        <v>-4.717563065333473E-2</v>
      </c>
      <c r="AC165" s="53">
        <f t="shared" si="143"/>
        <v>1.1043170047935274E-3</v>
      </c>
      <c r="AD165" s="53">
        <f t="shared" si="123"/>
        <v>7.1227837672062738E-5</v>
      </c>
      <c r="AE165" s="53">
        <f t="shared" si="144"/>
        <v>-4.6000085810869139E-2</v>
      </c>
      <c r="AF165" s="19"/>
      <c r="AG165" s="46"/>
      <c r="AH165" s="19"/>
      <c r="AI165" s="55">
        <f t="shared" si="145"/>
        <v>64</v>
      </c>
      <c r="AJ165" s="27">
        <f t="shared" si="146"/>
        <v>5977.7007348643347</v>
      </c>
      <c r="AK165" s="27">
        <f t="shared" si="146"/>
        <v>298.88503674321674</v>
      </c>
      <c r="AL165" s="28">
        <f t="shared" si="147"/>
        <v>25</v>
      </c>
      <c r="AM165" s="27">
        <f t="shared" si="148"/>
        <v>250000</v>
      </c>
      <c r="AN165" s="56">
        <f t="shared" si="112"/>
        <v>6.7519999999999998</v>
      </c>
      <c r="AO165" s="52">
        <f t="shared" si="149"/>
        <v>1688</v>
      </c>
      <c r="AP165" s="28"/>
      <c r="AQ165" s="9">
        <f t="shared" si="165"/>
        <v>632.56560062046208</v>
      </c>
      <c r="AR165" s="9">
        <f t="shared" si="150"/>
        <v>0</v>
      </c>
      <c r="AS165" s="30">
        <f t="shared" si="151"/>
        <v>3.8608747161040562E-6</v>
      </c>
      <c r="AT165" s="30">
        <f t="shared" si="152"/>
        <v>2.4422565337127186E-6</v>
      </c>
      <c r="AU165" s="30">
        <f t="shared" si="153"/>
        <v>0</v>
      </c>
      <c r="AV165" s="30">
        <f t="shared" si="154"/>
        <v>1.4186181823913376E-6</v>
      </c>
      <c r="AW165" s="28"/>
      <c r="AX165" s="52">
        <f t="shared" si="155"/>
        <v>6.8598091518378822E-3</v>
      </c>
      <c r="AY165" s="52">
        <f t="shared" si="156"/>
        <v>2.394627491876578E-3</v>
      </c>
      <c r="AZ165" s="19"/>
      <c r="BA165" s="19"/>
      <c r="BB165" s="53">
        <f t="shared" si="157"/>
        <v>4.2452818990228181E-4</v>
      </c>
      <c r="BC165" s="53">
        <f t="shared" si="158"/>
        <v>-2.122640949511409E-5</v>
      </c>
      <c r="BD165" s="53">
        <f t="shared" si="158"/>
        <v>-1.7754660559797854E-6</v>
      </c>
      <c r="BE165" s="53">
        <f t="shared" si="159"/>
        <v>-0.61056413342817961</v>
      </c>
      <c r="BF165" s="53">
        <f t="shared" si="160"/>
        <v>-0.61016260711382841</v>
      </c>
      <c r="BG165" s="53">
        <f t="shared" si="161"/>
        <v>1.1043170047935274E-3</v>
      </c>
      <c r="BH165" s="53">
        <f t="shared" si="128"/>
        <v>5.9627332625573242E-4</v>
      </c>
      <c r="BI165" s="53">
        <f t="shared" si="162"/>
        <v>-0.60846201678277911</v>
      </c>
    </row>
    <row r="166" spans="1:61" x14ac:dyDescent="0.2">
      <c r="A166" s="34"/>
      <c r="B166" s="89"/>
      <c r="C166" s="91"/>
      <c r="D166" s="19"/>
      <c r="E166" s="55">
        <f t="shared" si="133"/>
        <v>65</v>
      </c>
      <c r="F166" s="27">
        <f t="shared" si="129"/>
        <v>5977.7007348643347</v>
      </c>
      <c r="G166" s="27">
        <f t="shared" si="130"/>
        <v>298.88503674321674</v>
      </c>
      <c r="H166" s="28">
        <f t="shared" si="131"/>
        <v>25</v>
      </c>
      <c r="I166" s="27">
        <f t="shared" ref="I166:I176" si="167">$B$102</f>
        <v>250000</v>
      </c>
      <c r="J166" s="56">
        <f t="shared" si="166"/>
        <v>6.3529999999999998</v>
      </c>
      <c r="K166" s="52">
        <f t="shared" si="134"/>
        <v>1588.25</v>
      </c>
      <c r="L166" s="28"/>
      <c r="M166" s="96">
        <f t="shared" ref="M166:M176" si="168">M81</f>
        <v>757.22119537545109</v>
      </c>
      <c r="N166" s="9">
        <v>0</v>
      </c>
      <c r="O166" s="30">
        <f t="shared" si="121"/>
        <v>7.1018642239191418E-8</v>
      </c>
      <c r="P166" s="30">
        <f t="shared" si="135"/>
        <v>5.3776821170302027E-8</v>
      </c>
      <c r="Q166" s="30">
        <f t="shared" si="136"/>
        <v>0</v>
      </c>
      <c r="R166" s="30">
        <f t="shared" si="137"/>
        <v>1.724182106888939E-8</v>
      </c>
      <c r="S166" s="28"/>
      <c r="T166" s="52">
        <f t="shared" si="138"/>
        <v>1.1987946809975512E-4</v>
      </c>
      <c r="U166" s="52">
        <f t="shared" si="132"/>
        <v>2.7384322312663576E-5</v>
      </c>
      <c r="V166" s="19"/>
      <c r="W166" s="19"/>
      <c r="X166" s="53">
        <f t="shared" si="139"/>
        <v>1.0306644647389948E-4</v>
      </c>
      <c r="Y166" s="53">
        <f t="shared" si="140"/>
        <v>-5.1533223236949745E-6</v>
      </c>
      <c r="Z166" s="53">
        <f t="shared" si="140"/>
        <v>-4.3104552672223477E-7</v>
      </c>
      <c r="AA166" s="53">
        <f t="shared" si="141"/>
        <v>-1.3444205292575506E-2</v>
      </c>
      <c r="AB166" s="53">
        <f t="shared" si="142"/>
        <v>-1.3346723213952024E-2</v>
      </c>
      <c r="AC166" s="53">
        <f t="shared" si="143"/>
        <v>3.2832507340917471E-4</v>
      </c>
      <c r="AD166" s="53">
        <f t="shared" si="123"/>
        <v>1.7879929774747437E-5</v>
      </c>
      <c r="AE166" s="53">
        <f t="shared" si="144"/>
        <v>-1.3000518210768102E-2</v>
      </c>
      <c r="AF166" s="19"/>
      <c r="AG166" s="46"/>
      <c r="AH166" s="19"/>
      <c r="AI166" s="55">
        <f t="shared" si="145"/>
        <v>65</v>
      </c>
      <c r="AJ166" s="27">
        <f t="shared" si="146"/>
        <v>5977.7007348643347</v>
      </c>
      <c r="AK166" s="27">
        <f t="shared" si="146"/>
        <v>298.88503674321674</v>
      </c>
      <c r="AL166" s="28">
        <f t="shared" si="147"/>
        <v>25</v>
      </c>
      <c r="AM166" s="27">
        <f t="shared" si="148"/>
        <v>250000</v>
      </c>
      <c r="AN166" s="56">
        <f t="shared" si="148"/>
        <v>6.3529999999999998</v>
      </c>
      <c r="AO166" s="52">
        <f t="shared" si="149"/>
        <v>1588.25</v>
      </c>
      <c r="AP166" s="28"/>
      <c r="AQ166" s="9">
        <f t="shared" ref="AQ166:AQ176" si="169">AQ81</f>
        <v>657.74050361180571</v>
      </c>
      <c r="AR166" s="9">
        <f t="shared" si="150"/>
        <v>0</v>
      </c>
      <c r="AS166" s="30">
        <f t="shared" si="151"/>
        <v>1.4186181823913376E-6</v>
      </c>
      <c r="AT166" s="30">
        <f t="shared" si="152"/>
        <v>9.3308263771894285E-7</v>
      </c>
      <c r="AU166" s="30">
        <f t="shared" si="153"/>
        <v>0</v>
      </c>
      <c r="AV166" s="30">
        <f t="shared" si="154"/>
        <v>4.8553554467239479E-7</v>
      </c>
      <c r="AW166" s="28"/>
      <c r="AX166" s="52">
        <f t="shared" si="155"/>
        <v>2.394627491876578E-3</v>
      </c>
      <c r="AY166" s="52">
        <f t="shared" si="156"/>
        <v>7.7115182882593104E-4</v>
      </c>
      <c r="AZ166" s="19"/>
      <c r="BA166" s="19"/>
      <c r="BB166" s="53">
        <f t="shared" si="157"/>
        <v>1.0306644647389948E-4</v>
      </c>
      <c r="BC166" s="53">
        <f t="shared" si="158"/>
        <v>-5.1533223236949745E-6</v>
      </c>
      <c r="BD166" s="53">
        <f t="shared" si="158"/>
        <v>-4.3104552672223477E-7</v>
      </c>
      <c r="BE166" s="53">
        <f t="shared" si="159"/>
        <v>-0.23327065942973571</v>
      </c>
      <c r="BF166" s="53">
        <f t="shared" si="160"/>
        <v>-0.23317317735111223</v>
      </c>
      <c r="BG166" s="53">
        <f t="shared" si="161"/>
        <v>3.2832507340917471E-4</v>
      </c>
      <c r="BH166" s="53">
        <f t="shared" si="128"/>
        <v>2.0462794769491455E-4</v>
      </c>
      <c r="BI166" s="53">
        <f t="shared" si="162"/>
        <v>-0.23264022433000814</v>
      </c>
    </row>
    <row r="167" spans="1:61" x14ac:dyDescent="0.2">
      <c r="A167" s="34"/>
      <c r="B167" s="89"/>
      <c r="C167" s="91"/>
      <c r="D167" s="19"/>
      <c r="E167" s="55">
        <f t="shared" si="133"/>
        <v>66</v>
      </c>
      <c r="F167" s="27">
        <f t="shared" si="129"/>
        <v>5977.7007348643347</v>
      </c>
      <c r="G167" s="27">
        <f t="shared" si="130"/>
        <v>298.88503674321674</v>
      </c>
      <c r="H167" s="28">
        <f t="shared" si="131"/>
        <v>25</v>
      </c>
      <c r="I167" s="27">
        <f t="shared" si="167"/>
        <v>250000</v>
      </c>
      <c r="J167" s="56">
        <f t="shared" si="166"/>
        <v>5.9009999999999998</v>
      </c>
      <c r="K167" s="52">
        <f t="shared" si="134"/>
        <v>1475.25</v>
      </c>
      <c r="L167" s="28"/>
      <c r="M167" s="96">
        <f t="shared" si="168"/>
        <v>794.78197935153764</v>
      </c>
      <c r="N167" s="9">
        <v>0</v>
      </c>
      <c r="O167" s="30">
        <f t="shared" ref="O167:O176" si="170">R166</f>
        <v>1.724182106888939E-8</v>
      </c>
      <c r="P167" s="30">
        <f t="shared" si="135"/>
        <v>1.3703488676756953E-8</v>
      </c>
      <c r="Q167" s="30">
        <f t="shared" si="136"/>
        <v>0</v>
      </c>
      <c r="R167" s="30">
        <f t="shared" si="137"/>
        <v>3.5383323921324371E-9</v>
      </c>
      <c r="S167" s="28"/>
      <c r="T167" s="52">
        <f t="shared" si="138"/>
        <v>2.7384322312663576E-5</v>
      </c>
      <c r="U167" s="52">
        <f t="shared" si="132"/>
        <v>5.2199248614933781E-6</v>
      </c>
      <c r="V167" s="19"/>
      <c r="W167" s="19"/>
      <c r="X167" s="53">
        <f t="shared" si="139"/>
        <v>2.1151092140644349E-5</v>
      </c>
      <c r="Y167" s="53">
        <f t="shared" si="140"/>
        <v>-1.0575546070322176E-6</v>
      </c>
      <c r="Z167" s="53">
        <f t="shared" si="140"/>
        <v>-8.8458309803310926E-8</v>
      </c>
      <c r="AA167" s="53">
        <f t="shared" si="141"/>
        <v>-3.4258721691892385E-3</v>
      </c>
      <c r="AB167" s="53">
        <f t="shared" si="142"/>
        <v>-3.4058670899654296E-3</v>
      </c>
      <c r="AC167" s="53">
        <f t="shared" si="143"/>
        <v>8.7359362004516683E-5</v>
      </c>
      <c r="AD167" s="53">
        <f t="shared" ref="AD167:AD176" si="171">$B$18*SUM(T167,X167:Y167)</f>
        <v>3.8977487302801878E-6</v>
      </c>
      <c r="AE167" s="53">
        <f t="shared" si="144"/>
        <v>-3.3146099792306328E-3</v>
      </c>
      <c r="AF167" s="19"/>
      <c r="AG167" s="46"/>
      <c r="AH167" s="19"/>
      <c r="AI167" s="55">
        <f t="shared" si="145"/>
        <v>66</v>
      </c>
      <c r="AJ167" s="27">
        <f t="shared" si="146"/>
        <v>5977.7007348643347</v>
      </c>
      <c r="AK167" s="27">
        <f t="shared" si="146"/>
        <v>298.88503674321674</v>
      </c>
      <c r="AL167" s="28">
        <f t="shared" si="147"/>
        <v>25</v>
      </c>
      <c r="AM167" s="27">
        <f t="shared" si="148"/>
        <v>250000</v>
      </c>
      <c r="AN167" s="56">
        <f t="shared" si="148"/>
        <v>5.9009999999999998</v>
      </c>
      <c r="AO167" s="52">
        <f t="shared" si="149"/>
        <v>1475.25</v>
      </c>
      <c r="AP167" s="28"/>
      <c r="AQ167" s="9">
        <f t="shared" si="169"/>
        <v>690.36670203224992</v>
      </c>
      <c r="AR167" s="9">
        <f t="shared" si="150"/>
        <v>0</v>
      </c>
      <c r="AS167" s="30">
        <f t="shared" si="151"/>
        <v>4.8553554467239479E-7</v>
      </c>
      <c r="AT167" s="30">
        <f t="shared" si="152"/>
        <v>3.3519757269491331E-7</v>
      </c>
      <c r="AU167" s="30">
        <f t="shared" si="153"/>
        <v>0</v>
      </c>
      <c r="AV167" s="30">
        <f t="shared" si="154"/>
        <v>1.5033797197748148E-7</v>
      </c>
      <c r="AW167" s="28"/>
      <c r="AX167" s="52">
        <f t="shared" si="155"/>
        <v>7.7115182882593104E-4</v>
      </c>
      <c r="AY167" s="52">
        <f t="shared" si="156"/>
        <v>2.2178609315977955E-4</v>
      </c>
      <c r="AZ167" s="19"/>
      <c r="BA167" s="19"/>
      <c r="BB167" s="53">
        <f t="shared" si="157"/>
        <v>2.1151092140644349E-5</v>
      </c>
      <c r="BC167" s="53">
        <f t="shared" si="158"/>
        <v>-1.0575546070322176E-6</v>
      </c>
      <c r="BD167" s="53">
        <f t="shared" si="158"/>
        <v>-8.8458309803310926E-8</v>
      </c>
      <c r="BE167" s="53">
        <f t="shared" si="159"/>
        <v>-8.3799393173728323E-2</v>
      </c>
      <c r="BF167" s="53">
        <f t="shared" si="160"/>
        <v>-8.3779388094504512E-2</v>
      </c>
      <c r="BG167" s="53">
        <f t="shared" si="161"/>
        <v>8.7359362004516683E-5</v>
      </c>
      <c r="BH167" s="53">
        <f t="shared" ref="BH167:BH176" si="172">$B$18*SUM(AX167,BB167:BC167)</f>
        <v>6.4958185395332533E-5</v>
      </c>
      <c r="BI167" s="53">
        <f t="shared" si="162"/>
        <v>-8.3627070547104665E-2</v>
      </c>
    </row>
    <row r="168" spans="1:61" x14ac:dyDescent="0.2">
      <c r="A168" s="34"/>
      <c r="B168" s="89"/>
      <c r="C168" s="91"/>
      <c r="D168" s="19"/>
      <c r="E168" s="55">
        <f t="shared" si="133"/>
        <v>67</v>
      </c>
      <c r="F168" s="27">
        <f t="shared" ref="F168:F176" si="173">$B$105</f>
        <v>5977.7007348643347</v>
      </c>
      <c r="G168" s="27">
        <f t="shared" ref="G168:G176" si="174">F168*$B$111</f>
        <v>298.88503674321674</v>
      </c>
      <c r="H168" s="28">
        <f t="shared" si="131"/>
        <v>25</v>
      </c>
      <c r="I168" s="27">
        <f t="shared" si="167"/>
        <v>250000</v>
      </c>
      <c r="J168" s="56">
        <f t="shared" si="166"/>
        <v>5.4139999999999997</v>
      </c>
      <c r="K168" s="52">
        <f t="shared" si="134"/>
        <v>1353.5</v>
      </c>
      <c r="L168" s="28"/>
      <c r="M168" s="96">
        <f t="shared" si="168"/>
        <v>810.3800749027024</v>
      </c>
      <c r="N168" s="9">
        <v>0</v>
      </c>
      <c r="O168" s="30">
        <f t="shared" si="170"/>
        <v>3.5383323921324371E-9</v>
      </c>
      <c r="P168" s="30">
        <f t="shared" si="135"/>
        <v>2.8673940689669425E-9</v>
      </c>
      <c r="Q168" s="30">
        <f t="shared" si="136"/>
        <v>0</v>
      </c>
      <c r="R168" s="30">
        <f t="shared" si="137"/>
        <v>6.709383231654946E-10</v>
      </c>
      <c r="S168" s="28"/>
      <c r="T168" s="52">
        <f t="shared" si="138"/>
        <v>5.2199248614933781E-6</v>
      </c>
      <c r="U168" s="52">
        <f t="shared" si="132"/>
        <v>9.0811502040449698E-7</v>
      </c>
      <c r="V168" s="19"/>
      <c r="W168" s="19"/>
      <c r="X168" s="53">
        <f t="shared" si="139"/>
        <v>4.0106685074350215E-6</v>
      </c>
      <c r="Y168" s="53">
        <f t="shared" si="140"/>
        <v>-2.0053342537175108E-7</v>
      </c>
      <c r="Z168" s="53">
        <f t="shared" si="140"/>
        <v>-1.6773458079137366E-8</v>
      </c>
      <c r="AA168" s="53">
        <f t="shared" si="141"/>
        <v>-7.1684851724173563E-4</v>
      </c>
      <c r="AB168" s="53">
        <f t="shared" si="142"/>
        <v>-7.1305515561775152E-4</v>
      </c>
      <c r="AC168" s="53">
        <f t="shared" si="143"/>
        <v>2.0646863639127819E-5</v>
      </c>
      <c r="AD168" s="53">
        <f t="shared" si="171"/>
        <v>7.4133300854993878E-7</v>
      </c>
      <c r="AE168" s="53">
        <f t="shared" si="144"/>
        <v>-6.9166695897007377E-4</v>
      </c>
      <c r="AF168" s="19"/>
      <c r="AG168" s="46"/>
      <c r="AH168" s="19"/>
      <c r="AI168" s="55">
        <f t="shared" si="145"/>
        <v>67</v>
      </c>
      <c r="AJ168" s="27">
        <f t="shared" si="146"/>
        <v>5977.7007348643347</v>
      </c>
      <c r="AK168" s="27">
        <f t="shared" si="146"/>
        <v>298.88503674321674</v>
      </c>
      <c r="AL168" s="28">
        <f t="shared" si="147"/>
        <v>25</v>
      </c>
      <c r="AM168" s="27">
        <f t="shared" si="148"/>
        <v>250000</v>
      </c>
      <c r="AN168" s="56">
        <f t="shared" si="148"/>
        <v>5.4139999999999997</v>
      </c>
      <c r="AO168" s="52">
        <f t="shared" si="149"/>
        <v>1353.5</v>
      </c>
      <c r="AP168" s="28"/>
      <c r="AQ168" s="9">
        <f t="shared" si="169"/>
        <v>703.91558218228488</v>
      </c>
      <c r="AR168" s="9">
        <f t="shared" si="150"/>
        <v>0</v>
      </c>
      <c r="AS168" s="30">
        <f t="shared" si="151"/>
        <v>1.5033797197748148E-7</v>
      </c>
      <c r="AT168" s="30">
        <f t="shared" si="152"/>
        <v>1.0582524106863291E-7</v>
      </c>
      <c r="AU168" s="30">
        <f t="shared" si="153"/>
        <v>0</v>
      </c>
      <c r="AV168" s="30">
        <f t="shared" si="154"/>
        <v>4.4512730908848574E-8</v>
      </c>
      <c r="AW168" s="28"/>
      <c r="AX168" s="52">
        <f t="shared" si="155"/>
        <v>2.2178609315977955E-4</v>
      </c>
      <c r="AY168" s="52">
        <f t="shared" si="156"/>
        <v>6.0247981285126548E-5</v>
      </c>
      <c r="AZ168" s="19"/>
      <c r="BA168" s="19"/>
      <c r="BB168" s="53">
        <f t="shared" si="157"/>
        <v>4.0106685074350215E-6</v>
      </c>
      <c r="BC168" s="53">
        <f t="shared" si="158"/>
        <v>-2.0053342537175108E-7</v>
      </c>
      <c r="BD168" s="53">
        <f t="shared" si="158"/>
        <v>-1.6773458079137366E-8</v>
      </c>
      <c r="BE168" s="53">
        <f t="shared" si="159"/>
        <v>-2.6456310267158226E-2</v>
      </c>
      <c r="BF168" s="53">
        <f t="shared" si="160"/>
        <v>-2.6452516905534244E-2</v>
      </c>
      <c r="BG168" s="53">
        <f t="shared" si="161"/>
        <v>2.0646863639127819E-5</v>
      </c>
      <c r="BH168" s="53">
        <f t="shared" si="172"/>
        <v>1.8520578118573689E-5</v>
      </c>
      <c r="BI168" s="53">
        <f t="shared" si="162"/>
        <v>-2.6413349463776541E-2</v>
      </c>
    </row>
    <row r="169" spans="1:61" x14ac:dyDescent="0.2">
      <c r="A169" s="34"/>
      <c r="B169" s="89"/>
      <c r="C169" s="91"/>
      <c r="D169" s="19"/>
      <c r="E169" s="55">
        <f t="shared" si="133"/>
        <v>68</v>
      </c>
      <c r="F169" s="27">
        <f t="shared" si="173"/>
        <v>5977.7007348643347</v>
      </c>
      <c r="G169" s="27">
        <f t="shared" si="174"/>
        <v>298.88503674321674</v>
      </c>
      <c r="H169" s="28">
        <f t="shared" si="131"/>
        <v>25</v>
      </c>
      <c r="I169" s="27">
        <f t="shared" si="167"/>
        <v>250000</v>
      </c>
      <c r="J169" s="56">
        <f t="shared" si="166"/>
        <v>4.8920000000000003</v>
      </c>
      <c r="K169" s="52">
        <f t="shared" si="134"/>
        <v>1223</v>
      </c>
      <c r="L169" s="28"/>
      <c r="M169" s="96">
        <f t="shared" si="168"/>
        <v>826.14722293270654</v>
      </c>
      <c r="N169" s="9">
        <v>0</v>
      </c>
      <c r="O169" s="30">
        <f t="shared" si="170"/>
        <v>6.709383231654946E-10</v>
      </c>
      <c r="P169" s="30">
        <f t="shared" si="135"/>
        <v>5.5429383244230014E-10</v>
      </c>
      <c r="Q169" s="30">
        <f t="shared" si="136"/>
        <v>0</v>
      </c>
      <c r="R169" s="30">
        <f t="shared" si="137"/>
        <v>1.1664449072319446E-10</v>
      </c>
      <c r="S169" s="28"/>
      <c r="T169" s="52">
        <f t="shared" si="138"/>
        <v>9.0811502040449698E-7</v>
      </c>
      <c r="U169" s="52">
        <f t="shared" si="132"/>
        <v>1.4265621215446684E-7</v>
      </c>
      <c r="V169" s="19"/>
      <c r="W169" s="19"/>
      <c r="X169" s="53">
        <f t="shared" si="139"/>
        <v>6.9726585791391562E-7</v>
      </c>
      <c r="Y169" s="53">
        <f t="shared" si="140"/>
        <v>-3.4863292895695784E-8</v>
      </c>
      <c r="Z169" s="53">
        <f t="shared" si="140"/>
        <v>-2.9161122680798617E-9</v>
      </c>
      <c r="AA169" s="53">
        <f t="shared" si="141"/>
        <v>-1.3857345811057504E-4</v>
      </c>
      <c r="AB169" s="53">
        <f t="shared" si="142"/>
        <v>-1.379139716578249E-4</v>
      </c>
      <c r="AC169" s="53">
        <f t="shared" si="143"/>
        <v>3.9685753235198537E-6</v>
      </c>
      <c r="AD169" s="53">
        <f t="shared" si="171"/>
        <v>1.289334216892737E-7</v>
      </c>
      <c r="AE169" s="53">
        <f t="shared" si="144"/>
        <v>-1.3381646291261577E-4</v>
      </c>
      <c r="AF169" s="19"/>
      <c r="AG169" s="46"/>
      <c r="AH169" s="19"/>
      <c r="AI169" s="55">
        <f t="shared" si="145"/>
        <v>68</v>
      </c>
      <c r="AJ169" s="27">
        <f t="shared" si="146"/>
        <v>5977.7007348643347</v>
      </c>
      <c r="AK169" s="27">
        <f t="shared" si="146"/>
        <v>298.88503674321674</v>
      </c>
      <c r="AL169" s="28">
        <f t="shared" si="147"/>
        <v>25</v>
      </c>
      <c r="AM169" s="27">
        <f t="shared" si="148"/>
        <v>250000</v>
      </c>
      <c r="AN169" s="56">
        <f t="shared" si="148"/>
        <v>4.8920000000000003</v>
      </c>
      <c r="AO169" s="52">
        <f t="shared" si="149"/>
        <v>1223</v>
      </c>
      <c r="AP169" s="28"/>
      <c r="AQ169" s="9">
        <f t="shared" si="169"/>
        <v>717.61130537269912</v>
      </c>
      <c r="AR169" s="9">
        <f t="shared" si="150"/>
        <v>0</v>
      </c>
      <c r="AS169" s="30">
        <f t="shared" si="151"/>
        <v>4.4512730908848574E-8</v>
      </c>
      <c r="AT169" s="30">
        <f t="shared" si="152"/>
        <v>3.1942838933202514E-8</v>
      </c>
      <c r="AU169" s="30">
        <f t="shared" si="153"/>
        <v>0</v>
      </c>
      <c r="AV169" s="30">
        <f t="shared" si="154"/>
        <v>1.256989197564606E-8</v>
      </c>
      <c r="AW169" s="28"/>
      <c r="AX169" s="52">
        <f t="shared" si="155"/>
        <v>6.0247981285126548E-5</v>
      </c>
      <c r="AY169" s="52">
        <f t="shared" si="156"/>
        <v>1.5372977886215133E-5</v>
      </c>
      <c r="AZ169" s="19"/>
      <c r="BA169" s="19"/>
      <c r="BB169" s="53">
        <f t="shared" si="157"/>
        <v>6.9726585791391562E-7</v>
      </c>
      <c r="BC169" s="53">
        <f t="shared" si="158"/>
        <v>-3.4863292895695784E-8</v>
      </c>
      <c r="BD169" s="53">
        <f t="shared" si="158"/>
        <v>-2.9161122680798617E-9</v>
      </c>
      <c r="BE169" s="53">
        <f t="shared" si="159"/>
        <v>-7.9857097333006291E-3</v>
      </c>
      <c r="BF169" s="53">
        <f t="shared" si="160"/>
        <v>-7.9850502468478794E-3</v>
      </c>
      <c r="BG169" s="53">
        <f t="shared" si="161"/>
        <v>3.9685753235198537E-6</v>
      </c>
      <c r="BH169" s="53">
        <f t="shared" si="172"/>
        <v>5.0005070169860233E-6</v>
      </c>
      <c r="BI169" s="53">
        <f t="shared" si="162"/>
        <v>-7.9760811645073742E-3</v>
      </c>
    </row>
    <row r="170" spans="1:61" x14ac:dyDescent="0.2">
      <c r="A170" s="34"/>
      <c r="B170" s="89"/>
      <c r="C170" s="91"/>
      <c r="D170" s="19"/>
      <c r="E170" s="55">
        <f t="shared" si="133"/>
        <v>69</v>
      </c>
      <c r="F170" s="27">
        <f t="shared" si="173"/>
        <v>5977.7007348643347</v>
      </c>
      <c r="G170" s="27">
        <f t="shared" si="174"/>
        <v>298.88503674321674</v>
      </c>
      <c r="H170" s="28">
        <f t="shared" si="131"/>
        <v>25</v>
      </c>
      <c r="I170" s="27">
        <f t="shared" si="167"/>
        <v>250000</v>
      </c>
      <c r="J170" s="56">
        <f t="shared" si="166"/>
        <v>4.3330000000000002</v>
      </c>
      <c r="K170" s="52">
        <f t="shared" si="134"/>
        <v>1083.25</v>
      </c>
      <c r="L170" s="28"/>
      <c r="M170" s="96">
        <f t="shared" si="168"/>
        <v>842.18445684985284</v>
      </c>
      <c r="N170" s="9">
        <v>0</v>
      </c>
      <c r="O170" s="30">
        <f t="shared" si="170"/>
        <v>1.1664449072319446E-10</v>
      </c>
      <c r="P170" s="30">
        <f t="shared" si="135"/>
        <v>9.8236177064241223E-11</v>
      </c>
      <c r="Q170" s="30">
        <f t="shared" si="136"/>
        <v>0</v>
      </c>
      <c r="R170" s="30">
        <f t="shared" si="137"/>
        <v>1.840831365895324E-11</v>
      </c>
      <c r="S170" s="28"/>
      <c r="T170" s="52">
        <f t="shared" si="138"/>
        <v>1.4265621215446684E-7</v>
      </c>
      <c r="U170" s="52">
        <f t="shared" si="132"/>
        <v>1.9940805771061097E-8</v>
      </c>
      <c r="V170" s="19"/>
      <c r="W170" s="19"/>
      <c r="X170" s="53">
        <f t="shared" si="139"/>
        <v>1.1003939008673796E-7</v>
      </c>
      <c r="Y170" s="53">
        <f t="shared" si="140"/>
        <v>-5.5019695043368976E-9</v>
      </c>
      <c r="Z170" s="53">
        <f t="shared" si="140"/>
        <v>-4.6020784147383102E-10</v>
      </c>
      <c r="AA170" s="53">
        <f t="shared" si="141"/>
        <v>-2.4559044266060306E-5</v>
      </c>
      <c r="AB170" s="53">
        <f t="shared" si="142"/>
        <v>-2.4454967053319377E-5</v>
      </c>
      <c r="AC170" s="53">
        <f t="shared" si="143"/>
        <v>6.9420242465549959E-7</v>
      </c>
      <c r="AD170" s="53">
        <f t="shared" si="171"/>
        <v>2.0293641525820654E-8</v>
      </c>
      <c r="AE170" s="53">
        <f t="shared" si="144"/>
        <v>-2.3740470987138057E-5</v>
      </c>
      <c r="AF170" s="19"/>
      <c r="AG170" s="46"/>
      <c r="AH170" s="19"/>
      <c r="AI170" s="55">
        <f t="shared" si="145"/>
        <v>69</v>
      </c>
      <c r="AJ170" s="27">
        <f t="shared" si="146"/>
        <v>5977.7007348643347</v>
      </c>
      <c r="AK170" s="27">
        <f t="shared" si="146"/>
        <v>298.88503674321674</v>
      </c>
      <c r="AL170" s="28">
        <f t="shared" si="147"/>
        <v>25</v>
      </c>
      <c r="AM170" s="27">
        <f t="shared" si="148"/>
        <v>250000</v>
      </c>
      <c r="AN170" s="56">
        <f t="shared" si="148"/>
        <v>4.3330000000000002</v>
      </c>
      <c r="AO170" s="52">
        <f t="shared" si="149"/>
        <v>1083.25</v>
      </c>
      <c r="AP170" s="28"/>
      <c r="AQ170" s="9">
        <f t="shared" si="169"/>
        <v>731.5416316467464</v>
      </c>
      <c r="AR170" s="9">
        <f t="shared" si="150"/>
        <v>0</v>
      </c>
      <c r="AS170" s="30">
        <f t="shared" si="151"/>
        <v>1.256989197564606E-8</v>
      </c>
      <c r="AT170" s="30">
        <f t="shared" si="152"/>
        <v>9.1953992854874624E-9</v>
      </c>
      <c r="AU170" s="30">
        <f t="shared" si="153"/>
        <v>0</v>
      </c>
      <c r="AV170" s="30">
        <f t="shared" si="154"/>
        <v>3.374492690158598E-9</v>
      </c>
      <c r="AW170" s="28"/>
      <c r="AX170" s="52">
        <f t="shared" si="155"/>
        <v>1.5372977886215133E-5</v>
      </c>
      <c r="AY170" s="52">
        <f t="shared" si="156"/>
        <v>3.6554192066143011E-6</v>
      </c>
      <c r="AZ170" s="19"/>
      <c r="BA170" s="19"/>
      <c r="BB170" s="53">
        <f t="shared" si="157"/>
        <v>1.1003939008673796E-7</v>
      </c>
      <c r="BC170" s="53">
        <f t="shared" si="158"/>
        <v>-5.5019695043368976E-9</v>
      </c>
      <c r="BD170" s="53">
        <f t="shared" si="158"/>
        <v>-4.6020784147383102E-10</v>
      </c>
      <c r="BE170" s="53">
        <f t="shared" si="159"/>
        <v>-2.2988498213718654E-3</v>
      </c>
      <c r="BF170" s="53">
        <f t="shared" si="160"/>
        <v>-2.2987457441591246E-3</v>
      </c>
      <c r="BG170" s="53">
        <f t="shared" si="161"/>
        <v>6.9420242465549959E-7</v>
      </c>
      <c r="BH170" s="53">
        <f t="shared" si="172"/>
        <v>1.2706441661500988E-6</v>
      </c>
      <c r="BI170" s="53">
        <f t="shared" si="162"/>
        <v>-2.2967808975683192E-3</v>
      </c>
    </row>
    <row r="171" spans="1:61" x14ac:dyDescent="0.2">
      <c r="A171" s="34"/>
      <c r="B171" s="89"/>
      <c r="C171" s="91"/>
      <c r="D171" s="19"/>
      <c r="E171" s="55">
        <f t="shared" si="133"/>
        <v>70</v>
      </c>
      <c r="F171" s="27">
        <f t="shared" si="173"/>
        <v>5977.7007348643347</v>
      </c>
      <c r="G171" s="27">
        <f t="shared" si="174"/>
        <v>298.88503674321674</v>
      </c>
      <c r="H171" s="28">
        <f t="shared" si="131"/>
        <v>25</v>
      </c>
      <c r="I171" s="27">
        <f t="shared" si="167"/>
        <v>250000</v>
      </c>
      <c r="J171" s="56">
        <f t="shared" si="166"/>
        <v>3.734</v>
      </c>
      <c r="K171" s="52">
        <f t="shared" si="134"/>
        <v>933.5</v>
      </c>
      <c r="L171" s="28"/>
      <c r="M171" s="96">
        <f t="shared" si="168"/>
        <v>858.66622592833551</v>
      </c>
      <c r="N171" s="9">
        <v>0</v>
      </c>
      <c r="O171" s="30">
        <f t="shared" si="170"/>
        <v>1.840831365895324E-11</v>
      </c>
      <c r="P171" s="30">
        <f t="shared" si="135"/>
        <v>1.5806597215238407E-11</v>
      </c>
      <c r="Q171" s="30">
        <f t="shared" si="136"/>
        <v>0</v>
      </c>
      <c r="R171" s="30">
        <f t="shared" si="137"/>
        <v>2.6017164437148328E-12</v>
      </c>
      <c r="S171" s="28"/>
      <c r="T171" s="52">
        <f t="shared" si="138"/>
        <v>1.9940805771061097E-8</v>
      </c>
      <c r="U171" s="52">
        <f t="shared" si="132"/>
        <v>2.4287023002077965E-9</v>
      </c>
      <c r="V171" s="19"/>
      <c r="W171" s="19"/>
      <c r="X171" s="53">
        <f t="shared" si="139"/>
        <v>1.555228229750278E-8</v>
      </c>
      <c r="Y171" s="53">
        <f t="shared" si="140"/>
        <v>-7.7761411487513905E-10</v>
      </c>
      <c r="Z171" s="53">
        <f t="shared" si="140"/>
        <v>-6.5042911092870821E-11</v>
      </c>
      <c r="AA171" s="53">
        <f t="shared" si="141"/>
        <v>-3.9516493038096019E-6</v>
      </c>
      <c r="AB171" s="53">
        <f t="shared" si="142"/>
        <v>-3.9369396785380672E-6</v>
      </c>
      <c r="AC171" s="53">
        <f t="shared" si="143"/>
        <v>1.0917098377526756E-7</v>
      </c>
      <c r="AD171" s="53">
        <f t="shared" si="171"/>
        <v>2.8500061915634023E-9</v>
      </c>
      <c r="AE171" s="53">
        <f t="shared" si="144"/>
        <v>-3.8249186885712369E-6</v>
      </c>
      <c r="AF171" s="19"/>
      <c r="AG171" s="46"/>
      <c r="AH171" s="19"/>
      <c r="AI171" s="55">
        <f t="shared" si="145"/>
        <v>70</v>
      </c>
      <c r="AJ171" s="27">
        <f t="shared" si="146"/>
        <v>5977.7007348643347</v>
      </c>
      <c r="AK171" s="27">
        <f t="shared" si="146"/>
        <v>298.88503674321674</v>
      </c>
      <c r="AL171" s="28">
        <f t="shared" si="147"/>
        <v>25</v>
      </c>
      <c r="AM171" s="27">
        <f t="shared" si="148"/>
        <v>250000</v>
      </c>
      <c r="AN171" s="56">
        <f t="shared" si="148"/>
        <v>3.734</v>
      </c>
      <c r="AO171" s="52">
        <f t="shared" si="149"/>
        <v>933.5</v>
      </c>
      <c r="AP171" s="28"/>
      <c r="AQ171" s="9">
        <f t="shared" si="169"/>
        <v>745.85809183077436</v>
      </c>
      <c r="AR171" s="9">
        <f t="shared" si="150"/>
        <v>0</v>
      </c>
      <c r="AS171" s="30">
        <f t="shared" si="151"/>
        <v>3.374492690158598E-9</v>
      </c>
      <c r="AT171" s="30">
        <f t="shared" si="152"/>
        <v>2.5168926787785883E-9</v>
      </c>
      <c r="AU171" s="30">
        <f t="shared" si="153"/>
        <v>0</v>
      </c>
      <c r="AV171" s="30">
        <f t="shared" si="154"/>
        <v>8.5760001138000967E-10</v>
      </c>
      <c r="AW171" s="28"/>
      <c r="AX171" s="52">
        <f t="shared" si="155"/>
        <v>3.6554192066143011E-6</v>
      </c>
      <c r="AY171" s="52">
        <f t="shared" si="156"/>
        <v>8.00569610623239E-7</v>
      </c>
      <c r="AZ171" s="19"/>
      <c r="BA171" s="19"/>
      <c r="BB171" s="53">
        <f t="shared" si="157"/>
        <v>1.555228229750278E-8</v>
      </c>
      <c r="BC171" s="53">
        <f t="shared" si="158"/>
        <v>-7.7761411487513905E-10</v>
      </c>
      <c r="BD171" s="53">
        <f t="shared" si="158"/>
        <v>-6.5042911092870821E-11</v>
      </c>
      <c r="BE171" s="53">
        <f t="shared" si="159"/>
        <v>-6.2922316969464705E-4</v>
      </c>
      <c r="BF171" s="53">
        <f t="shared" si="160"/>
        <v>-6.2920846006937552E-4</v>
      </c>
      <c r="BG171" s="53">
        <f t="shared" si="161"/>
        <v>1.0917098377526756E-7</v>
      </c>
      <c r="BH171" s="53">
        <f t="shared" si="172"/>
        <v>3.0130872709280329E-7</v>
      </c>
      <c r="BI171" s="53">
        <f t="shared" si="162"/>
        <v>-6.2879798035850743E-4</v>
      </c>
    </row>
    <row r="172" spans="1:61" x14ac:dyDescent="0.2">
      <c r="A172" s="34"/>
      <c r="B172" s="89"/>
      <c r="C172" s="91"/>
      <c r="D172" s="19"/>
      <c r="E172" s="55">
        <f t="shared" si="133"/>
        <v>71</v>
      </c>
      <c r="F172" s="27">
        <f t="shared" si="173"/>
        <v>5977.7007348643347</v>
      </c>
      <c r="G172" s="27">
        <f t="shared" si="174"/>
        <v>298.88503674321674</v>
      </c>
      <c r="H172" s="28">
        <f t="shared" si="131"/>
        <v>25</v>
      </c>
      <c r="I172" s="27">
        <f t="shared" si="167"/>
        <v>250000</v>
      </c>
      <c r="J172" s="56">
        <f t="shared" si="166"/>
        <v>3.0939999999999999</v>
      </c>
      <c r="K172" s="52">
        <f t="shared" si="134"/>
        <v>773.5</v>
      </c>
      <c r="L172" s="28"/>
      <c r="M172" s="96">
        <f t="shared" si="168"/>
        <v>875.91384630607388</v>
      </c>
      <c r="N172" s="9">
        <v>0</v>
      </c>
      <c r="O172" s="30">
        <f t="shared" si="170"/>
        <v>2.6017164437148328E-12</v>
      </c>
      <c r="P172" s="30">
        <f t="shared" si="135"/>
        <v>2.2788794572120191E-12</v>
      </c>
      <c r="Q172" s="30">
        <f t="shared" si="136"/>
        <v>0</v>
      </c>
      <c r="R172" s="30">
        <f t="shared" si="137"/>
        <v>3.2283698650281372E-13</v>
      </c>
      <c r="S172" s="28"/>
      <c r="T172" s="52">
        <f t="shared" si="138"/>
        <v>2.4287023002077965E-9</v>
      </c>
      <c r="U172" s="52">
        <f t="shared" si="132"/>
        <v>2.4971440905992641E-10</v>
      </c>
      <c r="V172" s="19"/>
      <c r="W172" s="19"/>
      <c r="X172" s="53">
        <f t="shared" si="139"/>
        <v>1.9298228914592567E-9</v>
      </c>
      <c r="Y172" s="53">
        <f t="shared" si="140"/>
        <v>-9.6491144572962842E-11</v>
      </c>
      <c r="Z172" s="53">
        <f t="shared" si="140"/>
        <v>-8.0709246625703438E-12</v>
      </c>
      <c r="AA172" s="53">
        <f t="shared" si="141"/>
        <v>-5.6971986430300473E-7</v>
      </c>
      <c r="AB172" s="53">
        <f t="shared" si="142"/>
        <v>-5.6789460348078099E-7</v>
      </c>
      <c r="AC172" s="53">
        <f t="shared" si="143"/>
        <v>1.5171733131419424E-8</v>
      </c>
      <c r="AD172" s="53">
        <f t="shared" si="171"/>
        <v>3.498965170136041E-10</v>
      </c>
      <c r="AE172" s="53">
        <f t="shared" si="144"/>
        <v>-5.5237297383234794E-7</v>
      </c>
      <c r="AF172" s="19"/>
      <c r="AG172" s="46"/>
      <c r="AH172" s="19"/>
      <c r="AI172" s="55">
        <f t="shared" si="145"/>
        <v>71</v>
      </c>
      <c r="AJ172" s="27">
        <f t="shared" si="146"/>
        <v>5977.7007348643347</v>
      </c>
      <c r="AK172" s="27">
        <f t="shared" si="146"/>
        <v>298.88503674321674</v>
      </c>
      <c r="AL172" s="28">
        <f t="shared" si="147"/>
        <v>25</v>
      </c>
      <c r="AM172" s="27">
        <f t="shared" si="148"/>
        <v>250000</v>
      </c>
      <c r="AN172" s="56">
        <f t="shared" si="148"/>
        <v>3.0939999999999999</v>
      </c>
      <c r="AO172" s="52">
        <f t="shared" si="149"/>
        <v>773.5</v>
      </c>
      <c r="AP172" s="28"/>
      <c r="AQ172" s="9">
        <f t="shared" si="169"/>
        <v>760.83978883376699</v>
      </c>
      <c r="AR172" s="9">
        <f t="shared" si="150"/>
        <v>0</v>
      </c>
      <c r="AS172" s="30">
        <f t="shared" si="151"/>
        <v>8.5760001138000967E-10</v>
      </c>
      <c r="AT172" s="30">
        <f t="shared" si="152"/>
        <v>6.524962115622027E-10</v>
      </c>
      <c r="AU172" s="30">
        <f t="shared" si="153"/>
        <v>0</v>
      </c>
      <c r="AV172" s="30">
        <f t="shared" si="154"/>
        <v>2.0510379981780697E-10</v>
      </c>
      <c r="AW172" s="28"/>
      <c r="AX172" s="52">
        <f t="shared" si="155"/>
        <v>8.00569610623239E-7</v>
      </c>
      <c r="AY172" s="52">
        <f t="shared" si="156"/>
        <v>1.586477891590737E-7</v>
      </c>
      <c r="AZ172" s="19"/>
      <c r="BA172" s="19"/>
      <c r="BB172" s="53">
        <f t="shared" si="157"/>
        <v>1.9298228914592567E-9</v>
      </c>
      <c r="BC172" s="53">
        <f t="shared" si="158"/>
        <v>-9.6491144572962842E-11</v>
      </c>
      <c r="BD172" s="53">
        <f t="shared" si="158"/>
        <v>-8.0709246625703438E-12</v>
      </c>
      <c r="BE172" s="53">
        <f t="shared" si="159"/>
        <v>-1.6312405289055067E-4</v>
      </c>
      <c r="BF172" s="53">
        <f t="shared" si="160"/>
        <v>-1.6312222762972844E-4</v>
      </c>
      <c r="BG172" s="53">
        <f t="shared" si="161"/>
        <v>1.5171733131419424E-8</v>
      </c>
      <c r="BH172" s="53">
        <f t="shared" si="172"/>
        <v>6.5874179247394566E-8</v>
      </c>
      <c r="BI172" s="53">
        <f t="shared" si="162"/>
        <v>-1.6304118171734961E-4</v>
      </c>
    </row>
    <row r="173" spans="1:61" x14ac:dyDescent="0.2">
      <c r="A173" s="34"/>
      <c r="B173" s="89"/>
      <c r="C173" s="91"/>
      <c r="D173" s="19"/>
      <c r="E173" s="55">
        <f t="shared" si="133"/>
        <v>72</v>
      </c>
      <c r="F173" s="27">
        <f t="shared" si="173"/>
        <v>5977.7007348643347</v>
      </c>
      <c r="G173" s="27">
        <f t="shared" si="174"/>
        <v>298.88503674321674</v>
      </c>
      <c r="H173" s="28">
        <f t="shared" si="131"/>
        <v>25</v>
      </c>
      <c r="I173" s="27">
        <f t="shared" si="167"/>
        <v>250000</v>
      </c>
      <c r="J173" s="56">
        <f t="shared" si="166"/>
        <v>2.4089999999999998</v>
      </c>
      <c r="K173" s="52">
        <f t="shared" si="134"/>
        <v>602.25</v>
      </c>
      <c r="L173" s="28"/>
      <c r="M173" s="96">
        <f t="shared" si="168"/>
        <v>894.53885848838627</v>
      </c>
      <c r="N173" s="9">
        <v>0</v>
      </c>
      <c r="O173" s="30">
        <f t="shared" si="170"/>
        <v>3.2283698650281372E-13</v>
      </c>
      <c r="P173" s="30">
        <f t="shared" si="135"/>
        <v>2.8879022938405755E-13</v>
      </c>
      <c r="Q173" s="30">
        <f t="shared" si="136"/>
        <v>0</v>
      </c>
      <c r="R173" s="30">
        <f t="shared" si="137"/>
        <v>3.4046757118756169E-14</v>
      </c>
      <c r="S173" s="28"/>
      <c r="T173" s="52">
        <f t="shared" si="138"/>
        <v>2.4971440905992641E-10</v>
      </c>
      <c r="U173" s="52">
        <f t="shared" si="132"/>
        <v>2.0504659474770903E-11</v>
      </c>
      <c r="V173" s="19"/>
      <c r="W173" s="19"/>
      <c r="X173" s="53">
        <f t="shared" si="139"/>
        <v>2.0352132504853626E-10</v>
      </c>
      <c r="Y173" s="53">
        <f t="shared" si="140"/>
        <v>-1.0176066252426814E-11</v>
      </c>
      <c r="Z173" s="53">
        <f t="shared" si="140"/>
        <v>-8.5116892796890418E-13</v>
      </c>
      <c r="AA173" s="53">
        <f t="shared" si="141"/>
        <v>-7.2197557346014392E-8</v>
      </c>
      <c r="AB173" s="53">
        <f t="shared" si="142"/>
        <v>-7.2005063256146249E-8</v>
      </c>
      <c r="AC173" s="53">
        <f t="shared" si="143"/>
        <v>1.8179990940921034E-9</v>
      </c>
      <c r="AD173" s="53">
        <f t="shared" si="171"/>
        <v>3.6373485734523706E-11</v>
      </c>
      <c r="AE173" s="53">
        <f t="shared" si="144"/>
        <v>-7.0150690676319615E-8</v>
      </c>
      <c r="AF173" s="19"/>
      <c r="AG173" s="46"/>
      <c r="AH173" s="19"/>
      <c r="AI173" s="55">
        <f t="shared" si="145"/>
        <v>72</v>
      </c>
      <c r="AJ173" s="27">
        <f t="shared" si="146"/>
        <v>5977.7007348643347</v>
      </c>
      <c r="AK173" s="27">
        <f t="shared" si="146"/>
        <v>298.88503674321674</v>
      </c>
      <c r="AL173" s="28">
        <f t="shared" si="147"/>
        <v>25</v>
      </c>
      <c r="AM173" s="27">
        <f t="shared" si="148"/>
        <v>250000</v>
      </c>
      <c r="AN173" s="56">
        <f t="shared" si="148"/>
        <v>2.4089999999999998</v>
      </c>
      <c r="AO173" s="52">
        <f t="shared" si="149"/>
        <v>602.25</v>
      </c>
      <c r="AP173" s="28"/>
      <c r="AQ173" s="9">
        <f t="shared" si="169"/>
        <v>777.01792141561589</v>
      </c>
      <c r="AR173" s="9">
        <f t="shared" si="150"/>
        <v>0</v>
      </c>
      <c r="AS173" s="30">
        <f t="shared" si="151"/>
        <v>2.0510379981780697E-10</v>
      </c>
      <c r="AT173" s="30">
        <f t="shared" si="152"/>
        <v>1.5936932820887695E-10</v>
      </c>
      <c r="AU173" s="30">
        <f t="shared" si="153"/>
        <v>0</v>
      </c>
      <c r="AV173" s="30">
        <f t="shared" si="154"/>
        <v>4.5734471608930025E-11</v>
      </c>
      <c r="AW173" s="28"/>
      <c r="AX173" s="52">
        <f t="shared" si="155"/>
        <v>1.586477891590737E-7</v>
      </c>
      <c r="AY173" s="52">
        <f t="shared" si="156"/>
        <v>2.7543585526478108E-8</v>
      </c>
      <c r="AZ173" s="19"/>
      <c r="BA173" s="19"/>
      <c r="BB173" s="53">
        <f t="shared" si="157"/>
        <v>2.0352132504853626E-10</v>
      </c>
      <c r="BC173" s="53">
        <f t="shared" si="158"/>
        <v>-1.0176066252426814E-11</v>
      </c>
      <c r="BD173" s="53">
        <f t="shared" si="158"/>
        <v>-8.5116892796890418E-13</v>
      </c>
      <c r="BE173" s="53">
        <f t="shared" si="159"/>
        <v>-3.984233205221924E-5</v>
      </c>
      <c r="BF173" s="53">
        <f t="shared" si="160"/>
        <v>-3.9842139558129371E-5</v>
      </c>
      <c r="BG173" s="53">
        <f t="shared" si="161"/>
        <v>1.8179990940921034E-9</v>
      </c>
      <c r="BH173" s="53">
        <f t="shared" si="172"/>
        <v>1.3040243010070774E-8</v>
      </c>
      <c r="BI173" s="53">
        <f t="shared" si="162"/>
        <v>-3.9827281316025206E-5</v>
      </c>
    </row>
    <row r="174" spans="1:61" x14ac:dyDescent="0.2">
      <c r="A174" s="34"/>
      <c r="B174" s="89"/>
      <c r="C174" s="91"/>
      <c r="D174" s="19"/>
      <c r="E174" s="55">
        <f t="shared" si="133"/>
        <v>73</v>
      </c>
      <c r="F174" s="27">
        <f t="shared" si="173"/>
        <v>5977.7007348643347</v>
      </c>
      <c r="G174" s="27">
        <f t="shared" si="174"/>
        <v>298.88503674321674</v>
      </c>
      <c r="H174" s="28">
        <f t="shared" si="131"/>
        <v>25</v>
      </c>
      <c r="I174" s="27">
        <f t="shared" si="167"/>
        <v>250000</v>
      </c>
      <c r="J174" s="56">
        <f t="shared" si="166"/>
        <v>1.6739999999999999</v>
      </c>
      <c r="K174" s="52">
        <f t="shared" si="134"/>
        <v>418.5</v>
      </c>
      <c r="L174" s="28"/>
      <c r="M174" s="96">
        <f t="shared" si="168"/>
        <v>915.9186542798476</v>
      </c>
      <c r="N174" s="9">
        <v>0</v>
      </c>
      <c r="O174" s="30">
        <f t="shared" si="170"/>
        <v>3.4046757118756169E-14</v>
      </c>
      <c r="P174" s="30">
        <f t="shared" si="135"/>
        <v>3.1184059962803972E-14</v>
      </c>
      <c r="Q174" s="30">
        <f t="shared" si="136"/>
        <v>0</v>
      </c>
      <c r="R174" s="30">
        <f t="shared" si="137"/>
        <v>2.8626971559521972E-15</v>
      </c>
      <c r="S174" s="28"/>
      <c r="T174" s="52">
        <f t="shared" si="138"/>
        <v>2.0504659474770903E-11</v>
      </c>
      <c r="U174" s="52">
        <f t="shared" si="132"/>
        <v>1.1980387597659945E-12</v>
      </c>
      <c r="V174" s="19"/>
      <c r="W174" s="19"/>
      <c r="X174" s="53">
        <f t="shared" si="139"/>
        <v>1.7112346892829488E-11</v>
      </c>
      <c r="Y174" s="53">
        <f t="shared" si="140"/>
        <v>-8.5561734464147454E-13</v>
      </c>
      <c r="Z174" s="53">
        <f t="shared" si="140"/>
        <v>-7.156742889880493E-14</v>
      </c>
      <c r="AA174" s="53">
        <f t="shared" si="141"/>
        <v>-7.7960149907009933E-9</v>
      </c>
      <c r="AB174" s="53">
        <f t="shared" si="142"/>
        <v>-7.7798298285817036E-9</v>
      </c>
      <c r="AC174" s="53">
        <f t="shared" si="143"/>
        <v>1.8018000726712009E-10</v>
      </c>
      <c r="AD174" s="53">
        <f t="shared" si="171"/>
        <v>3.0179679086527728E-12</v>
      </c>
      <c r="AE174" s="53">
        <f t="shared" si="144"/>
        <v>-7.5966318534059321E-9</v>
      </c>
      <c r="AF174" s="19"/>
      <c r="AG174" s="46"/>
      <c r="AH174" s="19"/>
      <c r="AI174" s="55">
        <f t="shared" si="145"/>
        <v>73</v>
      </c>
      <c r="AJ174" s="27">
        <f t="shared" si="146"/>
        <v>5977.7007348643347</v>
      </c>
      <c r="AK174" s="27">
        <f t="shared" si="146"/>
        <v>298.88503674321674</v>
      </c>
      <c r="AL174" s="28">
        <f t="shared" si="147"/>
        <v>25</v>
      </c>
      <c r="AM174" s="27">
        <f t="shared" si="148"/>
        <v>250000</v>
      </c>
      <c r="AN174" s="56">
        <f t="shared" si="148"/>
        <v>1.6739999999999999</v>
      </c>
      <c r="AO174" s="52">
        <f t="shared" si="149"/>
        <v>418.5</v>
      </c>
      <c r="AP174" s="28"/>
      <c r="AQ174" s="9">
        <f t="shared" si="169"/>
        <v>795.58892515517823</v>
      </c>
      <c r="AR174" s="9">
        <f t="shared" si="150"/>
        <v>0</v>
      </c>
      <c r="AS174" s="30">
        <f t="shared" si="151"/>
        <v>4.5734471608930025E-11</v>
      </c>
      <c r="AT174" s="30">
        <f t="shared" si="152"/>
        <v>3.6385839109888655E-11</v>
      </c>
      <c r="AU174" s="30">
        <f t="shared" si="153"/>
        <v>0</v>
      </c>
      <c r="AV174" s="30">
        <f t="shared" si="154"/>
        <v>9.3486324990413697E-12</v>
      </c>
      <c r="AW174" s="28"/>
      <c r="AX174" s="52">
        <f t="shared" si="155"/>
        <v>2.7543585526478108E-8</v>
      </c>
      <c r="AY174" s="52">
        <f t="shared" si="156"/>
        <v>3.9124027008488129E-9</v>
      </c>
      <c r="AZ174" s="19"/>
      <c r="BA174" s="19"/>
      <c r="BB174" s="53">
        <f t="shared" si="157"/>
        <v>1.7112346892829488E-11</v>
      </c>
      <c r="BC174" s="53">
        <f t="shared" si="158"/>
        <v>-8.5561734464147454E-13</v>
      </c>
      <c r="BD174" s="53">
        <f t="shared" si="158"/>
        <v>-7.156742889880493E-14</v>
      </c>
      <c r="BE174" s="53">
        <f t="shared" si="159"/>
        <v>-9.0964597774721634E-6</v>
      </c>
      <c r="BF174" s="53">
        <f t="shared" si="160"/>
        <v>-9.0964435923100441E-6</v>
      </c>
      <c r="BG174" s="53">
        <f t="shared" si="161"/>
        <v>1.8018000726712009E-10</v>
      </c>
      <c r="BH174" s="53">
        <f t="shared" si="172"/>
        <v>2.2625564949211832E-9</v>
      </c>
      <c r="BI174" s="53">
        <f t="shared" si="162"/>
        <v>-9.0940008558078559E-6</v>
      </c>
    </row>
    <row r="175" spans="1:61" x14ac:dyDescent="0.2">
      <c r="A175" s="34"/>
      <c r="B175" s="89"/>
      <c r="C175" s="91"/>
      <c r="D175" s="19"/>
      <c r="E175" s="55">
        <f t="shared" si="133"/>
        <v>74</v>
      </c>
      <c r="F175" s="27">
        <f t="shared" si="173"/>
        <v>5977.7007348643347</v>
      </c>
      <c r="G175" s="27">
        <f t="shared" si="174"/>
        <v>298.88503674321674</v>
      </c>
      <c r="H175" s="28">
        <f t="shared" ref="H175:H176" si="175">$B$31</f>
        <v>25</v>
      </c>
      <c r="I175" s="27">
        <f t="shared" si="167"/>
        <v>250000</v>
      </c>
      <c r="J175" s="56">
        <f t="shared" si="166"/>
        <v>0.80400000000000005</v>
      </c>
      <c r="K175" s="52">
        <f t="shared" si="134"/>
        <v>201</v>
      </c>
      <c r="L175" s="28"/>
      <c r="M175" s="96">
        <f t="shared" si="168"/>
        <v>944.1854090941805</v>
      </c>
      <c r="N175" s="9">
        <v>0</v>
      </c>
      <c r="O175" s="30">
        <f t="shared" si="170"/>
        <v>2.8626971559521972E-15</v>
      </c>
      <c r="P175" s="30">
        <f t="shared" si="135"/>
        <v>2.7029168853054721E-15</v>
      </c>
      <c r="Q175" s="30">
        <f t="shared" si="136"/>
        <v>0</v>
      </c>
      <c r="R175" s="30">
        <f t="shared" si="137"/>
        <v>1.5978027064672509E-16</v>
      </c>
      <c r="S175" s="28"/>
      <c r="T175" s="52">
        <f t="shared" si="138"/>
        <v>1.1980387597659945E-12</v>
      </c>
      <c r="U175" s="52">
        <f t="shared" si="132"/>
        <v>3.2115834399991744E-14</v>
      </c>
      <c r="V175" s="19"/>
      <c r="W175" s="19"/>
      <c r="X175" s="53">
        <f t="shared" si="139"/>
        <v>9.5511864126175075E-13</v>
      </c>
      <c r="Y175" s="53">
        <f t="shared" si="140"/>
        <v>-4.7755932063087545E-14</v>
      </c>
      <c r="Z175" s="53">
        <f t="shared" si="140"/>
        <v>-3.9945067661681272E-15</v>
      </c>
      <c r="AA175" s="53">
        <f t="shared" si="141"/>
        <v>-6.7572922132636803E-10</v>
      </c>
      <c r="AB175" s="53">
        <f t="shared" si="142"/>
        <v>-6.7482585312393553E-10</v>
      </c>
      <c r="AC175" s="53">
        <f t="shared" si="143"/>
        <v>1.3673165725853065E-11</v>
      </c>
      <c r="AD175" s="53">
        <f t="shared" si="171"/>
        <v>1.7284532051270973E-13</v>
      </c>
      <c r="AE175" s="53">
        <f t="shared" si="144"/>
        <v>-6.6097984207756972E-10</v>
      </c>
      <c r="AF175" s="19"/>
      <c r="AG175" s="46"/>
      <c r="AH175" s="19"/>
      <c r="AI175" s="55">
        <f t="shared" si="145"/>
        <v>74</v>
      </c>
      <c r="AJ175" s="27">
        <f t="shared" si="146"/>
        <v>5977.7007348643347</v>
      </c>
      <c r="AK175" s="27">
        <f t="shared" si="146"/>
        <v>298.88503674321674</v>
      </c>
      <c r="AL175" s="28">
        <f t="shared" si="147"/>
        <v>25</v>
      </c>
      <c r="AM175" s="27">
        <f t="shared" si="148"/>
        <v>250000</v>
      </c>
      <c r="AN175" s="56">
        <f t="shared" si="148"/>
        <v>0.80400000000000005</v>
      </c>
      <c r="AO175" s="52">
        <f t="shared" si="149"/>
        <v>201</v>
      </c>
      <c r="AP175" s="28"/>
      <c r="AQ175" s="9">
        <f t="shared" si="169"/>
        <v>820.14210678902327</v>
      </c>
      <c r="AR175" s="9">
        <f t="shared" si="150"/>
        <v>0</v>
      </c>
      <c r="AS175" s="30">
        <f t="shared" si="151"/>
        <v>9.3486324990413697E-12</v>
      </c>
      <c r="AT175" s="30">
        <f t="shared" si="152"/>
        <v>7.6672071533601203E-12</v>
      </c>
      <c r="AU175" s="30">
        <f t="shared" si="153"/>
        <v>0</v>
      </c>
      <c r="AV175" s="30">
        <f t="shared" si="154"/>
        <v>1.6814253456812494E-12</v>
      </c>
      <c r="AW175" s="28"/>
      <c r="AX175" s="52">
        <f t="shared" si="155"/>
        <v>3.9124027008488129E-9</v>
      </c>
      <c r="AY175" s="52">
        <f t="shared" si="156"/>
        <v>3.3796649448193112E-10</v>
      </c>
      <c r="AZ175" s="19"/>
      <c r="BA175" s="19"/>
      <c r="BB175" s="53">
        <f t="shared" si="157"/>
        <v>9.5511864126175075E-13</v>
      </c>
      <c r="BC175" s="53">
        <f t="shared" si="158"/>
        <v>-4.7755932063087545E-14</v>
      </c>
      <c r="BD175" s="53">
        <f t="shared" si="158"/>
        <v>-3.9945067661681272E-15</v>
      </c>
      <c r="BE175" s="53">
        <f t="shared" si="159"/>
        <v>-1.9168017883400301E-6</v>
      </c>
      <c r="BF175" s="53">
        <f t="shared" si="160"/>
        <v>-1.9168008849718278E-6</v>
      </c>
      <c r="BG175" s="53">
        <f t="shared" si="161"/>
        <v>1.3673165725853065E-11</v>
      </c>
      <c r="BH175" s="53">
        <f t="shared" si="172"/>
        <v>3.2126762623278639E-10</v>
      </c>
      <c r="BI175" s="53">
        <f t="shared" si="162"/>
        <v>-1.9164659441798695E-6</v>
      </c>
    </row>
    <row r="176" spans="1:61" x14ac:dyDescent="0.2">
      <c r="A176" s="34"/>
      <c r="B176" s="89"/>
      <c r="C176" s="91"/>
      <c r="D176" s="19"/>
      <c r="E176" s="55">
        <f t="shared" si="133"/>
        <v>75</v>
      </c>
      <c r="F176" s="27">
        <f t="shared" si="173"/>
        <v>5977.7007348643347</v>
      </c>
      <c r="G176" s="27">
        <f t="shared" si="174"/>
        <v>298.88503674321674</v>
      </c>
      <c r="H176" s="28">
        <f t="shared" si="175"/>
        <v>25</v>
      </c>
      <c r="I176" s="27">
        <f t="shared" si="167"/>
        <v>250000</v>
      </c>
      <c r="J176" s="56">
        <f t="shared" si="166"/>
        <v>0</v>
      </c>
      <c r="K176" s="52">
        <f t="shared" si="134"/>
        <v>0</v>
      </c>
      <c r="L176" s="28"/>
      <c r="M176" s="96">
        <f t="shared" si="168"/>
        <v>1000</v>
      </c>
      <c r="N176" s="9">
        <v>0</v>
      </c>
      <c r="O176" s="30">
        <f t="shared" si="170"/>
        <v>1.5978027064672509E-16</v>
      </c>
      <c r="P176" s="30">
        <f t="shared" si="135"/>
        <v>1.5978027064672511E-16</v>
      </c>
      <c r="Q176" s="30">
        <f t="shared" si="136"/>
        <v>-2.4651903288156619E-32</v>
      </c>
      <c r="R176" s="30">
        <f t="shared" si="137"/>
        <v>0</v>
      </c>
      <c r="S176" s="28"/>
      <c r="T176" s="52">
        <f t="shared" si="138"/>
        <v>3.2115834399991744E-14</v>
      </c>
      <c r="U176" s="52">
        <f t="shared" si="132"/>
        <v>0</v>
      </c>
      <c r="V176" s="19"/>
      <c r="W176" s="19"/>
      <c r="X176" s="53">
        <f t="shared" si="139"/>
        <v>0</v>
      </c>
      <c r="Y176" s="53">
        <f t="shared" si="140"/>
        <v>0</v>
      </c>
      <c r="Z176" s="53">
        <f t="shared" si="140"/>
        <v>0</v>
      </c>
      <c r="AA176" s="53">
        <f t="shared" si="141"/>
        <v>-3.9945067661681279E-11</v>
      </c>
      <c r="AB176" s="53">
        <f t="shared" si="142"/>
        <v>-3.9945067661681279E-11</v>
      </c>
      <c r="AC176" s="53">
        <f t="shared" si="143"/>
        <v>5.7540212834639165E-13</v>
      </c>
      <c r="AD176" s="53">
        <f t="shared" si="171"/>
        <v>2.6365858351611442E-15</v>
      </c>
      <c r="AE176" s="53">
        <f t="shared" si="144"/>
        <v>-3.9367028947499725E-11</v>
      </c>
      <c r="AF176" s="19"/>
      <c r="AG176" s="46"/>
      <c r="AH176" s="19"/>
      <c r="AI176" s="55">
        <f t="shared" si="145"/>
        <v>75</v>
      </c>
      <c r="AJ176" s="27">
        <f t="shared" si="146"/>
        <v>5977.7007348643347</v>
      </c>
      <c r="AK176" s="27">
        <f t="shared" si="146"/>
        <v>298.88503674321674</v>
      </c>
      <c r="AL176" s="28">
        <f t="shared" si="147"/>
        <v>25</v>
      </c>
      <c r="AM176" s="27">
        <f t="shared" si="148"/>
        <v>250000</v>
      </c>
      <c r="AN176" s="56">
        <f t="shared" si="148"/>
        <v>0</v>
      </c>
      <c r="AO176" s="52">
        <f t="shared" si="149"/>
        <v>0</v>
      </c>
      <c r="AP176" s="28"/>
      <c r="AQ176" s="9">
        <f t="shared" si="169"/>
        <v>868.6239999999998</v>
      </c>
      <c r="AR176" s="9">
        <f t="shared" si="150"/>
        <v>0</v>
      </c>
      <c r="AS176" s="30">
        <f t="shared" si="151"/>
        <v>1.6814253456812494E-12</v>
      </c>
      <c r="AT176" s="30">
        <f t="shared" si="152"/>
        <v>1.4605264094670292E-12</v>
      </c>
      <c r="AU176" s="30">
        <f t="shared" si="153"/>
        <v>0</v>
      </c>
      <c r="AV176" s="30">
        <f t="shared" si="154"/>
        <v>2.2089893621422023E-13</v>
      </c>
      <c r="AW176" s="28"/>
      <c r="AX176" s="52">
        <f t="shared" si="155"/>
        <v>3.3796649448193112E-10</v>
      </c>
      <c r="AY176" s="52">
        <f t="shared" si="156"/>
        <v>0</v>
      </c>
      <c r="AZ176" s="19"/>
      <c r="BA176" s="19"/>
      <c r="BB176" s="53">
        <f t="shared" si="157"/>
        <v>0</v>
      </c>
      <c r="BC176" s="53">
        <f t="shared" si="158"/>
        <v>0</v>
      </c>
      <c r="BD176" s="53">
        <f t="shared" si="158"/>
        <v>0</v>
      </c>
      <c r="BE176" s="53">
        <f t="shared" si="159"/>
        <v>-3.651316023667573E-7</v>
      </c>
      <c r="BF176" s="53">
        <f t="shared" si="160"/>
        <v>-3.651316023667573E-7</v>
      </c>
      <c r="BG176" s="53">
        <f t="shared" si="161"/>
        <v>5.7540212834639165E-13</v>
      </c>
      <c r="BH176" s="53">
        <f t="shared" si="172"/>
        <v>2.7745742521027438E-11</v>
      </c>
      <c r="BI176" s="53">
        <f t="shared" si="162"/>
        <v>-3.6510328122210792E-7</v>
      </c>
    </row>
    <row r="177" spans="1:61" x14ac:dyDescent="0.2">
      <c r="A177" s="34"/>
      <c r="B177" s="89"/>
      <c r="C177" s="91"/>
      <c r="D177" s="19"/>
      <c r="E177" s="55"/>
      <c r="F177" s="27"/>
      <c r="G177" s="27"/>
      <c r="H177" s="28"/>
      <c r="I177" s="27"/>
      <c r="J177" s="51"/>
      <c r="K177" s="52"/>
      <c r="L177" s="28"/>
      <c r="M177" s="9"/>
      <c r="N177" s="9"/>
      <c r="O177" s="30"/>
      <c r="P177" s="30"/>
      <c r="Q177" s="30"/>
      <c r="R177" s="30"/>
      <c r="S177" s="28"/>
      <c r="T177" s="52"/>
      <c r="U177" s="52"/>
      <c r="V177" s="19"/>
      <c r="W177" s="19"/>
      <c r="X177" s="53"/>
      <c r="Y177" s="53"/>
      <c r="Z177" s="53"/>
      <c r="AA177" s="53"/>
      <c r="AB177" s="53"/>
      <c r="AC177" s="53"/>
      <c r="AD177" s="53"/>
      <c r="AE177" s="53"/>
      <c r="AF177" s="19"/>
      <c r="AG177" s="46"/>
      <c r="AH177" s="19"/>
      <c r="AI177" s="55"/>
      <c r="AJ177" s="27"/>
      <c r="AK177" s="27"/>
      <c r="AL177" s="28"/>
      <c r="AM177" s="27"/>
      <c r="AN177" s="51"/>
      <c r="AO177" s="52"/>
      <c r="AP177" s="28"/>
      <c r="AQ177" s="9"/>
      <c r="AR177" s="9"/>
      <c r="AS177" s="30"/>
      <c r="AT177" s="30"/>
      <c r="AU177" s="30"/>
      <c r="AV177" s="30"/>
      <c r="AW177" s="28"/>
      <c r="AX177" s="52"/>
      <c r="AY177" s="52"/>
      <c r="AZ177" s="19"/>
      <c r="BA177" s="19"/>
      <c r="BB177" s="53"/>
      <c r="BC177" s="53"/>
      <c r="BD177" s="53"/>
      <c r="BE177" s="53"/>
      <c r="BF177" s="53"/>
      <c r="BG177" s="53"/>
      <c r="BH177" s="53"/>
      <c r="BI177" s="53"/>
    </row>
    <row r="178" spans="1:61" x14ac:dyDescent="0.2">
      <c r="A178" s="19"/>
      <c r="B178" s="55"/>
      <c r="C178" s="14"/>
      <c r="D178" s="19"/>
      <c r="E178" s="55"/>
      <c r="F178" s="28"/>
      <c r="G178" s="28"/>
      <c r="H178" s="28"/>
      <c r="I178" s="28"/>
      <c r="J178" s="28"/>
      <c r="K178" s="28"/>
      <c r="L178" s="28"/>
      <c r="M178" s="15"/>
      <c r="N178" s="28"/>
      <c r="O178" s="30"/>
      <c r="P178" s="28"/>
      <c r="Q178" s="28"/>
      <c r="R178" s="28"/>
      <c r="S178" s="28"/>
      <c r="T178" s="53"/>
      <c r="U178" s="53"/>
      <c r="V178" s="53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46"/>
      <c r="AH178" s="19"/>
      <c r="AI178" s="55"/>
      <c r="AJ178" s="28"/>
      <c r="AK178" s="28"/>
      <c r="AL178" s="28"/>
      <c r="AM178" s="28"/>
      <c r="AN178" s="28"/>
      <c r="AO178" s="28"/>
      <c r="AP178" s="28"/>
      <c r="AQ178" s="15"/>
      <c r="AR178" s="28"/>
      <c r="AS178" s="30"/>
      <c r="AT178" s="28"/>
      <c r="AU178" s="28"/>
      <c r="AV178" s="28"/>
      <c r="AW178" s="28"/>
      <c r="AX178" s="53"/>
      <c r="AY178" s="53"/>
      <c r="AZ178" s="53"/>
      <c r="BA178" s="19"/>
      <c r="BB178" s="19"/>
      <c r="BC178" s="19"/>
      <c r="BD178" s="19"/>
      <c r="BE178" s="19"/>
      <c r="BF178" s="19"/>
      <c r="BG178" s="19"/>
      <c r="BH178" s="19"/>
      <c r="BI178" s="19"/>
    </row>
    <row r="179" spans="1:61" x14ac:dyDescent="0.2">
      <c r="A179" s="19"/>
      <c r="B179" s="41"/>
      <c r="C179" s="14"/>
      <c r="D179" s="19"/>
      <c r="E179" s="55"/>
      <c r="F179" s="28"/>
      <c r="G179" s="28"/>
      <c r="H179" s="28"/>
      <c r="I179" s="28"/>
      <c r="J179" s="28"/>
      <c r="K179" s="28"/>
      <c r="L179" s="28"/>
      <c r="M179" s="15"/>
      <c r="N179" s="28"/>
      <c r="O179" s="28"/>
      <c r="P179" s="28"/>
      <c r="Q179" s="28"/>
      <c r="R179" s="28"/>
      <c r="S179" s="28"/>
      <c r="T179" s="53"/>
      <c r="U179" s="53"/>
      <c r="V179" s="53"/>
      <c r="W179" s="22" t="s">
        <v>83</v>
      </c>
      <c r="X179" s="42">
        <f>SUM(X101:X176)</f>
        <v>179687.88717191908</v>
      </c>
      <c r="Y179" s="42">
        <f>SUM(Y101:Y121)</f>
        <v>-10081.399156255828</v>
      </c>
      <c r="Z179" s="42">
        <f>SUM(Z101:Z121)</f>
        <v>-643.25057437695796</v>
      </c>
      <c r="AA179" s="42">
        <f>SUM(AA101:AA121)</f>
        <v>-40736.847563960138</v>
      </c>
      <c r="AB179" s="42">
        <f>SUM(AB101:AB121)</f>
        <v>60500.974807558559</v>
      </c>
      <c r="AC179" s="42">
        <f>SUM(AC101:AC176)</f>
        <v>-9.1651866014478966E-14</v>
      </c>
      <c r="AD179" s="42">
        <f>SUM(AD101:AD121)</f>
        <v>8821.5343428733649</v>
      </c>
      <c r="AE179" s="42">
        <f>SUM(AE101:AE121)</f>
        <v>68679.128138207889</v>
      </c>
      <c r="AF179" s="19"/>
      <c r="AG179" s="46"/>
      <c r="AH179" s="19"/>
      <c r="AI179" s="55"/>
      <c r="AJ179" s="28"/>
      <c r="AK179" s="28"/>
      <c r="AL179" s="28"/>
      <c r="AM179" s="28"/>
      <c r="AN179" s="28"/>
      <c r="AO179" s="28"/>
      <c r="AP179" s="28"/>
      <c r="AQ179" s="15"/>
      <c r="AR179" s="28"/>
      <c r="AS179" s="28"/>
      <c r="AT179" s="28"/>
      <c r="AU179" s="28"/>
      <c r="AV179" s="28"/>
      <c r="AW179" s="28"/>
      <c r="AX179" s="53"/>
      <c r="AY179" s="53"/>
      <c r="AZ179" s="53"/>
      <c r="BA179" s="22" t="s">
        <v>83</v>
      </c>
      <c r="BB179" s="42">
        <f t="shared" ref="BB179:BI179" si="176">SUM(BB101:BB176)</f>
        <v>179687.88717191908</v>
      </c>
      <c r="BC179" s="42">
        <f t="shared" si="176"/>
        <v>-13467.6699097442</v>
      </c>
      <c r="BD179" s="42">
        <f t="shared" si="176"/>
        <v>-982.49248491107801</v>
      </c>
      <c r="BE179" s="42">
        <f t="shared" si="176"/>
        <v>-249999.99999994462</v>
      </c>
      <c r="BF179" s="42">
        <f t="shared" si="176"/>
        <v>-84762.275222681084</v>
      </c>
      <c r="BG179" s="42">
        <f t="shared" si="176"/>
        <v>-9.1651866014478966E-14</v>
      </c>
      <c r="BH179" s="42">
        <f t="shared" si="176"/>
        <v>15436.822956080514</v>
      </c>
      <c r="BI179" s="42">
        <f t="shared" si="176"/>
        <v>-69325.452266600536</v>
      </c>
    </row>
    <row r="180" spans="1:61" x14ac:dyDescent="0.2">
      <c r="A180" s="19"/>
      <c r="B180" s="55"/>
      <c r="C180" s="14"/>
      <c r="D180" s="19"/>
      <c r="E180" s="55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53"/>
      <c r="W180" s="34"/>
      <c r="X180" s="19"/>
      <c r="Y180" s="19"/>
      <c r="Z180" s="19"/>
      <c r="AA180" s="19"/>
      <c r="AB180" s="19"/>
      <c r="AC180" s="19"/>
      <c r="AD180" s="19"/>
      <c r="AE180" s="19"/>
      <c r="AF180" s="19"/>
      <c r="AG180" s="46"/>
      <c r="AH180" s="19"/>
      <c r="AI180" s="55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53"/>
      <c r="BA180" s="34"/>
      <c r="BB180" s="19"/>
      <c r="BC180" s="19"/>
      <c r="BD180" s="19"/>
      <c r="BE180" s="19"/>
      <c r="BF180" s="19"/>
      <c r="BG180" s="19"/>
      <c r="BH180" s="19"/>
      <c r="BI180" s="19"/>
    </row>
    <row r="181" spans="1:61" x14ac:dyDescent="0.2">
      <c r="A181" s="19"/>
      <c r="B181" s="19"/>
      <c r="C181" s="14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53"/>
      <c r="W181" s="22" t="str">
        <f>"Present Value at "&amp;TEXT(B103,"0.00%")&amp;" :"</f>
        <v>Present Value at 8.21% :</v>
      </c>
      <c r="X181" s="42">
        <f t="shared" ref="X181:AE181" si="177">X101+NPV($B$18,X102:X176)</f>
        <v>63254.715680898633</v>
      </c>
      <c r="Y181" s="42">
        <f t="shared" si="177"/>
        <v>-7646.0113351931832</v>
      </c>
      <c r="Z181" s="42">
        <f t="shared" si="177"/>
        <v>-439.54450668620757</v>
      </c>
      <c r="AA181" s="42">
        <f t="shared" si="177"/>
        <v>-31823.14536463999</v>
      </c>
      <c r="AB181" s="42">
        <f t="shared" si="177"/>
        <v>23346.014474379248</v>
      </c>
      <c r="AC181" s="42">
        <f t="shared" si="177"/>
        <v>-335.99847071658246</v>
      </c>
      <c r="AD181" s="42">
        <f t="shared" si="177"/>
        <v>4794.8160281337105</v>
      </c>
      <c r="AE181" s="42">
        <f t="shared" si="177"/>
        <v>27804.832031796388</v>
      </c>
      <c r="AF181" s="19"/>
      <c r="AG181" s="46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53"/>
      <c r="BA181" s="22" t="str">
        <f>"Present Value at "&amp;TEXT(B103,"0.00%")&amp;" :"</f>
        <v>Present Value at 8.21% :</v>
      </c>
      <c r="BB181" s="42">
        <f t="shared" ref="BB181:BI181" si="178">BB101+NPV($B$18,BB102:BB176)</f>
        <v>63254.715680898633</v>
      </c>
      <c r="BC181" s="42">
        <f t="shared" si="178"/>
        <v>-7646.0113351931832</v>
      </c>
      <c r="BD181" s="42">
        <f t="shared" si="178"/>
        <v>-495.54450668620757</v>
      </c>
      <c r="BE181" s="42">
        <f t="shared" si="178"/>
        <v>-29248.596062422457</v>
      </c>
      <c r="BF181" s="42">
        <f t="shared" si="178"/>
        <v>25864.563776596817</v>
      </c>
      <c r="BG181" s="42">
        <f t="shared" si="178"/>
        <v>-335.99847071658246</v>
      </c>
      <c r="BH181" s="42">
        <f t="shared" si="178"/>
        <v>4804.9567814763586</v>
      </c>
      <c r="BI181" s="42">
        <f t="shared" si="178"/>
        <v>30333.522087356563</v>
      </c>
    </row>
    <row r="182" spans="1:61" x14ac:dyDescent="0.2">
      <c r="A182" s="19"/>
      <c r="B182" s="55"/>
      <c r="C182" s="14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53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46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53"/>
      <c r="BA182" s="19"/>
      <c r="BB182" s="19"/>
      <c r="BC182" s="19"/>
      <c r="BD182" s="19"/>
      <c r="BE182" s="19"/>
      <c r="BF182" s="19"/>
      <c r="BG182" s="19"/>
      <c r="BH182" s="19"/>
      <c r="BI182" s="19"/>
    </row>
    <row r="183" spans="1:61" x14ac:dyDescent="0.2">
      <c r="A183" s="19"/>
      <c r="B183" s="55"/>
      <c r="C183" s="14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53"/>
      <c r="W183" s="22" t="str">
        <f>"Present Value at "&amp;TEXT(B104,"0.00%")&amp;" :"</f>
        <v>Present Value at 3.21% :</v>
      </c>
      <c r="X183" s="42">
        <f t="shared" ref="X183:AE183" si="179">X101+NPV($B$19,X102:X176)</f>
        <v>110067.87973339093</v>
      </c>
      <c r="Y183" s="42">
        <f t="shared" si="179"/>
        <v>-9986.6695378177992</v>
      </c>
      <c r="Z183" s="42">
        <f t="shared" si="179"/>
        <v>-635.32699115995888</v>
      </c>
      <c r="AA183" s="42">
        <f t="shared" si="179"/>
        <v>-99338.337663162543</v>
      </c>
      <c r="AB183" s="42">
        <f t="shared" si="179"/>
        <v>107.54554125064783</v>
      </c>
      <c r="AC183" s="42">
        <f t="shared" si="179"/>
        <v>-335.76702906783669</v>
      </c>
      <c r="AD183" s="42">
        <f t="shared" si="179"/>
        <v>8940.4215921569103</v>
      </c>
      <c r="AE183" s="42">
        <f t="shared" si="179"/>
        <v>8712.2001043397249</v>
      </c>
      <c r="AF183" s="19"/>
      <c r="AG183" s="46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53"/>
      <c r="BA183" s="22" t="str">
        <f>"Present Value at "&amp;TEXT(B104,"0.00%")&amp;" :"</f>
        <v>Present Value at 3.21% :</v>
      </c>
      <c r="BB183" s="42">
        <f t="shared" ref="BB183:BI183" si="180">BB101+NPV($B$19,BB102:BB176)</f>
        <v>110067.87973339093</v>
      </c>
      <c r="BC183" s="42">
        <f t="shared" si="180"/>
        <v>-9986.6695378177992</v>
      </c>
      <c r="BD183" s="42">
        <f t="shared" si="180"/>
        <v>-691.32699115995888</v>
      </c>
      <c r="BE183" s="42">
        <f t="shared" si="180"/>
        <v>-95634.280001477964</v>
      </c>
      <c r="BF183" s="42">
        <f t="shared" si="180"/>
        <v>3755.6032029352427</v>
      </c>
      <c r="BG183" s="42">
        <f t="shared" si="180"/>
        <v>-335.76702906783669</v>
      </c>
      <c r="BH183" s="42">
        <f t="shared" si="180"/>
        <v>8987.5028173916908</v>
      </c>
      <c r="BI183" s="42">
        <f t="shared" si="180"/>
        <v>12407.338991259076</v>
      </c>
    </row>
    <row r="184" spans="1:61" x14ac:dyDescent="0.2">
      <c r="A184" s="19"/>
      <c r="B184" s="55"/>
      <c r="C184" s="14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46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</row>
    <row r="185" spans="1:61" ht="17" thickBot="1" x14ac:dyDescent="0.25">
      <c r="A185" s="20"/>
      <c r="B185" s="62"/>
      <c r="C185" s="44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47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</row>
    <row r="186" spans="1:61" ht="17" thickBot="1" x14ac:dyDescent="0.25">
      <c r="A186" s="221" t="s">
        <v>67</v>
      </c>
      <c r="B186" s="221"/>
      <c r="C186" s="19"/>
      <c r="D186" s="19"/>
      <c r="E186" s="21">
        <v>0</v>
      </c>
      <c r="F186" s="27">
        <f>B190</f>
        <v>11917.224556776824</v>
      </c>
      <c r="G186" s="27">
        <f>F186*B195</f>
        <v>9533.7796454214604</v>
      </c>
      <c r="H186" s="28">
        <f>B200</f>
        <v>200</v>
      </c>
      <c r="I186" s="27">
        <f>$B$187</f>
        <v>500000</v>
      </c>
      <c r="J186" s="56">
        <f t="shared" ref="J186:J217" si="181">J101</f>
        <v>0.34899999999999998</v>
      </c>
      <c r="K186" s="52">
        <f t="shared" ref="K186:K206" si="182">I186*J186/1000</f>
        <v>174.5</v>
      </c>
      <c r="L186" s="19"/>
      <c r="M186" s="9"/>
      <c r="N186" s="9"/>
      <c r="O186" s="30">
        <v>1</v>
      </c>
      <c r="P186" s="30"/>
      <c r="Q186" s="30"/>
      <c r="R186" s="30">
        <f t="shared" ref="R186:R206" si="183">O186-SUM(P186:Q186)</f>
        <v>1</v>
      </c>
      <c r="S186" s="30"/>
      <c r="T186" s="52"/>
      <c r="U186" s="52">
        <f t="shared" ref="U186:U205" si="184">K186*R186</f>
        <v>174.5</v>
      </c>
      <c r="V186" s="19"/>
      <c r="W186" s="30"/>
      <c r="X186" s="53">
        <f t="shared" ref="X186:X206" si="185">$R186*F186</f>
        <v>11917.224556776824</v>
      </c>
      <c r="Y186" s="53">
        <f t="shared" ref="Y186:Y206" si="186">-$R186*G186</f>
        <v>-9533.7796454214604</v>
      </c>
      <c r="Z186" s="53">
        <f t="shared" ref="Z186:Z206" si="187">-$R186*H186</f>
        <v>-200</v>
      </c>
      <c r="AA186" s="53"/>
      <c r="AB186" s="53">
        <f t="shared" ref="AB186:AB206" si="188">SUM(X186:AA186)</f>
        <v>2183.4449113553637</v>
      </c>
      <c r="AC186" s="53">
        <f>T186-U186</f>
        <v>-174.5</v>
      </c>
      <c r="AD186" s="53"/>
      <c r="AE186" s="53">
        <f t="shared" ref="AE186:AE206" si="189">SUM(AB186:AD186)</f>
        <v>2008.9449113553637</v>
      </c>
      <c r="AF186" s="19"/>
      <c r="AG186" s="46"/>
      <c r="AH186" s="19"/>
      <c r="AI186" s="21">
        <v>0</v>
      </c>
      <c r="AJ186" s="27">
        <f>F186</f>
        <v>11917.224556776824</v>
      </c>
      <c r="AK186" s="27">
        <f>G186</f>
        <v>9533.7796454214604</v>
      </c>
      <c r="AL186" s="28">
        <f>C200</f>
        <v>256</v>
      </c>
      <c r="AM186" s="27">
        <f>I186</f>
        <v>500000</v>
      </c>
      <c r="AN186" s="56">
        <f>J186</f>
        <v>0.34899999999999998</v>
      </c>
      <c r="AO186" s="52">
        <f t="shared" ref="AO186:AO206" si="190">AM186*AN186/1000</f>
        <v>174.5</v>
      </c>
      <c r="AP186" s="19"/>
      <c r="AQ186" s="9"/>
      <c r="AR186" s="9"/>
      <c r="AS186" s="30">
        <v>1</v>
      </c>
      <c r="AT186" s="30"/>
      <c r="AU186" s="30"/>
      <c r="AV186" s="30">
        <f t="shared" ref="AV186:AV206" si="191">AS186-SUM(AT186:AU186)</f>
        <v>1</v>
      </c>
      <c r="AW186" s="30"/>
      <c r="AX186" s="52"/>
      <c r="AY186" s="52">
        <f t="shared" ref="AY186:AY206" si="192">AO186*AV186</f>
        <v>174.5</v>
      </c>
      <c r="AZ186" s="19"/>
      <c r="BA186" s="30"/>
      <c r="BB186" s="53">
        <f t="shared" ref="BB186:BB206" si="193">$R186*AJ186</f>
        <v>11917.224556776824</v>
      </c>
      <c r="BC186" s="53">
        <f t="shared" ref="BC186:BC206" si="194">-$R186*AK186</f>
        <v>-9533.7796454214604</v>
      </c>
      <c r="BD186" s="53">
        <f t="shared" ref="BD186:BD206" si="195">-$R186*AL186</f>
        <v>-256</v>
      </c>
      <c r="BE186" s="53"/>
      <c r="BF186" s="53">
        <f t="shared" ref="BF186:BF206" si="196">SUM(BB186:BE186)</f>
        <v>2127.4449113553637</v>
      </c>
      <c r="BG186" s="53">
        <f>AX186-AY186</f>
        <v>-174.5</v>
      </c>
      <c r="BH186" s="53"/>
      <c r="BI186" s="53">
        <f t="shared" ref="BI186:BI206" si="197">SUM(BF186:BH186)</f>
        <v>1952.9449113553637</v>
      </c>
    </row>
    <row r="187" spans="1:61" x14ac:dyDescent="0.2">
      <c r="A187" s="45" t="s">
        <v>68</v>
      </c>
      <c r="B187" s="54">
        <v>500000</v>
      </c>
      <c r="C187" s="19"/>
      <c r="D187" s="19"/>
      <c r="E187" s="55">
        <f t="shared" ref="E187:E206" si="198">E186+1</f>
        <v>1</v>
      </c>
      <c r="F187" s="27"/>
      <c r="G187" s="27"/>
      <c r="H187" s="28"/>
      <c r="I187" s="27">
        <f t="shared" ref="I187:I250" si="199">$B$187</f>
        <v>500000</v>
      </c>
      <c r="J187" s="56">
        <f t="shared" si="181"/>
        <v>0.443</v>
      </c>
      <c r="K187" s="52">
        <f t="shared" si="182"/>
        <v>221.5</v>
      </c>
      <c r="L187" s="56"/>
      <c r="M187" s="96">
        <f t="shared" ref="M187:M218" si="200">M102</f>
        <v>3.1319523698602287</v>
      </c>
      <c r="N187" s="9">
        <v>0</v>
      </c>
      <c r="O187" s="30">
        <f>R186</f>
        <v>1</v>
      </c>
      <c r="P187" s="30">
        <f t="shared" ref="P187:P206" si="201">O187*M187/1000</f>
        <v>3.1319523698602287E-3</v>
      </c>
      <c r="Q187" s="30">
        <f t="shared" ref="Q187:Q206" si="202">MIN(N187*O187,O187-P187)</f>
        <v>0</v>
      </c>
      <c r="R187" s="30">
        <f t="shared" si="183"/>
        <v>0.99686804763013981</v>
      </c>
      <c r="S187" s="30"/>
      <c r="T187" s="52">
        <f t="shared" ref="T187:T206" si="203">U186</f>
        <v>174.5</v>
      </c>
      <c r="U187" s="52">
        <f t="shared" si="184"/>
        <v>220.80627255007596</v>
      </c>
      <c r="V187" s="19"/>
      <c r="W187" s="30"/>
      <c r="X187" s="53">
        <f t="shared" si="185"/>
        <v>0</v>
      </c>
      <c r="Y187" s="53">
        <f t="shared" si="186"/>
        <v>0</v>
      </c>
      <c r="Z187" s="53">
        <f t="shared" si="187"/>
        <v>0</v>
      </c>
      <c r="AA187" s="53">
        <f t="shared" ref="AA187:AA206" si="204">-P187*I187</f>
        <v>-1565.9761849301144</v>
      </c>
      <c r="AB187" s="53">
        <f t="shared" si="188"/>
        <v>-1565.9761849301144</v>
      </c>
      <c r="AC187" s="53">
        <f>-I187*$R186*(J187-J186)/1000</f>
        <v>-47.000000000000014</v>
      </c>
      <c r="AD187" s="53">
        <f>$B$18*SUM(T187,X187:Y187)</f>
        <v>14.325775332673217</v>
      </c>
      <c r="AE187" s="53">
        <f t="shared" si="189"/>
        <v>-1598.6504095974412</v>
      </c>
      <c r="AF187" s="19"/>
      <c r="AG187" s="57"/>
      <c r="AH187" s="19"/>
      <c r="AI187" s="55">
        <f t="shared" ref="AI187:AI206" si="205">AI186+1</f>
        <v>1</v>
      </c>
      <c r="AJ187" s="27"/>
      <c r="AK187" s="27"/>
      <c r="AL187" s="28"/>
      <c r="AM187" s="27">
        <f t="shared" ref="AM187:AM206" si="206">I187</f>
        <v>500000</v>
      </c>
      <c r="AN187" s="56">
        <f t="shared" ref="AN187:AN250" si="207">J187</f>
        <v>0.443</v>
      </c>
      <c r="AO187" s="52">
        <f t="shared" si="190"/>
        <v>221.5</v>
      </c>
      <c r="AP187" s="56"/>
      <c r="AQ187" s="9">
        <f t="shared" ref="AQ187:AQ218" si="208">AQ17</f>
        <v>2.7204889953174707</v>
      </c>
      <c r="AR187" s="9">
        <f t="shared" ref="AR187:AR206" si="209">N187</f>
        <v>0</v>
      </c>
      <c r="AS187" s="30">
        <f t="shared" ref="AS187:AS206" si="210">AV186</f>
        <v>1</v>
      </c>
      <c r="AT187" s="30">
        <f t="shared" ref="AT187:AT206" si="211">AS187*AQ187/1000</f>
        <v>2.7204889953174709E-3</v>
      </c>
      <c r="AU187" s="30">
        <f t="shared" ref="AU187:AU206" si="212">MIN(AR187*AS187,AS187-AT187)</f>
        <v>0</v>
      </c>
      <c r="AV187" s="30">
        <f t="shared" si="191"/>
        <v>0.99727951100468248</v>
      </c>
      <c r="AW187" s="30"/>
      <c r="AX187" s="52">
        <f t="shared" ref="AX187:AX206" si="213">AY186</f>
        <v>174.5</v>
      </c>
      <c r="AY187" s="52">
        <f t="shared" si="192"/>
        <v>220.89741168753716</v>
      </c>
      <c r="AZ187" s="19"/>
      <c r="BA187" s="30"/>
      <c r="BB187" s="53">
        <f t="shared" si="193"/>
        <v>0</v>
      </c>
      <c r="BC187" s="53">
        <f t="shared" si="194"/>
        <v>0</v>
      </c>
      <c r="BD187" s="53">
        <f t="shared" si="195"/>
        <v>0</v>
      </c>
      <c r="BE187" s="53">
        <f t="shared" ref="BE187:BE206" si="214">-AT187*AM187</f>
        <v>-1360.2444976587353</v>
      </c>
      <c r="BF187" s="53">
        <f t="shared" si="196"/>
        <v>-1360.2444976587353</v>
      </c>
      <c r="BG187" s="53">
        <f>-AM187*$R186*(AN187-AN186)/1000</f>
        <v>-47.000000000000014</v>
      </c>
      <c r="BH187" s="53">
        <f>$B$18*SUM(AX187,BB187:BC187)</f>
        <v>14.325775332673217</v>
      </c>
      <c r="BI187" s="53">
        <f t="shared" si="197"/>
        <v>-1392.9187223260622</v>
      </c>
    </row>
    <row r="188" spans="1:61" x14ac:dyDescent="0.2">
      <c r="A188" s="34" t="s">
        <v>69</v>
      </c>
      <c r="B188" s="121">
        <f>B103</f>
        <v>8.2096133711594368E-2</v>
      </c>
      <c r="C188" s="19"/>
      <c r="D188" s="19"/>
      <c r="E188" s="55">
        <f t="shared" si="198"/>
        <v>2</v>
      </c>
      <c r="F188" s="27">
        <f>$B$190</f>
        <v>11917.224556776824</v>
      </c>
      <c r="G188" s="27">
        <f>F188*$B$111</f>
        <v>595.86122783884127</v>
      </c>
      <c r="H188" s="28">
        <f t="shared" ref="H188:H195" si="215">$B$31</f>
        <v>25</v>
      </c>
      <c r="I188" s="27">
        <f t="shared" si="199"/>
        <v>500000</v>
      </c>
      <c r="J188" s="56">
        <f t="shared" si="181"/>
        <v>0.54100000000000004</v>
      </c>
      <c r="K188" s="52">
        <f t="shared" si="182"/>
        <v>270.5</v>
      </c>
      <c r="L188" s="56"/>
      <c r="M188" s="96">
        <f t="shared" si="200"/>
        <v>3.441094364167725</v>
      </c>
      <c r="N188" s="9">
        <v>0</v>
      </c>
      <c r="O188" s="30">
        <f t="shared" ref="O188:O251" si="216">R187</f>
        <v>0.99686804763013981</v>
      </c>
      <c r="P188" s="30">
        <f t="shared" si="201"/>
        <v>3.4303170205189572E-3</v>
      </c>
      <c r="Q188" s="30">
        <f t="shared" si="202"/>
        <v>0</v>
      </c>
      <c r="R188" s="30">
        <f t="shared" si="183"/>
        <v>0.99343773060962082</v>
      </c>
      <c r="S188" s="30"/>
      <c r="T188" s="52">
        <f t="shared" si="203"/>
        <v>220.80627255007596</v>
      </c>
      <c r="U188" s="52">
        <f t="shared" si="184"/>
        <v>268.72490612990242</v>
      </c>
      <c r="V188" s="19"/>
      <c r="W188" s="30"/>
      <c r="X188" s="53">
        <f t="shared" si="185"/>
        <v>11839.020518849613</v>
      </c>
      <c r="Y188" s="53">
        <f t="shared" si="186"/>
        <v>-591.95102594248067</v>
      </c>
      <c r="Z188" s="53">
        <f t="shared" si="187"/>
        <v>-24.83594326524052</v>
      </c>
      <c r="AA188" s="53">
        <f t="shared" si="204"/>
        <v>-1715.1585102594786</v>
      </c>
      <c r="AB188" s="53">
        <f t="shared" si="188"/>
        <v>9507.0750393824146</v>
      </c>
      <c r="AC188" s="53">
        <f t="shared" ref="AC188:AC206" si="217">-I188*($R187*J188-$R186*J187)/1000</f>
        <v>-48.15280688395282</v>
      </c>
      <c r="AD188" s="53">
        <f t="shared" ref="AD188:AD251" si="218">$B$18*SUM(T188,X188:Y188)</f>
        <v>941.46826222892764</v>
      </c>
      <c r="AE188" s="53">
        <f t="shared" si="189"/>
        <v>10400.39049472739</v>
      </c>
      <c r="AF188" s="19"/>
      <c r="AG188" s="57"/>
      <c r="AH188" s="19"/>
      <c r="AI188" s="55">
        <f t="shared" si="205"/>
        <v>2</v>
      </c>
      <c r="AJ188" s="27">
        <f t="shared" ref="AJ188:AJ206" si="219">F188</f>
        <v>11917.224556776824</v>
      </c>
      <c r="AK188" s="27">
        <f t="shared" ref="AK188:AK206" si="220">G188</f>
        <v>595.86122783884127</v>
      </c>
      <c r="AL188" s="28">
        <f t="shared" ref="AL188:AL206" si="221">$C$31</f>
        <v>25</v>
      </c>
      <c r="AM188" s="27">
        <f t="shared" si="206"/>
        <v>500000</v>
      </c>
      <c r="AN188" s="56">
        <f t="shared" si="207"/>
        <v>0.54100000000000004</v>
      </c>
      <c r="AO188" s="52">
        <f t="shared" si="190"/>
        <v>270.5</v>
      </c>
      <c r="AP188" s="56"/>
      <c r="AQ188" s="9">
        <f t="shared" si="208"/>
        <v>2.9890171509808252</v>
      </c>
      <c r="AR188" s="9">
        <f t="shared" si="209"/>
        <v>0</v>
      </c>
      <c r="AS188" s="30">
        <f t="shared" si="210"/>
        <v>0.99727951100468248</v>
      </c>
      <c r="AT188" s="30">
        <f t="shared" si="211"/>
        <v>2.9808855627147667E-3</v>
      </c>
      <c r="AU188" s="30">
        <f t="shared" si="212"/>
        <v>0</v>
      </c>
      <c r="AV188" s="30">
        <f t="shared" si="191"/>
        <v>0.99429862544196768</v>
      </c>
      <c r="AW188" s="30"/>
      <c r="AX188" s="52">
        <f t="shared" si="213"/>
        <v>220.89741168753716</v>
      </c>
      <c r="AY188" s="52">
        <f t="shared" si="192"/>
        <v>268.95777818205227</v>
      </c>
      <c r="AZ188" s="19"/>
      <c r="BA188" s="30"/>
      <c r="BB188" s="53">
        <f t="shared" si="193"/>
        <v>11839.020518849613</v>
      </c>
      <c r="BC188" s="53">
        <f t="shared" si="194"/>
        <v>-591.95102594248067</v>
      </c>
      <c r="BD188" s="53">
        <f t="shared" si="195"/>
        <v>-24.83594326524052</v>
      </c>
      <c r="BE188" s="53">
        <f t="shared" si="214"/>
        <v>-1490.4427813573834</v>
      </c>
      <c r="BF188" s="53">
        <f t="shared" si="196"/>
        <v>9731.7907682845089</v>
      </c>
      <c r="BG188" s="53">
        <f t="shared" ref="BG188:BG206" si="222">-AM188*($R187*AN188-$R186*AN187)/1000</f>
        <v>-48.15280688395282</v>
      </c>
      <c r="BH188" s="53">
        <f t="shared" ref="BH188:BH251" si="223">$B$18*SUM(AX188,BB188:BC188)</f>
        <v>941.47574439974301</v>
      </c>
      <c r="BI188" s="53">
        <f t="shared" si="197"/>
        <v>10625.113705800299</v>
      </c>
    </row>
    <row r="189" spans="1:61" x14ac:dyDescent="0.2">
      <c r="A189" s="34" t="s">
        <v>70</v>
      </c>
      <c r="B189" s="58">
        <f>B104</f>
        <v>3.2096133711594366E-2</v>
      </c>
      <c r="C189" s="19"/>
      <c r="D189" s="19"/>
      <c r="E189" s="55">
        <f t="shared" si="198"/>
        <v>3</v>
      </c>
      <c r="F189" s="27">
        <f t="shared" ref="F189:F252" si="224">$B$190</f>
        <v>11917.224556776824</v>
      </c>
      <c r="G189" s="27">
        <f t="shared" ref="G189:G252" si="225">F189*$B$111</f>
        <v>595.86122783884127</v>
      </c>
      <c r="H189" s="28">
        <f t="shared" si="215"/>
        <v>25</v>
      </c>
      <c r="I189" s="27">
        <f t="shared" si="199"/>
        <v>500000</v>
      </c>
      <c r="J189" s="56">
        <f t="shared" si="181"/>
        <v>0.64200000000000002</v>
      </c>
      <c r="K189" s="52">
        <f t="shared" si="182"/>
        <v>321</v>
      </c>
      <c r="L189" s="56"/>
      <c r="M189" s="96">
        <f t="shared" si="200"/>
        <v>3.783235753468869</v>
      </c>
      <c r="N189" s="9">
        <v>0</v>
      </c>
      <c r="O189" s="30">
        <f t="shared" si="216"/>
        <v>0.99343773060962082</v>
      </c>
      <c r="P189" s="30">
        <f t="shared" si="201"/>
        <v>3.7584091412872921E-3</v>
      </c>
      <c r="Q189" s="30">
        <f t="shared" si="202"/>
        <v>0</v>
      </c>
      <c r="R189" s="30">
        <f t="shared" si="183"/>
        <v>0.98967932146833348</v>
      </c>
      <c r="S189" s="30"/>
      <c r="T189" s="52">
        <f t="shared" si="203"/>
        <v>268.72490612990242</v>
      </c>
      <c r="U189" s="52">
        <f t="shared" si="184"/>
        <v>317.68706219133503</v>
      </c>
      <c r="V189" s="19"/>
      <c r="W189" s="30"/>
      <c r="X189" s="53">
        <f t="shared" si="185"/>
        <v>11794.230713136649</v>
      </c>
      <c r="Y189" s="53">
        <f t="shared" si="186"/>
        <v>-589.71153565683244</v>
      </c>
      <c r="Z189" s="53">
        <f t="shared" si="187"/>
        <v>-24.741983036708337</v>
      </c>
      <c r="AA189" s="53">
        <f t="shared" si="204"/>
        <v>-1879.2045706436461</v>
      </c>
      <c r="AB189" s="53">
        <f t="shared" si="188"/>
        <v>9300.5726237994622</v>
      </c>
      <c r="AC189" s="53">
        <f t="shared" si="217"/>
        <v>-49.240704641735462</v>
      </c>
      <c r="AD189" s="53">
        <f t="shared" si="218"/>
        <v>941.90898039378249</v>
      </c>
      <c r="AE189" s="53">
        <f t="shared" si="189"/>
        <v>10193.240899551509</v>
      </c>
      <c r="AF189" s="19"/>
      <c r="AG189" s="46"/>
      <c r="AH189" s="19"/>
      <c r="AI189" s="55">
        <f t="shared" si="205"/>
        <v>3</v>
      </c>
      <c r="AJ189" s="27">
        <f t="shared" si="219"/>
        <v>11917.224556776824</v>
      </c>
      <c r="AK189" s="27">
        <f t="shared" si="220"/>
        <v>595.86122783884127</v>
      </c>
      <c r="AL189" s="28">
        <f t="shared" si="221"/>
        <v>25</v>
      </c>
      <c r="AM189" s="27">
        <f t="shared" si="206"/>
        <v>500000</v>
      </c>
      <c r="AN189" s="56">
        <f t="shared" si="207"/>
        <v>0.64200000000000002</v>
      </c>
      <c r="AO189" s="52">
        <f t="shared" si="190"/>
        <v>321</v>
      </c>
      <c r="AP189" s="56"/>
      <c r="AQ189" s="9">
        <f t="shared" si="208"/>
        <v>3.2862093731211424</v>
      </c>
      <c r="AR189" s="9">
        <f t="shared" si="209"/>
        <v>0</v>
      </c>
      <c r="AS189" s="30">
        <f t="shared" si="210"/>
        <v>0.99429862544196768</v>
      </c>
      <c r="AT189" s="30">
        <f t="shared" si="211"/>
        <v>3.2674734626088621E-3</v>
      </c>
      <c r="AU189" s="30">
        <f t="shared" si="212"/>
        <v>0</v>
      </c>
      <c r="AV189" s="30">
        <f t="shared" si="191"/>
        <v>0.99103115197935876</v>
      </c>
      <c r="AW189" s="30"/>
      <c r="AX189" s="52">
        <f t="shared" si="213"/>
        <v>268.95777818205227</v>
      </c>
      <c r="AY189" s="52">
        <f t="shared" si="192"/>
        <v>318.12099978537418</v>
      </c>
      <c r="AZ189" s="19"/>
      <c r="BA189" s="30"/>
      <c r="BB189" s="53">
        <f t="shared" si="193"/>
        <v>11794.230713136649</v>
      </c>
      <c r="BC189" s="53">
        <f t="shared" si="194"/>
        <v>-589.71153565683244</v>
      </c>
      <c r="BD189" s="53">
        <f t="shared" si="195"/>
        <v>-24.741983036708337</v>
      </c>
      <c r="BE189" s="53">
        <f t="shared" si="214"/>
        <v>-1633.736731304431</v>
      </c>
      <c r="BF189" s="53">
        <f t="shared" si="196"/>
        <v>9546.0404631386773</v>
      </c>
      <c r="BG189" s="53">
        <f t="shared" si="222"/>
        <v>-49.240704641735462</v>
      </c>
      <c r="BH189" s="53">
        <f t="shared" si="223"/>
        <v>941.92809828891347</v>
      </c>
      <c r="BI189" s="53">
        <f t="shared" si="197"/>
        <v>10438.727856785856</v>
      </c>
    </row>
    <row r="190" spans="1:61" x14ac:dyDescent="0.2">
      <c r="A190" s="45" t="s">
        <v>71</v>
      </c>
      <c r="B190" s="97">
        <v>11917.224556776824</v>
      </c>
      <c r="C190" s="19"/>
      <c r="D190" s="36"/>
      <c r="E190" s="55">
        <f t="shared" si="198"/>
        <v>4</v>
      </c>
      <c r="F190" s="27">
        <f t="shared" si="224"/>
        <v>11917.224556776824</v>
      </c>
      <c r="G190" s="27">
        <f t="shared" si="225"/>
        <v>595.86122783884127</v>
      </c>
      <c r="H190" s="28">
        <f t="shared" si="215"/>
        <v>25</v>
      </c>
      <c r="I190" s="27">
        <f t="shared" si="199"/>
        <v>500000</v>
      </c>
      <c r="J190" s="56">
        <f t="shared" si="181"/>
        <v>0.747</v>
      </c>
      <c r="K190" s="52">
        <f t="shared" si="182"/>
        <v>373.5</v>
      </c>
      <c r="L190" s="56"/>
      <c r="M190" s="96">
        <f t="shared" si="200"/>
        <v>4.1592141081829732</v>
      </c>
      <c r="N190" s="9">
        <v>0</v>
      </c>
      <c r="O190" s="30">
        <f t="shared" si="216"/>
        <v>0.98967932146833348</v>
      </c>
      <c r="P190" s="30">
        <f t="shared" si="201"/>
        <v>4.116288196428044E-3</v>
      </c>
      <c r="Q190" s="30">
        <f t="shared" si="202"/>
        <v>0</v>
      </c>
      <c r="R190" s="30">
        <f t="shared" si="183"/>
        <v>0.98556303327190542</v>
      </c>
      <c r="S190" s="30"/>
      <c r="T190" s="52">
        <f t="shared" si="203"/>
        <v>317.68706219133503</v>
      </c>
      <c r="U190" s="52">
        <f t="shared" si="184"/>
        <v>368.10779292705666</v>
      </c>
      <c r="V190" s="19"/>
      <c r="W190" s="30"/>
      <c r="X190" s="53">
        <f t="shared" si="185"/>
        <v>11745.175982359406</v>
      </c>
      <c r="Y190" s="53">
        <f t="shared" si="186"/>
        <v>-587.25879911797028</v>
      </c>
      <c r="Z190" s="53">
        <f t="shared" si="187"/>
        <v>-24.639075831797637</v>
      </c>
      <c r="AA190" s="53">
        <f t="shared" si="204"/>
        <v>-2058.1440982140221</v>
      </c>
      <c r="AB190" s="53">
        <f t="shared" si="188"/>
        <v>9075.1340091956154</v>
      </c>
      <c r="AC190" s="53">
        <f t="shared" si="217"/>
        <v>-50.75171504273429</v>
      </c>
      <c r="AD190" s="53">
        <f t="shared" si="218"/>
        <v>942.10274055438879</v>
      </c>
      <c r="AE190" s="53">
        <f t="shared" si="189"/>
        <v>9966.4850347072697</v>
      </c>
      <c r="AF190" s="19"/>
      <c r="AG190" s="46"/>
      <c r="AH190" s="19"/>
      <c r="AI190" s="55">
        <f t="shared" si="205"/>
        <v>4</v>
      </c>
      <c r="AJ190" s="27">
        <f t="shared" si="219"/>
        <v>11917.224556776824</v>
      </c>
      <c r="AK190" s="27">
        <f t="shared" si="220"/>
        <v>595.86122783884127</v>
      </c>
      <c r="AL190" s="28">
        <f t="shared" si="221"/>
        <v>25</v>
      </c>
      <c r="AM190" s="27">
        <f t="shared" si="206"/>
        <v>500000</v>
      </c>
      <c r="AN190" s="56">
        <f t="shared" si="207"/>
        <v>0.747</v>
      </c>
      <c r="AO190" s="52">
        <f t="shared" si="190"/>
        <v>373.5</v>
      </c>
      <c r="AP190" s="56"/>
      <c r="AQ190" s="9">
        <f t="shared" si="208"/>
        <v>3.6127931955063262</v>
      </c>
      <c r="AR190" s="9">
        <f t="shared" si="209"/>
        <v>0</v>
      </c>
      <c r="AS190" s="30">
        <f t="shared" si="210"/>
        <v>0.99103115197935876</v>
      </c>
      <c r="AT190" s="30">
        <f t="shared" si="211"/>
        <v>3.5803906024058228E-3</v>
      </c>
      <c r="AU190" s="30">
        <f t="shared" si="212"/>
        <v>0</v>
      </c>
      <c r="AV190" s="30">
        <f t="shared" si="191"/>
        <v>0.98745076137695298</v>
      </c>
      <c r="AW190" s="30"/>
      <c r="AX190" s="52">
        <f t="shared" si="213"/>
        <v>318.12099978537418</v>
      </c>
      <c r="AY190" s="52">
        <f t="shared" si="192"/>
        <v>368.81285937429192</v>
      </c>
      <c r="AZ190" s="19"/>
      <c r="BA190" s="30"/>
      <c r="BB190" s="53">
        <f t="shared" si="193"/>
        <v>11745.175982359406</v>
      </c>
      <c r="BC190" s="53">
        <f t="shared" si="194"/>
        <v>-587.25879911797028</v>
      </c>
      <c r="BD190" s="53">
        <f t="shared" si="195"/>
        <v>-24.639075831797637</v>
      </c>
      <c r="BE190" s="53">
        <f t="shared" si="214"/>
        <v>-1790.1953012029114</v>
      </c>
      <c r="BF190" s="53">
        <f t="shared" si="196"/>
        <v>9343.0828062067267</v>
      </c>
      <c r="BG190" s="53">
        <f t="shared" si="222"/>
        <v>-50.75171504273429</v>
      </c>
      <c r="BH190" s="53">
        <f t="shared" si="223"/>
        <v>942.13836515313153</v>
      </c>
      <c r="BI190" s="53">
        <f t="shared" si="197"/>
        <v>10234.469456317125</v>
      </c>
    </row>
    <row r="191" spans="1:61" x14ac:dyDescent="0.2">
      <c r="A191" s="19"/>
      <c r="B191" s="19"/>
      <c r="C191" s="19"/>
      <c r="D191" s="21"/>
      <c r="E191" s="55">
        <f t="shared" si="198"/>
        <v>5</v>
      </c>
      <c r="F191" s="27">
        <f t="shared" si="224"/>
        <v>11917.224556776824</v>
      </c>
      <c r="G191" s="27">
        <f t="shared" si="225"/>
        <v>595.86122783884127</v>
      </c>
      <c r="H191" s="28">
        <f t="shared" si="215"/>
        <v>25</v>
      </c>
      <c r="I191" s="27">
        <f t="shared" si="199"/>
        <v>500000</v>
      </c>
      <c r="J191" s="56">
        <f t="shared" si="181"/>
        <v>0.85599999999999998</v>
      </c>
      <c r="K191" s="52">
        <f t="shared" si="182"/>
        <v>428</v>
      </c>
      <c r="L191" s="56"/>
      <c r="M191" s="96">
        <f t="shared" si="200"/>
        <v>4.5732759569250323</v>
      </c>
      <c r="N191" s="9">
        <v>0</v>
      </c>
      <c r="O191" s="30">
        <f t="shared" si="216"/>
        <v>0.98556303327190542</v>
      </c>
      <c r="P191" s="30">
        <f t="shared" si="201"/>
        <v>4.5072517240965105E-3</v>
      </c>
      <c r="Q191" s="30">
        <f t="shared" si="202"/>
        <v>0</v>
      </c>
      <c r="R191" s="30">
        <f t="shared" si="183"/>
        <v>0.98105578154780892</v>
      </c>
      <c r="S191" s="30"/>
      <c r="T191" s="52">
        <f t="shared" si="203"/>
        <v>368.10779292705666</v>
      </c>
      <c r="U191" s="52">
        <f t="shared" si="184"/>
        <v>419.8918745024622</v>
      </c>
      <c r="V191" s="19"/>
      <c r="W191" s="30"/>
      <c r="X191" s="53">
        <f t="shared" si="185"/>
        <v>11691.462051429427</v>
      </c>
      <c r="Y191" s="53">
        <f t="shared" si="186"/>
        <v>-584.57310257147151</v>
      </c>
      <c r="Z191" s="53">
        <f t="shared" si="187"/>
        <v>-24.526394538695222</v>
      </c>
      <c r="AA191" s="53">
        <f t="shared" si="204"/>
        <v>-2253.6258620482554</v>
      </c>
      <c r="AB191" s="53">
        <f t="shared" si="188"/>
        <v>8828.7366922710044</v>
      </c>
      <c r="AC191" s="53">
        <f t="shared" si="217"/>
        <v>-52.175751671952931</v>
      </c>
      <c r="AD191" s="53">
        <f t="shared" si="218"/>
        <v>942.05286685369197</v>
      </c>
      <c r="AE191" s="53">
        <f t="shared" si="189"/>
        <v>9718.6138074527425</v>
      </c>
      <c r="AF191" s="19"/>
      <c r="AG191" s="46"/>
      <c r="AH191" s="19"/>
      <c r="AI191" s="55">
        <f t="shared" si="205"/>
        <v>5</v>
      </c>
      <c r="AJ191" s="27">
        <f t="shared" si="219"/>
        <v>11917.224556776824</v>
      </c>
      <c r="AK191" s="27">
        <f t="shared" si="220"/>
        <v>595.86122783884127</v>
      </c>
      <c r="AL191" s="28">
        <f t="shared" si="221"/>
        <v>25</v>
      </c>
      <c r="AM191" s="27">
        <f t="shared" si="206"/>
        <v>500000</v>
      </c>
      <c r="AN191" s="56">
        <f t="shared" si="207"/>
        <v>0.85599999999999998</v>
      </c>
      <c r="AO191" s="52">
        <f t="shared" si="190"/>
        <v>428</v>
      </c>
      <c r="AP191" s="56"/>
      <c r="AQ191" s="9">
        <f t="shared" si="208"/>
        <v>3.9724572548080483</v>
      </c>
      <c r="AR191" s="9">
        <f t="shared" si="209"/>
        <v>0</v>
      </c>
      <c r="AS191" s="30">
        <f t="shared" si="210"/>
        <v>0.98745076137695298</v>
      </c>
      <c r="AT191" s="30">
        <f t="shared" si="211"/>
        <v>3.9226059407976074E-3</v>
      </c>
      <c r="AU191" s="30">
        <f t="shared" si="212"/>
        <v>0</v>
      </c>
      <c r="AV191" s="30">
        <f t="shared" si="191"/>
        <v>0.98352815543615535</v>
      </c>
      <c r="AW191" s="30"/>
      <c r="AX191" s="52">
        <f t="shared" si="213"/>
        <v>368.81285937429192</v>
      </c>
      <c r="AY191" s="52">
        <f t="shared" si="192"/>
        <v>420.95005052667449</v>
      </c>
      <c r="AZ191" s="19"/>
      <c r="BA191" s="30"/>
      <c r="BB191" s="53">
        <f t="shared" si="193"/>
        <v>11691.462051429427</v>
      </c>
      <c r="BC191" s="53">
        <f t="shared" si="194"/>
        <v>-584.57310257147151</v>
      </c>
      <c r="BD191" s="53">
        <f t="shared" si="195"/>
        <v>-24.526394538695222</v>
      </c>
      <c r="BE191" s="53">
        <f t="shared" si="214"/>
        <v>-1961.3029703988036</v>
      </c>
      <c r="BF191" s="53">
        <f t="shared" si="196"/>
        <v>9121.0595839204561</v>
      </c>
      <c r="BG191" s="53">
        <f t="shared" si="222"/>
        <v>-52.175751671952931</v>
      </c>
      <c r="BH191" s="53">
        <f t="shared" si="223"/>
        <v>942.11075008301975</v>
      </c>
      <c r="BI191" s="53">
        <f t="shared" si="197"/>
        <v>10010.994582331523</v>
      </c>
    </row>
    <row r="192" spans="1:61" x14ac:dyDescent="0.2">
      <c r="A192" s="19"/>
      <c r="B192" s="19"/>
      <c r="C192" s="19"/>
      <c r="D192" s="21"/>
      <c r="E192" s="55">
        <f t="shared" si="198"/>
        <v>6</v>
      </c>
      <c r="F192" s="27">
        <f t="shared" si="224"/>
        <v>11917.224556776824</v>
      </c>
      <c r="G192" s="27">
        <f t="shared" si="225"/>
        <v>595.86122783884127</v>
      </c>
      <c r="H192" s="28">
        <f t="shared" si="215"/>
        <v>25</v>
      </c>
      <c r="I192" s="27">
        <f t="shared" si="199"/>
        <v>500000</v>
      </c>
      <c r="J192" s="56">
        <f t="shared" si="181"/>
        <v>0.96899999999999997</v>
      </c>
      <c r="K192" s="52">
        <f t="shared" si="182"/>
        <v>484.5</v>
      </c>
      <c r="L192" s="56"/>
      <c r="M192" s="96">
        <f t="shared" si="200"/>
        <v>5.0352548648284623</v>
      </c>
      <c r="N192" s="9">
        <v>0</v>
      </c>
      <c r="O192" s="30">
        <f t="shared" si="216"/>
        <v>0.98105578154780892</v>
      </c>
      <c r="P192" s="30">
        <f t="shared" si="201"/>
        <v>4.939865896706694E-3</v>
      </c>
      <c r="Q192" s="30">
        <f t="shared" si="202"/>
        <v>0</v>
      </c>
      <c r="R192" s="30">
        <f t="shared" si="183"/>
        <v>0.97611591565110223</v>
      </c>
      <c r="S192" s="30"/>
      <c r="T192" s="52">
        <f t="shared" si="203"/>
        <v>419.8918745024622</v>
      </c>
      <c r="U192" s="52">
        <f t="shared" si="184"/>
        <v>472.92816113295902</v>
      </c>
      <c r="V192" s="19"/>
      <c r="W192" s="30"/>
      <c r="X192" s="53">
        <f t="shared" si="185"/>
        <v>11632.59256025801</v>
      </c>
      <c r="Y192" s="53">
        <f t="shared" si="186"/>
        <v>-581.62962801290064</v>
      </c>
      <c r="Z192" s="53">
        <f t="shared" si="187"/>
        <v>-24.402897891277554</v>
      </c>
      <c r="AA192" s="53">
        <f t="shared" si="204"/>
        <v>-2469.932948353347</v>
      </c>
      <c r="AB192" s="53">
        <f t="shared" si="188"/>
        <v>8556.6270860004843</v>
      </c>
      <c r="AC192" s="53">
        <f t="shared" si="217"/>
        <v>-53.500547919537901</v>
      </c>
      <c r="AD192" s="53">
        <f t="shared" si="218"/>
        <v>941.71283000103358</v>
      </c>
      <c r="AE192" s="53">
        <f t="shared" si="189"/>
        <v>9444.839368081979</v>
      </c>
      <c r="AF192" s="19"/>
      <c r="AG192" s="46"/>
      <c r="AH192" s="19"/>
      <c r="AI192" s="55">
        <f t="shared" si="205"/>
        <v>6</v>
      </c>
      <c r="AJ192" s="27">
        <f t="shared" si="219"/>
        <v>11917.224556776824</v>
      </c>
      <c r="AK192" s="27">
        <f t="shared" si="220"/>
        <v>595.86122783884127</v>
      </c>
      <c r="AL192" s="28">
        <f t="shared" si="221"/>
        <v>25</v>
      </c>
      <c r="AM192" s="27">
        <f t="shared" si="206"/>
        <v>500000</v>
      </c>
      <c r="AN192" s="56">
        <f t="shared" si="207"/>
        <v>0.96899999999999997</v>
      </c>
      <c r="AO192" s="52">
        <f t="shared" si="190"/>
        <v>484.5</v>
      </c>
      <c r="AP192" s="56"/>
      <c r="AQ192" s="9">
        <f t="shared" si="208"/>
        <v>4.3737432217067571</v>
      </c>
      <c r="AR192" s="9">
        <f t="shared" si="209"/>
        <v>0</v>
      </c>
      <c r="AS192" s="30">
        <f t="shared" si="210"/>
        <v>0.98352815543615535</v>
      </c>
      <c r="AT192" s="30">
        <f t="shared" si="211"/>
        <v>4.3016996031966341E-3</v>
      </c>
      <c r="AU192" s="30">
        <f t="shared" si="212"/>
        <v>0</v>
      </c>
      <c r="AV192" s="30">
        <f t="shared" si="191"/>
        <v>0.97922645583295875</v>
      </c>
      <c r="AW192" s="30"/>
      <c r="AX192" s="52">
        <f t="shared" si="213"/>
        <v>420.95005052667449</v>
      </c>
      <c r="AY192" s="52">
        <f t="shared" si="192"/>
        <v>474.4352178510685</v>
      </c>
      <c r="AZ192" s="19"/>
      <c r="BA192" s="30"/>
      <c r="BB192" s="53">
        <f t="shared" si="193"/>
        <v>11632.59256025801</v>
      </c>
      <c r="BC192" s="53">
        <f t="shared" si="194"/>
        <v>-581.62962801290064</v>
      </c>
      <c r="BD192" s="53">
        <f t="shared" si="195"/>
        <v>-24.402897891277554</v>
      </c>
      <c r="BE192" s="53">
        <f t="shared" si="214"/>
        <v>-2150.8498015983168</v>
      </c>
      <c r="BF192" s="53">
        <f t="shared" si="196"/>
        <v>8875.7102327555149</v>
      </c>
      <c r="BG192" s="53">
        <f t="shared" si="222"/>
        <v>-53.500547919537901</v>
      </c>
      <c r="BH192" s="53">
        <f t="shared" si="223"/>
        <v>941.79970216140782</v>
      </c>
      <c r="BI192" s="53">
        <f t="shared" si="197"/>
        <v>9764.0093869973844</v>
      </c>
    </row>
    <row r="193" spans="1:61" x14ac:dyDescent="0.2">
      <c r="A193" s="220" t="s">
        <v>72</v>
      </c>
      <c r="B193" s="220"/>
      <c r="C193" s="59"/>
      <c r="D193" s="21"/>
      <c r="E193" s="55">
        <f t="shared" si="198"/>
        <v>7</v>
      </c>
      <c r="F193" s="27">
        <f t="shared" si="224"/>
        <v>11917.224556776824</v>
      </c>
      <c r="G193" s="27">
        <f t="shared" si="225"/>
        <v>595.86122783884127</v>
      </c>
      <c r="H193" s="28">
        <f t="shared" si="215"/>
        <v>25</v>
      </c>
      <c r="I193" s="27">
        <f t="shared" si="199"/>
        <v>500000</v>
      </c>
      <c r="J193" s="56">
        <f t="shared" si="181"/>
        <v>1.085</v>
      </c>
      <c r="K193" s="52">
        <f t="shared" si="182"/>
        <v>542.5</v>
      </c>
      <c r="L193" s="56"/>
      <c r="M193" s="96">
        <f t="shared" si="200"/>
        <v>5.5481792079796692</v>
      </c>
      <c r="N193" s="9">
        <v>0</v>
      </c>
      <c r="O193" s="30">
        <f t="shared" si="216"/>
        <v>0.97611591565110223</v>
      </c>
      <c r="P193" s="30">
        <f t="shared" si="201"/>
        <v>5.4156660277934823E-3</v>
      </c>
      <c r="Q193" s="30">
        <f t="shared" si="202"/>
        <v>0</v>
      </c>
      <c r="R193" s="30">
        <f t="shared" si="183"/>
        <v>0.9707002496233087</v>
      </c>
      <c r="S193" s="30"/>
      <c r="T193" s="52">
        <f t="shared" si="203"/>
        <v>472.92816113295902</v>
      </c>
      <c r="U193" s="52">
        <f t="shared" si="184"/>
        <v>526.60488542064502</v>
      </c>
      <c r="V193" s="19"/>
      <c r="W193" s="30"/>
      <c r="X193" s="53">
        <f t="shared" si="185"/>
        <v>11568.052852080287</v>
      </c>
      <c r="Y193" s="53">
        <f t="shared" si="186"/>
        <v>-578.40264260401443</v>
      </c>
      <c r="Z193" s="53">
        <f t="shared" si="187"/>
        <v>-24.267506240582719</v>
      </c>
      <c r="AA193" s="53">
        <f t="shared" si="204"/>
        <v>-2707.8330138967412</v>
      </c>
      <c r="AB193" s="53">
        <f t="shared" si="188"/>
        <v>8257.5496893389482</v>
      </c>
      <c r="AC193" s="53">
        <f t="shared" si="217"/>
        <v>-54.221358080809523</v>
      </c>
      <c r="AD193" s="53">
        <f t="shared" si="218"/>
        <v>941.03336659316494</v>
      </c>
      <c r="AE193" s="53">
        <f t="shared" si="189"/>
        <v>9144.3616978513037</v>
      </c>
      <c r="AF193" s="19"/>
      <c r="AG193" s="46"/>
      <c r="AH193" s="19"/>
      <c r="AI193" s="55">
        <f t="shared" si="205"/>
        <v>7</v>
      </c>
      <c r="AJ193" s="27">
        <f t="shared" si="219"/>
        <v>11917.224556776824</v>
      </c>
      <c r="AK193" s="27">
        <f t="shared" si="220"/>
        <v>595.86122783884127</v>
      </c>
      <c r="AL193" s="28">
        <f t="shared" si="221"/>
        <v>25</v>
      </c>
      <c r="AM193" s="27">
        <f t="shared" si="206"/>
        <v>500000</v>
      </c>
      <c r="AN193" s="56">
        <f t="shared" si="207"/>
        <v>1.085</v>
      </c>
      <c r="AO193" s="52">
        <f t="shared" si="190"/>
        <v>542.5</v>
      </c>
      <c r="AP193" s="56"/>
      <c r="AQ193" s="9">
        <f t="shared" si="208"/>
        <v>4.8192816163521313</v>
      </c>
      <c r="AR193" s="9">
        <f t="shared" si="209"/>
        <v>0</v>
      </c>
      <c r="AS193" s="30">
        <f t="shared" si="210"/>
        <v>0.97922645583295875</v>
      </c>
      <c r="AT193" s="30">
        <f t="shared" si="211"/>
        <v>4.7191680568414301E-3</v>
      </c>
      <c r="AU193" s="30">
        <f t="shared" si="212"/>
        <v>0</v>
      </c>
      <c r="AV193" s="30">
        <f t="shared" si="191"/>
        <v>0.97450728777611728</v>
      </c>
      <c r="AW193" s="30"/>
      <c r="AX193" s="52">
        <f t="shared" si="213"/>
        <v>474.4352178510685</v>
      </c>
      <c r="AY193" s="52">
        <f t="shared" si="192"/>
        <v>528.67020361854361</v>
      </c>
      <c r="AZ193" s="19"/>
      <c r="BA193" s="30"/>
      <c r="BB193" s="53">
        <f t="shared" si="193"/>
        <v>11568.052852080287</v>
      </c>
      <c r="BC193" s="53">
        <f t="shared" si="194"/>
        <v>-578.40264260401443</v>
      </c>
      <c r="BD193" s="53">
        <f t="shared" si="195"/>
        <v>-24.267506240582719</v>
      </c>
      <c r="BE193" s="53">
        <f t="shared" si="214"/>
        <v>-2359.5840284207152</v>
      </c>
      <c r="BF193" s="53">
        <f t="shared" si="196"/>
        <v>8605.7986748149742</v>
      </c>
      <c r="BG193" s="53">
        <f t="shared" si="222"/>
        <v>-54.221358080809523</v>
      </c>
      <c r="BH193" s="53">
        <f t="shared" si="223"/>
        <v>941.1570901230059</v>
      </c>
      <c r="BI193" s="53">
        <f t="shared" si="197"/>
        <v>9492.7344068571711</v>
      </c>
    </row>
    <row r="194" spans="1:61" x14ac:dyDescent="0.2">
      <c r="A194" s="37" t="s">
        <v>8</v>
      </c>
      <c r="B194" s="37" t="s">
        <v>73</v>
      </c>
      <c r="C194" s="59"/>
      <c r="D194" s="21"/>
      <c r="E194" s="55">
        <f t="shared" si="198"/>
        <v>8</v>
      </c>
      <c r="F194" s="27">
        <f t="shared" si="224"/>
        <v>11917.224556776824</v>
      </c>
      <c r="G194" s="27">
        <f t="shared" si="225"/>
        <v>595.86122783884127</v>
      </c>
      <c r="H194" s="28">
        <f t="shared" si="215"/>
        <v>25</v>
      </c>
      <c r="I194" s="27">
        <f t="shared" si="199"/>
        <v>500000</v>
      </c>
      <c r="J194" s="56">
        <f t="shared" si="181"/>
        <v>1.206</v>
      </c>
      <c r="K194" s="52">
        <f t="shared" si="182"/>
        <v>603</v>
      </c>
      <c r="L194" s="56"/>
      <c r="M194" s="96">
        <f t="shared" si="200"/>
        <v>6.1076584218043202</v>
      </c>
      <c r="N194" s="9">
        <v>0</v>
      </c>
      <c r="O194" s="30">
        <f t="shared" si="216"/>
        <v>0.9707002496233087</v>
      </c>
      <c r="P194" s="30">
        <f t="shared" si="201"/>
        <v>5.9287055546593578E-3</v>
      </c>
      <c r="Q194" s="30">
        <f t="shared" si="202"/>
        <v>0</v>
      </c>
      <c r="R194" s="30">
        <f t="shared" si="183"/>
        <v>0.96477154406864929</v>
      </c>
      <c r="S194" s="30"/>
      <c r="T194" s="52">
        <f t="shared" si="203"/>
        <v>526.60488542064502</v>
      </c>
      <c r="U194" s="52">
        <f t="shared" si="184"/>
        <v>581.75724107339556</v>
      </c>
      <c r="V194" s="19"/>
      <c r="W194" s="30"/>
      <c r="X194" s="53">
        <f t="shared" si="185"/>
        <v>11497.399136654401</v>
      </c>
      <c r="Y194" s="53">
        <f t="shared" si="186"/>
        <v>-574.86995683272016</v>
      </c>
      <c r="Z194" s="53">
        <f t="shared" si="187"/>
        <v>-24.119288601716232</v>
      </c>
      <c r="AA194" s="53">
        <f t="shared" si="204"/>
        <v>-2964.3527773296787</v>
      </c>
      <c r="AB194" s="53">
        <f t="shared" si="188"/>
        <v>7934.0571138902869</v>
      </c>
      <c r="AC194" s="53">
        <f t="shared" si="217"/>
        <v>-55.789366282132157</v>
      </c>
      <c r="AD194" s="53">
        <f t="shared" si="218"/>
        <v>939.92964110210414</v>
      </c>
      <c r="AE194" s="53">
        <f t="shared" si="189"/>
        <v>8818.1973887102577</v>
      </c>
      <c r="AF194" s="19"/>
      <c r="AG194" s="46"/>
      <c r="AH194" s="19"/>
      <c r="AI194" s="55">
        <f t="shared" si="205"/>
        <v>8</v>
      </c>
      <c r="AJ194" s="27">
        <f t="shared" si="219"/>
        <v>11917.224556776824</v>
      </c>
      <c r="AK194" s="27">
        <f t="shared" si="220"/>
        <v>595.86122783884127</v>
      </c>
      <c r="AL194" s="28">
        <f t="shared" si="221"/>
        <v>25</v>
      </c>
      <c r="AM194" s="27">
        <f t="shared" si="206"/>
        <v>500000</v>
      </c>
      <c r="AN194" s="56">
        <f t="shared" si="207"/>
        <v>1.206</v>
      </c>
      <c r="AO194" s="52">
        <f t="shared" si="190"/>
        <v>603</v>
      </c>
      <c r="AP194" s="56"/>
      <c r="AQ194" s="9">
        <f t="shared" si="208"/>
        <v>5.3052586889813549</v>
      </c>
      <c r="AR194" s="9">
        <f t="shared" si="209"/>
        <v>0</v>
      </c>
      <c r="AS194" s="30">
        <f t="shared" si="210"/>
        <v>0.97450728777611728</v>
      </c>
      <c r="AT194" s="30">
        <f t="shared" si="211"/>
        <v>5.1700132559498995E-3</v>
      </c>
      <c r="AU194" s="30">
        <f t="shared" si="212"/>
        <v>0</v>
      </c>
      <c r="AV194" s="30">
        <f t="shared" si="191"/>
        <v>0.96933727452016738</v>
      </c>
      <c r="AW194" s="30"/>
      <c r="AX194" s="52">
        <f t="shared" si="213"/>
        <v>528.67020361854361</v>
      </c>
      <c r="AY194" s="52">
        <f t="shared" si="192"/>
        <v>584.51037653566095</v>
      </c>
      <c r="AZ194" s="19"/>
      <c r="BA194" s="30"/>
      <c r="BB194" s="53">
        <f t="shared" si="193"/>
        <v>11497.399136654401</v>
      </c>
      <c r="BC194" s="53">
        <f t="shared" si="194"/>
        <v>-574.86995683272016</v>
      </c>
      <c r="BD194" s="53">
        <f t="shared" si="195"/>
        <v>-24.119288601716232</v>
      </c>
      <c r="BE194" s="53">
        <f t="shared" si="214"/>
        <v>-2585.0066279749499</v>
      </c>
      <c r="BF194" s="53">
        <f t="shared" si="196"/>
        <v>8313.4032632450162</v>
      </c>
      <c r="BG194" s="53">
        <f t="shared" si="222"/>
        <v>-55.789366282132157</v>
      </c>
      <c r="BH194" s="53">
        <f t="shared" si="223"/>
        <v>940.0991957410356</v>
      </c>
      <c r="BI194" s="53">
        <f t="shared" si="197"/>
        <v>9197.7130927039198</v>
      </c>
    </row>
    <row r="195" spans="1:61" x14ac:dyDescent="0.2">
      <c r="A195" s="21">
        <v>1</v>
      </c>
      <c r="B195" s="59">
        <f>B110</f>
        <v>0.8</v>
      </c>
      <c r="C195" s="19"/>
      <c r="D195" s="21"/>
      <c r="E195" s="55">
        <f t="shared" si="198"/>
        <v>9</v>
      </c>
      <c r="F195" s="27">
        <f t="shared" si="224"/>
        <v>11917.224556776824</v>
      </c>
      <c r="G195" s="27">
        <f t="shared" si="225"/>
        <v>595.86122783884127</v>
      </c>
      <c r="H195" s="28">
        <f t="shared" si="215"/>
        <v>25</v>
      </c>
      <c r="I195" s="27">
        <f t="shared" si="199"/>
        <v>500000</v>
      </c>
      <c r="J195" s="56">
        <f t="shared" si="181"/>
        <v>1.331</v>
      </c>
      <c r="K195" s="52">
        <f t="shared" si="182"/>
        <v>665.5</v>
      </c>
      <c r="L195" s="56"/>
      <c r="M195" s="96">
        <f t="shared" si="200"/>
        <v>6.7171775808640408</v>
      </c>
      <c r="N195" s="9">
        <v>0</v>
      </c>
      <c r="O195" s="30">
        <f t="shared" si="216"/>
        <v>0.96477154406864929</v>
      </c>
      <c r="P195" s="30">
        <f t="shared" si="201"/>
        <v>6.480541786473515E-3</v>
      </c>
      <c r="Q195" s="30">
        <f t="shared" si="202"/>
        <v>0</v>
      </c>
      <c r="R195" s="30">
        <f t="shared" si="183"/>
        <v>0.95829100228217579</v>
      </c>
      <c r="S195" s="30"/>
      <c r="T195" s="52">
        <f t="shared" si="203"/>
        <v>581.75724107339556</v>
      </c>
      <c r="U195" s="52">
        <f t="shared" si="184"/>
        <v>637.742662018788</v>
      </c>
      <c r="V195" s="19"/>
      <c r="W195" s="30"/>
      <c r="X195" s="53">
        <f t="shared" si="185"/>
        <v>11420.16906493542</v>
      </c>
      <c r="Y195" s="53">
        <f t="shared" si="186"/>
        <v>-571.00845324677107</v>
      </c>
      <c r="Z195" s="53">
        <f t="shared" si="187"/>
        <v>-23.957275057054396</v>
      </c>
      <c r="AA195" s="53">
        <f t="shared" si="204"/>
        <v>-3240.2708932367577</v>
      </c>
      <c r="AB195" s="53">
        <f t="shared" si="188"/>
        <v>7584.9324433948359</v>
      </c>
      <c r="AC195" s="53">
        <f t="shared" si="217"/>
        <v>-56.723212054830995</v>
      </c>
      <c r="AD195" s="53">
        <f t="shared" si="218"/>
        <v>938.43416048660401</v>
      </c>
      <c r="AE195" s="53">
        <f t="shared" si="189"/>
        <v>8466.6433918266084</v>
      </c>
      <c r="AF195" s="19"/>
      <c r="AG195" s="46"/>
      <c r="AH195" s="19"/>
      <c r="AI195" s="55">
        <f t="shared" si="205"/>
        <v>9</v>
      </c>
      <c r="AJ195" s="27">
        <f t="shared" si="219"/>
        <v>11917.224556776824</v>
      </c>
      <c r="AK195" s="27">
        <f t="shared" si="220"/>
        <v>595.86122783884127</v>
      </c>
      <c r="AL195" s="28">
        <f t="shared" si="221"/>
        <v>25</v>
      </c>
      <c r="AM195" s="27">
        <f t="shared" si="206"/>
        <v>500000</v>
      </c>
      <c r="AN195" s="56">
        <f t="shared" si="207"/>
        <v>1.331</v>
      </c>
      <c r="AO195" s="52">
        <f t="shared" si="190"/>
        <v>665.5</v>
      </c>
      <c r="AP195" s="56"/>
      <c r="AQ195" s="9">
        <f t="shared" si="208"/>
        <v>5.8347016590004452</v>
      </c>
      <c r="AR195" s="9">
        <f t="shared" si="209"/>
        <v>0</v>
      </c>
      <c r="AS195" s="30">
        <f t="shared" si="210"/>
        <v>0.96933727452016738</v>
      </c>
      <c r="AT195" s="30">
        <f t="shared" si="211"/>
        <v>5.6557938037737907E-3</v>
      </c>
      <c r="AU195" s="30">
        <f t="shared" si="212"/>
        <v>0</v>
      </c>
      <c r="AV195" s="30">
        <f t="shared" si="191"/>
        <v>0.96368148071639359</v>
      </c>
      <c r="AW195" s="30"/>
      <c r="AX195" s="52">
        <f t="shared" si="213"/>
        <v>584.51037653566095</v>
      </c>
      <c r="AY195" s="52">
        <f t="shared" si="192"/>
        <v>641.3300254167599</v>
      </c>
      <c r="AZ195" s="19"/>
      <c r="BA195" s="30"/>
      <c r="BB195" s="53">
        <f t="shared" si="193"/>
        <v>11420.16906493542</v>
      </c>
      <c r="BC195" s="53">
        <f t="shared" si="194"/>
        <v>-571.00845324677107</v>
      </c>
      <c r="BD195" s="53">
        <f t="shared" si="195"/>
        <v>-23.957275057054396</v>
      </c>
      <c r="BE195" s="53">
        <f t="shared" si="214"/>
        <v>-2827.8969018868952</v>
      </c>
      <c r="BF195" s="53">
        <f t="shared" si="196"/>
        <v>7997.306434744698</v>
      </c>
      <c r="BG195" s="53">
        <f t="shared" si="222"/>
        <v>-56.723212054830995</v>
      </c>
      <c r="BH195" s="53">
        <f t="shared" si="223"/>
        <v>938.66018226364031</v>
      </c>
      <c r="BI195" s="53">
        <f t="shared" si="197"/>
        <v>8879.2434049535077</v>
      </c>
    </row>
    <row r="196" spans="1:61" x14ac:dyDescent="0.2">
      <c r="A196" s="39" t="s">
        <v>74</v>
      </c>
      <c r="B196" s="59">
        <f>B111</f>
        <v>0.05</v>
      </c>
      <c r="C196" s="19"/>
      <c r="D196" s="21"/>
      <c r="E196" s="55">
        <f t="shared" si="198"/>
        <v>10</v>
      </c>
      <c r="F196" s="27">
        <f t="shared" si="224"/>
        <v>11917.224556776824</v>
      </c>
      <c r="G196" s="27">
        <f t="shared" si="225"/>
        <v>595.86122783884127</v>
      </c>
      <c r="H196" s="28">
        <f t="shared" ref="H196:H259" si="226">$B$31</f>
        <v>25</v>
      </c>
      <c r="I196" s="27">
        <f t="shared" si="199"/>
        <v>500000</v>
      </c>
      <c r="J196" s="56">
        <f t="shared" si="181"/>
        <v>1.46</v>
      </c>
      <c r="K196" s="52">
        <f t="shared" si="182"/>
        <v>730</v>
      </c>
      <c r="L196" s="56"/>
      <c r="M196" s="96">
        <f t="shared" si="200"/>
        <v>7.3785880403303681</v>
      </c>
      <c r="N196" s="9">
        <v>0</v>
      </c>
      <c r="O196" s="30">
        <f t="shared" si="216"/>
        <v>0.95829100228217579</v>
      </c>
      <c r="P196" s="30">
        <f t="shared" si="201"/>
        <v>7.0708345285954641E-3</v>
      </c>
      <c r="Q196" s="30">
        <f t="shared" si="202"/>
        <v>0</v>
      </c>
      <c r="R196" s="30">
        <f t="shared" si="183"/>
        <v>0.95122016775358031</v>
      </c>
      <c r="S196" s="30"/>
      <c r="T196" s="52">
        <f t="shared" si="203"/>
        <v>637.742662018788</v>
      </c>
      <c r="U196" s="52">
        <f t="shared" si="184"/>
        <v>694.39072246011358</v>
      </c>
      <c r="V196" s="19"/>
      <c r="W196" s="30"/>
      <c r="X196" s="53">
        <f t="shared" si="185"/>
        <v>11335.904342054337</v>
      </c>
      <c r="Y196" s="53">
        <f t="shared" si="186"/>
        <v>-566.79521710271695</v>
      </c>
      <c r="Z196" s="53">
        <f t="shared" si="187"/>
        <v>-23.780504193839509</v>
      </c>
      <c r="AA196" s="53">
        <f t="shared" si="204"/>
        <v>-3535.4172642977319</v>
      </c>
      <c r="AB196" s="53">
        <f t="shared" si="188"/>
        <v>7209.9113564600484</v>
      </c>
      <c r="AC196" s="53">
        <f t="shared" si="217"/>
        <v>-57.496969088302265</v>
      </c>
      <c r="AD196" s="53">
        <f t="shared" si="218"/>
        <v>936.45842953146177</v>
      </c>
      <c r="AE196" s="53">
        <f t="shared" si="189"/>
        <v>8088.8728169032074</v>
      </c>
      <c r="AF196" s="19"/>
      <c r="AG196" s="46"/>
      <c r="AH196" s="19"/>
      <c r="AI196" s="55">
        <f t="shared" si="205"/>
        <v>10</v>
      </c>
      <c r="AJ196" s="27">
        <f t="shared" si="219"/>
        <v>11917.224556776824</v>
      </c>
      <c r="AK196" s="27">
        <f t="shared" si="220"/>
        <v>595.86122783884127</v>
      </c>
      <c r="AL196" s="28">
        <f t="shared" si="221"/>
        <v>25</v>
      </c>
      <c r="AM196" s="27">
        <f t="shared" si="206"/>
        <v>500000</v>
      </c>
      <c r="AN196" s="56">
        <f t="shared" si="207"/>
        <v>1.46</v>
      </c>
      <c r="AO196" s="52">
        <f t="shared" si="190"/>
        <v>730</v>
      </c>
      <c r="AP196" s="56"/>
      <c r="AQ196" s="9">
        <f t="shared" si="208"/>
        <v>6.4092186579439243</v>
      </c>
      <c r="AR196" s="9">
        <f t="shared" si="209"/>
        <v>0</v>
      </c>
      <c r="AS196" s="30">
        <f t="shared" si="210"/>
        <v>0.96368148071639359</v>
      </c>
      <c r="AT196" s="30">
        <f t="shared" si="211"/>
        <v>6.1764453265225382E-3</v>
      </c>
      <c r="AU196" s="30">
        <f t="shared" si="212"/>
        <v>0</v>
      </c>
      <c r="AV196" s="30">
        <f t="shared" si="191"/>
        <v>0.95750503538987108</v>
      </c>
      <c r="AW196" s="30"/>
      <c r="AX196" s="52">
        <f t="shared" si="213"/>
        <v>641.3300254167599</v>
      </c>
      <c r="AY196" s="52">
        <f t="shared" si="192"/>
        <v>698.97867583460584</v>
      </c>
      <c r="AZ196" s="19"/>
      <c r="BA196" s="30"/>
      <c r="BB196" s="53">
        <f t="shared" si="193"/>
        <v>11335.904342054337</v>
      </c>
      <c r="BC196" s="53">
        <f t="shared" si="194"/>
        <v>-566.79521710271695</v>
      </c>
      <c r="BD196" s="53">
        <f t="shared" si="195"/>
        <v>-23.780504193839509</v>
      </c>
      <c r="BE196" s="53">
        <f t="shared" si="214"/>
        <v>-3088.2226632612692</v>
      </c>
      <c r="BF196" s="53">
        <f t="shared" si="196"/>
        <v>7657.1059574965111</v>
      </c>
      <c r="BG196" s="53">
        <f t="shared" si="222"/>
        <v>-57.496969088302265</v>
      </c>
      <c r="BH196" s="53">
        <f t="shared" si="223"/>
        <v>936.75293819665376</v>
      </c>
      <c r="BI196" s="53">
        <f t="shared" si="197"/>
        <v>8536.3619266048627</v>
      </c>
    </row>
    <row r="197" spans="1:61" x14ac:dyDescent="0.2">
      <c r="A197" s="19"/>
      <c r="B197" s="19"/>
      <c r="C197" s="19"/>
      <c r="D197" s="21"/>
      <c r="E197" s="55">
        <f t="shared" si="198"/>
        <v>11</v>
      </c>
      <c r="F197" s="27">
        <f t="shared" si="224"/>
        <v>11917.224556776824</v>
      </c>
      <c r="G197" s="27">
        <f t="shared" si="225"/>
        <v>595.86122783884127</v>
      </c>
      <c r="H197" s="28">
        <f t="shared" si="226"/>
        <v>25</v>
      </c>
      <c r="I197" s="27">
        <f t="shared" si="199"/>
        <v>500000</v>
      </c>
      <c r="J197" s="56">
        <f t="shared" si="181"/>
        <v>1.5940000000000001</v>
      </c>
      <c r="K197" s="52">
        <f t="shared" si="182"/>
        <v>797</v>
      </c>
      <c r="L197" s="28"/>
      <c r="M197" s="96">
        <f t="shared" si="200"/>
        <v>8.0967593767471424</v>
      </c>
      <c r="N197" s="9">
        <v>0</v>
      </c>
      <c r="O197" s="30">
        <f t="shared" si="216"/>
        <v>0.95122016775358031</v>
      </c>
      <c r="P197" s="30">
        <f t="shared" si="201"/>
        <v>7.7018008126097911E-3</v>
      </c>
      <c r="Q197" s="30">
        <f t="shared" si="202"/>
        <v>0</v>
      </c>
      <c r="R197" s="30">
        <f t="shared" si="183"/>
        <v>0.94351836694097058</v>
      </c>
      <c r="S197" s="28"/>
      <c r="T197" s="52">
        <f t="shared" si="203"/>
        <v>694.39072246011358</v>
      </c>
      <c r="U197" s="52">
        <f t="shared" si="184"/>
        <v>751.98413845195353</v>
      </c>
      <c r="V197" s="19"/>
      <c r="W197" s="28"/>
      <c r="X197" s="53">
        <f t="shared" si="185"/>
        <v>11244.120252278901</v>
      </c>
      <c r="Y197" s="53">
        <f t="shared" si="186"/>
        <v>-562.20601261394506</v>
      </c>
      <c r="Z197" s="53">
        <f t="shared" si="187"/>
        <v>-23.587959173524265</v>
      </c>
      <c r="AA197" s="53">
        <f t="shared" si="204"/>
        <v>-3850.9004063048956</v>
      </c>
      <c r="AB197" s="53">
        <f t="shared" si="188"/>
        <v>6807.4258741865342</v>
      </c>
      <c r="AC197" s="53">
        <f t="shared" si="217"/>
        <v>-58.570042033615159</v>
      </c>
      <c r="AD197" s="53">
        <f t="shared" si="218"/>
        <v>933.95065331449416</v>
      </c>
      <c r="AE197" s="53">
        <f t="shared" si="189"/>
        <v>7682.806485467413</v>
      </c>
      <c r="AF197" s="19"/>
      <c r="AG197" s="46"/>
      <c r="AH197" s="19"/>
      <c r="AI197" s="55">
        <f t="shared" si="205"/>
        <v>11</v>
      </c>
      <c r="AJ197" s="27">
        <f t="shared" si="219"/>
        <v>11917.224556776824</v>
      </c>
      <c r="AK197" s="27">
        <f t="shared" si="220"/>
        <v>595.86122783884127</v>
      </c>
      <c r="AL197" s="28">
        <f t="shared" si="221"/>
        <v>25</v>
      </c>
      <c r="AM197" s="27">
        <f t="shared" si="206"/>
        <v>500000</v>
      </c>
      <c r="AN197" s="56">
        <f t="shared" si="207"/>
        <v>1.5940000000000001</v>
      </c>
      <c r="AO197" s="52">
        <f t="shared" si="190"/>
        <v>797</v>
      </c>
      <c r="AP197" s="28"/>
      <c r="AQ197" s="9">
        <f t="shared" si="208"/>
        <v>7.0330395168676088</v>
      </c>
      <c r="AR197" s="9">
        <f t="shared" si="209"/>
        <v>0</v>
      </c>
      <c r="AS197" s="30">
        <f t="shared" si="210"/>
        <v>0.95750503538987108</v>
      </c>
      <c r="AT197" s="30">
        <f t="shared" si="211"/>
        <v>6.7341707514966811E-3</v>
      </c>
      <c r="AU197" s="30">
        <f t="shared" si="212"/>
        <v>0</v>
      </c>
      <c r="AV197" s="30">
        <f t="shared" si="191"/>
        <v>0.95077086463837446</v>
      </c>
      <c r="AW197" s="28"/>
      <c r="AX197" s="52">
        <f t="shared" si="213"/>
        <v>698.97867583460584</v>
      </c>
      <c r="AY197" s="52">
        <f t="shared" si="192"/>
        <v>757.76437911678443</v>
      </c>
      <c r="AZ197" s="19"/>
      <c r="BA197" s="28"/>
      <c r="BB197" s="53">
        <f t="shared" si="193"/>
        <v>11244.120252278901</v>
      </c>
      <c r="BC197" s="53">
        <f t="shared" si="194"/>
        <v>-562.20601261394506</v>
      </c>
      <c r="BD197" s="53">
        <f t="shared" si="195"/>
        <v>-23.587959173524265</v>
      </c>
      <c r="BE197" s="53">
        <f t="shared" si="214"/>
        <v>-3367.0853757483405</v>
      </c>
      <c r="BF197" s="53">
        <f t="shared" si="196"/>
        <v>7291.2409047430901</v>
      </c>
      <c r="BG197" s="53">
        <f t="shared" si="222"/>
        <v>-58.570042033615159</v>
      </c>
      <c r="BH197" s="53">
        <f t="shared" si="223"/>
        <v>934.32730654818897</v>
      </c>
      <c r="BI197" s="53">
        <f t="shared" si="197"/>
        <v>8166.9981692576639</v>
      </c>
    </row>
    <row r="198" spans="1:61" x14ac:dyDescent="0.2">
      <c r="A198" s="220" t="s">
        <v>75</v>
      </c>
      <c r="B198" s="220"/>
      <c r="C198" s="19"/>
      <c r="D198" s="21"/>
      <c r="E198" s="55">
        <f t="shared" si="198"/>
        <v>12</v>
      </c>
      <c r="F198" s="27">
        <f t="shared" si="224"/>
        <v>11917.224556776824</v>
      </c>
      <c r="G198" s="27">
        <f t="shared" si="225"/>
        <v>595.86122783884127</v>
      </c>
      <c r="H198" s="28">
        <f t="shared" si="226"/>
        <v>25</v>
      </c>
      <c r="I198" s="27">
        <f t="shared" si="199"/>
        <v>500000</v>
      </c>
      <c r="J198" s="56">
        <f t="shared" si="181"/>
        <v>1.7330000000000001</v>
      </c>
      <c r="K198" s="52">
        <f t="shared" si="182"/>
        <v>866.5</v>
      </c>
      <c r="L198" s="28"/>
      <c r="M198" s="96">
        <f t="shared" si="200"/>
        <v>8.8814451469123252</v>
      </c>
      <c r="N198" s="9">
        <v>0</v>
      </c>
      <c r="O198" s="30">
        <f t="shared" si="216"/>
        <v>0.94351836694097058</v>
      </c>
      <c r="P198" s="30">
        <f t="shared" si="201"/>
        <v>8.3798066210905246E-3</v>
      </c>
      <c r="Q198" s="30">
        <f t="shared" si="202"/>
        <v>0</v>
      </c>
      <c r="R198" s="30">
        <f t="shared" si="183"/>
        <v>0.93513856031988007</v>
      </c>
      <c r="S198" s="28"/>
      <c r="T198" s="52">
        <f t="shared" si="203"/>
        <v>751.98413845195353</v>
      </c>
      <c r="U198" s="52">
        <f t="shared" si="184"/>
        <v>810.29756251717606</v>
      </c>
      <c r="V198" s="19"/>
      <c r="W198" s="19"/>
      <c r="X198" s="53">
        <f t="shared" si="185"/>
        <v>11144.256215033</v>
      </c>
      <c r="Y198" s="53">
        <f t="shared" si="186"/>
        <v>-557.21281075165007</v>
      </c>
      <c r="Z198" s="53">
        <f t="shared" si="187"/>
        <v>-23.378464007997003</v>
      </c>
      <c r="AA198" s="53">
        <f t="shared" si="204"/>
        <v>-4189.9033105452627</v>
      </c>
      <c r="AB198" s="53">
        <f t="shared" si="188"/>
        <v>6373.7616297280902</v>
      </c>
      <c r="AC198" s="53">
        <f t="shared" si="217"/>
        <v>-59.436191254747527</v>
      </c>
      <c r="AD198" s="53">
        <f t="shared" si="218"/>
        <v>930.89032130768464</v>
      </c>
      <c r="AE198" s="53">
        <f t="shared" si="189"/>
        <v>7245.2157597810274</v>
      </c>
      <c r="AF198" s="19"/>
      <c r="AG198" s="46"/>
      <c r="AH198" s="19"/>
      <c r="AI198" s="55">
        <f t="shared" si="205"/>
        <v>12</v>
      </c>
      <c r="AJ198" s="27">
        <f t="shared" si="219"/>
        <v>11917.224556776824</v>
      </c>
      <c r="AK198" s="27">
        <f t="shared" si="220"/>
        <v>595.86122783884127</v>
      </c>
      <c r="AL198" s="28">
        <f t="shared" si="221"/>
        <v>25</v>
      </c>
      <c r="AM198" s="27">
        <f t="shared" si="206"/>
        <v>500000</v>
      </c>
      <c r="AN198" s="56">
        <f t="shared" si="207"/>
        <v>1.7330000000000001</v>
      </c>
      <c r="AO198" s="52">
        <f t="shared" si="190"/>
        <v>866.5</v>
      </c>
      <c r="AP198" s="28"/>
      <c r="AQ198" s="9">
        <f t="shared" si="208"/>
        <v>7.71463640929157</v>
      </c>
      <c r="AR198" s="9">
        <f t="shared" si="209"/>
        <v>0</v>
      </c>
      <c r="AS198" s="30">
        <f t="shared" si="210"/>
        <v>0.95077086463837446</v>
      </c>
      <c r="AT198" s="30">
        <f t="shared" si="211"/>
        <v>7.3348515292328302E-3</v>
      </c>
      <c r="AU198" s="30">
        <f t="shared" si="212"/>
        <v>0</v>
      </c>
      <c r="AV198" s="30">
        <f t="shared" si="191"/>
        <v>0.9434360131091416</v>
      </c>
      <c r="AW198" s="28"/>
      <c r="AX198" s="52">
        <f t="shared" si="213"/>
        <v>757.76437911678443</v>
      </c>
      <c r="AY198" s="52">
        <f t="shared" si="192"/>
        <v>817.48730535907123</v>
      </c>
      <c r="AZ198" s="19"/>
      <c r="BA198" s="19"/>
      <c r="BB198" s="53">
        <f t="shared" si="193"/>
        <v>11144.256215033</v>
      </c>
      <c r="BC198" s="53">
        <f t="shared" si="194"/>
        <v>-557.21281075165007</v>
      </c>
      <c r="BD198" s="53">
        <f t="shared" si="195"/>
        <v>-23.378464007997003</v>
      </c>
      <c r="BE198" s="53">
        <f t="shared" si="214"/>
        <v>-3667.4257646164151</v>
      </c>
      <c r="BF198" s="53">
        <f t="shared" si="196"/>
        <v>6896.2391756569377</v>
      </c>
      <c r="BG198" s="53">
        <f t="shared" si="222"/>
        <v>-59.436191254747527</v>
      </c>
      <c r="BH198" s="53">
        <f t="shared" si="223"/>
        <v>931.36485671818969</v>
      </c>
      <c r="BI198" s="53">
        <f t="shared" si="197"/>
        <v>7768.1678411203802</v>
      </c>
    </row>
    <row r="199" spans="1:61" x14ac:dyDescent="0.2">
      <c r="A199" s="37" t="s">
        <v>8</v>
      </c>
      <c r="B199" s="37" t="s">
        <v>76</v>
      </c>
      <c r="C199" s="37" t="s">
        <v>77</v>
      </c>
      <c r="D199" s="21"/>
      <c r="E199" s="55">
        <f t="shared" si="198"/>
        <v>13</v>
      </c>
      <c r="F199" s="27">
        <f t="shared" si="224"/>
        <v>11917.224556776824</v>
      </c>
      <c r="G199" s="27">
        <f t="shared" si="225"/>
        <v>595.86122783884127</v>
      </c>
      <c r="H199" s="28">
        <f t="shared" si="226"/>
        <v>25</v>
      </c>
      <c r="I199" s="27">
        <f t="shared" si="199"/>
        <v>500000</v>
      </c>
      <c r="J199" s="56">
        <f t="shared" si="181"/>
        <v>1.8759999999999999</v>
      </c>
      <c r="K199" s="52">
        <f t="shared" si="182"/>
        <v>938</v>
      </c>
      <c r="L199" s="28"/>
      <c r="M199" s="96">
        <f t="shared" si="200"/>
        <v>9.7383085751715388</v>
      </c>
      <c r="N199" s="9">
        <v>0</v>
      </c>
      <c r="O199" s="30">
        <f t="shared" si="216"/>
        <v>0.93513856031988007</v>
      </c>
      <c r="P199" s="30">
        <f t="shared" si="201"/>
        <v>9.1066678609366559E-3</v>
      </c>
      <c r="Q199" s="30">
        <f t="shared" si="202"/>
        <v>0</v>
      </c>
      <c r="R199" s="30">
        <f t="shared" si="183"/>
        <v>0.92603189245894346</v>
      </c>
      <c r="S199" s="28"/>
      <c r="T199" s="52">
        <f t="shared" si="203"/>
        <v>810.29756251717606</v>
      </c>
      <c r="U199" s="52">
        <f t="shared" si="184"/>
        <v>868.61791512648892</v>
      </c>
      <c r="V199" s="19"/>
      <c r="W199" s="19"/>
      <c r="X199" s="53">
        <f t="shared" si="185"/>
        <v>11035.730009170236</v>
      </c>
      <c r="Y199" s="53">
        <f t="shared" si="186"/>
        <v>-551.78650045851191</v>
      </c>
      <c r="Z199" s="53">
        <f t="shared" si="187"/>
        <v>-23.150797311473585</v>
      </c>
      <c r="AA199" s="53">
        <f t="shared" si="204"/>
        <v>-4553.3339304683277</v>
      </c>
      <c r="AB199" s="53">
        <f t="shared" si="188"/>
        <v>5907.4587809319228</v>
      </c>
      <c r="AC199" s="53">
        <f t="shared" si="217"/>
        <v>-59.601304625696457</v>
      </c>
      <c r="AD199" s="53">
        <f t="shared" si="218"/>
        <v>927.21352515458875</v>
      </c>
      <c r="AE199" s="53">
        <f t="shared" si="189"/>
        <v>6775.0710014608148</v>
      </c>
      <c r="AF199" s="19"/>
      <c r="AG199" s="46"/>
      <c r="AH199" s="19"/>
      <c r="AI199" s="55">
        <f t="shared" si="205"/>
        <v>13</v>
      </c>
      <c r="AJ199" s="27">
        <f t="shared" si="219"/>
        <v>11917.224556776824</v>
      </c>
      <c r="AK199" s="27">
        <f t="shared" si="220"/>
        <v>595.86122783884127</v>
      </c>
      <c r="AL199" s="28">
        <f t="shared" si="221"/>
        <v>25</v>
      </c>
      <c r="AM199" s="27">
        <f t="shared" si="206"/>
        <v>500000</v>
      </c>
      <c r="AN199" s="56">
        <f t="shared" si="207"/>
        <v>1.8759999999999999</v>
      </c>
      <c r="AO199" s="52">
        <f t="shared" si="190"/>
        <v>938</v>
      </c>
      <c r="AP199" s="28"/>
      <c r="AQ199" s="9">
        <f t="shared" si="208"/>
        <v>8.4589285477998004</v>
      </c>
      <c r="AR199" s="9">
        <f t="shared" si="209"/>
        <v>0</v>
      </c>
      <c r="AS199" s="30">
        <f t="shared" si="210"/>
        <v>0.9434360131091416</v>
      </c>
      <c r="AT199" s="30">
        <f t="shared" si="211"/>
        <v>7.9804578243113447E-3</v>
      </c>
      <c r="AU199" s="30">
        <f t="shared" si="212"/>
        <v>0</v>
      </c>
      <c r="AV199" s="30">
        <f t="shared" si="191"/>
        <v>0.93545555528483026</v>
      </c>
      <c r="AW199" s="28"/>
      <c r="AX199" s="52">
        <f t="shared" si="213"/>
        <v>817.48730535907123</v>
      </c>
      <c r="AY199" s="52">
        <f t="shared" si="192"/>
        <v>877.4573108571708</v>
      </c>
      <c r="AZ199" s="19"/>
      <c r="BA199" s="19"/>
      <c r="BB199" s="53">
        <f t="shared" si="193"/>
        <v>11035.730009170236</v>
      </c>
      <c r="BC199" s="53">
        <f t="shared" si="194"/>
        <v>-551.78650045851191</v>
      </c>
      <c r="BD199" s="53">
        <f t="shared" si="195"/>
        <v>-23.150797311473585</v>
      </c>
      <c r="BE199" s="53">
        <f t="shared" si="214"/>
        <v>-3990.2289121556723</v>
      </c>
      <c r="BF199" s="53">
        <f t="shared" si="196"/>
        <v>6470.5637992445781</v>
      </c>
      <c r="BG199" s="53">
        <f t="shared" si="222"/>
        <v>-59.601304625696457</v>
      </c>
      <c r="BH199" s="53">
        <f t="shared" si="223"/>
        <v>927.80377524428877</v>
      </c>
      <c r="BI199" s="53">
        <f t="shared" si="197"/>
        <v>7338.7662698631702</v>
      </c>
    </row>
    <row r="200" spans="1:61" x14ac:dyDescent="0.2">
      <c r="A200" s="21">
        <v>1</v>
      </c>
      <c r="B200" s="60">
        <f>B115</f>
        <v>200</v>
      </c>
      <c r="C200" s="60">
        <f>C115</f>
        <v>256</v>
      </c>
      <c r="D200" s="21"/>
      <c r="E200" s="55">
        <f t="shared" si="198"/>
        <v>14</v>
      </c>
      <c r="F200" s="27">
        <f t="shared" si="224"/>
        <v>11917.224556776824</v>
      </c>
      <c r="G200" s="27">
        <f t="shared" si="225"/>
        <v>595.86122783884127</v>
      </c>
      <c r="H200" s="28">
        <f t="shared" si="226"/>
        <v>25</v>
      </c>
      <c r="I200" s="27">
        <f t="shared" si="199"/>
        <v>500000</v>
      </c>
      <c r="J200" s="56">
        <f t="shared" si="181"/>
        <v>2.024</v>
      </c>
      <c r="K200" s="52">
        <f t="shared" si="182"/>
        <v>1012</v>
      </c>
      <c r="L200" s="28"/>
      <c r="M200" s="96">
        <f t="shared" si="200"/>
        <v>10.671629264777636</v>
      </c>
      <c r="N200" s="9">
        <v>0</v>
      </c>
      <c r="O200" s="30">
        <f t="shared" si="216"/>
        <v>0.92603189245894346</v>
      </c>
      <c r="P200" s="30">
        <f t="shared" si="201"/>
        <v>9.8822690436822774E-3</v>
      </c>
      <c r="Q200" s="30">
        <f t="shared" si="202"/>
        <v>0</v>
      </c>
      <c r="R200" s="30">
        <f t="shared" si="183"/>
        <v>0.91614962341526118</v>
      </c>
      <c r="S200" s="28"/>
      <c r="T200" s="52">
        <f t="shared" si="203"/>
        <v>868.61791512648892</v>
      </c>
      <c r="U200" s="52">
        <f t="shared" si="184"/>
        <v>927.14341889624427</v>
      </c>
      <c r="V200" s="19"/>
      <c r="W200" s="19"/>
      <c r="X200" s="53">
        <f t="shared" si="185"/>
        <v>10917.960789846191</v>
      </c>
      <c r="Y200" s="53">
        <f t="shared" si="186"/>
        <v>-545.89803949230952</v>
      </c>
      <c r="Z200" s="53">
        <f t="shared" si="187"/>
        <v>-22.903740585381531</v>
      </c>
      <c r="AA200" s="53">
        <f t="shared" si="204"/>
        <v>-4941.1345218411388</v>
      </c>
      <c r="AB200" s="53">
        <f t="shared" si="188"/>
        <v>5408.0244879273614</v>
      </c>
      <c r="AC200" s="53">
        <f t="shared" si="217"/>
        <v>-59.984305588403288</v>
      </c>
      <c r="AD200" s="53">
        <f t="shared" si="218"/>
        <v>922.81642292261017</v>
      </c>
      <c r="AE200" s="53">
        <f t="shared" si="189"/>
        <v>6270.8566052615688</v>
      </c>
      <c r="AF200" s="19"/>
      <c r="AG200" s="46"/>
      <c r="AH200" s="19"/>
      <c r="AI200" s="55">
        <f t="shared" si="205"/>
        <v>14</v>
      </c>
      <c r="AJ200" s="27">
        <f t="shared" si="219"/>
        <v>11917.224556776824</v>
      </c>
      <c r="AK200" s="27">
        <f t="shared" si="220"/>
        <v>595.86122783884127</v>
      </c>
      <c r="AL200" s="28">
        <f t="shared" si="221"/>
        <v>25</v>
      </c>
      <c r="AM200" s="27">
        <f t="shared" si="206"/>
        <v>500000</v>
      </c>
      <c r="AN200" s="56">
        <f t="shared" si="207"/>
        <v>2.024</v>
      </c>
      <c r="AO200" s="52">
        <f t="shared" si="190"/>
        <v>1012</v>
      </c>
      <c r="AP200" s="28"/>
      <c r="AQ200" s="9">
        <f t="shared" si="208"/>
        <v>9.2696332984882073</v>
      </c>
      <c r="AR200" s="9">
        <f t="shared" si="209"/>
        <v>0</v>
      </c>
      <c r="AS200" s="30">
        <f t="shared" si="210"/>
        <v>0.93545555528483026</v>
      </c>
      <c r="AT200" s="30">
        <f t="shared" si="211"/>
        <v>8.671329964524039E-3</v>
      </c>
      <c r="AU200" s="30">
        <f t="shared" si="212"/>
        <v>0</v>
      </c>
      <c r="AV200" s="30">
        <f t="shared" si="191"/>
        <v>0.92678422532030624</v>
      </c>
      <c r="AW200" s="28"/>
      <c r="AX200" s="52">
        <f t="shared" si="213"/>
        <v>877.4573108571708</v>
      </c>
      <c r="AY200" s="52">
        <f t="shared" si="192"/>
        <v>937.90563602414989</v>
      </c>
      <c r="AZ200" s="19"/>
      <c r="BA200" s="19"/>
      <c r="BB200" s="53">
        <f t="shared" si="193"/>
        <v>10917.960789846191</v>
      </c>
      <c r="BC200" s="53">
        <f t="shared" si="194"/>
        <v>-545.89803949230952</v>
      </c>
      <c r="BD200" s="53">
        <f t="shared" si="195"/>
        <v>-22.903740585381531</v>
      </c>
      <c r="BE200" s="53">
        <f t="shared" si="214"/>
        <v>-4335.6649822620193</v>
      </c>
      <c r="BF200" s="53">
        <f t="shared" si="196"/>
        <v>6013.494027506481</v>
      </c>
      <c r="BG200" s="53">
        <f t="shared" si="222"/>
        <v>-59.984305588403288</v>
      </c>
      <c r="BH200" s="53">
        <f t="shared" si="223"/>
        <v>923.54210313644592</v>
      </c>
      <c r="BI200" s="53">
        <f t="shared" si="197"/>
        <v>6877.0518250545238</v>
      </c>
    </row>
    <row r="201" spans="1:61" x14ac:dyDescent="0.2">
      <c r="A201" s="39" t="s">
        <v>74</v>
      </c>
      <c r="B201" s="60">
        <f>B116</f>
        <v>25</v>
      </c>
      <c r="C201" s="60">
        <f>C116</f>
        <v>25</v>
      </c>
      <c r="D201" s="21"/>
      <c r="E201" s="55">
        <f t="shared" si="198"/>
        <v>15</v>
      </c>
      <c r="F201" s="27">
        <f t="shared" si="224"/>
        <v>11917.224556776824</v>
      </c>
      <c r="G201" s="27">
        <f t="shared" si="225"/>
        <v>595.86122783884127</v>
      </c>
      <c r="H201" s="28">
        <f t="shared" si="226"/>
        <v>25</v>
      </c>
      <c r="I201" s="27">
        <f t="shared" si="199"/>
        <v>500000</v>
      </c>
      <c r="J201" s="56">
        <f t="shared" si="181"/>
        <v>2.1760000000000002</v>
      </c>
      <c r="K201" s="52">
        <f t="shared" si="182"/>
        <v>1088</v>
      </c>
      <c r="L201" s="28"/>
      <c r="M201" s="96">
        <f t="shared" si="200"/>
        <v>11.692399199466328</v>
      </c>
      <c r="N201" s="9">
        <v>0</v>
      </c>
      <c r="O201" s="30">
        <f t="shared" si="216"/>
        <v>0.91614962341526118</v>
      </c>
      <c r="P201" s="30">
        <f t="shared" si="201"/>
        <v>1.0711987123411978E-2</v>
      </c>
      <c r="Q201" s="30">
        <f t="shared" si="202"/>
        <v>0</v>
      </c>
      <c r="R201" s="30">
        <f t="shared" si="183"/>
        <v>0.90543763629184926</v>
      </c>
      <c r="S201" s="28"/>
      <c r="T201" s="52">
        <f t="shared" si="203"/>
        <v>927.14341889624427</v>
      </c>
      <c r="U201" s="52">
        <f t="shared" si="184"/>
        <v>985.11614828553195</v>
      </c>
      <c r="V201" s="19"/>
      <c r="W201" s="19"/>
      <c r="X201" s="53">
        <f t="shared" si="185"/>
        <v>10790.303633847188</v>
      </c>
      <c r="Y201" s="53">
        <f t="shared" si="186"/>
        <v>-539.51518169235953</v>
      </c>
      <c r="Z201" s="53">
        <f t="shared" si="187"/>
        <v>-22.635940907296231</v>
      </c>
      <c r="AA201" s="53">
        <f t="shared" si="204"/>
        <v>-5355.9935617059891</v>
      </c>
      <c r="AB201" s="53">
        <f t="shared" si="188"/>
        <v>4872.1589495415446</v>
      </c>
      <c r="AC201" s="53">
        <f t="shared" si="217"/>
        <v>-59.626515107353512</v>
      </c>
      <c r="AD201" s="53">
        <f t="shared" si="218"/>
        <v>917.6649895049012</v>
      </c>
      <c r="AE201" s="53">
        <f t="shared" si="189"/>
        <v>5730.197423939092</v>
      </c>
      <c r="AF201" s="19"/>
      <c r="AG201" s="46"/>
      <c r="AH201" s="19"/>
      <c r="AI201" s="55">
        <f t="shared" si="205"/>
        <v>15</v>
      </c>
      <c r="AJ201" s="27">
        <f t="shared" si="219"/>
        <v>11917.224556776824</v>
      </c>
      <c r="AK201" s="27">
        <f t="shared" si="220"/>
        <v>595.86122783884127</v>
      </c>
      <c r="AL201" s="28">
        <f t="shared" si="221"/>
        <v>25</v>
      </c>
      <c r="AM201" s="27">
        <f t="shared" si="206"/>
        <v>500000</v>
      </c>
      <c r="AN201" s="56">
        <f t="shared" si="207"/>
        <v>2.1760000000000002</v>
      </c>
      <c r="AO201" s="52">
        <f t="shared" si="190"/>
        <v>1088</v>
      </c>
      <c r="AP201" s="28"/>
      <c r="AQ201" s="9">
        <f t="shared" si="208"/>
        <v>10.156298562237238</v>
      </c>
      <c r="AR201" s="9">
        <f t="shared" si="209"/>
        <v>0</v>
      </c>
      <c r="AS201" s="30">
        <f t="shared" si="210"/>
        <v>0.92678422532030624</v>
      </c>
      <c r="AT201" s="30">
        <f t="shared" si="211"/>
        <v>9.4126972951247782E-3</v>
      </c>
      <c r="AU201" s="30">
        <f t="shared" si="212"/>
        <v>0</v>
      </c>
      <c r="AV201" s="30">
        <f t="shared" si="191"/>
        <v>0.91737152802518152</v>
      </c>
      <c r="AW201" s="28"/>
      <c r="AX201" s="52">
        <f t="shared" si="213"/>
        <v>937.90563602414989</v>
      </c>
      <c r="AY201" s="52">
        <f t="shared" si="192"/>
        <v>998.10022249139752</v>
      </c>
      <c r="AZ201" s="19"/>
      <c r="BA201" s="19"/>
      <c r="BB201" s="53">
        <f t="shared" si="193"/>
        <v>10790.303633847188</v>
      </c>
      <c r="BC201" s="53">
        <f t="shared" si="194"/>
        <v>-539.51518169235953</v>
      </c>
      <c r="BD201" s="53">
        <f t="shared" si="195"/>
        <v>-22.635940907296231</v>
      </c>
      <c r="BE201" s="53">
        <f t="shared" si="214"/>
        <v>-4706.3486475623895</v>
      </c>
      <c r="BF201" s="53">
        <f t="shared" si="196"/>
        <v>5521.8038636851443</v>
      </c>
      <c r="BG201" s="53">
        <f t="shared" si="222"/>
        <v>-59.626515107353512</v>
      </c>
      <c r="BH201" s="53">
        <f t="shared" si="223"/>
        <v>918.5485259212669</v>
      </c>
      <c r="BI201" s="53">
        <f t="shared" si="197"/>
        <v>6380.7258744990577</v>
      </c>
    </row>
    <row r="202" spans="1:61" x14ac:dyDescent="0.2">
      <c r="A202" s="19"/>
      <c r="B202" s="19"/>
      <c r="C202" s="19"/>
      <c r="D202" s="21"/>
      <c r="E202" s="55">
        <f t="shared" si="198"/>
        <v>16</v>
      </c>
      <c r="F202" s="27">
        <f t="shared" si="224"/>
        <v>11917.224556776824</v>
      </c>
      <c r="G202" s="27">
        <f t="shared" si="225"/>
        <v>595.86122783884127</v>
      </c>
      <c r="H202" s="28">
        <f t="shared" si="226"/>
        <v>25</v>
      </c>
      <c r="I202" s="27">
        <f t="shared" si="199"/>
        <v>500000</v>
      </c>
      <c r="J202" s="56">
        <f t="shared" si="181"/>
        <v>2.3340000000000001</v>
      </c>
      <c r="K202" s="52">
        <f t="shared" si="182"/>
        <v>1167</v>
      </c>
      <c r="L202" s="28"/>
      <c r="M202" s="96">
        <f t="shared" si="200"/>
        <v>12.807475417484119</v>
      </c>
      <c r="N202" s="9">
        <v>0</v>
      </c>
      <c r="O202" s="30">
        <f t="shared" si="216"/>
        <v>0.90543763629184926</v>
      </c>
      <c r="P202" s="30">
        <f t="shared" si="201"/>
        <v>1.1596370268872785E-2</v>
      </c>
      <c r="Q202" s="30">
        <f t="shared" si="202"/>
        <v>0</v>
      </c>
      <c r="R202" s="30">
        <f t="shared" si="183"/>
        <v>0.89384126602297642</v>
      </c>
      <c r="S202" s="28"/>
      <c r="T202" s="52">
        <f t="shared" si="203"/>
        <v>985.11614828553195</v>
      </c>
      <c r="U202" s="52">
        <f t="shared" si="184"/>
        <v>1043.1127574488135</v>
      </c>
      <c r="V202" s="19"/>
      <c r="W202" s="19"/>
      <c r="X202" s="53">
        <f t="shared" si="185"/>
        <v>10652.107085309501</v>
      </c>
      <c r="Y202" s="53">
        <f t="shared" si="186"/>
        <v>-532.60535426547506</v>
      </c>
      <c r="Z202" s="53">
        <f t="shared" si="187"/>
        <v>-22.34603165057441</v>
      </c>
      <c r="AA202" s="53">
        <f t="shared" si="204"/>
        <v>-5798.1851344363922</v>
      </c>
      <c r="AB202" s="53">
        <f t="shared" si="188"/>
        <v>4298.9705649570578</v>
      </c>
      <c r="AC202" s="53">
        <f t="shared" si="217"/>
        <v>-59.87493127678389</v>
      </c>
      <c r="AD202" s="53">
        <f t="shared" si="218"/>
        <v>911.64619423760075</v>
      </c>
      <c r="AE202" s="53">
        <f t="shared" si="189"/>
        <v>5150.7418279178746</v>
      </c>
      <c r="AF202" s="19"/>
      <c r="AG202" s="46"/>
      <c r="AH202" s="19"/>
      <c r="AI202" s="55">
        <f t="shared" si="205"/>
        <v>16</v>
      </c>
      <c r="AJ202" s="27">
        <f t="shared" si="219"/>
        <v>11917.224556776824</v>
      </c>
      <c r="AK202" s="27">
        <f t="shared" si="220"/>
        <v>595.86122783884127</v>
      </c>
      <c r="AL202" s="28">
        <f t="shared" si="221"/>
        <v>25</v>
      </c>
      <c r="AM202" s="27">
        <f t="shared" si="206"/>
        <v>500000</v>
      </c>
      <c r="AN202" s="56">
        <f t="shared" si="207"/>
        <v>2.3340000000000001</v>
      </c>
      <c r="AO202" s="52">
        <f t="shared" si="190"/>
        <v>1167</v>
      </c>
      <c r="AP202" s="28"/>
      <c r="AQ202" s="9">
        <f t="shared" si="208"/>
        <v>11.124880527036723</v>
      </c>
      <c r="AR202" s="9">
        <f t="shared" si="209"/>
        <v>0</v>
      </c>
      <c r="AS202" s="30">
        <f t="shared" si="210"/>
        <v>0.91737152802518152</v>
      </c>
      <c r="AT202" s="30">
        <f t="shared" si="211"/>
        <v>1.0205648648185265E-2</v>
      </c>
      <c r="AU202" s="30">
        <f t="shared" si="212"/>
        <v>0</v>
      </c>
      <c r="AV202" s="30">
        <f t="shared" si="191"/>
        <v>0.90716587937699622</v>
      </c>
      <c r="AW202" s="28"/>
      <c r="AX202" s="52">
        <f t="shared" si="213"/>
        <v>998.10022249139752</v>
      </c>
      <c r="AY202" s="52">
        <f t="shared" si="192"/>
        <v>1058.6625812329546</v>
      </c>
      <c r="AZ202" s="19"/>
      <c r="BA202" s="19"/>
      <c r="BB202" s="53">
        <f t="shared" si="193"/>
        <v>10652.107085309501</v>
      </c>
      <c r="BC202" s="53">
        <f t="shared" si="194"/>
        <v>-532.60535426547506</v>
      </c>
      <c r="BD202" s="53">
        <f t="shared" si="195"/>
        <v>-22.34603165057441</v>
      </c>
      <c r="BE202" s="53">
        <f t="shared" si="214"/>
        <v>-5102.8243240926331</v>
      </c>
      <c r="BF202" s="53">
        <f t="shared" si="196"/>
        <v>4994.3313753008169</v>
      </c>
      <c r="BG202" s="53">
        <f t="shared" si="222"/>
        <v>-59.87493127678389</v>
      </c>
      <c r="BH202" s="53">
        <f t="shared" si="223"/>
        <v>912.71213652972676</v>
      </c>
      <c r="BI202" s="53">
        <f t="shared" si="197"/>
        <v>5847.16858055376</v>
      </c>
    </row>
    <row r="203" spans="1:61" x14ac:dyDescent="0.2">
      <c r="A203" s="92"/>
      <c r="B203" s="93" t="s">
        <v>78</v>
      </c>
      <c r="C203" s="93" t="s">
        <v>79</v>
      </c>
      <c r="D203" s="21"/>
      <c r="E203" s="55">
        <f t="shared" si="198"/>
        <v>17</v>
      </c>
      <c r="F203" s="27">
        <f t="shared" si="224"/>
        <v>11917.224556776824</v>
      </c>
      <c r="G203" s="27">
        <f t="shared" si="225"/>
        <v>595.86122783884127</v>
      </c>
      <c r="H203" s="28">
        <f t="shared" si="226"/>
        <v>25</v>
      </c>
      <c r="I203" s="27">
        <f t="shared" si="199"/>
        <v>500000</v>
      </c>
      <c r="J203" s="56">
        <f t="shared" si="181"/>
        <v>2.4969999999999999</v>
      </c>
      <c r="K203" s="52">
        <f t="shared" si="182"/>
        <v>1248.5</v>
      </c>
      <c r="L203" s="28"/>
      <c r="M203" s="96">
        <f t="shared" si="200"/>
        <v>14.036297605946634</v>
      </c>
      <c r="N203" s="9">
        <v>0</v>
      </c>
      <c r="O203" s="30">
        <f t="shared" si="216"/>
        <v>0.89384126602297642</v>
      </c>
      <c r="P203" s="30">
        <f t="shared" si="201"/>
        <v>1.2546222022374612E-2</v>
      </c>
      <c r="Q203" s="30">
        <f t="shared" si="202"/>
        <v>0</v>
      </c>
      <c r="R203" s="30">
        <f t="shared" si="183"/>
        <v>0.88129504400060177</v>
      </c>
      <c r="S203" s="28"/>
      <c r="T203" s="52">
        <f t="shared" si="203"/>
        <v>1043.1127574488135</v>
      </c>
      <c r="U203" s="52">
        <f t="shared" si="184"/>
        <v>1100.2968624347513</v>
      </c>
      <c r="V203" s="19"/>
      <c r="W203" s="28"/>
      <c r="X203" s="53">
        <f t="shared" si="185"/>
        <v>10502.590940129683</v>
      </c>
      <c r="Y203" s="53">
        <f t="shared" si="186"/>
        <v>-525.12954700648424</v>
      </c>
      <c r="Z203" s="53">
        <f t="shared" si="187"/>
        <v>-22.032376100015043</v>
      </c>
      <c r="AA203" s="53">
        <f t="shared" si="204"/>
        <v>-6273.1110111873058</v>
      </c>
      <c r="AB203" s="53">
        <f t="shared" si="188"/>
        <v>3682.3180058358776</v>
      </c>
      <c r="AC203" s="53">
        <f t="shared" si="217"/>
        <v>-59.315099077097869</v>
      </c>
      <c r="AD203" s="53">
        <f t="shared" si="218"/>
        <v>904.7465290439003</v>
      </c>
      <c r="AE203" s="53">
        <f t="shared" si="189"/>
        <v>4527.7494358026797</v>
      </c>
      <c r="AF203" s="19"/>
      <c r="AG203" s="46"/>
      <c r="AH203" s="19"/>
      <c r="AI203" s="55">
        <f t="shared" si="205"/>
        <v>17</v>
      </c>
      <c r="AJ203" s="27">
        <f t="shared" si="219"/>
        <v>11917.224556776824</v>
      </c>
      <c r="AK203" s="27">
        <f t="shared" si="220"/>
        <v>595.86122783884127</v>
      </c>
      <c r="AL203" s="28">
        <f t="shared" si="221"/>
        <v>25</v>
      </c>
      <c r="AM203" s="27">
        <f t="shared" si="206"/>
        <v>500000</v>
      </c>
      <c r="AN203" s="56">
        <f t="shared" si="207"/>
        <v>2.4969999999999999</v>
      </c>
      <c r="AO203" s="52">
        <f t="shared" si="190"/>
        <v>1248.5</v>
      </c>
      <c r="AP203" s="28"/>
      <c r="AQ203" s="9">
        <f t="shared" si="208"/>
        <v>12.192264971667788</v>
      </c>
      <c r="AR203" s="9">
        <f t="shared" si="209"/>
        <v>0</v>
      </c>
      <c r="AS203" s="30">
        <f t="shared" si="210"/>
        <v>0.90716587937699622</v>
      </c>
      <c r="AT203" s="30">
        <f t="shared" si="211"/>
        <v>1.1060406774620356E-2</v>
      </c>
      <c r="AU203" s="30">
        <f t="shared" si="212"/>
        <v>0</v>
      </c>
      <c r="AV203" s="30">
        <f t="shared" si="191"/>
        <v>0.89610547260237583</v>
      </c>
      <c r="AW203" s="28"/>
      <c r="AX203" s="52">
        <f t="shared" si="213"/>
        <v>1058.6625812329546</v>
      </c>
      <c r="AY203" s="52">
        <f t="shared" si="192"/>
        <v>1118.7876825440662</v>
      </c>
      <c r="AZ203" s="19"/>
      <c r="BA203" s="28"/>
      <c r="BB203" s="53">
        <f t="shared" si="193"/>
        <v>10502.590940129683</v>
      </c>
      <c r="BC203" s="53">
        <f t="shared" si="194"/>
        <v>-525.12954700648424</v>
      </c>
      <c r="BD203" s="53">
        <f t="shared" si="195"/>
        <v>-22.032376100015043</v>
      </c>
      <c r="BE203" s="53">
        <f t="shared" si="214"/>
        <v>-5530.2033873101782</v>
      </c>
      <c r="BF203" s="53">
        <f t="shared" si="196"/>
        <v>4425.2256297130052</v>
      </c>
      <c r="BG203" s="53">
        <f t="shared" si="222"/>
        <v>-59.315099077097869</v>
      </c>
      <c r="BH203" s="53">
        <f t="shared" si="223"/>
        <v>906.02310945647503</v>
      </c>
      <c r="BI203" s="53">
        <f t="shared" si="197"/>
        <v>5271.9336400923821</v>
      </c>
    </row>
    <row r="204" spans="1:61" x14ac:dyDescent="0.2">
      <c r="A204" s="35" t="s">
        <v>80</v>
      </c>
      <c r="B204" s="90">
        <f>AE268</f>
        <v>17368.706183439252</v>
      </c>
      <c r="C204" s="90">
        <f>BI268</f>
        <v>24814.983957277927</v>
      </c>
      <c r="D204" s="21"/>
      <c r="E204" s="55">
        <f t="shared" si="198"/>
        <v>18</v>
      </c>
      <c r="F204" s="27">
        <f t="shared" si="224"/>
        <v>11917.224556776824</v>
      </c>
      <c r="G204" s="27">
        <f t="shared" si="225"/>
        <v>595.86122783884127</v>
      </c>
      <c r="H204" s="28">
        <f t="shared" si="226"/>
        <v>25</v>
      </c>
      <c r="I204" s="27">
        <f t="shared" si="199"/>
        <v>500000</v>
      </c>
      <c r="J204" s="56">
        <f t="shared" si="181"/>
        <v>2.665</v>
      </c>
      <c r="K204" s="52">
        <f t="shared" si="182"/>
        <v>1332.5</v>
      </c>
      <c r="L204" s="28"/>
      <c r="M204" s="96">
        <f t="shared" si="200"/>
        <v>15.408521992477764</v>
      </c>
      <c r="N204" s="9">
        <v>0</v>
      </c>
      <c r="O204" s="30">
        <f t="shared" si="216"/>
        <v>0.88129504400060177</v>
      </c>
      <c r="P204" s="30">
        <f t="shared" si="201"/>
        <v>1.3579454067344931E-2</v>
      </c>
      <c r="Q204" s="30">
        <f t="shared" si="202"/>
        <v>0</v>
      </c>
      <c r="R204" s="30">
        <f t="shared" si="183"/>
        <v>0.86771558993325681</v>
      </c>
      <c r="S204" s="28"/>
      <c r="T204" s="52">
        <f t="shared" si="203"/>
        <v>1100.2968624347513</v>
      </c>
      <c r="U204" s="52">
        <f t="shared" si="184"/>
        <v>1156.2310235860648</v>
      </c>
      <c r="V204" s="19"/>
      <c r="W204" s="19"/>
      <c r="X204" s="53">
        <f t="shared" si="185"/>
        <v>10340.761536650696</v>
      </c>
      <c r="Y204" s="53">
        <f t="shared" si="186"/>
        <v>-517.0380768325349</v>
      </c>
      <c r="Z204" s="53">
        <f t="shared" si="187"/>
        <v>-21.692889748331421</v>
      </c>
      <c r="AA204" s="53">
        <f t="shared" si="204"/>
        <v>-6789.727033672466</v>
      </c>
      <c r="AB204" s="53">
        <f t="shared" si="188"/>
        <v>3012.3035363973622</v>
      </c>
      <c r="AC204" s="53">
        <f t="shared" si="217"/>
        <v>-58.364825501115767</v>
      </c>
      <c r="AD204" s="53">
        <f t="shared" si="218"/>
        <v>896.81983304384926</v>
      </c>
      <c r="AE204" s="53">
        <f t="shared" si="189"/>
        <v>3850.7585439400955</v>
      </c>
      <c r="AF204" s="19"/>
      <c r="AG204" s="46"/>
      <c r="AH204" s="19"/>
      <c r="AI204" s="55">
        <f t="shared" si="205"/>
        <v>18</v>
      </c>
      <c r="AJ204" s="27">
        <f t="shared" si="219"/>
        <v>11917.224556776824</v>
      </c>
      <c r="AK204" s="27">
        <f t="shared" si="220"/>
        <v>595.86122783884127</v>
      </c>
      <c r="AL204" s="28">
        <f t="shared" si="221"/>
        <v>25</v>
      </c>
      <c r="AM204" s="27">
        <f t="shared" si="206"/>
        <v>500000</v>
      </c>
      <c r="AN204" s="56">
        <f t="shared" si="207"/>
        <v>2.665</v>
      </c>
      <c r="AO204" s="52">
        <f t="shared" si="190"/>
        <v>1332.5</v>
      </c>
      <c r="AP204" s="28"/>
      <c r="AQ204" s="9">
        <f t="shared" si="208"/>
        <v>13.384212007194003</v>
      </c>
      <c r="AR204" s="9">
        <f t="shared" si="209"/>
        <v>0</v>
      </c>
      <c r="AS204" s="30">
        <f t="shared" si="210"/>
        <v>0.89610547260237583</v>
      </c>
      <c r="AT204" s="30">
        <f t="shared" si="211"/>
        <v>1.1993665626116975E-2</v>
      </c>
      <c r="AU204" s="30">
        <f t="shared" si="212"/>
        <v>0</v>
      </c>
      <c r="AV204" s="30">
        <f t="shared" si="191"/>
        <v>0.88411180697625891</v>
      </c>
      <c r="AW204" s="28"/>
      <c r="AX204" s="52">
        <f t="shared" si="213"/>
        <v>1118.7876825440662</v>
      </c>
      <c r="AY204" s="52">
        <f t="shared" si="192"/>
        <v>1178.0789827958649</v>
      </c>
      <c r="AZ204" s="19"/>
      <c r="BA204" s="19"/>
      <c r="BB204" s="53">
        <f t="shared" si="193"/>
        <v>10340.761536650696</v>
      </c>
      <c r="BC204" s="53">
        <f t="shared" si="194"/>
        <v>-517.0380768325349</v>
      </c>
      <c r="BD204" s="53">
        <f t="shared" si="195"/>
        <v>-21.692889748331421</v>
      </c>
      <c r="BE204" s="53">
        <f t="shared" si="214"/>
        <v>-5996.8328130584878</v>
      </c>
      <c r="BF204" s="53">
        <f t="shared" si="196"/>
        <v>3805.1977570113404</v>
      </c>
      <c r="BG204" s="53">
        <f t="shared" si="222"/>
        <v>-58.364825501115767</v>
      </c>
      <c r="BH204" s="53">
        <f t="shared" si="223"/>
        <v>898.33785788398086</v>
      </c>
      <c r="BI204" s="53">
        <f t="shared" si="197"/>
        <v>4645.1707893942057</v>
      </c>
    </row>
    <row r="205" spans="1:61" x14ac:dyDescent="0.2">
      <c r="A205" s="35" t="s">
        <v>81</v>
      </c>
      <c r="B205" s="222">
        <f>F186+NPV(B189,F187:F261)</f>
        <v>347369.82983553235</v>
      </c>
      <c r="C205" s="222"/>
      <c r="D205" s="19"/>
      <c r="E205" s="55">
        <f t="shared" si="198"/>
        <v>19</v>
      </c>
      <c r="F205" s="27">
        <f t="shared" si="224"/>
        <v>11917.224556776824</v>
      </c>
      <c r="G205" s="27">
        <f t="shared" si="225"/>
        <v>595.86122783884127</v>
      </c>
      <c r="H205" s="28">
        <f t="shared" si="226"/>
        <v>25</v>
      </c>
      <c r="I205" s="27">
        <f t="shared" si="199"/>
        <v>500000</v>
      </c>
      <c r="J205" s="56">
        <f t="shared" si="181"/>
        <v>2.8380000000000001</v>
      </c>
      <c r="K205" s="52">
        <f t="shared" si="182"/>
        <v>1419</v>
      </c>
      <c r="L205" s="28"/>
      <c r="M205" s="96">
        <f t="shared" si="200"/>
        <v>16.950197080660736</v>
      </c>
      <c r="N205" s="9">
        <v>0</v>
      </c>
      <c r="O205" s="30">
        <f t="shared" si="216"/>
        <v>0.86771558993325681</v>
      </c>
      <c r="P205" s="30">
        <f t="shared" si="201"/>
        <v>1.4707950259330499E-2</v>
      </c>
      <c r="Q205" s="30">
        <f t="shared" si="202"/>
        <v>0</v>
      </c>
      <c r="R205" s="30">
        <f t="shared" si="183"/>
        <v>0.85300763967392634</v>
      </c>
      <c r="S205" s="28"/>
      <c r="T205" s="52">
        <f t="shared" si="203"/>
        <v>1156.2310235860648</v>
      </c>
      <c r="U205" s="52">
        <f t="shared" si="184"/>
        <v>1210.4178406973015</v>
      </c>
      <c r="V205" s="19"/>
      <c r="W205" s="19"/>
      <c r="X205" s="53">
        <f t="shared" si="185"/>
        <v>10165.483590640351</v>
      </c>
      <c r="Y205" s="53">
        <f t="shared" si="186"/>
        <v>-508.27417953201763</v>
      </c>
      <c r="Z205" s="53">
        <f t="shared" si="187"/>
        <v>-21.32519099184816</v>
      </c>
      <c r="AA205" s="53">
        <f t="shared" si="204"/>
        <v>-7353.9751296652494</v>
      </c>
      <c r="AB205" s="53">
        <f t="shared" si="188"/>
        <v>2281.909090451235</v>
      </c>
      <c r="AC205" s="53">
        <f t="shared" si="217"/>
        <v>-56.962775984489731</v>
      </c>
      <c r="AD205" s="53">
        <f t="shared" si="218"/>
        <v>887.74165180903242</v>
      </c>
      <c r="AE205" s="53">
        <f t="shared" si="189"/>
        <v>3112.6879662757774</v>
      </c>
      <c r="AF205" s="19"/>
      <c r="AG205" s="46"/>
      <c r="AH205" s="19"/>
      <c r="AI205" s="55">
        <f t="shared" si="205"/>
        <v>19</v>
      </c>
      <c r="AJ205" s="27">
        <f t="shared" si="219"/>
        <v>11917.224556776824</v>
      </c>
      <c r="AK205" s="27">
        <f t="shared" si="220"/>
        <v>595.86122783884127</v>
      </c>
      <c r="AL205" s="28">
        <f t="shared" si="221"/>
        <v>25</v>
      </c>
      <c r="AM205" s="27">
        <f t="shared" si="206"/>
        <v>500000</v>
      </c>
      <c r="AN205" s="56">
        <f t="shared" si="207"/>
        <v>2.8380000000000001</v>
      </c>
      <c r="AO205" s="52">
        <f t="shared" si="190"/>
        <v>1419</v>
      </c>
      <c r="AP205" s="28"/>
      <c r="AQ205" s="9">
        <f t="shared" si="208"/>
        <v>14.723347988991849</v>
      </c>
      <c r="AR205" s="9">
        <f t="shared" si="209"/>
        <v>0</v>
      </c>
      <c r="AS205" s="30">
        <f t="shared" si="210"/>
        <v>0.88411180697625891</v>
      </c>
      <c r="AT205" s="30">
        <f t="shared" si="211"/>
        <v>1.3017085795287851E-2</v>
      </c>
      <c r="AU205" s="30">
        <f t="shared" si="212"/>
        <v>0</v>
      </c>
      <c r="AV205" s="30">
        <f t="shared" si="191"/>
        <v>0.87109472118097109</v>
      </c>
      <c r="AW205" s="28"/>
      <c r="AX205" s="52">
        <f t="shared" si="213"/>
        <v>1178.0789827958649</v>
      </c>
      <c r="AY205" s="52">
        <f t="shared" si="192"/>
        <v>1236.083409355798</v>
      </c>
      <c r="AZ205" s="19"/>
      <c r="BA205" s="19"/>
      <c r="BB205" s="53">
        <f t="shared" si="193"/>
        <v>10165.483590640351</v>
      </c>
      <c r="BC205" s="53">
        <f t="shared" si="194"/>
        <v>-508.27417953201763</v>
      </c>
      <c r="BD205" s="53">
        <f t="shared" si="195"/>
        <v>-21.32519099184816</v>
      </c>
      <c r="BE205" s="53">
        <f t="shared" si="214"/>
        <v>-6508.5428976439252</v>
      </c>
      <c r="BF205" s="53">
        <f t="shared" si="196"/>
        <v>3127.3413224725591</v>
      </c>
      <c r="BG205" s="53">
        <f t="shared" si="222"/>
        <v>-56.962775984489731</v>
      </c>
      <c r="BH205" s="53">
        <f t="shared" si="223"/>
        <v>889.53528478964563</v>
      </c>
      <c r="BI205" s="53">
        <f t="shared" si="197"/>
        <v>3959.913831277715</v>
      </c>
    </row>
    <row r="206" spans="1:61" x14ac:dyDescent="0.2">
      <c r="A206" s="34" t="s">
        <v>82</v>
      </c>
      <c r="B206" s="129">
        <f>B204/B205</f>
        <v>5.0000618049249518E-2</v>
      </c>
      <c r="C206" s="130">
        <f>C204/B205</f>
        <v>7.1436785310419637E-2</v>
      </c>
      <c r="D206" s="19"/>
      <c r="E206" s="55">
        <f t="shared" si="198"/>
        <v>20</v>
      </c>
      <c r="F206" s="27">
        <f t="shared" si="224"/>
        <v>11917.224556776824</v>
      </c>
      <c r="G206" s="27">
        <f t="shared" si="225"/>
        <v>595.86122783884127</v>
      </c>
      <c r="H206" s="28">
        <f t="shared" si="226"/>
        <v>25</v>
      </c>
      <c r="I206" s="27">
        <f t="shared" si="199"/>
        <v>500000</v>
      </c>
      <c r="J206" s="56">
        <f t="shared" si="181"/>
        <v>3.0169999999999999</v>
      </c>
      <c r="K206" s="52">
        <f t="shared" si="182"/>
        <v>1508.5</v>
      </c>
      <c r="L206" s="28"/>
      <c r="M206" s="96">
        <f t="shared" si="200"/>
        <v>18.704439664650572</v>
      </c>
      <c r="N206" s="9">
        <v>0</v>
      </c>
      <c r="O206" s="30">
        <f t="shared" si="216"/>
        <v>0.85300763967392634</v>
      </c>
      <c r="P206" s="30">
        <f t="shared" si="201"/>
        <v>1.595502992976695E-2</v>
      </c>
      <c r="Q206" s="30">
        <f t="shared" si="202"/>
        <v>0</v>
      </c>
      <c r="R206" s="30">
        <f t="shared" si="183"/>
        <v>0.8370526097441594</v>
      </c>
      <c r="S206" s="28"/>
      <c r="T206" s="52">
        <f t="shared" si="203"/>
        <v>1210.4178406973015</v>
      </c>
      <c r="U206" s="52">
        <f t="shared" ref="U206:U261" si="227">K206*R206</f>
        <v>1262.6938617990645</v>
      </c>
      <c r="V206" s="19"/>
      <c r="W206" s="19"/>
      <c r="X206" s="53">
        <f t="shared" si="185"/>
        <v>9975.3439161572242</v>
      </c>
      <c r="Y206" s="53">
        <f t="shared" si="186"/>
        <v>-498.76719580786124</v>
      </c>
      <c r="Z206" s="53">
        <f t="shared" si="187"/>
        <v>-20.926315243603984</v>
      </c>
      <c r="AA206" s="53">
        <f t="shared" si="204"/>
        <v>-7977.5149648834749</v>
      </c>
      <c r="AB206" s="53">
        <f t="shared" si="188"/>
        <v>1478.1354402222851</v>
      </c>
      <c r="AC206" s="53">
        <f t="shared" si="217"/>
        <v>-55.473602332826388</v>
      </c>
      <c r="AD206" s="53">
        <f t="shared" si="218"/>
        <v>877.36093445876872</v>
      </c>
      <c r="AE206" s="53">
        <f t="shared" si="189"/>
        <v>2300.0227723482276</v>
      </c>
      <c r="AF206" s="19"/>
      <c r="AG206" s="46"/>
      <c r="AH206" s="19"/>
      <c r="AI206" s="55">
        <f t="shared" si="205"/>
        <v>20</v>
      </c>
      <c r="AJ206" s="27">
        <f t="shared" si="219"/>
        <v>11917.224556776824</v>
      </c>
      <c r="AK206" s="27">
        <f t="shared" si="220"/>
        <v>595.86122783884127</v>
      </c>
      <c r="AL206" s="28">
        <f t="shared" si="221"/>
        <v>25</v>
      </c>
      <c r="AM206" s="27">
        <f t="shared" si="206"/>
        <v>500000</v>
      </c>
      <c r="AN206" s="56">
        <f t="shared" si="207"/>
        <v>3.0169999999999999</v>
      </c>
      <c r="AO206" s="52">
        <f t="shared" si="190"/>
        <v>1508.5</v>
      </c>
      <c r="AP206" s="28"/>
      <c r="AQ206" s="9">
        <f t="shared" si="208"/>
        <v>16.247125199267437</v>
      </c>
      <c r="AR206" s="9">
        <f t="shared" si="209"/>
        <v>0</v>
      </c>
      <c r="AS206" s="30">
        <f t="shared" si="210"/>
        <v>0.87109472118097109</v>
      </c>
      <c r="AT206" s="30">
        <f t="shared" si="211"/>
        <v>1.4152784995448198E-2</v>
      </c>
      <c r="AU206" s="30">
        <f t="shared" si="212"/>
        <v>0</v>
      </c>
      <c r="AV206" s="30">
        <f t="shared" si="191"/>
        <v>0.85694193618552283</v>
      </c>
      <c r="AW206" s="28"/>
      <c r="AX206" s="52">
        <f t="shared" si="213"/>
        <v>1236.083409355798</v>
      </c>
      <c r="AY206" s="52">
        <f t="shared" si="192"/>
        <v>1292.6969107358611</v>
      </c>
      <c r="AZ206" s="19"/>
      <c r="BA206" s="19"/>
      <c r="BB206" s="53">
        <f t="shared" si="193"/>
        <v>9975.3439161572242</v>
      </c>
      <c r="BC206" s="53">
        <f t="shared" si="194"/>
        <v>-498.76719580786124</v>
      </c>
      <c r="BD206" s="53">
        <f t="shared" si="195"/>
        <v>-20.926315243603984</v>
      </c>
      <c r="BE206" s="53">
        <f t="shared" si="214"/>
        <v>-7076.3924977240986</v>
      </c>
      <c r="BF206" s="53">
        <f t="shared" si="196"/>
        <v>2379.2579073816614</v>
      </c>
      <c r="BG206" s="53">
        <f t="shared" si="222"/>
        <v>-55.473602332826388</v>
      </c>
      <c r="BH206" s="53">
        <f t="shared" si="223"/>
        <v>879.46797841514081</v>
      </c>
      <c r="BI206" s="53">
        <f t="shared" si="197"/>
        <v>3203.2522834639758</v>
      </c>
    </row>
    <row r="207" spans="1:61" x14ac:dyDescent="0.2">
      <c r="A207" s="34"/>
      <c r="B207" s="89"/>
      <c r="C207" s="91"/>
      <c r="D207" s="19"/>
      <c r="E207" s="55">
        <f t="shared" ref="E207:E261" si="228">E206+1</f>
        <v>21</v>
      </c>
      <c r="F207" s="27">
        <f t="shared" si="224"/>
        <v>11917.224556776824</v>
      </c>
      <c r="G207" s="27">
        <f t="shared" si="225"/>
        <v>595.86122783884127</v>
      </c>
      <c r="H207" s="28">
        <f t="shared" si="226"/>
        <v>25</v>
      </c>
      <c r="I207" s="27">
        <f t="shared" si="199"/>
        <v>500000</v>
      </c>
      <c r="J207" s="56">
        <f t="shared" si="181"/>
        <v>3.2</v>
      </c>
      <c r="K207" s="52">
        <f t="shared" ref="K207:K261" si="229">I207*J207/1000</f>
        <v>1600</v>
      </c>
      <c r="L207" s="28"/>
      <c r="M207" s="96">
        <f t="shared" si="200"/>
        <v>20.707442522007625</v>
      </c>
      <c r="N207" s="9">
        <v>0</v>
      </c>
      <c r="O207" s="30">
        <f t="shared" si="216"/>
        <v>0.8370526097441594</v>
      </c>
      <c r="P207" s="30">
        <f t="shared" ref="P207:P261" si="230">O207*M207/1000</f>
        <v>1.7333218804173663E-2</v>
      </c>
      <c r="Q207" s="30">
        <f t="shared" ref="Q207:Q261" si="231">MIN(N207*O207,O207-P207)</f>
        <v>0</v>
      </c>
      <c r="R207" s="30">
        <f t="shared" ref="R207:R261" si="232">O207-SUM(P207:Q207)</f>
        <v>0.81971939093998569</v>
      </c>
      <c r="S207" s="28"/>
      <c r="T207" s="52">
        <f t="shared" ref="T207:T261" si="233">U206</f>
        <v>1262.6938617990645</v>
      </c>
      <c r="U207" s="52">
        <f t="shared" si="227"/>
        <v>1311.5510255039771</v>
      </c>
      <c r="V207" s="19"/>
      <c r="W207" s="19"/>
      <c r="X207" s="53">
        <f t="shared" ref="X207:X261" si="234">$R207*F207</f>
        <v>9768.780055376139</v>
      </c>
      <c r="Y207" s="53">
        <f t="shared" ref="Y207:Z261" si="235">-$R207*G207</f>
        <v>-488.43900276880703</v>
      </c>
      <c r="Z207" s="53">
        <f t="shared" si="235"/>
        <v>-20.492984773499643</v>
      </c>
      <c r="AA207" s="53">
        <f t="shared" ref="AA207:AA261" si="236">-P207*I207</f>
        <v>-8666.6094020868313</v>
      </c>
      <c r="AB207" s="53">
        <f t="shared" ref="AB207:AB261" si="237">SUM(X207:AA207)</f>
        <v>593.23866574699969</v>
      </c>
      <c r="AC207" s="53">
        <f t="shared" ref="AC207:AC261" si="238">-I207*($R206*J207-$R205*J206)/1000</f>
        <v>-52.522151142537112</v>
      </c>
      <c r="AD207" s="53">
        <f t="shared" si="218"/>
        <v>865.54240405911537</v>
      </c>
      <c r="AE207" s="53">
        <f t="shared" ref="AE207:AE261" si="239">SUM(AB207:AD207)</f>
        <v>1406.2589186635778</v>
      </c>
      <c r="AF207" s="19"/>
      <c r="AG207" s="46"/>
      <c r="AH207" s="19"/>
      <c r="AI207" s="55">
        <f t="shared" ref="AI207:AI261" si="240">AI206+1</f>
        <v>21</v>
      </c>
      <c r="AJ207" s="27">
        <f t="shared" ref="AJ207:AK261" si="241">F207</f>
        <v>11917.224556776824</v>
      </c>
      <c r="AK207" s="27">
        <f t="shared" si="241"/>
        <v>595.86122783884127</v>
      </c>
      <c r="AL207" s="28">
        <f t="shared" ref="AL207:AL261" si="242">$C$31</f>
        <v>25</v>
      </c>
      <c r="AM207" s="27">
        <f t="shared" ref="AM207:AN261" si="243">I207</f>
        <v>500000</v>
      </c>
      <c r="AN207" s="56">
        <f t="shared" si="207"/>
        <v>3.2</v>
      </c>
      <c r="AO207" s="52">
        <f t="shared" ref="AO207:AO261" si="244">AM207*AN207/1000</f>
        <v>1600</v>
      </c>
      <c r="AP207" s="28"/>
      <c r="AQ207" s="9">
        <f t="shared" si="208"/>
        <v>17.986981553236348</v>
      </c>
      <c r="AR207" s="9">
        <f t="shared" ref="AR207:AR261" si="245">N207</f>
        <v>0</v>
      </c>
      <c r="AS207" s="30">
        <f t="shared" ref="AS207:AS261" si="246">AV206</f>
        <v>0.85694193618552283</v>
      </c>
      <c r="AT207" s="30">
        <f t="shared" ref="AT207:AT261" si="247">AS207*AQ207/1000</f>
        <v>1.5413798798363638E-2</v>
      </c>
      <c r="AU207" s="30">
        <f t="shared" ref="AU207:AU261" si="248">MIN(AR207*AS207,AS207-AT207)</f>
        <v>0</v>
      </c>
      <c r="AV207" s="30">
        <f t="shared" ref="AV207:AV261" si="249">AS207-SUM(AT207:AU207)</f>
        <v>0.84152813738715915</v>
      </c>
      <c r="AW207" s="28"/>
      <c r="AX207" s="52">
        <f t="shared" ref="AX207:AX261" si="250">AY206</f>
        <v>1292.6969107358611</v>
      </c>
      <c r="AY207" s="52">
        <f t="shared" ref="AY207:AY261" si="251">AO207*AV207</f>
        <v>1346.4450198194547</v>
      </c>
      <c r="AZ207" s="19"/>
      <c r="BA207" s="19"/>
      <c r="BB207" s="53">
        <f t="shared" ref="BB207:BB261" si="252">$R207*AJ207</f>
        <v>9768.780055376139</v>
      </c>
      <c r="BC207" s="53">
        <f t="shared" ref="BC207:BD261" si="253">-$R207*AK207</f>
        <v>-488.43900276880703</v>
      </c>
      <c r="BD207" s="53">
        <f t="shared" si="253"/>
        <v>-20.492984773499643</v>
      </c>
      <c r="BE207" s="53">
        <f t="shared" ref="BE207:BE261" si="254">-AT207*AM207</f>
        <v>-7706.8993991818188</v>
      </c>
      <c r="BF207" s="53">
        <f t="shared" ref="BF207:BF261" si="255">SUM(BB207:BE207)</f>
        <v>1552.9486686520122</v>
      </c>
      <c r="BG207" s="53">
        <f t="shared" ref="BG207:BG261" si="256">-AM207*($R206*AN207-$R205*AN206)/1000</f>
        <v>-52.522151142537112</v>
      </c>
      <c r="BH207" s="53">
        <f t="shared" si="223"/>
        <v>868.0055383763862</v>
      </c>
      <c r="BI207" s="53">
        <f t="shared" ref="BI207:BI261" si="257">SUM(BF207:BH207)</f>
        <v>2368.4320558858612</v>
      </c>
    </row>
    <row r="208" spans="1:61" x14ac:dyDescent="0.2">
      <c r="A208" s="34"/>
      <c r="B208" s="89"/>
      <c r="C208" s="91"/>
      <c r="D208" s="19"/>
      <c r="E208" s="55">
        <f t="shared" si="228"/>
        <v>22</v>
      </c>
      <c r="F208" s="27">
        <f t="shared" si="224"/>
        <v>11917.224556776824</v>
      </c>
      <c r="G208" s="27">
        <f t="shared" si="225"/>
        <v>595.86122783884127</v>
      </c>
      <c r="H208" s="28">
        <f t="shared" si="226"/>
        <v>25</v>
      </c>
      <c r="I208" s="27">
        <f t="shared" si="199"/>
        <v>500000</v>
      </c>
      <c r="J208" s="56">
        <f t="shared" si="181"/>
        <v>3.3889999999999998</v>
      </c>
      <c r="K208" s="52">
        <f t="shared" si="229"/>
        <v>1694.5</v>
      </c>
      <c r="L208" s="28"/>
      <c r="M208" s="96">
        <f t="shared" si="200"/>
        <v>22.995587082134691</v>
      </c>
      <c r="N208" s="9">
        <v>0</v>
      </c>
      <c r="O208" s="30">
        <f t="shared" si="216"/>
        <v>0.81971939093998569</v>
      </c>
      <c r="P208" s="30">
        <f t="shared" si="230"/>
        <v>1.8849928637274849E-2</v>
      </c>
      <c r="Q208" s="30">
        <f t="shared" si="231"/>
        <v>0</v>
      </c>
      <c r="R208" s="30">
        <f t="shared" si="232"/>
        <v>0.80086946230271083</v>
      </c>
      <c r="S208" s="28"/>
      <c r="T208" s="52">
        <f t="shared" si="233"/>
        <v>1311.5510255039771</v>
      </c>
      <c r="U208" s="52">
        <f t="shared" si="227"/>
        <v>1357.0733038719436</v>
      </c>
      <c r="V208" s="19"/>
      <c r="W208" s="19"/>
      <c r="X208" s="53">
        <f t="shared" si="234"/>
        <v>9544.141222926517</v>
      </c>
      <c r="Y208" s="53">
        <f t="shared" si="235"/>
        <v>-477.20706114632588</v>
      </c>
      <c r="Z208" s="53">
        <f t="shared" si="235"/>
        <v>-20.02173655756777</v>
      </c>
      <c r="AA208" s="53">
        <f t="shared" si="236"/>
        <v>-9424.9643186374251</v>
      </c>
      <c r="AB208" s="53">
        <f t="shared" si="237"/>
        <v>-378.05189341480218</v>
      </c>
      <c r="AC208" s="53">
        <f t="shared" si="238"/>
        <v>-49.730332357150516</v>
      </c>
      <c r="AD208" s="53">
        <f t="shared" si="218"/>
        <v>852.0335076590826</v>
      </c>
      <c r="AE208" s="53">
        <f t="shared" si="239"/>
        <v>424.25128188712989</v>
      </c>
      <c r="AF208" s="19"/>
      <c r="AG208" s="46"/>
      <c r="AH208" s="19"/>
      <c r="AI208" s="55">
        <f t="shared" si="240"/>
        <v>22</v>
      </c>
      <c r="AJ208" s="27">
        <f t="shared" si="241"/>
        <v>11917.224556776824</v>
      </c>
      <c r="AK208" s="27">
        <f t="shared" si="241"/>
        <v>595.86122783884127</v>
      </c>
      <c r="AL208" s="28">
        <f t="shared" si="242"/>
        <v>25</v>
      </c>
      <c r="AM208" s="27">
        <f t="shared" si="243"/>
        <v>500000</v>
      </c>
      <c r="AN208" s="56">
        <f t="shared" si="207"/>
        <v>3.3889999999999998</v>
      </c>
      <c r="AO208" s="52">
        <f t="shared" si="244"/>
        <v>1694.5</v>
      </c>
      <c r="AP208" s="28"/>
      <c r="AQ208" s="9">
        <f t="shared" si="208"/>
        <v>19.97451883363216</v>
      </c>
      <c r="AR208" s="9">
        <f t="shared" si="245"/>
        <v>0</v>
      </c>
      <c r="AS208" s="30">
        <f t="shared" si="246"/>
        <v>0.84152813738715915</v>
      </c>
      <c r="AT208" s="30">
        <f t="shared" si="247"/>
        <v>1.6809119629271202E-2</v>
      </c>
      <c r="AU208" s="30">
        <f t="shared" si="248"/>
        <v>0</v>
      </c>
      <c r="AV208" s="30">
        <f t="shared" si="249"/>
        <v>0.82471901775788792</v>
      </c>
      <c r="AW208" s="28"/>
      <c r="AX208" s="52">
        <f t="shared" si="250"/>
        <v>1346.4450198194547</v>
      </c>
      <c r="AY208" s="52">
        <f t="shared" si="251"/>
        <v>1397.4863755907411</v>
      </c>
      <c r="AZ208" s="19"/>
      <c r="BA208" s="19"/>
      <c r="BB208" s="53">
        <f t="shared" si="252"/>
        <v>9544.141222926517</v>
      </c>
      <c r="BC208" s="53">
        <f t="shared" si="253"/>
        <v>-477.20706114632588</v>
      </c>
      <c r="BD208" s="53">
        <f t="shared" si="253"/>
        <v>-20.02173655756777</v>
      </c>
      <c r="BE208" s="53">
        <f t="shared" si="254"/>
        <v>-8404.5598146356006</v>
      </c>
      <c r="BF208" s="53">
        <f t="shared" si="255"/>
        <v>642.35261058702235</v>
      </c>
      <c r="BG208" s="53">
        <f t="shared" si="256"/>
        <v>-49.730332357150516</v>
      </c>
      <c r="BH208" s="53">
        <f t="shared" si="223"/>
        <v>854.89816968213768</v>
      </c>
      <c r="BI208" s="53">
        <f t="shared" si="257"/>
        <v>1447.5204479120096</v>
      </c>
    </row>
    <row r="209" spans="1:61" x14ac:dyDescent="0.2">
      <c r="A209" s="34"/>
      <c r="B209" s="89"/>
      <c r="C209" s="91"/>
      <c r="D209" s="19"/>
      <c r="E209" s="55">
        <f t="shared" si="228"/>
        <v>23</v>
      </c>
      <c r="F209" s="27">
        <f t="shared" si="224"/>
        <v>11917.224556776824</v>
      </c>
      <c r="G209" s="27">
        <f t="shared" si="225"/>
        <v>595.86122783884127</v>
      </c>
      <c r="H209" s="28">
        <f t="shared" si="226"/>
        <v>25</v>
      </c>
      <c r="I209" s="27">
        <f t="shared" si="199"/>
        <v>500000</v>
      </c>
      <c r="J209" s="56">
        <f t="shared" si="181"/>
        <v>3.5819999999999999</v>
      </c>
      <c r="K209" s="52">
        <f t="shared" si="229"/>
        <v>1791</v>
      </c>
      <c r="L209" s="28"/>
      <c r="M209" s="96">
        <f t="shared" si="200"/>
        <v>25.623223656035577</v>
      </c>
      <c r="N209" s="9">
        <v>0</v>
      </c>
      <c r="O209" s="30">
        <f t="shared" si="216"/>
        <v>0.80086946230271083</v>
      </c>
      <c r="P209" s="30">
        <f t="shared" si="230"/>
        <v>2.0520857351871313E-2</v>
      </c>
      <c r="Q209" s="30">
        <f t="shared" si="231"/>
        <v>0</v>
      </c>
      <c r="R209" s="30">
        <f t="shared" si="232"/>
        <v>0.78034860495083946</v>
      </c>
      <c r="S209" s="28"/>
      <c r="T209" s="52">
        <f t="shared" si="233"/>
        <v>1357.0733038719436</v>
      </c>
      <c r="U209" s="52">
        <f t="shared" si="227"/>
        <v>1397.6043514669534</v>
      </c>
      <c r="V209" s="19"/>
      <c r="W209" s="19"/>
      <c r="X209" s="53">
        <f t="shared" si="234"/>
        <v>9299.5895577666815</v>
      </c>
      <c r="Y209" s="53">
        <f t="shared" si="235"/>
        <v>-464.97947788833409</v>
      </c>
      <c r="Z209" s="53">
        <f t="shared" si="235"/>
        <v>-19.508715123770987</v>
      </c>
      <c r="AA209" s="53">
        <f t="shared" si="236"/>
        <v>-10260.428675935656</v>
      </c>
      <c r="AB209" s="53">
        <f t="shared" si="237"/>
        <v>-1445.3273111810795</v>
      </c>
      <c r="AC209" s="53">
        <f t="shared" si="238"/>
        <v>-45.342699036349465</v>
      </c>
      <c r="AD209" s="53">
        <f t="shared" si="218"/>
        <v>836.69780181859858</v>
      </c>
      <c r="AE209" s="53">
        <f t="shared" si="239"/>
        <v>-653.97220839883028</v>
      </c>
      <c r="AF209" s="19"/>
      <c r="AG209" s="46"/>
      <c r="AH209" s="19"/>
      <c r="AI209" s="55">
        <f t="shared" si="240"/>
        <v>23</v>
      </c>
      <c r="AJ209" s="27">
        <f t="shared" si="241"/>
        <v>11917.224556776824</v>
      </c>
      <c r="AK209" s="27">
        <f t="shared" si="241"/>
        <v>595.86122783884127</v>
      </c>
      <c r="AL209" s="28">
        <f t="shared" si="242"/>
        <v>25</v>
      </c>
      <c r="AM209" s="27">
        <f t="shared" si="243"/>
        <v>500000</v>
      </c>
      <c r="AN209" s="56">
        <f t="shared" si="207"/>
        <v>3.5819999999999999</v>
      </c>
      <c r="AO209" s="52">
        <f t="shared" si="244"/>
        <v>1791</v>
      </c>
      <c r="AP209" s="28"/>
      <c r="AQ209" s="9">
        <f t="shared" si="208"/>
        <v>22.256947025000244</v>
      </c>
      <c r="AR209" s="9">
        <f t="shared" si="245"/>
        <v>0</v>
      </c>
      <c r="AS209" s="30">
        <f t="shared" si="246"/>
        <v>0.82471901775788792</v>
      </c>
      <c r="AT209" s="30">
        <f t="shared" si="247"/>
        <v>1.8355727488747548E-2</v>
      </c>
      <c r="AU209" s="30">
        <f t="shared" si="248"/>
        <v>0</v>
      </c>
      <c r="AV209" s="30">
        <f t="shared" si="249"/>
        <v>0.80636329026914033</v>
      </c>
      <c r="AW209" s="28"/>
      <c r="AX209" s="52">
        <f t="shared" si="250"/>
        <v>1397.4863755907411</v>
      </c>
      <c r="AY209" s="52">
        <f t="shared" si="251"/>
        <v>1444.1966528720304</v>
      </c>
      <c r="AZ209" s="19"/>
      <c r="BA209" s="19"/>
      <c r="BB209" s="53">
        <f t="shared" si="252"/>
        <v>9299.5895577666815</v>
      </c>
      <c r="BC209" s="53">
        <f t="shared" si="253"/>
        <v>-464.97947788833409</v>
      </c>
      <c r="BD209" s="53">
        <f t="shared" si="253"/>
        <v>-19.508715123770987</v>
      </c>
      <c r="BE209" s="53">
        <f t="shared" si="254"/>
        <v>-9177.8637443737734</v>
      </c>
      <c r="BF209" s="53">
        <f t="shared" si="255"/>
        <v>-362.76237961919651</v>
      </c>
      <c r="BG209" s="53">
        <f t="shared" si="256"/>
        <v>-45.342699036349465</v>
      </c>
      <c r="BH209" s="53">
        <f t="shared" si="223"/>
        <v>840.01555875812107</v>
      </c>
      <c r="BI209" s="53">
        <f t="shared" si="257"/>
        <v>431.91048010257509</v>
      </c>
    </row>
    <row r="210" spans="1:61" x14ac:dyDescent="0.2">
      <c r="A210" s="34"/>
      <c r="B210" s="89"/>
      <c r="C210" s="91"/>
      <c r="D210" s="19"/>
      <c r="E210" s="55">
        <f t="shared" si="228"/>
        <v>24</v>
      </c>
      <c r="F210" s="27">
        <f t="shared" si="224"/>
        <v>11917.224556776824</v>
      </c>
      <c r="G210" s="27">
        <f t="shared" si="225"/>
        <v>595.86122783884127</v>
      </c>
      <c r="H210" s="28">
        <f t="shared" si="226"/>
        <v>25</v>
      </c>
      <c r="I210" s="27">
        <f t="shared" si="199"/>
        <v>500000</v>
      </c>
      <c r="J210" s="56">
        <f t="shared" si="181"/>
        <v>3.7810000000000001</v>
      </c>
      <c r="K210" s="52">
        <f t="shared" si="229"/>
        <v>1890.5</v>
      </c>
      <c r="L210" s="28"/>
      <c r="M210" s="96">
        <f t="shared" si="200"/>
        <v>28.637207678475217</v>
      </c>
      <c r="N210" s="9">
        <v>0</v>
      </c>
      <c r="O210" s="30">
        <f t="shared" si="216"/>
        <v>0.78034860495083946</v>
      </c>
      <c r="P210" s="30">
        <f t="shared" si="230"/>
        <v>2.2347005061585604E-2</v>
      </c>
      <c r="Q210" s="30">
        <f t="shared" si="231"/>
        <v>0</v>
      </c>
      <c r="R210" s="30">
        <f t="shared" si="232"/>
        <v>0.75800159988925386</v>
      </c>
      <c r="S210" s="28"/>
      <c r="T210" s="52">
        <f t="shared" si="233"/>
        <v>1397.6043514669534</v>
      </c>
      <c r="U210" s="52">
        <f t="shared" si="227"/>
        <v>1433.0020245906344</v>
      </c>
      <c r="V210" s="19"/>
      <c r="W210" s="19"/>
      <c r="X210" s="53">
        <f t="shared" si="234"/>
        <v>9033.2752802763371</v>
      </c>
      <c r="Y210" s="53">
        <f t="shared" si="235"/>
        <v>-451.66376401381689</v>
      </c>
      <c r="Z210" s="53">
        <f t="shared" si="235"/>
        <v>-18.950039997231347</v>
      </c>
      <c r="AA210" s="53">
        <f t="shared" si="236"/>
        <v>-11173.502530792803</v>
      </c>
      <c r="AB210" s="53">
        <f t="shared" si="237"/>
        <v>-2610.8410545275128</v>
      </c>
      <c r="AC210" s="53">
        <f t="shared" si="238"/>
        <v>-40.891830675407135</v>
      </c>
      <c r="AD210" s="53">
        <f t="shared" si="218"/>
        <v>819.25504021398308</v>
      </c>
      <c r="AE210" s="53">
        <f t="shared" si="239"/>
        <v>-1832.4778449889368</v>
      </c>
      <c r="AF210" s="19"/>
      <c r="AG210" s="46"/>
      <c r="AH210" s="19"/>
      <c r="AI210" s="55">
        <f t="shared" si="240"/>
        <v>24</v>
      </c>
      <c r="AJ210" s="27">
        <f t="shared" si="241"/>
        <v>11917.224556776824</v>
      </c>
      <c r="AK210" s="27">
        <f t="shared" si="241"/>
        <v>595.86122783884127</v>
      </c>
      <c r="AL210" s="28">
        <f t="shared" si="242"/>
        <v>25</v>
      </c>
      <c r="AM210" s="27">
        <f t="shared" si="243"/>
        <v>500000</v>
      </c>
      <c r="AN210" s="56">
        <f t="shared" si="207"/>
        <v>3.7810000000000001</v>
      </c>
      <c r="AO210" s="52">
        <f t="shared" si="244"/>
        <v>1890.5</v>
      </c>
      <c r="AP210" s="28"/>
      <c r="AQ210" s="9">
        <f t="shared" si="208"/>
        <v>24.874965882507851</v>
      </c>
      <c r="AR210" s="9">
        <f t="shared" si="245"/>
        <v>0</v>
      </c>
      <c r="AS210" s="30">
        <f t="shared" si="246"/>
        <v>0.80636329026914033</v>
      </c>
      <c r="AT210" s="30">
        <f t="shared" si="247"/>
        <v>2.0058259334351639E-2</v>
      </c>
      <c r="AU210" s="30">
        <f t="shared" si="248"/>
        <v>0</v>
      </c>
      <c r="AV210" s="30">
        <f t="shared" si="249"/>
        <v>0.78630503093478865</v>
      </c>
      <c r="AW210" s="28"/>
      <c r="AX210" s="52">
        <f t="shared" si="250"/>
        <v>1444.1966528720304</v>
      </c>
      <c r="AY210" s="52">
        <f t="shared" si="251"/>
        <v>1486.5096609822178</v>
      </c>
      <c r="AZ210" s="19"/>
      <c r="BA210" s="19"/>
      <c r="BB210" s="53">
        <f t="shared" si="252"/>
        <v>9033.2752802763371</v>
      </c>
      <c r="BC210" s="53">
        <f t="shared" si="253"/>
        <v>-451.66376401381689</v>
      </c>
      <c r="BD210" s="53">
        <f t="shared" si="253"/>
        <v>-18.950039997231347</v>
      </c>
      <c r="BE210" s="53">
        <f t="shared" si="254"/>
        <v>-10029.129667175819</v>
      </c>
      <c r="BF210" s="53">
        <f t="shared" si="255"/>
        <v>-1466.4681909105293</v>
      </c>
      <c r="BG210" s="53">
        <f t="shared" si="256"/>
        <v>-40.891830675407135</v>
      </c>
      <c r="BH210" s="53">
        <f t="shared" si="223"/>
        <v>823.08008802006532</v>
      </c>
      <c r="BI210" s="53">
        <f t="shared" si="257"/>
        <v>-684.27993356587115</v>
      </c>
    </row>
    <row r="211" spans="1:61" x14ac:dyDescent="0.2">
      <c r="A211" s="34"/>
      <c r="B211" s="89"/>
      <c r="C211" s="91"/>
      <c r="D211" s="19"/>
      <c r="E211" s="55">
        <f t="shared" si="228"/>
        <v>25</v>
      </c>
      <c r="F211" s="27">
        <f t="shared" si="224"/>
        <v>11917.224556776824</v>
      </c>
      <c r="G211" s="27">
        <f t="shared" si="225"/>
        <v>595.86122783884127</v>
      </c>
      <c r="H211" s="28">
        <f t="shared" si="226"/>
        <v>25</v>
      </c>
      <c r="I211" s="27">
        <f t="shared" si="199"/>
        <v>500000</v>
      </c>
      <c r="J211" s="56">
        <f t="shared" si="181"/>
        <v>3.9830000000000001</v>
      </c>
      <c r="K211" s="52">
        <f t="shared" si="229"/>
        <v>1991.5</v>
      </c>
      <c r="L211" s="28"/>
      <c r="M211" s="96">
        <f t="shared" si="200"/>
        <v>32.079455446734435</v>
      </c>
      <c r="N211" s="9">
        <v>0</v>
      </c>
      <c r="O211" s="30">
        <f t="shared" si="216"/>
        <v>0.75800159988925386</v>
      </c>
      <c r="P211" s="30">
        <f t="shared" si="230"/>
        <v>2.4316278552200744E-2</v>
      </c>
      <c r="Q211" s="30">
        <f t="shared" si="231"/>
        <v>0</v>
      </c>
      <c r="R211" s="30">
        <f t="shared" si="232"/>
        <v>0.73368532133705311</v>
      </c>
      <c r="S211" s="28"/>
      <c r="T211" s="52">
        <f t="shared" si="233"/>
        <v>1433.0020245906344</v>
      </c>
      <c r="U211" s="52">
        <f t="shared" si="227"/>
        <v>1461.1343174427413</v>
      </c>
      <c r="V211" s="19"/>
      <c r="W211" s="19"/>
      <c r="X211" s="53">
        <f t="shared" si="234"/>
        <v>8743.4927283846246</v>
      </c>
      <c r="Y211" s="53">
        <f t="shared" si="235"/>
        <v>-437.17463641923126</v>
      </c>
      <c r="Z211" s="53">
        <f t="shared" si="235"/>
        <v>-18.342133033426329</v>
      </c>
      <c r="AA211" s="53">
        <f t="shared" si="236"/>
        <v>-12158.139276100372</v>
      </c>
      <c r="AB211" s="53">
        <f t="shared" si="237"/>
        <v>-3870.1633171684043</v>
      </c>
      <c r="AC211" s="53">
        <f t="shared" si="238"/>
        <v>-34.311148519887034</v>
      </c>
      <c r="AD211" s="53">
        <f t="shared" si="218"/>
        <v>799.56052654880455</v>
      </c>
      <c r="AE211" s="53">
        <f t="shared" si="239"/>
        <v>-3104.9139391394865</v>
      </c>
      <c r="AF211" s="19"/>
      <c r="AG211" s="46"/>
      <c r="AH211" s="19"/>
      <c r="AI211" s="55">
        <f t="shared" si="240"/>
        <v>25</v>
      </c>
      <c r="AJ211" s="27">
        <f t="shared" si="241"/>
        <v>11917.224556776824</v>
      </c>
      <c r="AK211" s="27">
        <f t="shared" si="241"/>
        <v>595.86122783884127</v>
      </c>
      <c r="AL211" s="28">
        <f t="shared" si="242"/>
        <v>25</v>
      </c>
      <c r="AM211" s="27">
        <f t="shared" si="243"/>
        <v>500000</v>
      </c>
      <c r="AN211" s="56">
        <f t="shared" si="207"/>
        <v>3.9830000000000001</v>
      </c>
      <c r="AO211" s="52">
        <f t="shared" si="244"/>
        <v>1991.5</v>
      </c>
      <c r="AP211" s="28"/>
      <c r="AQ211" s="9">
        <f t="shared" si="208"/>
        <v>27.864984907964246</v>
      </c>
      <c r="AR211" s="9">
        <f t="shared" si="245"/>
        <v>0</v>
      </c>
      <c r="AS211" s="30">
        <f t="shared" si="246"/>
        <v>0.78630503093478865</v>
      </c>
      <c r="AT211" s="30">
        <f t="shared" si="247"/>
        <v>2.1910377820054245E-2</v>
      </c>
      <c r="AU211" s="30">
        <f t="shared" si="248"/>
        <v>0</v>
      </c>
      <c r="AV211" s="30">
        <f t="shared" si="249"/>
        <v>0.76439465311473442</v>
      </c>
      <c r="AW211" s="28"/>
      <c r="AX211" s="52">
        <f t="shared" si="250"/>
        <v>1486.5096609822178</v>
      </c>
      <c r="AY211" s="52">
        <f t="shared" si="251"/>
        <v>1522.2919516779937</v>
      </c>
      <c r="AZ211" s="19"/>
      <c r="BA211" s="19"/>
      <c r="BB211" s="53">
        <f t="shared" si="252"/>
        <v>8743.4927283846246</v>
      </c>
      <c r="BC211" s="53">
        <f t="shared" si="253"/>
        <v>-437.17463641923126</v>
      </c>
      <c r="BD211" s="53">
        <f t="shared" si="253"/>
        <v>-18.342133033426329</v>
      </c>
      <c r="BE211" s="53">
        <f t="shared" si="254"/>
        <v>-10955.188910027122</v>
      </c>
      <c r="BF211" s="53">
        <f t="shared" si="255"/>
        <v>-2667.2129510951545</v>
      </c>
      <c r="BG211" s="53">
        <f t="shared" si="256"/>
        <v>-34.311148519887034</v>
      </c>
      <c r="BH211" s="53">
        <f t="shared" si="223"/>
        <v>803.9532966205993</v>
      </c>
      <c r="BI211" s="53">
        <f t="shared" si="257"/>
        <v>-1897.5708029944421</v>
      </c>
    </row>
    <row r="212" spans="1:61" x14ac:dyDescent="0.2">
      <c r="A212" s="34"/>
      <c r="B212" s="89"/>
      <c r="C212" s="91"/>
      <c r="D212" s="19"/>
      <c r="E212" s="55">
        <f t="shared" si="228"/>
        <v>26</v>
      </c>
      <c r="F212" s="27">
        <f t="shared" si="224"/>
        <v>11917.224556776824</v>
      </c>
      <c r="G212" s="27">
        <f t="shared" si="225"/>
        <v>595.86122783884127</v>
      </c>
      <c r="H212" s="28">
        <f t="shared" si="226"/>
        <v>25</v>
      </c>
      <c r="I212" s="27">
        <f t="shared" si="199"/>
        <v>500000</v>
      </c>
      <c r="J212" s="56">
        <f t="shared" si="181"/>
        <v>4.1900000000000004</v>
      </c>
      <c r="K212" s="52">
        <f t="shared" si="229"/>
        <v>2095.0000000000005</v>
      </c>
      <c r="L212" s="28"/>
      <c r="M212" s="96">
        <f t="shared" si="200"/>
        <v>35.983846857204576</v>
      </c>
      <c r="N212" s="9">
        <v>0</v>
      </c>
      <c r="O212" s="30">
        <f t="shared" si="216"/>
        <v>0.73368532133705311</v>
      </c>
      <c r="P212" s="30">
        <f t="shared" si="230"/>
        <v>2.6400820244371449E-2</v>
      </c>
      <c r="Q212" s="30">
        <f t="shared" si="231"/>
        <v>0</v>
      </c>
      <c r="R212" s="30">
        <f t="shared" si="232"/>
        <v>0.70728450109268171</v>
      </c>
      <c r="S212" s="28"/>
      <c r="T212" s="52">
        <f t="shared" si="233"/>
        <v>1461.1343174427413</v>
      </c>
      <c r="U212" s="52">
        <f t="shared" si="227"/>
        <v>1481.7610297891686</v>
      </c>
      <c r="V212" s="19"/>
      <c r="W212" s="19"/>
      <c r="X212" s="53">
        <f t="shared" si="234"/>
        <v>8428.8682250493512</v>
      </c>
      <c r="Y212" s="53">
        <f t="shared" si="235"/>
        <v>-421.44341125246757</v>
      </c>
      <c r="Z212" s="53">
        <f t="shared" si="235"/>
        <v>-17.682112527317042</v>
      </c>
      <c r="AA212" s="53">
        <f t="shared" si="236"/>
        <v>-13200.410122185724</v>
      </c>
      <c r="AB212" s="53">
        <f t="shared" si="237"/>
        <v>-5210.6674209161574</v>
      </c>
      <c r="AC212" s="53">
        <f t="shared" si="238"/>
        <v>-27.510562021677121</v>
      </c>
      <c r="AD212" s="53">
        <f t="shared" si="218"/>
        <v>777.33209649438618</v>
      </c>
      <c r="AE212" s="53">
        <f t="shared" si="239"/>
        <v>-4460.8458864434488</v>
      </c>
      <c r="AF212" s="19"/>
      <c r="AG212" s="46"/>
      <c r="AH212" s="19"/>
      <c r="AI212" s="55">
        <f t="shared" si="240"/>
        <v>26</v>
      </c>
      <c r="AJ212" s="27">
        <f t="shared" si="241"/>
        <v>11917.224556776824</v>
      </c>
      <c r="AK212" s="27">
        <f t="shared" si="241"/>
        <v>595.86122783884127</v>
      </c>
      <c r="AL212" s="28">
        <f t="shared" si="242"/>
        <v>25</v>
      </c>
      <c r="AM212" s="27">
        <f t="shared" si="243"/>
        <v>500000</v>
      </c>
      <c r="AN212" s="56">
        <f t="shared" si="207"/>
        <v>4.1900000000000004</v>
      </c>
      <c r="AO212" s="52">
        <f t="shared" si="244"/>
        <v>2095.0000000000005</v>
      </c>
      <c r="AP212" s="28"/>
      <c r="AQ212" s="9">
        <f t="shared" si="208"/>
        <v>31.25643299249246</v>
      </c>
      <c r="AR212" s="9">
        <f t="shared" si="245"/>
        <v>0</v>
      </c>
      <c r="AS212" s="30">
        <f t="shared" si="246"/>
        <v>0.76439465311473442</v>
      </c>
      <c r="AT212" s="30">
        <f t="shared" si="247"/>
        <v>2.3892250254900216E-2</v>
      </c>
      <c r="AU212" s="30">
        <f t="shared" si="248"/>
        <v>0</v>
      </c>
      <c r="AV212" s="30">
        <f t="shared" si="249"/>
        <v>0.74050240285983415</v>
      </c>
      <c r="AW212" s="28"/>
      <c r="AX212" s="52">
        <f t="shared" si="250"/>
        <v>1522.2919516779937</v>
      </c>
      <c r="AY212" s="52">
        <f t="shared" si="251"/>
        <v>1551.3525339913529</v>
      </c>
      <c r="AZ212" s="19"/>
      <c r="BA212" s="19"/>
      <c r="BB212" s="53">
        <f t="shared" si="252"/>
        <v>8428.8682250493512</v>
      </c>
      <c r="BC212" s="53">
        <f t="shared" si="253"/>
        <v>-421.44341125246757</v>
      </c>
      <c r="BD212" s="53">
        <f t="shared" si="253"/>
        <v>-17.682112527317042</v>
      </c>
      <c r="BE212" s="53">
        <f t="shared" si="254"/>
        <v>-11946.125127450108</v>
      </c>
      <c r="BF212" s="53">
        <f t="shared" si="255"/>
        <v>-3956.3824261805421</v>
      </c>
      <c r="BG212" s="53">
        <f t="shared" si="256"/>
        <v>-27.510562021677121</v>
      </c>
      <c r="BH212" s="53">
        <f t="shared" si="223"/>
        <v>782.35290181204812</v>
      </c>
      <c r="BI212" s="53">
        <f t="shared" si="257"/>
        <v>-3201.5400863901714</v>
      </c>
    </row>
    <row r="213" spans="1:61" x14ac:dyDescent="0.2">
      <c r="A213" s="34"/>
      <c r="B213" s="89"/>
      <c r="C213" s="91"/>
      <c r="D213" s="19"/>
      <c r="E213" s="55">
        <f t="shared" si="228"/>
        <v>27</v>
      </c>
      <c r="F213" s="27">
        <f t="shared" si="224"/>
        <v>11917.224556776824</v>
      </c>
      <c r="G213" s="27">
        <f t="shared" si="225"/>
        <v>595.86122783884127</v>
      </c>
      <c r="H213" s="28">
        <f t="shared" si="226"/>
        <v>25</v>
      </c>
      <c r="I213" s="27">
        <f t="shared" si="199"/>
        <v>500000</v>
      </c>
      <c r="J213" s="56">
        <f t="shared" si="181"/>
        <v>4.4009999999999998</v>
      </c>
      <c r="K213" s="52">
        <f t="shared" si="229"/>
        <v>2200.5</v>
      </c>
      <c r="L213" s="28"/>
      <c r="M213" s="96">
        <f t="shared" si="200"/>
        <v>40.388565248208387</v>
      </c>
      <c r="N213" s="9">
        <v>0</v>
      </c>
      <c r="O213" s="30">
        <f t="shared" si="216"/>
        <v>0.70728450109268171</v>
      </c>
      <c r="P213" s="30">
        <f t="shared" si="230"/>
        <v>2.8566206221428293E-2</v>
      </c>
      <c r="Q213" s="30">
        <f t="shared" si="231"/>
        <v>0</v>
      </c>
      <c r="R213" s="30">
        <f t="shared" si="232"/>
        <v>0.67871829487125346</v>
      </c>
      <c r="S213" s="28"/>
      <c r="T213" s="52">
        <f t="shared" si="233"/>
        <v>1481.7610297891686</v>
      </c>
      <c r="U213" s="52">
        <f t="shared" si="227"/>
        <v>1493.5196078641932</v>
      </c>
      <c r="V213" s="19"/>
      <c r="W213" s="19"/>
      <c r="X213" s="53">
        <f t="shared" si="234"/>
        <v>8088.4383307733951</v>
      </c>
      <c r="Y213" s="53">
        <f t="shared" si="235"/>
        <v>-404.42191653866979</v>
      </c>
      <c r="Z213" s="53">
        <f t="shared" si="235"/>
        <v>-16.967957371781335</v>
      </c>
      <c r="AA213" s="53">
        <f t="shared" si="236"/>
        <v>-14283.103110714146</v>
      </c>
      <c r="AB213" s="53">
        <f t="shared" si="237"/>
        <v>-6616.0546538512017</v>
      </c>
      <c r="AC213" s="53">
        <f t="shared" si="238"/>
        <v>-19.308796453319619</v>
      </c>
      <c r="AD213" s="53">
        <f t="shared" si="218"/>
        <v>752.47489061530121</v>
      </c>
      <c r="AE213" s="53">
        <f t="shared" si="239"/>
        <v>-5882.8885596892205</v>
      </c>
      <c r="AF213" s="19"/>
      <c r="AG213" s="46"/>
      <c r="AH213" s="19"/>
      <c r="AI213" s="55">
        <f t="shared" si="240"/>
        <v>27</v>
      </c>
      <c r="AJ213" s="27">
        <f t="shared" si="241"/>
        <v>11917.224556776824</v>
      </c>
      <c r="AK213" s="27">
        <f t="shared" si="241"/>
        <v>595.86122783884127</v>
      </c>
      <c r="AL213" s="28">
        <f t="shared" si="242"/>
        <v>25</v>
      </c>
      <c r="AM213" s="27">
        <f t="shared" si="243"/>
        <v>500000</v>
      </c>
      <c r="AN213" s="56">
        <f t="shared" si="207"/>
        <v>4.4009999999999998</v>
      </c>
      <c r="AO213" s="52">
        <f t="shared" si="244"/>
        <v>2200.5</v>
      </c>
      <c r="AP213" s="28"/>
      <c r="AQ213" s="9">
        <f t="shared" si="208"/>
        <v>35.082477100159757</v>
      </c>
      <c r="AR213" s="9">
        <f t="shared" si="245"/>
        <v>0</v>
      </c>
      <c r="AS213" s="30">
        <f t="shared" si="246"/>
        <v>0.74050240285983415</v>
      </c>
      <c r="AT213" s="30">
        <f t="shared" si="247"/>
        <v>2.5978658590943407E-2</v>
      </c>
      <c r="AU213" s="30">
        <f t="shared" si="248"/>
        <v>0</v>
      </c>
      <c r="AV213" s="30">
        <f t="shared" si="249"/>
        <v>0.71452374426889076</v>
      </c>
      <c r="AW213" s="28"/>
      <c r="AX213" s="52">
        <f t="shared" si="250"/>
        <v>1551.3525339913529</v>
      </c>
      <c r="AY213" s="52">
        <f t="shared" si="251"/>
        <v>1572.3094992636941</v>
      </c>
      <c r="AZ213" s="19"/>
      <c r="BA213" s="19"/>
      <c r="BB213" s="53">
        <f t="shared" si="252"/>
        <v>8088.4383307733951</v>
      </c>
      <c r="BC213" s="53">
        <f t="shared" si="253"/>
        <v>-404.42191653866979</v>
      </c>
      <c r="BD213" s="53">
        <f t="shared" si="253"/>
        <v>-16.967957371781335</v>
      </c>
      <c r="BE213" s="53">
        <f t="shared" si="254"/>
        <v>-12989.329295471704</v>
      </c>
      <c r="BF213" s="53">
        <f t="shared" si="255"/>
        <v>-5322.280838608759</v>
      </c>
      <c r="BG213" s="53">
        <f t="shared" si="256"/>
        <v>-19.308796453319619</v>
      </c>
      <c r="BH213" s="53">
        <f t="shared" si="223"/>
        <v>758.1880840494747</v>
      </c>
      <c r="BI213" s="53">
        <f t="shared" si="257"/>
        <v>-4583.4015510126037</v>
      </c>
    </row>
    <row r="214" spans="1:61" x14ac:dyDescent="0.2">
      <c r="A214" s="34"/>
      <c r="B214" s="89"/>
      <c r="C214" s="91"/>
      <c r="D214" s="19"/>
      <c r="E214" s="55">
        <f t="shared" si="228"/>
        <v>28</v>
      </c>
      <c r="F214" s="27">
        <f t="shared" si="224"/>
        <v>11917.224556776824</v>
      </c>
      <c r="G214" s="27">
        <f t="shared" si="225"/>
        <v>595.86122783884127</v>
      </c>
      <c r="H214" s="28">
        <f t="shared" si="226"/>
        <v>25</v>
      </c>
      <c r="I214" s="27">
        <f t="shared" si="199"/>
        <v>500000</v>
      </c>
      <c r="J214" s="56">
        <f t="shared" si="181"/>
        <v>4.6159999999999997</v>
      </c>
      <c r="K214" s="52">
        <f t="shared" si="229"/>
        <v>2308</v>
      </c>
      <c r="L214" s="28"/>
      <c r="M214" s="96">
        <f t="shared" si="200"/>
        <v>45.350819239364668</v>
      </c>
      <c r="N214" s="9">
        <v>0</v>
      </c>
      <c r="O214" s="30">
        <f t="shared" si="216"/>
        <v>0.67871829487125346</v>
      </c>
      <c r="P214" s="30">
        <f t="shared" si="230"/>
        <v>3.0780430705156021E-2</v>
      </c>
      <c r="Q214" s="30">
        <f t="shared" si="231"/>
        <v>0</v>
      </c>
      <c r="R214" s="30">
        <f t="shared" si="232"/>
        <v>0.64793786416609744</v>
      </c>
      <c r="S214" s="28"/>
      <c r="T214" s="52">
        <f t="shared" si="233"/>
        <v>1493.5196078641932</v>
      </c>
      <c r="U214" s="52">
        <f t="shared" si="227"/>
        <v>1495.4405904953528</v>
      </c>
      <c r="V214" s="19"/>
      <c r="W214" s="19"/>
      <c r="X214" s="53">
        <f t="shared" si="234"/>
        <v>7721.6210261057431</v>
      </c>
      <c r="Y214" s="53">
        <f t="shared" si="235"/>
        <v>-386.08105130528719</v>
      </c>
      <c r="Z214" s="53">
        <f t="shared" si="235"/>
        <v>-16.198446604152437</v>
      </c>
      <c r="AA214" s="53">
        <f t="shared" si="236"/>
        <v>-15390.21535257801</v>
      </c>
      <c r="AB214" s="53">
        <f t="shared" si="237"/>
        <v>-8070.873824381707</v>
      </c>
      <c r="AC214" s="53">
        <f t="shared" si="238"/>
        <v>-10.102279908406953</v>
      </c>
      <c r="AD214" s="53">
        <f t="shared" si="218"/>
        <v>724.83165604607063</v>
      </c>
      <c r="AE214" s="53">
        <f t="shared" si="239"/>
        <v>-7356.1444482440429</v>
      </c>
      <c r="AF214" s="19"/>
      <c r="AG214" s="46"/>
      <c r="AH214" s="19"/>
      <c r="AI214" s="55">
        <f t="shared" si="240"/>
        <v>28</v>
      </c>
      <c r="AJ214" s="27">
        <f t="shared" si="241"/>
        <v>11917.224556776824</v>
      </c>
      <c r="AK214" s="27">
        <f t="shared" si="241"/>
        <v>595.86122783884127</v>
      </c>
      <c r="AL214" s="28">
        <f t="shared" si="242"/>
        <v>25</v>
      </c>
      <c r="AM214" s="27">
        <f t="shared" si="243"/>
        <v>500000</v>
      </c>
      <c r="AN214" s="56">
        <f t="shared" si="207"/>
        <v>4.6159999999999997</v>
      </c>
      <c r="AO214" s="52">
        <f t="shared" si="244"/>
        <v>2308</v>
      </c>
      <c r="AP214" s="28"/>
      <c r="AQ214" s="9">
        <f t="shared" si="208"/>
        <v>39.392810010973889</v>
      </c>
      <c r="AR214" s="9">
        <f t="shared" si="245"/>
        <v>0</v>
      </c>
      <c r="AS214" s="30">
        <f t="shared" si="246"/>
        <v>0.71452374426889076</v>
      </c>
      <c r="AT214" s="30">
        <f t="shared" si="247"/>
        <v>2.8147098106314109E-2</v>
      </c>
      <c r="AU214" s="30">
        <f t="shared" si="248"/>
        <v>0</v>
      </c>
      <c r="AV214" s="30">
        <f t="shared" si="249"/>
        <v>0.68637664616257665</v>
      </c>
      <c r="AW214" s="28"/>
      <c r="AX214" s="52">
        <f t="shared" si="250"/>
        <v>1572.3094992636941</v>
      </c>
      <c r="AY214" s="52">
        <f t="shared" si="251"/>
        <v>1584.1572993432269</v>
      </c>
      <c r="AZ214" s="19"/>
      <c r="BA214" s="19"/>
      <c r="BB214" s="53">
        <f t="shared" si="252"/>
        <v>7721.6210261057431</v>
      </c>
      <c r="BC214" s="53">
        <f t="shared" si="253"/>
        <v>-386.08105130528719</v>
      </c>
      <c r="BD214" s="53">
        <f t="shared" si="253"/>
        <v>-16.198446604152437</v>
      </c>
      <c r="BE214" s="53">
        <f t="shared" si="254"/>
        <v>-14073.549053157054</v>
      </c>
      <c r="BF214" s="53">
        <f t="shared" si="255"/>
        <v>-6754.2075249607506</v>
      </c>
      <c r="BG214" s="53">
        <f t="shared" si="256"/>
        <v>-10.102279908406953</v>
      </c>
      <c r="BH214" s="53">
        <f t="shared" si="223"/>
        <v>731.30000150552598</v>
      </c>
      <c r="BI214" s="53">
        <f t="shared" si="257"/>
        <v>-6033.0098033636314</v>
      </c>
    </row>
    <row r="215" spans="1:61" x14ac:dyDescent="0.2">
      <c r="A215" s="34"/>
      <c r="B215" s="89"/>
      <c r="C215" s="91"/>
      <c r="D215" s="19"/>
      <c r="E215" s="55">
        <f t="shared" si="228"/>
        <v>29</v>
      </c>
      <c r="F215" s="27">
        <f t="shared" si="224"/>
        <v>11917.224556776824</v>
      </c>
      <c r="G215" s="27">
        <f t="shared" si="225"/>
        <v>595.86122783884127</v>
      </c>
      <c r="H215" s="28">
        <f t="shared" si="226"/>
        <v>25</v>
      </c>
      <c r="I215" s="27">
        <f t="shared" si="199"/>
        <v>500000</v>
      </c>
      <c r="J215" s="56">
        <f t="shared" si="181"/>
        <v>4.8330000000000002</v>
      </c>
      <c r="K215" s="52">
        <f t="shared" si="229"/>
        <v>2416.5</v>
      </c>
      <c r="L215" s="28"/>
      <c r="M215" s="96">
        <f t="shared" si="200"/>
        <v>50.932973429504443</v>
      </c>
      <c r="N215" s="9">
        <v>0</v>
      </c>
      <c r="O215" s="30">
        <f t="shared" si="216"/>
        <v>0.64793786416609744</v>
      </c>
      <c r="P215" s="30">
        <f t="shared" si="230"/>
        <v>3.3001402019541701E-2</v>
      </c>
      <c r="Q215" s="30">
        <f t="shared" si="231"/>
        <v>0</v>
      </c>
      <c r="R215" s="30">
        <f t="shared" si="232"/>
        <v>0.61493646214655573</v>
      </c>
      <c r="S215" s="28"/>
      <c r="T215" s="52">
        <f t="shared" si="233"/>
        <v>1495.4405904953528</v>
      </c>
      <c r="U215" s="52">
        <f t="shared" si="227"/>
        <v>1485.9939607771519</v>
      </c>
      <c r="V215" s="19"/>
      <c r="W215" s="19"/>
      <c r="X215" s="53">
        <f t="shared" si="234"/>
        <v>7328.3359075503959</v>
      </c>
      <c r="Y215" s="53">
        <f t="shared" si="235"/>
        <v>-366.41679537751986</v>
      </c>
      <c r="Z215" s="53">
        <f t="shared" si="235"/>
        <v>-15.373411553663892</v>
      </c>
      <c r="AA215" s="53">
        <f t="shared" si="236"/>
        <v>-16500.701009770852</v>
      </c>
      <c r="AB215" s="53">
        <f t="shared" si="237"/>
        <v>-9554.1553091516398</v>
      </c>
      <c r="AC215" s="53">
        <f t="shared" si="238"/>
        <v>0.73997580547846553</v>
      </c>
      <c r="AD215" s="53">
        <f t="shared" si="218"/>
        <v>694.3165329973009</v>
      </c>
      <c r="AE215" s="53">
        <f t="shared" si="239"/>
        <v>-8859.0988003488601</v>
      </c>
      <c r="AF215" s="19"/>
      <c r="AG215" s="46"/>
      <c r="AH215" s="19"/>
      <c r="AI215" s="55">
        <f t="shared" si="240"/>
        <v>29</v>
      </c>
      <c r="AJ215" s="27">
        <f t="shared" si="241"/>
        <v>11917.224556776824</v>
      </c>
      <c r="AK215" s="27">
        <f t="shared" si="241"/>
        <v>595.86122783884127</v>
      </c>
      <c r="AL215" s="28">
        <f t="shared" si="242"/>
        <v>25</v>
      </c>
      <c r="AM215" s="27">
        <f t="shared" si="243"/>
        <v>500000</v>
      </c>
      <c r="AN215" s="56">
        <f t="shared" si="207"/>
        <v>4.8330000000000002</v>
      </c>
      <c r="AO215" s="52">
        <f t="shared" si="244"/>
        <v>2416.5</v>
      </c>
      <c r="AP215" s="28"/>
      <c r="AQ215" s="9">
        <f t="shared" si="208"/>
        <v>44.241603112229861</v>
      </c>
      <c r="AR215" s="9">
        <f t="shared" si="245"/>
        <v>0</v>
      </c>
      <c r="AS215" s="30">
        <f t="shared" si="246"/>
        <v>0.68637664616257665</v>
      </c>
      <c r="AT215" s="30">
        <f t="shared" si="247"/>
        <v>3.0366403165028148E-2</v>
      </c>
      <c r="AU215" s="30">
        <f t="shared" si="248"/>
        <v>0</v>
      </c>
      <c r="AV215" s="30">
        <f t="shared" si="249"/>
        <v>0.65601024299754851</v>
      </c>
      <c r="AW215" s="28"/>
      <c r="AX215" s="52">
        <f t="shared" si="250"/>
        <v>1584.1572993432269</v>
      </c>
      <c r="AY215" s="52">
        <f t="shared" si="251"/>
        <v>1585.248752203576</v>
      </c>
      <c r="AZ215" s="19"/>
      <c r="BA215" s="19"/>
      <c r="BB215" s="53">
        <f t="shared" si="252"/>
        <v>7328.3359075503959</v>
      </c>
      <c r="BC215" s="53">
        <f t="shared" si="253"/>
        <v>-366.41679537751986</v>
      </c>
      <c r="BD215" s="53">
        <f t="shared" si="253"/>
        <v>-15.373411553663892</v>
      </c>
      <c r="BE215" s="53">
        <f t="shared" si="254"/>
        <v>-15183.201582514073</v>
      </c>
      <c r="BF215" s="53">
        <f t="shared" si="255"/>
        <v>-8236.6558818948615</v>
      </c>
      <c r="BG215" s="53">
        <f t="shared" si="256"/>
        <v>0.73997580547846553</v>
      </c>
      <c r="BH215" s="53">
        <f t="shared" si="223"/>
        <v>701.59983178932862</v>
      </c>
      <c r="BI215" s="53">
        <f t="shared" si="257"/>
        <v>-7534.3160743000553</v>
      </c>
    </row>
    <row r="216" spans="1:61" x14ac:dyDescent="0.2">
      <c r="A216" s="34"/>
      <c r="B216" s="89"/>
      <c r="C216" s="91"/>
      <c r="D216" s="19"/>
      <c r="E216" s="55">
        <f t="shared" si="228"/>
        <v>30</v>
      </c>
      <c r="F216" s="27">
        <f t="shared" si="224"/>
        <v>11917.224556776824</v>
      </c>
      <c r="G216" s="27">
        <f t="shared" si="225"/>
        <v>595.86122783884127</v>
      </c>
      <c r="H216" s="28">
        <f t="shared" si="226"/>
        <v>25</v>
      </c>
      <c r="I216" s="27">
        <f t="shared" si="199"/>
        <v>500000</v>
      </c>
      <c r="J216" s="56">
        <f t="shared" si="181"/>
        <v>5.0529999999999999</v>
      </c>
      <c r="K216" s="52">
        <f t="shared" si="229"/>
        <v>2526.5</v>
      </c>
      <c r="L216" s="28"/>
      <c r="M216" s="96">
        <f t="shared" si="200"/>
        <v>57.198201384599741</v>
      </c>
      <c r="N216" s="9">
        <v>0</v>
      </c>
      <c r="O216" s="30">
        <f t="shared" si="216"/>
        <v>0.61493646214655573</v>
      </c>
      <c r="P216" s="30">
        <f t="shared" si="230"/>
        <v>3.5173259600591991E-2</v>
      </c>
      <c r="Q216" s="30">
        <f t="shared" si="231"/>
        <v>0</v>
      </c>
      <c r="R216" s="30">
        <f t="shared" si="232"/>
        <v>0.5797632025459637</v>
      </c>
      <c r="S216" s="28"/>
      <c r="T216" s="52">
        <f t="shared" si="233"/>
        <v>1485.9939607771519</v>
      </c>
      <c r="U216" s="52">
        <f t="shared" si="227"/>
        <v>1464.7717312323773</v>
      </c>
      <c r="V216" s="19"/>
      <c r="W216" s="19"/>
      <c r="X216" s="53">
        <f t="shared" si="234"/>
        <v>6909.1682744963346</v>
      </c>
      <c r="Y216" s="53">
        <f t="shared" si="235"/>
        <v>-345.45841372481675</v>
      </c>
      <c r="Z216" s="53">
        <f t="shared" si="235"/>
        <v>-14.494080063649092</v>
      </c>
      <c r="AA216" s="53">
        <f t="shared" si="236"/>
        <v>-17586.629800295996</v>
      </c>
      <c r="AB216" s="53">
        <f t="shared" si="237"/>
        <v>-11037.414019588126</v>
      </c>
      <c r="AC216" s="53">
        <f t="shared" si="238"/>
        <v>12.104877144101467</v>
      </c>
      <c r="AD216" s="53">
        <f t="shared" si="218"/>
        <v>660.84956127259181</v>
      </c>
      <c r="AE216" s="53">
        <f t="shared" si="239"/>
        <v>-10364.459581171433</v>
      </c>
      <c r="AF216" s="19"/>
      <c r="AG216" s="46"/>
      <c r="AH216" s="19"/>
      <c r="AI216" s="55">
        <f t="shared" si="240"/>
        <v>30</v>
      </c>
      <c r="AJ216" s="27">
        <f t="shared" si="241"/>
        <v>11917.224556776824</v>
      </c>
      <c r="AK216" s="27">
        <f t="shared" si="241"/>
        <v>595.86122783884127</v>
      </c>
      <c r="AL216" s="28">
        <f t="shared" si="242"/>
        <v>25</v>
      </c>
      <c r="AM216" s="27">
        <f t="shared" si="243"/>
        <v>500000</v>
      </c>
      <c r="AN216" s="56">
        <f t="shared" si="207"/>
        <v>5.0529999999999999</v>
      </c>
      <c r="AO216" s="52">
        <f t="shared" si="244"/>
        <v>2526.5</v>
      </c>
      <c r="AP216" s="28"/>
      <c r="AQ216" s="9">
        <f t="shared" si="208"/>
        <v>49.683730479496553</v>
      </c>
      <c r="AR216" s="9">
        <f t="shared" si="245"/>
        <v>0</v>
      </c>
      <c r="AS216" s="30">
        <f t="shared" si="246"/>
        <v>0.65601024299754851</v>
      </c>
      <c r="AT216" s="30">
        <f t="shared" si="247"/>
        <v>3.2593036104879236E-2</v>
      </c>
      <c r="AU216" s="30">
        <f t="shared" si="248"/>
        <v>0</v>
      </c>
      <c r="AV216" s="30">
        <f t="shared" si="249"/>
        <v>0.62341720689266933</v>
      </c>
      <c r="AW216" s="28"/>
      <c r="AX216" s="52">
        <f t="shared" si="250"/>
        <v>1585.248752203576</v>
      </c>
      <c r="AY216" s="52">
        <f t="shared" si="251"/>
        <v>1575.0635732143292</v>
      </c>
      <c r="AZ216" s="19"/>
      <c r="BA216" s="19"/>
      <c r="BB216" s="53">
        <f t="shared" si="252"/>
        <v>6909.1682744963346</v>
      </c>
      <c r="BC216" s="53">
        <f t="shared" si="253"/>
        <v>-345.45841372481675</v>
      </c>
      <c r="BD216" s="53">
        <f t="shared" si="253"/>
        <v>-14.494080063649092</v>
      </c>
      <c r="BE216" s="53">
        <f t="shared" si="254"/>
        <v>-16296.518052439618</v>
      </c>
      <c r="BF216" s="53">
        <f t="shared" si="255"/>
        <v>-9747.302271731749</v>
      </c>
      <c r="BG216" s="53">
        <f t="shared" si="256"/>
        <v>12.104877144101467</v>
      </c>
      <c r="BH216" s="53">
        <f t="shared" si="223"/>
        <v>668.99799590105181</v>
      </c>
      <c r="BI216" s="53">
        <f t="shared" si="257"/>
        <v>-9066.1993986865946</v>
      </c>
    </row>
    <row r="217" spans="1:61" x14ac:dyDescent="0.2">
      <c r="A217" s="34"/>
      <c r="B217" s="89"/>
      <c r="C217" s="91"/>
      <c r="D217" s="19"/>
      <c r="E217" s="55">
        <f t="shared" si="228"/>
        <v>31</v>
      </c>
      <c r="F217" s="27">
        <f t="shared" si="224"/>
        <v>11917.224556776824</v>
      </c>
      <c r="G217" s="27">
        <f t="shared" si="225"/>
        <v>595.86122783884127</v>
      </c>
      <c r="H217" s="28">
        <f t="shared" si="226"/>
        <v>25</v>
      </c>
      <c r="I217" s="27">
        <f t="shared" si="199"/>
        <v>500000</v>
      </c>
      <c r="J217" s="56">
        <f t="shared" si="181"/>
        <v>5.2750000000000004</v>
      </c>
      <c r="K217" s="52">
        <f t="shared" si="229"/>
        <v>2637.5</v>
      </c>
      <c r="L217" s="28"/>
      <c r="M217" s="96">
        <f t="shared" si="200"/>
        <v>64.179283812147389</v>
      </c>
      <c r="N217" s="9">
        <v>0</v>
      </c>
      <c r="O217" s="30">
        <f t="shared" si="216"/>
        <v>0.5797632025459637</v>
      </c>
      <c r="P217" s="30">
        <f t="shared" si="230"/>
        <v>3.7208787120036897E-2</v>
      </c>
      <c r="Q217" s="30">
        <f t="shared" si="231"/>
        <v>0</v>
      </c>
      <c r="R217" s="30">
        <f t="shared" si="232"/>
        <v>0.54255441542592675</v>
      </c>
      <c r="S217" s="28"/>
      <c r="T217" s="52">
        <f t="shared" si="233"/>
        <v>1464.7717312323773</v>
      </c>
      <c r="U217" s="52">
        <f t="shared" si="227"/>
        <v>1430.9872706858819</v>
      </c>
      <c r="V217" s="19"/>
      <c r="W217" s="19"/>
      <c r="X217" s="53">
        <f t="shared" si="234"/>
        <v>6465.7428029015491</v>
      </c>
      <c r="Y217" s="53">
        <f t="shared" si="235"/>
        <v>-323.2871401450775</v>
      </c>
      <c r="Z217" s="53">
        <f t="shared" si="235"/>
        <v>-13.563860385648169</v>
      </c>
      <c r="AA217" s="53">
        <f t="shared" si="236"/>
        <v>-18604.393560018449</v>
      </c>
      <c r="AB217" s="53">
        <f t="shared" si="237"/>
        <v>-12475.501757647624</v>
      </c>
      <c r="AC217" s="53">
        <f t="shared" si="238"/>
        <v>24.511524898293668</v>
      </c>
      <c r="AD217" s="53">
        <f t="shared" si="218"/>
        <v>624.52395731141212</v>
      </c>
      <c r="AE217" s="53">
        <f t="shared" si="239"/>
        <v>-11826.466275437919</v>
      </c>
      <c r="AF217" s="19"/>
      <c r="AG217" s="46"/>
      <c r="AH217" s="19"/>
      <c r="AI217" s="55">
        <f t="shared" si="240"/>
        <v>31</v>
      </c>
      <c r="AJ217" s="27">
        <f t="shared" si="241"/>
        <v>11917.224556776824</v>
      </c>
      <c r="AK217" s="27">
        <f t="shared" si="241"/>
        <v>595.86122783884127</v>
      </c>
      <c r="AL217" s="28">
        <f t="shared" si="242"/>
        <v>25</v>
      </c>
      <c r="AM217" s="27">
        <f t="shared" si="243"/>
        <v>500000</v>
      </c>
      <c r="AN217" s="56">
        <f t="shared" si="207"/>
        <v>5.2750000000000004</v>
      </c>
      <c r="AO217" s="52">
        <f t="shared" si="244"/>
        <v>2637.5</v>
      </c>
      <c r="AP217" s="28"/>
      <c r="AQ217" s="9">
        <f t="shared" si="208"/>
        <v>55.747666222042703</v>
      </c>
      <c r="AR217" s="9">
        <f t="shared" si="245"/>
        <v>0</v>
      </c>
      <c r="AS217" s="30">
        <f t="shared" si="246"/>
        <v>0.62341720689266933</v>
      </c>
      <c r="AT217" s="30">
        <f t="shared" si="247"/>
        <v>3.4754054366930666E-2</v>
      </c>
      <c r="AU217" s="30">
        <f t="shared" si="248"/>
        <v>0</v>
      </c>
      <c r="AV217" s="30">
        <f t="shared" si="249"/>
        <v>0.58866315252573864</v>
      </c>
      <c r="AW217" s="28"/>
      <c r="AX217" s="52">
        <f t="shared" si="250"/>
        <v>1575.0635732143292</v>
      </c>
      <c r="AY217" s="52">
        <f t="shared" si="251"/>
        <v>1552.5990647866356</v>
      </c>
      <c r="AZ217" s="19"/>
      <c r="BA217" s="19"/>
      <c r="BB217" s="53">
        <f t="shared" si="252"/>
        <v>6465.7428029015491</v>
      </c>
      <c r="BC217" s="53">
        <f t="shared" si="253"/>
        <v>-323.2871401450775</v>
      </c>
      <c r="BD217" s="53">
        <f t="shared" si="253"/>
        <v>-13.563860385648169</v>
      </c>
      <c r="BE217" s="53">
        <f t="shared" si="254"/>
        <v>-17377.027183465332</v>
      </c>
      <c r="BF217" s="53">
        <f t="shared" si="255"/>
        <v>-11248.135381094507</v>
      </c>
      <c r="BG217" s="53">
        <f t="shared" si="256"/>
        <v>24.511524898293668</v>
      </c>
      <c r="BH217" s="53">
        <f t="shared" si="223"/>
        <v>633.57849111806047</v>
      </c>
      <c r="BI217" s="53">
        <f t="shared" si="257"/>
        <v>-10590.045365078155</v>
      </c>
    </row>
    <row r="218" spans="1:61" x14ac:dyDescent="0.2">
      <c r="A218" s="34"/>
      <c r="B218" s="89"/>
      <c r="C218" s="91"/>
      <c r="D218" s="19"/>
      <c r="E218" s="55">
        <f t="shared" si="228"/>
        <v>32</v>
      </c>
      <c r="F218" s="27">
        <f t="shared" si="224"/>
        <v>11917.224556776824</v>
      </c>
      <c r="G218" s="27">
        <f t="shared" si="225"/>
        <v>595.86122783884127</v>
      </c>
      <c r="H218" s="28">
        <f t="shared" si="226"/>
        <v>25</v>
      </c>
      <c r="I218" s="27">
        <f t="shared" si="199"/>
        <v>500000</v>
      </c>
      <c r="J218" s="56">
        <f t="shared" ref="J218:J249" si="258">J133</f>
        <v>5.4980000000000002</v>
      </c>
      <c r="K218" s="52">
        <f t="shared" si="229"/>
        <v>2749</v>
      </c>
      <c r="L218" s="28"/>
      <c r="M218" s="96">
        <f t="shared" si="200"/>
        <v>71.872235752757291</v>
      </c>
      <c r="N218" s="9">
        <v>0</v>
      </c>
      <c r="O218" s="30">
        <f t="shared" si="216"/>
        <v>0.54255441542592675</v>
      </c>
      <c r="P218" s="30">
        <f t="shared" si="230"/>
        <v>3.8994598854191626E-2</v>
      </c>
      <c r="Q218" s="30">
        <f t="shared" si="231"/>
        <v>0</v>
      </c>
      <c r="R218" s="30">
        <f t="shared" si="232"/>
        <v>0.5035598165717351</v>
      </c>
      <c r="S218" s="28"/>
      <c r="T218" s="52">
        <f t="shared" si="233"/>
        <v>1430.9872706858819</v>
      </c>
      <c r="U218" s="52">
        <f t="shared" si="227"/>
        <v>1384.2859357556997</v>
      </c>
      <c r="V218" s="19"/>
      <c r="W218" s="19"/>
      <c r="X218" s="53">
        <f t="shared" si="234"/>
        <v>6001.0354118547148</v>
      </c>
      <c r="Y218" s="53">
        <f t="shared" si="235"/>
        <v>-300.05177059273575</v>
      </c>
      <c r="Z218" s="53">
        <f t="shared" si="235"/>
        <v>-12.588995414293377</v>
      </c>
      <c r="AA218" s="53">
        <f t="shared" si="236"/>
        <v>-19497.299427095812</v>
      </c>
      <c r="AB218" s="53">
        <f t="shared" si="237"/>
        <v>-13808.904781248126</v>
      </c>
      <c r="AC218" s="53">
        <f t="shared" si="238"/>
        <v>37.643358709106515</v>
      </c>
      <c r="AD218" s="53">
        <f t="shared" si="218"/>
        <v>585.50723761447318</v>
      </c>
      <c r="AE218" s="53">
        <f t="shared" si="239"/>
        <v>-13185.754184924546</v>
      </c>
      <c r="AF218" s="19"/>
      <c r="AG218" s="46"/>
      <c r="AH218" s="19"/>
      <c r="AI218" s="55">
        <f t="shared" si="240"/>
        <v>32</v>
      </c>
      <c r="AJ218" s="27">
        <f t="shared" si="241"/>
        <v>11917.224556776824</v>
      </c>
      <c r="AK218" s="27">
        <f t="shared" si="241"/>
        <v>595.86122783884127</v>
      </c>
      <c r="AL218" s="28">
        <f t="shared" si="242"/>
        <v>25</v>
      </c>
      <c r="AM218" s="27">
        <f t="shared" si="243"/>
        <v>500000</v>
      </c>
      <c r="AN218" s="56">
        <f t="shared" si="207"/>
        <v>5.4980000000000002</v>
      </c>
      <c r="AO218" s="52">
        <f t="shared" si="244"/>
        <v>2749</v>
      </c>
      <c r="AP218" s="28"/>
      <c r="AQ218" s="9">
        <f t="shared" si="208"/>
        <v>62.429948908503036</v>
      </c>
      <c r="AR218" s="9">
        <f t="shared" si="245"/>
        <v>0</v>
      </c>
      <c r="AS218" s="30">
        <f t="shared" si="246"/>
        <v>0.58866315252573864</v>
      </c>
      <c r="AT218" s="30">
        <f t="shared" si="247"/>
        <v>3.675021053650019E-2</v>
      </c>
      <c r="AU218" s="30">
        <f t="shared" si="248"/>
        <v>0</v>
      </c>
      <c r="AV218" s="30">
        <f t="shared" si="249"/>
        <v>0.55191294198923846</v>
      </c>
      <c r="AW218" s="28"/>
      <c r="AX218" s="52">
        <f t="shared" si="250"/>
        <v>1552.5990647866356</v>
      </c>
      <c r="AY218" s="52">
        <f t="shared" si="251"/>
        <v>1517.2086775284165</v>
      </c>
      <c r="AZ218" s="19"/>
      <c r="BA218" s="19"/>
      <c r="BB218" s="53">
        <f t="shared" si="252"/>
        <v>6001.0354118547148</v>
      </c>
      <c r="BC218" s="53">
        <f t="shared" si="253"/>
        <v>-300.05177059273575</v>
      </c>
      <c r="BD218" s="53">
        <f t="shared" si="253"/>
        <v>-12.588995414293377</v>
      </c>
      <c r="BE218" s="53">
        <f t="shared" si="254"/>
        <v>-18375.105268250096</v>
      </c>
      <c r="BF218" s="53">
        <f t="shared" si="255"/>
        <v>-12686.71062240241</v>
      </c>
      <c r="BG218" s="53">
        <f t="shared" si="256"/>
        <v>37.643358709106515</v>
      </c>
      <c r="BH218" s="53">
        <f t="shared" si="223"/>
        <v>595.49109572387556</v>
      </c>
      <c r="BI218" s="53">
        <f t="shared" si="257"/>
        <v>-12053.576167969428</v>
      </c>
    </row>
    <row r="219" spans="1:61" x14ac:dyDescent="0.2">
      <c r="A219" s="34"/>
      <c r="B219" s="89"/>
      <c r="C219" s="91"/>
      <c r="D219" s="19"/>
      <c r="E219" s="55">
        <f t="shared" si="228"/>
        <v>33</v>
      </c>
      <c r="F219" s="27">
        <f t="shared" si="224"/>
        <v>11917.224556776824</v>
      </c>
      <c r="G219" s="27">
        <f t="shared" si="225"/>
        <v>595.86122783884127</v>
      </c>
      <c r="H219" s="28">
        <f t="shared" si="226"/>
        <v>25</v>
      </c>
      <c r="I219" s="27">
        <f t="shared" si="199"/>
        <v>500000</v>
      </c>
      <c r="J219" s="56">
        <f t="shared" si="258"/>
        <v>5.7220000000000004</v>
      </c>
      <c r="K219" s="52">
        <f t="shared" si="229"/>
        <v>2861</v>
      </c>
      <c r="L219" s="28"/>
      <c r="M219" s="96">
        <f t="shared" ref="M219:M250" si="259">M134</f>
        <v>80.316702244142306</v>
      </c>
      <c r="N219" s="9">
        <v>0</v>
      </c>
      <c r="O219" s="30">
        <f t="shared" si="216"/>
        <v>0.5035598165717351</v>
      </c>
      <c r="P219" s="30">
        <f t="shared" si="230"/>
        <v>4.0444263849706966E-2</v>
      </c>
      <c r="Q219" s="30">
        <f t="shared" si="231"/>
        <v>0</v>
      </c>
      <c r="R219" s="30">
        <f t="shared" si="232"/>
        <v>0.46311555272202815</v>
      </c>
      <c r="S219" s="28"/>
      <c r="T219" s="52">
        <f t="shared" si="233"/>
        <v>1384.2859357556997</v>
      </c>
      <c r="U219" s="52">
        <f t="shared" si="227"/>
        <v>1324.9735963377225</v>
      </c>
      <c r="V219" s="19"/>
      <c r="W219" s="19"/>
      <c r="X219" s="53">
        <f t="shared" si="234"/>
        <v>5519.0520375242259</v>
      </c>
      <c r="Y219" s="53">
        <f t="shared" si="235"/>
        <v>-275.9526018762113</v>
      </c>
      <c r="Z219" s="53">
        <f t="shared" si="235"/>
        <v>-11.577888818050704</v>
      </c>
      <c r="AA219" s="53">
        <f t="shared" si="236"/>
        <v>-20222.131924853482</v>
      </c>
      <c r="AB219" s="53">
        <f t="shared" si="237"/>
        <v>-14990.610378023517</v>
      </c>
      <c r="AC219" s="53">
        <f t="shared" si="238"/>
        <v>50.797452794138614</v>
      </c>
      <c r="AD219" s="53">
        <f t="shared" si="218"/>
        <v>544.08271560902381</v>
      </c>
      <c r="AE219" s="53">
        <f t="shared" si="239"/>
        <v>-14395.730209620355</v>
      </c>
      <c r="AF219" s="19"/>
      <c r="AG219" s="46"/>
      <c r="AH219" s="19"/>
      <c r="AI219" s="55">
        <f t="shared" si="240"/>
        <v>33</v>
      </c>
      <c r="AJ219" s="27">
        <f t="shared" si="241"/>
        <v>11917.224556776824</v>
      </c>
      <c r="AK219" s="27">
        <f t="shared" si="241"/>
        <v>595.86122783884127</v>
      </c>
      <c r="AL219" s="28">
        <f t="shared" si="242"/>
        <v>25</v>
      </c>
      <c r="AM219" s="27">
        <f t="shared" si="243"/>
        <v>500000</v>
      </c>
      <c r="AN219" s="56">
        <f t="shared" si="207"/>
        <v>5.7220000000000004</v>
      </c>
      <c r="AO219" s="52">
        <f t="shared" si="244"/>
        <v>2861</v>
      </c>
      <c r="AP219" s="28"/>
      <c r="AQ219" s="9">
        <f t="shared" ref="AQ219:AQ250" si="260">AQ49</f>
        <v>69.765015170115859</v>
      </c>
      <c r="AR219" s="9">
        <f t="shared" si="245"/>
        <v>0</v>
      </c>
      <c r="AS219" s="30">
        <f t="shared" si="246"/>
        <v>0.55191294198923846</v>
      </c>
      <c r="AT219" s="30">
        <f t="shared" si="247"/>
        <v>3.8504214770462494E-2</v>
      </c>
      <c r="AU219" s="30">
        <f t="shared" si="248"/>
        <v>0</v>
      </c>
      <c r="AV219" s="30">
        <f t="shared" si="249"/>
        <v>0.51340872721877595</v>
      </c>
      <c r="AW219" s="28"/>
      <c r="AX219" s="52">
        <f t="shared" si="250"/>
        <v>1517.2086775284165</v>
      </c>
      <c r="AY219" s="52">
        <f t="shared" si="251"/>
        <v>1468.8623685729181</v>
      </c>
      <c r="AZ219" s="19"/>
      <c r="BA219" s="19"/>
      <c r="BB219" s="53">
        <f t="shared" si="252"/>
        <v>5519.0520375242259</v>
      </c>
      <c r="BC219" s="53">
        <f t="shared" si="253"/>
        <v>-275.9526018762113</v>
      </c>
      <c r="BD219" s="53">
        <f t="shared" si="253"/>
        <v>-11.577888818050704</v>
      </c>
      <c r="BE219" s="53">
        <f t="shared" si="254"/>
        <v>-19252.107385231247</v>
      </c>
      <c r="BF219" s="53">
        <f t="shared" si="255"/>
        <v>-14020.585838401283</v>
      </c>
      <c r="BG219" s="53">
        <f t="shared" si="256"/>
        <v>50.797452794138614</v>
      </c>
      <c r="BH219" s="53">
        <f t="shared" si="223"/>
        <v>554.99515879090848</v>
      </c>
      <c r="BI219" s="53">
        <f t="shared" si="257"/>
        <v>-13414.793226816235</v>
      </c>
    </row>
    <row r="220" spans="1:61" x14ac:dyDescent="0.2">
      <c r="A220" s="34"/>
      <c r="B220" s="89"/>
      <c r="C220" s="91"/>
      <c r="D220" s="19"/>
      <c r="E220" s="55">
        <f t="shared" si="228"/>
        <v>34</v>
      </c>
      <c r="F220" s="27">
        <f t="shared" si="224"/>
        <v>11917.224556776824</v>
      </c>
      <c r="G220" s="27">
        <f t="shared" si="225"/>
        <v>595.86122783884127</v>
      </c>
      <c r="H220" s="28">
        <f t="shared" si="226"/>
        <v>25</v>
      </c>
      <c r="I220" s="27">
        <f t="shared" si="199"/>
        <v>500000</v>
      </c>
      <c r="J220" s="56">
        <f t="shared" si="258"/>
        <v>5.9450000000000003</v>
      </c>
      <c r="K220" s="52">
        <f t="shared" si="229"/>
        <v>2972.5</v>
      </c>
      <c r="L220" s="28"/>
      <c r="M220" s="96">
        <f t="shared" si="259"/>
        <v>89.555495953799237</v>
      </c>
      <c r="N220" s="9">
        <v>0</v>
      </c>
      <c r="O220" s="30">
        <f t="shared" si="216"/>
        <v>0.46311555272202815</v>
      </c>
      <c r="P220" s="30">
        <f t="shared" si="230"/>
        <v>4.1474543007939089E-2</v>
      </c>
      <c r="Q220" s="30">
        <f t="shared" si="231"/>
        <v>0</v>
      </c>
      <c r="R220" s="30">
        <f t="shared" si="232"/>
        <v>0.42164100971408908</v>
      </c>
      <c r="S220" s="28"/>
      <c r="T220" s="52">
        <f t="shared" si="233"/>
        <v>1324.9735963377225</v>
      </c>
      <c r="U220" s="52">
        <f t="shared" si="227"/>
        <v>1253.3279013751298</v>
      </c>
      <c r="V220" s="19"/>
      <c r="W220" s="19"/>
      <c r="X220" s="53">
        <f t="shared" si="234"/>
        <v>5024.7905951089178</v>
      </c>
      <c r="Y220" s="53">
        <f t="shared" si="235"/>
        <v>-251.23952975544591</v>
      </c>
      <c r="Z220" s="53">
        <f t="shared" si="235"/>
        <v>-10.541025242852227</v>
      </c>
      <c r="AA220" s="53">
        <f t="shared" si="236"/>
        <v>-20737.271503969543</v>
      </c>
      <c r="AB220" s="53">
        <f t="shared" si="237"/>
        <v>-15974.261463858922</v>
      </c>
      <c r="AC220" s="53">
        <f t="shared" si="238"/>
        <v>64.073654745505422</v>
      </c>
      <c r="AD220" s="53">
        <f t="shared" si="218"/>
        <v>500.66529606965611</v>
      </c>
      <c r="AE220" s="53">
        <f t="shared" si="239"/>
        <v>-15409.522513043761</v>
      </c>
      <c r="AF220" s="19"/>
      <c r="AG220" s="46"/>
      <c r="AH220" s="19"/>
      <c r="AI220" s="55">
        <f t="shared" si="240"/>
        <v>34</v>
      </c>
      <c r="AJ220" s="27">
        <f t="shared" si="241"/>
        <v>11917.224556776824</v>
      </c>
      <c r="AK220" s="27">
        <f t="shared" si="241"/>
        <v>595.86122783884127</v>
      </c>
      <c r="AL220" s="28">
        <f t="shared" si="242"/>
        <v>25</v>
      </c>
      <c r="AM220" s="27">
        <f t="shared" si="243"/>
        <v>500000</v>
      </c>
      <c r="AN220" s="56">
        <f t="shared" si="207"/>
        <v>5.9450000000000003</v>
      </c>
      <c r="AO220" s="52">
        <f t="shared" si="244"/>
        <v>2972.5</v>
      </c>
      <c r="AP220" s="28"/>
      <c r="AQ220" s="9">
        <f t="shared" si="260"/>
        <v>77.790053117372892</v>
      </c>
      <c r="AR220" s="9">
        <f t="shared" si="245"/>
        <v>0</v>
      </c>
      <c r="AS220" s="30">
        <f t="shared" si="246"/>
        <v>0.51340872721877595</v>
      </c>
      <c r="AT220" s="30">
        <f t="shared" si="247"/>
        <v>3.9938092161271393E-2</v>
      </c>
      <c r="AU220" s="30">
        <f t="shared" si="248"/>
        <v>0</v>
      </c>
      <c r="AV220" s="30">
        <f t="shared" si="249"/>
        <v>0.47347063505750453</v>
      </c>
      <c r="AW220" s="28"/>
      <c r="AX220" s="52">
        <f t="shared" si="250"/>
        <v>1468.8623685729181</v>
      </c>
      <c r="AY220" s="52">
        <f t="shared" si="251"/>
        <v>1407.3914627084323</v>
      </c>
      <c r="AZ220" s="19"/>
      <c r="BA220" s="19"/>
      <c r="BB220" s="53">
        <f t="shared" si="252"/>
        <v>5024.7905951089178</v>
      </c>
      <c r="BC220" s="53">
        <f t="shared" si="253"/>
        <v>-251.23952975544591</v>
      </c>
      <c r="BD220" s="53">
        <f t="shared" si="253"/>
        <v>-10.541025242852227</v>
      </c>
      <c r="BE220" s="53">
        <f t="shared" si="254"/>
        <v>-19969.046080635697</v>
      </c>
      <c r="BF220" s="53">
        <f t="shared" si="255"/>
        <v>-15206.036040525076</v>
      </c>
      <c r="BG220" s="53">
        <f t="shared" si="256"/>
        <v>64.073654745505422</v>
      </c>
      <c r="BH220" s="53">
        <f t="shared" si="223"/>
        <v>512.4780079546739</v>
      </c>
      <c r="BI220" s="53">
        <f t="shared" si="257"/>
        <v>-14629.484377824896</v>
      </c>
    </row>
    <row r="221" spans="1:61" x14ac:dyDescent="0.2">
      <c r="A221" s="34"/>
      <c r="B221" s="89"/>
      <c r="C221" s="91"/>
      <c r="D221" s="19"/>
      <c r="E221" s="55">
        <f t="shared" si="228"/>
        <v>35</v>
      </c>
      <c r="F221" s="27">
        <f t="shared" si="224"/>
        <v>11917.224556776824</v>
      </c>
      <c r="G221" s="27">
        <f t="shared" si="225"/>
        <v>595.86122783884127</v>
      </c>
      <c r="H221" s="28">
        <f t="shared" si="226"/>
        <v>25</v>
      </c>
      <c r="I221" s="27">
        <f t="shared" si="199"/>
        <v>500000</v>
      </c>
      <c r="J221" s="56">
        <f t="shared" si="258"/>
        <v>6.1669999999999998</v>
      </c>
      <c r="K221" s="52">
        <f t="shared" si="229"/>
        <v>3083.5</v>
      </c>
      <c r="L221" s="28"/>
      <c r="M221" s="96">
        <f t="shared" si="259"/>
        <v>99.663854874764937</v>
      </c>
      <c r="N221" s="9">
        <v>0</v>
      </c>
      <c r="O221" s="30">
        <f t="shared" si="216"/>
        <v>0.42164100971408908</v>
      </c>
      <c r="P221" s="30">
        <f t="shared" si="230"/>
        <v>4.2022368401394325E-2</v>
      </c>
      <c r="Q221" s="30">
        <f t="shared" si="231"/>
        <v>0</v>
      </c>
      <c r="R221" s="30">
        <f t="shared" si="232"/>
        <v>0.37961864131269474</v>
      </c>
      <c r="S221" s="28"/>
      <c r="T221" s="52">
        <f t="shared" si="233"/>
        <v>1253.3279013751298</v>
      </c>
      <c r="U221" s="52">
        <f t="shared" si="227"/>
        <v>1170.5540804876941</v>
      </c>
      <c r="V221" s="19"/>
      <c r="W221" s="19"/>
      <c r="X221" s="53">
        <f t="shared" si="234"/>
        <v>4524.0005944618988</v>
      </c>
      <c r="Y221" s="53">
        <f t="shared" si="235"/>
        <v>-226.20002972309496</v>
      </c>
      <c r="Z221" s="53">
        <f t="shared" si="235"/>
        <v>-9.490466032817368</v>
      </c>
      <c r="AA221" s="53">
        <f t="shared" si="236"/>
        <v>-21011.184200697164</v>
      </c>
      <c r="AB221" s="53">
        <f t="shared" si="237"/>
        <v>-16722.874101991176</v>
      </c>
      <c r="AC221" s="53">
        <f t="shared" si="238"/>
        <v>76.480927012835053</v>
      </c>
      <c r="AD221" s="53">
        <f t="shared" si="218"/>
        <v>455.7261848043272</v>
      </c>
      <c r="AE221" s="53">
        <f t="shared" si="239"/>
        <v>-16190.666990174013</v>
      </c>
      <c r="AF221" s="19"/>
      <c r="AG221" s="46"/>
      <c r="AH221" s="19"/>
      <c r="AI221" s="55">
        <f t="shared" si="240"/>
        <v>35</v>
      </c>
      <c r="AJ221" s="27">
        <f t="shared" si="241"/>
        <v>11917.224556776824</v>
      </c>
      <c r="AK221" s="27">
        <f t="shared" si="241"/>
        <v>595.86122783884127</v>
      </c>
      <c r="AL221" s="28">
        <f t="shared" si="242"/>
        <v>25</v>
      </c>
      <c r="AM221" s="27">
        <f t="shared" si="243"/>
        <v>500000</v>
      </c>
      <c r="AN221" s="56">
        <f t="shared" si="207"/>
        <v>6.1669999999999998</v>
      </c>
      <c r="AO221" s="52">
        <f t="shared" si="244"/>
        <v>3083.5</v>
      </c>
      <c r="AP221" s="28"/>
      <c r="AQ221" s="9">
        <f t="shared" si="260"/>
        <v>86.570416276737802</v>
      </c>
      <c r="AR221" s="9">
        <f t="shared" si="245"/>
        <v>0</v>
      </c>
      <c r="AS221" s="30">
        <f t="shared" si="246"/>
        <v>0.47347063505750453</v>
      </c>
      <c r="AT221" s="30">
        <f t="shared" si="247"/>
        <v>4.098854997173957E-2</v>
      </c>
      <c r="AU221" s="30">
        <f t="shared" si="248"/>
        <v>0</v>
      </c>
      <c r="AV221" s="30">
        <f t="shared" si="249"/>
        <v>0.43248208508576497</v>
      </c>
      <c r="AW221" s="28"/>
      <c r="AX221" s="52">
        <f t="shared" si="250"/>
        <v>1407.3914627084323</v>
      </c>
      <c r="AY221" s="52">
        <f t="shared" si="251"/>
        <v>1333.5585093619563</v>
      </c>
      <c r="AZ221" s="19"/>
      <c r="BA221" s="19"/>
      <c r="BB221" s="53">
        <f t="shared" si="252"/>
        <v>4524.0005944618988</v>
      </c>
      <c r="BC221" s="53">
        <f t="shared" si="253"/>
        <v>-226.20002972309496</v>
      </c>
      <c r="BD221" s="53">
        <f t="shared" si="253"/>
        <v>-9.490466032817368</v>
      </c>
      <c r="BE221" s="53">
        <f t="shared" si="254"/>
        <v>-20494.274985869786</v>
      </c>
      <c r="BF221" s="53">
        <f t="shared" si="255"/>
        <v>-16205.9648871638</v>
      </c>
      <c r="BG221" s="53">
        <f t="shared" si="256"/>
        <v>76.480927012835053</v>
      </c>
      <c r="BH221" s="53">
        <f t="shared" si="223"/>
        <v>468.37420753563043</v>
      </c>
      <c r="BI221" s="53">
        <f t="shared" si="257"/>
        <v>-15661.109752615333</v>
      </c>
    </row>
    <row r="222" spans="1:61" x14ac:dyDescent="0.2">
      <c r="A222" s="34"/>
      <c r="B222" s="89"/>
      <c r="C222" s="91"/>
      <c r="D222" s="19"/>
      <c r="E222" s="55">
        <f t="shared" si="228"/>
        <v>36</v>
      </c>
      <c r="F222" s="27">
        <f t="shared" si="224"/>
        <v>11917.224556776824</v>
      </c>
      <c r="G222" s="27">
        <f t="shared" si="225"/>
        <v>595.86122783884127</v>
      </c>
      <c r="H222" s="28">
        <f t="shared" si="226"/>
        <v>25</v>
      </c>
      <c r="I222" s="27">
        <f t="shared" si="199"/>
        <v>500000</v>
      </c>
      <c r="J222" s="56">
        <f t="shared" si="258"/>
        <v>6.3869999999999996</v>
      </c>
      <c r="K222" s="52">
        <f t="shared" si="229"/>
        <v>3193.5</v>
      </c>
      <c r="L222" s="28"/>
      <c r="M222" s="96">
        <f t="shared" si="259"/>
        <v>110.74206230495554</v>
      </c>
      <c r="N222" s="9">
        <v>0</v>
      </c>
      <c r="O222" s="30">
        <f t="shared" si="216"/>
        <v>0.37961864131269474</v>
      </c>
      <c r="P222" s="30">
        <f t="shared" si="230"/>
        <v>4.2039751228373008E-2</v>
      </c>
      <c r="Q222" s="30">
        <f t="shared" si="231"/>
        <v>0</v>
      </c>
      <c r="R222" s="30">
        <f t="shared" si="232"/>
        <v>0.33757889008432174</v>
      </c>
      <c r="S222" s="28"/>
      <c r="T222" s="52">
        <f t="shared" si="233"/>
        <v>1170.5540804876941</v>
      </c>
      <c r="U222" s="52">
        <f t="shared" si="227"/>
        <v>1078.0581854842815</v>
      </c>
      <c r="V222" s="19"/>
      <c r="W222" s="19"/>
      <c r="X222" s="53">
        <f t="shared" si="234"/>
        <v>4023.0034387623432</v>
      </c>
      <c r="Y222" s="53">
        <f t="shared" si="235"/>
        <v>-201.15017193811718</v>
      </c>
      <c r="Z222" s="53">
        <f t="shared" si="235"/>
        <v>-8.4394722521080432</v>
      </c>
      <c r="AA222" s="53">
        <f t="shared" si="236"/>
        <v>-21019.875614186505</v>
      </c>
      <c r="AB222" s="53">
        <f t="shared" si="237"/>
        <v>-17206.461819614386</v>
      </c>
      <c r="AC222" s="53">
        <f t="shared" si="238"/>
        <v>87.817922421303152</v>
      </c>
      <c r="AD222" s="53">
        <f t="shared" si="218"/>
        <v>409.85734112766556</v>
      </c>
      <c r="AE222" s="53">
        <f t="shared" si="239"/>
        <v>-16708.786556065417</v>
      </c>
      <c r="AF222" s="19"/>
      <c r="AG222" s="46"/>
      <c r="AH222" s="19"/>
      <c r="AI222" s="55">
        <f t="shared" si="240"/>
        <v>36</v>
      </c>
      <c r="AJ222" s="27">
        <f t="shared" si="241"/>
        <v>11917.224556776824</v>
      </c>
      <c r="AK222" s="27">
        <f t="shared" si="241"/>
        <v>595.86122783884127</v>
      </c>
      <c r="AL222" s="28">
        <f t="shared" si="242"/>
        <v>25</v>
      </c>
      <c r="AM222" s="27">
        <f t="shared" si="243"/>
        <v>500000</v>
      </c>
      <c r="AN222" s="56">
        <f t="shared" si="207"/>
        <v>6.3869999999999996</v>
      </c>
      <c r="AO222" s="52">
        <f t="shared" si="244"/>
        <v>3193.5</v>
      </c>
      <c r="AP222" s="28"/>
      <c r="AQ222" s="9">
        <f t="shared" si="260"/>
        <v>96.193213127579682</v>
      </c>
      <c r="AR222" s="9">
        <f t="shared" si="245"/>
        <v>0</v>
      </c>
      <c r="AS222" s="30">
        <f t="shared" si="246"/>
        <v>0.43248208508576497</v>
      </c>
      <c r="AT222" s="30">
        <f t="shared" si="247"/>
        <v>4.1601841384515038E-2</v>
      </c>
      <c r="AU222" s="30">
        <f t="shared" si="248"/>
        <v>0</v>
      </c>
      <c r="AV222" s="30">
        <f t="shared" si="249"/>
        <v>0.39088024370124991</v>
      </c>
      <c r="AW222" s="28"/>
      <c r="AX222" s="52">
        <f t="shared" si="250"/>
        <v>1333.5585093619563</v>
      </c>
      <c r="AY222" s="52">
        <f t="shared" si="251"/>
        <v>1248.2760582599417</v>
      </c>
      <c r="AZ222" s="19"/>
      <c r="BA222" s="19"/>
      <c r="BB222" s="53">
        <f t="shared" si="252"/>
        <v>4023.0034387623432</v>
      </c>
      <c r="BC222" s="53">
        <f t="shared" si="253"/>
        <v>-201.15017193811718</v>
      </c>
      <c r="BD222" s="53">
        <f t="shared" si="253"/>
        <v>-8.4394722521080432</v>
      </c>
      <c r="BE222" s="53">
        <f t="shared" si="254"/>
        <v>-20800.920692257518</v>
      </c>
      <c r="BF222" s="53">
        <f t="shared" si="255"/>
        <v>-16987.506897685398</v>
      </c>
      <c r="BG222" s="53">
        <f t="shared" si="256"/>
        <v>87.817922421303152</v>
      </c>
      <c r="BH222" s="53">
        <f t="shared" si="223"/>
        <v>423.23937451610897</v>
      </c>
      <c r="BI222" s="53">
        <f t="shared" si="257"/>
        <v>-16476.449600747987</v>
      </c>
    </row>
    <row r="223" spans="1:61" x14ac:dyDescent="0.2">
      <c r="A223" s="34"/>
      <c r="B223" s="89"/>
      <c r="C223" s="91"/>
      <c r="D223" s="19"/>
      <c r="E223" s="55">
        <f t="shared" si="228"/>
        <v>37</v>
      </c>
      <c r="F223" s="27">
        <f t="shared" si="224"/>
        <v>11917.224556776824</v>
      </c>
      <c r="G223" s="27">
        <f t="shared" si="225"/>
        <v>595.86122783884127</v>
      </c>
      <c r="H223" s="28">
        <f t="shared" si="226"/>
        <v>25</v>
      </c>
      <c r="I223" s="27">
        <f t="shared" si="199"/>
        <v>500000</v>
      </c>
      <c r="J223" s="56">
        <f t="shared" si="258"/>
        <v>6.6040000000000001</v>
      </c>
      <c r="K223" s="52">
        <f t="shared" si="229"/>
        <v>3302</v>
      </c>
      <c r="L223" s="28"/>
      <c r="M223" s="96">
        <f t="shared" si="259"/>
        <v>122.71687498876749</v>
      </c>
      <c r="N223" s="9">
        <v>0</v>
      </c>
      <c r="O223" s="30">
        <f t="shared" si="216"/>
        <v>0.33757889008432174</v>
      </c>
      <c r="P223" s="30">
        <f t="shared" si="230"/>
        <v>4.1426626453324587E-2</v>
      </c>
      <c r="Q223" s="30">
        <f t="shared" si="231"/>
        <v>0</v>
      </c>
      <c r="R223" s="30">
        <f t="shared" si="232"/>
        <v>0.29615226363099717</v>
      </c>
      <c r="S223" s="28"/>
      <c r="T223" s="52">
        <f t="shared" si="233"/>
        <v>1078.0581854842815</v>
      </c>
      <c r="U223" s="52">
        <f t="shared" si="227"/>
        <v>977.89477450955269</v>
      </c>
      <c r="V223" s="19"/>
      <c r="W223" s="19"/>
      <c r="X223" s="53">
        <f t="shared" si="234"/>
        <v>3529.3130286883634</v>
      </c>
      <c r="Y223" s="53">
        <f t="shared" si="235"/>
        <v>-176.46565143441819</v>
      </c>
      <c r="Z223" s="53">
        <f t="shared" si="235"/>
        <v>-7.4038065907749289</v>
      </c>
      <c r="AA223" s="53">
        <f t="shared" si="236"/>
        <v>-20713.313226662292</v>
      </c>
      <c r="AB223" s="53">
        <f t="shared" si="237"/>
        <v>-17367.869655999122</v>
      </c>
      <c r="AC223" s="53">
        <f t="shared" si="238"/>
        <v>97.626635973660171</v>
      </c>
      <c r="AD223" s="53">
        <f t="shared" si="218"/>
        <v>363.76021554200474</v>
      </c>
      <c r="AE223" s="53">
        <f t="shared" si="239"/>
        <v>-16906.482804483454</v>
      </c>
      <c r="AF223" s="19"/>
      <c r="AG223" s="46"/>
      <c r="AH223" s="19"/>
      <c r="AI223" s="55">
        <f t="shared" si="240"/>
        <v>37</v>
      </c>
      <c r="AJ223" s="27">
        <f t="shared" si="241"/>
        <v>11917.224556776824</v>
      </c>
      <c r="AK223" s="27">
        <f t="shared" si="241"/>
        <v>595.86122783884127</v>
      </c>
      <c r="AL223" s="28">
        <f t="shared" si="242"/>
        <v>25</v>
      </c>
      <c r="AM223" s="27">
        <f t="shared" si="243"/>
        <v>500000</v>
      </c>
      <c r="AN223" s="56">
        <f t="shared" si="207"/>
        <v>6.6040000000000001</v>
      </c>
      <c r="AO223" s="52">
        <f t="shared" si="244"/>
        <v>3302</v>
      </c>
      <c r="AP223" s="28"/>
      <c r="AQ223" s="9">
        <f t="shared" si="260"/>
        <v>106.59482282024315</v>
      </c>
      <c r="AR223" s="9">
        <f t="shared" si="245"/>
        <v>0</v>
      </c>
      <c r="AS223" s="30">
        <f t="shared" si="246"/>
        <v>0.39088024370124991</v>
      </c>
      <c r="AT223" s="30">
        <f t="shared" si="247"/>
        <v>4.1665810321268197E-2</v>
      </c>
      <c r="AU223" s="30">
        <f t="shared" si="248"/>
        <v>0</v>
      </c>
      <c r="AV223" s="30">
        <f t="shared" si="249"/>
        <v>0.3492144333799817</v>
      </c>
      <c r="AW223" s="28"/>
      <c r="AX223" s="52">
        <f t="shared" si="250"/>
        <v>1248.2760582599417</v>
      </c>
      <c r="AY223" s="52">
        <f t="shared" si="251"/>
        <v>1153.1060590206996</v>
      </c>
      <c r="AZ223" s="19"/>
      <c r="BA223" s="19"/>
      <c r="BB223" s="53">
        <f t="shared" si="252"/>
        <v>3529.3130286883634</v>
      </c>
      <c r="BC223" s="53">
        <f t="shared" si="253"/>
        <v>-176.46565143441819</v>
      </c>
      <c r="BD223" s="53">
        <f t="shared" si="253"/>
        <v>-7.4038065907749289</v>
      </c>
      <c r="BE223" s="53">
        <f t="shared" si="254"/>
        <v>-20832.905160634098</v>
      </c>
      <c r="BF223" s="53">
        <f t="shared" si="255"/>
        <v>-17487.461589970928</v>
      </c>
      <c r="BG223" s="53">
        <f t="shared" si="256"/>
        <v>97.626635973660171</v>
      </c>
      <c r="BH223" s="53">
        <f t="shared" si="223"/>
        <v>377.73444478549851</v>
      </c>
      <c r="BI223" s="53">
        <f t="shared" si="257"/>
        <v>-17012.100509211767</v>
      </c>
    </row>
    <row r="224" spans="1:61" x14ac:dyDescent="0.2">
      <c r="A224" s="34"/>
      <c r="B224" s="89"/>
      <c r="C224" s="91"/>
      <c r="D224" s="19"/>
      <c r="E224" s="55">
        <f t="shared" si="228"/>
        <v>38</v>
      </c>
      <c r="F224" s="27">
        <f t="shared" si="224"/>
        <v>11917.224556776824</v>
      </c>
      <c r="G224" s="27">
        <f t="shared" si="225"/>
        <v>595.86122783884127</v>
      </c>
      <c r="H224" s="28">
        <f t="shared" si="226"/>
        <v>25</v>
      </c>
      <c r="I224" s="27">
        <f t="shared" si="199"/>
        <v>500000</v>
      </c>
      <c r="J224" s="56">
        <f t="shared" si="258"/>
        <v>6.8170000000000002</v>
      </c>
      <c r="K224" s="52">
        <f t="shared" si="229"/>
        <v>3408.5</v>
      </c>
      <c r="L224" s="28"/>
      <c r="M224" s="96">
        <f t="shared" si="259"/>
        <v>135.62881213537486</v>
      </c>
      <c r="N224" s="9">
        <v>0</v>
      </c>
      <c r="O224" s="30">
        <f t="shared" si="216"/>
        <v>0.29615226363099717</v>
      </c>
      <c r="P224" s="30">
        <f t="shared" si="230"/>
        <v>4.0166779727474518E-2</v>
      </c>
      <c r="Q224" s="30">
        <f t="shared" si="231"/>
        <v>0</v>
      </c>
      <c r="R224" s="30">
        <f t="shared" si="232"/>
        <v>0.25598548390352266</v>
      </c>
      <c r="S224" s="28"/>
      <c r="T224" s="52">
        <f t="shared" si="233"/>
        <v>977.89477450955269</v>
      </c>
      <c r="U224" s="52">
        <f t="shared" si="227"/>
        <v>872.52652188515697</v>
      </c>
      <c r="V224" s="19"/>
      <c r="W224" s="19"/>
      <c r="X224" s="53">
        <f t="shared" si="234"/>
        <v>3050.6364949534586</v>
      </c>
      <c r="Y224" s="53">
        <f t="shared" si="235"/>
        <v>-152.53182474767294</v>
      </c>
      <c r="Z224" s="53">
        <f t="shared" si="235"/>
        <v>-6.3996370975880668</v>
      </c>
      <c r="AA224" s="53">
        <f t="shared" si="236"/>
        <v>-20083.389863737259</v>
      </c>
      <c r="AB224" s="53">
        <f t="shared" si="237"/>
        <v>-17191.684830629059</v>
      </c>
      <c r="AC224" s="53">
        <f t="shared" si="238"/>
        <v>105.25050447217654</v>
      </c>
      <c r="AD224" s="53">
        <f t="shared" si="218"/>
        <v>318.2045686794159</v>
      </c>
      <c r="AE224" s="53">
        <f t="shared" si="239"/>
        <v>-16768.229757477468</v>
      </c>
      <c r="AF224" s="19"/>
      <c r="AG224" s="46"/>
      <c r="AH224" s="19"/>
      <c r="AI224" s="55">
        <f t="shared" si="240"/>
        <v>38</v>
      </c>
      <c r="AJ224" s="27">
        <f t="shared" si="241"/>
        <v>11917.224556776824</v>
      </c>
      <c r="AK224" s="27">
        <f t="shared" si="241"/>
        <v>595.86122783884127</v>
      </c>
      <c r="AL224" s="28">
        <f t="shared" si="242"/>
        <v>25</v>
      </c>
      <c r="AM224" s="27">
        <f t="shared" si="243"/>
        <v>500000</v>
      </c>
      <c r="AN224" s="56">
        <f t="shared" si="207"/>
        <v>6.8170000000000002</v>
      </c>
      <c r="AO224" s="52">
        <f t="shared" si="244"/>
        <v>3408.5</v>
      </c>
      <c r="AP224" s="28"/>
      <c r="AQ224" s="9">
        <f t="shared" si="260"/>
        <v>117.81044131227783</v>
      </c>
      <c r="AR224" s="9">
        <f t="shared" si="245"/>
        <v>0</v>
      </c>
      <c r="AS224" s="30">
        <f t="shared" si="246"/>
        <v>0.3492144333799817</v>
      </c>
      <c r="AT224" s="30">
        <f t="shared" si="247"/>
        <v>4.1141106509112686E-2</v>
      </c>
      <c r="AU224" s="30">
        <f t="shared" si="248"/>
        <v>0</v>
      </c>
      <c r="AV224" s="30">
        <f t="shared" si="249"/>
        <v>0.30807332687086902</v>
      </c>
      <c r="AW224" s="28"/>
      <c r="AX224" s="52">
        <f t="shared" si="250"/>
        <v>1153.1060590206996</v>
      </c>
      <c r="AY224" s="52">
        <f t="shared" si="251"/>
        <v>1050.067934639357</v>
      </c>
      <c r="AZ224" s="19"/>
      <c r="BA224" s="19"/>
      <c r="BB224" s="53">
        <f t="shared" si="252"/>
        <v>3050.6364949534586</v>
      </c>
      <c r="BC224" s="53">
        <f t="shared" si="253"/>
        <v>-152.53182474767294</v>
      </c>
      <c r="BD224" s="53">
        <f t="shared" si="253"/>
        <v>-6.3996370975880668</v>
      </c>
      <c r="BE224" s="53">
        <f t="shared" si="254"/>
        <v>-20570.553254556344</v>
      </c>
      <c r="BF224" s="53">
        <f t="shared" si="255"/>
        <v>-17678.848221448145</v>
      </c>
      <c r="BG224" s="53">
        <f t="shared" si="256"/>
        <v>105.25050447217654</v>
      </c>
      <c r="BH224" s="53">
        <f t="shared" si="223"/>
        <v>332.58873772042324</v>
      </c>
      <c r="BI224" s="53">
        <f t="shared" si="257"/>
        <v>-17241.008979255545</v>
      </c>
    </row>
    <row r="225" spans="1:61" x14ac:dyDescent="0.2">
      <c r="A225" s="34"/>
      <c r="B225" s="89"/>
      <c r="C225" s="91"/>
      <c r="D225" s="19"/>
      <c r="E225" s="55">
        <f t="shared" si="228"/>
        <v>39</v>
      </c>
      <c r="F225" s="27">
        <f t="shared" si="224"/>
        <v>11917.224556776824</v>
      </c>
      <c r="G225" s="27">
        <f t="shared" si="225"/>
        <v>595.86122783884127</v>
      </c>
      <c r="H225" s="28">
        <f t="shared" si="226"/>
        <v>25</v>
      </c>
      <c r="I225" s="27">
        <f t="shared" si="199"/>
        <v>500000</v>
      </c>
      <c r="J225" s="56">
        <f t="shared" si="258"/>
        <v>7.0250000000000004</v>
      </c>
      <c r="K225" s="52">
        <f t="shared" si="229"/>
        <v>3512.5</v>
      </c>
      <c r="L225" s="28"/>
      <c r="M225" s="96">
        <f t="shared" si="259"/>
        <v>149.46374233110549</v>
      </c>
      <c r="N225" s="9">
        <v>0</v>
      </c>
      <c r="O225" s="30">
        <f t="shared" si="216"/>
        <v>0.25598548390352266</v>
      </c>
      <c r="P225" s="30">
        <f t="shared" si="230"/>
        <v>3.8260548406659468E-2</v>
      </c>
      <c r="Q225" s="30">
        <f t="shared" si="231"/>
        <v>0</v>
      </c>
      <c r="R225" s="30">
        <f t="shared" si="232"/>
        <v>0.2177249354968632</v>
      </c>
      <c r="S225" s="28"/>
      <c r="T225" s="52">
        <f t="shared" si="233"/>
        <v>872.52652188515697</v>
      </c>
      <c r="U225" s="52">
        <f t="shared" si="227"/>
        <v>764.75883593273193</v>
      </c>
      <c r="V225" s="19"/>
      <c r="W225" s="19"/>
      <c r="X225" s="53">
        <f t="shared" si="234"/>
        <v>2594.6769479258683</v>
      </c>
      <c r="Y225" s="53">
        <f t="shared" si="235"/>
        <v>-129.73384739629341</v>
      </c>
      <c r="Z225" s="53">
        <f t="shared" si="235"/>
        <v>-5.4431233874215801</v>
      </c>
      <c r="AA225" s="53">
        <f t="shared" si="236"/>
        <v>-19130.274203329733</v>
      </c>
      <c r="AB225" s="53">
        <f t="shared" si="237"/>
        <v>-16670.774226187579</v>
      </c>
      <c r="AC225" s="53">
        <f t="shared" si="238"/>
        <v>110.28597837513044</v>
      </c>
      <c r="AD225" s="53">
        <f t="shared" si="218"/>
        <v>273.99335238014419</v>
      </c>
      <c r="AE225" s="53">
        <f t="shared" si="239"/>
        <v>-16286.494895432304</v>
      </c>
      <c r="AF225" s="19"/>
      <c r="AG225" s="46"/>
      <c r="AH225" s="19"/>
      <c r="AI225" s="55">
        <f t="shared" si="240"/>
        <v>39</v>
      </c>
      <c r="AJ225" s="27">
        <f t="shared" si="241"/>
        <v>11917.224556776824</v>
      </c>
      <c r="AK225" s="27">
        <f t="shared" si="241"/>
        <v>595.86122783884127</v>
      </c>
      <c r="AL225" s="28">
        <f t="shared" si="242"/>
        <v>25</v>
      </c>
      <c r="AM225" s="27">
        <f t="shared" si="243"/>
        <v>500000</v>
      </c>
      <c r="AN225" s="56">
        <f t="shared" si="207"/>
        <v>7.0250000000000004</v>
      </c>
      <c r="AO225" s="52">
        <f t="shared" si="244"/>
        <v>3512.5</v>
      </c>
      <c r="AP225" s="28"/>
      <c r="AQ225" s="9">
        <f t="shared" si="260"/>
        <v>129.82779371861415</v>
      </c>
      <c r="AR225" s="9">
        <f t="shared" si="245"/>
        <v>0</v>
      </c>
      <c r="AS225" s="30">
        <f t="shared" si="246"/>
        <v>0.30807332687086902</v>
      </c>
      <c r="AT225" s="30">
        <f t="shared" si="247"/>
        <v>3.9996480331198368E-2</v>
      </c>
      <c r="AU225" s="30">
        <f t="shared" si="248"/>
        <v>0</v>
      </c>
      <c r="AV225" s="30">
        <f t="shared" si="249"/>
        <v>0.26807684653967068</v>
      </c>
      <c r="AW225" s="28"/>
      <c r="AX225" s="52">
        <f t="shared" si="250"/>
        <v>1050.067934639357</v>
      </c>
      <c r="AY225" s="52">
        <f t="shared" si="251"/>
        <v>941.61992347059322</v>
      </c>
      <c r="AZ225" s="19"/>
      <c r="BA225" s="19"/>
      <c r="BB225" s="53">
        <f t="shared" si="252"/>
        <v>2594.6769479258683</v>
      </c>
      <c r="BC225" s="53">
        <f t="shared" si="253"/>
        <v>-129.73384739629341</v>
      </c>
      <c r="BD225" s="53">
        <f t="shared" si="253"/>
        <v>-5.4431233874215801</v>
      </c>
      <c r="BE225" s="53">
        <f t="shared" si="254"/>
        <v>-19998.240165599185</v>
      </c>
      <c r="BF225" s="53">
        <f t="shared" si="255"/>
        <v>-17538.740188457032</v>
      </c>
      <c r="BG225" s="53">
        <f t="shared" si="256"/>
        <v>110.28597837513044</v>
      </c>
      <c r="BH225" s="53">
        <f t="shared" si="223"/>
        <v>288.56881594095836</v>
      </c>
      <c r="BI225" s="53">
        <f t="shared" si="257"/>
        <v>-17139.885394140943</v>
      </c>
    </row>
    <row r="226" spans="1:61" x14ac:dyDescent="0.2">
      <c r="A226" s="34"/>
      <c r="B226" s="89"/>
      <c r="C226" s="91"/>
      <c r="D226" s="19"/>
      <c r="E226" s="55">
        <f t="shared" si="228"/>
        <v>40</v>
      </c>
      <c r="F226" s="27">
        <f t="shared" si="224"/>
        <v>11917.224556776824</v>
      </c>
      <c r="G226" s="27">
        <f t="shared" si="225"/>
        <v>595.86122783884127</v>
      </c>
      <c r="H226" s="28">
        <f t="shared" si="226"/>
        <v>25</v>
      </c>
      <c r="I226" s="27">
        <f t="shared" si="199"/>
        <v>500000</v>
      </c>
      <c r="J226" s="56">
        <f t="shared" si="258"/>
        <v>7.2270000000000003</v>
      </c>
      <c r="K226" s="52">
        <f t="shared" si="229"/>
        <v>3613.5</v>
      </c>
      <c r="L226" s="28"/>
      <c r="M226" s="96">
        <f t="shared" si="259"/>
        <v>164.16962817288439</v>
      </c>
      <c r="N226" s="9">
        <v>0</v>
      </c>
      <c r="O226" s="30">
        <f t="shared" si="216"/>
        <v>0.2177249354968632</v>
      </c>
      <c r="P226" s="30">
        <f t="shared" si="230"/>
        <v>3.5743821704485271E-2</v>
      </c>
      <c r="Q226" s="30">
        <f t="shared" si="231"/>
        <v>0</v>
      </c>
      <c r="R226" s="30">
        <f t="shared" si="232"/>
        <v>0.18198111379237791</v>
      </c>
      <c r="S226" s="28"/>
      <c r="T226" s="52">
        <f t="shared" si="233"/>
        <v>764.75883593273193</v>
      </c>
      <c r="U226" s="52">
        <f t="shared" si="227"/>
        <v>657.5887546887576</v>
      </c>
      <c r="V226" s="19"/>
      <c r="W226" s="19"/>
      <c r="X226" s="53">
        <f t="shared" si="234"/>
        <v>2168.7097981561237</v>
      </c>
      <c r="Y226" s="53">
        <f t="shared" si="235"/>
        <v>-108.4354899078062</v>
      </c>
      <c r="Z226" s="53">
        <f t="shared" si="235"/>
        <v>-4.5495278448094476</v>
      </c>
      <c r="AA226" s="53">
        <f t="shared" si="236"/>
        <v>-17871.910852242636</v>
      </c>
      <c r="AB226" s="53">
        <f t="shared" si="237"/>
        <v>-15816.186071839127</v>
      </c>
      <c r="AC226" s="53">
        <f t="shared" si="238"/>
        <v>112.39995779320822</v>
      </c>
      <c r="AD226" s="53">
        <f t="shared" si="218"/>
        <v>231.92429874437329</v>
      </c>
      <c r="AE226" s="53">
        <f t="shared" si="239"/>
        <v>-15471.861815301545</v>
      </c>
      <c r="AF226" s="19"/>
      <c r="AG226" s="46"/>
      <c r="AH226" s="19"/>
      <c r="AI226" s="55">
        <f t="shared" si="240"/>
        <v>40</v>
      </c>
      <c r="AJ226" s="27">
        <f t="shared" si="241"/>
        <v>11917.224556776824</v>
      </c>
      <c r="AK226" s="27">
        <f t="shared" si="241"/>
        <v>595.86122783884127</v>
      </c>
      <c r="AL226" s="28">
        <f t="shared" si="242"/>
        <v>25</v>
      </c>
      <c r="AM226" s="27">
        <f t="shared" si="243"/>
        <v>500000</v>
      </c>
      <c r="AN226" s="56">
        <f t="shared" si="207"/>
        <v>7.2270000000000003</v>
      </c>
      <c r="AO226" s="52">
        <f t="shared" si="244"/>
        <v>3613.5</v>
      </c>
      <c r="AP226" s="28"/>
      <c r="AQ226" s="9">
        <f t="shared" si="260"/>
        <v>142.60167910204351</v>
      </c>
      <c r="AR226" s="9">
        <f t="shared" si="245"/>
        <v>0</v>
      </c>
      <c r="AS226" s="30">
        <f t="shared" si="246"/>
        <v>0.26807684653967068</v>
      </c>
      <c r="AT226" s="30">
        <f t="shared" si="247"/>
        <v>3.8228208444937878E-2</v>
      </c>
      <c r="AU226" s="30">
        <f t="shared" si="248"/>
        <v>0</v>
      </c>
      <c r="AV226" s="30">
        <f t="shared" si="249"/>
        <v>0.2298486380947328</v>
      </c>
      <c r="AW226" s="28"/>
      <c r="AX226" s="52">
        <f t="shared" si="250"/>
        <v>941.61992347059322</v>
      </c>
      <c r="AY226" s="52">
        <f t="shared" si="251"/>
        <v>830.55805375531702</v>
      </c>
      <c r="AZ226" s="19"/>
      <c r="BA226" s="19"/>
      <c r="BB226" s="53">
        <f t="shared" si="252"/>
        <v>2168.7097981561237</v>
      </c>
      <c r="BC226" s="53">
        <f t="shared" si="253"/>
        <v>-108.4354899078062</v>
      </c>
      <c r="BD226" s="53">
        <f t="shared" si="253"/>
        <v>-4.5495278448094476</v>
      </c>
      <c r="BE226" s="53">
        <f t="shared" si="254"/>
        <v>-19114.104222468937</v>
      </c>
      <c r="BF226" s="53">
        <f t="shared" si="255"/>
        <v>-17058.37944206543</v>
      </c>
      <c r="BG226" s="53">
        <f t="shared" si="256"/>
        <v>112.39995779320822</v>
      </c>
      <c r="BH226" s="53">
        <f t="shared" si="223"/>
        <v>246.44391023525955</v>
      </c>
      <c r="BI226" s="53">
        <f t="shared" si="257"/>
        <v>-16699.535574036963</v>
      </c>
    </row>
    <row r="227" spans="1:61" x14ac:dyDescent="0.2">
      <c r="A227" s="34"/>
      <c r="B227" s="89"/>
      <c r="C227" s="91"/>
      <c r="D227" s="19"/>
      <c r="E227" s="55">
        <f t="shared" si="228"/>
        <v>41</v>
      </c>
      <c r="F227" s="27">
        <f t="shared" si="224"/>
        <v>11917.224556776824</v>
      </c>
      <c r="G227" s="27">
        <f t="shared" si="225"/>
        <v>595.86122783884127</v>
      </c>
      <c r="H227" s="28">
        <f t="shared" si="226"/>
        <v>25</v>
      </c>
      <c r="I227" s="27">
        <f t="shared" si="199"/>
        <v>500000</v>
      </c>
      <c r="J227" s="56">
        <f t="shared" si="258"/>
        <v>7.4210000000000003</v>
      </c>
      <c r="K227" s="52">
        <f t="shared" si="229"/>
        <v>3710.5</v>
      </c>
      <c r="L227" s="28"/>
      <c r="M227" s="96">
        <f t="shared" si="259"/>
        <v>179.80271379435837</v>
      </c>
      <c r="N227" s="9">
        <v>0</v>
      </c>
      <c r="O227" s="30">
        <f t="shared" si="216"/>
        <v>0.18198111379237791</v>
      </c>
      <c r="P227" s="30">
        <f t="shared" si="230"/>
        <v>3.2720698119189484E-2</v>
      </c>
      <c r="Q227" s="30">
        <f t="shared" si="231"/>
        <v>0</v>
      </c>
      <c r="R227" s="30">
        <f t="shared" si="232"/>
        <v>0.14926041567318843</v>
      </c>
      <c r="S227" s="28"/>
      <c r="T227" s="52">
        <f t="shared" si="233"/>
        <v>657.5887546887576</v>
      </c>
      <c r="U227" s="52">
        <f t="shared" si="227"/>
        <v>553.83077235536564</v>
      </c>
      <c r="V227" s="19"/>
      <c r="W227" s="19"/>
      <c r="X227" s="53">
        <f t="shared" si="234"/>
        <v>1778.7698910152376</v>
      </c>
      <c r="Y227" s="53">
        <f t="shared" si="235"/>
        <v>-88.938494550761888</v>
      </c>
      <c r="Z227" s="53">
        <f t="shared" si="235"/>
        <v>-3.7315103918297106</v>
      </c>
      <c r="AA227" s="53">
        <f t="shared" si="236"/>
        <v>-16360.349059594742</v>
      </c>
      <c r="AB227" s="53">
        <f t="shared" si="237"/>
        <v>-14674.249173522096</v>
      </c>
      <c r="AC227" s="53">
        <f t="shared" si="238"/>
        <v>111.50813169129692</v>
      </c>
      <c r="AD227" s="53">
        <f t="shared" si="218"/>
        <v>192.7141186063669</v>
      </c>
      <c r="AE227" s="53">
        <f t="shared" si="239"/>
        <v>-14370.026923224432</v>
      </c>
      <c r="AF227" s="19"/>
      <c r="AG227" s="46"/>
      <c r="AH227" s="19"/>
      <c r="AI227" s="55">
        <f t="shared" si="240"/>
        <v>41</v>
      </c>
      <c r="AJ227" s="27">
        <f t="shared" si="241"/>
        <v>11917.224556776824</v>
      </c>
      <c r="AK227" s="27">
        <f t="shared" si="241"/>
        <v>595.86122783884127</v>
      </c>
      <c r="AL227" s="28">
        <f t="shared" si="242"/>
        <v>25</v>
      </c>
      <c r="AM227" s="27">
        <f t="shared" si="243"/>
        <v>500000</v>
      </c>
      <c r="AN227" s="56">
        <f t="shared" si="207"/>
        <v>7.4210000000000003</v>
      </c>
      <c r="AO227" s="52">
        <f t="shared" si="244"/>
        <v>3710.5</v>
      </c>
      <c r="AP227" s="28"/>
      <c r="AQ227" s="9">
        <f t="shared" si="260"/>
        <v>156.18095246691072</v>
      </c>
      <c r="AR227" s="9">
        <f t="shared" si="245"/>
        <v>0</v>
      </c>
      <c r="AS227" s="30">
        <f t="shared" si="246"/>
        <v>0.2298486380947328</v>
      </c>
      <c r="AT227" s="30">
        <f t="shared" si="247"/>
        <v>3.5897979220857627E-2</v>
      </c>
      <c r="AU227" s="30">
        <f t="shared" si="248"/>
        <v>0</v>
      </c>
      <c r="AV227" s="30">
        <f t="shared" si="249"/>
        <v>0.19395065887387516</v>
      </c>
      <c r="AW227" s="28"/>
      <c r="AX227" s="52">
        <f t="shared" si="250"/>
        <v>830.55805375531702</v>
      </c>
      <c r="AY227" s="52">
        <f t="shared" si="251"/>
        <v>719.65391975151385</v>
      </c>
      <c r="AZ227" s="19"/>
      <c r="BA227" s="19"/>
      <c r="BB227" s="53">
        <f t="shared" si="252"/>
        <v>1778.7698910152376</v>
      </c>
      <c r="BC227" s="53">
        <f t="shared" si="253"/>
        <v>-88.938494550761888</v>
      </c>
      <c r="BD227" s="53">
        <f t="shared" si="253"/>
        <v>-3.7315103918297106</v>
      </c>
      <c r="BE227" s="53">
        <f t="shared" si="254"/>
        <v>-17948.989610428813</v>
      </c>
      <c r="BF227" s="53">
        <f t="shared" si="255"/>
        <v>-16262.889724356166</v>
      </c>
      <c r="BG227" s="53">
        <f t="shared" si="256"/>
        <v>111.50813169129692</v>
      </c>
      <c r="BH227" s="53">
        <f t="shared" si="223"/>
        <v>206.91422931053592</v>
      </c>
      <c r="BI227" s="53">
        <f t="shared" si="257"/>
        <v>-15944.467363354333</v>
      </c>
    </row>
    <row r="228" spans="1:61" x14ac:dyDescent="0.2">
      <c r="A228" s="34"/>
      <c r="B228" s="89"/>
      <c r="C228" s="91"/>
      <c r="D228" s="19"/>
      <c r="E228" s="55">
        <f t="shared" si="228"/>
        <v>42</v>
      </c>
      <c r="F228" s="27">
        <f t="shared" si="224"/>
        <v>11917.224556776824</v>
      </c>
      <c r="G228" s="27">
        <f t="shared" si="225"/>
        <v>595.86122783884127</v>
      </c>
      <c r="H228" s="28">
        <f t="shared" si="226"/>
        <v>25</v>
      </c>
      <c r="I228" s="27">
        <f t="shared" si="199"/>
        <v>500000</v>
      </c>
      <c r="J228" s="56">
        <f t="shared" si="258"/>
        <v>7.6059999999999999</v>
      </c>
      <c r="K228" s="52">
        <f t="shared" si="229"/>
        <v>3803</v>
      </c>
      <c r="L228" s="28"/>
      <c r="M228" s="96">
        <f t="shared" si="259"/>
        <v>196.37191159883102</v>
      </c>
      <c r="N228" s="9">
        <v>0</v>
      </c>
      <c r="O228" s="30">
        <f t="shared" si="216"/>
        <v>0.14926041567318843</v>
      </c>
      <c r="P228" s="30">
        <f t="shared" si="230"/>
        <v>2.931055315178013E-2</v>
      </c>
      <c r="Q228" s="30">
        <f t="shared" si="231"/>
        <v>0</v>
      </c>
      <c r="R228" s="30">
        <f t="shared" si="232"/>
        <v>0.1199498625214083</v>
      </c>
      <c r="S228" s="28"/>
      <c r="T228" s="52">
        <f t="shared" si="233"/>
        <v>553.83077235536564</v>
      </c>
      <c r="U228" s="52">
        <f t="shared" si="227"/>
        <v>456.16932716891574</v>
      </c>
      <c r="V228" s="19"/>
      <c r="W228" s="19"/>
      <c r="X228" s="53">
        <f t="shared" si="234"/>
        <v>1429.4694472221311</v>
      </c>
      <c r="Y228" s="53">
        <f t="shared" si="235"/>
        <v>-71.473472361106559</v>
      </c>
      <c r="Z228" s="53">
        <f t="shared" si="235"/>
        <v>-2.9987465630352075</v>
      </c>
      <c r="AA228" s="53">
        <f t="shared" si="236"/>
        <v>-14655.276575890064</v>
      </c>
      <c r="AB228" s="53">
        <f t="shared" si="237"/>
        <v>-13300.279347592075</v>
      </c>
      <c r="AC228" s="53">
        <f t="shared" si="238"/>
        <v>107.60356192148269</v>
      </c>
      <c r="AD228" s="53">
        <f t="shared" si="218"/>
        <v>156.95358427287928</v>
      </c>
      <c r="AE228" s="53">
        <f t="shared" si="239"/>
        <v>-13035.722201397712</v>
      </c>
      <c r="AF228" s="19"/>
      <c r="AG228" s="46"/>
      <c r="AH228" s="19"/>
      <c r="AI228" s="55">
        <f t="shared" si="240"/>
        <v>42</v>
      </c>
      <c r="AJ228" s="27">
        <f t="shared" si="241"/>
        <v>11917.224556776824</v>
      </c>
      <c r="AK228" s="27">
        <f t="shared" si="241"/>
        <v>595.86122783884127</v>
      </c>
      <c r="AL228" s="28">
        <f t="shared" si="242"/>
        <v>25</v>
      </c>
      <c r="AM228" s="27">
        <f t="shared" si="243"/>
        <v>500000</v>
      </c>
      <c r="AN228" s="56">
        <f t="shared" si="207"/>
        <v>7.6059999999999999</v>
      </c>
      <c r="AO228" s="52">
        <f t="shared" si="244"/>
        <v>3803</v>
      </c>
      <c r="AP228" s="28"/>
      <c r="AQ228" s="9">
        <f t="shared" si="260"/>
        <v>170.57335534062295</v>
      </c>
      <c r="AR228" s="9">
        <f t="shared" si="245"/>
        <v>0</v>
      </c>
      <c r="AS228" s="30">
        <f t="shared" si="246"/>
        <v>0.19395065887387516</v>
      </c>
      <c r="AT228" s="30">
        <f t="shared" si="247"/>
        <v>3.3082814654641454E-2</v>
      </c>
      <c r="AU228" s="30">
        <f t="shared" si="248"/>
        <v>0</v>
      </c>
      <c r="AV228" s="30">
        <f t="shared" si="249"/>
        <v>0.16086784421923372</v>
      </c>
      <c r="AW228" s="28"/>
      <c r="AX228" s="52">
        <f t="shared" si="250"/>
        <v>719.65391975151385</v>
      </c>
      <c r="AY228" s="52">
        <f t="shared" si="251"/>
        <v>611.78041156574591</v>
      </c>
      <c r="AZ228" s="19"/>
      <c r="BA228" s="19"/>
      <c r="BB228" s="53">
        <f t="shared" si="252"/>
        <v>1429.4694472221311</v>
      </c>
      <c r="BC228" s="53">
        <f t="shared" si="253"/>
        <v>-71.473472361106559</v>
      </c>
      <c r="BD228" s="53">
        <f t="shared" si="253"/>
        <v>-2.9987465630352075</v>
      </c>
      <c r="BE228" s="53">
        <f t="shared" si="254"/>
        <v>-16541.407327320729</v>
      </c>
      <c r="BF228" s="53">
        <f t="shared" si="255"/>
        <v>-15186.41009902274</v>
      </c>
      <c r="BG228" s="53">
        <f t="shared" si="256"/>
        <v>107.60356192148269</v>
      </c>
      <c r="BH228" s="53">
        <f t="shared" si="223"/>
        <v>170.56702355399091</v>
      </c>
      <c r="BI228" s="53">
        <f t="shared" si="257"/>
        <v>-14908.239513547265</v>
      </c>
    </row>
    <row r="229" spans="1:61" x14ac:dyDescent="0.2">
      <c r="A229" s="34"/>
      <c r="B229" s="89"/>
      <c r="C229" s="91"/>
      <c r="D229" s="19"/>
      <c r="E229" s="55">
        <f t="shared" si="228"/>
        <v>43</v>
      </c>
      <c r="F229" s="27">
        <f t="shared" si="224"/>
        <v>11917.224556776824</v>
      </c>
      <c r="G229" s="27">
        <f t="shared" si="225"/>
        <v>595.86122783884127</v>
      </c>
      <c r="H229" s="28">
        <f t="shared" si="226"/>
        <v>25</v>
      </c>
      <c r="I229" s="27">
        <f t="shared" si="199"/>
        <v>500000</v>
      </c>
      <c r="J229" s="56">
        <f t="shared" si="258"/>
        <v>7.782</v>
      </c>
      <c r="K229" s="52">
        <f t="shared" si="229"/>
        <v>3891</v>
      </c>
      <c r="L229" s="28"/>
      <c r="M229" s="96">
        <f t="shared" si="259"/>
        <v>213.89645519453623</v>
      </c>
      <c r="N229" s="9">
        <v>0</v>
      </c>
      <c r="O229" s="30">
        <f t="shared" si="216"/>
        <v>0.1199498625214083</v>
      </c>
      <c r="P229" s="30">
        <f t="shared" si="230"/>
        <v>2.5656850394401191E-2</v>
      </c>
      <c r="Q229" s="30">
        <f t="shared" si="231"/>
        <v>0</v>
      </c>
      <c r="R229" s="30">
        <f t="shared" si="232"/>
        <v>9.4293012127007109E-2</v>
      </c>
      <c r="S229" s="28"/>
      <c r="T229" s="52">
        <f t="shared" si="233"/>
        <v>456.16932716891574</v>
      </c>
      <c r="U229" s="52">
        <f t="shared" si="227"/>
        <v>366.89411018618466</v>
      </c>
      <c r="V229" s="19"/>
      <c r="W229" s="19"/>
      <c r="X229" s="53">
        <f t="shared" si="234"/>
        <v>1123.7109996524239</v>
      </c>
      <c r="Y229" s="53">
        <f t="shared" si="235"/>
        <v>-56.185549982621204</v>
      </c>
      <c r="Z229" s="53">
        <f t="shared" si="235"/>
        <v>-2.3573253031751777</v>
      </c>
      <c r="AA229" s="53">
        <f t="shared" si="236"/>
        <v>-12828.425197200595</v>
      </c>
      <c r="AB229" s="53">
        <f t="shared" si="237"/>
        <v>-11763.257072833967</v>
      </c>
      <c r="AC229" s="53">
        <f t="shared" si="238"/>
        <v>100.91244573433593</v>
      </c>
      <c r="AD229" s="53">
        <f t="shared" si="218"/>
        <v>125.08945013500936</v>
      </c>
      <c r="AE229" s="53">
        <f t="shared" si="239"/>
        <v>-11537.255176964623</v>
      </c>
      <c r="AF229" s="19"/>
      <c r="AG229" s="46"/>
      <c r="AH229" s="19"/>
      <c r="AI229" s="55">
        <f t="shared" si="240"/>
        <v>43</v>
      </c>
      <c r="AJ229" s="27">
        <f t="shared" si="241"/>
        <v>11917.224556776824</v>
      </c>
      <c r="AK229" s="27">
        <f t="shared" si="241"/>
        <v>595.86122783884127</v>
      </c>
      <c r="AL229" s="28">
        <f t="shared" si="242"/>
        <v>25</v>
      </c>
      <c r="AM229" s="27">
        <f t="shared" si="243"/>
        <v>500000</v>
      </c>
      <c r="AN229" s="56">
        <f t="shared" si="207"/>
        <v>7.782</v>
      </c>
      <c r="AO229" s="52">
        <f t="shared" si="244"/>
        <v>3891</v>
      </c>
      <c r="AP229" s="28"/>
      <c r="AQ229" s="9">
        <f t="shared" si="260"/>
        <v>185.79559449689881</v>
      </c>
      <c r="AR229" s="9">
        <f t="shared" si="245"/>
        <v>0</v>
      </c>
      <c r="AS229" s="30">
        <f t="shared" si="246"/>
        <v>0.16086784421923372</v>
      </c>
      <c r="AT229" s="30">
        <f t="shared" si="247"/>
        <v>2.9888536752147036E-2</v>
      </c>
      <c r="AU229" s="30">
        <f t="shared" si="248"/>
        <v>0</v>
      </c>
      <c r="AV229" s="30">
        <f t="shared" si="249"/>
        <v>0.13097930746708669</v>
      </c>
      <c r="AW229" s="28"/>
      <c r="AX229" s="52">
        <f t="shared" si="250"/>
        <v>611.78041156574591</v>
      </c>
      <c r="AY229" s="52">
        <f t="shared" si="251"/>
        <v>509.6404853544343</v>
      </c>
      <c r="AZ229" s="19"/>
      <c r="BA229" s="19"/>
      <c r="BB229" s="53">
        <f t="shared" si="252"/>
        <v>1123.7109996524239</v>
      </c>
      <c r="BC229" s="53">
        <f t="shared" si="253"/>
        <v>-56.185549982621204</v>
      </c>
      <c r="BD229" s="53">
        <f t="shared" si="253"/>
        <v>-2.3573253031751777</v>
      </c>
      <c r="BE229" s="53">
        <f t="shared" si="254"/>
        <v>-14944.268376073518</v>
      </c>
      <c r="BF229" s="53">
        <f t="shared" si="255"/>
        <v>-13879.10025170689</v>
      </c>
      <c r="BG229" s="53">
        <f t="shared" si="256"/>
        <v>100.91244573433593</v>
      </c>
      <c r="BH229" s="53">
        <f t="shared" si="223"/>
        <v>137.86451852665772</v>
      </c>
      <c r="BI229" s="53">
        <f t="shared" si="257"/>
        <v>-13640.323287445897</v>
      </c>
    </row>
    <row r="230" spans="1:61" x14ac:dyDescent="0.2">
      <c r="A230" s="34"/>
      <c r="B230" s="89"/>
      <c r="C230" s="91"/>
      <c r="D230" s="19"/>
      <c r="E230" s="55">
        <f t="shared" si="228"/>
        <v>44</v>
      </c>
      <c r="F230" s="27">
        <f t="shared" si="224"/>
        <v>11917.224556776824</v>
      </c>
      <c r="G230" s="27">
        <f t="shared" si="225"/>
        <v>595.86122783884127</v>
      </c>
      <c r="H230" s="28">
        <f t="shared" si="226"/>
        <v>25</v>
      </c>
      <c r="I230" s="27">
        <f t="shared" si="199"/>
        <v>500000</v>
      </c>
      <c r="J230" s="56">
        <f t="shared" si="258"/>
        <v>7.9459999999999997</v>
      </c>
      <c r="K230" s="52">
        <f t="shared" si="229"/>
        <v>3973</v>
      </c>
      <c r="L230" s="28"/>
      <c r="M230" s="96">
        <f t="shared" si="259"/>
        <v>232.40600338714106</v>
      </c>
      <c r="N230" s="9">
        <v>0</v>
      </c>
      <c r="O230" s="30">
        <f t="shared" si="216"/>
        <v>9.4293012127007109E-2</v>
      </c>
      <c r="P230" s="30">
        <f t="shared" si="230"/>
        <v>2.1914262095772949E-2</v>
      </c>
      <c r="Q230" s="30">
        <f t="shared" si="231"/>
        <v>0</v>
      </c>
      <c r="R230" s="30">
        <f t="shared" si="232"/>
        <v>7.237875003123416E-2</v>
      </c>
      <c r="S230" s="28"/>
      <c r="T230" s="52">
        <f t="shared" si="233"/>
        <v>366.89411018618466</v>
      </c>
      <c r="U230" s="52">
        <f t="shared" si="227"/>
        <v>287.56077387409334</v>
      </c>
      <c r="V230" s="19"/>
      <c r="W230" s="19"/>
      <c r="X230" s="53">
        <f t="shared" si="234"/>
        <v>862.55381726103508</v>
      </c>
      <c r="Y230" s="53">
        <f t="shared" si="235"/>
        <v>-43.127690863051761</v>
      </c>
      <c r="Z230" s="53">
        <f t="shared" si="235"/>
        <v>-1.809468750780854</v>
      </c>
      <c r="AA230" s="53">
        <f t="shared" si="236"/>
        <v>-10957.131047886474</v>
      </c>
      <c r="AB230" s="53">
        <f t="shared" si="237"/>
        <v>-10139.514390239272</v>
      </c>
      <c r="AC230" s="53">
        <f t="shared" si="238"/>
        <v>92.098777890200438</v>
      </c>
      <c r="AD230" s="53">
        <f t="shared" si="218"/>
        <v>97.392304767384104</v>
      </c>
      <c r="AE230" s="53">
        <f t="shared" si="239"/>
        <v>-9950.0233075816886</v>
      </c>
      <c r="AF230" s="19"/>
      <c r="AG230" s="46"/>
      <c r="AH230" s="19"/>
      <c r="AI230" s="55">
        <f t="shared" si="240"/>
        <v>44</v>
      </c>
      <c r="AJ230" s="27">
        <f t="shared" si="241"/>
        <v>11917.224556776824</v>
      </c>
      <c r="AK230" s="27">
        <f t="shared" si="241"/>
        <v>595.86122783884127</v>
      </c>
      <c r="AL230" s="28">
        <f t="shared" si="242"/>
        <v>25</v>
      </c>
      <c r="AM230" s="27">
        <f t="shared" si="243"/>
        <v>500000</v>
      </c>
      <c r="AN230" s="56">
        <f t="shared" si="207"/>
        <v>7.9459999999999997</v>
      </c>
      <c r="AO230" s="52">
        <f t="shared" si="244"/>
        <v>3973</v>
      </c>
      <c r="AP230" s="28"/>
      <c r="AQ230" s="9">
        <f t="shared" si="260"/>
        <v>201.87343228615197</v>
      </c>
      <c r="AR230" s="9">
        <f t="shared" si="245"/>
        <v>0</v>
      </c>
      <c r="AS230" s="30">
        <f t="shared" si="246"/>
        <v>0.13097930746708669</v>
      </c>
      <c r="AT230" s="30">
        <f t="shared" si="247"/>
        <v>2.6441242356844002E-2</v>
      </c>
      <c r="AU230" s="30">
        <f t="shared" si="248"/>
        <v>0</v>
      </c>
      <c r="AV230" s="30">
        <f t="shared" si="249"/>
        <v>0.10453806511024269</v>
      </c>
      <c r="AW230" s="28"/>
      <c r="AX230" s="52">
        <f t="shared" si="250"/>
        <v>509.6404853544343</v>
      </c>
      <c r="AY230" s="52">
        <f t="shared" si="251"/>
        <v>415.32973268299423</v>
      </c>
      <c r="AZ230" s="19"/>
      <c r="BA230" s="19"/>
      <c r="BB230" s="53">
        <f t="shared" si="252"/>
        <v>862.55381726103508</v>
      </c>
      <c r="BC230" s="53">
        <f t="shared" si="253"/>
        <v>-43.127690863051761</v>
      </c>
      <c r="BD230" s="53">
        <f t="shared" si="253"/>
        <v>-1.809468750780854</v>
      </c>
      <c r="BE230" s="53">
        <f t="shared" si="254"/>
        <v>-13220.621178422001</v>
      </c>
      <c r="BF230" s="53">
        <f t="shared" si="255"/>
        <v>-12403.004520774799</v>
      </c>
      <c r="BG230" s="53">
        <f t="shared" si="256"/>
        <v>92.098777890200438</v>
      </c>
      <c r="BH230" s="53">
        <f t="shared" si="223"/>
        <v>109.11123027004216</v>
      </c>
      <c r="BI230" s="53">
        <f t="shared" si="257"/>
        <v>-12201.794512614557</v>
      </c>
    </row>
    <row r="231" spans="1:61" x14ac:dyDescent="0.2">
      <c r="A231" s="34"/>
      <c r="B231" s="89"/>
      <c r="C231" s="91"/>
      <c r="D231" s="19"/>
      <c r="E231" s="55">
        <f t="shared" si="228"/>
        <v>45</v>
      </c>
      <c r="F231" s="27">
        <f t="shared" si="224"/>
        <v>11917.224556776824</v>
      </c>
      <c r="G231" s="27">
        <f t="shared" si="225"/>
        <v>595.86122783884127</v>
      </c>
      <c r="H231" s="28">
        <f t="shared" si="226"/>
        <v>25</v>
      </c>
      <c r="I231" s="27">
        <f t="shared" si="199"/>
        <v>500000</v>
      </c>
      <c r="J231" s="56">
        <f t="shared" si="258"/>
        <v>8.0980000000000008</v>
      </c>
      <c r="K231" s="52">
        <f t="shared" si="229"/>
        <v>4049.0000000000005</v>
      </c>
      <c r="L231" s="28"/>
      <c r="M231" s="96">
        <f t="shared" si="259"/>
        <v>251.80934606172806</v>
      </c>
      <c r="N231" s="9">
        <v>0</v>
      </c>
      <c r="O231" s="30">
        <f t="shared" si="216"/>
        <v>7.237875003123416E-2</v>
      </c>
      <c r="P231" s="30">
        <f t="shared" si="230"/>
        <v>1.8225645714130354E-2</v>
      </c>
      <c r="Q231" s="30">
        <f t="shared" si="231"/>
        <v>0</v>
      </c>
      <c r="R231" s="30">
        <f t="shared" si="232"/>
        <v>5.4153104317103809E-2</v>
      </c>
      <c r="S231" s="28"/>
      <c r="T231" s="52">
        <f t="shared" si="233"/>
        <v>287.56077387409334</v>
      </c>
      <c r="U231" s="52">
        <f t="shared" si="227"/>
        <v>219.26591937995335</v>
      </c>
      <c r="V231" s="19"/>
      <c r="W231" s="19"/>
      <c r="X231" s="53">
        <f t="shared" si="234"/>
        <v>645.35470459348653</v>
      </c>
      <c r="Y231" s="53">
        <f t="shared" si="235"/>
        <v>-32.267735229674329</v>
      </c>
      <c r="Z231" s="53">
        <f t="shared" si="235"/>
        <v>-1.3538276079275953</v>
      </c>
      <c r="AA231" s="53">
        <f t="shared" si="236"/>
        <v>-9112.8228570651772</v>
      </c>
      <c r="AB231" s="53">
        <f t="shared" si="237"/>
        <v>-8501.0897153092919</v>
      </c>
      <c r="AC231" s="53">
        <f t="shared" si="238"/>
        <v>81.564578304132112</v>
      </c>
      <c r="AD231" s="53">
        <f t="shared" si="218"/>
        <v>73.9396975559048</v>
      </c>
      <c r="AE231" s="53">
        <f t="shared" si="239"/>
        <v>-8345.5854394492544</v>
      </c>
      <c r="AF231" s="19"/>
      <c r="AG231" s="46"/>
      <c r="AH231" s="19"/>
      <c r="AI231" s="55">
        <f t="shared" si="240"/>
        <v>45</v>
      </c>
      <c r="AJ231" s="27">
        <f t="shared" si="241"/>
        <v>11917.224556776824</v>
      </c>
      <c r="AK231" s="27">
        <f t="shared" si="241"/>
        <v>595.86122783884127</v>
      </c>
      <c r="AL231" s="28">
        <f t="shared" si="242"/>
        <v>25</v>
      </c>
      <c r="AM231" s="27">
        <f t="shared" si="243"/>
        <v>500000</v>
      </c>
      <c r="AN231" s="56">
        <f t="shared" si="207"/>
        <v>8.0980000000000008</v>
      </c>
      <c r="AO231" s="52">
        <f t="shared" si="244"/>
        <v>4049.0000000000005</v>
      </c>
      <c r="AP231" s="28"/>
      <c r="AQ231" s="9">
        <f t="shared" si="260"/>
        <v>218.72764141352243</v>
      </c>
      <c r="AR231" s="9">
        <f t="shared" si="245"/>
        <v>0</v>
      </c>
      <c r="AS231" s="30">
        <f t="shared" si="246"/>
        <v>0.10453806511024269</v>
      </c>
      <c r="AT231" s="30">
        <f t="shared" si="247"/>
        <v>2.2865364419496621E-2</v>
      </c>
      <c r="AU231" s="30">
        <f t="shared" si="248"/>
        <v>0</v>
      </c>
      <c r="AV231" s="30">
        <f t="shared" si="249"/>
        <v>8.1672700690746072E-2</v>
      </c>
      <c r="AW231" s="28"/>
      <c r="AX231" s="52">
        <f t="shared" si="250"/>
        <v>415.32973268299423</v>
      </c>
      <c r="AY231" s="52">
        <f t="shared" si="251"/>
        <v>330.6927650968309</v>
      </c>
      <c r="AZ231" s="19"/>
      <c r="BA231" s="19"/>
      <c r="BB231" s="53">
        <f t="shared" si="252"/>
        <v>645.35470459348653</v>
      </c>
      <c r="BC231" s="53">
        <f t="shared" si="253"/>
        <v>-32.267735229674329</v>
      </c>
      <c r="BD231" s="53">
        <f t="shared" si="253"/>
        <v>-1.3538276079275953</v>
      </c>
      <c r="BE231" s="53">
        <f t="shared" si="254"/>
        <v>-11432.682209748311</v>
      </c>
      <c r="BF231" s="53">
        <f t="shared" si="255"/>
        <v>-10820.949067992426</v>
      </c>
      <c r="BG231" s="53">
        <f t="shared" si="256"/>
        <v>81.564578304132112</v>
      </c>
      <c r="BH231" s="53">
        <f t="shared" si="223"/>
        <v>84.429035082471529</v>
      </c>
      <c r="BI231" s="53">
        <f t="shared" si="257"/>
        <v>-10654.955454605821</v>
      </c>
    </row>
    <row r="232" spans="1:61" x14ac:dyDescent="0.2">
      <c r="A232" s="34"/>
      <c r="B232" s="89"/>
      <c r="C232" s="91"/>
      <c r="D232" s="19"/>
      <c r="E232" s="55">
        <f t="shared" si="228"/>
        <v>46</v>
      </c>
      <c r="F232" s="27">
        <f t="shared" si="224"/>
        <v>11917.224556776824</v>
      </c>
      <c r="G232" s="27">
        <f t="shared" si="225"/>
        <v>595.86122783884127</v>
      </c>
      <c r="H232" s="28">
        <f t="shared" si="226"/>
        <v>25</v>
      </c>
      <c r="I232" s="27">
        <f t="shared" si="199"/>
        <v>500000</v>
      </c>
      <c r="J232" s="56">
        <f t="shared" si="258"/>
        <v>8.2349999999999994</v>
      </c>
      <c r="K232" s="52">
        <f t="shared" si="229"/>
        <v>4117.4999999999991</v>
      </c>
      <c r="L232" s="28"/>
      <c r="M232" s="96">
        <f t="shared" si="259"/>
        <v>272.05891244663275</v>
      </c>
      <c r="N232" s="9">
        <v>0</v>
      </c>
      <c r="O232" s="30">
        <f t="shared" si="216"/>
        <v>5.4153104317103809E-2</v>
      </c>
      <c r="P232" s="30">
        <f t="shared" si="230"/>
        <v>1.4732834666120315E-2</v>
      </c>
      <c r="Q232" s="30">
        <f t="shared" si="231"/>
        <v>0</v>
      </c>
      <c r="R232" s="30">
        <f t="shared" si="232"/>
        <v>3.9420269650983497E-2</v>
      </c>
      <c r="S232" s="28"/>
      <c r="T232" s="52">
        <f t="shared" si="233"/>
        <v>219.26591937995335</v>
      </c>
      <c r="U232" s="52">
        <f t="shared" si="227"/>
        <v>162.31296028792451</v>
      </c>
      <c r="V232" s="19"/>
      <c r="W232" s="19"/>
      <c r="X232" s="53">
        <f t="shared" si="234"/>
        <v>469.78020551946469</v>
      </c>
      <c r="Y232" s="53">
        <f t="shared" si="235"/>
        <v>-23.489010275973236</v>
      </c>
      <c r="Z232" s="53">
        <f t="shared" si="235"/>
        <v>-0.98550674127458748</v>
      </c>
      <c r="AA232" s="53">
        <f t="shared" si="236"/>
        <v>-7366.4173330601579</v>
      </c>
      <c r="AB232" s="53">
        <f t="shared" si="237"/>
        <v>-6921.111644557941</v>
      </c>
      <c r="AC232" s="53">
        <f t="shared" si="238"/>
        <v>70.086151850792206</v>
      </c>
      <c r="AD232" s="53">
        <f t="shared" si="218"/>
        <v>54.639665874829262</v>
      </c>
      <c r="AE232" s="53">
        <f t="shared" si="239"/>
        <v>-6796.3858268323202</v>
      </c>
      <c r="AF232" s="19"/>
      <c r="AG232" s="46"/>
      <c r="AH232" s="19"/>
      <c r="AI232" s="55">
        <f t="shared" si="240"/>
        <v>46</v>
      </c>
      <c r="AJ232" s="27">
        <f t="shared" si="241"/>
        <v>11917.224556776824</v>
      </c>
      <c r="AK232" s="27">
        <f t="shared" si="241"/>
        <v>595.86122783884127</v>
      </c>
      <c r="AL232" s="28">
        <f t="shared" si="242"/>
        <v>25</v>
      </c>
      <c r="AM232" s="27">
        <f t="shared" si="243"/>
        <v>500000</v>
      </c>
      <c r="AN232" s="56">
        <f t="shared" si="207"/>
        <v>8.2349999999999994</v>
      </c>
      <c r="AO232" s="52">
        <f t="shared" si="244"/>
        <v>4117.4999999999991</v>
      </c>
      <c r="AP232" s="28"/>
      <c r="AQ232" s="9">
        <f t="shared" si="260"/>
        <v>236.31690076504387</v>
      </c>
      <c r="AR232" s="9">
        <f t="shared" si="245"/>
        <v>0</v>
      </c>
      <c r="AS232" s="30">
        <f t="shared" si="246"/>
        <v>8.1672700690746072E-2</v>
      </c>
      <c r="AT232" s="30">
        <f t="shared" si="247"/>
        <v>1.9300639504348169E-2</v>
      </c>
      <c r="AU232" s="30">
        <f t="shared" si="248"/>
        <v>0</v>
      </c>
      <c r="AV232" s="30">
        <f t="shared" si="249"/>
        <v>6.2372061186397904E-2</v>
      </c>
      <c r="AW232" s="28"/>
      <c r="AX232" s="52">
        <f t="shared" si="250"/>
        <v>330.6927650968309</v>
      </c>
      <c r="AY232" s="52">
        <f t="shared" si="251"/>
        <v>256.81696193499329</v>
      </c>
      <c r="AZ232" s="19"/>
      <c r="BA232" s="19"/>
      <c r="BB232" s="53">
        <f t="shared" si="252"/>
        <v>469.78020551946469</v>
      </c>
      <c r="BC232" s="53">
        <f t="shared" si="253"/>
        <v>-23.489010275973236</v>
      </c>
      <c r="BD232" s="53">
        <f t="shared" si="253"/>
        <v>-0.98550674127458748</v>
      </c>
      <c r="BE232" s="53">
        <f t="shared" si="254"/>
        <v>-9650.319752174084</v>
      </c>
      <c r="BF232" s="53">
        <f t="shared" si="255"/>
        <v>-9205.0140636718679</v>
      </c>
      <c r="BG232" s="53">
        <f t="shared" si="256"/>
        <v>70.086151850792206</v>
      </c>
      <c r="BH232" s="53">
        <f t="shared" si="223"/>
        <v>63.787379099863244</v>
      </c>
      <c r="BI232" s="53">
        <f t="shared" si="257"/>
        <v>-9071.1405327212124</v>
      </c>
    </row>
    <row r="233" spans="1:61" x14ac:dyDescent="0.2">
      <c r="A233" s="34"/>
      <c r="B233" s="89"/>
      <c r="C233" s="91"/>
      <c r="D233" s="19"/>
      <c r="E233" s="55">
        <f t="shared" si="228"/>
        <v>47</v>
      </c>
      <c r="F233" s="27">
        <f t="shared" si="224"/>
        <v>11917.224556776824</v>
      </c>
      <c r="G233" s="27">
        <f t="shared" si="225"/>
        <v>595.86122783884127</v>
      </c>
      <c r="H233" s="28">
        <f t="shared" si="226"/>
        <v>25</v>
      </c>
      <c r="I233" s="27">
        <f t="shared" si="199"/>
        <v>500000</v>
      </c>
      <c r="J233" s="56">
        <f t="shared" si="258"/>
        <v>8.3569999999999993</v>
      </c>
      <c r="K233" s="52">
        <f t="shared" si="229"/>
        <v>4178.4999999999991</v>
      </c>
      <c r="L233" s="28"/>
      <c r="M233" s="96">
        <f t="shared" si="259"/>
        <v>293.18193261069382</v>
      </c>
      <c r="N233" s="9">
        <v>0</v>
      </c>
      <c r="O233" s="30">
        <f t="shared" si="216"/>
        <v>3.9420269650983497E-2</v>
      </c>
      <c r="P233" s="30">
        <f t="shared" si="230"/>
        <v>1.1557310840310022E-2</v>
      </c>
      <c r="Q233" s="30">
        <f t="shared" si="231"/>
        <v>0</v>
      </c>
      <c r="R233" s="30">
        <f t="shared" si="232"/>
        <v>2.7862958810673473E-2</v>
      </c>
      <c r="S233" s="28"/>
      <c r="T233" s="52">
        <f t="shared" si="233"/>
        <v>162.31296028792451</v>
      </c>
      <c r="U233" s="52">
        <f t="shared" si="227"/>
        <v>116.42537339039909</v>
      </c>
      <c r="V233" s="19"/>
      <c r="W233" s="19"/>
      <c r="X233" s="53">
        <f t="shared" si="234"/>
        <v>332.04913696301907</v>
      </c>
      <c r="Y233" s="53">
        <f t="shared" si="235"/>
        <v>-16.602456848150958</v>
      </c>
      <c r="Z233" s="53">
        <f t="shared" si="235"/>
        <v>-0.69657397026683687</v>
      </c>
      <c r="AA233" s="53">
        <f t="shared" si="236"/>
        <v>-5778.6554201550116</v>
      </c>
      <c r="AB233" s="53">
        <f t="shared" si="237"/>
        <v>-5463.9053140104106</v>
      </c>
      <c r="AC233" s="53">
        <f t="shared" si="238"/>
        <v>58.2578102890404</v>
      </c>
      <c r="AD233" s="53">
        <f t="shared" si="218"/>
        <v>39.222219320510909</v>
      </c>
      <c r="AE233" s="53">
        <f t="shared" si="239"/>
        <v>-5366.4252844008597</v>
      </c>
      <c r="AF233" s="19"/>
      <c r="AG233" s="46"/>
      <c r="AH233" s="19"/>
      <c r="AI233" s="55">
        <f t="shared" si="240"/>
        <v>47</v>
      </c>
      <c r="AJ233" s="27">
        <f t="shared" si="241"/>
        <v>11917.224556776824</v>
      </c>
      <c r="AK233" s="27">
        <f t="shared" si="241"/>
        <v>595.86122783884127</v>
      </c>
      <c r="AL233" s="28">
        <f t="shared" si="242"/>
        <v>25</v>
      </c>
      <c r="AM233" s="27">
        <f t="shared" si="243"/>
        <v>500000</v>
      </c>
      <c r="AN233" s="56">
        <f t="shared" si="207"/>
        <v>8.3569999999999993</v>
      </c>
      <c r="AO233" s="52">
        <f t="shared" si="244"/>
        <v>4178.4999999999991</v>
      </c>
      <c r="AP233" s="28"/>
      <c r="AQ233" s="9">
        <f t="shared" si="260"/>
        <v>254.66486303203126</v>
      </c>
      <c r="AR233" s="9">
        <f t="shared" si="245"/>
        <v>0</v>
      </c>
      <c r="AS233" s="30">
        <f t="shared" si="246"/>
        <v>6.2372061186397904E-2</v>
      </c>
      <c r="AT233" s="30">
        <f t="shared" si="247"/>
        <v>1.5883972419059495E-2</v>
      </c>
      <c r="AU233" s="30">
        <f t="shared" si="248"/>
        <v>0</v>
      </c>
      <c r="AV233" s="30">
        <f t="shared" si="249"/>
        <v>4.6488088767338412E-2</v>
      </c>
      <c r="AW233" s="28"/>
      <c r="AX233" s="52">
        <f t="shared" si="250"/>
        <v>256.81696193499329</v>
      </c>
      <c r="AY233" s="52">
        <f t="shared" si="251"/>
        <v>194.25047891432351</v>
      </c>
      <c r="AZ233" s="19"/>
      <c r="BA233" s="19"/>
      <c r="BB233" s="53">
        <f t="shared" si="252"/>
        <v>332.04913696301907</v>
      </c>
      <c r="BC233" s="53">
        <f t="shared" si="253"/>
        <v>-16.602456848150958</v>
      </c>
      <c r="BD233" s="53">
        <f t="shared" si="253"/>
        <v>-0.69657397026683687</v>
      </c>
      <c r="BE233" s="53">
        <f t="shared" si="254"/>
        <v>-7941.9862095297476</v>
      </c>
      <c r="BF233" s="53">
        <f t="shared" si="255"/>
        <v>-7627.2361033851466</v>
      </c>
      <c r="BG233" s="53">
        <f t="shared" si="256"/>
        <v>58.2578102890404</v>
      </c>
      <c r="BH233" s="53">
        <f t="shared" si="223"/>
        <v>46.980632476009397</v>
      </c>
      <c r="BI233" s="53">
        <f t="shared" si="257"/>
        <v>-7521.9976606200971</v>
      </c>
    </row>
    <row r="234" spans="1:61" x14ac:dyDescent="0.2">
      <c r="A234" s="34"/>
      <c r="B234" s="89"/>
      <c r="C234" s="91"/>
      <c r="D234" s="19"/>
      <c r="E234" s="55">
        <f t="shared" si="228"/>
        <v>48</v>
      </c>
      <c r="F234" s="27">
        <f t="shared" si="224"/>
        <v>11917.224556776824</v>
      </c>
      <c r="G234" s="27">
        <f t="shared" si="225"/>
        <v>595.86122783884127</v>
      </c>
      <c r="H234" s="28">
        <f t="shared" si="226"/>
        <v>25</v>
      </c>
      <c r="I234" s="27">
        <f t="shared" si="199"/>
        <v>500000</v>
      </c>
      <c r="J234" s="56">
        <f t="shared" si="258"/>
        <v>8.4629999999999992</v>
      </c>
      <c r="K234" s="52">
        <f t="shared" si="229"/>
        <v>4231.5</v>
      </c>
      <c r="L234" s="28"/>
      <c r="M234" s="96">
        <f t="shared" si="259"/>
        <v>315.01121529154761</v>
      </c>
      <c r="N234" s="9">
        <v>0</v>
      </c>
      <c r="O234" s="30">
        <f t="shared" si="216"/>
        <v>2.7862958810673473E-2</v>
      </c>
      <c r="P234" s="30">
        <f t="shared" si="230"/>
        <v>8.7771445165685854E-3</v>
      </c>
      <c r="Q234" s="30">
        <f t="shared" si="231"/>
        <v>0</v>
      </c>
      <c r="R234" s="30">
        <f t="shared" si="232"/>
        <v>1.9085814294104886E-2</v>
      </c>
      <c r="S234" s="28"/>
      <c r="T234" s="52">
        <f t="shared" si="233"/>
        <v>116.42537339039909</v>
      </c>
      <c r="U234" s="52">
        <f t="shared" si="227"/>
        <v>80.761623185504831</v>
      </c>
      <c r="V234" s="19"/>
      <c r="W234" s="19"/>
      <c r="X234" s="53">
        <f t="shared" si="234"/>
        <v>227.44993479178888</v>
      </c>
      <c r="Y234" s="53">
        <f t="shared" si="235"/>
        <v>-11.372496739589446</v>
      </c>
      <c r="Z234" s="53">
        <f t="shared" si="235"/>
        <v>-0.47714535735262215</v>
      </c>
      <c r="AA234" s="53">
        <f t="shared" si="236"/>
        <v>-4388.5722582842927</v>
      </c>
      <c r="AB234" s="53">
        <f t="shared" si="237"/>
        <v>-4172.971965589446</v>
      </c>
      <c r="AC234" s="53">
        <f t="shared" si="238"/>
        <v>46.815486529269727</v>
      </c>
      <c r="AD234" s="53">
        <f t="shared" si="218"/>
        <v>27.297195267672617</v>
      </c>
      <c r="AE234" s="53">
        <f t="shared" si="239"/>
        <v>-4098.8592837925034</v>
      </c>
      <c r="AF234" s="19"/>
      <c r="AG234" s="46"/>
      <c r="AH234" s="19"/>
      <c r="AI234" s="55">
        <f t="shared" si="240"/>
        <v>48</v>
      </c>
      <c r="AJ234" s="27">
        <f t="shared" si="241"/>
        <v>11917.224556776824</v>
      </c>
      <c r="AK234" s="27">
        <f t="shared" si="241"/>
        <v>595.86122783884127</v>
      </c>
      <c r="AL234" s="28">
        <f t="shared" si="242"/>
        <v>25</v>
      </c>
      <c r="AM234" s="27">
        <f t="shared" si="243"/>
        <v>500000</v>
      </c>
      <c r="AN234" s="56">
        <f t="shared" si="207"/>
        <v>8.4629999999999992</v>
      </c>
      <c r="AO234" s="52">
        <f t="shared" si="244"/>
        <v>4231.5</v>
      </c>
      <c r="AP234" s="28"/>
      <c r="AQ234" s="9">
        <f t="shared" si="260"/>
        <v>273.62630187140519</v>
      </c>
      <c r="AR234" s="9">
        <f t="shared" si="245"/>
        <v>0</v>
      </c>
      <c r="AS234" s="30">
        <f t="shared" si="246"/>
        <v>4.6488088767338412E-2</v>
      </c>
      <c r="AT234" s="30">
        <f t="shared" si="247"/>
        <v>1.2720363810476421E-2</v>
      </c>
      <c r="AU234" s="30">
        <f t="shared" si="248"/>
        <v>0</v>
      </c>
      <c r="AV234" s="30">
        <f t="shared" si="249"/>
        <v>3.3767724956861991E-2</v>
      </c>
      <c r="AW234" s="28"/>
      <c r="AX234" s="52">
        <f t="shared" si="250"/>
        <v>194.25047891432351</v>
      </c>
      <c r="AY234" s="52">
        <f t="shared" si="251"/>
        <v>142.88812815496152</v>
      </c>
      <c r="AZ234" s="19"/>
      <c r="BA234" s="19"/>
      <c r="BB234" s="53">
        <f t="shared" si="252"/>
        <v>227.44993479178888</v>
      </c>
      <c r="BC234" s="53">
        <f t="shared" si="253"/>
        <v>-11.372496739589446</v>
      </c>
      <c r="BD234" s="53">
        <f t="shared" si="253"/>
        <v>-0.47714535735262215</v>
      </c>
      <c r="BE234" s="53">
        <f t="shared" si="254"/>
        <v>-6360.1819052382107</v>
      </c>
      <c r="BF234" s="53">
        <f t="shared" si="255"/>
        <v>-6144.5816125433639</v>
      </c>
      <c r="BG234" s="53">
        <f t="shared" si="256"/>
        <v>46.815486529269727</v>
      </c>
      <c r="BH234" s="53">
        <f t="shared" si="223"/>
        <v>33.686335536883661</v>
      </c>
      <c r="BI234" s="53">
        <f t="shared" si="257"/>
        <v>-6064.0797904772107</v>
      </c>
    </row>
    <row r="235" spans="1:61" x14ac:dyDescent="0.2">
      <c r="A235" s="34"/>
      <c r="B235" s="89"/>
      <c r="C235" s="91"/>
      <c r="D235" s="19"/>
      <c r="E235" s="55">
        <f t="shared" si="228"/>
        <v>49</v>
      </c>
      <c r="F235" s="27">
        <f t="shared" si="224"/>
        <v>11917.224556776824</v>
      </c>
      <c r="G235" s="27">
        <f t="shared" si="225"/>
        <v>595.86122783884127</v>
      </c>
      <c r="H235" s="28">
        <f t="shared" si="226"/>
        <v>25</v>
      </c>
      <c r="I235" s="27">
        <f t="shared" si="199"/>
        <v>500000</v>
      </c>
      <c r="J235" s="56">
        <f t="shared" si="258"/>
        <v>8.5500000000000007</v>
      </c>
      <c r="K235" s="52">
        <f t="shared" si="229"/>
        <v>4275</v>
      </c>
      <c r="L235" s="28"/>
      <c r="M235" s="96">
        <f t="shared" si="259"/>
        <v>337.52251871948664</v>
      </c>
      <c r="N235" s="9">
        <v>0</v>
      </c>
      <c r="O235" s="30">
        <f t="shared" si="216"/>
        <v>1.9085814294104886E-2</v>
      </c>
      <c r="P235" s="30">
        <f t="shared" si="230"/>
        <v>6.4418921123586617E-3</v>
      </c>
      <c r="Q235" s="30">
        <f t="shared" si="231"/>
        <v>0</v>
      </c>
      <c r="R235" s="30">
        <f t="shared" si="232"/>
        <v>1.2643922181746224E-2</v>
      </c>
      <c r="S235" s="28"/>
      <c r="T235" s="52">
        <f t="shared" si="233"/>
        <v>80.761623185504831</v>
      </c>
      <c r="U235" s="52">
        <f t="shared" si="227"/>
        <v>54.05276732696511</v>
      </c>
      <c r="V235" s="19"/>
      <c r="W235" s="19"/>
      <c r="X235" s="53">
        <f t="shared" si="234"/>
        <v>150.68045991828129</v>
      </c>
      <c r="Y235" s="53">
        <f t="shared" si="235"/>
        <v>-7.5340229959140661</v>
      </c>
      <c r="Z235" s="53">
        <f t="shared" si="235"/>
        <v>-0.31609805454365558</v>
      </c>
      <c r="AA235" s="53">
        <f t="shared" si="236"/>
        <v>-3220.9460561793308</v>
      </c>
      <c r="AB235" s="53">
        <f t="shared" si="237"/>
        <v>-3078.1157173115071</v>
      </c>
      <c r="AC235" s="53">
        <f t="shared" si="238"/>
        <v>36.310254100066402</v>
      </c>
      <c r="AD235" s="53">
        <f t="shared" si="218"/>
        <v>18.381986041719571</v>
      </c>
      <c r="AE235" s="53">
        <f t="shared" si="239"/>
        <v>-3023.4234771697211</v>
      </c>
      <c r="AF235" s="19"/>
      <c r="AG235" s="46"/>
      <c r="AH235" s="19"/>
      <c r="AI235" s="55">
        <f t="shared" si="240"/>
        <v>49</v>
      </c>
      <c r="AJ235" s="27">
        <f t="shared" si="241"/>
        <v>11917.224556776824</v>
      </c>
      <c r="AK235" s="27">
        <f t="shared" si="241"/>
        <v>595.86122783884127</v>
      </c>
      <c r="AL235" s="28">
        <f t="shared" si="242"/>
        <v>25</v>
      </c>
      <c r="AM235" s="27">
        <f t="shared" si="243"/>
        <v>500000</v>
      </c>
      <c r="AN235" s="56">
        <f t="shared" si="207"/>
        <v>8.5500000000000007</v>
      </c>
      <c r="AO235" s="52">
        <f t="shared" si="244"/>
        <v>4275</v>
      </c>
      <c r="AP235" s="28"/>
      <c r="AQ235" s="9">
        <f t="shared" si="260"/>
        <v>293.18016030019533</v>
      </c>
      <c r="AR235" s="9">
        <f t="shared" si="245"/>
        <v>0</v>
      </c>
      <c r="AS235" s="30">
        <f t="shared" si="246"/>
        <v>3.3767724956861991E-2</v>
      </c>
      <c r="AT235" s="30">
        <f t="shared" si="247"/>
        <v>9.9000270158257041E-3</v>
      </c>
      <c r="AU235" s="30">
        <f t="shared" si="248"/>
        <v>0</v>
      </c>
      <c r="AV235" s="30">
        <f t="shared" si="249"/>
        <v>2.3867697941036287E-2</v>
      </c>
      <c r="AW235" s="28"/>
      <c r="AX235" s="52">
        <f t="shared" si="250"/>
        <v>142.88812815496152</v>
      </c>
      <c r="AY235" s="52">
        <f t="shared" si="251"/>
        <v>102.03440869793013</v>
      </c>
      <c r="AZ235" s="19"/>
      <c r="BA235" s="19"/>
      <c r="BB235" s="53">
        <f t="shared" si="252"/>
        <v>150.68045991828129</v>
      </c>
      <c r="BC235" s="53">
        <f t="shared" si="253"/>
        <v>-7.5340229959140661</v>
      </c>
      <c r="BD235" s="53">
        <f t="shared" si="253"/>
        <v>-0.31609805454365558</v>
      </c>
      <c r="BE235" s="53">
        <f t="shared" si="254"/>
        <v>-4950.0135079128522</v>
      </c>
      <c r="BF235" s="53">
        <f t="shared" si="255"/>
        <v>-4807.183169045029</v>
      </c>
      <c r="BG235" s="53">
        <f t="shared" si="256"/>
        <v>36.310254100066402</v>
      </c>
      <c r="BH235" s="53">
        <f t="shared" si="223"/>
        <v>23.482331900726123</v>
      </c>
      <c r="BI235" s="53">
        <f t="shared" si="257"/>
        <v>-4747.3905830442363</v>
      </c>
    </row>
    <row r="236" spans="1:61" x14ac:dyDescent="0.2">
      <c r="A236" s="34"/>
      <c r="B236" s="89"/>
      <c r="C236" s="91"/>
      <c r="D236" s="19"/>
      <c r="E236" s="55">
        <f t="shared" si="228"/>
        <v>50</v>
      </c>
      <c r="F236" s="27">
        <f t="shared" si="224"/>
        <v>11917.224556776824</v>
      </c>
      <c r="G236" s="27">
        <f t="shared" si="225"/>
        <v>595.86122783884127</v>
      </c>
      <c r="H236" s="28">
        <f t="shared" si="226"/>
        <v>25</v>
      </c>
      <c r="I236" s="27">
        <f t="shared" si="199"/>
        <v>500000</v>
      </c>
      <c r="J236" s="56">
        <f t="shared" si="258"/>
        <v>8.6180000000000003</v>
      </c>
      <c r="K236" s="52">
        <f t="shared" si="229"/>
        <v>4309</v>
      </c>
      <c r="L236" s="28"/>
      <c r="M236" s="96">
        <f t="shared" si="259"/>
        <v>360.69956359931388</v>
      </c>
      <c r="N236" s="9">
        <v>0</v>
      </c>
      <c r="O236" s="30">
        <f t="shared" si="216"/>
        <v>1.2643922181746224E-2</v>
      </c>
      <c r="P236" s="30">
        <f t="shared" si="230"/>
        <v>4.5606572131395478E-3</v>
      </c>
      <c r="Q236" s="30">
        <f t="shared" si="231"/>
        <v>0</v>
      </c>
      <c r="R236" s="30">
        <f t="shared" si="232"/>
        <v>8.0832649686066772E-3</v>
      </c>
      <c r="S236" s="28"/>
      <c r="T236" s="52">
        <f t="shared" si="233"/>
        <v>54.05276732696511</v>
      </c>
      <c r="U236" s="52">
        <f t="shared" si="227"/>
        <v>34.830788749726175</v>
      </c>
      <c r="V236" s="19"/>
      <c r="W236" s="19"/>
      <c r="X236" s="53">
        <f t="shared" si="234"/>
        <v>96.330083782813333</v>
      </c>
      <c r="Y236" s="53">
        <f t="shared" si="235"/>
        <v>-4.8165041891406677</v>
      </c>
      <c r="Z236" s="53">
        <f t="shared" si="235"/>
        <v>-0.20208162421516693</v>
      </c>
      <c r="AA236" s="53">
        <f t="shared" si="236"/>
        <v>-2280.3286065697739</v>
      </c>
      <c r="AB236" s="53">
        <f t="shared" si="237"/>
        <v>-2189.0171086003165</v>
      </c>
      <c r="AC236" s="53">
        <f t="shared" si="238"/>
        <v>27.109195426153914</v>
      </c>
      <c r="AD236" s="53">
        <f t="shared" si="218"/>
        <v>11.950434280705013</v>
      </c>
      <c r="AE236" s="53">
        <f t="shared" si="239"/>
        <v>-2149.9574788934578</v>
      </c>
      <c r="AF236" s="19"/>
      <c r="AG236" s="46"/>
      <c r="AH236" s="19"/>
      <c r="AI236" s="55">
        <f t="shared" si="240"/>
        <v>50</v>
      </c>
      <c r="AJ236" s="27">
        <f t="shared" si="241"/>
        <v>11917.224556776824</v>
      </c>
      <c r="AK236" s="27">
        <f t="shared" si="241"/>
        <v>595.86122783884127</v>
      </c>
      <c r="AL236" s="28">
        <f t="shared" si="242"/>
        <v>25</v>
      </c>
      <c r="AM236" s="27">
        <f t="shared" si="243"/>
        <v>500000</v>
      </c>
      <c r="AN236" s="56">
        <f t="shared" si="207"/>
        <v>8.6180000000000003</v>
      </c>
      <c r="AO236" s="52">
        <f t="shared" si="244"/>
        <v>4309</v>
      </c>
      <c r="AP236" s="28"/>
      <c r="AQ236" s="9">
        <f t="shared" si="260"/>
        <v>313.31229773189034</v>
      </c>
      <c r="AR236" s="9">
        <f t="shared" si="245"/>
        <v>0</v>
      </c>
      <c r="AS236" s="30">
        <f t="shared" si="246"/>
        <v>2.3867697941036287E-2</v>
      </c>
      <c r="AT236" s="30">
        <f t="shared" si="247"/>
        <v>7.4780432834767874E-3</v>
      </c>
      <c r="AU236" s="30">
        <f t="shared" si="248"/>
        <v>0</v>
      </c>
      <c r="AV236" s="30">
        <f t="shared" si="249"/>
        <v>1.63896546575595E-2</v>
      </c>
      <c r="AW236" s="28"/>
      <c r="AX236" s="52">
        <f t="shared" si="250"/>
        <v>102.03440869793013</v>
      </c>
      <c r="AY236" s="52">
        <f t="shared" si="251"/>
        <v>70.623021919423891</v>
      </c>
      <c r="AZ236" s="19"/>
      <c r="BA236" s="19"/>
      <c r="BB236" s="53">
        <f t="shared" si="252"/>
        <v>96.330083782813333</v>
      </c>
      <c r="BC236" s="53">
        <f t="shared" si="253"/>
        <v>-4.8165041891406677</v>
      </c>
      <c r="BD236" s="53">
        <f t="shared" si="253"/>
        <v>-0.20208162421516693</v>
      </c>
      <c r="BE236" s="53">
        <f t="shared" si="254"/>
        <v>-3739.0216417383936</v>
      </c>
      <c r="BF236" s="53">
        <f t="shared" si="255"/>
        <v>-3647.7101437689362</v>
      </c>
      <c r="BG236" s="53">
        <f t="shared" si="256"/>
        <v>27.109195426153914</v>
      </c>
      <c r="BH236" s="53">
        <f t="shared" si="223"/>
        <v>15.889541526397526</v>
      </c>
      <c r="BI236" s="53">
        <f t="shared" si="257"/>
        <v>-3604.7114068163851</v>
      </c>
    </row>
    <row r="237" spans="1:61" x14ac:dyDescent="0.2">
      <c r="A237" s="34"/>
      <c r="B237" s="89"/>
      <c r="C237" s="91"/>
      <c r="D237" s="19"/>
      <c r="E237" s="55">
        <f t="shared" si="228"/>
        <v>51</v>
      </c>
      <c r="F237" s="27">
        <f t="shared" si="224"/>
        <v>11917.224556776824</v>
      </c>
      <c r="G237" s="27">
        <f t="shared" si="225"/>
        <v>595.86122783884127</v>
      </c>
      <c r="H237" s="28">
        <f t="shared" si="226"/>
        <v>25</v>
      </c>
      <c r="I237" s="27">
        <f t="shared" si="199"/>
        <v>500000</v>
      </c>
      <c r="J237" s="56">
        <f t="shared" si="258"/>
        <v>8.6649999999999991</v>
      </c>
      <c r="K237" s="52">
        <f t="shared" si="229"/>
        <v>4332.5</v>
      </c>
      <c r="L237" s="28"/>
      <c r="M237" s="96">
        <f t="shared" si="259"/>
        <v>384.43413245695046</v>
      </c>
      <c r="N237" s="9">
        <v>0</v>
      </c>
      <c r="O237" s="30">
        <f t="shared" si="216"/>
        <v>8.0832649686066772E-3</v>
      </c>
      <c r="P237" s="30">
        <f t="shared" si="230"/>
        <v>3.1074829556259668E-3</v>
      </c>
      <c r="Q237" s="30">
        <f t="shared" si="231"/>
        <v>0</v>
      </c>
      <c r="R237" s="30">
        <f t="shared" si="232"/>
        <v>4.97578201298071E-3</v>
      </c>
      <c r="S237" s="28"/>
      <c r="T237" s="52">
        <f t="shared" si="233"/>
        <v>34.830788749726175</v>
      </c>
      <c r="U237" s="52">
        <f t="shared" si="227"/>
        <v>21.557575571238925</v>
      </c>
      <c r="V237" s="19"/>
      <c r="W237" s="19"/>
      <c r="X237" s="53">
        <f t="shared" si="234"/>
        <v>59.297511594262133</v>
      </c>
      <c r="Y237" s="53">
        <f t="shared" si="235"/>
        <v>-2.964875579713107</v>
      </c>
      <c r="Z237" s="53">
        <f t="shared" si="235"/>
        <v>-0.12439455032451775</v>
      </c>
      <c r="AA237" s="53">
        <f t="shared" si="236"/>
        <v>-1553.7414778129835</v>
      </c>
      <c r="AB237" s="53">
        <f t="shared" si="237"/>
        <v>-1497.5332363487589</v>
      </c>
      <c r="AC237" s="53">
        <f t="shared" si="238"/>
        <v>19.461915204656059</v>
      </c>
      <c r="AD237" s="53">
        <f t="shared" si="218"/>
        <v>7.4841647090548102</v>
      </c>
      <c r="AE237" s="53">
        <f t="shared" si="239"/>
        <v>-1470.5871564350482</v>
      </c>
      <c r="AF237" s="19"/>
      <c r="AG237" s="46"/>
      <c r="AH237" s="19"/>
      <c r="AI237" s="55">
        <f t="shared" si="240"/>
        <v>51</v>
      </c>
      <c r="AJ237" s="27">
        <f t="shared" si="241"/>
        <v>11917.224556776824</v>
      </c>
      <c r="AK237" s="27">
        <f t="shared" si="241"/>
        <v>595.86122783884127</v>
      </c>
      <c r="AL237" s="28">
        <f t="shared" si="242"/>
        <v>25</v>
      </c>
      <c r="AM237" s="27">
        <f t="shared" si="243"/>
        <v>500000</v>
      </c>
      <c r="AN237" s="56">
        <f t="shared" si="207"/>
        <v>8.6649999999999991</v>
      </c>
      <c r="AO237" s="52">
        <f t="shared" si="244"/>
        <v>4332.5</v>
      </c>
      <c r="AP237" s="28"/>
      <c r="AQ237" s="9">
        <f t="shared" si="260"/>
        <v>333.92871387128611</v>
      </c>
      <c r="AR237" s="9">
        <f t="shared" si="245"/>
        <v>0</v>
      </c>
      <c r="AS237" s="30">
        <f t="shared" si="246"/>
        <v>1.63896546575595E-2</v>
      </c>
      <c r="AT237" s="30">
        <f t="shared" si="247"/>
        <v>5.4729763005933775E-3</v>
      </c>
      <c r="AU237" s="30">
        <f t="shared" si="248"/>
        <v>0</v>
      </c>
      <c r="AV237" s="30">
        <f t="shared" si="249"/>
        <v>1.0916678356966122E-2</v>
      </c>
      <c r="AW237" s="28"/>
      <c r="AX237" s="52">
        <f t="shared" si="250"/>
        <v>70.623021919423891</v>
      </c>
      <c r="AY237" s="52">
        <f t="shared" si="251"/>
        <v>47.296508981555725</v>
      </c>
      <c r="AZ237" s="19"/>
      <c r="BA237" s="19"/>
      <c r="BB237" s="53">
        <f t="shared" si="252"/>
        <v>59.297511594262133</v>
      </c>
      <c r="BC237" s="53">
        <f t="shared" si="253"/>
        <v>-2.964875579713107</v>
      </c>
      <c r="BD237" s="53">
        <f t="shared" si="253"/>
        <v>-0.12439455032451775</v>
      </c>
      <c r="BE237" s="53">
        <f t="shared" si="254"/>
        <v>-2736.4881502966887</v>
      </c>
      <c r="BF237" s="53">
        <f t="shared" si="255"/>
        <v>-2680.2799088324641</v>
      </c>
      <c r="BG237" s="53">
        <f t="shared" si="256"/>
        <v>19.461915204656059</v>
      </c>
      <c r="BH237" s="53">
        <f t="shared" si="223"/>
        <v>10.422568669190877</v>
      </c>
      <c r="BI237" s="53">
        <f t="shared" si="257"/>
        <v>-2650.3954249586172</v>
      </c>
    </row>
    <row r="238" spans="1:61" x14ac:dyDescent="0.2">
      <c r="A238" s="34"/>
      <c r="B238" s="89"/>
      <c r="C238" s="91"/>
      <c r="D238" s="19"/>
      <c r="E238" s="55">
        <f t="shared" si="228"/>
        <v>52</v>
      </c>
      <c r="F238" s="27">
        <f t="shared" si="224"/>
        <v>11917.224556776824</v>
      </c>
      <c r="G238" s="27">
        <f t="shared" si="225"/>
        <v>595.86122783884127</v>
      </c>
      <c r="H238" s="28">
        <f t="shared" si="226"/>
        <v>25</v>
      </c>
      <c r="I238" s="27">
        <f t="shared" si="199"/>
        <v>500000</v>
      </c>
      <c r="J238" s="56">
        <f t="shared" si="258"/>
        <v>8.69</v>
      </c>
      <c r="K238" s="52">
        <f t="shared" si="229"/>
        <v>4345</v>
      </c>
      <c r="L238" s="28"/>
      <c r="M238" s="96">
        <f t="shared" si="259"/>
        <v>408.68041796632269</v>
      </c>
      <c r="N238" s="9">
        <v>0</v>
      </c>
      <c r="O238" s="30">
        <f t="shared" si="216"/>
        <v>4.97578201298071E-3</v>
      </c>
      <c r="P238" s="30">
        <f t="shared" si="230"/>
        <v>2.0335046727742671E-3</v>
      </c>
      <c r="Q238" s="30">
        <f t="shared" si="231"/>
        <v>0</v>
      </c>
      <c r="R238" s="30">
        <f t="shared" si="232"/>
        <v>2.942277340206443E-3</v>
      </c>
      <c r="S238" s="28"/>
      <c r="T238" s="52">
        <f t="shared" si="233"/>
        <v>21.557575571238925</v>
      </c>
      <c r="U238" s="52">
        <f t="shared" si="227"/>
        <v>12.784195043196995</v>
      </c>
      <c r="V238" s="19"/>
      <c r="W238" s="19"/>
      <c r="X238" s="53">
        <f t="shared" si="234"/>
        <v>35.06377977155622</v>
      </c>
      <c r="Y238" s="53">
        <f t="shared" si="235"/>
        <v>-1.7531889885778111</v>
      </c>
      <c r="Z238" s="53">
        <f t="shared" si="235"/>
        <v>-7.3556933505161071E-2</v>
      </c>
      <c r="AA238" s="53">
        <f t="shared" si="236"/>
        <v>-1016.7523363871335</v>
      </c>
      <c r="AB238" s="53">
        <f t="shared" si="237"/>
        <v>-983.5153025376602</v>
      </c>
      <c r="AC238" s="53">
        <f t="shared" si="238"/>
        <v>13.40097263008724</v>
      </c>
      <c r="AD238" s="53">
        <f t="shared" si="218"/>
        <v>4.5044643215258295</v>
      </c>
      <c r="AE238" s="53">
        <f t="shared" si="239"/>
        <v>-965.60986558604714</v>
      </c>
      <c r="AF238" s="19"/>
      <c r="AG238" s="46"/>
      <c r="AH238" s="19"/>
      <c r="AI238" s="55">
        <f t="shared" si="240"/>
        <v>52</v>
      </c>
      <c r="AJ238" s="27">
        <f t="shared" si="241"/>
        <v>11917.224556776824</v>
      </c>
      <c r="AK238" s="27">
        <f t="shared" si="241"/>
        <v>595.86122783884127</v>
      </c>
      <c r="AL238" s="28">
        <f t="shared" si="242"/>
        <v>25</v>
      </c>
      <c r="AM238" s="27">
        <f t="shared" si="243"/>
        <v>500000</v>
      </c>
      <c r="AN238" s="56">
        <f t="shared" si="207"/>
        <v>8.69</v>
      </c>
      <c r="AO238" s="52">
        <f t="shared" si="244"/>
        <v>4345</v>
      </c>
      <c r="AP238" s="28"/>
      <c r="AQ238" s="9">
        <f t="shared" si="260"/>
        <v>354.98961937557903</v>
      </c>
      <c r="AR238" s="9">
        <f t="shared" si="245"/>
        <v>0</v>
      </c>
      <c r="AS238" s="30">
        <f t="shared" si="246"/>
        <v>1.0916678356966122E-2</v>
      </c>
      <c r="AT238" s="30">
        <f t="shared" si="247"/>
        <v>3.8753074947850252E-3</v>
      </c>
      <c r="AU238" s="30">
        <f t="shared" si="248"/>
        <v>0</v>
      </c>
      <c r="AV238" s="30">
        <f t="shared" si="249"/>
        <v>7.0413708621810973E-3</v>
      </c>
      <c r="AW238" s="28"/>
      <c r="AX238" s="52">
        <f t="shared" si="250"/>
        <v>47.296508981555725</v>
      </c>
      <c r="AY238" s="52">
        <f t="shared" si="251"/>
        <v>30.594756396176869</v>
      </c>
      <c r="AZ238" s="19"/>
      <c r="BA238" s="19"/>
      <c r="BB238" s="53">
        <f t="shared" si="252"/>
        <v>35.06377977155622</v>
      </c>
      <c r="BC238" s="53">
        <f t="shared" si="253"/>
        <v>-1.7531889885778111</v>
      </c>
      <c r="BD238" s="53">
        <f t="shared" si="253"/>
        <v>-7.3556933505161071E-2</v>
      </c>
      <c r="BE238" s="53">
        <f t="shared" si="254"/>
        <v>-1937.6537473925125</v>
      </c>
      <c r="BF238" s="53">
        <f t="shared" si="255"/>
        <v>-1904.4167135430394</v>
      </c>
      <c r="BG238" s="53">
        <f t="shared" si="256"/>
        <v>13.40097263008724</v>
      </c>
      <c r="BH238" s="53">
        <f t="shared" si="223"/>
        <v>6.6175312403730215</v>
      </c>
      <c r="BI238" s="53">
        <f t="shared" si="257"/>
        <v>-1884.3982096725792</v>
      </c>
    </row>
    <row r="239" spans="1:61" x14ac:dyDescent="0.2">
      <c r="A239" s="34"/>
      <c r="B239" s="89"/>
      <c r="C239" s="91"/>
      <c r="D239" s="19"/>
      <c r="E239" s="55">
        <f t="shared" si="228"/>
        <v>53</v>
      </c>
      <c r="F239" s="27">
        <f t="shared" si="224"/>
        <v>11917.224556776824</v>
      </c>
      <c r="G239" s="27">
        <f t="shared" si="225"/>
        <v>595.86122783884127</v>
      </c>
      <c r="H239" s="28">
        <f t="shared" si="226"/>
        <v>25</v>
      </c>
      <c r="I239" s="27">
        <f t="shared" si="199"/>
        <v>500000</v>
      </c>
      <c r="J239" s="56">
        <f t="shared" si="258"/>
        <v>8.6920000000000002</v>
      </c>
      <c r="K239" s="52">
        <f t="shared" si="229"/>
        <v>4346</v>
      </c>
      <c r="L239" s="28"/>
      <c r="M239" s="96">
        <f t="shared" si="259"/>
        <v>433.33088999197975</v>
      </c>
      <c r="N239" s="9">
        <v>0</v>
      </c>
      <c r="O239" s="30">
        <f t="shared" si="216"/>
        <v>2.942277340206443E-3</v>
      </c>
      <c r="P239" s="30">
        <f t="shared" si="230"/>
        <v>1.2749796584348928E-3</v>
      </c>
      <c r="Q239" s="30">
        <f t="shared" si="231"/>
        <v>0</v>
      </c>
      <c r="R239" s="30">
        <f t="shared" si="232"/>
        <v>1.6672976817715501E-3</v>
      </c>
      <c r="S239" s="28"/>
      <c r="T239" s="52">
        <f t="shared" si="233"/>
        <v>12.784195043196995</v>
      </c>
      <c r="U239" s="52">
        <f t="shared" si="227"/>
        <v>7.246075724979157</v>
      </c>
      <c r="V239" s="19"/>
      <c r="W239" s="19"/>
      <c r="X239" s="53">
        <f t="shared" si="234"/>
        <v>19.869560876664988</v>
      </c>
      <c r="Y239" s="53">
        <f t="shared" si="235"/>
        <v>-0.99347804383324945</v>
      </c>
      <c r="Z239" s="53">
        <f t="shared" si="235"/>
        <v>-4.1682442044288753E-2</v>
      </c>
      <c r="AA239" s="53">
        <f t="shared" si="236"/>
        <v>-637.48982921744641</v>
      </c>
      <c r="AB239" s="53">
        <f t="shared" si="237"/>
        <v>-618.65542882665898</v>
      </c>
      <c r="AC239" s="53">
        <f t="shared" si="238"/>
        <v>8.8326355258639833</v>
      </c>
      <c r="AD239" s="53">
        <f t="shared" si="218"/>
        <v>2.5991864058566874</v>
      </c>
      <c r="AE239" s="53">
        <f t="shared" si="239"/>
        <v>-607.22360689493826</v>
      </c>
      <c r="AF239" s="19"/>
      <c r="AG239" s="46"/>
      <c r="AH239" s="19"/>
      <c r="AI239" s="55">
        <f t="shared" si="240"/>
        <v>53</v>
      </c>
      <c r="AJ239" s="27">
        <f t="shared" si="241"/>
        <v>11917.224556776824</v>
      </c>
      <c r="AK239" s="27">
        <f t="shared" si="241"/>
        <v>595.86122783884127</v>
      </c>
      <c r="AL239" s="28">
        <f t="shared" si="242"/>
        <v>25</v>
      </c>
      <c r="AM239" s="27">
        <f t="shared" si="243"/>
        <v>500000</v>
      </c>
      <c r="AN239" s="56">
        <f t="shared" si="207"/>
        <v>8.6920000000000002</v>
      </c>
      <c r="AO239" s="52">
        <f t="shared" si="244"/>
        <v>4346</v>
      </c>
      <c r="AP239" s="28"/>
      <c r="AQ239" s="9">
        <f t="shared" si="260"/>
        <v>376.40161098839337</v>
      </c>
      <c r="AR239" s="9">
        <f t="shared" si="245"/>
        <v>0</v>
      </c>
      <c r="AS239" s="30">
        <f t="shared" si="246"/>
        <v>7.0413708621810973E-3</v>
      </c>
      <c r="AT239" s="30">
        <f t="shared" si="247"/>
        <v>2.6503833360916971E-3</v>
      </c>
      <c r="AU239" s="30">
        <f t="shared" si="248"/>
        <v>0</v>
      </c>
      <c r="AV239" s="30">
        <f t="shared" si="249"/>
        <v>4.3909875260894002E-3</v>
      </c>
      <c r="AW239" s="28"/>
      <c r="AX239" s="52">
        <f t="shared" si="250"/>
        <v>30.594756396176869</v>
      </c>
      <c r="AY239" s="52">
        <f t="shared" si="251"/>
        <v>19.083231788384534</v>
      </c>
      <c r="AZ239" s="19"/>
      <c r="BA239" s="19"/>
      <c r="BB239" s="53">
        <f t="shared" si="252"/>
        <v>19.869560876664988</v>
      </c>
      <c r="BC239" s="53">
        <f t="shared" si="253"/>
        <v>-0.99347804383324945</v>
      </c>
      <c r="BD239" s="53">
        <f t="shared" si="253"/>
        <v>-4.1682442044288753E-2</v>
      </c>
      <c r="BE239" s="53">
        <f t="shared" si="254"/>
        <v>-1325.1916680458485</v>
      </c>
      <c r="BF239" s="53">
        <f t="shared" si="255"/>
        <v>-1306.3572676550609</v>
      </c>
      <c r="BG239" s="53">
        <f t="shared" si="256"/>
        <v>8.8326355258639833</v>
      </c>
      <c r="BH239" s="53">
        <f t="shared" si="223"/>
        <v>4.0613646321694787</v>
      </c>
      <c r="BI239" s="53">
        <f t="shared" si="257"/>
        <v>-1293.4632674970276</v>
      </c>
    </row>
    <row r="240" spans="1:61" x14ac:dyDescent="0.2">
      <c r="A240" s="34"/>
      <c r="B240" s="89"/>
      <c r="C240" s="91"/>
      <c r="D240" s="19"/>
      <c r="E240" s="55">
        <f t="shared" si="228"/>
        <v>54</v>
      </c>
      <c r="F240" s="27">
        <f t="shared" si="224"/>
        <v>11917.224556776824</v>
      </c>
      <c r="G240" s="27">
        <f t="shared" si="225"/>
        <v>595.86122783884127</v>
      </c>
      <c r="H240" s="28">
        <f t="shared" si="226"/>
        <v>25</v>
      </c>
      <c r="I240" s="27">
        <f t="shared" si="199"/>
        <v>500000</v>
      </c>
      <c r="J240" s="56">
        <f t="shared" si="258"/>
        <v>8.6690000000000005</v>
      </c>
      <c r="K240" s="52">
        <f t="shared" si="229"/>
        <v>4334.5</v>
      </c>
      <c r="L240" s="28"/>
      <c r="M240" s="96">
        <f t="shared" si="259"/>
        <v>458.27674614469652</v>
      </c>
      <c r="N240" s="9">
        <v>0</v>
      </c>
      <c r="O240" s="30">
        <f t="shared" si="216"/>
        <v>1.6672976817715501E-3</v>
      </c>
      <c r="P240" s="30">
        <f t="shared" si="230"/>
        <v>7.640837564568617E-4</v>
      </c>
      <c r="Q240" s="30">
        <f t="shared" si="231"/>
        <v>0</v>
      </c>
      <c r="R240" s="30">
        <f t="shared" si="232"/>
        <v>9.0321392531468841E-4</v>
      </c>
      <c r="S240" s="28"/>
      <c r="T240" s="52">
        <f t="shared" si="233"/>
        <v>7.246075724979157</v>
      </c>
      <c r="U240" s="52">
        <f t="shared" si="227"/>
        <v>3.9149807592765171</v>
      </c>
      <c r="V240" s="19"/>
      <c r="W240" s="19"/>
      <c r="X240" s="53">
        <f t="shared" si="234"/>
        <v>10.763803170782992</v>
      </c>
      <c r="Y240" s="53">
        <f t="shared" si="235"/>
        <v>-0.53819015853914975</v>
      </c>
      <c r="Z240" s="53">
        <f t="shared" si="235"/>
        <v>-2.258034813286721E-2</v>
      </c>
      <c r="AA240" s="53">
        <f t="shared" si="236"/>
        <v>-382.04187822843085</v>
      </c>
      <c r="AB240" s="53">
        <f t="shared" si="237"/>
        <v>-371.83884556431985</v>
      </c>
      <c r="AC240" s="53">
        <f t="shared" si="238"/>
        <v>5.5602355188984172</v>
      </c>
      <c r="AD240" s="53">
        <f t="shared" si="218"/>
        <v>1.4343580947384169</v>
      </c>
      <c r="AE240" s="53">
        <f t="shared" si="239"/>
        <v>-364.84425195068303</v>
      </c>
      <c r="AF240" s="19"/>
      <c r="AG240" s="46"/>
      <c r="AH240" s="19"/>
      <c r="AI240" s="55">
        <f t="shared" si="240"/>
        <v>54</v>
      </c>
      <c r="AJ240" s="27">
        <f t="shared" si="241"/>
        <v>11917.224556776824</v>
      </c>
      <c r="AK240" s="27">
        <f t="shared" si="241"/>
        <v>595.86122783884127</v>
      </c>
      <c r="AL240" s="28">
        <f t="shared" si="242"/>
        <v>25</v>
      </c>
      <c r="AM240" s="27">
        <f t="shared" si="243"/>
        <v>500000</v>
      </c>
      <c r="AN240" s="56">
        <f t="shared" si="207"/>
        <v>8.6690000000000005</v>
      </c>
      <c r="AO240" s="52">
        <f t="shared" si="244"/>
        <v>4334.5</v>
      </c>
      <c r="AP240" s="28"/>
      <c r="AQ240" s="9">
        <f t="shared" si="260"/>
        <v>398.07018034319077</v>
      </c>
      <c r="AR240" s="9">
        <f t="shared" si="245"/>
        <v>0</v>
      </c>
      <c r="AS240" s="30">
        <f t="shared" si="246"/>
        <v>4.3909875260894002E-3</v>
      </c>
      <c r="AT240" s="30">
        <f t="shared" si="247"/>
        <v>1.7479211963951087E-3</v>
      </c>
      <c r="AU240" s="30">
        <f t="shared" si="248"/>
        <v>0</v>
      </c>
      <c r="AV240" s="30">
        <f t="shared" si="249"/>
        <v>2.6430663296942913E-3</v>
      </c>
      <c r="AW240" s="28"/>
      <c r="AX240" s="52">
        <f t="shared" si="250"/>
        <v>19.083231788384534</v>
      </c>
      <c r="AY240" s="52">
        <f t="shared" si="251"/>
        <v>11.456371006059905</v>
      </c>
      <c r="AZ240" s="19"/>
      <c r="BA240" s="19"/>
      <c r="BB240" s="53">
        <f t="shared" si="252"/>
        <v>10.763803170782992</v>
      </c>
      <c r="BC240" s="53">
        <f t="shared" si="253"/>
        <v>-0.53819015853914975</v>
      </c>
      <c r="BD240" s="53">
        <f t="shared" si="253"/>
        <v>-2.258034813286721E-2</v>
      </c>
      <c r="BE240" s="53">
        <f t="shared" si="254"/>
        <v>-873.9605981975543</v>
      </c>
      <c r="BF240" s="53">
        <f t="shared" si="255"/>
        <v>-863.75756553344331</v>
      </c>
      <c r="BG240" s="53">
        <f t="shared" si="256"/>
        <v>5.5602355188984172</v>
      </c>
      <c r="BH240" s="53">
        <f t="shared" si="223"/>
        <v>2.4061428416847548</v>
      </c>
      <c r="BI240" s="53">
        <f t="shared" si="257"/>
        <v>-855.79118717286019</v>
      </c>
    </row>
    <row r="241" spans="1:61" x14ac:dyDescent="0.2">
      <c r="A241" s="34"/>
      <c r="B241" s="89"/>
      <c r="C241" s="91"/>
      <c r="D241" s="19"/>
      <c r="E241" s="55">
        <f t="shared" si="228"/>
        <v>55</v>
      </c>
      <c r="F241" s="27">
        <f t="shared" si="224"/>
        <v>11917.224556776824</v>
      </c>
      <c r="G241" s="27">
        <f t="shared" si="225"/>
        <v>595.86122783884127</v>
      </c>
      <c r="H241" s="28">
        <f t="shared" si="226"/>
        <v>25</v>
      </c>
      <c r="I241" s="27">
        <f t="shared" si="199"/>
        <v>500000</v>
      </c>
      <c r="J241" s="56">
        <f t="shared" si="258"/>
        <v>8.6199999999999992</v>
      </c>
      <c r="K241" s="52">
        <f t="shared" si="229"/>
        <v>4310</v>
      </c>
      <c r="L241" s="28"/>
      <c r="M241" s="96">
        <f t="shared" si="259"/>
        <v>483.47902733288441</v>
      </c>
      <c r="N241" s="9">
        <v>0</v>
      </c>
      <c r="O241" s="30">
        <f t="shared" si="216"/>
        <v>9.0321392531468841E-4</v>
      </c>
      <c r="P241" s="30">
        <f t="shared" si="230"/>
        <v>4.3668499008466205E-4</v>
      </c>
      <c r="Q241" s="30">
        <f t="shared" si="231"/>
        <v>0</v>
      </c>
      <c r="R241" s="30">
        <f t="shared" si="232"/>
        <v>4.6652893523002636E-4</v>
      </c>
      <c r="S241" s="28"/>
      <c r="T241" s="52">
        <f t="shared" si="233"/>
        <v>3.9149807592765171</v>
      </c>
      <c r="U241" s="52">
        <f t="shared" si="227"/>
        <v>2.0107397108414138</v>
      </c>
      <c r="V241" s="19"/>
      <c r="W241" s="19"/>
      <c r="X241" s="53">
        <f t="shared" si="234"/>
        <v>5.5597300833702148</v>
      </c>
      <c r="Y241" s="53">
        <f t="shared" si="235"/>
        <v>-0.27798650416851078</v>
      </c>
      <c r="Z241" s="53">
        <f t="shared" si="235"/>
        <v>-1.1663223380750659E-2</v>
      </c>
      <c r="AA241" s="53">
        <f t="shared" si="236"/>
        <v>-218.34249504233102</v>
      </c>
      <c r="AB241" s="53">
        <f t="shared" si="237"/>
        <v>-213.07241468651006</v>
      </c>
      <c r="AC241" s="53">
        <f t="shared" si="238"/>
        <v>3.3340497835324774</v>
      </c>
      <c r="AD241" s="53">
        <f t="shared" si="218"/>
        <v>0.75501551100038244</v>
      </c>
      <c r="AE241" s="53">
        <f t="shared" si="239"/>
        <v>-208.98334939197721</v>
      </c>
      <c r="AF241" s="19"/>
      <c r="AG241" s="46"/>
      <c r="AH241" s="19"/>
      <c r="AI241" s="55">
        <f t="shared" si="240"/>
        <v>55</v>
      </c>
      <c r="AJ241" s="27">
        <f t="shared" si="241"/>
        <v>11917.224556776824</v>
      </c>
      <c r="AK241" s="27">
        <f t="shared" si="241"/>
        <v>595.86122783884127</v>
      </c>
      <c r="AL241" s="28">
        <f t="shared" si="242"/>
        <v>25</v>
      </c>
      <c r="AM241" s="27">
        <f t="shared" si="243"/>
        <v>500000</v>
      </c>
      <c r="AN241" s="56">
        <f t="shared" si="207"/>
        <v>8.6199999999999992</v>
      </c>
      <c r="AO241" s="52">
        <f t="shared" si="244"/>
        <v>4310</v>
      </c>
      <c r="AP241" s="28"/>
      <c r="AQ241" s="9">
        <f t="shared" si="260"/>
        <v>419.96148663799931</v>
      </c>
      <c r="AR241" s="9">
        <f t="shared" si="245"/>
        <v>0</v>
      </c>
      <c r="AS241" s="30">
        <f t="shared" si="246"/>
        <v>2.6430663296942913E-3</v>
      </c>
      <c r="AT241" s="30">
        <f t="shared" si="247"/>
        <v>1.109986065101255E-3</v>
      </c>
      <c r="AU241" s="30">
        <f t="shared" si="248"/>
        <v>0</v>
      </c>
      <c r="AV241" s="30">
        <f t="shared" si="249"/>
        <v>1.5330802645930363E-3</v>
      </c>
      <c r="AW241" s="28"/>
      <c r="AX241" s="52">
        <f t="shared" si="250"/>
        <v>11.456371006059905</v>
      </c>
      <c r="AY241" s="52">
        <f t="shared" si="251"/>
        <v>6.6075759403959866</v>
      </c>
      <c r="AZ241" s="19"/>
      <c r="BA241" s="19"/>
      <c r="BB241" s="53">
        <f t="shared" si="252"/>
        <v>5.5597300833702148</v>
      </c>
      <c r="BC241" s="53">
        <f t="shared" si="253"/>
        <v>-0.27798650416851078</v>
      </c>
      <c r="BD241" s="53">
        <f t="shared" si="253"/>
        <v>-1.1663223380750659E-2</v>
      </c>
      <c r="BE241" s="53">
        <f t="shared" si="254"/>
        <v>-554.9930325506275</v>
      </c>
      <c r="BF241" s="53">
        <f t="shared" si="255"/>
        <v>-549.72295219480657</v>
      </c>
      <c r="BG241" s="53">
        <f t="shared" si="256"/>
        <v>3.3340497835324774</v>
      </c>
      <c r="BH241" s="53">
        <f t="shared" si="223"/>
        <v>1.3741344930716251</v>
      </c>
      <c r="BI241" s="53">
        <f t="shared" si="257"/>
        <v>-545.01476791820244</v>
      </c>
    </row>
    <row r="242" spans="1:61" x14ac:dyDescent="0.2">
      <c r="A242" s="34"/>
      <c r="B242" s="89"/>
      <c r="C242" s="91"/>
      <c r="D242" s="19"/>
      <c r="E242" s="55">
        <f t="shared" si="228"/>
        <v>56</v>
      </c>
      <c r="F242" s="27">
        <f t="shared" si="224"/>
        <v>11917.224556776824</v>
      </c>
      <c r="G242" s="27">
        <f t="shared" si="225"/>
        <v>595.86122783884127</v>
      </c>
      <c r="H242" s="28">
        <f t="shared" si="226"/>
        <v>25</v>
      </c>
      <c r="I242" s="27">
        <f t="shared" si="199"/>
        <v>500000</v>
      </c>
      <c r="J242" s="56">
        <f t="shared" si="258"/>
        <v>8.5429999999999993</v>
      </c>
      <c r="K242" s="52">
        <f t="shared" si="229"/>
        <v>4271.5</v>
      </c>
      <c r="L242" s="28"/>
      <c r="M242" s="96">
        <f t="shared" si="259"/>
        <v>508.82090161880569</v>
      </c>
      <c r="N242" s="9">
        <v>0</v>
      </c>
      <c r="O242" s="30">
        <f t="shared" si="216"/>
        <v>4.6652893523002636E-4</v>
      </c>
      <c r="P242" s="30">
        <f t="shared" si="230"/>
        <v>2.373796734550034E-4</v>
      </c>
      <c r="Q242" s="30">
        <f t="shared" si="231"/>
        <v>0</v>
      </c>
      <c r="R242" s="30">
        <f t="shared" si="232"/>
        <v>2.2914926177502296E-4</v>
      </c>
      <c r="S242" s="28"/>
      <c r="T242" s="52">
        <f t="shared" si="233"/>
        <v>2.0107397108414138</v>
      </c>
      <c r="U242" s="52">
        <f t="shared" si="227"/>
        <v>0.97881107167201054</v>
      </c>
      <c r="V242" s="19"/>
      <c r="W242" s="19"/>
      <c r="X242" s="53">
        <f t="shared" si="234"/>
        <v>2.7308232095925846</v>
      </c>
      <c r="Y242" s="53">
        <f t="shared" si="235"/>
        <v>-0.13654116047962925</v>
      </c>
      <c r="Z242" s="53">
        <f t="shared" si="235"/>
        <v>-5.7287315443755741E-3</v>
      </c>
      <c r="AA242" s="53">
        <f t="shared" si="236"/>
        <v>-118.6898367275017</v>
      </c>
      <c r="AB242" s="53">
        <f t="shared" si="237"/>
        <v>-116.10128340993312</v>
      </c>
      <c r="AC242" s="53">
        <f t="shared" si="238"/>
        <v>1.9000736712712494</v>
      </c>
      <c r="AD242" s="53">
        <f t="shared" si="218"/>
        <v>0.37805448215001553</v>
      </c>
      <c r="AE242" s="53">
        <f t="shared" si="239"/>
        <v>-113.82315525651185</v>
      </c>
      <c r="AF242" s="19"/>
      <c r="AG242" s="46"/>
      <c r="AH242" s="19"/>
      <c r="AI242" s="55">
        <f t="shared" si="240"/>
        <v>56</v>
      </c>
      <c r="AJ242" s="27">
        <f t="shared" si="241"/>
        <v>11917.224556776824</v>
      </c>
      <c r="AK242" s="27">
        <f t="shared" si="241"/>
        <v>595.86122783884127</v>
      </c>
      <c r="AL242" s="28">
        <f t="shared" si="242"/>
        <v>25</v>
      </c>
      <c r="AM242" s="27">
        <f t="shared" si="243"/>
        <v>500000</v>
      </c>
      <c r="AN242" s="56">
        <f t="shared" si="207"/>
        <v>8.5429999999999993</v>
      </c>
      <c r="AO242" s="52">
        <f t="shared" si="244"/>
        <v>4271.5</v>
      </c>
      <c r="AP242" s="28"/>
      <c r="AQ242" s="9">
        <f t="shared" si="260"/>
        <v>441.9740468477334</v>
      </c>
      <c r="AR242" s="9">
        <f t="shared" si="245"/>
        <v>0</v>
      </c>
      <c r="AS242" s="30">
        <f t="shared" si="246"/>
        <v>1.5330802645930363E-3</v>
      </c>
      <c r="AT242" s="30">
        <f t="shared" si="247"/>
        <v>6.7758168868457813E-4</v>
      </c>
      <c r="AU242" s="30">
        <f t="shared" si="248"/>
        <v>0</v>
      </c>
      <c r="AV242" s="30">
        <f t="shared" si="249"/>
        <v>8.5549857590845818E-4</v>
      </c>
      <c r="AW242" s="28"/>
      <c r="AX242" s="52">
        <f t="shared" si="250"/>
        <v>6.6075759403959866</v>
      </c>
      <c r="AY242" s="52">
        <f t="shared" si="251"/>
        <v>3.6542621669929791</v>
      </c>
      <c r="AZ242" s="19"/>
      <c r="BA242" s="19"/>
      <c r="BB242" s="53">
        <f t="shared" si="252"/>
        <v>2.7308232095925846</v>
      </c>
      <c r="BC242" s="53">
        <f t="shared" si="253"/>
        <v>-0.13654116047962925</v>
      </c>
      <c r="BD242" s="53">
        <f t="shared" si="253"/>
        <v>-5.7287315443755741E-3</v>
      </c>
      <c r="BE242" s="53">
        <f t="shared" si="254"/>
        <v>-338.79084434228906</v>
      </c>
      <c r="BF242" s="53">
        <f t="shared" si="255"/>
        <v>-336.20229102472047</v>
      </c>
      <c r="BG242" s="53">
        <f t="shared" si="256"/>
        <v>1.9000736712712494</v>
      </c>
      <c r="BH242" s="53">
        <f t="shared" si="223"/>
        <v>0.75543696390182913</v>
      </c>
      <c r="BI242" s="53">
        <f t="shared" si="257"/>
        <v>-333.54678038954739</v>
      </c>
    </row>
    <row r="243" spans="1:61" x14ac:dyDescent="0.2">
      <c r="A243" s="34"/>
      <c r="B243" s="89"/>
      <c r="C243" s="91"/>
      <c r="D243" s="19"/>
      <c r="E243" s="55">
        <f t="shared" si="228"/>
        <v>57</v>
      </c>
      <c r="F243" s="27">
        <f t="shared" si="224"/>
        <v>11917.224556776824</v>
      </c>
      <c r="G243" s="27">
        <f t="shared" si="225"/>
        <v>595.86122783884127</v>
      </c>
      <c r="H243" s="28">
        <f t="shared" si="226"/>
        <v>25</v>
      </c>
      <c r="I243" s="27">
        <f t="shared" si="199"/>
        <v>500000</v>
      </c>
      <c r="J243" s="56">
        <f t="shared" si="258"/>
        <v>8.4390000000000001</v>
      </c>
      <c r="K243" s="52">
        <f t="shared" si="229"/>
        <v>4219.5</v>
      </c>
      <c r="L243" s="28"/>
      <c r="M243" s="96">
        <f t="shared" si="259"/>
        <v>534.70201361296063</v>
      </c>
      <c r="N243" s="9">
        <v>0</v>
      </c>
      <c r="O243" s="30">
        <f t="shared" si="216"/>
        <v>2.2914926177502296E-4</v>
      </c>
      <c r="P243" s="30">
        <f t="shared" si="230"/>
        <v>1.225265716890282E-4</v>
      </c>
      <c r="Q243" s="30">
        <f t="shared" si="231"/>
        <v>0</v>
      </c>
      <c r="R243" s="30">
        <f t="shared" si="232"/>
        <v>1.0662269008599476E-4</v>
      </c>
      <c r="S243" s="28"/>
      <c r="T243" s="52">
        <f t="shared" si="233"/>
        <v>0.97881107167201054</v>
      </c>
      <c r="U243" s="52">
        <f t="shared" si="227"/>
        <v>0.4498944408178549</v>
      </c>
      <c r="V243" s="19"/>
      <c r="W243" s="19"/>
      <c r="X243" s="53">
        <f t="shared" si="234"/>
        <v>1.2706465406024217</v>
      </c>
      <c r="Y243" s="53">
        <f t="shared" si="235"/>
        <v>-6.3532327030121086E-2</v>
      </c>
      <c r="Z243" s="53">
        <f t="shared" si="235"/>
        <v>-2.6655672521498689E-3</v>
      </c>
      <c r="AA243" s="53">
        <f t="shared" si="236"/>
        <v>-61.263285844514101</v>
      </c>
      <c r="AB243" s="53">
        <f t="shared" si="237"/>
        <v>-60.058837198193949</v>
      </c>
      <c r="AC243" s="53">
        <f t="shared" si="238"/>
        <v>1.025883036775348</v>
      </c>
      <c r="AD243" s="53">
        <f t="shared" si="218"/>
        <v>0.17945601450097201</v>
      </c>
      <c r="AE243" s="53">
        <f t="shared" si="239"/>
        <v>-58.85349814691763</v>
      </c>
      <c r="AF243" s="19"/>
      <c r="AG243" s="46"/>
      <c r="AH243" s="19"/>
      <c r="AI243" s="55">
        <f t="shared" si="240"/>
        <v>57</v>
      </c>
      <c r="AJ243" s="27">
        <f t="shared" si="241"/>
        <v>11917.224556776824</v>
      </c>
      <c r="AK243" s="27">
        <f t="shared" si="241"/>
        <v>595.86122783884127</v>
      </c>
      <c r="AL243" s="28">
        <f t="shared" si="242"/>
        <v>25</v>
      </c>
      <c r="AM243" s="27">
        <f t="shared" si="243"/>
        <v>500000</v>
      </c>
      <c r="AN243" s="56">
        <f t="shared" si="207"/>
        <v>8.4390000000000001</v>
      </c>
      <c r="AO243" s="52">
        <f t="shared" si="244"/>
        <v>4219.5</v>
      </c>
      <c r="AP243" s="28"/>
      <c r="AQ243" s="9">
        <f t="shared" si="260"/>
        <v>464.45500187254424</v>
      </c>
      <c r="AR243" s="9">
        <f t="shared" si="245"/>
        <v>0</v>
      </c>
      <c r="AS243" s="30">
        <f t="shared" si="246"/>
        <v>8.5549857590845818E-4</v>
      </c>
      <c r="AT243" s="30">
        <f t="shared" si="247"/>
        <v>3.9734059267552187E-4</v>
      </c>
      <c r="AU243" s="30">
        <f t="shared" si="248"/>
        <v>0</v>
      </c>
      <c r="AV243" s="30">
        <f t="shared" si="249"/>
        <v>4.5815798323293631E-4</v>
      </c>
      <c r="AW243" s="28"/>
      <c r="AX243" s="52">
        <f t="shared" si="250"/>
        <v>3.6542621669929791</v>
      </c>
      <c r="AY243" s="52">
        <f t="shared" si="251"/>
        <v>1.9331976102513748</v>
      </c>
      <c r="AZ243" s="19"/>
      <c r="BA243" s="19"/>
      <c r="BB243" s="53">
        <f t="shared" si="252"/>
        <v>1.2706465406024217</v>
      </c>
      <c r="BC243" s="53">
        <f t="shared" si="253"/>
        <v>-6.3532327030121086E-2</v>
      </c>
      <c r="BD243" s="53">
        <f t="shared" si="253"/>
        <v>-2.6655672521498689E-3</v>
      </c>
      <c r="BE243" s="53">
        <f t="shared" si="254"/>
        <v>-198.67029633776093</v>
      </c>
      <c r="BF243" s="53">
        <f t="shared" si="255"/>
        <v>-197.46584769144079</v>
      </c>
      <c r="BG243" s="53">
        <f t="shared" si="256"/>
        <v>1.025883036775348</v>
      </c>
      <c r="BH243" s="53">
        <f t="shared" si="223"/>
        <v>0.39910020536127394</v>
      </c>
      <c r="BI243" s="53">
        <f t="shared" si="257"/>
        <v>-196.04086444930417</v>
      </c>
    </row>
    <row r="244" spans="1:61" x14ac:dyDescent="0.2">
      <c r="A244" s="34"/>
      <c r="B244" s="89"/>
      <c r="C244" s="91"/>
      <c r="D244" s="19"/>
      <c r="E244" s="55">
        <f t="shared" si="228"/>
        <v>58</v>
      </c>
      <c r="F244" s="27">
        <f t="shared" si="224"/>
        <v>11917.224556776824</v>
      </c>
      <c r="G244" s="27">
        <f t="shared" si="225"/>
        <v>595.86122783884127</v>
      </c>
      <c r="H244" s="28">
        <f t="shared" si="226"/>
        <v>25</v>
      </c>
      <c r="I244" s="27">
        <f t="shared" si="199"/>
        <v>500000</v>
      </c>
      <c r="J244" s="56">
        <f t="shared" si="258"/>
        <v>8.3030000000000008</v>
      </c>
      <c r="K244" s="52">
        <f t="shared" si="229"/>
        <v>4151.5000000000009</v>
      </c>
      <c r="L244" s="28"/>
      <c r="M244" s="96">
        <f t="shared" si="259"/>
        <v>561.14625297214752</v>
      </c>
      <c r="N244" s="9">
        <v>0</v>
      </c>
      <c r="O244" s="30">
        <f t="shared" si="216"/>
        <v>1.0662269008599476E-4</v>
      </c>
      <c r="P244" s="30">
        <f t="shared" si="230"/>
        <v>5.9830923023566503E-5</v>
      </c>
      <c r="Q244" s="30">
        <f t="shared" si="231"/>
        <v>0</v>
      </c>
      <c r="R244" s="30">
        <f t="shared" si="232"/>
        <v>4.6791767062428257E-5</v>
      </c>
      <c r="S244" s="28"/>
      <c r="T244" s="52">
        <f t="shared" si="233"/>
        <v>0.4498944408178549</v>
      </c>
      <c r="U244" s="52">
        <f t="shared" si="227"/>
        <v>0.19425602095967096</v>
      </c>
      <c r="V244" s="19"/>
      <c r="W244" s="19"/>
      <c r="X244" s="53">
        <f t="shared" si="234"/>
        <v>0.557627995491351</v>
      </c>
      <c r="Y244" s="53">
        <f t="shared" si="235"/>
        <v>-2.7881399774567554E-2</v>
      </c>
      <c r="Z244" s="53">
        <f t="shared" si="235"/>
        <v>-1.1697941765607064E-3</v>
      </c>
      <c r="AA244" s="53">
        <f t="shared" si="236"/>
        <v>-29.915461511783253</v>
      </c>
      <c r="AB244" s="53">
        <f t="shared" si="237"/>
        <v>-29.386884710243031</v>
      </c>
      <c r="AC244" s="53">
        <f t="shared" si="238"/>
        <v>0.5242512121677021</v>
      </c>
      <c r="AD244" s="53">
        <f t="shared" si="218"/>
        <v>8.0424741524712573E-2</v>
      </c>
      <c r="AE244" s="53">
        <f t="shared" si="239"/>
        <v>-28.782208756550617</v>
      </c>
      <c r="AF244" s="19"/>
      <c r="AG244" s="46"/>
      <c r="AH244" s="19"/>
      <c r="AI244" s="55">
        <f t="shared" si="240"/>
        <v>58</v>
      </c>
      <c r="AJ244" s="27">
        <f t="shared" si="241"/>
        <v>11917.224556776824</v>
      </c>
      <c r="AK244" s="27">
        <f t="shared" si="241"/>
        <v>595.86122783884127</v>
      </c>
      <c r="AL244" s="28">
        <f t="shared" si="242"/>
        <v>25</v>
      </c>
      <c r="AM244" s="27">
        <f t="shared" si="243"/>
        <v>500000</v>
      </c>
      <c r="AN244" s="56">
        <f t="shared" si="207"/>
        <v>8.3030000000000008</v>
      </c>
      <c r="AO244" s="52">
        <f t="shared" si="244"/>
        <v>4151.5000000000009</v>
      </c>
      <c r="AP244" s="28"/>
      <c r="AQ244" s="9">
        <f t="shared" si="260"/>
        <v>487.42510284167855</v>
      </c>
      <c r="AR244" s="9">
        <f t="shared" si="245"/>
        <v>0</v>
      </c>
      <c r="AS244" s="30">
        <f t="shared" si="246"/>
        <v>4.5815798323293631E-4</v>
      </c>
      <c r="AT244" s="30">
        <f t="shared" si="247"/>
        <v>2.2331770209505004E-4</v>
      </c>
      <c r="AU244" s="30">
        <f t="shared" si="248"/>
        <v>0</v>
      </c>
      <c r="AV244" s="30">
        <f t="shared" si="249"/>
        <v>2.3484028113788627E-4</v>
      </c>
      <c r="AW244" s="28"/>
      <c r="AX244" s="52">
        <f t="shared" si="250"/>
        <v>1.9331976102513748</v>
      </c>
      <c r="AY244" s="52">
        <f t="shared" si="251"/>
        <v>0.974939427143935</v>
      </c>
      <c r="AZ244" s="19"/>
      <c r="BA244" s="19"/>
      <c r="BB244" s="53">
        <f t="shared" si="252"/>
        <v>0.557627995491351</v>
      </c>
      <c r="BC244" s="53">
        <f t="shared" si="253"/>
        <v>-2.7881399774567554E-2</v>
      </c>
      <c r="BD244" s="53">
        <f t="shared" si="253"/>
        <v>-1.1697941765607064E-3</v>
      </c>
      <c r="BE244" s="53">
        <f t="shared" si="254"/>
        <v>-111.65885104752502</v>
      </c>
      <c r="BF244" s="53">
        <f t="shared" si="255"/>
        <v>-111.13027424598479</v>
      </c>
      <c r="BG244" s="53">
        <f t="shared" si="256"/>
        <v>0.5242512121677021</v>
      </c>
      <c r="BH244" s="53">
        <f t="shared" si="223"/>
        <v>0.20219819685735854</v>
      </c>
      <c r="BI244" s="53">
        <f t="shared" si="257"/>
        <v>-110.40382483695974</v>
      </c>
    </row>
    <row r="245" spans="1:61" x14ac:dyDescent="0.2">
      <c r="A245" s="34"/>
      <c r="B245" s="89"/>
      <c r="C245" s="91"/>
      <c r="D245" s="19"/>
      <c r="E245" s="55">
        <f t="shared" si="228"/>
        <v>59</v>
      </c>
      <c r="F245" s="27">
        <f t="shared" si="224"/>
        <v>11917.224556776824</v>
      </c>
      <c r="G245" s="27">
        <f t="shared" si="225"/>
        <v>595.86122783884127</v>
      </c>
      <c r="H245" s="28">
        <f t="shared" si="226"/>
        <v>25</v>
      </c>
      <c r="I245" s="27">
        <f t="shared" si="199"/>
        <v>500000</v>
      </c>
      <c r="J245" s="56">
        <f t="shared" si="258"/>
        <v>8.1349999999999998</v>
      </c>
      <c r="K245" s="52">
        <f t="shared" si="229"/>
        <v>4067.5</v>
      </c>
      <c r="L245" s="28"/>
      <c r="M245" s="96">
        <f t="shared" si="259"/>
        <v>588.07578968269388</v>
      </c>
      <c r="N245" s="9">
        <v>0</v>
      </c>
      <c r="O245" s="30">
        <f t="shared" si="216"/>
        <v>4.6791767062428257E-5</v>
      </c>
      <c r="P245" s="30">
        <f t="shared" si="230"/>
        <v>2.7517105365886163E-5</v>
      </c>
      <c r="Q245" s="30">
        <f t="shared" si="231"/>
        <v>0</v>
      </c>
      <c r="R245" s="30">
        <f t="shared" si="232"/>
        <v>1.9274661696542095E-5</v>
      </c>
      <c r="S245" s="28"/>
      <c r="T245" s="52">
        <f t="shared" si="233"/>
        <v>0.19425602095967096</v>
      </c>
      <c r="U245" s="52">
        <f t="shared" si="227"/>
        <v>7.8399686450684972E-2</v>
      </c>
      <c r="V245" s="19"/>
      <c r="W245" s="19"/>
      <c r="X245" s="53">
        <f t="shared" si="234"/>
        <v>0.22970047169359709</v>
      </c>
      <c r="Y245" s="53">
        <f t="shared" si="235"/>
        <v>-1.1485023584679855E-2</v>
      </c>
      <c r="Z245" s="53">
        <f t="shared" si="235"/>
        <v>-4.8186654241355234E-4</v>
      </c>
      <c r="AA245" s="53">
        <f t="shared" si="236"/>
        <v>-13.758552682943082</v>
      </c>
      <c r="AB245" s="53">
        <f t="shared" si="237"/>
        <v>-13.540819101376577</v>
      </c>
      <c r="AC245" s="53">
        <f t="shared" si="238"/>
        <v>0.25231858536558038</v>
      </c>
      <c r="AD245" s="53">
        <f t="shared" si="218"/>
        <v>3.386231287687258E-2</v>
      </c>
      <c r="AE245" s="53">
        <f t="shared" si="239"/>
        <v>-13.254638203134125</v>
      </c>
      <c r="AF245" s="19"/>
      <c r="AG245" s="46"/>
      <c r="AH245" s="19"/>
      <c r="AI245" s="55">
        <f t="shared" si="240"/>
        <v>59</v>
      </c>
      <c r="AJ245" s="27">
        <f t="shared" si="241"/>
        <v>11917.224556776824</v>
      </c>
      <c r="AK245" s="27">
        <f t="shared" si="241"/>
        <v>595.86122783884127</v>
      </c>
      <c r="AL245" s="28">
        <f t="shared" si="242"/>
        <v>25</v>
      </c>
      <c r="AM245" s="27">
        <f t="shared" si="243"/>
        <v>500000</v>
      </c>
      <c r="AN245" s="56">
        <f t="shared" si="207"/>
        <v>8.1349999999999998</v>
      </c>
      <c r="AO245" s="52">
        <f t="shared" si="244"/>
        <v>4067.5</v>
      </c>
      <c r="AP245" s="28"/>
      <c r="AQ245" s="9">
        <f t="shared" si="260"/>
        <v>510.81674473734017</v>
      </c>
      <c r="AR245" s="9">
        <f t="shared" si="245"/>
        <v>0</v>
      </c>
      <c r="AS245" s="30">
        <f t="shared" si="246"/>
        <v>2.3484028113788627E-4</v>
      </c>
      <c r="AT245" s="30">
        <f t="shared" si="247"/>
        <v>1.1996034794405685E-4</v>
      </c>
      <c r="AU245" s="30">
        <f t="shared" si="248"/>
        <v>0</v>
      </c>
      <c r="AV245" s="30">
        <f t="shared" si="249"/>
        <v>1.1487993319382942E-4</v>
      </c>
      <c r="AW245" s="28"/>
      <c r="AX245" s="52">
        <f t="shared" si="250"/>
        <v>0.974939427143935</v>
      </c>
      <c r="AY245" s="52">
        <f t="shared" si="251"/>
        <v>0.46727412826590115</v>
      </c>
      <c r="AZ245" s="19"/>
      <c r="BA245" s="19"/>
      <c r="BB245" s="53">
        <f t="shared" si="252"/>
        <v>0.22970047169359709</v>
      </c>
      <c r="BC245" s="53">
        <f t="shared" si="253"/>
        <v>-1.1485023584679855E-2</v>
      </c>
      <c r="BD245" s="53">
        <f t="shared" si="253"/>
        <v>-4.8186654241355234E-4</v>
      </c>
      <c r="BE245" s="53">
        <f t="shared" si="254"/>
        <v>-59.980173972028425</v>
      </c>
      <c r="BF245" s="53">
        <f t="shared" si="255"/>
        <v>-59.762440390461919</v>
      </c>
      <c r="BG245" s="53">
        <f t="shared" si="256"/>
        <v>0.25231858536558038</v>
      </c>
      <c r="BH245" s="53">
        <f t="shared" si="223"/>
        <v>9.7953402177398854E-2</v>
      </c>
      <c r="BI245" s="53">
        <f t="shared" si="257"/>
        <v>-59.412168402918944</v>
      </c>
    </row>
    <row r="246" spans="1:61" x14ac:dyDescent="0.2">
      <c r="A246" s="34"/>
      <c r="B246" s="89"/>
      <c r="C246" s="91"/>
      <c r="D246" s="19"/>
      <c r="E246" s="55">
        <f t="shared" si="228"/>
        <v>60</v>
      </c>
      <c r="F246" s="27">
        <f t="shared" si="224"/>
        <v>11917.224556776824</v>
      </c>
      <c r="G246" s="27">
        <f t="shared" si="225"/>
        <v>595.86122783884127</v>
      </c>
      <c r="H246" s="28">
        <f t="shared" si="226"/>
        <v>25</v>
      </c>
      <c r="I246" s="27">
        <f t="shared" si="199"/>
        <v>500000</v>
      </c>
      <c r="J246" s="56">
        <f t="shared" si="258"/>
        <v>7.9340000000000002</v>
      </c>
      <c r="K246" s="52">
        <f t="shared" si="229"/>
        <v>3967</v>
      </c>
      <c r="L246" s="28"/>
      <c r="M246" s="96">
        <f t="shared" si="259"/>
        <v>615.42359159128341</v>
      </c>
      <c r="N246" s="9">
        <v>0</v>
      </c>
      <c r="O246" s="30">
        <f t="shared" si="216"/>
        <v>1.9274661696542095E-5</v>
      </c>
      <c r="P246" s="30">
        <f t="shared" si="230"/>
        <v>1.1862081527992876E-5</v>
      </c>
      <c r="Q246" s="30">
        <f t="shared" si="231"/>
        <v>0</v>
      </c>
      <c r="R246" s="30">
        <f t="shared" si="232"/>
        <v>7.4125801685492187E-6</v>
      </c>
      <c r="S246" s="28"/>
      <c r="T246" s="52">
        <f t="shared" si="233"/>
        <v>7.8399686450684972E-2</v>
      </c>
      <c r="U246" s="52">
        <f t="shared" si="227"/>
        <v>2.9405705528634751E-2</v>
      </c>
      <c r="V246" s="19"/>
      <c r="W246" s="19"/>
      <c r="X246" s="53">
        <f t="shared" si="234"/>
        <v>8.833738241371164E-2</v>
      </c>
      <c r="Y246" s="53">
        <f t="shared" si="235"/>
        <v>-4.4168691206855825E-3</v>
      </c>
      <c r="Z246" s="53">
        <f t="shared" si="235"/>
        <v>-1.8531450421373045E-4</v>
      </c>
      <c r="AA246" s="53">
        <f t="shared" si="236"/>
        <v>-5.931040763996438</v>
      </c>
      <c r="AB246" s="53">
        <f t="shared" si="237"/>
        <v>-5.847305565207626</v>
      </c>
      <c r="AC246" s="53">
        <f t="shared" si="238"/>
        <v>0.11386292957624444</v>
      </c>
      <c r="AD246" s="53">
        <f t="shared" si="218"/>
        <v>1.3325860822252405E-2</v>
      </c>
      <c r="AE246" s="53">
        <f t="shared" si="239"/>
        <v>-5.7201167748091288</v>
      </c>
      <c r="AF246" s="19"/>
      <c r="AG246" s="46"/>
      <c r="AH246" s="19"/>
      <c r="AI246" s="55">
        <f t="shared" si="240"/>
        <v>60</v>
      </c>
      <c r="AJ246" s="27">
        <f t="shared" si="241"/>
        <v>11917.224556776824</v>
      </c>
      <c r="AK246" s="27">
        <f t="shared" si="241"/>
        <v>595.86122783884127</v>
      </c>
      <c r="AL246" s="28">
        <f t="shared" si="242"/>
        <v>25</v>
      </c>
      <c r="AM246" s="27">
        <f t="shared" si="243"/>
        <v>500000</v>
      </c>
      <c r="AN246" s="56">
        <f t="shared" si="207"/>
        <v>7.9340000000000002</v>
      </c>
      <c r="AO246" s="52">
        <f t="shared" si="244"/>
        <v>3967</v>
      </c>
      <c r="AP246" s="28"/>
      <c r="AQ246" s="9">
        <f t="shared" si="260"/>
        <v>534.5717018223869</v>
      </c>
      <c r="AR246" s="9">
        <f t="shared" si="245"/>
        <v>0</v>
      </c>
      <c r="AS246" s="30">
        <f t="shared" si="246"/>
        <v>1.1487993319382942E-4</v>
      </c>
      <c r="AT246" s="30">
        <f t="shared" si="247"/>
        <v>6.14115613926675E-5</v>
      </c>
      <c r="AU246" s="30">
        <f t="shared" si="248"/>
        <v>0</v>
      </c>
      <c r="AV246" s="30">
        <f t="shared" si="249"/>
        <v>5.3468371801161917E-5</v>
      </c>
      <c r="AW246" s="28"/>
      <c r="AX246" s="52">
        <f t="shared" si="250"/>
        <v>0.46727412826590115</v>
      </c>
      <c r="AY246" s="52">
        <f t="shared" si="251"/>
        <v>0.21210903093520933</v>
      </c>
      <c r="AZ246" s="19"/>
      <c r="BA246" s="19"/>
      <c r="BB246" s="53">
        <f t="shared" si="252"/>
        <v>8.833738241371164E-2</v>
      </c>
      <c r="BC246" s="53">
        <f t="shared" si="253"/>
        <v>-4.4168691206855825E-3</v>
      </c>
      <c r="BD246" s="53">
        <f t="shared" si="253"/>
        <v>-1.8531450421373045E-4</v>
      </c>
      <c r="BE246" s="53">
        <f t="shared" si="254"/>
        <v>-30.705780696333751</v>
      </c>
      <c r="BF246" s="53">
        <f t="shared" si="255"/>
        <v>-30.622045497544939</v>
      </c>
      <c r="BG246" s="53">
        <f t="shared" si="256"/>
        <v>0.11386292957624444</v>
      </c>
      <c r="BH246" s="53">
        <f t="shared" si="223"/>
        <v>4.5250948994536015E-2</v>
      </c>
      <c r="BI246" s="53">
        <f t="shared" si="257"/>
        <v>-30.46293161897416</v>
      </c>
    </row>
    <row r="247" spans="1:61" x14ac:dyDescent="0.2">
      <c r="A247" s="34"/>
      <c r="B247" s="89"/>
      <c r="C247" s="91"/>
      <c r="D247" s="19"/>
      <c r="E247" s="55">
        <f t="shared" si="228"/>
        <v>61</v>
      </c>
      <c r="F247" s="27">
        <f t="shared" si="224"/>
        <v>11917.224556776824</v>
      </c>
      <c r="G247" s="27">
        <f t="shared" si="225"/>
        <v>595.86122783884127</v>
      </c>
      <c r="H247" s="28">
        <f t="shared" si="226"/>
        <v>25</v>
      </c>
      <c r="I247" s="27">
        <f t="shared" si="199"/>
        <v>500000</v>
      </c>
      <c r="J247" s="56">
        <f t="shared" si="258"/>
        <v>7.6959999999999997</v>
      </c>
      <c r="K247" s="52">
        <f t="shared" si="229"/>
        <v>3848</v>
      </c>
      <c r="L247" s="28"/>
      <c r="M247" s="96">
        <f t="shared" si="259"/>
        <v>643.13518343898352</v>
      </c>
      <c r="N247" s="9">
        <v>0</v>
      </c>
      <c r="O247" s="30">
        <f t="shared" si="216"/>
        <v>7.4125801685492187E-6</v>
      </c>
      <c r="P247" s="30">
        <f t="shared" si="230"/>
        <v>4.7672911064560728E-6</v>
      </c>
      <c r="Q247" s="30">
        <f t="shared" si="231"/>
        <v>0</v>
      </c>
      <c r="R247" s="30">
        <f t="shared" si="232"/>
        <v>2.6452890620931459E-6</v>
      </c>
      <c r="S247" s="28"/>
      <c r="T247" s="52">
        <f t="shared" si="233"/>
        <v>2.9405705528634751E-2</v>
      </c>
      <c r="U247" s="52">
        <f t="shared" si="227"/>
        <v>1.0179072310934425E-2</v>
      </c>
      <c r="V247" s="19"/>
      <c r="W247" s="19"/>
      <c r="X247" s="53">
        <f t="shared" si="234"/>
        <v>3.1524503770549571E-2</v>
      </c>
      <c r="Y247" s="53">
        <f t="shared" si="235"/>
        <v>-1.5762251885274787E-3</v>
      </c>
      <c r="Z247" s="53">
        <f t="shared" si="235"/>
        <v>-6.6132226552328651E-5</v>
      </c>
      <c r="AA247" s="53">
        <f t="shared" si="236"/>
        <v>-2.3836455532280363</v>
      </c>
      <c r="AB247" s="53">
        <f t="shared" si="237"/>
        <v>-2.3537634068725666</v>
      </c>
      <c r="AC247" s="53">
        <f t="shared" si="238"/>
        <v>4.793897446160509E-2</v>
      </c>
      <c r="AD247" s="53">
        <f t="shared" si="218"/>
        <v>4.872732615864332E-3</v>
      </c>
      <c r="AE247" s="53">
        <f t="shared" si="239"/>
        <v>-2.3009516997950974</v>
      </c>
      <c r="AF247" s="19"/>
      <c r="AG247" s="46"/>
      <c r="AH247" s="19"/>
      <c r="AI247" s="55">
        <f t="shared" si="240"/>
        <v>61</v>
      </c>
      <c r="AJ247" s="27">
        <f t="shared" si="241"/>
        <v>11917.224556776824</v>
      </c>
      <c r="AK247" s="27">
        <f t="shared" si="241"/>
        <v>595.86122783884127</v>
      </c>
      <c r="AL247" s="28">
        <f t="shared" si="242"/>
        <v>25</v>
      </c>
      <c r="AM247" s="27">
        <f t="shared" si="243"/>
        <v>500000</v>
      </c>
      <c r="AN247" s="56">
        <f t="shared" si="207"/>
        <v>7.6959999999999997</v>
      </c>
      <c r="AO247" s="52">
        <f t="shared" si="244"/>
        <v>3848</v>
      </c>
      <c r="AP247" s="28"/>
      <c r="AQ247" s="9">
        <f t="shared" si="260"/>
        <v>558.64265557950353</v>
      </c>
      <c r="AR247" s="9">
        <f t="shared" si="245"/>
        <v>0</v>
      </c>
      <c r="AS247" s="30">
        <f t="shared" si="246"/>
        <v>5.3468371801161917E-5</v>
      </c>
      <c r="AT247" s="30">
        <f t="shared" si="247"/>
        <v>2.9869713212513335E-5</v>
      </c>
      <c r="AU247" s="30">
        <f t="shared" si="248"/>
        <v>0</v>
      </c>
      <c r="AV247" s="30">
        <f t="shared" si="249"/>
        <v>2.3598658588648582E-5</v>
      </c>
      <c r="AW247" s="28"/>
      <c r="AX247" s="52">
        <f t="shared" si="250"/>
        <v>0.21210903093520933</v>
      </c>
      <c r="AY247" s="52">
        <f t="shared" si="251"/>
        <v>9.0807638249119749E-2</v>
      </c>
      <c r="AZ247" s="19"/>
      <c r="BA247" s="19"/>
      <c r="BB247" s="53">
        <f t="shared" si="252"/>
        <v>3.1524503770549571E-2</v>
      </c>
      <c r="BC247" s="53">
        <f t="shared" si="253"/>
        <v>-1.5762251885274787E-3</v>
      </c>
      <c r="BD247" s="53">
        <f t="shared" si="253"/>
        <v>-6.6132226552328651E-5</v>
      </c>
      <c r="BE247" s="53">
        <f t="shared" si="254"/>
        <v>-14.934856606256668</v>
      </c>
      <c r="BF247" s="53">
        <f t="shared" si="255"/>
        <v>-14.904974459901197</v>
      </c>
      <c r="BG247" s="53">
        <f t="shared" si="256"/>
        <v>4.793897446160509E-2</v>
      </c>
      <c r="BH247" s="53">
        <f t="shared" si="223"/>
        <v>1.9871969247995416E-2</v>
      </c>
      <c r="BI247" s="53">
        <f t="shared" si="257"/>
        <v>-14.837163516191596</v>
      </c>
    </row>
    <row r="248" spans="1:61" x14ac:dyDescent="0.2">
      <c r="A248" s="34"/>
      <c r="B248" s="89"/>
      <c r="C248" s="91"/>
      <c r="D248" s="19"/>
      <c r="E248" s="55">
        <f t="shared" si="228"/>
        <v>62</v>
      </c>
      <c r="F248" s="27">
        <f t="shared" si="224"/>
        <v>11917.224556776824</v>
      </c>
      <c r="G248" s="27">
        <f t="shared" si="225"/>
        <v>595.86122783884127</v>
      </c>
      <c r="H248" s="28">
        <f t="shared" si="226"/>
        <v>25</v>
      </c>
      <c r="I248" s="27">
        <f t="shared" si="199"/>
        <v>500000</v>
      </c>
      <c r="J248" s="56">
        <f t="shared" si="258"/>
        <v>7.4219999999999997</v>
      </c>
      <c r="K248" s="52">
        <f t="shared" si="229"/>
        <v>3711</v>
      </c>
      <c r="L248" s="28"/>
      <c r="M248" s="96">
        <f t="shared" si="259"/>
        <v>671.18473729163918</v>
      </c>
      <c r="N248" s="9">
        <v>0</v>
      </c>
      <c r="O248" s="30">
        <f t="shared" si="216"/>
        <v>2.6452890620931459E-6</v>
      </c>
      <c r="P248" s="30">
        <f t="shared" si="230"/>
        <v>1.7754776442014348E-6</v>
      </c>
      <c r="Q248" s="30">
        <f t="shared" si="231"/>
        <v>0</v>
      </c>
      <c r="R248" s="30">
        <f t="shared" si="232"/>
        <v>8.6981141789171111E-7</v>
      </c>
      <c r="S248" s="28"/>
      <c r="T248" s="52">
        <f t="shared" si="233"/>
        <v>1.0179072310934425E-2</v>
      </c>
      <c r="U248" s="52">
        <f t="shared" si="227"/>
        <v>3.2278701717961401E-3</v>
      </c>
      <c r="V248" s="19"/>
      <c r="W248" s="19"/>
      <c r="X248" s="53">
        <f t="shared" si="234"/>
        <v>1.0365737989063968E-2</v>
      </c>
      <c r="Y248" s="53">
        <f t="shared" si="235"/>
        <v>-5.1828689945319841E-4</v>
      </c>
      <c r="Z248" s="53">
        <f t="shared" si="235"/>
        <v>-2.1745285447292779E-5</v>
      </c>
      <c r="AA248" s="53">
        <f t="shared" si="236"/>
        <v>-0.88773882210071742</v>
      </c>
      <c r="AB248" s="53">
        <f t="shared" si="237"/>
        <v>-0.87791311629655389</v>
      </c>
      <c r="AC248" s="53">
        <f t="shared" si="238"/>
        <v>1.8706940779149729E-2</v>
      </c>
      <c r="AD248" s="53">
        <f t="shared" si="218"/>
        <v>1.6441001428695316E-3</v>
      </c>
      <c r="AE248" s="53">
        <f t="shared" si="239"/>
        <v>-0.85756207537453466</v>
      </c>
      <c r="AF248" s="19"/>
      <c r="AG248" s="46"/>
      <c r="AH248" s="19"/>
      <c r="AI248" s="55">
        <f t="shared" si="240"/>
        <v>62</v>
      </c>
      <c r="AJ248" s="27">
        <f t="shared" si="241"/>
        <v>11917.224556776824</v>
      </c>
      <c r="AK248" s="27">
        <f t="shared" si="241"/>
        <v>595.86122783884127</v>
      </c>
      <c r="AL248" s="28">
        <f t="shared" si="242"/>
        <v>25</v>
      </c>
      <c r="AM248" s="27">
        <f t="shared" si="243"/>
        <v>500000</v>
      </c>
      <c r="AN248" s="56">
        <f t="shared" si="207"/>
        <v>7.4219999999999997</v>
      </c>
      <c r="AO248" s="52">
        <f t="shared" si="244"/>
        <v>3711</v>
      </c>
      <c r="AP248" s="28"/>
      <c r="AQ248" s="9">
        <f t="shared" si="260"/>
        <v>583.0071712452127</v>
      </c>
      <c r="AR248" s="9">
        <f t="shared" si="245"/>
        <v>0</v>
      </c>
      <c r="AS248" s="30">
        <f t="shared" si="246"/>
        <v>2.3598658588648582E-5</v>
      </c>
      <c r="AT248" s="30">
        <f t="shared" si="247"/>
        <v>1.3758187188949553E-5</v>
      </c>
      <c r="AU248" s="30">
        <f t="shared" si="248"/>
        <v>0</v>
      </c>
      <c r="AV248" s="30">
        <f t="shared" si="249"/>
        <v>9.8404713996990294E-6</v>
      </c>
      <c r="AW248" s="28"/>
      <c r="AX248" s="52">
        <f t="shared" si="250"/>
        <v>9.0807638249119749E-2</v>
      </c>
      <c r="AY248" s="52">
        <f t="shared" si="251"/>
        <v>3.6517989364283097E-2</v>
      </c>
      <c r="AZ248" s="19"/>
      <c r="BA248" s="19"/>
      <c r="BB248" s="53">
        <f t="shared" si="252"/>
        <v>1.0365737989063968E-2</v>
      </c>
      <c r="BC248" s="53">
        <f t="shared" si="253"/>
        <v>-5.1828689945319841E-4</v>
      </c>
      <c r="BD248" s="53">
        <f t="shared" si="253"/>
        <v>-2.1745285447292779E-5</v>
      </c>
      <c r="BE248" s="53">
        <f t="shared" si="254"/>
        <v>-6.8790935944747762</v>
      </c>
      <c r="BF248" s="53">
        <f t="shared" si="255"/>
        <v>-6.8692678886706124</v>
      </c>
      <c r="BG248" s="53">
        <f t="shared" si="256"/>
        <v>1.8706940779149729E-2</v>
      </c>
      <c r="BH248" s="53">
        <f t="shared" si="223"/>
        <v>8.2633936731048973E-3</v>
      </c>
      <c r="BI248" s="53">
        <f t="shared" si="257"/>
        <v>-6.8422975542183577</v>
      </c>
    </row>
    <row r="249" spans="1:61" x14ac:dyDescent="0.2">
      <c r="A249" s="34"/>
      <c r="B249" s="89"/>
      <c r="C249" s="91"/>
      <c r="D249" s="19"/>
      <c r="E249" s="55">
        <f t="shared" si="228"/>
        <v>63</v>
      </c>
      <c r="F249" s="27">
        <f t="shared" si="224"/>
        <v>11917.224556776824</v>
      </c>
      <c r="G249" s="27">
        <f t="shared" si="225"/>
        <v>595.86122783884127</v>
      </c>
      <c r="H249" s="28">
        <f t="shared" si="226"/>
        <v>25</v>
      </c>
      <c r="I249" s="27">
        <f t="shared" si="199"/>
        <v>500000</v>
      </c>
      <c r="J249" s="56">
        <f t="shared" si="258"/>
        <v>7.1070000000000002</v>
      </c>
      <c r="K249" s="52">
        <f t="shared" si="229"/>
        <v>3553.5</v>
      </c>
      <c r="L249" s="28"/>
      <c r="M249" s="96">
        <f t="shared" si="259"/>
        <v>699.55870349074962</v>
      </c>
      <c r="N249" s="9">
        <v>0</v>
      </c>
      <c r="O249" s="30">
        <f t="shared" si="216"/>
        <v>8.6981141789171111E-7</v>
      </c>
      <c r="P249" s="30">
        <f t="shared" si="230"/>
        <v>6.0848414778177601E-7</v>
      </c>
      <c r="Q249" s="30">
        <f t="shared" si="231"/>
        <v>0</v>
      </c>
      <c r="R249" s="30">
        <f t="shared" si="232"/>
        <v>2.613272701099351E-7</v>
      </c>
      <c r="S249" s="28"/>
      <c r="T249" s="52">
        <f t="shared" si="233"/>
        <v>3.2278701717961401E-3</v>
      </c>
      <c r="U249" s="52">
        <f t="shared" si="227"/>
        <v>9.2862645433565438E-4</v>
      </c>
      <c r="V249" s="19"/>
      <c r="W249" s="19"/>
      <c r="X249" s="53">
        <f t="shared" si="234"/>
        <v>3.1142957607095687E-3</v>
      </c>
      <c r="Y249" s="53">
        <f t="shared" si="235"/>
        <v>-1.5571478803547845E-4</v>
      </c>
      <c r="Z249" s="53">
        <f t="shared" si="235"/>
        <v>-6.5331817527483776E-6</v>
      </c>
      <c r="AA249" s="53">
        <f t="shared" si="236"/>
        <v>-0.30424207389088803</v>
      </c>
      <c r="AB249" s="53">
        <f t="shared" si="237"/>
        <v>-0.30129002609996669</v>
      </c>
      <c r="AC249" s="53">
        <f t="shared" si="238"/>
        <v>6.7257928359494689E-3</v>
      </c>
      <c r="AD249" s="53">
        <f t="shared" si="218"/>
        <v>5.0788372035667404E-4</v>
      </c>
      <c r="AE249" s="53">
        <f t="shared" si="239"/>
        <v>-0.29405634954366056</v>
      </c>
      <c r="AF249" s="19"/>
      <c r="AG249" s="46"/>
      <c r="AH249" s="19"/>
      <c r="AI249" s="55">
        <f t="shared" si="240"/>
        <v>63</v>
      </c>
      <c r="AJ249" s="27">
        <f t="shared" si="241"/>
        <v>11917.224556776824</v>
      </c>
      <c r="AK249" s="27">
        <f t="shared" si="241"/>
        <v>595.86122783884127</v>
      </c>
      <c r="AL249" s="28">
        <f t="shared" si="242"/>
        <v>25</v>
      </c>
      <c r="AM249" s="27">
        <f t="shared" si="243"/>
        <v>500000</v>
      </c>
      <c r="AN249" s="56">
        <f t="shared" si="207"/>
        <v>7.1070000000000002</v>
      </c>
      <c r="AO249" s="52">
        <f t="shared" si="244"/>
        <v>3553.5</v>
      </c>
      <c r="AP249" s="28"/>
      <c r="AQ249" s="9">
        <f t="shared" si="260"/>
        <v>607.65347926094876</v>
      </c>
      <c r="AR249" s="9">
        <f t="shared" si="245"/>
        <v>0</v>
      </c>
      <c r="AS249" s="30">
        <f t="shared" si="246"/>
        <v>9.8404713996990294E-6</v>
      </c>
      <c r="AT249" s="30">
        <f t="shared" si="247"/>
        <v>5.9795966835949731E-6</v>
      </c>
      <c r="AU249" s="30">
        <f t="shared" si="248"/>
        <v>0</v>
      </c>
      <c r="AV249" s="30">
        <f t="shared" si="249"/>
        <v>3.8608747161040562E-6</v>
      </c>
      <c r="AW249" s="28"/>
      <c r="AX249" s="52">
        <f t="shared" si="250"/>
        <v>3.6517989364283097E-2</v>
      </c>
      <c r="AY249" s="52">
        <f t="shared" si="251"/>
        <v>1.3719618303675764E-2</v>
      </c>
      <c r="AZ249" s="19"/>
      <c r="BA249" s="19"/>
      <c r="BB249" s="53">
        <f t="shared" si="252"/>
        <v>3.1142957607095687E-3</v>
      </c>
      <c r="BC249" s="53">
        <f t="shared" si="253"/>
        <v>-1.5571478803547845E-4</v>
      </c>
      <c r="BD249" s="53">
        <f t="shared" si="253"/>
        <v>-6.5331817527483776E-6</v>
      </c>
      <c r="BE249" s="53">
        <f t="shared" si="254"/>
        <v>-2.9897983417974867</v>
      </c>
      <c r="BF249" s="53">
        <f t="shared" si="255"/>
        <v>-2.9868462940065652</v>
      </c>
      <c r="BG249" s="53">
        <f t="shared" si="256"/>
        <v>6.7257928359494689E-3</v>
      </c>
      <c r="BH249" s="53">
        <f t="shared" si="223"/>
        <v>3.2408737968579971E-3</v>
      </c>
      <c r="BI249" s="53">
        <f t="shared" si="257"/>
        <v>-2.9768796273737577</v>
      </c>
    </row>
    <row r="250" spans="1:61" x14ac:dyDescent="0.2">
      <c r="A250" s="34"/>
      <c r="B250" s="89"/>
      <c r="C250" s="91"/>
      <c r="D250" s="19"/>
      <c r="E250" s="55">
        <f t="shared" si="228"/>
        <v>64</v>
      </c>
      <c r="F250" s="27">
        <f t="shared" si="224"/>
        <v>11917.224556776824</v>
      </c>
      <c r="G250" s="27">
        <f t="shared" si="225"/>
        <v>595.86122783884127</v>
      </c>
      <c r="H250" s="28">
        <f t="shared" si="226"/>
        <v>25</v>
      </c>
      <c r="I250" s="27">
        <f t="shared" si="199"/>
        <v>500000</v>
      </c>
      <c r="J250" s="56">
        <f t="shared" ref="J250:J261" si="261">J165</f>
        <v>6.7519999999999998</v>
      </c>
      <c r="K250" s="52">
        <f t="shared" si="229"/>
        <v>3376</v>
      </c>
      <c r="L250" s="28"/>
      <c r="M250" s="96">
        <f t="shared" si="259"/>
        <v>728.23868626754756</v>
      </c>
      <c r="N250" s="9">
        <v>0</v>
      </c>
      <c r="O250" s="30">
        <f t="shared" si="216"/>
        <v>2.613272701099351E-7</v>
      </c>
      <c r="P250" s="30">
        <f t="shared" si="230"/>
        <v>1.9030862787074369E-7</v>
      </c>
      <c r="Q250" s="30">
        <f t="shared" si="231"/>
        <v>0</v>
      </c>
      <c r="R250" s="30">
        <f t="shared" si="232"/>
        <v>7.1018642239191418E-8</v>
      </c>
      <c r="S250" s="28"/>
      <c r="T250" s="52">
        <f t="shared" si="233"/>
        <v>9.2862645433565438E-4</v>
      </c>
      <c r="U250" s="52">
        <f t="shared" si="227"/>
        <v>2.3975893619951024E-4</v>
      </c>
      <c r="V250" s="19"/>
      <c r="W250" s="19"/>
      <c r="X250" s="53">
        <f t="shared" si="234"/>
        <v>8.4634510728183975E-4</v>
      </c>
      <c r="Y250" s="53">
        <f t="shared" si="235"/>
        <v>-4.2317255364091995E-5</v>
      </c>
      <c r="Z250" s="53">
        <f t="shared" si="235"/>
        <v>-1.7754660559797854E-6</v>
      </c>
      <c r="AA250" s="53">
        <f t="shared" si="236"/>
        <v>-9.515431393537184E-2</v>
      </c>
      <c r="AB250" s="53">
        <f t="shared" si="237"/>
        <v>-9.4352061549510077E-2</v>
      </c>
      <c r="AC250" s="53">
        <f t="shared" si="238"/>
        <v>2.2086340095870548E-3</v>
      </c>
      <c r="AD250" s="53">
        <f t="shared" si="218"/>
        <v>1.4224421960214908E-4</v>
      </c>
      <c r="AE250" s="53">
        <f t="shared" si="239"/>
        <v>-9.2001183320320867E-2</v>
      </c>
      <c r="AF250" s="19"/>
      <c r="AG250" s="46"/>
      <c r="AH250" s="19"/>
      <c r="AI250" s="55">
        <f t="shared" si="240"/>
        <v>64</v>
      </c>
      <c r="AJ250" s="27">
        <f t="shared" si="241"/>
        <v>11917.224556776824</v>
      </c>
      <c r="AK250" s="27">
        <f t="shared" si="241"/>
        <v>595.86122783884127</v>
      </c>
      <c r="AL250" s="28">
        <f t="shared" si="242"/>
        <v>25</v>
      </c>
      <c r="AM250" s="27">
        <f t="shared" si="243"/>
        <v>500000</v>
      </c>
      <c r="AN250" s="56">
        <f t="shared" si="207"/>
        <v>6.7519999999999998</v>
      </c>
      <c r="AO250" s="52">
        <f t="shared" si="244"/>
        <v>3376</v>
      </c>
      <c r="AP250" s="28"/>
      <c r="AQ250" s="9">
        <f t="shared" si="260"/>
        <v>632.56560062046208</v>
      </c>
      <c r="AR250" s="9">
        <f t="shared" si="245"/>
        <v>0</v>
      </c>
      <c r="AS250" s="30">
        <f t="shared" si="246"/>
        <v>3.8608747161040562E-6</v>
      </c>
      <c r="AT250" s="30">
        <f t="shared" si="247"/>
        <v>2.4422565337127186E-6</v>
      </c>
      <c r="AU250" s="30">
        <f t="shared" si="248"/>
        <v>0</v>
      </c>
      <c r="AV250" s="30">
        <f t="shared" si="249"/>
        <v>1.4186181823913376E-6</v>
      </c>
      <c r="AW250" s="28"/>
      <c r="AX250" s="52">
        <f t="shared" si="250"/>
        <v>1.3719618303675764E-2</v>
      </c>
      <c r="AY250" s="52">
        <f t="shared" si="251"/>
        <v>4.7892549837531559E-3</v>
      </c>
      <c r="AZ250" s="19"/>
      <c r="BA250" s="19"/>
      <c r="BB250" s="53">
        <f t="shared" si="252"/>
        <v>8.4634510728183975E-4</v>
      </c>
      <c r="BC250" s="53">
        <f t="shared" si="253"/>
        <v>-4.2317255364091995E-5</v>
      </c>
      <c r="BD250" s="53">
        <f t="shared" si="253"/>
        <v>-1.7754660559797854E-6</v>
      </c>
      <c r="BE250" s="53">
        <f t="shared" si="254"/>
        <v>-1.2211282668563592</v>
      </c>
      <c r="BF250" s="53">
        <f t="shared" si="255"/>
        <v>-1.2203260144704975</v>
      </c>
      <c r="BG250" s="53">
        <f t="shared" si="256"/>
        <v>2.2086340095870548E-3</v>
      </c>
      <c r="BH250" s="53">
        <f t="shared" si="223"/>
        <v>1.1923351967694884E-3</v>
      </c>
      <c r="BI250" s="53">
        <f t="shared" si="257"/>
        <v>-1.2169250452641409</v>
      </c>
    </row>
    <row r="251" spans="1:61" x14ac:dyDescent="0.2">
      <c r="A251" s="34"/>
      <c r="B251" s="89"/>
      <c r="C251" s="91"/>
      <c r="D251" s="19"/>
      <c r="E251" s="55">
        <f t="shared" si="228"/>
        <v>65</v>
      </c>
      <c r="F251" s="27">
        <f t="shared" si="224"/>
        <v>11917.224556776824</v>
      </c>
      <c r="G251" s="27">
        <f t="shared" si="225"/>
        <v>595.86122783884127</v>
      </c>
      <c r="H251" s="28">
        <f t="shared" si="226"/>
        <v>25</v>
      </c>
      <c r="I251" s="27">
        <f t="shared" ref="I251:I261" si="262">$B$187</f>
        <v>500000</v>
      </c>
      <c r="J251" s="56">
        <f t="shared" si="261"/>
        <v>6.3529999999999998</v>
      </c>
      <c r="K251" s="52">
        <f t="shared" si="229"/>
        <v>3176.5</v>
      </c>
      <c r="L251" s="28"/>
      <c r="M251" s="96">
        <f t="shared" ref="M251:M261" si="263">M166</f>
        <v>757.22119537545109</v>
      </c>
      <c r="N251" s="9">
        <v>0</v>
      </c>
      <c r="O251" s="30">
        <f t="shared" si="216"/>
        <v>7.1018642239191418E-8</v>
      </c>
      <c r="P251" s="30">
        <f t="shared" si="230"/>
        <v>5.3776821170302027E-8</v>
      </c>
      <c r="Q251" s="30">
        <f t="shared" si="231"/>
        <v>0</v>
      </c>
      <c r="R251" s="30">
        <f t="shared" si="232"/>
        <v>1.724182106888939E-8</v>
      </c>
      <c r="S251" s="28"/>
      <c r="T251" s="52">
        <f t="shared" si="233"/>
        <v>2.3975893619951024E-4</v>
      </c>
      <c r="U251" s="52">
        <f t="shared" si="227"/>
        <v>5.4768644625327152E-5</v>
      </c>
      <c r="V251" s="19"/>
      <c r="W251" s="19"/>
      <c r="X251" s="53">
        <f t="shared" si="234"/>
        <v>2.0547465344572066E-4</v>
      </c>
      <c r="Y251" s="53">
        <f t="shared" si="235"/>
        <v>-1.0273732672286034E-5</v>
      </c>
      <c r="Z251" s="53">
        <f t="shared" si="235"/>
        <v>-4.3104552672223477E-7</v>
      </c>
      <c r="AA251" s="53">
        <f t="shared" si="236"/>
        <v>-2.6888410585151012E-2</v>
      </c>
      <c r="AB251" s="53">
        <f t="shared" si="237"/>
        <v>-2.66936407099043E-2</v>
      </c>
      <c r="AC251" s="53">
        <f t="shared" si="238"/>
        <v>6.5665014681834941E-4</v>
      </c>
      <c r="AD251" s="53">
        <f t="shared" si="218"/>
        <v>3.5708522577226843E-5</v>
      </c>
      <c r="AE251" s="53">
        <f t="shared" si="239"/>
        <v>-2.6001282040508722E-2</v>
      </c>
      <c r="AF251" s="19"/>
      <c r="AG251" s="46"/>
      <c r="AH251" s="19"/>
      <c r="AI251" s="55">
        <f t="shared" si="240"/>
        <v>65</v>
      </c>
      <c r="AJ251" s="27">
        <f t="shared" si="241"/>
        <v>11917.224556776824</v>
      </c>
      <c r="AK251" s="27">
        <f t="shared" si="241"/>
        <v>595.86122783884127</v>
      </c>
      <c r="AL251" s="28">
        <f t="shared" si="242"/>
        <v>25</v>
      </c>
      <c r="AM251" s="27">
        <f t="shared" si="243"/>
        <v>500000</v>
      </c>
      <c r="AN251" s="56">
        <f t="shared" si="243"/>
        <v>6.3529999999999998</v>
      </c>
      <c r="AO251" s="52">
        <f t="shared" si="244"/>
        <v>3176.5</v>
      </c>
      <c r="AP251" s="28"/>
      <c r="AQ251" s="9">
        <f t="shared" ref="AQ251:AQ261" si="264">AQ81</f>
        <v>657.74050361180571</v>
      </c>
      <c r="AR251" s="9">
        <f t="shared" si="245"/>
        <v>0</v>
      </c>
      <c r="AS251" s="30">
        <f t="shared" si="246"/>
        <v>1.4186181823913376E-6</v>
      </c>
      <c r="AT251" s="30">
        <f t="shared" si="247"/>
        <v>9.3308263771894285E-7</v>
      </c>
      <c r="AU251" s="30">
        <f t="shared" si="248"/>
        <v>0</v>
      </c>
      <c r="AV251" s="30">
        <f t="shared" si="249"/>
        <v>4.8553554467239479E-7</v>
      </c>
      <c r="AW251" s="28"/>
      <c r="AX251" s="52">
        <f t="shared" si="250"/>
        <v>4.7892549837531559E-3</v>
      </c>
      <c r="AY251" s="52">
        <f t="shared" si="251"/>
        <v>1.5423036576518621E-3</v>
      </c>
      <c r="AZ251" s="19"/>
      <c r="BA251" s="19"/>
      <c r="BB251" s="53">
        <f t="shared" si="252"/>
        <v>2.0547465344572066E-4</v>
      </c>
      <c r="BC251" s="53">
        <f t="shared" si="253"/>
        <v>-1.0273732672286034E-5</v>
      </c>
      <c r="BD251" s="53">
        <f t="shared" si="253"/>
        <v>-4.3104552672223477E-7</v>
      </c>
      <c r="BE251" s="53">
        <f t="shared" si="254"/>
        <v>-0.46654131885947142</v>
      </c>
      <c r="BF251" s="53">
        <f t="shared" si="255"/>
        <v>-0.46634654898422473</v>
      </c>
      <c r="BG251" s="53">
        <f t="shared" si="256"/>
        <v>6.5665014681834941E-4</v>
      </c>
      <c r="BH251" s="53">
        <f t="shared" si="223"/>
        <v>4.0920455841756103E-4</v>
      </c>
      <c r="BI251" s="53">
        <f t="shared" si="257"/>
        <v>-0.46528069427898877</v>
      </c>
    </row>
    <row r="252" spans="1:61" x14ac:dyDescent="0.2">
      <c r="A252" s="34"/>
      <c r="B252" s="89"/>
      <c r="C252" s="91"/>
      <c r="D252" s="19"/>
      <c r="E252" s="55">
        <f t="shared" si="228"/>
        <v>66</v>
      </c>
      <c r="F252" s="27">
        <f t="shared" si="224"/>
        <v>11917.224556776824</v>
      </c>
      <c r="G252" s="27">
        <f t="shared" si="225"/>
        <v>595.86122783884127</v>
      </c>
      <c r="H252" s="28">
        <f t="shared" si="226"/>
        <v>25</v>
      </c>
      <c r="I252" s="27">
        <f t="shared" si="262"/>
        <v>500000</v>
      </c>
      <c r="J252" s="56">
        <f t="shared" si="261"/>
        <v>5.9009999999999998</v>
      </c>
      <c r="K252" s="52">
        <f t="shared" si="229"/>
        <v>2950.5</v>
      </c>
      <c r="L252" s="28"/>
      <c r="M252" s="96">
        <f t="shared" si="263"/>
        <v>794.78197935153764</v>
      </c>
      <c r="N252" s="9">
        <v>0</v>
      </c>
      <c r="O252" s="30">
        <f t="shared" ref="O252:O261" si="265">R251</f>
        <v>1.724182106888939E-8</v>
      </c>
      <c r="P252" s="30">
        <f t="shared" si="230"/>
        <v>1.3703488676756953E-8</v>
      </c>
      <c r="Q252" s="30">
        <f t="shared" si="231"/>
        <v>0</v>
      </c>
      <c r="R252" s="30">
        <f t="shared" si="232"/>
        <v>3.5383323921324371E-9</v>
      </c>
      <c r="S252" s="28"/>
      <c r="T252" s="52">
        <f t="shared" si="233"/>
        <v>5.4768644625327152E-5</v>
      </c>
      <c r="U252" s="52">
        <f t="shared" si="227"/>
        <v>1.0439849722986756E-5</v>
      </c>
      <c r="V252" s="19"/>
      <c r="W252" s="19"/>
      <c r="X252" s="53">
        <f t="shared" si="234"/>
        <v>4.2167101673559564E-5</v>
      </c>
      <c r="Y252" s="53">
        <f t="shared" si="235"/>
        <v>-2.1083550836779785E-6</v>
      </c>
      <c r="Z252" s="53">
        <f t="shared" si="235"/>
        <v>-8.8458309803310926E-8</v>
      </c>
      <c r="AA252" s="53">
        <f t="shared" si="236"/>
        <v>-6.851744338378477E-3</v>
      </c>
      <c r="AB252" s="53">
        <f t="shared" si="237"/>
        <v>-6.811774050098399E-3</v>
      </c>
      <c r="AC252" s="53">
        <f t="shared" si="238"/>
        <v>1.7471872400903337E-4</v>
      </c>
      <c r="AD252" s="53">
        <f t="shared" ref="AD252:AD261" si="266">$B$18*SUM(T252,X252:Y252)</f>
        <v>7.7849621887254444E-6</v>
      </c>
      <c r="AE252" s="53">
        <f t="shared" si="239"/>
        <v>-6.6292703639006401E-3</v>
      </c>
      <c r="AF252" s="19"/>
      <c r="AG252" s="46"/>
      <c r="AH252" s="19"/>
      <c r="AI252" s="55">
        <f t="shared" si="240"/>
        <v>66</v>
      </c>
      <c r="AJ252" s="27">
        <f t="shared" si="241"/>
        <v>11917.224556776824</v>
      </c>
      <c r="AK252" s="27">
        <f t="shared" si="241"/>
        <v>595.86122783884127</v>
      </c>
      <c r="AL252" s="28">
        <f t="shared" si="242"/>
        <v>25</v>
      </c>
      <c r="AM252" s="27">
        <f t="shared" si="243"/>
        <v>500000</v>
      </c>
      <c r="AN252" s="56">
        <f t="shared" si="243"/>
        <v>5.9009999999999998</v>
      </c>
      <c r="AO252" s="52">
        <f t="shared" si="244"/>
        <v>2950.5</v>
      </c>
      <c r="AP252" s="28"/>
      <c r="AQ252" s="9">
        <f t="shared" si="264"/>
        <v>690.36670203224992</v>
      </c>
      <c r="AR252" s="9">
        <f t="shared" si="245"/>
        <v>0</v>
      </c>
      <c r="AS252" s="30">
        <f t="shared" si="246"/>
        <v>4.8553554467239479E-7</v>
      </c>
      <c r="AT252" s="30">
        <f t="shared" si="247"/>
        <v>3.3519757269491331E-7</v>
      </c>
      <c r="AU252" s="30">
        <f t="shared" si="248"/>
        <v>0</v>
      </c>
      <c r="AV252" s="30">
        <f t="shared" si="249"/>
        <v>1.5033797197748148E-7</v>
      </c>
      <c r="AW252" s="28"/>
      <c r="AX252" s="52">
        <f t="shared" si="250"/>
        <v>1.5423036576518621E-3</v>
      </c>
      <c r="AY252" s="52">
        <f t="shared" si="251"/>
        <v>4.4357218631955911E-4</v>
      </c>
      <c r="AZ252" s="19"/>
      <c r="BA252" s="19"/>
      <c r="BB252" s="53">
        <f t="shared" si="252"/>
        <v>4.2167101673559564E-5</v>
      </c>
      <c r="BC252" s="53">
        <f t="shared" si="253"/>
        <v>-2.1083550836779785E-6</v>
      </c>
      <c r="BD252" s="53">
        <f t="shared" si="253"/>
        <v>-8.8458309803310926E-8</v>
      </c>
      <c r="BE252" s="53">
        <f t="shared" si="254"/>
        <v>-0.16759878634745665</v>
      </c>
      <c r="BF252" s="53">
        <f t="shared" si="255"/>
        <v>-0.16755881605917658</v>
      </c>
      <c r="BG252" s="53">
        <f t="shared" si="256"/>
        <v>1.7471872400903337E-4</v>
      </c>
      <c r="BH252" s="53">
        <f t="shared" ref="BH252:BH261" si="267">$B$18*SUM(AX252,BB252:BC252)</f>
        <v>1.2990583551883013E-4</v>
      </c>
      <c r="BI252" s="53">
        <f t="shared" si="257"/>
        <v>-0.16725419149964871</v>
      </c>
    </row>
    <row r="253" spans="1:61" x14ac:dyDescent="0.2">
      <c r="A253" s="34"/>
      <c r="B253" s="89"/>
      <c r="C253" s="91"/>
      <c r="D253" s="19"/>
      <c r="E253" s="55">
        <f t="shared" si="228"/>
        <v>67</v>
      </c>
      <c r="F253" s="27">
        <f t="shared" ref="F253:F261" si="268">$B$190</f>
        <v>11917.224556776824</v>
      </c>
      <c r="G253" s="27">
        <f t="shared" ref="G253:G261" si="269">F253*$B$111</f>
        <v>595.86122783884127</v>
      </c>
      <c r="H253" s="28">
        <f t="shared" si="226"/>
        <v>25</v>
      </c>
      <c r="I253" s="27">
        <f t="shared" si="262"/>
        <v>500000</v>
      </c>
      <c r="J253" s="56">
        <f t="shared" si="261"/>
        <v>5.4139999999999997</v>
      </c>
      <c r="K253" s="52">
        <f t="shared" si="229"/>
        <v>2707</v>
      </c>
      <c r="L253" s="28"/>
      <c r="M253" s="96">
        <f t="shared" si="263"/>
        <v>810.3800749027024</v>
      </c>
      <c r="N253" s="9">
        <v>0</v>
      </c>
      <c r="O253" s="30">
        <f t="shared" si="265"/>
        <v>3.5383323921324371E-9</v>
      </c>
      <c r="P253" s="30">
        <f t="shared" si="230"/>
        <v>2.8673940689669425E-9</v>
      </c>
      <c r="Q253" s="30">
        <f t="shared" si="231"/>
        <v>0</v>
      </c>
      <c r="R253" s="30">
        <f t="shared" si="232"/>
        <v>6.709383231654946E-10</v>
      </c>
      <c r="S253" s="28"/>
      <c r="T253" s="52">
        <f t="shared" si="233"/>
        <v>1.0439849722986756E-5</v>
      </c>
      <c r="U253" s="52">
        <f t="shared" si="227"/>
        <v>1.816230040808994E-6</v>
      </c>
      <c r="V253" s="19"/>
      <c r="W253" s="19"/>
      <c r="X253" s="53">
        <f t="shared" si="234"/>
        <v>7.9957226609104969E-6</v>
      </c>
      <c r="Y253" s="53">
        <f t="shared" si="235"/>
        <v>-3.9978613304552491E-7</v>
      </c>
      <c r="Z253" s="53">
        <f t="shared" si="235"/>
        <v>-1.6773458079137366E-8</v>
      </c>
      <c r="AA253" s="53">
        <f t="shared" si="236"/>
        <v>-1.4336970344834713E-3</v>
      </c>
      <c r="AB253" s="53">
        <f t="shared" si="237"/>
        <v>-1.4261178714136853E-3</v>
      </c>
      <c r="AC253" s="53">
        <f t="shared" si="238"/>
        <v>4.1293727278255637E-5</v>
      </c>
      <c r="AD253" s="53">
        <f t="shared" si="266"/>
        <v>1.4806683196436587E-6</v>
      </c>
      <c r="AE253" s="53">
        <f t="shared" si="239"/>
        <v>-1.3833434758157861E-3</v>
      </c>
      <c r="AF253" s="19"/>
      <c r="AG253" s="46"/>
      <c r="AH253" s="19"/>
      <c r="AI253" s="55">
        <f t="shared" si="240"/>
        <v>67</v>
      </c>
      <c r="AJ253" s="27">
        <f t="shared" si="241"/>
        <v>11917.224556776824</v>
      </c>
      <c r="AK253" s="27">
        <f t="shared" si="241"/>
        <v>595.86122783884127</v>
      </c>
      <c r="AL253" s="28">
        <f t="shared" si="242"/>
        <v>25</v>
      </c>
      <c r="AM253" s="27">
        <f t="shared" si="243"/>
        <v>500000</v>
      </c>
      <c r="AN253" s="56">
        <f t="shared" si="243"/>
        <v>5.4139999999999997</v>
      </c>
      <c r="AO253" s="52">
        <f t="shared" si="244"/>
        <v>2707</v>
      </c>
      <c r="AP253" s="28"/>
      <c r="AQ253" s="9">
        <f t="shared" si="264"/>
        <v>703.91558218228488</v>
      </c>
      <c r="AR253" s="9">
        <f t="shared" si="245"/>
        <v>0</v>
      </c>
      <c r="AS253" s="30">
        <f t="shared" si="246"/>
        <v>1.5033797197748148E-7</v>
      </c>
      <c r="AT253" s="30">
        <f t="shared" si="247"/>
        <v>1.0582524106863291E-7</v>
      </c>
      <c r="AU253" s="30">
        <f t="shared" si="248"/>
        <v>0</v>
      </c>
      <c r="AV253" s="30">
        <f t="shared" si="249"/>
        <v>4.4512730908848574E-8</v>
      </c>
      <c r="AW253" s="28"/>
      <c r="AX253" s="52">
        <f t="shared" si="250"/>
        <v>4.4357218631955911E-4</v>
      </c>
      <c r="AY253" s="52">
        <f t="shared" si="251"/>
        <v>1.204959625702531E-4</v>
      </c>
      <c r="AZ253" s="19"/>
      <c r="BA253" s="19"/>
      <c r="BB253" s="53">
        <f t="shared" si="252"/>
        <v>7.9957226609104969E-6</v>
      </c>
      <c r="BC253" s="53">
        <f t="shared" si="253"/>
        <v>-3.9978613304552491E-7</v>
      </c>
      <c r="BD253" s="53">
        <f t="shared" si="253"/>
        <v>-1.6773458079137366E-8</v>
      </c>
      <c r="BE253" s="53">
        <f t="shared" si="254"/>
        <v>-5.2912620534316453E-2</v>
      </c>
      <c r="BF253" s="53">
        <f t="shared" si="255"/>
        <v>-5.2905041371246665E-2</v>
      </c>
      <c r="BG253" s="53">
        <f t="shared" si="256"/>
        <v>4.1293727278255637E-5</v>
      </c>
      <c r="BH253" s="53">
        <f t="shared" si="267"/>
        <v>3.7039158539691163E-5</v>
      </c>
      <c r="BI253" s="53">
        <f t="shared" si="257"/>
        <v>-5.2826708485428718E-2</v>
      </c>
    </row>
    <row r="254" spans="1:61" x14ac:dyDescent="0.2">
      <c r="A254" s="34"/>
      <c r="B254" s="89"/>
      <c r="C254" s="91"/>
      <c r="D254" s="19"/>
      <c r="E254" s="55">
        <f t="shared" si="228"/>
        <v>68</v>
      </c>
      <c r="F254" s="27">
        <f t="shared" si="268"/>
        <v>11917.224556776824</v>
      </c>
      <c r="G254" s="27">
        <f t="shared" si="269"/>
        <v>595.86122783884127</v>
      </c>
      <c r="H254" s="28">
        <f t="shared" si="226"/>
        <v>25</v>
      </c>
      <c r="I254" s="27">
        <f t="shared" si="262"/>
        <v>500000</v>
      </c>
      <c r="J254" s="56">
        <f t="shared" si="261"/>
        <v>4.8920000000000003</v>
      </c>
      <c r="K254" s="52">
        <f t="shared" si="229"/>
        <v>2446</v>
      </c>
      <c r="L254" s="28"/>
      <c r="M254" s="96">
        <f t="shared" si="263"/>
        <v>826.14722293270654</v>
      </c>
      <c r="N254" s="9">
        <v>0</v>
      </c>
      <c r="O254" s="30">
        <f t="shared" si="265"/>
        <v>6.709383231654946E-10</v>
      </c>
      <c r="P254" s="30">
        <f t="shared" si="230"/>
        <v>5.5429383244230014E-10</v>
      </c>
      <c r="Q254" s="30">
        <f t="shared" si="231"/>
        <v>0</v>
      </c>
      <c r="R254" s="30">
        <f t="shared" si="232"/>
        <v>1.1664449072319446E-10</v>
      </c>
      <c r="S254" s="28"/>
      <c r="T254" s="52">
        <f t="shared" si="233"/>
        <v>1.816230040808994E-6</v>
      </c>
      <c r="U254" s="52">
        <f t="shared" si="227"/>
        <v>2.8531242430893368E-7</v>
      </c>
      <c r="V254" s="19"/>
      <c r="W254" s="19"/>
      <c r="X254" s="53">
        <f t="shared" si="234"/>
        <v>1.3900785892591796E-6</v>
      </c>
      <c r="Y254" s="53">
        <f t="shared" si="235"/>
        <v>-6.9503929462958978E-8</v>
      </c>
      <c r="Z254" s="53">
        <f t="shared" si="235"/>
        <v>-2.9161122680798617E-9</v>
      </c>
      <c r="AA254" s="53">
        <f t="shared" si="236"/>
        <v>-2.7714691622115009E-4</v>
      </c>
      <c r="AB254" s="53">
        <f t="shared" si="237"/>
        <v>-2.7582925767362197E-4</v>
      </c>
      <c r="AC254" s="53">
        <f t="shared" si="238"/>
        <v>7.9371506470397074E-6</v>
      </c>
      <c r="AD254" s="53">
        <f t="shared" si="266"/>
        <v>2.5751953812804344E-7</v>
      </c>
      <c r="AE254" s="53">
        <f t="shared" si="239"/>
        <v>-2.676345874884542E-4</v>
      </c>
      <c r="AF254" s="19"/>
      <c r="AG254" s="46"/>
      <c r="AH254" s="19"/>
      <c r="AI254" s="55">
        <f t="shared" si="240"/>
        <v>68</v>
      </c>
      <c r="AJ254" s="27">
        <f t="shared" si="241"/>
        <v>11917.224556776824</v>
      </c>
      <c r="AK254" s="27">
        <f t="shared" si="241"/>
        <v>595.86122783884127</v>
      </c>
      <c r="AL254" s="28">
        <f t="shared" si="242"/>
        <v>25</v>
      </c>
      <c r="AM254" s="27">
        <f t="shared" si="243"/>
        <v>500000</v>
      </c>
      <c r="AN254" s="56">
        <f t="shared" si="243"/>
        <v>4.8920000000000003</v>
      </c>
      <c r="AO254" s="52">
        <f t="shared" si="244"/>
        <v>2446</v>
      </c>
      <c r="AP254" s="28"/>
      <c r="AQ254" s="9">
        <f t="shared" si="264"/>
        <v>717.61130537269912</v>
      </c>
      <c r="AR254" s="9">
        <f t="shared" si="245"/>
        <v>0</v>
      </c>
      <c r="AS254" s="30">
        <f t="shared" si="246"/>
        <v>4.4512730908848574E-8</v>
      </c>
      <c r="AT254" s="30">
        <f t="shared" si="247"/>
        <v>3.1942838933202514E-8</v>
      </c>
      <c r="AU254" s="30">
        <f t="shared" si="248"/>
        <v>0</v>
      </c>
      <c r="AV254" s="30">
        <f t="shared" si="249"/>
        <v>1.256989197564606E-8</v>
      </c>
      <c r="AW254" s="28"/>
      <c r="AX254" s="52">
        <f t="shared" si="250"/>
        <v>1.204959625702531E-4</v>
      </c>
      <c r="AY254" s="52">
        <f t="shared" si="251"/>
        <v>3.0745955772430267E-5</v>
      </c>
      <c r="AZ254" s="19"/>
      <c r="BA254" s="19"/>
      <c r="BB254" s="53">
        <f t="shared" si="252"/>
        <v>1.3900785892591796E-6</v>
      </c>
      <c r="BC254" s="53">
        <f t="shared" si="253"/>
        <v>-6.9503929462958978E-8</v>
      </c>
      <c r="BD254" s="53">
        <f t="shared" si="253"/>
        <v>-2.9161122680798617E-9</v>
      </c>
      <c r="BE254" s="53">
        <f t="shared" si="254"/>
        <v>-1.5971419466601258E-2</v>
      </c>
      <c r="BF254" s="53">
        <f t="shared" si="255"/>
        <v>-1.5970101808053729E-2</v>
      </c>
      <c r="BG254" s="53">
        <f t="shared" si="256"/>
        <v>7.9371506470397074E-6</v>
      </c>
      <c r="BH254" s="53">
        <f t="shared" si="267"/>
        <v>1.0000666728721543E-5</v>
      </c>
      <c r="BI254" s="53">
        <f t="shared" si="257"/>
        <v>-1.5952163990677969E-2</v>
      </c>
    </row>
    <row r="255" spans="1:61" x14ac:dyDescent="0.2">
      <c r="A255" s="34"/>
      <c r="B255" s="89"/>
      <c r="C255" s="91"/>
      <c r="D255" s="19"/>
      <c r="E255" s="55">
        <f t="shared" si="228"/>
        <v>69</v>
      </c>
      <c r="F255" s="27">
        <f t="shared" si="268"/>
        <v>11917.224556776824</v>
      </c>
      <c r="G255" s="27">
        <f t="shared" si="269"/>
        <v>595.86122783884127</v>
      </c>
      <c r="H255" s="28">
        <f t="shared" si="226"/>
        <v>25</v>
      </c>
      <c r="I255" s="27">
        <f t="shared" si="262"/>
        <v>500000</v>
      </c>
      <c r="J255" s="56">
        <f t="shared" si="261"/>
        <v>4.3330000000000002</v>
      </c>
      <c r="K255" s="52">
        <f t="shared" si="229"/>
        <v>2166.5</v>
      </c>
      <c r="L255" s="28"/>
      <c r="M255" s="96">
        <f t="shared" si="263"/>
        <v>842.18445684985284</v>
      </c>
      <c r="N255" s="9">
        <v>0</v>
      </c>
      <c r="O255" s="30">
        <f t="shared" si="265"/>
        <v>1.1664449072319446E-10</v>
      </c>
      <c r="P255" s="30">
        <f t="shared" si="230"/>
        <v>9.8236177064241223E-11</v>
      </c>
      <c r="Q255" s="30">
        <f t="shared" si="231"/>
        <v>0</v>
      </c>
      <c r="R255" s="30">
        <f t="shared" si="232"/>
        <v>1.840831365895324E-11</v>
      </c>
      <c r="S255" s="28"/>
      <c r="T255" s="52">
        <f t="shared" si="233"/>
        <v>2.8531242430893368E-7</v>
      </c>
      <c r="U255" s="52">
        <f t="shared" si="227"/>
        <v>3.9881611542122194E-8</v>
      </c>
      <c r="V255" s="19"/>
      <c r="W255" s="19"/>
      <c r="X255" s="53">
        <f t="shared" si="234"/>
        <v>2.1937600758532779E-7</v>
      </c>
      <c r="Y255" s="53">
        <f t="shared" si="235"/>
        <v>-1.096880037926639E-8</v>
      </c>
      <c r="Z255" s="53">
        <f t="shared" si="235"/>
        <v>-4.6020784147383102E-10</v>
      </c>
      <c r="AA255" s="53">
        <f t="shared" si="236"/>
        <v>-4.9118088532120613E-5</v>
      </c>
      <c r="AB255" s="53">
        <f t="shared" si="237"/>
        <v>-4.8910141532756026E-5</v>
      </c>
      <c r="AC255" s="53">
        <f t="shared" si="238"/>
        <v>1.3884048493109992E-6</v>
      </c>
      <c r="AD255" s="53">
        <f t="shared" si="266"/>
        <v>4.0532472884894136E-8</v>
      </c>
      <c r="AE255" s="53">
        <f t="shared" si="239"/>
        <v>-4.7481204210560132E-5</v>
      </c>
      <c r="AF255" s="19"/>
      <c r="AG255" s="46"/>
      <c r="AH255" s="19"/>
      <c r="AI255" s="55">
        <f t="shared" si="240"/>
        <v>69</v>
      </c>
      <c r="AJ255" s="27">
        <f t="shared" si="241"/>
        <v>11917.224556776824</v>
      </c>
      <c r="AK255" s="27">
        <f t="shared" si="241"/>
        <v>595.86122783884127</v>
      </c>
      <c r="AL255" s="28">
        <f t="shared" si="242"/>
        <v>25</v>
      </c>
      <c r="AM255" s="27">
        <f t="shared" si="243"/>
        <v>500000</v>
      </c>
      <c r="AN255" s="56">
        <f t="shared" si="243"/>
        <v>4.3330000000000002</v>
      </c>
      <c r="AO255" s="52">
        <f t="shared" si="244"/>
        <v>2166.5</v>
      </c>
      <c r="AP255" s="28"/>
      <c r="AQ255" s="9">
        <f t="shared" si="264"/>
        <v>731.5416316467464</v>
      </c>
      <c r="AR255" s="9">
        <f t="shared" si="245"/>
        <v>0</v>
      </c>
      <c r="AS255" s="30">
        <f t="shared" si="246"/>
        <v>1.256989197564606E-8</v>
      </c>
      <c r="AT255" s="30">
        <f t="shared" si="247"/>
        <v>9.1953992854874624E-9</v>
      </c>
      <c r="AU255" s="30">
        <f t="shared" si="248"/>
        <v>0</v>
      </c>
      <c r="AV255" s="30">
        <f t="shared" si="249"/>
        <v>3.374492690158598E-9</v>
      </c>
      <c r="AW255" s="28"/>
      <c r="AX255" s="52">
        <f t="shared" si="250"/>
        <v>3.0745955772430267E-5</v>
      </c>
      <c r="AY255" s="52">
        <f t="shared" si="251"/>
        <v>7.3108384132286022E-6</v>
      </c>
      <c r="AZ255" s="19"/>
      <c r="BA255" s="19"/>
      <c r="BB255" s="53">
        <f t="shared" si="252"/>
        <v>2.1937600758532779E-7</v>
      </c>
      <c r="BC255" s="53">
        <f t="shared" si="253"/>
        <v>-1.096880037926639E-8</v>
      </c>
      <c r="BD255" s="53">
        <f t="shared" si="253"/>
        <v>-4.6020784147383102E-10</v>
      </c>
      <c r="BE255" s="53">
        <f t="shared" si="254"/>
        <v>-4.5976996427437309E-3</v>
      </c>
      <c r="BF255" s="53">
        <f t="shared" si="255"/>
        <v>-4.5974916957443662E-3</v>
      </c>
      <c r="BG255" s="53">
        <f t="shared" si="256"/>
        <v>1.3884048493109992E-6</v>
      </c>
      <c r="BH255" s="53">
        <f t="shared" si="267"/>
        <v>2.5412335221334511E-6</v>
      </c>
      <c r="BI255" s="53">
        <f t="shared" si="257"/>
        <v>-4.5935620573729222E-3</v>
      </c>
    </row>
    <row r="256" spans="1:61" x14ac:dyDescent="0.2">
      <c r="A256" s="34"/>
      <c r="B256" s="89"/>
      <c r="C256" s="91"/>
      <c r="D256" s="19"/>
      <c r="E256" s="55">
        <f t="shared" si="228"/>
        <v>70</v>
      </c>
      <c r="F256" s="27">
        <f t="shared" si="268"/>
        <v>11917.224556776824</v>
      </c>
      <c r="G256" s="27">
        <f t="shared" si="269"/>
        <v>595.86122783884127</v>
      </c>
      <c r="H256" s="28">
        <f t="shared" si="226"/>
        <v>25</v>
      </c>
      <c r="I256" s="27">
        <f t="shared" si="262"/>
        <v>500000</v>
      </c>
      <c r="J256" s="56">
        <f t="shared" si="261"/>
        <v>3.734</v>
      </c>
      <c r="K256" s="52">
        <f t="shared" si="229"/>
        <v>1867</v>
      </c>
      <c r="L256" s="28"/>
      <c r="M256" s="96">
        <f t="shared" si="263"/>
        <v>858.66622592833551</v>
      </c>
      <c r="N256" s="9">
        <v>0</v>
      </c>
      <c r="O256" s="30">
        <f t="shared" si="265"/>
        <v>1.840831365895324E-11</v>
      </c>
      <c r="P256" s="30">
        <f t="shared" si="230"/>
        <v>1.5806597215238407E-11</v>
      </c>
      <c r="Q256" s="30">
        <f t="shared" si="231"/>
        <v>0</v>
      </c>
      <c r="R256" s="30">
        <f t="shared" si="232"/>
        <v>2.6017164437148328E-12</v>
      </c>
      <c r="S256" s="28"/>
      <c r="T256" s="52">
        <f t="shared" si="233"/>
        <v>3.9881611542122194E-8</v>
      </c>
      <c r="U256" s="52">
        <f t="shared" si="227"/>
        <v>4.8574046004155929E-9</v>
      </c>
      <c r="V256" s="19"/>
      <c r="W256" s="19"/>
      <c r="X256" s="53">
        <f t="shared" si="234"/>
        <v>3.1005239092808472E-8</v>
      </c>
      <c r="Y256" s="53">
        <f t="shared" si="235"/>
        <v>-1.5502619546404239E-9</v>
      </c>
      <c r="Z256" s="53">
        <f t="shared" si="235"/>
        <v>-6.5042911092870821E-11</v>
      </c>
      <c r="AA256" s="53">
        <f t="shared" si="236"/>
        <v>-7.9032986076192039E-6</v>
      </c>
      <c r="AB256" s="53">
        <f t="shared" si="237"/>
        <v>-7.8739086733921294E-6</v>
      </c>
      <c r="AC256" s="53">
        <f t="shared" si="238"/>
        <v>2.1834196755053512E-7</v>
      </c>
      <c r="AD256" s="53">
        <f t="shared" si="266"/>
        <v>5.6922658554029272E-9</v>
      </c>
      <c r="AE256" s="53">
        <f t="shared" si="239"/>
        <v>-7.6498744399861924E-6</v>
      </c>
      <c r="AF256" s="19"/>
      <c r="AG256" s="46"/>
      <c r="AH256" s="19"/>
      <c r="AI256" s="55">
        <f t="shared" si="240"/>
        <v>70</v>
      </c>
      <c r="AJ256" s="27">
        <f t="shared" si="241"/>
        <v>11917.224556776824</v>
      </c>
      <c r="AK256" s="27">
        <f t="shared" si="241"/>
        <v>595.86122783884127</v>
      </c>
      <c r="AL256" s="28">
        <f t="shared" si="242"/>
        <v>25</v>
      </c>
      <c r="AM256" s="27">
        <f t="shared" si="243"/>
        <v>500000</v>
      </c>
      <c r="AN256" s="56">
        <f t="shared" si="243"/>
        <v>3.734</v>
      </c>
      <c r="AO256" s="52">
        <f t="shared" si="244"/>
        <v>1867</v>
      </c>
      <c r="AP256" s="28"/>
      <c r="AQ256" s="9">
        <f t="shared" si="264"/>
        <v>745.85809183077436</v>
      </c>
      <c r="AR256" s="9">
        <f t="shared" si="245"/>
        <v>0</v>
      </c>
      <c r="AS256" s="30">
        <f t="shared" si="246"/>
        <v>3.374492690158598E-9</v>
      </c>
      <c r="AT256" s="30">
        <f t="shared" si="247"/>
        <v>2.5168926787785883E-9</v>
      </c>
      <c r="AU256" s="30">
        <f t="shared" si="248"/>
        <v>0</v>
      </c>
      <c r="AV256" s="30">
        <f t="shared" si="249"/>
        <v>8.5760001138000967E-10</v>
      </c>
      <c r="AW256" s="28"/>
      <c r="AX256" s="52">
        <f t="shared" si="250"/>
        <v>7.3108384132286022E-6</v>
      </c>
      <c r="AY256" s="52">
        <f t="shared" si="251"/>
        <v>1.601139221246478E-6</v>
      </c>
      <c r="AZ256" s="19"/>
      <c r="BA256" s="19"/>
      <c r="BB256" s="53">
        <f t="shared" si="252"/>
        <v>3.1005239092808472E-8</v>
      </c>
      <c r="BC256" s="53">
        <f t="shared" si="253"/>
        <v>-1.5502619546404239E-9</v>
      </c>
      <c r="BD256" s="53">
        <f t="shared" si="253"/>
        <v>-6.5042911092870821E-11</v>
      </c>
      <c r="BE256" s="53">
        <f t="shared" si="254"/>
        <v>-1.2584463393892941E-3</v>
      </c>
      <c r="BF256" s="53">
        <f t="shared" si="255"/>
        <v>-1.2584169494550669E-3</v>
      </c>
      <c r="BG256" s="53">
        <f t="shared" si="256"/>
        <v>2.1834196755053512E-7</v>
      </c>
      <c r="BH256" s="53">
        <f t="shared" si="267"/>
        <v>6.0260970765788278E-7</v>
      </c>
      <c r="BI256" s="53">
        <f t="shared" si="257"/>
        <v>-1.2575959977798585E-3</v>
      </c>
    </row>
    <row r="257" spans="1:61" x14ac:dyDescent="0.2">
      <c r="A257" s="34"/>
      <c r="B257" s="89"/>
      <c r="C257" s="91"/>
      <c r="D257" s="19"/>
      <c r="E257" s="55">
        <f t="shared" si="228"/>
        <v>71</v>
      </c>
      <c r="F257" s="27">
        <f t="shared" si="268"/>
        <v>11917.224556776824</v>
      </c>
      <c r="G257" s="27">
        <f t="shared" si="269"/>
        <v>595.86122783884127</v>
      </c>
      <c r="H257" s="28">
        <f t="shared" si="226"/>
        <v>25</v>
      </c>
      <c r="I257" s="27">
        <f t="shared" si="262"/>
        <v>500000</v>
      </c>
      <c r="J257" s="56">
        <f t="shared" si="261"/>
        <v>3.0939999999999999</v>
      </c>
      <c r="K257" s="52">
        <f t="shared" si="229"/>
        <v>1547</v>
      </c>
      <c r="L257" s="28"/>
      <c r="M257" s="96">
        <f t="shared" si="263"/>
        <v>875.91384630607388</v>
      </c>
      <c r="N257" s="9">
        <v>0</v>
      </c>
      <c r="O257" s="30">
        <f t="shared" si="265"/>
        <v>2.6017164437148328E-12</v>
      </c>
      <c r="P257" s="30">
        <f t="shared" si="230"/>
        <v>2.2788794572120191E-12</v>
      </c>
      <c r="Q257" s="30">
        <f t="shared" si="231"/>
        <v>0</v>
      </c>
      <c r="R257" s="30">
        <f t="shared" si="232"/>
        <v>3.2283698650281372E-13</v>
      </c>
      <c r="S257" s="28"/>
      <c r="T257" s="52">
        <f t="shared" si="233"/>
        <v>4.8574046004155929E-9</v>
      </c>
      <c r="U257" s="52">
        <f t="shared" si="227"/>
        <v>4.9942881811985281E-10</v>
      </c>
      <c r="V257" s="19"/>
      <c r="W257" s="19"/>
      <c r="X257" s="53">
        <f t="shared" si="234"/>
        <v>3.8473208633871599E-9</v>
      </c>
      <c r="Y257" s="53">
        <f t="shared" si="235"/>
        <v>-1.9236604316935802E-10</v>
      </c>
      <c r="Z257" s="53">
        <f t="shared" si="235"/>
        <v>-8.0709246625703438E-12</v>
      </c>
      <c r="AA257" s="53">
        <f t="shared" si="236"/>
        <v>-1.1394397286060095E-6</v>
      </c>
      <c r="AB257" s="53">
        <f t="shared" si="237"/>
        <v>-1.1357928447104543E-6</v>
      </c>
      <c r="AC257" s="53">
        <f t="shared" si="238"/>
        <v>3.0343466262838849E-8</v>
      </c>
      <c r="AD257" s="53">
        <f t="shared" si="266"/>
        <v>6.9883179719746908E-10</v>
      </c>
      <c r="AE257" s="53">
        <f t="shared" si="239"/>
        <v>-1.1047505466504179E-6</v>
      </c>
      <c r="AF257" s="19"/>
      <c r="AG257" s="46"/>
      <c r="AH257" s="19"/>
      <c r="AI257" s="55">
        <f t="shared" si="240"/>
        <v>71</v>
      </c>
      <c r="AJ257" s="27">
        <f t="shared" si="241"/>
        <v>11917.224556776824</v>
      </c>
      <c r="AK257" s="27">
        <f t="shared" si="241"/>
        <v>595.86122783884127</v>
      </c>
      <c r="AL257" s="28">
        <f t="shared" si="242"/>
        <v>25</v>
      </c>
      <c r="AM257" s="27">
        <f t="shared" si="243"/>
        <v>500000</v>
      </c>
      <c r="AN257" s="56">
        <f t="shared" si="243"/>
        <v>3.0939999999999999</v>
      </c>
      <c r="AO257" s="52">
        <f t="shared" si="244"/>
        <v>1547</v>
      </c>
      <c r="AP257" s="28"/>
      <c r="AQ257" s="9">
        <f t="shared" si="264"/>
        <v>760.83978883376699</v>
      </c>
      <c r="AR257" s="9">
        <f t="shared" si="245"/>
        <v>0</v>
      </c>
      <c r="AS257" s="30">
        <f t="shared" si="246"/>
        <v>8.5760001138000967E-10</v>
      </c>
      <c r="AT257" s="30">
        <f t="shared" si="247"/>
        <v>6.524962115622027E-10</v>
      </c>
      <c r="AU257" s="30">
        <f t="shared" si="248"/>
        <v>0</v>
      </c>
      <c r="AV257" s="30">
        <f t="shared" si="249"/>
        <v>2.0510379981780697E-10</v>
      </c>
      <c r="AW257" s="28"/>
      <c r="AX257" s="52">
        <f t="shared" si="250"/>
        <v>1.601139221246478E-6</v>
      </c>
      <c r="AY257" s="52">
        <f t="shared" si="251"/>
        <v>3.1729557831814739E-7</v>
      </c>
      <c r="AZ257" s="19"/>
      <c r="BA257" s="19"/>
      <c r="BB257" s="53">
        <f t="shared" si="252"/>
        <v>3.8473208633871599E-9</v>
      </c>
      <c r="BC257" s="53">
        <f t="shared" si="253"/>
        <v>-1.9236604316935802E-10</v>
      </c>
      <c r="BD257" s="53">
        <f t="shared" si="253"/>
        <v>-8.0709246625703438E-12</v>
      </c>
      <c r="BE257" s="53">
        <f t="shared" si="254"/>
        <v>-3.2624810578110134E-4</v>
      </c>
      <c r="BF257" s="53">
        <f t="shared" si="255"/>
        <v>-3.2624445889720577E-4</v>
      </c>
      <c r="BG257" s="53">
        <f t="shared" si="256"/>
        <v>3.0343466262838849E-8</v>
      </c>
      <c r="BH257" s="53">
        <f t="shared" si="267"/>
        <v>1.3174739725795939E-7</v>
      </c>
      <c r="BI257" s="53">
        <f t="shared" si="257"/>
        <v>-3.2608236803368496E-4</v>
      </c>
    </row>
    <row r="258" spans="1:61" x14ac:dyDescent="0.2">
      <c r="A258" s="34"/>
      <c r="B258" s="89"/>
      <c r="C258" s="91"/>
      <c r="D258" s="19"/>
      <c r="E258" s="55">
        <f t="shared" si="228"/>
        <v>72</v>
      </c>
      <c r="F258" s="27">
        <f t="shared" si="268"/>
        <v>11917.224556776824</v>
      </c>
      <c r="G258" s="27">
        <f t="shared" si="269"/>
        <v>595.86122783884127</v>
      </c>
      <c r="H258" s="28">
        <f t="shared" si="226"/>
        <v>25</v>
      </c>
      <c r="I258" s="27">
        <f t="shared" si="262"/>
        <v>500000</v>
      </c>
      <c r="J258" s="56">
        <f t="shared" si="261"/>
        <v>2.4089999999999998</v>
      </c>
      <c r="K258" s="52">
        <f t="shared" si="229"/>
        <v>1204.5</v>
      </c>
      <c r="L258" s="28"/>
      <c r="M258" s="96">
        <f t="shared" si="263"/>
        <v>894.53885848838627</v>
      </c>
      <c r="N258" s="9">
        <v>0</v>
      </c>
      <c r="O258" s="30">
        <f t="shared" si="265"/>
        <v>3.2283698650281372E-13</v>
      </c>
      <c r="P258" s="30">
        <f t="shared" si="230"/>
        <v>2.8879022938405755E-13</v>
      </c>
      <c r="Q258" s="30">
        <f t="shared" si="231"/>
        <v>0</v>
      </c>
      <c r="R258" s="30">
        <f t="shared" si="232"/>
        <v>3.4046757118756169E-14</v>
      </c>
      <c r="S258" s="28"/>
      <c r="T258" s="52">
        <f t="shared" si="233"/>
        <v>4.9942881811985281E-10</v>
      </c>
      <c r="U258" s="52">
        <f t="shared" si="227"/>
        <v>4.1009318949541805E-11</v>
      </c>
      <c r="V258" s="19"/>
      <c r="W258" s="19"/>
      <c r="X258" s="53">
        <f t="shared" si="234"/>
        <v>4.0574285001425715E-10</v>
      </c>
      <c r="Y258" s="53">
        <f t="shared" si="235"/>
        <v>-2.0287142500712862E-11</v>
      </c>
      <c r="Z258" s="53">
        <f t="shared" si="235"/>
        <v>-8.5116892796890418E-13</v>
      </c>
      <c r="AA258" s="53">
        <f t="shared" si="236"/>
        <v>-1.4439511469202878E-7</v>
      </c>
      <c r="AB258" s="53">
        <f t="shared" si="237"/>
        <v>-1.440105101534432E-7</v>
      </c>
      <c r="AC258" s="53">
        <f t="shared" si="238"/>
        <v>3.6359981881842069E-9</v>
      </c>
      <c r="AD258" s="53">
        <f t="shared" si="266"/>
        <v>7.2645598335720125E-11</v>
      </c>
      <c r="AE258" s="53">
        <f t="shared" si="239"/>
        <v>-1.4030186636692326E-7</v>
      </c>
      <c r="AF258" s="19"/>
      <c r="AG258" s="46"/>
      <c r="AH258" s="19"/>
      <c r="AI258" s="55">
        <f t="shared" si="240"/>
        <v>72</v>
      </c>
      <c r="AJ258" s="27">
        <f t="shared" si="241"/>
        <v>11917.224556776824</v>
      </c>
      <c r="AK258" s="27">
        <f t="shared" si="241"/>
        <v>595.86122783884127</v>
      </c>
      <c r="AL258" s="28">
        <f t="shared" si="242"/>
        <v>25</v>
      </c>
      <c r="AM258" s="27">
        <f t="shared" si="243"/>
        <v>500000</v>
      </c>
      <c r="AN258" s="56">
        <f t="shared" si="243"/>
        <v>2.4089999999999998</v>
      </c>
      <c r="AO258" s="52">
        <f t="shared" si="244"/>
        <v>1204.5</v>
      </c>
      <c r="AP258" s="28"/>
      <c r="AQ258" s="9">
        <f t="shared" si="264"/>
        <v>777.01792141561589</v>
      </c>
      <c r="AR258" s="9">
        <f t="shared" si="245"/>
        <v>0</v>
      </c>
      <c r="AS258" s="30">
        <f t="shared" si="246"/>
        <v>2.0510379981780697E-10</v>
      </c>
      <c r="AT258" s="30">
        <f t="shared" si="247"/>
        <v>1.5936932820887695E-10</v>
      </c>
      <c r="AU258" s="30">
        <f t="shared" si="248"/>
        <v>0</v>
      </c>
      <c r="AV258" s="30">
        <f t="shared" si="249"/>
        <v>4.5734471608930025E-11</v>
      </c>
      <c r="AW258" s="28"/>
      <c r="AX258" s="52">
        <f t="shared" si="250"/>
        <v>3.1729557831814739E-7</v>
      </c>
      <c r="AY258" s="52">
        <f t="shared" si="251"/>
        <v>5.5087171052956216E-8</v>
      </c>
      <c r="AZ258" s="19"/>
      <c r="BA258" s="19"/>
      <c r="BB258" s="53">
        <f t="shared" si="252"/>
        <v>4.0574285001425715E-10</v>
      </c>
      <c r="BC258" s="53">
        <f t="shared" si="253"/>
        <v>-2.0287142500712862E-11</v>
      </c>
      <c r="BD258" s="53">
        <f t="shared" si="253"/>
        <v>-8.5116892796890418E-13</v>
      </c>
      <c r="BE258" s="53">
        <f t="shared" si="254"/>
        <v>-7.9684664104438479E-5</v>
      </c>
      <c r="BF258" s="53">
        <f t="shared" si="255"/>
        <v>-7.9684279499899887E-5</v>
      </c>
      <c r="BG258" s="53">
        <f t="shared" si="256"/>
        <v>3.6359981881842069E-9</v>
      </c>
      <c r="BH258" s="53">
        <f t="shared" si="267"/>
        <v>2.608038464700822E-8</v>
      </c>
      <c r="BI258" s="53">
        <f t="shared" si="257"/>
        <v>-7.965456311706469E-5</v>
      </c>
    </row>
    <row r="259" spans="1:61" x14ac:dyDescent="0.2">
      <c r="A259" s="34"/>
      <c r="B259" s="89"/>
      <c r="C259" s="91"/>
      <c r="D259" s="19"/>
      <c r="E259" s="55">
        <f t="shared" si="228"/>
        <v>73</v>
      </c>
      <c r="F259" s="27">
        <f t="shared" si="268"/>
        <v>11917.224556776824</v>
      </c>
      <c r="G259" s="27">
        <f t="shared" si="269"/>
        <v>595.86122783884127</v>
      </c>
      <c r="H259" s="28">
        <f t="shared" si="226"/>
        <v>25</v>
      </c>
      <c r="I259" s="27">
        <f t="shared" si="262"/>
        <v>500000</v>
      </c>
      <c r="J259" s="56">
        <f t="shared" si="261"/>
        <v>1.6739999999999999</v>
      </c>
      <c r="K259" s="52">
        <f t="shared" si="229"/>
        <v>837</v>
      </c>
      <c r="L259" s="28"/>
      <c r="M259" s="96">
        <f t="shared" si="263"/>
        <v>915.9186542798476</v>
      </c>
      <c r="N259" s="9">
        <v>0</v>
      </c>
      <c r="O259" s="30">
        <f t="shared" si="265"/>
        <v>3.4046757118756169E-14</v>
      </c>
      <c r="P259" s="30">
        <f t="shared" si="230"/>
        <v>3.1184059962803972E-14</v>
      </c>
      <c r="Q259" s="30">
        <f t="shared" si="231"/>
        <v>0</v>
      </c>
      <c r="R259" s="30">
        <f t="shared" si="232"/>
        <v>2.8626971559521972E-15</v>
      </c>
      <c r="S259" s="28"/>
      <c r="T259" s="52">
        <f t="shared" si="233"/>
        <v>4.1009318949541805E-11</v>
      </c>
      <c r="U259" s="52">
        <f t="shared" si="227"/>
        <v>2.396077519531989E-12</v>
      </c>
      <c r="V259" s="19"/>
      <c r="W259" s="19"/>
      <c r="X259" s="53">
        <f t="shared" si="234"/>
        <v>3.4115404845528697E-11</v>
      </c>
      <c r="Y259" s="53">
        <f t="shared" si="235"/>
        <v>-1.7057702422764351E-12</v>
      </c>
      <c r="Z259" s="53">
        <f t="shared" si="235"/>
        <v>-7.156742889880493E-14</v>
      </c>
      <c r="AA259" s="53">
        <f t="shared" si="236"/>
        <v>-1.5592029981401987E-8</v>
      </c>
      <c r="AB259" s="53">
        <f t="shared" si="237"/>
        <v>-1.5559691914227633E-8</v>
      </c>
      <c r="AC259" s="53">
        <f t="shared" si="238"/>
        <v>3.6036001453424019E-10</v>
      </c>
      <c r="AD259" s="53">
        <f t="shared" si="266"/>
        <v>6.0274122278355191E-12</v>
      </c>
      <c r="AE259" s="53">
        <f t="shared" si="239"/>
        <v>-1.5193304487465559E-8</v>
      </c>
      <c r="AF259" s="19"/>
      <c r="AG259" s="46"/>
      <c r="AH259" s="19"/>
      <c r="AI259" s="55">
        <f t="shared" si="240"/>
        <v>73</v>
      </c>
      <c r="AJ259" s="27">
        <f t="shared" si="241"/>
        <v>11917.224556776824</v>
      </c>
      <c r="AK259" s="27">
        <f t="shared" si="241"/>
        <v>595.86122783884127</v>
      </c>
      <c r="AL259" s="28">
        <f t="shared" si="242"/>
        <v>25</v>
      </c>
      <c r="AM259" s="27">
        <f t="shared" si="243"/>
        <v>500000</v>
      </c>
      <c r="AN259" s="56">
        <f t="shared" si="243"/>
        <v>1.6739999999999999</v>
      </c>
      <c r="AO259" s="52">
        <f t="shared" si="244"/>
        <v>837</v>
      </c>
      <c r="AP259" s="28"/>
      <c r="AQ259" s="9">
        <f t="shared" si="264"/>
        <v>795.58892515517823</v>
      </c>
      <c r="AR259" s="9">
        <f t="shared" si="245"/>
        <v>0</v>
      </c>
      <c r="AS259" s="30">
        <f t="shared" si="246"/>
        <v>4.5734471608930025E-11</v>
      </c>
      <c r="AT259" s="30">
        <f t="shared" si="247"/>
        <v>3.6385839109888655E-11</v>
      </c>
      <c r="AU259" s="30">
        <f t="shared" si="248"/>
        <v>0</v>
      </c>
      <c r="AV259" s="30">
        <f t="shared" si="249"/>
        <v>9.3486324990413697E-12</v>
      </c>
      <c r="AW259" s="28"/>
      <c r="AX259" s="52">
        <f t="shared" si="250"/>
        <v>5.5087171052956216E-8</v>
      </c>
      <c r="AY259" s="52">
        <f t="shared" si="251"/>
        <v>7.8248054016976258E-9</v>
      </c>
      <c r="AZ259" s="19"/>
      <c r="BA259" s="19"/>
      <c r="BB259" s="53">
        <f t="shared" si="252"/>
        <v>3.4115404845528697E-11</v>
      </c>
      <c r="BC259" s="53">
        <f t="shared" si="253"/>
        <v>-1.7057702422764351E-12</v>
      </c>
      <c r="BD259" s="53">
        <f t="shared" si="253"/>
        <v>-7.156742889880493E-14</v>
      </c>
      <c r="BE259" s="53">
        <f t="shared" si="254"/>
        <v>-1.8192919554944327E-5</v>
      </c>
      <c r="BF259" s="53">
        <f t="shared" si="255"/>
        <v>-1.8192887216877153E-5</v>
      </c>
      <c r="BG259" s="53">
        <f t="shared" si="256"/>
        <v>3.6036001453424019E-10</v>
      </c>
      <c r="BH259" s="53">
        <f t="shared" si="267"/>
        <v>4.5251044662528973E-9</v>
      </c>
      <c r="BI259" s="53">
        <f t="shared" si="257"/>
        <v>-1.8188001752396367E-5</v>
      </c>
    </row>
    <row r="260" spans="1:61" x14ac:dyDescent="0.2">
      <c r="A260" s="34"/>
      <c r="B260" s="89"/>
      <c r="C260" s="91"/>
      <c r="D260" s="19"/>
      <c r="E260" s="55">
        <f t="shared" si="228"/>
        <v>74</v>
      </c>
      <c r="F260" s="27">
        <f t="shared" si="268"/>
        <v>11917.224556776824</v>
      </c>
      <c r="G260" s="27">
        <f t="shared" si="269"/>
        <v>595.86122783884127</v>
      </c>
      <c r="H260" s="28">
        <f t="shared" ref="H260:H261" si="270">$B$31</f>
        <v>25</v>
      </c>
      <c r="I260" s="27">
        <f t="shared" si="262"/>
        <v>500000</v>
      </c>
      <c r="J260" s="56">
        <f t="shared" si="261"/>
        <v>0.80400000000000005</v>
      </c>
      <c r="K260" s="52">
        <f t="shared" si="229"/>
        <v>402</v>
      </c>
      <c r="L260" s="28"/>
      <c r="M260" s="96">
        <f t="shared" si="263"/>
        <v>944.1854090941805</v>
      </c>
      <c r="N260" s="9">
        <v>0</v>
      </c>
      <c r="O260" s="30">
        <f t="shared" si="265"/>
        <v>2.8626971559521972E-15</v>
      </c>
      <c r="P260" s="30">
        <f t="shared" si="230"/>
        <v>2.7029168853054721E-15</v>
      </c>
      <c r="Q260" s="30">
        <f t="shared" si="231"/>
        <v>0</v>
      </c>
      <c r="R260" s="30">
        <f t="shared" si="232"/>
        <v>1.5978027064672509E-16</v>
      </c>
      <c r="S260" s="28"/>
      <c r="T260" s="52">
        <f t="shared" si="233"/>
        <v>2.396077519531989E-12</v>
      </c>
      <c r="U260" s="52">
        <f t="shared" si="227"/>
        <v>6.4231668799983488E-14</v>
      </c>
      <c r="V260" s="19"/>
      <c r="W260" s="19"/>
      <c r="X260" s="53">
        <f t="shared" si="234"/>
        <v>1.9041373650395993E-12</v>
      </c>
      <c r="Y260" s="53">
        <f t="shared" si="235"/>
        <v>-9.5206868251979984E-14</v>
      </c>
      <c r="Z260" s="53">
        <f t="shared" si="235"/>
        <v>-3.9945067661681272E-15</v>
      </c>
      <c r="AA260" s="53">
        <f t="shared" si="236"/>
        <v>-1.3514584426527361E-9</v>
      </c>
      <c r="AB260" s="53">
        <f t="shared" si="237"/>
        <v>-1.3496535066627145E-9</v>
      </c>
      <c r="AC260" s="53">
        <f t="shared" si="238"/>
        <v>2.7346331451706129E-11</v>
      </c>
      <c r="AD260" s="53">
        <f t="shared" si="266"/>
        <v>3.4521490036610078E-13</v>
      </c>
      <c r="AE260" s="53">
        <f t="shared" si="239"/>
        <v>-1.3219619603106422E-9</v>
      </c>
      <c r="AF260" s="19"/>
      <c r="AG260" s="46"/>
      <c r="AH260" s="19"/>
      <c r="AI260" s="55">
        <f t="shared" si="240"/>
        <v>74</v>
      </c>
      <c r="AJ260" s="27">
        <f t="shared" si="241"/>
        <v>11917.224556776824</v>
      </c>
      <c r="AK260" s="27">
        <f t="shared" si="241"/>
        <v>595.86122783884127</v>
      </c>
      <c r="AL260" s="28">
        <f t="shared" si="242"/>
        <v>25</v>
      </c>
      <c r="AM260" s="27">
        <f t="shared" si="243"/>
        <v>500000</v>
      </c>
      <c r="AN260" s="56">
        <f t="shared" si="243"/>
        <v>0.80400000000000005</v>
      </c>
      <c r="AO260" s="52">
        <f t="shared" si="244"/>
        <v>402</v>
      </c>
      <c r="AP260" s="28"/>
      <c r="AQ260" s="9">
        <f t="shared" si="264"/>
        <v>820.14210678902327</v>
      </c>
      <c r="AR260" s="9">
        <f t="shared" si="245"/>
        <v>0</v>
      </c>
      <c r="AS260" s="30">
        <f t="shared" si="246"/>
        <v>9.3486324990413697E-12</v>
      </c>
      <c r="AT260" s="30">
        <f t="shared" si="247"/>
        <v>7.6672071533601203E-12</v>
      </c>
      <c r="AU260" s="30">
        <f t="shared" si="248"/>
        <v>0</v>
      </c>
      <c r="AV260" s="30">
        <f t="shared" si="249"/>
        <v>1.6814253456812494E-12</v>
      </c>
      <c r="AW260" s="28"/>
      <c r="AX260" s="52">
        <f t="shared" si="250"/>
        <v>7.8248054016976258E-9</v>
      </c>
      <c r="AY260" s="52">
        <f t="shared" si="251"/>
        <v>6.7593298896386224E-10</v>
      </c>
      <c r="AZ260" s="19"/>
      <c r="BA260" s="19"/>
      <c r="BB260" s="53">
        <f t="shared" si="252"/>
        <v>1.9041373650395993E-12</v>
      </c>
      <c r="BC260" s="53">
        <f t="shared" si="253"/>
        <v>-9.5206868251979984E-14</v>
      </c>
      <c r="BD260" s="53">
        <f t="shared" si="253"/>
        <v>-3.9945067661681272E-15</v>
      </c>
      <c r="BE260" s="53">
        <f t="shared" si="254"/>
        <v>-3.8336035766800602E-6</v>
      </c>
      <c r="BF260" s="53">
        <f t="shared" si="255"/>
        <v>-3.8336017717440699E-6</v>
      </c>
      <c r="BG260" s="53">
        <f t="shared" si="256"/>
        <v>2.7346331451706129E-11</v>
      </c>
      <c r="BH260" s="53">
        <f t="shared" si="267"/>
        <v>6.4253477672491355E-10</v>
      </c>
      <c r="BI260" s="53">
        <f t="shared" si="257"/>
        <v>-3.8329318906358935E-6</v>
      </c>
    </row>
    <row r="261" spans="1:61" x14ac:dyDescent="0.2">
      <c r="A261" s="34"/>
      <c r="B261" s="89"/>
      <c r="C261" s="91"/>
      <c r="D261" s="19"/>
      <c r="E261" s="55">
        <f t="shared" si="228"/>
        <v>75</v>
      </c>
      <c r="F261" s="27">
        <f t="shared" si="268"/>
        <v>11917.224556776824</v>
      </c>
      <c r="G261" s="27">
        <f t="shared" si="269"/>
        <v>595.86122783884127</v>
      </c>
      <c r="H261" s="28">
        <f t="shared" si="270"/>
        <v>25</v>
      </c>
      <c r="I261" s="27">
        <f t="shared" si="262"/>
        <v>500000</v>
      </c>
      <c r="J261" s="56">
        <f t="shared" si="261"/>
        <v>0</v>
      </c>
      <c r="K261" s="52">
        <f t="shared" si="229"/>
        <v>0</v>
      </c>
      <c r="L261" s="28"/>
      <c r="M261" s="96">
        <f t="shared" si="263"/>
        <v>1000</v>
      </c>
      <c r="N261" s="9">
        <v>0</v>
      </c>
      <c r="O261" s="30">
        <f t="shared" si="265"/>
        <v>1.5978027064672509E-16</v>
      </c>
      <c r="P261" s="30">
        <f t="shared" si="230"/>
        <v>1.5978027064672511E-16</v>
      </c>
      <c r="Q261" s="30">
        <f t="shared" si="231"/>
        <v>-2.4651903288156619E-32</v>
      </c>
      <c r="R261" s="30">
        <f t="shared" si="232"/>
        <v>0</v>
      </c>
      <c r="S261" s="28"/>
      <c r="T261" s="52">
        <f t="shared" si="233"/>
        <v>6.4231668799983488E-14</v>
      </c>
      <c r="U261" s="52">
        <f t="shared" si="227"/>
        <v>0</v>
      </c>
      <c r="V261" s="19"/>
      <c r="W261" s="19"/>
      <c r="X261" s="53">
        <f t="shared" si="234"/>
        <v>0</v>
      </c>
      <c r="Y261" s="53">
        <f t="shared" si="235"/>
        <v>0</v>
      </c>
      <c r="Z261" s="53">
        <f t="shared" si="235"/>
        <v>0</v>
      </c>
      <c r="AA261" s="53">
        <f t="shared" si="236"/>
        <v>-7.9890135323362558E-11</v>
      </c>
      <c r="AB261" s="53">
        <f t="shared" si="237"/>
        <v>-7.9890135323362558E-11</v>
      </c>
      <c r="AC261" s="53">
        <f t="shared" si="238"/>
        <v>1.1508042566927833E-12</v>
      </c>
      <c r="AD261" s="53">
        <f t="shared" si="266"/>
        <v>5.2731716703222885E-15</v>
      </c>
      <c r="AE261" s="53">
        <f t="shared" si="239"/>
        <v>-7.873405789499945E-11</v>
      </c>
      <c r="AF261" s="19"/>
      <c r="AG261" s="46"/>
      <c r="AH261" s="19"/>
      <c r="AI261" s="55">
        <f t="shared" si="240"/>
        <v>75</v>
      </c>
      <c r="AJ261" s="27">
        <f t="shared" si="241"/>
        <v>11917.224556776824</v>
      </c>
      <c r="AK261" s="27">
        <f t="shared" si="241"/>
        <v>595.86122783884127</v>
      </c>
      <c r="AL261" s="28">
        <f t="shared" si="242"/>
        <v>25</v>
      </c>
      <c r="AM261" s="27">
        <f t="shared" si="243"/>
        <v>500000</v>
      </c>
      <c r="AN261" s="56">
        <f t="shared" si="243"/>
        <v>0</v>
      </c>
      <c r="AO261" s="52">
        <f t="shared" si="244"/>
        <v>0</v>
      </c>
      <c r="AP261" s="28"/>
      <c r="AQ261" s="9">
        <f t="shared" si="264"/>
        <v>868.6239999999998</v>
      </c>
      <c r="AR261" s="9">
        <f t="shared" si="245"/>
        <v>0</v>
      </c>
      <c r="AS261" s="30">
        <f t="shared" si="246"/>
        <v>1.6814253456812494E-12</v>
      </c>
      <c r="AT261" s="30">
        <f t="shared" si="247"/>
        <v>1.4605264094670292E-12</v>
      </c>
      <c r="AU261" s="30">
        <f t="shared" si="248"/>
        <v>0</v>
      </c>
      <c r="AV261" s="30">
        <f t="shared" si="249"/>
        <v>2.2089893621422023E-13</v>
      </c>
      <c r="AW261" s="28"/>
      <c r="AX261" s="52">
        <f t="shared" si="250"/>
        <v>6.7593298896386224E-10</v>
      </c>
      <c r="AY261" s="52">
        <f t="shared" si="251"/>
        <v>0</v>
      </c>
      <c r="AZ261" s="19"/>
      <c r="BA261" s="19"/>
      <c r="BB261" s="53">
        <f t="shared" si="252"/>
        <v>0</v>
      </c>
      <c r="BC261" s="53">
        <f t="shared" si="253"/>
        <v>0</v>
      </c>
      <c r="BD261" s="53">
        <f t="shared" si="253"/>
        <v>0</v>
      </c>
      <c r="BE261" s="53">
        <f t="shared" si="254"/>
        <v>-7.302632047335146E-7</v>
      </c>
      <c r="BF261" s="53">
        <f t="shared" si="255"/>
        <v>-7.302632047335146E-7</v>
      </c>
      <c r="BG261" s="53">
        <f t="shared" si="256"/>
        <v>1.1508042566927833E-12</v>
      </c>
      <c r="BH261" s="53">
        <f t="shared" si="267"/>
        <v>5.5491485042054875E-11</v>
      </c>
      <c r="BI261" s="53">
        <f t="shared" si="257"/>
        <v>-7.3020656244421584E-7</v>
      </c>
    </row>
    <row r="262" spans="1:61" x14ac:dyDescent="0.2">
      <c r="A262" s="34"/>
      <c r="B262" s="89"/>
      <c r="C262" s="91"/>
      <c r="D262" s="19"/>
      <c r="E262" s="55"/>
      <c r="F262" s="27"/>
      <c r="G262" s="27"/>
      <c r="H262" s="28"/>
      <c r="I262" s="27"/>
      <c r="J262" s="51"/>
      <c r="K262" s="52"/>
      <c r="L262" s="28"/>
      <c r="M262" s="9"/>
      <c r="N262" s="9"/>
      <c r="O262" s="30"/>
      <c r="P262" s="30"/>
      <c r="Q262" s="30"/>
      <c r="R262" s="30"/>
      <c r="S262" s="28"/>
      <c r="T262" s="52"/>
      <c r="U262" s="52"/>
      <c r="V262" s="19"/>
      <c r="W262" s="19"/>
      <c r="X262" s="53"/>
      <c r="Y262" s="53"/>
      <c r="Z262" s="53"/>
      <c r="AA262" s="53"/>
      <c r="AB262" s="53"/>
      <c r="AC262" s="53"/>
      <c r="AD262" s="53"/>
      <c r="AE262" s="53"/>
      <c r="AF262" s="19"/>
      <c r="AG262" s="46"/>
      <c r="AH262" s="19"/>
      <c r="AI262" s="55"/>
      <c r="AJ262" s="27"/>
      <c r="AK262" s="27"/>
      <c r="AL262" s="28"/>
      <c r="AM262" s="27"/>
      <c r="AN262" s="51"/>
      <c r="AO262" s="52"/>
      <c r="AP262" s="28"/>
      <c r="AQ262" s="9"/>
      <c r="AR262" s="9"/>
      <c r="AS262" s="30"/>
      <c r="AT262" s="30"/>
      <c r="AU262" s="30"/>
      <c r="AV262" s="30"/>
      <c r="AW262" s="28"/>
      <c r="AX262" s="52"/>
      <c r="AY262" s="52"/>
      <c r="AZ262" s="19"/>
      <c r="BA262" s="19"/>
      <c r="BB262" s="53"/>
      <c r="BC262" s="53"/>
      <c r="BD262" s="53"/>
      <c r="BE262" s="53"/>
      <c r="BF262" s="53"/>
      <c r="BG262" s="53"/>
      <c r="BH262" s="53"/>
      <c r="BI262" s="53"/>
    </row>
    <row r="263" spans="1:61" x14ac:dyDescent="0.2">
      <c r="A263" s="19"/>
      <c r="B263" s="55"/>
      <c r="C263" s="14"/>
      <c r="D263" s="19"/>
      <c r="E263" s="55"/>
      <c r="F263" s="28"/>
      <c r="G263" s="28"/>
      <c r="H263" s="28"/>
      <c r="I263" s="28"/>
      <c r="J263" s="28"/>
      <c r="K263" s="28"/>
      <c r="L263" s="28"/>
      <c r="M263" s="15"/>
      <c r="N263" s="28"/>
      <c r="O263" s="30"/>
      <c r="P263" s="28"/>
      <c r="Q263" s="28"/>
      <c r="R263" s="28"/>
      <c r="S263" s="28"/>
      <c r="T263" s="53"/>
      <c r="U263" s="53"/>
      <c r="V263" s="53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46"/>
      <c r="AH263" s="19"/>
      <c r="AI263" s="55"/>
      <c r="AJ263" s="28"/>
      <c r="AK263" s="28"/>
      <c r="AL263" s="28"/>
      <c r="AM263" s="28"/>
      <c r="AN263" s="28"/>
      <c r="AO263" s="28"/>
      <c r="AP263" s="28"/>
      <c r="AQ263" s="15"/>
      <c r="AR263" s="28"/>
      <c r="AS263" s="30"/>
      <c r="AT263" s="28"/>
      <c r="AU263" s="28"/>
      <c r="AV263" s="28"/>
      <c r="AW263" s="28"/>
      <c r="AX263" s="53"/>
      <c r="AY263" s="53"/>
      <c r="AZ263" s="53"/>
      <c r="BA263" s="19"/>
      <c r="BB263" s="19"/>
      <c r="BC263" s="19"/>
      <c r="BD263" s="19"/>
      <c r="BE263" s="19"/>
      <c r="BF263" s="19"/>
      <c r="BG263" s="19"/>
      <c r="BH263" s="19"/>
      <c r="BI263" s="19"/>
    </row>
    <row r="264" spans="1:61" x14ac:dyDescent="0.2">
      <c r="A264" s="19"/>
      <c r="B264" s="41"/>
      <c r="C264" s="14"/>
      <c r="D264" s="19"/>
      <c r="E264" s="55"/>
      <c r="F264" s="28"/>
      <c r="G264" s="28"/>
      <c r="H264" s="28"/>
      <c r="I264" s="28"/>
      <c r="J264" s="28"/>
      <c r="K264" s="28"/>
      <c r="L264" s="28"/>
      <c r="M264" s="15"/>
      <c r="N264" s="28"/>
      <c r="O264" s="28"/>
      <c r="P264" s="28"/>
      <c r="Q264" s="28"/>
      <c r="R264" s="28"/>
      <c r="S264" s="28"/>
      <c r="T264" s="53"/>
      <c r="U264" s="53"/>
      <c r="V264" s="53"/>
      <c r="W264" s="22" t="s">
        <v>83</v>
      </c>
      <c r="X264" s="42">
        <f>SUM(X186:X261)</f>
        <v>358228.1878166215</v>
      </c>
      <c r="Y264" s="42">
        <f>SUM(Y186:Y206)</f>
        <v>-20098.412904962486</v>
      </c>
      <c r="Z264" s="42">
        <f>SUM(Z186:Z206)</f>
        <v>-643.25057437695796</v>
      </c>
      <c r="AA264" s="42">
        <f>SUM(AA186:AA206)</f>
        <v>-81473.695127920277</v>
      </c>
      <c r="AB264" s="42">
        <f>SUM(AB186:AB206)</f>
        <v>120994.53114033761</v>
      </c>
      <c r="AC264" s="42">
        <f>SUM(AC186:AC261)</f>
        <v>-1.8330373202895793E-13</v>
      </c>
      <c r="AD264" s="42">
        <f>SUM(AD186:AD206)</f>
        <v>17590.27810787526</v>
      </c>
      <c r="AE264" s="42">
        <f>SUM(AE186:AE206)</f>
        <v>137298.04722376476</v>
      </c>
      <c r="AF264" s="19"/>
      <c r="AG264" s="46"/>
      <c r="AH264" s="19"/>
      <c r="AI264" s="55"/>
      <c r="AJ264" s="28"/>
      <c r="AK264" s="28"/>
      <c r="AL264" s="28"/>
      <c r="AM264" s="28"/>
      <c r="AN264" s="28"/>
      <c r="AO264" s="28"/>
      <c r="AP264" s="28"/>
      <c r="AQ264" s="15"/>
      <c r="AR264" s="28"/>
      <c r="AS264" s="28"/>
      <c r="AT264" s="28"/>
      <c r="AU264" s="28"/>
      <c r="AV264" s="28"/>
      <c r="AW264" s="28"/>
      <c r="AX264" s="53"/>
      <c r="AY264" s="53"/>
      <c r="AZ264" s="53"/>
      <c r="BA264" s="22" t="s">
        <v>83</v>
      </c>
      <c r="BB264" s="42">
        <f t="shared" ref="BB264:BI264" si="271">SUM(BB186:BB261)</f>
        <v>358228.1878166215</v>
      </c>
      <c r="BC264" s="42">
        <f t="shared" si="271"/>
        <v>-26849.32780841368</v>
      </c>
      <c r="BD264" s="42">
        <f t="shared" si="271"/>
        <v>-982.49248491107801</v>
      </c>
      <c r="BE264" s="42">
        <f t="shared" si="271"/>
        <v>-499999.99999988923</v>
      </c>
      <c r="BF264" s="42">
        <f t="shared" si="271"/>
        <v>-169603.63247659287</v>
      </c>
      <c r="BG264" s="42">
        <f t="shared" si="271"/>
        <v>-1.8330373202895793E-13</v>
      </c>
      <c r="BH264" s="42">
        <f t="shared" si="271"/>
        <v>30787.121584129101</v>
      </c>
      <c r="BI264" s="42">
        <f t="shared" si="271"/>
        <v>-138816.51089246379</v>
      </c>
    </row>
    <row r="265" spans="1:61" x14ac:dyDescent="0.2">
      <c r="A265" s="19"/>
      <c r="B265" s="55"/>
      <c r="C265" s="14"/>
      <c r="D265" s="19"/>
      <c r="E265" s="55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53"/>
      <c r="W265" s="34"/>
      <c r="X265" s="19"/>
      <c r="Y265" s="19"/>
      <c r="Z265" s="19"/>
      <c r="AA265" s="19"/>
      <c r="AB265" s="19"/>
      <c r="AC265" s="19"/>
      <c r="AD265" s="19"/>
      <c r="AE265" s="19"/>
      <c r="AF265" s="19"/>
      <c r="AG265" s="46"/>
      <c r="AH265" s="19"/>
      <c r="AI265" s="55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53"/>
      <c r="BA265" s="34"/>
      <c r="BB265" s="19"/>
      <c r="BC265" s="19"/>
      <c r="BD265" s="19"/>
      <c r="BE265" s="19"/>
      <c r="BF265" s="19"/>
      <c r="BG265" s="19"/>
      <c r="BH265" s="19"/>
      <c r="BI265" s="19"/>
    </row>
    <row r="266" spans="1:61" x14ac:dyDescent="0.2">
      <c r="A266" s="19"/>
      <c r="B266" s="19"/>
      <c r="C266" s="14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53"/>
      <c r="W266" s="22" t="str">
        <f>"Present Value at "&amp;TEXT(B188,"0.00%")&amp;" :"</f>
        <v>Present Value at 8.21% :</v>
      </c>
      <c r="X266" s="42">
        <f t="shared" ref="X266:AE266" si="272">X186+NPV($B$18,X187:X261)</f>
        <v>126105.4516576514</v>
      </c>
      <c r="Y266" s="42">
        <f t="shared" si="272"/>
        <v>-15243.191000465187</v>
      </c>
      <c r="Z266" s="42">
        <f t="shared" si="272"/>
        <v>-439.54450668620757</v>
      </c>
      <c r="AA266" s="42">
        <f t="shared" si="272"/>
        <v>-63646.290729279979</v>
      </c>
      <c r="AB266" s="42">
        <f t="shared" si="272"/>
        <v>46776.425421219981</v>
      </c>
      <c r="AC266" s="42">
        <f t="shared" si="272"/>
        <v>-671.99694143316492</v>
      </c>
      <c r="AD266" s="42">
        <f t="shared" si="272"/>
        <v>9561.102611152377</v>
      </c>
      <c r="AE266" s="42">
        <f t="shared" si="272"/>
        <v>55665.531090939192</v>
      </c>
      <c r="AF266" s="19"/>
      <c r="AG266" s="46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53"/>
      <c r="BA266" s="22" t="str">
        <f>"Present Value at "&amp;TEXT(B188,"0.00%")&amp;" :"</f>
        <v>Present Value at 8.21% :</v>
      </c>
      <c r="BB266" s="42">
        <f t="shared" ref="BB266:BI266" si="273">BB186+NPV($B$18,BB187:BB261)</f>
        <v>126105.4516576514</v>
      </c>
      <c r="BC266" s="42">
        <f t="shared" si="273"/>
        <v>-15243.191000465187</v>
      </c>
      <c r="BD266" s="42">
        <f t="shared" si="273"/>
        <v>-495.54450668620757</v>
      </c>
      <c r="BE266" s="42">
        <f t="shared" si="273"/>
        <v>-58497.192124844914</v>
      </c>
      <c r="BF266" s="42">
        <f t="shared" si="273"/>
        <v>51869.524025655024</v>
      </c>
      <c r="BG266" s="42">
        <f t="shared" si="273"/>
        <v>-671.99694143316492</v>
      </c>
      <c r="BH266" s="42">
        <f t="shared" si="273"/>
        <v>9581.3841178376679</v>
      </c>
      <c r="BI266" s="42">
        <f t="shared" si="273"/>
        <v>60778.911202059535</v>
      </c>
    </row>
    <row r="267" spans="1:61" x14ac:dyDescent="0.2">
      <c r="A267" s="19"/>
      <c r="B267" s="55"/>
      <c r="C267" s="14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53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46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53"/>
      <c r="BA267" s="19"/>
      <c r="BB267" s="19"/>
      <c r="BC267" s="19"/>
      <c r="BD267" s="19"/>
      <c r="BE267" s="19"/>
      <c r="BF267" s="19"/>
      <c r="BG267" s="19"/>
      <c r="BH267" s="19"/>
      <c r="BI267" s="19"/>
    </row>
    <row r="268" spans="1:61" x14ac:dyDescent="0.2">
      <c r="A268" s="19"/>
      <c r="B268" s="55"/>
      <c r="C268" s="14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53"/>
      <c r="W268" s="22" t="str">
        <f>"Present Value at "&amp;TEXT(B189,"0.00%")&amp;" :"</f>
        <v>Present Value at 3.21% :</v>
      </c>
      <c r="X268" s="42">
        <f t="shared" ref="X268:AE268" si="274">X186+NPV($B$19,X187:X261)</f>
        <v>219432.80492794584</v>
      </c>
      <c r="Y268" s="42">
        <f t="shared" si="274"/>
        <v>-19909.558663979918</v>
      </c>
      <c r="Z268" s="42">
        <f t="shared" si="274"/>
        <v>-635.32699115995888</v>
      </c>
      <c r="AA268" s="42">
        <f t="shared" si="274"/>
        <v>-198676.67532632509</v>
      </c>
      <c r="AB268" s="42">
        <f t="shared" si="274"/>
        <v>211.24394648096654</v>
      </c>
      <c r="AC268" s="42">
        <f t="shared" si="274"/>
        <v>-671.53405813567338</v>
      </c>
      <c r="AD268" s="42">
        <f t="shared" si="274"/>
        <v>17828.996295093915</v>
      </c>
      <c r="AE268" s="42">
        <f t="shared" si="274"/>
        <v>17368.706183439252</v>
      </c>
      <c r="AF268" s="19"/>
      <c r="AG268" s="46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53"/>
      <c r="BA268" s="22" t="str">
        <f>"Present Value at "&amp;TEXT(B189,"0.00%")&amp;" :"</f>
        <v>Present Value at 3.21% :</v>
      </c>
      <c r="BB268" s="42">
        <f t="shared" ref="BB268:BI268" si="275">BB186+NPV($B$19,BB187:BB261)</f>
        <v>219432.80492794584</v>
      </c>
      <c r="BC268" s="42">
        <f t="shared" si="275"/>
        <v>-19909.558663979918</v>
      </c>
      <c r="BD268" s="42">
        <f t="shared" si="275"/>
        <v>-691.32699115995888</v>
      </c>
      <c r="BE268" s="42">
        <f t="shared" si="275"/>
        <v>-191268.56000295593</v>
      </c>
      <c r="BF268" s="42">
        <f t="shared" si="275"/>
        <v>7563.3592698501716</v>
      </c>
      <c r="BG268" s="42">
        <f t="shared" si="275"/>
        <v>-671.53405813567338</v>
      </c>
      <c r="BH268" s="42">
        <f t="shared" si="275"/>
        <v>17923.15874556348</v>
      </c>
      <c r="BI268" s="42">
        <f t="shared" si="275"/>
        <v>24814.983957277927</v>
      </c>
    </row>
    <row r="269" spans="1:61" x14ac:dyDescent="0.2">
      <c r="A269" s="19"/>
      <c r="B269" s="55"/>
      <c r="C269" s="14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46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</row>
    <row r="270" spans="1:61" ht="17" thickBot="1" x14ac:dyDescent="0.25">
      <c r="A270" s="20"/>
      <c r="B270" s="62"/>
      <c r="C270" s="44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47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</row>
    <row r="271" spans="1:61" ht="17" thickBot="1" x14ac:dyDescent="0.25">
      <c r="A271" s="221" t="s">
        <v>67</v>
      </c>
      <c r="B271" s="221"/>
      <c r="C271" s="19"/>
      <c r="D271" s="19"/>
      <c r="E271" s="21">
        <v>0</v>
      </c>
      <c r="F271" s="27">
        <f>B275</f>
        <v>23796.276974686221</v>
      </c>
      <c r="G271" s="27">
        <f>F271*B280</f>
        <v>19037.021579748976</v>
      </c>
      <c r="H271" s="28">
        <f>B285</f>
        <v>200</v>
      </c>
      <c r="I271" s="27">
        <f>$B$272</f>
        <v>1000000</v>
      </c>
      <c r="J271" s="56">
        <f t="shared" ref="J271:J302" si="276">J186</f>
        <v>0.34899999999999998</v>
      </c>
      <c r="K271" s="52">
        <f t="shared" ref="K271:K291" si="277">I271*J271/1000</f>
        <v>349</v>
      </c>
      <c r="L271" s="19"/>
      <c r="M271" s="9"/>
      <c r="N271" s="9"/>
      <c r="O271" s="30">
        <v>1</v>
      </c>
      <c r="P271" s="30"/>
      <c r="Q271" s="30"/>
      <c r="R271" s="30">
        <f t="shared" ref="R271:R291" si="278">O271-SUM(P271:Q271)</f>
        <v>1</v>
      </c>
      <c r="S271" s="30"/>
      <c r="T271" s="52"/>
      <c r="U271" s="52">
        <f t="shared" ref="U271:U290" si="279">K271*R271</f>
        <v>349</v>
      </c>
      <c r="V271" s="19"/>
      <c r="W271" s="30"/>
      <c r="X271" s="53">
        <f t="shared" ref="X271:X291" si="280">$R271*F271</f>
        <v>23796.276974686221</v>
      </c>
      <c r="Y271" s="53">
        <f t="shared" ref="Y271:Y291" si="281">-$R271*G271</f>
        <v>-19037.021579748976</v>
      </c>
      <c r="Z271" s="53">
        <f t="shared" ref="Z271:Z291" si="282">-$R271*H271</f>
        <v>-200</v>
      </c>
      <c r="AA271" s="53"/>
      <c r="AB271" s="53">
        <f t="shared" ref="AB271:AB291" si="283">SUM(X271:AA271)</f>
        <v>4559.255394937245</v>
      </c>
      <c r="AC271" s="53">
        <f>T271-U271</f>
        <v>-349</v>
      </c>
      <c r="AD271" s="53"/>
      <c r="AE271" s="53">
        <f t="shared" ref="AE271:AE291" si="284">SUM(AB271:AD271)</f>
        <v>4210.255394937245</v>
      </c>
      <c r="AF271" s="19"/>
      <c r="AG271" s="46"/>
      <c r="AH271" s="19"/>
      <c r="AI271" s="21">
        <v>0</v>
      </c>
      <c r="AJ271" s="27">
        <f>F271</f>
        <v>23796.276974686221</v>
      </c>
      <c r="AK271" s="27">
        <f>G271</f>
        <v>19037.021579748976</v>
      </c>
      <c r="AL271" s="28">
        <f>C285</f>
        <v>256</v>
      </c>
      <c r="AM271" s="27">
        <f>I271</f>
        <v>1000000</v>
      </c>
      <c r="AN271" s="56">
        <f>J271</f>
        <v>0.34899999999999998</v>
      </c>
      <c r="AO271" s="52">
        <f t="shared" ref="AO271:AO291" si="285">AM271*AN271/1000</f>
        <v>349</v>
      </c>
      <c r="AP271" s="19"/>
      <c r="AQ271" s="9"/>
      <c r="AR271" s="9"/>
      <c r="AS271" s="30">
        <v>1</v>
      </c>
      <c r="AT271" s="30"/>
      <c r="AU271" s="30"/>
      <c r="AV271" s="30">
        <f t="shared" ref="AV271:AV291" si="286">AS271-SUM(AT271:AU271)</f>
        <v>1</v>
      </c>
      <c r="AW271" s="30"/>
      <c r="AX271" s="52"/>
      <c r="AY271" s="52">
        <f t="shared" ref="AY271:AY291" si="287">AO271*AV271</f>
        <v>349</v>
      </c>
      <c r="AZ271" s="19"/>
      <c r="BA271" s="30"/>
      <c r="BB271" s="53">
        <f t="shared" ref="BB271:BB291" si="288">$R271*AJ271</f>
        <v>23796.276974686221</v>
      </c>
      <c r="BC271" s="53">
        <f t="shared" ref="BC271:BC291" si="289">-$R271*AK271</f>
        <v>-19037.021579748976</v>
      </c>
      <c r="BD271" s="53">
        <f t="shared" ref="BD271:BD291" si="290">-$R271*AL271</f>
        <v>-256</v>
      </c>
      <c r="BE271" s="53"/>
      <c r="BF271" s="53">
        <f t="shared" ref="BF271:BF291" si="291">SUM(BB271:BE271)</f>
        <v>4503.255394937245</v>
      </c>
      <c r="BG271" s="53">
        <f>AX271-AY271</f>
        <v>-349</v>
      </c>
      <c r="BH271" s="53"/>
      <c r="BI271" s="53">
        <f t="shared" ref="BI271:BI291" si="292">SUM(BF271:BH271)</f>
        <v>4154.255394937245</v>
      </c>
    </row>
    <row r="272" spans="1:61" x14ac:dyDescent="0.2">
      <c r="A272" s="45" t="s">
        <v>68</v>
      </c>
      <c r="B272" s="54">
        <v>1000000</v>
      </c>
      <c r="C272" s="19"/>
      <c r="D272" s="19"/>
      <c r="E272" s="55">
        <f t="shared" ref="E272:E291" si="293">E271+1</f>
        <v>1</v>
      </c>
      <c r="F272" s="27"/>
      <c r="G272" s="27"/>
      <c r="H272" s="28"/>
      <c r="I272" s="27">
        <f t="shared" ref="I272:I335" si="294">$B$272</f>
        <v>1000000</v>
      </c>
      <c r="J272" s="56">
        <f t="shared" si="276"/>
        <v>0.443</v>
      </c>
      <c r="K272" s="52">
        <f t="shared" si="277"/>
        <v>443</v>
      </c>
      <c r="L272" s="56"/>
      <c r="M272" s="96">
        <f t="shared" ref="M272:M303" si="295">M187</f>
        <v>3.1319523698602287</v>
      </c>
      <c r="N272" s="9">
        <v>0</v>
      </c>
      <c r="O272" s="30">
        <f>R271</f>
        <v>1</v>
      </c>
      <c r="P272" s="30">
        <f t="shared" ref="P272:P291" si="296">O272*M272/1000</f>
        <v>3.1319523698602287E-3</v>
      </c>
      <c r="Q272" s="30">
        <f t="shared" ref="Q272:Q291" si="297">MIN(N272*O272,O272-P272)</f>
        <v>0</v>
      </c>
      <c r="R272" s="30">
        <f t="shared" si="278"/>
        <v>0.99686804763013981</v>
      </c>
      <c r="S272" s="30"/>
      <c r="T272" s="52">
        <f t="shared" ref="T272:T291" si="298">U271</f>
        <v>349</v>
      </c>
      <c r="U272" s="52">
        <f t="shared" si="279"/>
        <v>441.61254510015192</v>
      </c>
      <c r="V272" s="19"/>
      <c r="W272" s="30"/>
      <c r="X272" s="53">
        <f t="shared" si="280"/>
        <v>0</v>
      </c>
      <c r="Y272" s="53">
        <f t="shared" si="281"/>
        <v>0</v>
      </c>
      <c r="Z272" s="53">
        <f t="shared" si="282"/>
        <v>0</v>
      </c>
      <c r="AA272" s="53">
        <f t="shared" ref="AA272:AA291" si="299">-P272*I272</f>
        <v>-3131.9523698602288</v>
      </c>
      <c r="AB272" s="53">
        <f t="shared" si="283"/>
        <v>-3131.9523698602288</v>
      </c>
      <c r="AC272" s="53">
        <f>-I272*$R271*(J272-J271)/1000</f>
        <v>-94.000000000000028</v>
      </c>
      <c r="AD272" s="53">
        <f>$B$18*SUM(T272,X272:Y272)</f>
        <v>28.651550665346434</v>
      </c>
      <c r="AE272" s="53">
        <f t="shared" si="284"/>
        <v>-3197.3008191948825</v>
      </c>
      <c r="AF272" s="19"/>
      <c r="AG272" s="57"/>
      <c r="AH272" s="19"/>
      <c r="AI272" s="55">
        <f t="shared" ref="AI272:AI291" si="300">AI271+1</f>
        <v>1</v>
      </c>
      <c r="AJ272" s="27"/>
      <c r="AK272" s="27"/>
      <c r="AL272" s="28"/>
      <c r="AM272" s="27">
        <f t="shared" ref="AM272:AM291" si="301">I272</f>
        <v>1000000</v>
      </c>
      <c r="AN272" s="56">
        <f t="shared" ref="AN272:AN335" si="302">J272</f>
        <v>0.443</v>
      </c>
      <c r="AO272" s="52">
        <f t="shared" si="285"/>
        <v>443</v>
      </c>
      <c r="AP272" s="56"/>
      <c r="AQ272" s="9">
        <f t="shared" ref="AQ272:AQ303" si="303">AQ17</f>
        <v>2.7204889953174707</v>
      </c>
      <c r="AR272" s="9">
        <f t="shared" ref="AR272:AR291" si="304">N272</f>
        <v>0</v>
      </c>
      <c r="AS272" s="30">
        <f t="shared" ref="AS272:AS291" si="305">AV271</f>
        <v>1</v>
      </c>
      <c r="AT272" s="30">
        <f t="shared" ref="AT272:AT291" si="306">AS272*AQ272/1000</f>
        <v>2.7204889953174709E-3</v>
      </c>
      <c r="AU272" s="30">
        <f t="shared" ref="AU272:AU291" si="307">MIN(AR272*AS272,AS272-AT272)</f>
        <v>0</v>
      </c>
      <c r="AV272" s="30">
        <f t="shared" si="286"/>
        <v>0.99727951100468248</v>
      </c>
      <c r="AW272" s="30"/>
      <c r="AX272" s="52">
        <f t="shared" ref="AX272:AX291" si="308">AY271</f>
        <v>349</v>
      </c>
      <c r="AY272" s="52">
        <f t="shared" si="287"/>
        <v>441.79482337507432</v>
      </c>
      <c r="AZ272" s="19"/>
      <c r="BA272" s="30"/>
      <c r="BB272" s="53">
        <f t="shared" si="288"/>
        <v>0</v>
      </c>
      <c r="BC272" s="53">
        <f t="shared" si="289"/>
        <v>0</v>
      </c>
      <c r="BD272" s="53">
        <f t="shared" si="290"/>
        <v>0</v>
      </c>
      <c r="BE272" s="53">
        <f t="shared" ref="BE272:BE291" si="309">-AT272*AM272</f>
        <v>-2720.4889953174707</v>
      </c>
      <c r="BF272" s="53">
        <f t="shared" si="291"/>
        <v>-2720.4889953174707</v>
      </c>
      <c r="BG272" s="53">
        <f>-AM272*$R271*(AN272-AN271)/1000</f>
        <v>-94.000000000000028</v>
      </c>
      <c r="BH272" s="53">
        <f>$B$18*SUM(AX272,BB272:BC272)</f>
        <v>28.651550665346434</v>
      </c>
      <c r="BI272" s="53">
        <f t="shared" si="292"/>
        <v>-2785.8374446521243</v>
      </c>
    </row>
    <row r="273" spans="1:61" x14ac:dyDescent="0.2">
      <c r="A273" s="34" t="s">
        <v>69</v>
      </c>
      <c r="B273" s="121">
        <f>B188</f>
        <v>8.2096133711594368E-2</v>
      </c>
      <c r="C273" s="19"/>
      <c r="D273" s="19"/>
      <c r="E273" s="55">
        <f t="shared" si="293"/>
        <v>2</v>
      </c>
      <c r="F273" s="27">
        <f>$B$275</f>
        <v>23796.276974686221</v>
      </c>
      <c r="G273" s="27">
        <f>F273*$B$111</f>
        <v>1189.813848734311</v>
      </c>
      <c r="H273" s="28">
        <f t="shared" ref="H273:H280" si="310">$B$31</f>
        <v>25</v>
      </c>
      <c r="I273" s="27">
        <f t="shared" si="294"/>
        <v>1000000</v>
      </c>
      <c r="J273" s="56">
        <f t="shared" si="276"/>
        <v>0.54100000000000004</v>
      </c>
      <c r="K273" s="52">
        <f t="shared" si="277"/>
        <v>541</v>
      </c>
      <c r="L273" s="56"/>
      <c r="M273" s="96">
        <f t="shared" si="295"/>
        <v>3.441094364167725</v>
      </c>
      <c r="N273" s="9">
        <v>0</v>
      </c>
      <c r="O273" s="30">
        <f t="shared" ref="O273:O336" si="311">R272</f>
        <v>0.99686804763013981</v>
      </c>
      <c r="P273" s="30">
        <f t="shared" si="296"/>
        <v>3.4303170205189572E-3</v>
      </c>
      <c r="Q273" s="30">
        <f t="shared" si="297"/>
        <v>0</v>
      </c>
      <c r="R273" s="30">
        <f t="shared" si="278"/>
        <v>0.99343773060962082</v>
      </c>
      <c r="S273" s="30"/>
      <c r="T273" s="52">
        <f t="shared" si="298"/>
        <v>441.61254510015192</v>
      </c>
      <c r="U273" s="52">
        <f t="shared" si="279"/>
        <v>537.44981225980484</v>
      </c>
      <c r="V273" s="19"/>
      <c r="W273" s="30"/>
      <c r="X273" s="53">
        <f t="shared" si="280"/>
        <v>23640.119394690253</v>
      </c>
      <c r="Y273" s="53">
        <f t="shared" si="281"/>
        <v>-1182.0059697345125</v>
      </c>
      <c r="Z273" s="53">
        <f t="shared" si="282"/>
        <v>-24.83594326524052</v>
      </c>
      <c r="AA273" s="53">
        <f t="shared" si="299"/>
        <v>-3430.3170205189572</v>
      </c>
      <c r="AB273" s="53">
        <f t="shared" si="283"/>
        <v>19002.960461171544</v>
      </c>
      <c r="AC273" s="53">
        <f t="shared" ref="AC273:AC291" si="312">-I273*($R272*J273-$R271*J272)/1000</f>
        <v>-96.305613767905641</v>
      </c>
      <c r="AD273" s="53">
        <f t="shared" ref="AD273:AD336" si="313">$B$18*SUM(T273,X273:Y273)</f>
        <v>1879.9789651965787</v>
      </c>
      <c r="AE273" s="53">
        <f t="shared" si="284"/>
        <v>20786.633812600219</v>
      </c>
      <c r="AF273" s="19"/>
      <c r="AG273" s="57"/>
      <c r="AH273" s="19"/>
      <c r="AI273" s="55">
        <f t="shared" si="300"/>
        <v>2</v>
      </c>
      <c r="AJ273" s="27">
        <f t="shared" ref="AJ273:AJ291" si="314">F273</f>
        <v>23796.276974686221</v>
      </c>
      <c r="AK273" s="27">
        <f t="shared" ref="AK273:AK291" si="315">G273</f>
        <v>1189.813848734311</v>
      </c>
      <c r="AL273" s="28">
        <f t="shared" ref="AL273:AL291" si="316">$C$31</f>
        <v>25</v>
      </c>
      <c r="AM273" s="27">
        <f t="shared" si="301"/>
        <v>1000000</v>
      </c>
      <c r="AN273" s="56">
        <f t="shared" si="302"/>
        <v>0.54100000000000004</v>
      </c>
      <c r="AO273" s="52">
        <f t="shared" si="285"/>
        <v>541</v>
      </c>
      <c r="AP273" s="56"/>
      <c r="AQ273" s="9">
        <f t="shared" si="303"/>
        <v>2.9890171509808252</v>
      </c>
      <c r="AR273" s="9">
        <f t="shared" si="304"/>
        <v>0</v>
      </c>
      <c r="AS273" s="30">
        <f t="shared" si="305"/>
        <v>0.99727951100468248</v>
      </c>
      <c r="AT273" s="30">
        <f t="shared" si="306"/>
        <v>2.9808855627147667E-3</v>
      </c>
      <c r="AU273" s="30">
        <f t="shared" si="307"/>
        <v>0</v>
      </c>
      <c r="AV273" s="30">
        <f t="shared" si="286"/>
        <v>0.99429862544196768</v>
      </c>
      <c r="AW273" s="30"/>
      <c r="AX273" s="52">
        <f t="shared" si="308"/>
        <v>441.79482337507432</v>
      </c>
      <c r="AY273" s="52">
        <f t="shared" si="287"/>
        <v>537.91555636410453</v>
      </c>
      <c r="AZ273" s="19"/>
      <c r="BA273" s="30"/>
      <c r="BB273" s="53">
        <f t="shared" si="288"/>
        <v>23640.119394690253</v>
      </c>
      <c r="BC273" s="53">
        <f t="shared" si="289"/>
        <v>-1182.0059697345125</v>
      </c>
      <c r="BD273" s="53">
        <f t="shared" si="290"/>
        <v>-24.83594326524052</v>
      </c>
      <c r="BE273" s="53">
        <f t="shared" si="309"/>
        <v>-2980.8855627147668</v>
      </c>
      <c r="BF273" s="53">
        <f t="shared" si="291"/>
        <v>19452.391918975733</v>
      </c>
      <c r="BG273" s="53">
        <f t="shared" ref="BG273:BG291" si="317">-AM273*($R272*AN273-$R271*AN272)/1000</f>
        <v>-96.305613767905641</v>
      </c>
      <c r="BH273" s="53">
        <f t="shared" ref="BH273:BH336" si="318">$B$18*SUM(AX273,BB273:BC273)</f>
        <v>1879.9939295382094</v>
      </c>
      <c r="BI273" s="53">
        <f t="shared" si="292"/>
        <v>21236.080234746038</v>
      </c>
    </row>
    <row r="274" spans="1:61" x14ac:dyDescent="0.2">
      <c r="A274" s="34" t="s">
        <v>70</v>
      </c>
      <c r="B274" s="58">
        <f>B189</f>
        <v>3.2096133711594366E-2</v>
      </c>
      <c r="C274" s="19"/>
      <c r="D274" s="19"/>
      <c r="E274" s="55">
        <f t="shared" si="293"/>
        <v>3</v>
      </c>
      <c r="F274" s="27">
        <f t="shared" ref="F274:F337" si="319">$B$275</f>
        <v>23796.276974686221</v>
      </c>
      <c r="G274" s="27">
        <f t="shared" ref="G274:G337" si="320">F274*$B$111</f>
        <v>1189.813848734311</v>
      </c>
      <c r="H274" s="28">
        <f t="shared" si="310"/>
        <v>25</v>
      </c>
      <c r="I274" s="27">
        <f t="shared" si="294"/>
        <v>1000000</v>
      </c>
      <c r="J274" s="56">
        <f t="shared" si="276"/>
        <v>0.64200000000000002</v>
      </c>
      <c r="K274" s="52">
        <f t="shared" si="277"/>
        <v>642</v>
      </c>
      <c r="L274" s="56"/>
      <c r="M274" s="96">
        <f t="shared" si="295"/>
        <v>3.783235753468869</v>
      </c>
      <c r="N274" s="9">
        <v>0</v>
      </c>
      <c r="O274" s="30">
        <f t="shared" si="311"/>
        <v>0.99343773060962082</v>
      </c>
      <c r="P274" s="30">
        <f t="shared" si="296"/>
        <v>3.7584091412872921E-3</v>
      </c>
      <c r="Q274" s="30">
        <f t="shared" si="297"/>
        <v>0</v>
      </c>
      <c r="R274" s="30">
        <f t="shared" si="278"/>
        <v>0.98967932146833348</v>
      </c>
      <c r="S274" s="30"/>
      <c r="T274" s="52">
        <f t="shared" si="298"/>
        <v>537.44981225980484</v>
      </c>
      <c r="U274" s="52">
        <f t="shared" si="279"/>
        <v>635.37412438267006</v>
      </c>
      <c r="V274" s="19"/>
      <c r="W274" s="30"/>
      <c r="X274" s="53">
        <f t="shared" si="280"/>
        <v>23550.683249779988</v>
      </c>
      <c r="Y274" s="53">
        <f t="shared" si="281"/>
        <v>-1177.5341624889993</v>
      </c>
      <c r="Z274" s="53">
        <f t="shared" si="282"/>
        <v>-24.741983036708337</v>
      </c>
      <c r="AA274" s="53">
        <f t="shared" si="299"/>
        <v>-3758.4091412872922</v>
      </c>
      <c r="AB274" s="53">
        <f t="shared" si="283"/>
        <v>18589.997962966991</v>
      </c>
      <c r="AC274" s="53">
        <f t="shared" si="312"/>
        <v>-98.481409283470924</v>
      </c>
      <c r="AD274" s="53">
        <f t="shared" si="313"/>
        <v>1880.8715906702289</v>
      </c>
      <c r="AE274" s="53">
        <f t="shared" si="284"/>
        <v>20372.388144353747</v>
      </c>
      <c r="AF274" s="19"/>
      <c r="AG274" s="46"/>
      <c r="AH274" s="19"/>
      <c r="AI274" s="55">
        <f t="shared" si="300"/>
        <v>3</v>
      </c>
      <c r="AJ274" s="27">
        <f t="shared" si="314"/>
        <v>23796.276974686221</v>
      </c>
      <c r="AK274" s="27">
        <f t="shared" si="315"/>
        <v>1189.813848734311</v>
      </c>
      <c r="AL274" s="28">
        <f t="shared" si="316"/>
        <v>25</v>
      </c>
      <c r="AM274" s="27">
        <f t="shared" si="301"/>
        <v>1000000</v>
      </c>
      <c r="AN274" s="56">
        <f t="shared" si="302"/>
        <v>0.64200000000000002</v>
      </c>
      <c r="AO274" s="52">
        <f t="shared" si="285"/>
        <v>642</v>
      </c>
      <c r="AP274" s="56"/>
      <c r="AQ274" s="9">
        <f t="shared" si="303"/>
        <v>3.2862093731211424</v>
      </c>
      <c r="AR274" s="9">
        <f t="shared" si="304"/>
        <v>0</v>
      </c>
      <c r="AS274" s="30">
        <f t="shared" si="305"/>
        <v>0.99429862544196768</v>
      </c>
      <c r="AT274" s="30">
        <f t="shared" si="306"/>
        <v>3.2674734626088621E-3</v>
      </c>
      <c r="AU274" s="30">
        <f t="shared" si="307"/>
        <v>0</v>
      </c>
      <c r="AV274" s="30">
        <f t="shared" si="286"/>
        <v>0.99103115197935876</v>
      </c>
      <c r="AW274" s="30"/>
      <c r="AX274" s="52">
        <f t="shared" si="308"/>
        <v>537.91555636410453</v>
      </c>
      <c r="AY274" s="52">
        <f t="shared" si="287"/>
        <v>636.24199957074836</v>
      </c>
      <c r="AZ274" s="19"/>
      <c r="BA274" s="30"/>
      <c r="BB274" s="53">
        <f t="shared" si="288"/>
        <v>23550.683249779988</v>
      </c>
      <c r="BC274" s="53">
        <f t="shared" si="289"/>
        <v>-1177.5341624889993</v>
      </c>
      <c r="BD274" s="53">
        <f t="shared" si="290"/>
        <v>-24.741983036708337</v>
      </c>
      <c r="BE274" s="53">
        <f t="shared" si="309"/>
        <v>-3267.4734626088621</v>
      </c>
      <c r="BF274" s="53">
        <f t="shared" si="291"/>
        <v>19080.933641645421</v>
      </c>
      <c r="BG274" s="53">
        <f t="shared" si="317"/>
        <v>-98.481409283470924</v>
      </c>
      <c r="BH274" s="53">
        <f t="shared" si="318"/>
        <v>1880.9098264604906</v>
      </c>
      <c r="BI274" s="53">
        <f t="shared" si="292"/>
        <v>20863.36205882244</v>
      </c>
    </row>
    <row r="275" spans="1:61" x14ac:dyDescent="0.2">
      <c r="A275" s="45" t="s">
        <v>71</v>
      </c>
      <c r="B275" s="97">
        <v>23796.276974686221</v>
      </c>
      <c r="C275" s="19"/>
      <c r="D275" s="36"/>
      <c r="E275" s="55">
        <f t="shared" si="293"/>
        <v>4</v>
      </c>
      <c r="F275" s="27">
        <f t="shared" si="319"/>
        <v>23796.276974686221</v>
      </c>
      <c r="G275" s="27">
        <f t="shared" si="320"/>
        <v>1189.813848734311</v>
      </c>
      <c r="H275" s="28">
        <f t="shared" si="310"/>
        <v>25</v>
      </c>
      <c r="I275" s="27">
        <f t="shared" si="294"/>
        <v>1000000</v>
      </c>
      <c r="J275" s="56">
        <f t="shared" si="276"/>
        <v>0.747</v>
      </c>
      <c r="K275" s="52">
        <f t="shared" si="277"/>
        <v>747</v>
      </c>
      <c r="L275" s="56"/>
      <c r="M275" s="96">
        <f t="shared" si="295"/>
        <v>4.1592141081829732</v>
      </c>
      <c r="N275" s="9">
        <v>0</v>
      </c>
      <c r="O275" s="30">
        <f t="shared" si="311"/>
        <v>0.98967932146833348</v>
      </c>
      <c r="P275" s="30">
        <f t="shared" si="296"/>
        <v>4.116288196428044E-3</v>
      </c>
      <c r="Q275" s="30">
        <f t="shared" si="297"/>
        <v>0</v>
      </c>
      <c r="R275" s="30">
        <f t="shared" si="278"/>
        <v>0.98556303327190542</v>
      </c>
      <c r="S275" s="30"/>
      <c r="T275" s="52">
        <f t="shared" si="298"/>
        <v>635.37412438267006</v>
      </c>
      <c r="U275" s="52">
        <f t="shared" si="279"/>
        <v>736.21558585411333</v>
      </c>
      <c r="V275" s="19"/>
      <c r="W275" s="30"/>
      <c r="X275" s="53">
        <f t="shared" si="280"/>
        <v>23452.730915750155</v>
      </c>
      <c r="Y275" s="53">
        <f t="shared" si="281"/>
        <v>-1172.6365457875077</v>
      </c>
      <c r="Z275" s="53">
        <f t="shared" si="282"/>
        <v>-24.639075831797637</v>
      </c>
      <c r="AA275" s="53">
        <f t="shared" si="299"/>
        <v>-4116.2881964280441</v>
      </c>
      <c r="AB275" s="53">
        <f t="shared" si="283"/>
        <v>18139.167097702804</v>
      </c>
      <c r="AC275" s="53">
        <f t="shared" si="312"/>
        <v>-101.50343008546858</v>
      </c>
      <c r="AD275" s="53">
        <f t="shared" si="313"/>
        <v>1881.2713655756013</v>
      </c>
      <c r="AE275" s="53">
        <f t="shared" si="284"/>
        <v>19918.935033192938</v>
      </c>
      <c r="AF275" s="19"/>
      <c r="AG275" s="46"/>
      <c r="AH275" s="19"/>
      <c r="AI275" s="55">
        <f t="shared" si="300"/>
        <v>4</v>
      </c>
      <c r="AJ275" s="27">
        <f t="shared" si="314"/>
        <v>23796.276974686221</v>
      </c>
      <c r="AK275" s="27">
        <f t="shared" si="315"/>
        <v>1189.813848734311</v>
      </c>
      <c r="AL275" s="28">
        <f t="shared" si="316"/>
        <v>25</v>
      </c>
      <c r="AM275" s="27">
        <f t="shared" si="301"/>
        <v>1000000</v>
      </c>
      <c r="AN275" s="56">
        <f t="shared" si="302"/>
        <v>0.747</v>
      </c>
      <c r="AO275" s="52">
        <f t="shared" si="285"/>
        <v>747</v>
      </c>
      <c r="AP275" s="56"/>
      <c r="AQ275" s="9">
        <f t="shared" si="303"/>
        <v>3.6127931955063262</v>
      </c>
      <c r="AR275" s="9">
        <f t="shared" si="304"/>
        <v>0</v>
      </c>
      <c r="AS275" s="30">
        <f t="shared" si="305"/>
        <v>0.99103115197935876</v>
      </c>
      <c r="AT275" s="30">
        <f t="shared" si="306"/>
        <v>3.5803906024058228E-3</v>
      </c>
      <c r="AU275" s="30">
        <f t="shared" si="307"/>
        <v>0</v>
      </c>
      <c r="AV275" s="30">
        <f t="shared" si="286"/>
        <v>0.98745076137695298</v>
      </c>
      <c r="AW275" s="30"/>
      <c r="AX275" s="52">
        <f t="shared" si="308"/>
        <v>636.24199957074836</v>
      </c>
      <c r="AY275" s="52">
        <f t="shared" si="287"/>
        <v>737.62571874858384</v>
      </c>
      <c r="AZ275" s="19"/>
      <c r="BA275" s="30"/>
      <c r="BB275" s="53">
        <f t="shared" si="288"/>
        <v>23452.730915750155</v>
      </c>
      <c r="BC275" s="53">
        <f t="shared" si="289"/>
        <v>-1172.6365457875077</v>
      </c>
      <c r="BD275" s="53">
        <f t="shared" si="290"/>
        <v>-24.639075831797637</v>
      </c>
      <c r="BE275" s="53">
        <f t="shared" si="309"/>
        <v>-3580.3906024058228</v>
      </c>
      <c r="BF275" s="53">
        <f t="shared" si="291"/>
        <v>18675.064691725027</v>
      </c>
      <c r="BG275" s="53">
        <f t="shared" si="317"/>
        <v>-101.50343008546858</v>
      </c>
      <c r="BH275" s="53">
        <f t="shared" si="318"/>
        <v>1881.3426147730868</v>
      </c>
      <c r="BI275" s="53">
        <f t="shared" si="292"/>
        <v>20454.903876412645</v>
      </c>
    </row>
    <row r="276" spans="1:61" x14ac:dyDescent="0.2">
      <c r="A276" s="19"/>
      <c r="B276" s="19"/>
      <c r="C276" s="19"/>
      <c r="D276" s="21"/>
      <c r="E276" s="55">
        <f t="shared" si="293"/>
        <v>5</v>
      </c>
      <c r="F276" s="27">
        <f t="shared" si="319"/>
        <v>23796.276974686221</v>
      </c>
      <c r="G276" s="27">
        <f t="shared" si="320"/>
        <v>1189.813848734311</v>
      </c>
      <c r="H276" s="28">
        <f t="shared" si="310"/>
        <v>25</v>
      </c>
      <c r="I276" s="27">
        <f t="shared" si="294"/>
        <v>1000000</v>
      </c>
      <c r="J276" s="56">
        <f t="shared" si="276"/>
        <v>0.85599999999999998</v>
      </c>
      <c r="K276" s="52">
        <f t="shared" si="277"/>
        <v>856</v>
      </c>
      <c r="L276" s="56"/>
      <c r="M276" s="96">
        <f t="shared" si="295"/>
        <v>4.5732759569250323</v>
      </c>
      <c r="N276" s="9">
        <v>0</v>
      </c>
      <c r="O276" s="30">
        <f t="shared" si="311"/>
        <v>0.98556303327190542</v>
      </c>
      <c r="P276" s="30">
        <f t="shared" si="296"/>
        <v>4.5072517240965105E-3</v>
      </c>
      <c r="Q276" s="30">
        <f t="shared" si="297"/>
        <v>0</v>
      </c>
      <c r="R276" s="30">
        <f t="shared" si="278"/>
        <v>0.98105578154780892</v>
      </c>
      <c r="S276" s="30"/>
      <c r="T276" s="52">
        <f t="shared" si="298"/>
        <v>736.21558585411333</v>
      </c>
      <c r="U276" s="52">
        <f t="shared" si="279"/>
        <v>839.7837490049244</v>
      </c>
      <c r="V276" s="19"/>
      <c r="W276" s="30"/>
      <c r="X276" s="53">
        <f t="shared" si="280"/>
        <v>23345.475105328922</v>
      </c>
      <c r="Y276" s="53">
        <f t="shared" si="281"/>
        <v>-1167.273755266446</v>
      </c>
      <c r="Z276" s="53">
        <f t="shared" si="282"/>
        <v>-24.526394538695222</v>
      </c>
      <c r="AA276" s="53">
        <f t="shared" si="299"/>
        <v>-4507.2517240965108</v>
      </c>
      <c r="AB276" s="53">
        <f t="shared" si="283"/>
        <v>17646.42323142727</v>
      </c>
      <c r="AC276" s="53">
        <f t="shared" si="312"/>
        <v>-104.35150334390586</v>
      </c>
      <c r="AD276" s="53">
        <f t="shared" si="313"/>
        <v>1881.1850366942306</v>
      </c>
      <c r="AE276" s="53">
        <f t="shared" si="284"/>
        <v>19423.256764777594</v>
      </c>
      <c r="AF276" s="19"/>
      <c r="AG276" s="46"/>
      <c r="AH276" s="19"/>
      <c r="AI276" s="55">
        <f t="shared" si="300"/>
        <v>5</v>
      </c>
      <c r="AJ276" s="27">
        <f t="shared" si="314"/>
        <v>23796.276974686221</v>
      </c>
      <c r="AK276" s="27">
        <f t="shared" si="315"/>
        <v>1189.813848734311</v>
      </c>
      <c r="AL276" s="28">
        <f t="shared" si="316"/>
        <v>25</v>
      </c>
      <c r="AM276" s="27">
        <f t="shared" si="301"/>
        <v>1000000</v>
      </c>
      <c r="AN276" s="56">
        <f t="shared" si="302"/>
        <v>0.85599999999999998</v>
      </c>
      <c r="AO276" s="52">
        <f t="shared" si="285"/>
        <v>856</v>
      </c>
      <c r="AP276" s="56"/>
      <c r="AQ276" s="9">
        <f t="shared" si="303"/>
        <v>3.9724572548080483</v>
      </c>
      <c r="AR276" s="9">
        <f t="shared" si="304"/>
        <v>0</v>
      </c>
      <c r="AS276" s="30">
        <f t="shared" si="305"/>
        <v>0.98745076137695298</v>
      </c>
      <c r="AT276" s="30">
        <f t="shared" si="306"/>
        <v>3.9226059407976074E-3</v>
      </c>
      <c r="AU276" s="30">
        <f t="shared" si="307"/>
        <v>0</v>
      </c>
      <c r="AV276" s="30">
        <f t="shared" si="286"/>
        <v>0.98352815543615535</v>
      </c>
      <c r="AW276" s="30"/>
      <c r="AX276" s="52">
        <f t="shared" si="308"/>
        <v>737.62571874858384</v>
      </c>
      <c r="AY276" s="52">
        <f t="shared" si="287"/>
        <v>841.90010105334898</v>
      </c>
      <c r="AZ276" s="19"/>
      <c r="BA276" s="30"/>
      <c r="BB276" s="53">
        <f t="shared" si="288"/>
        <v>23345.475105328922</v>
      </c>
      <c r="BC276" s="53">
        <f t="shared" si="289"/>
        <v>-1167.273755266446</v>
      </c>
      <c r="BD276" s="53">
        <f t="shared" si="290"/>
        <v>-24.526394538695222</v>
      </c>
      <c r="BE276" s="53">
        <f t="shared" si="309"/>
        <v>-3922.6059407976072</v>
      </c>
      <c r="BF276" s="53">
        <f t="shared" si="291"/>
        <v>18231.069014726174</v>
      </c>
      <c r="BG276" s="53">
        <f t="shared" si="317"/>
        <v>-104.35150334390586</v>
      </c>
      <c r="BH276" s="53">
        <f t="shared" si="318"/>
        <v>1881.3008031528861</v>
      </c>
      <c r="BI276" s="53">
        <f t="shared" si="292"/>
        <v>20008.018314535155</v>
      </c>
    </row>
    <row r="277" spans="1:61" x14ac:dyDescent="0.2">
      <c r="A277" s="19"/>
      <c r="B277" s="19"/>
      <c r="C277" s="19"/>
      <c r="D277" s="21"/>
      <c r="E277" s="55">
        <f t="shared" si="293"/>
        <v>6</v>
      </c>
      <c r="F277" s="27">
        <f t="shared" si="319"/>
        <v>23796.276974686221</v>
      </c>
      <c r="G277" s="27">
        <f t="shared" si="320"/>
        <v>1189.813848734311</v>
      </c>
      <c r="H277" s="28">
        <f t="shared" si="310"/>
        <v>25</v>
      </c>
      <c r="I277" s="27">
        <f t="shared" si="294"/>
        <v>1000000</v>
      </c>
      <c r="J277" s="56">
        <f t="shared" si="276"/>
        <v>0.96899999999999997</v>
      </c>
      <c r="K277" s="52">
        <f t="shared" si="277"/>
        <v>969</v>
      </c>
      <c r="L277" s="56"/>
      <c r="M277" s="96">
        <f t="shared" si="295"/>
        <v>5.0352548648284623</v>
      </c>
      <c r="N277" s="9">
        <v>0</v>
      </c>
      <c r="O277" s="30">
        <f t="shared" si="311"/>
        <v>0.98105578154780892</v>
      </c>
      <c r="P277" s="30">
        <f t="shared" si="296"/>
        <v>4.939865896706694E-3</v>
      </c>
      <c r="Q277" s="30">
        <f t="shared" si="297"/>
        <v>0</v>
      </c>
      <c r="R277" s="30">
        <f t="shared" si="278"/>
        <v>0.97611591565110223</v>
      </c>
      <c r="S277" s="30"/>
      <c r="T277" s="52">
        <f t="shared" si="298"/>
        <v>839.7837490049244</v>
      </c>
      <c r="U277" s="52">
        <f t="shared" si="279"/>
        <v>945.85632226591804</v>
      </c>
      <c r="V277" s="19"/>
      <c r="W277" s="30"/>
      <c r="X277" s="53">
        <f t="shared" si="280"/>
        <v>23227.924688233081</v>
      </c>
      <c r="Y277" s="53">
        <f t="shared" si="281"/>
        <v>-1161.3962344116539</v>
      </c>
      <c r="Z277" s="53">
        <f t="shared" si="282"/>
        <v>-24.402897891277554</v>
      </c>
      <c r="AA277" s="53">
        <f t="shared" si="299"/>
        <v>-4939.865896706694</v>
      </c>
      <c r="AB277" s="53">
        <f t="shared" si="283"/>
        <v>17102.259659223451</v>
      </c>
      <c r="AC277" s="53">
        <f t="shared" si="312"/>
        <v>-107.0010958390758</v>
      </c>
      <c r="AD277" s="53">
        <f t="shared" si="313"/>
        <v>1880.5196694427577</v>
      </c>
      <c r="AE277" s="53">
        <f t="shared" si="284"/>
        <v>18875.778232827131</v>
      </c>
      <c r="AF277" s="19"/>
      <c r="AG277" s="46"/>
      <c r="AH277" s="19"/>
      <c r="AI277" s="55">
        <f t="shared" si="300"/>
        <v>6</v>
      </c>
      <c r="AJ277" s="27">
        <f t="shared" si="314"/>
        <v>23796.276974686221</v>
      </c>
      <c r="AK277" s="27">
        <f t="shared" si="315"/>
        <v>1189.813848734311</v>
      </c>
      <c r="AL277" s="28">
        <f t="shared" si="316"/>
        <v>25</v>
      </c>
      <c r="AM277" s="27">
        <f t="shared" si="301"/>
        <v>1000000</v>
      </c>
      <c r="AN277" s="56">
        <f t="shared" si="302"/>
        <v>0.96899999999999997</v>
      </c>
      <c r="AO277" s="52">
        <f t="shared" si="285"/>
        <v>969</v>
      </c>
      <c r="AP277" s="56"/>
      <c r="AQ277" s="9">
        <f t="shared" si="303"/>
        <v>4.3737432217067571</v>
      </c>
      <c r="AR277" s="9">
        <f t="shared" si="304"/>
        <v>0</v>
      </c>
      <c r="AS277" s="30">
        <f t="shared" si="305"/>
        <v>0.98352815543615535</v>
      </c>
      <c r="AT277" s="30">
        <f t="shared" si="306"/>
        <v>4.3016996031966341E-3</v>
      </c>
      <c r="AU277" s="30">
        <f t="shared" si="307"/>
        <v>0</v>
      </c>
      <c r="AV277" s="30">
        <f t="shared" si="286"/>
        <v>0.97922645583295875</v>
      </c>
      <c r="AW277" s="30"/>
      <c r="AX277" s="52">
        <f t="shared" si="308"/>
        <v>841.90010105334898</v>
      </c>
      <c r="AY277" s="52">
        <f t="shared" si="287"/>
        <v>948.870435702137</v>
      </c>
      <c r="AZ277" s="19"/>
      <c r="BA277" s="30"/>
      <c r="BB277" s="53">
        <f t="shared" si="288"/>
        <v>23227.924688233081</v>
      </c>
      <c r="BC277" s="53">
        <f t="shared" si="289"/>
        <v>-1161.3962344116539</v>
      </c>
      <c r="BD277" s="53">
        <f t="shared" si="290"/>
        <v>-24.402897891277554</v>
      </c>
      <c r="BE277" s="53">
        <f t="shared" si="309"/>
        <v>-4301.6996031966337</v>
      </c>
      <c r="BF277" s="53">
        <f t="shared" si="291"/>
        <v>17740.425952733513</v>
      </c>
      <c r="BG277" s="53">
        <f t="shared" si="317"/>
        <v>-107.0010958390758</v>
      </c>
      <c r="BH277" s="53">
        <f t="shared" si="318"/>
        <v>1880.6934137635062</v>
      </c>
      <c r="BI277" s="53">
        <f t="shared" si="292"/>
        <v>19514.118270657942</v>
      </c>
    </row>
    <row r="278" spans="1:61" x14ac:dyDescent="0.2">
      <c r="A278" s="220" t="s">
        <v>72</v>
      </c>
      <c r="B278" s="220"/>
      <c r="C278" s="59"/>
      <c r="D278" s="21"/>
      <c r="E278" s="55">
        <f t="shared" si="293"/>
        <v>7</v>
      </c>
      <c r="F278" s="27">
        <f t="shared" si="319"/>
        <v>23796.276974686221</v>
      </c>
      <c r="G278" s="27">
        <f t="shared" si="320"/>
        <v>1189.813848734311</v>
      </c>
      <c r="H278" s="28">
        <f t="shared" si="310"/>
        <v>25</v>
      </c>
      <c r="I278" s="27">
        <f t="shared" si="294"/>
        <v>1000000</v>
      </c>
      <c r="J278" s="56">
        <f t="shared" si="276"/>
        <v>1.085</v>
      </c>
      <c r="K278" s="52">
        <f t="shared" si="277"/>
        <v>1085</v>
      </c>
      <c r="L278" s="56"/>
      <c r="M278" s="96">
        <f t="shared" si="295"/>
        <v>5.5481792079796692</v>
      </c>
      <c r="N278" s="9">
        <v>0</v>
      </c>
      <c r="O278" s="30">
        <f t="shared" si="311"/>
        <v>0.97611591565110223</v>
      </c>
      <c r="P278" s="30">
        <f t="shared" si="296"/>
        <v>5.4156660277934823E-3</v>
      </c>
      <c r="Q278" s="30">
        <f t="shared" si="297"/>
        <v>0</v>
      </c>
      <c r="R278" s="30">
        <f t="shared" si="278"/>
        <v>0.9707002496233087</v>
      </c>
      <c r="S278" s="30"/>
      <c r="T278" s="52">
        <f t="shared" si="298"/>
        <v>945.85632226591804</v>
      </c>
      <c r="U278" s="52">
        <f t="shared" si="279"/>
        <v>1053.20977084129</v>
      </c>
      <c r="V278" s="19"/>
      <c r="W278" s="30"/>
      <c r="X278" s="53">
        <f t="shared" si="280"/>
        <v>23099.051999433308</v>
      </c>
      <c r="Y278" s="53">
        <f t="shared" si="281"/>
        <v>-1154.9525999716654</v>
      </c>
      <c r="Z278" s="53">
        <f t="shared" si="282"/>
        <v>-24.267506240582719</v>
      </c>
      <c r="AA278" s="53">
        <f t="shared" si="299"/>
        <v>-5415.6660277934825</v>
      </c>
      <c r="AB278" s="53">
        <f t="shared" si="283"/>
        <v>16504.165865427578</v>
      </c>
      <c r="AC278" s="53">
        <f t="shared" si="312"/>
        <v>-108.44271616161905</v>
      </c>
      <c r="AD278" s="53">
        <f t="shared" si="313"/>
        <v>1879.1768655834205</v>
      </c>
      <c r="AE278" s="53">
        <f t="shared" si="284"/>
        <v>18274.90001484938</v>
      </c>
      <c r="AF278" s="19"/>
      <c r="AG278" s="46"/>
      <c r="AH278" s="19"/>
      <c r="AI278" s="55">
        <f t="shared" si="300"/>
        <v>7</v>
      </c>
      <c r="AJ278" s="27">
        <f t="shared" si="314"/>
        <v>23796.276974686221</v>
      </c>
      <c r="AK278" s="27">
        <f t="shared" si="315"/>
        <v>1189.813848734311</v>
      </c>
      <c r="AL278" s="28">
        <f t="shared" si="316"/>
        <v>25</v>
      </c>
      <c r="AM278" s="27">
        <f t="shared" si="301"/>
        <v>1000000</v>
      </c>
      <c r="AN278" s="56">
        <f t="shared" si="302"/>
        <v>1.085</v>
      </c>
      <c r="AO278" s="52">
        <f t="shared" si="285"/>
        <v>1085</v>
      </c>
      <c r="AP278" s="56"/>
      <c r="AQ278" s="9">
        <f t="shared" si="303"/>
        <v>4.8192816163521313</v>
      </c>
      <c r="AR278" s="9">
        <f t="shared" si="304"/>
        <v>0</v>
      </c>
      <c r="AS278" s="30">
        <f t="shared" si="305"/>
        <v>0.97922645583295875</v>
      </c>
      <c r="AT278" s="30">
        <f t="shared" si="306"/>
        <v>4.7191680568414301E-3</v>
      </c>
      <c r="AU278" s="30">
        <f t="shared" si="307"/>
        <v>0</v>
      </c>
      <c r="AV278" s="30">
        <f t="shared" si="286"/>
        <v>0.97450728777611728</v>
      </c>
      <c r="AW278" s="30"/>
      <c r="AX278" s="52">
        <f t="shared" si="308"/>
        <v>948.870435702137</v>
      </c>
      <c r="AY278" s="52">
        <f t="shared" si="287"/>
        <v>1057.3404072370872</v>
      </c>
      <c r="AZ278" s="19"/>
      <c r="BA278" s="30"/>
      <c r="BB278" s="53">
        <f t="shared" si="288"/>
        <v>23099.051999433308</v>
      </c>
      <c r="BC278" s="53">
        <f t="shared" si="289"/>
        <v>-1154.9525999716654</v>
      </c>
      <c r="BD278" s="53">
        <f t="shared" si="290"/>
        <v>-24.267506240582719</v>
      </c>
      <c r="BE278" s="53">
        <f t="shared" si="309"/>
        <v>-4719.1680568414304</v>
      </c>
      <c r="BF278" s="53">
        <f t="shared" si="291"/>
        <v>17200.66383637963</v>
      </c>
      <c r="BG278" s="53">
        <f t="shared" si="317"/>
        <v>-108.44271616161905</v>
      </c>
      <c r="BH278" s="53">
        <f t="shared" si="318"/>
        <v>1879.4243126431022</v>
      </c>
      <c r="BI278" s="53">
        <f t="shared" si="292"/>
        <v>18971.645432861114</v>
      </c>
    </row>
    <row r="279" spans="1:61" x14ac:dyDescent="0.2">
      <c r="A279" s="37" t="s">
        <v>8</v>
      </c>
      <c r="B279" s="37" t="s">
        <v>73</v>
      </c>
      <c r="C279" s="59"/>
      <c r="D279" s="21"/>
      <c r="E279" s="55">
        <f t="shared" si="293"/>
        <v>8</v>
      </c>
      <c r="F279" s="27">
        <f t="shared" si="319"/>
        <v>23796.276974686221</v>
      </c>
      <c r="G279" s="27">
        <f t="shared" si="320"/>
        <v>1189.813848734311</v>
      </c>
      <c r="H279" s="28">
        <f t="shared" si="310"/>
        <v>25</v>
      </c>
      <c r="I279" s="27">
        <f t="shared" si="294"/>
        <v>1000000</v>
      </c>
      <c r="J279" s="56">
        <f t="shared" si="276"/>
        <v>1.206</v>
      </c>
      <c r="K279" s="52">
        <f t="shared" si="277"/>
        <v>1206</v>
      </c>
      <c r="L279" s="56"/>
      <c r="M279" s="96">
        <f t="shared" si="295"/>
        <v>6.1076584218043202</v>
      </c>
      <c r="N279" s="9">
        <v>0</v>
      </c>
      <c r="O279" s="30">
        <f t="shared" si="311"/>
        <v>0.9707002496233087</v>
      </c>
      <c r="P279" s="30">
        <f t="shared" si="296"/>
        <v>5.9287055546593578E-3</v>
      </c>
      <c r="Q279" s="30">
        <f t="shared" si="297"/>
        <v>0</v>
      </c>
      <c r="R279" s="30">
        <f t="shared" si="278"/>
        <v>0.96477154406864929</v>
      </c>
      <c r="S279" s="30"/>
      <c r="T279" s="52">
        <f t="shared" si="298"/>
        <v>1053.20977084129</v>
      </c>
      <c r="U279" s="52">
        <f t="shared" si="279"/>
        <v>1163.5144821467911</v>
      </c>
      <c r="V279" s="19"/>
      <c r="W279" s="30"/>
      <c r="X279" s="53">
        <f t="shared" si="280"/>
        <v>22957.970879953271</v>
      </c>
      <c r="Y279" s="53">
        <f t="shared" si="281"/>
        <v>-1147.8985439976636</v>
      </c>
      <c r="Z279" s="53">
        <f t="shared" si="282"/>
        <v>-24.119288601716232</v>
      </c>
      <c r="AA279" s="53">
        <f t="shared" si="299"/>
        <v>-5928.7055546593574</v>
      </c>
      <c r="AB279" s="53">
        <f t="shared" si="283"/>
        <v>15857.247492694532</v>
      </c>
      <c r="AC279" s="53">
        <f t="shared" si="312"/>
        <v>-111.57873256426431</v>
      </c>
      <c r="AD279" s="53">
        <f t="shared" si="313"/>
        <v>1876.987064925501</v>
      </c>
      <c r="AE279" s="53">
        <f t="shared" si="284"/>
        <v>17622.655825055768</v>
      </c>
      <c r="AF279" s="19"/>
      <c r="AG279" s="46"/>
      <c r="AH279" s="19"/>
      <c r="AI279" s="55">
        <f t="shared" si="300"/>
        <v>8</v>
      </c>
      <c r="AJ279" s="27">
        <f t="shared" si="314"/>
        <v>23796.276974686221</v>
      </c>
      <c r="AK279" s="27">
        <f t="shared" si="315"/>
        <v>1189.813848734311</v>
      </c>
      <c r="AL279" s="28">
        <f t="shared" si="316"/>
        <v>25</v>
      </c>
      <c r="AM279" s="27">
        <f t="shared" si="301"/>
        <v>1000000</v>
      </c>
      <c r="AN279" s="56">
        <f t="shared" si="302"/>
        <v>1.206</v>
      </c>
      <c r="AO279" s="52">
        <f t="shared" si="285"/>
        <v>1206</v>
      </c>
      <c r="AP279" s="56"/>
      <c r="AQ279" s="9">
        <f t="shared" si="303"/>
        <v>5.3052586889813549</v>
      </c>
      <c r="AR279" s="9">
        <f t="shared" si="304"/>
        <v>0</v>
      </c>
      <c r="AS279" s="30">
        <f t="shared" si="305"/>
        <v>0.97450728777611728</v>
      </c>
      <c r="AT279" s="30">
        <f t="shared" si="306"/>
        <v>5.1700132559498995E-3</v>
      </c>
      <c r="AU279" s="30">
        <f t="shared" si="307"/>
        <v>0</v>
      </c>
      <c r="AV279" s="30">
        <f t="shared" si="286"/>
        <v>0.96933727452016738</v>
      </c>
      <c r="AW279" s="30"/>
      <c r="AX279" s="52">
        <f t="shared" si="308"/>
        <v>1057.3404072370872</v>
      </c>
      <c r="AY279" s="52">
        <f t="shared" si="287"/>
        <v>1169.0207530713219</v>
      </c>
      <c r="AZ279" s="19"/>
      <c r="BA279" s="30"/>
      <c r="BB279" s="53">
        <f t="shared" si="288"/>
        <v>22957.970879953271</v>
      </c>
      <c r="BC279" s="53">
        <f t="shared" si="289"/>
        <v>-1147.8985439976636</v>
      </c>
      <c r="BD279" s="53">
        <f t="shared" si="290"/>
        <v>-24.119288601716232</v>
      </c>
      <c r="BE279" s="53">
        <f t="shared" si="309"/>
        <v>-5170.0132559498998</v>
      </c>
      <c r="BF279" s="53">
        <f t="shared" si="291"/>
        <v>16615.939791403991</v>
      </c>
      <c r="BG279" s="53">
        <f t="shared" si="317"/>
        <v>-111.57873256426431</v>
      </c>
      <c r="BH279" s="53">
        <f t="shared" si="318"/>
        <v>1877.3261742033644</v>
      </c>
      <c r="BI279" s="53">
        <f t="shared" si="292"/>
        <v>18381.687233043092</v>
      </c>
    </row>
    <row r="280" spans="1:61" x14ac:dyDescent="0.2">
      <c r="A280" s="21">
        <v>1</v>
      </c>
      <c r="B280" s="59">
        <f>B195</f>
        <v>0.8</v>
      </c>
      <c r="C280" s="19"/>
      <c r="D280" s="21"/>
      <c r="E280" s="55">
        <f t="shared" si="293"/>
        <v>9</v>
      </c>
      <c r="F280" s="27">
        <f t="shared" si="319"/>
        <v>23796.276974686221</v>
      </c>
      <c r="G280" s="27">
        <f t="shared" si="320"/>
        <v>1189.813848734311</v>
      </c>
      <c r="H280" s="28">
        <f t="shared" si="310"/>
        <v>25</v>
      </c>
      <c r="I280" s="27">
        <f t="shared" si="294"/>
        <v>1000000</v>
      </c>
      <c r="J280" s="56">
        <f t="shared" si="276"/>
        <v>1.331</v>
      </c>
      <c r="K280" s="52">
        <f t="shared" si="277"/>
        <v>1331</v>
      </c>
      <c r="L280" s="56"/>
      <c r="M280" s="96">
        <f t="shared" si="295"/>
        <v>6.7171775808640408</v>
      </c>
      <c r="N280" s="9">
        <v>0</v>
      </c>
      <c r="O280" s="30">
        <f t="shared" si="311"/>
        <v>0.96477154406864929</v>
      </c>
      <c r="P280" s="30">
        <f t="shared" si="296"/>
        <v>6.480541786473515E-3</v>
      </c>
      <c r="Q280" s="30">
        <f t="shared" si="297"/>
        <v>0</v>
      </c>
      <c r="R280" s="30">
        <f t="shared" si="278"/>
        <v>0.95829100228217579</v>
      </c>
      <c r="S280" s="30"/>
      <c r="T280" s="52">
        <f t="shared" si="298"/>
        <v>1163.5144821467911</v>
      </c>
      <c r="U280" s="52">
        <f t="shared" si="279"/>
        <v>1275.485324037576</v>
      </c>
      <c r="V280" s="19"/>
      <c r="W280" s="30"/>
      <c r="X280" s="53">
        <f t="shared" si="280"/>
        <v>22803.75811265632</v>
      </c>
      <c r="Y280" s="53">
        <f t="shared" si="281"/>
        <v>-1140.187905632816</v>
      </c>
      <c r="Z280" s="53">
        <f t="shared" si="282"/>
        <v>-23.957275057054396</v>
      </c>
      <c r="AA280" s="53">
        <f t="shared" si="299"/>
        <v>-6480.5417864735155</v>
      </c>
      <c r="AB280" s="53">
        <f t="shared" si="283"/>
        <v>15159.071145492935</v>
      </c>
      <c r="AC280" s="53">
        <f t="shared" si="312"/>
        <v>-113.44642410966199</v>
      </c>
      <c r="AD280" s="53">
        <f t="shared" si="313"/>
        <v>1874.0153968880134</v>
      </c>
      <c r="AE280" s="53">
        <f t="shared" si="284"/>
        <v>16919.640118271287</v>
      </c>
      <c r="AF280" s="19"/>
      <c r="AG280" s="46"/>
      <c r="AH280" s="19"/>
      <c r="AI280" s="55">
        <f t="shared" si="300"/>
        <v>9</v>
      </c>
      <c r="AJ280" s="27">
        <f t="shared" si="314"/>
        <v>23796.276974686221</v>
      </c>
      <c r="AK280" s="27">
        <f t="shared" si="315"/>
        <v>1189.813848734311</v>
      </c>
      <c r="AL280" s="28">
        <f t="shared" si="316"/>
        <v>25</v>
      </c>
      <c r="AM280" s="27">
        <f t="shared" si="301"/>
        <v>1000000</v>
      </c>
      <c r="AN280" s="56">
        <f t="shared" si="302"/>
        <v>1.331</v>
      </c>
      <c r="AO280" s="52">
        <f t="shared" si="285"/>
        <v>1331</v>
      </c>
      <c r="AP280" s="56"/>
      <c r="AQ280" s="9">
        <f t="shared" si="303"/>
        <v>5.8347016590004452</v>
      </c>
      <c r="AR280" s="9">
        <f t="shared" si="304"/>
        <v>0</v>
      </c>
      <c r="AS280" s="30">
        <f t="shared" si="305"/>
        <v>0.96933727452016738</v>
      </c>
      <c r="AT280" s="30">
        <f t="shared" si="306"/>
        <v>5.6557938037737907E-3</v>
      </c>
      <c r="AU280" s="30">
        <f t="shared" si="307"/>
        <v>0</v>
      </c>
      <c r="AV280" s="30">
        <f t="shared" si="286"/>
        <v>0.96368148071639359</v>
      </c>
      <c r="AW280" s="30"/>
      <c r="AX280" s="52">
        <f t="shared" si="308"/>
        <v>1169.0207530713219</v>
      </c>
      <c r="AY280" s="52">
        <f t="shared" si="287"/>
        <v>1282.6600508335198</v>
      </c>
      <c r="AZ280" s="19"/>
      <c r="BA280" s="30"/>
      <c r="BB280" s="53">
        <f t="shared" si="288"/>
        <v>22803.75811265632</v>
      </c>
      <c r="BC280" s="53">
        <f t="shared" si="289"/>
        <v>-1140.187905632816</v>
      </c>
      <c r="BD280" s="53">
        <f t="shared" si="290"/>
        <v>-23.957275057054396</v>
      </c>
      <c r="BE280" s="53">
        <f t="shared" si="309"/>
        <v>-5655.7938037737904</v>
      </c>
      <c r="BF280" s="53">
        <f t="shared" si="291"/>
        <v>15983.819128192659</v>
      </c>
      <c r="BG280" s="53">
        <f t="shared" si="317"/>
        <v>-113.44642410966199</v>
      </c>
      <c r="BH280" s="53">
        <f t="shared" si="318"/>
        <v>1874.4674404420859</v>
      </c>
      <c r="BI280" s="53">
        <f t="shared" si="292"/>
        <v>17744.840144525086</v>
      </c>
    </row>
    <row r="281" spans="1:61" x14ac:dyDescent="0.2">
      <c r="A281" s="39" t="s">
        <v>74</v>
      </c>
      <c r="B281" s="59">
        <f>B196</f>
        <v>0.05</v>
      </c>
      <c r="C281" s="19"/>
      <c r="D281" s="21"/>
      <c r="E281" s="55">
        <f t="shared" si="293"/>
        <v>10</v>
      </c>
      <c r="F281" s="27">
        <f t="shared" si="319"/>
        <v>23796.276974686221</v>
      </c>
      <c r="G281" s="27">
        <f t="shared" si="320"/>
        <v>1189.813848734311</v>
      </c>
      <c r="H281" s="28">
        <f t="shared" ref="H281:H344" si="321">$B$31</f>
        <v>25</v>
      </c>
      <c r="I281" s="27">
        <f t="shared" si="294"/>
        <v>1000000</v>
      </c>
      <c r="J281" s="56">
        <f t="shared" si="276"/>
        <v>1.46</v>
      </c>
      <c r="K281" s="52">
        <f t="shared" si="277"/>
        <v>1460</v>
      </c>
      <c r="L281" s="56"/>
      <c r="M281" s="96">
        <f t="shared" si="295"/>
        <v>7.3785880403303681</v>
      </c>
      <c r="N281" s="9">
        <v>0</v>
      </c>
      <c r="O281" s="30">
        <f t="shared" si="311"/>
        <v>0.95829100228217579</v>
      </c>
      <c r="P281" s="30">
        <f t="shared" si="296"/>
        <v>7.0708345285954641E-3</v>
      </c>
      <c r="Q281" s="30">
        <f t="shared" si="297"/>
        <v>0</v>
      </c>
      <c r="R281" s="30">
        <f t="shared" si="278"/>
        <v>0.95122016775358031</v>
      </c>
      <c r="S281" s="30"/>
      <c r="T281" s="52">
        <f t="shared" si="298"/>
        <v>1275.485324037576</v>
      </c>
      <c r="U281" s="52">
        <f t="shared" si="279"/>
        <v>1388.7814449202272</v>
      </c>
      <c r="V281" s="19"/>
      <c r="W281" s="30"/>
      <c r="X281" s="53">
        <f t="shared" si="280"/>
        <v>22635.49857577169</v>
      </c>
      <c r="Y281" s="53">
        <f t="shared" si="281"/>
        <v>-1131.7749287885845</v>
      </c>
      <c r="Z281" s="53">
        <f t="shared" si="282"/>
        <v>-23.780504193839509</v>
      </c>
      <c r="AA281" s="53">
        <f t="shared" si="299"/>
        <v>-7070.8345285954638</v>
      </c>
      <c r="AB281" s="53">
        <f t="shared" si="283"/>
        <v>14409.108614193799</v>
      </c>
      <c r="AC281" s="53">
        <f t="shared" si="312"/>
        <v>-114.99393817660453</v>
      </c>
      <c r="AD281" s="53">
        <f t="shared" si="313"/>
        <v>1870.0849855292638</v>
      </c>
      <c r="AE281" s="53">
        <f t="shared" si="284"/>
        <v>16164.199661546458</v>
      </c>
      <c r="AF281" s="19"/>
      <c r="AG281" s="46"/>
      <c r="AH281" s="19"/>
      <c r="AI281" s="55">
        <f t="shared" si="300"/>
        <v>10</v>
      </c>
      <c r="AJ281" s="27">
        <f t="shared" si="314"/>
        <v>23796.276974686221</v>
      </c>
      <c r="AK281" s="27">
        <f t="shared" si="315"/>
        <v>1189.813848734311</v>
      </c>
      <c r="AL281" s="28">
        <f t="shared" si="316"/>
        <v>25</v>
      </c>
      <c r="AM281" s="27">
        <f t="shared" si="301"/>
        <v>1000000</v>
      </c>
      <c r="AN281" s="56">
        <f t="shared" si="302"/>
        <v>1.46</v>
      </c>
      <c r="AO281" s="52">
        <f t="shared" si="285"/>
        <v>1460</v>
      </c>
      <c r="AP281" s="56"/>
      <c r="AQ281" s="9">
        <f t="shared" si="303"/>
        <v>6.4092186579439243</v>
      </c>
      <c r="AR281" s="9">
        <f t="shared" si="304"/>
        <v>0</v>
      </c>
      <c r="AS281" s="30">
        <f t="shared" si="305"/>
        <v>0.96368148071639359</v>
      </c>
      <c r="AT281" s="30">
        <f t="shared" si="306"/>
        <v>6.1764453265225382E-3</v>
      </c>
      <c r="AU281" s="30">
        <f t="shared" si="307"/>
        <v>0</v>
      </c>
      <c r="AV281" s="30">
        <f t="shared" si="286"/>
        <v>0.95750503538987108</v>
      </c>
      <c r="AW281" s="30"/>
      <c r="AX281" s="52">
        <f t="shared" si="308"/>
        <v>1282.6600508335198</v>
      </c>
      <c r="AY281" s="52">
        <f t="shared" si="287"/>
        <v>1397.9573516692117</v>
      </c>
      <c r="AZ281" s="19"/>
      <c r="BA281" s="30"/>
      <c r="BB281" s="53">
        <f t="shared" si="288"/>
        <v>22635.49857577169</v>
      </c>
      <c r="BC281" s="53">
        <f t="shared" si="289"/>
        <v>-1131.7749287885845</v>
      </c>
      <c r="BD281" s="53">
        <f t="shared" si="290"/>
        <v>-23.780504193839509</v>
      </c>
      <c r="BE281" s="53">
        <f t="shared" si="309"/>
        <v>-6176.4453265225384</v>
      </c>
      <c r="BF281" s="53">
        <f t="shared" si="291"/>
        <v>15303.497816266725</v>
      </c>
      <c r="BG281" s="53">
        <f t="shared" si="317"/>
        <v>-114.99393817660453</v>
      </c>
      <c r="BH281" s="53">
        <f t="shared" si="318"/>
        <v>1870.6740028596478</v>
      </c>
      <c r="BI281" s="53">
        <f t="shared" si="292"/>
        <v>17059.177880949766</v>
      </c>
    </row>
    <row r="282" spans="1:61" x14ac:dyDescent="0.2">
      <c r="A282" s="19"/>
      <c r="B282" s="19"/>
      <c r="C282" s="19"/>
      <c r="D282" s="21"/>
      <c r="E282" s="55">
        <f t="shared" si="293"/>
        <v>11</v>
      </c>
      <c r="F282" s="27">
        <f t="shared" si="319"/>
        <v>23796.276974686221</v>
      </c>
      <c r="G282" s="27">
        <f t="shared" si="320"/>
        <v>1189.813848734311</v>
      </c>
      <c r="H282" s="28">
        <f t="shared" si="321"/>
        <v>25</v>
      </c>
      <c r="I282" s="27">
        <f t="shared" si="294"/>
        <v>1000000</v>
      </c>
      <c r="J282" s="56">
        <f t="shared" si="276"/>
        <v>1.5940000000000001</v>
      </c>
      <c r="K282" s="52">
        <f t="shared" si="277"/>
        <v>1594</v>
      </c>
      <c r="L282" s="28"/>
      <c r="M282" s="96">
        <f t="shared" si="295"/>
        <v>8.0967593767471424</v>
      </c>
      <c r="N282" s="9">
        <v>0</v>
      </c>
      <c r="O282" s="30">
        <f t="shared" si="311"/>
        <v>0.95122016775358031</v>
      </c>
      <c r="P282" s="30">
        <f t="shared" si="296"/>
        <v>7.7018008126097911E-3</v>
      </c>
      <c r="Q282" s="30">
        <f t="shared" si="297"/>
        <v>0</v>
      </c>
      <c r="R282" s="30">
        <f t="shared" si="278"/>
        <v>0.94351836694097058</v>
      </c>
      <c r="S282" s="28"/>
      <c r="T282" s="52">
        <f t="shared" si="298"/>
        <v>1388.7814449202272</v>
      </c>
      <c r="U282" s="52">
        <f t="shared" si="279"/>
        <v>1503.9682769039071</v>
      </c>
      <c r="V282" s="19"/>
      <c r="W282" s="28"/>
      <c r="X282" s="53">
        <f t="shared" si="280"/>
        <v>22452.224390430962</v>
      </c>
      <c r="Y282" s="53">
        <f t="shared" si="281"/>
        <v>-1122.611219521548</v>
      </c>
      <c r="Z282" s="53">
        <f t="shared" si="282"/>
        <v>-23.587959173524265</v>
      </c>
      <c r="AA282" s="53">
        <f t="shared" si="299"/>
        <v>-7701.8008126097911</v>
      </c>
      <c r="AB282" s="53">
        <f t="shared" si="283"/>
        <v>13604.224399126098</v>
      </c>
      <c r="AC282" s="53">
        <f t="shared" si="312"/>
        <v>-117.14008406723032</v>
      </c>
      <c r="AD282" s="53">
        <f t="shared" si="313"/>
        <v>1865.0923620939159</v>
      </c>
      <c r="AE282" s="53">
        <f t="shared" si="284"/>
        <v>15352.176677152784</v>
      </c>
      <c r="AF282" s="19"/>
      <c r="AG282" s="46"/>
      <c r="AH282" s="19"/>
      <c r="AI282" s="55">
        <f t="shared" si="300"/>
        <v>11</v>
      </c>
      <c r="AJ282" s="27">
        <f t="shared" si="314"/>
        <v>23796.276974686221</v>
      </c>
      <c r="AK282" s="27">
        <f t="shared" si="315"/>
        <v>1189.813848734311</v>
      </c>
      <c r="AL282" s="28">
        <f t="shared" si="316"/>
        <v>25</v>
      </c>
      <c r="AM282" s="27">
        <f t="shared" si="301"/>
        <v>1000000</v>
      </c>
      <c r="AN282" s="56">
        <f t="shared" si="302"/>
        <v>1.5940000000000001</v>
      </c>
      <c r="AO282" s="52">
        <f t="shared" si="285"/>
        <v>1594</v>
      </c>
      <c r="AP282" s="28"/>
      <c r="AQ282" s="9">
        <f t="shared" si="303"/>
        <v>7.0330395168676088</v>
      </c>
      <c r="AR282" s="9">
        <f t="shared" si="304"/>
        <v>0</v>
      </c>
      <c r="AS282" s="30">
        <f t="shared" si="305"/>
        <v>0.95750503538987108</v>
      </c>
      <c r="AT282" s="30">
        <f t="shared" si="306"/>
        <v>6.7341707514966811E-3</v>
      </c>
      <c r="AU282" s="30">
        <f t="shared" si="307"/>
        <v>0</v>
      </c>
      <c r="AV282" s="30">
        <f t="shared" si="286"/>
        <v>0.95077086463837446</v>
      </c>
      <c r="AW282" s="28"/>
      <c r="AX282" s="52">
        <f t="shared" si="308"/>
        <v>1397.9573516692117</v>
      </c>
      <c r="AY282" s="52">
        <f t="shared" si="287"/>
        <v>1515.5287582335689</v>
      </c>
      <c r="AZ282" s="19"/>
      <c r="BA282" s="28"/>
      <c r="BB282" s="53">
        <f t="shared" si="288"/>
        <v>22452.224390430962</v>
      </c>
      <c r="BC282" s="53">
        <f t="shared" si="289"/>
        <v>-1122.611219521548</v>
      </c>
      <c r="BD282" s="53">
        <f t="shared" si="290"/>
        <v>-23.587959173524265</v>
      </c>
      <c r="BE282" s="53">
        <f t="shared" si="309"/>
        <v>-6734.1707514966811</v>
      </c>
      <c r="BF282" s="53">
        <f t="shared" si="291"/>
        <v>14571.85446023921</v>
      </c>
      <c r="BG282" s="53">
        <f t="shared" si="317"/>
        <v>-117.14008406723032</v>
      </c>
      <c r="BH282" s="53">
        <f t="shared" si="318"/>
        <v>1865.8456685613055</v>
      </c>
      <c r="BI282" s="53">
        <f t="shared" si="292"/>
        <v>16320.560044733285</v>
      </c>
    </row>
    <row r="283" spans="1:61" x14ac:dyDescent="0.2">
      <c r="A283" s="220" t="s">
        <v>75</v>
      </c>
      <c r="B283" s="220"/>
      <c r="C283" s="19"/>
      <c r="D283" s="21"/>
      <c r="E283" s="55">
        <f t="shared" si="293"/>
        <v>12</v>
      </c>
      <c r="F283" s="27">
        <f t="shared" si="319"/>
        <v>23796.276974686221</v>
      </c>
      <c r="G283" s="27">
        <f t="shared" si="320"/>
        <v>1189.813848734311</v>
      </c>
      <c r="H283" s="28">
        <f t="shared" si="321"/>
        <v>25</v>
      </c>
      <c r="I283" s="27">
        <f t="shared" si="294"/>
        <v>1000000</v>
      </c>
      <c r="J283" s="56">
        <f t="shared" si="276"/>
        <v>1.7330000000000001</v>
      </c>
      <c r="K283" s="52">
        <f t="shared" si="277"/>
        <v>1733</v>
      </c>
      <c r="L283" s="28"/>
      <c r="M283" s="96">
        <f t="shared" si="295"/>
        <v>8.8814451469123252</v>
      </c>
      <c r="N283" s="9">
        <v>0</v>
      </c>
      <c r="O283" s="30">
        <f t="shared" si="311"/>
        <v>0.94351836694097058</v>
      </c>
      <c r="P283" s="30">
        <f t="shared" si="296"/>
        <v>8.3798066210905246E-3</v>
      </c>
      <c r="Q283" s="30">
        <f t="shared" si="297"/>
        <v>0</v>
      </c>
      <c r="R283" s="30">
        <f t="shared" si="278"/>
        <v>0.93513856031988007</v>
      </c>
      <c r="S283" s="28"/>
      <c r="T283" s="52">
        <f t="shared" si="298"/>
        <v>1503.9682769039071</v>
      </c>
      <c r="U283" s="52">
        <f t="shared" si="279"/>
        <v>1620.5951250343521</v>
      </c>
      <c r="V283" s="19"/>
      <c r="W283" s="19"/>
      <c r="X283" s="53">
        <f t="shared" si="280"/>
        <v>22252.816191081183</v>
      </c>
      <c r="Y283" s="53">
        <f t="shared" si="281"/>
        <v>-1112.6408095540592</v>
      </c>
      <c r="Z283" s="53">
        <f t="shared" si="282"/>
        <v>-23.378464007997003</v>
      </c>
      <c r="AA283" s="53">
        <f t="shared" si="299"/>
        <v>-8379.8066210905254</v>
      </c>
      <c r="AB283" s="53">
        <f t="shared" si="283"/>
        <v>12736.990296428599</v>
      </c>
      <c r="AC283" s="53">
        <f t="shared" si="312"/>
        <v>-118.87238250949505</v>
      </c>
      <c r="AD283" s="53">
        <f t="shared" si="313"/>
        <v>1858.9966455671054</v>
      </c>
      <c r="AE283" s="53">
        <f t="shared" si="284"/>
        <v>14477.11455948621</v>
      </c>
      <c r="AF283" s="19"/>
      <c r="AG283" s="46"/>
      <c r="AH283" s="19"/>
      <c r="AI283" s="55">
        <f t="shared" si="300"/>
        <v>12</v>
      </c>
      <c r="AJ283" s="27">
        <f t="shared" si="314"/>
        <v>23796.276974686221</v>
      </c>
      <c r="AK283" s="27">
        <f t="shared" si="315"/>
        <v>1189.813848734311</v>
      </c>
      <c r="AL283" s="28">
        <f t="shared" si="316"/>
        <v>25</v>
      </c>
      <c r="AM283" s="27">
        <f t="shared" si="301"/>
        <v>1000000</v>
      </c>
      <c r="AN283" s="56">
        <f t="shared" si="302"/>
        <v>1.7330000000000001</v>
      </c>
      <c r="AO283" s="52">
        <f t="shared" si="285"/>
        <v>1733</v>
      </c>
      <c r="AP283" s="28"/>
      <c r="AQ283" s="9">
        <f t="shared" si="303"/>
        <v>7.71463640929157</v>
      </c>
      <c r="AR283" s="9">
        <f t="shared" si="304"/>
        <v>0</v>
      </c>
      <c r="AS283" s="30">
        <f t="shared" si="305"/>
        <v>0.95077086463837446</v>
      </c>
      <c r="AT283" s="30">
        <f t="shared" si="306"/>
        <v>7.3348515292328302E-3</v>
      </c>
      <c r="AU283" s="30">
        <f t="shared" si="307"/>
        <v>0</v>
      </c>
      <c r="AV283" s="30">
        <f t="shared" si="286"/>
        <v>0.9434360131091416</v>
      </c>
      <c r="AW283" s="28"/>
      <c r="AX283" s="52">
        <f t="shared" si="308"/>
        <v>1515.5287582335689</v>
      </c>
      <c r="AY283" s="52">
        <f t="shared" si="287"/>
        <v>1634.9746107181425</v>
      </c>
      <c r="AZ283" s="19"/>
      <c r="BA283" s="19"/>
      <c r="BB283" s="53">
        <f t="shared" si="288"/>
        <v>22252.816191081183</v>
      </c>
      <c r="BC283" s="53">
        <f t="shared" si="289"/>
        <v>-1112.6408095540592</v>
      </c>
      <c r="BD283" s="53">
        <f t="shared" si="290"/>
        <v>-23.378464007997003</v>
      </c>
      <c r="BE283" s="53">
        <f t="shared" si="309"/>
        <v>-7334.8515292328302</v>
      </c>
      <c r="BF283" s="53">
        <f t="shared" si="291"/>
        <v>13781.945388286294</v>
      </c>
      <c r="BG283" s="53">
        <f t="shared" si="317"/>
        <v>-118.87238250949505</v>
      </c>
      <c r="BH283" s="53">
        <f t="shared" si="318"/>
        <v>1859.9457163881161</v>
      </c>
      <c r="BI283" s="53">
        <f t="shared" si="292"/>
        <v>15523.018722164916</v>
      </c>
    </row>
    <row r="284" spans="1:61" x14ac:dyDescent="0.2">
      <c r="A284" s="37" t="s">
        <v>8</v>
      </c>
      <c r="B284" s="37" t="s">
        <v>76</v>
      </c>
      <c r="C284" s="37" t="s">
        <v>77</v>
      </c>
      <c r="D284" s="21"/>
      <c r="E284" s="55">
        <f t="shared" si="293"/>
        <v>13</v>
      </c>
      <c r="F284" s="27">
        <f t="shared" si="319"/>
        <v>23796.276974686221</v>
      </c>
      <c r="G284" s="27">
        <f t="shared" si="320"/>
        <v>1189.813848734311</v>
      </c>
      <c r="H284" s="28">
        <f t="shared" si="321"/>
        <v>25</v>
      </c>
      <c r="I284" s="27">
        <f t="shared" si="294"/>
        <v>1000000</v>
      </c>
      <c r="J284" s="56">
        <f t="shared" si="276"/>
        <v>1.8759999999999999</v>
      </c>
      <c r="K284" s="52">
        <f t="shared" si="277"/>
        <v>1876</v>
      </c>
      <c r="L284" s="28"/>
      <c r="M284" s="96">
        <f t="shared" si="295"/>
        <v>9.7383085751715388</v>
      </c>
      <c r="N284" s="9">
        <v>0</v>
      </c>
      <c r="O284" s="30">
        <f t="shared" si="311"/>
        <v>0.93513856031988007</v>
      </c>
      <c r="P284" s="30">
        <f t="shared" si="296"/>
        <v>9.1066678609366559E-3</v>
      </c>
      <c r="Q284" s="30">
        <f t="shared" si="297"/>
        <v>0</v>
      </c>
      <c r="R284" s="30">
        <f t="shared" si="278"/>
        <v>0.92603189245894346</v>
      </c>
      <c r="S284" s="28"/>
      <c r="T284" s="52">
        <f t="shared" si="298"/>
        <v>1620.5951250343521</v>
      </c>
      <c r="U284" s="52">
        <f t="shared" si="279"/>
        <v>1737.2358302529778</v>
      </c>
      <c r="V284" s="19"/>
      <c r="W284" s="19"/>
      <c r="X284" s="53">
        <f t="shared" si="280"/>
        <v>22036.111400345864</v>
      </c>
      <c r="Y284" s="53">
        <f t="shared" si="281"/>
        <v>-1101.8055700172931</v>
      </c>
      <c r="Z284" s="53">
        <f t="shared" si="282"/>
        <v>-23.150797311473585</v>
      </c>
      <c r="AA284" s="53">
        <f t="shared" si="299"/>
        <v>-9106.6678609366554</v>
      </c>
      <c r="AB284" s="53">
        <f t="shared" si="283"/>
        <v>11804.487172080442</v>
      </c>
      <c r="AC284" s="53">
        <f t="shared" si="312"/>
        <v>-119.20260925139291</v>
      </c>
      <c r="AD284" s="53">
        <f t="shared" si="313"/>
        <v>1851.6701646832423</v>
      </c>
      <c r="AE284" s="53">
        <f t="shared" si="284"/>
        <v>13536.954727512291</v>
      </c>
      <c r="AF284" s="19"/>
      <c r="AG284" s="46"/>
      <c r="AH284" s="19"/>
      <c r="AI284" s="55">
        <f t="shared" si="300"/>
        <v>13</v>
      </c>
      <c r="AJ284" s="27">
        <f t="shared" si="314"/>
        <v>23796.276974686221</v>
      </c>
      <c r="AK284" s="27">
        <f t="shared" si="315"/>
        <v>1189.813848734311</v>
      </c>
      <c r="AL284" s="28">
        <f t="shared" si="316"/>
        <v>25</v>
      </c>
      <c r="AM284" s="27">
        <f t="shared" si="301"/>
        <v>1000000</v>
      </c>
      <c r="AN284" s="56">
        <f t="shared" si="302"/>
        <v>1.8759999999999999</v>
      </c>
      <c r="AO284" s="52">
        <f t="shared" si="285"/>
        <v>1876</v>
      </c>
      <c r="AP284" s="28"/>
      <c r="AQ284" s="9">
        <f t="shared" si="303"/>
        <v>8.4589285477998004</v>
      </c>
      <c r="AR284" s="9">
        <f t="shared" si="304"/>
        <v>0</v>
      </c>
      <c r="AS284" s="30">
        <f t="shared" si="305"/>
        <v>0.9434360131091416</v>
      </c>
      <c r="AT284" s="30">
        <f t="shared" si="306"/>
        <v>7.9804578243113447E-3</v>
      </c>
      <c r="AU284" s="30">
        <f t="shared" si="307"/>
        <v>0</v>
      </c>
      <c r="AV284" s="30">
        <f t="shared" si="286"/>
        <v>0.93545555528483026</v>
      </c>
      <c r="AW284" s="28"/>
      <c r="AX284" s="52">
        <f t="shared" si="308"/>
        <v>1634.9746107181425</v>
      </c>
      <c r="AY284" s="52">
        <f t="shared" si="287"/>
        <v>1754.9146217143416</v>
      </c>
      <c r="AZ284" s="19"/>
      <c r="BA284" s="19"/>
      <c r="BB284" s="53">
        <f t="shared" si="288"/>
        <v>22036.111400345864</v>
      </c>
      <c r="BC284" s="53">
        <f t="shared" si="289"/>
        <v>-1101.8055700172931</v>
      </c>
      <c r="BD284" s="53">
        <f t="shared" si="290"/>
        <v>-23.150797311473585</v>
      </c>
      <c r="BE284" s="53">
        <f t="shared" si="309"/>
        <v>-7980.4578243113447</v>
      </c>
      <c r="BF284" s="53">
        <f t="shared" si="291"/>
        <v>12930.697208705753</v>
      </c>
      <c r="BG284" s="53">
        <f t="shared" si="317"/>
        <v>-119.20260925139291</v>
      </c>
      <c r="BH284" s="53">
        <f t="shared" si="318"/>
        <v>1852.8506648626426</v>
      </c>
      <c r="BI284" s="53">
        <f t="shared" si="292"/>
        <v>14664.345264317002</v>
      </c>
    </row>
    <row r="285" spans="1:61" x14ac:dyDescent="0.2">
      <c r="A285" s="21">
        <v>1</v>
      </c>
      <c r="B285" s="60">
        <f>B200</f>
        <v>200</v>
      </c>
      <c r="C285" s="60">
        <f>C200</f>
        <v>256</v>
      </c>
      <c r="D285" s="21"/>
      <c r="E285" s="55">
        <f t="shared" si="293"/>
        <v>14</v>
      </c>
      <c r="F285" s="27">
        <f t="shared" si="319"/>
        <v>23796.276974686221</v>
      </c>
      <c r="G285" s="27">
        <f t="shared" si="320"/>
        <v>1189.813848734311</v>
      </c>
      <c r="H285" s="28">
        <f t="shared" si="321"/>
        <v>25</v>
      </c>
      <c r="I285" s="27">
        <f t="shared" si="294"/>
        <v>1000000</v>
      </c>
      <c r="J285" s="56">
        <f t="shared" si="276"/>
        <v>2.024</v>
      </c>
      <c r="K285" s="52">
        <f t="shared" si="277"/>
        <v>2024</v>
      </c>
      <c r="L285" s="28"/>
      <c r="M285" s="96">
        <f t="shared" si="295"/>
        <v>10.671629264777636</v>
      </c>
      <c r="N285" s="9">
        <v>0</v>
      </c>
      <c r="O285" s="30">
        <f t="shared" si="311"/>
        <v>0.92603189245894346</v>
      </c>
      <c r="P285" s="30">
        <f t="shared" si="296"/>
        <v>9.8822690436822774E-3</v>
      </c>
      <c r="Q285" s="30">
        <f t="shared" si="297"/>
        <v>0</v>
      </c>
      <c r="R285" s="30">
        <f t="shared" si="278"/>
        <v>0.91614962341526118</v>
      </c>
      <c r="S285" s="28"/>
      <c r="T285" s="52">
        <f t="shared" si="298"/>
        <v>1737.2358302529778</v>
      </c>
      <c r="U285" s="52">
        <f t="shared" si="279"/>
        <v>1854.2868377924885</v>
      </c>
      <c r="V285" s="19"/>
      <c r="W285" s="19"/>
      <c r="X285" s="53">
        <f t="shared" si="280"/>
        <v>21800.950189044033</v>
      </c>
      <c r="Y285" s="53">
        <f t="shared" si="281"/>
        <v>-1090.0475094522017</v>
      </c>
      <c r="Z285" s="53">
        <f t="shared" si="282"/>
        <v>-22.903740585381531</v>
      </c>
      <c r="AA285" s="53">
        <f t="shared" si="299"/>
        <v>-9882.2690436822777</v>
      </c>
      <c r="AB285" s="53">
        <f t="shared" si="283"/>
        <v>10805.729895324173</v>
      </c>
      <c r="AC285" s="53">
        <f t="shared" si="312"/>
        <v>-119.96861117680658</v>
      </c>
      <c r="AD285" s="53">
        <f t="shared" si="313"/>
        <v>1842.9053806806105</v>
      </c>
      <c r="AE285" s="53">
        <f t="shared" si="284"/>
        <v>12528.666664827979</v>
      </c>
      <c r="AF285" s="19"/>
      <c r="AG285" s="46"/>
      <c r="AH285" s="19"/>
      <c r="AI285" s="55">
        <f t="shared" si="300"/>
        <v>14</v>
      </c>
      <c r="AJ285" s="27">
        <f t="shared" si="314"/>
        <v>23796.276974686221</v>
      </c>
      <c r="AK285" s="27">
        <f t="shared" si="315"/>
        <v>1189.813848734311</v>
      </c>
      <c r="AL285" s="28">
        <f t="shared" si="316"/>
        <v>25</v>
      </c>
      <c r="AM285" s="27">
        <f t="shared" si="301"/>
        <v>1000000</v>
      </c>
      <c r="AN285" s="56">
        <f t="shared" si="302"/>
        <v>2.024</v>
      </c>
      <c r="AO285" s="52">
        <f t="shared" si="285"/>
        <v>2024</v>
      </c>
      <c r="AP285" s="28"/>
      <c r="AQ285" s="9">
        <f t="shared" si="303"/>
        <v>9.2696332984882073</v>
      </c>
      <c r="AR285" s="9">
        <f t="shared" si="304"/>
        <v>0</v>
      </c>
      <c r="AS285" s="30">
        <f t="shared" si="305"/>
        <v>0.93545555528483026</v>
      </c>
      <c r="AT285" s="30">
        <f t="shared" si="306"/>
        <v>8.671329964524039E-3</v>
      </c>
      <c r="AU285" s="30">
        <f t="shared" si="307"/>
        <v>0</v>
      </c>
      <c r="AV285" s="30">
        <f t="shared" si="286"/>
        <v>0.92678422532030624</v>
      </c>
      <c r="AW285" s="28"/>
      <c r="AX285" s="52">
        <f t="shared" si="308"/>
        <v>1754.9146217143416</v>
      </c>
      <c r="AY285" s="52">
        <f t="shared" si="287"/>
        <v>1875.8112720482998</v>
      </c>
      <c r="AZ285" s="19"/>
      <c r="BA285" s="19"/>
      <c r="BB285" s="53">
        <f t="shared" si="288"/>
        <v>21800.950189044033</v>
      </c>
      <c r="BC285" s="53">
        <f t="shared" si="289"/>
        <v>-1090.0475094522017</v>
      </c>
      <c r="BD285" s="53">
        <f t="shared" si="290"/>
        <v>-22.903740585381531</v>
      </c>
      <c r="BE285" s="53">
        <f t="shared" si="309"/>
        <v>-8671.3299645240386</v>
      </c>
      <c r="BF285" s="53">
        <f t="shared" si="291"/>
        <v>12016.668974482413</v>
      </c>
      <c r="BG285" s="53">
        <f t="shared" si="317"/>
        <v>-119.96861117680658</v>
      </c>
      <c r="BH285" s="53">
        <f t="shared" si="318"/>
        <v>1844.356741108282</v>
      </c>
      <c r="BI285" s="53">
        <f t="shared" si="292"/>
        <v>13741.057104413889</v>
      </c>
    </row>
    <row r="286" spans="1:61" x14ac:dyDescent="0.2">
      <c r="A286" s="39" t="s">
        <v>74</v>
      </c>
      <c r="B286" s="60">
        <f>B201</f>
        <v>25</v>
      </c>
      <c r="C286" s="60">
        <f>C201</f>
        <v>25</v>
      </c>
      <c r="D286" s="21"/>
      <c r="E286" s="55">
        <f t="shared" si="293"/>
        <v>15</v>
      </c>
      <c r="F286" s="27">
        <f t="shared" si="319"/>
        <v>23796.276974686221</v>
      </c>
      <c r="G286" s="27">
        <f t="shared" si="320"/>
        <v>1189.813848734311</v>
      </c>
      <c r="H286" s="28">
        <f t="shared" si="321"/>
        <v>25</v>
      </c>
      <c r="I286" s="27">
        <f t="shared" si="294"/>
        <v>1000000</v>
      </c>
      <c r="J286" s="56">
        <f t="shared" si="276"/>
        <v>2.1760000000000002</v>
      </c>
      <c r="K286" s="52">
        <f t="shared" si="277"/>
        <v>2176</v>
      </c>
      <c r="L286" s="28"/>
      <c r="M286" s="96">
        <f t="shared" si="295"/>
        <v>11.692399199466328</v>
      </c>
      <c r="N286" s="9">
        <v>0</v>
      </c>
      <c r="O286" s="30">
        <f t="shared" si="311"/>
        <v>0.91614962341526118</v>
      </c>
      <c r="P286" s="30">
        <f t="shared" si="296"/>
        <v>1.0711987123411978E-2</v>
      </c>
      <c r="Q286" s="30">
        <f t="shared" si="297"/>
        <v>0</v>
      </c>
      <c r="R286" s="30">
        <f t="shared" si="278"/>
        <v>0.90543763629184926</v>
      </c>
      <c r="S286" s="28"/>
      <c r="T286" s="52">
        <f t="shared" si="298"/>
        <v>1854.2868377924885</v>
      </c>
      <c r="U286" s="52">
        <f t="shared" si="279"/>
        <v>1970.2322965710639</v>
      </c>
      <c r="V286" s="19"/>
      <c r="W286" s="19"/>
      <c r="X286" s="53">
        <f t="shared" si="280"/>
        <v>21546.044776506049</v>
      </c>
      <c r="Y286" s="53">
        <f t="shared" si="281"/>
        <v>-1077.3022388253025</v>
      </c>
      <c r="Z286" s="53">
        <f t="shared" si="282"/>
        <v>-22.635940907296231</v>
      </c>
      <c r="AA286" s="53">
        <f t="shared" si="299"/>
        <v>-10711.987123411978</v>
      </c>
      <c r="AB286" s="53">
        <f t="shared" si="283"/>
        <v>9734.119473361472</v>
      </c>
      <c r="AC286" s="53">
        <f t="shared" si="312"/>
        <v>-119.25303021470702</v>
      </c>
      <c r="AD286" s="53">
        <f t="shared" si="313"/>
        <v>1832.6344044566999</v>
      </c>
      <c r="AE286" s="53">
        <f t="shared" si="284"/>
        <v>11447.500847603464</v>
      </c>
      <c r="AF286" s="19"/>
      <c r="AG286" s="46"/>
      <c r="AH286" s="19"/>
      <c r="AI286" s="55">
        <f t="shared" si="300"/>
        <v>15</v>
      </c>
      <c r="AJ286" s="27">
        <f t="shared" si="314"/>
        <v>23796.276974686221</v>
      </c>
      <c r="AK286" s="27">
        <f t="shared" si="315"/>
        <v>1189.813848734311</v>
      </c>
      <c r="AL286" s="28">
        <f t="shared" si="316"/>
        <v>25</v>
      </c>
      <c r="AM286" s="27">
        <f t="shared" si="301"/>
        <v>1000000</v>
      </c>
      <c r="AN286" s="56">
        <f t="shared" si="302"/>
        <v>2.1760000000000002</v>
      </c>
      <c r="AO286" s="52">
        <f t="shared" si="285"/>
        <v>2176</v>
      </c>
      <c r="AP286" s="28"/>
      <c r="AQ286" s="9">
        <f t="shared" si="303"/>
        <v>10.156298562237238</v>
      </c>
      <c r="AR286" s="9">
        <f t="shared" si="304"/>
        <v>0</v>
      </c>
      <c r="AS286" s="30">
        <f t="shared" si="305"/>
        <v>0.92678422532030624</v>
      </c>
      <c r="AT286" s="30">
        <f t="shared" si="306"/>
        <v>9.4126972951247782E-3</v>
      </c>
      <c r="AU286" s="30">
        <f t="shared" si="307"/>
        <v>0</v>
      </c>
      <c r="AV286" s="30">
        <f t="shared" si="286"/>
        <v>0.91737152802518152</v>
      </c>
      <c r="AW286" s="28"/>
      <c r="AX286" s="52">
        <f t="shared" si="308"/>
        <v>1875.8112720482998</v>
      </c>
      <c r="AY286" s="52">
        <f t="shared" si="287"/>
        <v>1996.200444982795</v>
      </c>
      <c r="AZ286" s="19"/>
      <c r="BA286" s="19"/>
      <c r="BB286" s="53">
        <f t="shared" si="288"/>
        <v>21546.044776506049</v>
      </c>
      <c r="BC286" s="53">
        <f t="shared" si="289"/>
        <v>-1077.3022388253025</v>
      </c>
      <c r="BD286" s="53">
        <f t="shared" si="290"/>
        <v>-22.635940907296231</v>
      </c>
      <c r="BE286" s="53">
        <f t="shared" si="309"/>
        <v>-9412.697295124779</v>
      </c>
      <c r="BF286" s="53">
        <f t="shared" si="291"/>
        <v>11033.409301648671</v>
      </c>
      <c r="BG286" s="53">
        <f t="shared" si="317"/>
        <v>-119.25303021470702</v>
      </c>
      <c r="BH286" s="53">
        <f t="shared" si="318"/>
        <v>1834.4014772894313</v>
      </c>
      <c r="BI286" s="53">
        <f t="shared" si="292"/>
        <v>12748.557748723395</v>
      </c>
    </row>
    <row r="287" spans="1:61" x14ac:dyDescent="0.2">
      <c r="A287" s="19"/>
      <c r="B287" s="19"/>
      <c r="C287" s="19"/>
      <c r="D287" s="21"/>
      <c r="E287" s="55">
        <f t="shared" si="293"/>
        <v>16</v>
      </c>
      <c r="F287" s="27">
        <f t="shared" si="319"/>
        <v>23796.276974686221</v>
      </c>
      <c r="G287" s="27">
        <f t="shared" si="320"/>
        <v>1189.813848734311</v>
      </c>
      <c r="H287" s="28">
        <f t="shared" si="321"/>
        <v>25</v>
      </c>
      <c r="I287" s="27">
        <f t="shared" si="294"/>
        <v>1000000</v>
      </c>
      <c r="J287" s="56">
        <f t="shared" si="276"/>
        <v>2.3340000000000001</v>
      </c>
      <c r="K287" s="52">
        <f t="shared" si="277"/>
        <v>2334</v>
      </c>
      <c r="L287" s="28"/>
      <c r="M287" s="96">
        <f t="shared" si="295"/>
        <v>12.807475417484119</v>
      </c>
      <c r="N287" s="9">
        <v>0</v>
      </c>
      <c r="O287" s="30">
        <f t="shared" si="311"/>
        <v>0.90543763629184926</v>
      </c>
      <c r="P287" s="30">
        <f t="shared" si="296"/>
        <v>1.1596370268872785E-2</v>
      </c>
      <c r="Q287" s="30">
        <f t="shared" si="297"/>
        <v>0</v>
      </c>
      <c r="R287" s="30">
        <f t="shared" si="278"/>
        <v>0.89384126602297642</v>
      </c>
      <c r="S287" s="28"/>
      <c r="T287" s="52">
        <f t="shared" si="298"/>
        <v>1970.2322965710639</v>
      </c>
      <c r="U287" s="52">
        <f t="shared" si="279"/>
        <v>2086.2255148976269</v>
      </c>
      <c r="V287" s="19"/>
      <c r="W287" s="19"/>
      <c r="X287" s="53">
        <f t="shared" si="280"/>
        <v>21270.094337686936</v>
      </c>
      <c r="Y287" s="53">
        <f t="shared" si="281"/>
        <v>-1063.5047168843466</v>
      </c>
      <c r="Z287" s="53">
        <f t="shared" si="282"/>
        <v>-22.34603165057441</v>
      </c>
      <c r="AA287" s="53">
        <f t="shared" si="299"/>
        <v>-11596.370268872784</v>
      </c>
      <c r="AB287" s="53">
        <f t="shared" si="283"/>
        <v>8587.87332027923</v>
      </c>
      <c r="AC287" s="53">
        <f t="shared" si="312"/>
        <v>-119.74986255356778</v>
      </c>
      <c r="AD287" s="53">
        <f t="shared" si="313"/>
        <v>1820.6313374269239</v>
      </c>
      <c r="AE287" s="53">
        <f t="shared" si="284"/>
        <v>10288.754795152585</v>
      </c>
      <c r="AF287" s="19"/>
      <c r="AG287" s="46"/>
      <c r="AH287" s="19"/>
      <c r="AI287" s="55">
        <f t="shared" si="300"/>
        <v>16</v>
      </c>
      <c r="AJ287" s="27">
        <f t="shared" si="314"/>
        <v>23796.276974686221</v>
      </c>
      <c r="AK287" s="27">
        <f t="shared" si="315"/>
        <v>1189.813848734311</v>
      </c>
      <c r="AL287" s="28">
        <f t="shared" si="316"/>
        <v>25</v>
      </c>
      <c r="AM287" s="27">
        <f t="shared" si="301"/>
        <v>1000000</v>
      </c>
      <c r="AN287" s="56">
        <f t="shared" si="302"/>
        <v>2.3340000000000001</v>
      </c>
      <c r="AO287" s="52">
        <f t="shared" si="285"/>
        <v>2334</v>
      </c>
      <c r="AP287" s="28"/>
      <c r="AQ287" s="9">
        <f t="shared" si="303"/>
        <v>11.124880527036723</v>
      </c>
      <c r="AR287" s="9">
        <f t="shared" si="304"/>
        <v>0</v>
      </c>
      <c r="AS287" s="30">
        <f t="shared" si="305"/>
        <v>0.91737152802518152</v>
      </c>
      <c r="AT287" s="30">
        <f t="shared" si="306"/>
        <v>1.0205648648185265E-2</v>
      </c>
      <c r="AU287" s="30">
        <f t="shared" si="307"/>
        <v>0</v>
      </c>
      <c r="AV287" s="30">
        <f t="shared" si="286"/>
        <v>0.90716587937699622</v>
      </c>
      <c r="AW287" s="28"/>
      <c r="AX287" s="52">
        <f t="shared" si="308"/>
        <v>1996.200444982795</v>
      </c>
      <c r="AY287" s="52">
        <f t="shared" si="287"/>
        <v>2117.3251624659092</v>
      </c>
      <c r="AZ287" s="19"/>
      <c r="BA287" s="19"/>
      <c r="BB287" s="53">
        <f t="shared" si="288"/>
        <v>21270.094337686936</v>
      </c>
      <c r="BC287" s="53">
        <f t="shared" si="289"/>
        <v>-1063.5047168843466</v>
      </c>
      <c r="BD287" s="53">
        <f t="shared" si="290"/>
        <v>-22.34603165057441</v>
      </c>
      <c r="BE287" s="53">
        <f t="shared" si="309"/>
        <v>-10205.648648185266</v>
      </c>
      <c r="BF287" s="53">
        <f t="shared" si="291"/>
        <v>9978.5949409667483</v>
      </c>
      <c r="BG287" s="53">
        <f t="shared" si="317"/>
        <v>-119.74986255356778</v>
      </c>
      <c r="BH287" s="53">
        <f t="shared" si="318"/>
        <v>1822.7632220111759</v>
      </c>
      <c r="BI287" s="53">
        <f t="shared" si="292"/>
        <v>11681.608300424356</v>
      </c>
    </row>
    <row r="288" spans="1:61" x14ac:dyDescent="0.2">
      <c r="A288" s="92"/>
      <c r="B288" s="93" t="s">
        <v>78</v>
      </c>
      <c r="C288" s="93" t="s">
        <v>79</v>
      </c>
      <c r="D288" s="21"/>
      <c r="E288" s="55">
        <f t="shared" si="293"/>
        <v>17</v>
      </c>
      <c r="F288" s="27">
        <f t="shared" si="319"/>
        <v>23796.276974686221</v>
      </c>
      <c r="G288" s="27">
        <f t="shared" si="320"/>
        <v>1189.813848734311</v>
      </c>
      <c r="H288" s="28">
        <f t="shared" si="321"/>
        <v>25</v>
      </c>
      <c r="I288" s="27">
        <f t="shared" si="294"/>
        <v>1000000</v>
      </c>
      <c r="J288" s="56">
        <f t="shared" si="276"/>
        <v>2.4969999999999999</v>
      </c>
      <c r="K288" s="52">
        <f t="shared" si="277"/>
        <v>2497</v>
      </c>
      <c r="L288" s="28"/>
      <c r="M288" s="96">
        <f t="shared" si="295"/>
        <v>14.036297605946634</v>
      </c>
      <c r="N288" s="9">
        <v>0</v>
      </c>
      <c r="O288" s="30">
        <f t="shared" si="311"/>
        <v>0.89384126602297642</v>
      </c>
      <c r="P288" s="30">
        <f t="shared" si="296"/>
        <v>1.2546222022374612E-2</v>
      </c>
      <c r="Q288" s="30">
        <f t="shared" si="297"/>
        <v>0</v>
      </c>
      <c r="R288" s="30">
        <f t="shared" si="278"/>
        <v>0.88129504400060177</v>
      </c>
      <c r="S288" s="28"/>
      <c r="T288" s="52">
        <f t="shared" si="298"/>
        <v>2086.2255148976269</v>
      </c>
      <c r="U288" s="52">
        <f t="shared" si="279"/>
        <v>2200.5937248695027</v>
      </c>
      <c r="V288" s="19"/>
      <c r="W288" s="28"/>
      <c r="X288" s="53">
        <f t="shared" si="280"/>
        <v>20971.540963456599</v>
      </c>
      <c r="Y288" s="53">
        <f t="shared" si="281"/>
        <v>-1048.57704817283</v>
      </c>
      <c r="Z288" s="53">
        <f t="shared" si="282"/>
        <v>-22.032376100015043</v>
      </c>
      <c r="AA288" s="53">
        <f t="shared" si="299"/>
        <v>-12546.222022374612</v>
      </c>
      <c r="AB288" s="53">
        <f t="shared" si="283"/>
        <v>7354.7095168091437</v>
      </c>
      <c r="AC288" s="53">
        <f t="shared" si="312"/>
        <v>-118.63019815419574</v>
      </c>
      <c r="AD288" s="53">
        <f t="shared" si="313"/>
        <v>1806.8693583439813</v>
      </c>
      <c r="AE288" s="53">
        <f t="shared" si="284"/>
        <v>9042.9486769989289</v>
      </c>
      <c r="AF288" s="19"/>
      <c r="AG288" s="46"/>
      <c r="AH288" s="19"/>
      <c r="AI288" s="55">
        <f t="shared" si="300"/>
        <v>17</v>
      </c>
      <c r="AJ288" s="27">
        <f t="shared" si="314"/>
        <v>23796.276974686221</v>
      </c>
      <c r="AK288" s="27">
        <f t="shared" si="315"/>
        <v>1189.813848734311</v>
      </c>
      <c r="AL288" s="28">
        <f t="shared" si="316"/>
        <v>25</v>
      </c>
      <c r="AM288" s="27">
        <f t="shared" si="301"/>
        <v>1000000</v>
      </c>
      <c r="AN288" s="56">
        <f t="shared" si="302"/>
        <v>2.4969999999999999</v>
      </c>
      <c r="AO288" s="52">
        <f t="shared" si="285"/>
        <v>2497</v>
      </c>
      <c r="AP288" s="28"/>
      <c r="AQ288" s="9">
        <f t="shared" si="303"/>
        <v>12.192264971667788</v>
      </c>
      <c r="AR288" s="9">
        <f t="shared" si="304"/>
        <v>0</v>
      </c>
      <c r="AS288" s="30">
        <f t="shared" si="305"/>
        <v>0.90716587937699622</v>
      </c>
      <c r="AT288" s="30">
        <f t="shared" si="306"/>
        <v>1.1060406774620356E-2</v>
      </c>
      <c r="AU288" s="30">
        <f t="shared" si="307"/>
        <v>0</v>
      </c>
      <c r="AV288" s="30">
        <f t="shared" si="286"/>
        <v>0.89610547260237583</v>
      </c>
      <c r="AW288" s="28"/>
      <c r="AX288" s="52">
        <f t="shared" si="308"/>
        <v>2117.3251624659092</v>
      </c>
      <c r="AY288" s="52">
        <f t="shared" si="287"/>
        <v>2237.5753650881325</v>
      </c>
      <c r="AZ288" s="19"/>
      <c r="BA288" s="28"/>
      <c r="BB288" s="53">
        <f t="shared" si="288"/>
        <v>20971.540963456599</v>
      </c>
      <c r="BC288" s="53">
        <f t="shared" si="289"/>
        <v>-1048.57704817283</v>
      </c>
      <c r="BD288" s="53">
        <f t="shared" si="290"/>
        <v>-22.032376100015043</v>
      </c>
      <c r="BE288" s="53">
        <f t="shared" si="309"/>
        <v>-11060.406774620356</v>
      </c>
      <c r="BF288" s="53">
        <f t="shared" si="291"/>
        <v>8840.524764563399</v>
      </c>
      <c r="BG288" s="53">
        <f t="shared" si="317"/>
        <v>-118.63019815419574</v>
      </c>
      <c r="BH288" s="53">
        <f t="shared" si="318"/>
        <v>1809.4225191691305</v>
      </c>
      <c r="BI288" s="53">
        <f t="shared" si="292"/>
        <v>10531.317085578334</v>
      </c>
    </row>
    <row r="289" spans="1:61" x14ac:dyDescent="0.2">
      <c r="A289" s="35" t="s">
        <v>80</v>
      </c>
      <c r="B289" s="90">
        <f>AE353</f>
        <v>34681.804754928729</v>
      </c>
      <c r="C289" s="90">
        <f>BI353</f>
        <v>49630.360302606183</v>
      </c>
      <c r="D289" s="21"/>
      <c r="E289" s="55">
        <f t="shared" si="293"/>
        <v>18</v>
      </c>
      <c r="F289" s="27">
        <f t="shared" si="319"/>
        <v>23796.276974686221</v>
      </c>
      <c r="G289" s="27">
        <f t="shared" si="320"/>
        <v>1189.813848734311</v>
      </c>
      <c r="H289" s="28">
        <f t="shared" si="321"/>
        <v>25</v>
      </c>
      <c r="I289" s="27">
        <f t="shared" si="294"/>
        <v>1000000</v>
      </c>
      <c r="J289" s="56">
        <f t="shared" si="276"/>
        <v>2.665</v>
      </c>
      <c r="K289" s="52">
        <f t="shared" si="277"/>
        <v>2665</v>
      </c>
      <c r="L289" s="28"/>
      <c r="M289" s="96">
        <f t="shared" si="295"/>
        <v>15.408521992477764</v>
      </c>
      <c r="N289" s="9">
        <v>0</v>
      </c>
      <c r="O289" s="30">
        <f t="shared" si="311"/>
        <v>0.88129504400060177</v>
      </c>
      <c r="P289" s="30">
        <f t="shared" si="296"/>
        <v>1.3579454067344931E-2</v>
      </c>
      <c r="Q289" s="30">
        <f t="shared" si="297"/>
        <v>0</v>
      </c>
      <c r="R289" s="30">
        <f t="shared" si="278"/>
        <v>0.86771558993325681</v>
      </c>
      <c r="S289" s="28"/>
      <c r="T289" s="52">
        <f t="shared" si="298"/>
        <v>2200.5937248695027</v>
      </c>
      <c r="U289" s="52">
        <f t="shared" si="279"/>
        <v>2312.4620471721296</v>
      </c>
      <c r="V289" s="19"/>
      <c r="W289" s="19"/>
      <c r="X289" s="53">
        <f t="shared" si="280"/>
        <v>20648.40051330503</v>
      </c>
      <c r="Y289" s="53">
        <f t="shared" si="281"/>
        <v>-1032.4200256652514</v>
      </c>
      <c r="Z289" s="53">
        <f t="shared" si="282"/>
        <v>-21.692889748331421</v>
      </c>
      <c r="AA289" s="53">
        <f t="shared" si="299"/>
        <v>-13579.454067344932</v>
      </c>
      <c r="AB289" s="53">
        <f t="shared" si="283"/>
        <v>6014.8335305465171</v>
      </c>
      <c r="AC289" s="53">
        <f t="shared" si="312"/>
        <v>-116.72965100223153</v>
      </c>
      <c r="AD289" s="53">
        <f t="shared" si="313"/>
        <v>1791.0563936790838</v>
      </c>
      <c r="AE289" s="53">
        <f t="shared" si="284"/>
        <v>7689.1602732233696</v>
      </c>
      <c r="AF289" s="19"/>
      <c r="AG289" s="46"/>
      <c r="AH289" s="19"/>
      <c r="AI289" s="55">
        <f t="shared" si="300"/>
        <v>18</v>
      </c>
      <c r="AJ289" s="27">
        <f t="shared" si="314"/>
        <v>23796.276974686221</v>
      </c>
      <c r="AK289" s="27">
        <f t="shared" si="315"/>
        <v>1189.813848734311</v>
      </c>
      <c r="AL289" s="28">
        <f t="shared" si="316"/>
        <v>25</v>
      </c>
      <c r="AM289" s="27">
        <f t="shared" si="301"/>
        <v>1000000</v>
      </c>
      <c r="AN289" s="56">
        <f t="shared" si="302"/>
        <v>2.665</v>
      </c>
      <c r="AO289" s="52">
        <f t="shared" si="285"/>
        <v>2665</v>
      </c>
      <c r="AP289" s="28"/>
      <c r="AQ289" s="9">
        <f t="shared" si="303"/>
        <v>13.384212007194003</v>
      </c>
      <c r="AR289" s="9">
        <f t="shared" si="304"/>
        <v>0</v>
      </c>
      <c r="AS289" s="30">
        <f t="shared" si="305"/>
        <v>0.89610547260237583</v>
      </c>
      <c r="AT289" s="30">
        <f t="shared" si="306"/>
        <v>1.1993665626116975E-2</v>
      </c>
      <c r="AU289" s="30">
        <f t="shared" si="307"/>
        <v>0</v>
      </c>
      <c r="AV289" s="30">
        <f t="shared" si="286"/>
        <v>0.88411180697625891</v>
      </c>
      <c r="AW289" s="28"/>
      <c r="AX289" s="52">
        <f t="shared" si="308"/>
        <v>2237.5753650881325</v>
      </c>
      <c r="AY289" s="52">
        <f t="shared" si="287"/>
        <v>2356.1579655917299</v>
      </c>
      <c r="AZ289" s="19"/>
      <c r="BA289" s="19"/>
      <c r="BB289" s="53">
        <f t="shared" si="288"/>
        <v>20648.40051330503</v>
      </c>
      <c r="BC289" s="53">
        <f t="shared" si="289"/>
        <v>-1032.4200256652514</v>
      </c>
      <c r="BD289" s="53">
        <f t="shared" si="290"/>
        <v>-21.692889748331421</v>
      </c>
      <c r="BE289" s="53">
        <f t="shared" si="309"/>
        <v>-11993.665626116976</v>
      </c>
      <c r="BF289" s="53">
        <f t="shared" si="291"/>
        <v>7600.6219717744734</v>
      </c>
      <c r="BG289" s="53">
        <f t="shared" si="317"/>
        <v>-116.72965100223153</v>
      </c>
      <c r="BH289" s="53">
        <f t="shared" si="318"/>
        <v>1794.0924433593461</v>
      </c>
      <c r="BI289" s="53">
        <f t="shared" si="292"/>
        <v>9277.9847641315882</v>
      </c>
    </row>
    <row r="290" spans="1:61" x14ac:dyDescent="0.2">
      <c r="A290" s="35" t="s">
        <v>81</v>
      </c>
      <c r="B290" s="222">
        <f>F271+NPV(B274,F272:F346)</f>
        <v>693626.99712789769</v>
      </c>
      <c r="C290" s="222"/>
      <c r="D290" s="19"/>
      <c r="E290" s="55">
        <f t="shared" si="293"/>
        <v>19</v>
      </c>
      <c r="F290" s="27">
        <f t="shared" si="319"/>
        <v>23796.276974686221</v>
      </c>
      <c r="G290" s="27">
        <f t="shared" si="320"/>
        <v>1189.813848734311</v>
      </c>
      <c r="H290" s="28">
        <f t="shared" si="321"/>
        <v>25</v>
      </c>
      <c r="I290" s="27">
        <f t="shared" si="294"/>
        <v>1000000</v>
      </c>
      <c r="J290" s="56">
        <f t="shared" si="276"/>
        <v>2.8380000000000001</v>
      </c>
      <c r="K290" s="52">
        <f t="shared" si="277"/>
        <v>2838</v>
      </c>
      <c r="L290" s="28"/>
      <c r="M290" s="96">
        <f t="shared" si="295"/>
        <v>16.950197080660736</v>
      </c>
      <c r="N290" s="9">
        <v>0</v>
      </c>
      <c r="O290" s="30">
        <f t="shared" si="311"/>
        <v>0.86771558993325681</v>
      </c>
      <c r="P290" s="30">
        <f t="shared" si="296"/>
        <v>1.4707950259330499E-2</v>
      </c>
      <c r="Q290" s="30">
        <f t="shared" si="297"/>
        <v>0</v>
      </c>
      <c r="R290" s="30">
        <f t="shared" si="278"/>
        <v>0.85300763967392634</v>
      </c>
      <c r="S290" s="28"/>
      <c r="T290" s="52">
        <f t="shared" si="298"/>
        <v>2312.4620471721296</v>
      </c>
      <c r="U290" s="52">
        <f t="shared" si="279"/>
        <v>2420.8356813946029</v>
      </c>
      <c r="V290" s="19"/>
      <c r="W290" s="19"/>
      <c r="X290" s="53">
        <f t="shared" si="280"/>
        <v>20298.406055204094</v>
      </c>
      <c r="Y290" s="53">
        <f t="shared" si="281"/>
        <v>-1014.9203027602047</v>
      </c>
      <c r="Z290" s="53">
        <f t="shared" si="282"/>
        <v>-21.32519099184816</v>
      </c>
      <c r="AA290" s="53">
        <f t="shared" si="299"/>
        <v>-14707.950259330499</v>
      </c>
      <c r="AB290" s="53">
        <f t="shared" si="283"/>
        <v>4554.2103021215426</v>
      </c>
      <c r="AC290" s="53">
        <f t="shared" si="312"/>
        <v>-113.92555196897946</v>
      </c>
      <c r="AD290" s="53">
        <f t="shared" si="313"/>
        <v>1772.9438181858886</v>
      </c>
      <c r="AE290" s="53">
        <f t="shared" si="284"/>
        <v>6213.2285683384516</v>
      </c>
      <c r="AF290" s="19"/>
      <c r="AG290" s="46"/>
      <c r="AH290" s="19"/>
      <c r="AI290" s="55">
        <f t="shared" si="300"/>
        <v>19</v>
      </c>
      <c r="AJ290" s="27">
        <f t="shared" si="314"/>
        <v>23796.276974686221</v>
      </c>
      <c r="AK290" s="27">
        <f t="shared" si="315"/>
        <v>1189.813848734311</v>
      </c>
      <c r="AL290" s="28">
        <f t="shared" si="316"/>
        <v>25</v>
      </c>
      <c r="AM290" s="27">
        <f t="shared" si="301"/>
        <v>1000000</v>
      </c>
      <c r="AN290" s="56">
        <f t="shared" si="302"/>
        <v>2.8380000000000001</v>
      </c>
      <c r="AO290" s="52">
        <f t="shared" si="285"/>
        <v>2838</v>
      </c>
      <c r="AP290" s="28"/>
      <c r="AQ290" s="9">
        <f t="shared" si="303"/>
        <v>14.723347988991849</v>
      </c>
      <c r="AR290" s="9">
        <f t="shared" si="304"/>
        <v>0</v>
      </c>
      <c r="AS290" s="30">
        <f t="shared" si="305"/>
        <v>0.88411180697625891</v>
      </c>
      <c r="AT290" s="30">
        <f t="shared" si="306"/>
        <v>1.3017085795287851E-2</v>
      </c>
      <c r="AU290" s="30">
        <f t="shared" si="307"/>
        <v>0</v>
      </c>
      <c r="AV290" s="30">
        <f t="shared" si="286"/>
        <v>0.87109472118097109</v>
      </c>
      <c r="AW290" s="28"/>
      <c r="AX290" s="52">
        <f t="shared" si="308"/>
        <v>2356.1579655917299</v>
      </c>
      <c r="AY290" s="52">
        <f t="shared" si="287"/>
        <v>2472.1668187115961</v>
      </c>
      <c r="AZ290" s="19"/>
      <c r="BA290" s="19"/>
      <c r="BB290" s="53">
        <f t="shared" si="288"/>
        <v>20298.406055204094</v>
      </c>
      <c r="BC290" s="53">
        <f t="shared" si="289"/>
        <v>-1014.9203027602047</v>
      </c>
      <c r="BD290" s="53">
        <f t="shared" si="290"/>
        <v>-21.32519099184816</v>
      </c>
      <c r="BE290" s="53">
        <f t="shared" si="309"/>
        <v>-13017.08579528785</v>
      </c>
      <c r="BF290" s="53">
        <f t="shared" si="291"/>
        <v>6245.0747661641908</v>
      </c>
      <c r="BG290" s="53">
        <f t="shared" si="317"/>
        <v>-113.92555196897946</v>
      </c>
      <c r="BH290" s="53">
        <f t="shared" si="318"/>
        <v>1776.5310841471153</v>
      </c>
      <c r="BI290" s="53">
        <f t="shared" si="292"/>
        <v>7907.6802983423268</v>
      </c>
    </row>
    <row r="291" spans="1:61" x14ac:dyDescent="0.2">
      <c r="A291" s="34" t="s">
        <v>82</v>
      </c>
      <c r="B291" s="129">
        <f>B289/B290</f>
        <v>5.0000655825877205E-2</v>
      </c>
      <c r="C291" s="130">
        <f>C289/B290</f>
        <v>7.1551944356420219E-2</v>
      </c>
      <c r="D291" s="19"/>
      <c r="E291" s="55">
        <f t="shared" si="293"/>
        <v>20</v>
      </c>
      <c r="F291" s="27">
        <f t="shared" si="319"/>
        <v>23796.276974686221</v>
      </c>
      <c r="G291" s="27">
        <f t="shared" si="320"/>
        <v>1189.813848734311</v>
      </c>
      <c r="H291" s="28">
        <f t="shared" si="321"/>
        <v>25</v>
      </c>
      <c r="I291" s="27">
        <f t="shared" si="294"/>
        <v>1000000</v>
      </c>
      <c r="J291" s="56">
        <f t="shared" si="276"/>
        <v>3.0169999999999999</v>
      </c>
      <c r="K291" s="52">
        <f t="shared" si="277"/>
        <v>3017</v>
      </c>
      <c r="L291" s="28"/>
      <c r="M291" s="96">
        <f t="shared" si="295"/>
        <v>18.704439664650572</v>
      </c>
      <c r="N291" s="9">
        <v>0</v>
      </c>
      <c r="O291" s="30">
        <f t="shared" si="311"/>
        <v>0.85300763967392634</v>
      </c>
      <c r="P291" s="30">
        <f t="shared" si="296"/>
        <v>1.595502992976695E-2</v>
      </c>
      <c r="Q291" s="30">
        <f t="shared" si="297"/>
        <v>0</v>
      </c>
      <c r="R291" s="30">
        <f t="shared" si="278"/>
        <v>0.8370526097441594</v>
      </c>
      <c r="S291" s="28"/>
      <c r="T291" s="52">
        <f t="shared" si="298"/>
        <v>2420.8356813946029</v>
      </c>
      <c r="U291" s="52">
        <f t="shared" ref="U291:U346" si="322">K291*R291</f>
        <v>2525.387723598129</v>
      </c>
      <c r="V291" s="19"/>
      <c r="W291" s="19"/>
      <c r="X291" s="53">
        <f t="shared" si="280"/>
        <v>19918.735743855952</v>
      </c>
      <c r="Y291" s="53">
        <f t="shared" si="281"/>
        <v>-995.93678719279751</v>
      </c>
      <c r="Z291" s="53">
        <f t="shared" si="282"/>
        <v>-20.926315243603984</v>
      </c>
      <c r="AA291" s="53">
        <f t="shared" si="299"/>
        <v>-15955.02992976695</v>
      </c>
      <c r="AB291" s="53">
        <f t="shared" si="283"/>
        <v>2946.8427116526018</v>
      </c>
      <c r="AC291" s="53">
        <f t="shared" si="312"/>
        <v>-110.94720466565278</v>
      </c>
      <c r="AD291" s="53">
        <f t="shared" si="313"/>
        <v>1752.2298831374069</v>
      </c>
      <c r="AE291" s="53">
        <f t="shared" si="284"/>
        <v>4588.1253901243563</v>
      </c>
      <c r="AF291" s="19"/>
      <c r="AG291" s="46"/>
      <c r="AH291" s="19"/>
      <c r="AI291" s="55">
        <f t="shared" si="300"/>
        <v>20</v>
      </c>
      <c r="AJ291" s="27">
        <f t="shared" si="314"/>
        <v>23796.276974686221</v>
      </c>
      <c r="AK291" s="27">
        <f t="shared" si="315"/>
        <v>1189.813848734311</v>
      </c>
      <c r="AL291" s="28">
        <f t="shared" si="316"/>
        <v>25</v>
      </c>
      <c r="AM291" s="27">
        <f t="shared" si="301"/>
        <v>1000000</v>
      </c>
      <c r="AN291" s="56">
        <f t="shared" si="302"/>
        <v>3.0169999999999999</v>
      </c>
      <c r="AO291" s="52">
        <f t="shared" si="285"/>
        <v>3017</v>
      </c>
      <c r="AP291" s="28"/>
      <c r="AQ291" s="9">
        <f t="shared" si="303"/>
        <v>16.247125199267437</v>
      </c>
      <c r="AR291" s="9">
        <f t="shared" si="304"/>
        <v>0</v>
      </c>
      <c r="AS291" s="30">
        <f t="shared" si="305"/>
        <v>0.87109472118097109</v>
      </c>
      <c r="AT291" s="30">
        <f t="shared" si="306"/>
        <v>1.4152784995448198E-2</v>
      </c>
      <c r="AU291" s="30">
        <f t="shared" si="307"/>
        <v>0</v>
      </c>
      <c r="AV291" s="30">
        <f t="shared" si="286"/>
        <v>0.85694193618552283</v>
      </c>
      <c r="AW291" s="28"/>
      <c r="AX291" s="52">
        <f t="shared" si="308"/>
        <v>2472.1668187115961</v>
      </c>
      <c r="AY291" s="52">
        <f t="shared" si="287"/>
        <v>2585.3938214717223</v>
      </c>
      <c r="AZ291" s="19"/>
      <c r="BA291" s="19"/>
      <c r="BB291" s="53">
        <f t="shared" si="288"/>
        <v>19918.735743855952</v>
      </c>
      <c r="BC291" s="53">
        <f t="shared" si="289"/>
        <v>-995.93678719279751</v>
      </c>
      <c r="BD291" s="53">
        <f t="shared" si="290"/>
        <v>-20.926315243603984</v>
      </c>
      <c r="BE291" s="53">
        <f t="shared" si="309"/>
        <v>-14152.784995448197</v>
      </c>
      <c r="BF291" s="53">
        <f t="shared" si="291"/>
        <v>4749.0876459713545</v>
      </c>
      <c r="BG291" s="53">
        <f t="shared" si="317"/>
        <v>-110.94720466565278</v>
      </c>
      <c r="BH291" s="53">
        <f t="shared" si="318"/>
        <v>1756.443971050151</v>
      </c>
      <c r="BI291" s="53">
        <f t="shared" si="292"/>
        <v>6394.5844123558527</v>
      </c>
    </row>
    <row r="292" spans="1:61" x14ac:dyDescent="0.2">
      <c r="A292" s="34"/>
      <c r="B292" s="89"/>
      <c r="C292" s="91"/>
      <c r="D292" s="19"/>
      <c r="E292" s="55">
        <f t="shared" ref="E292:E346" si="323">E291+1</f>
        <v>21</v>
      </c>
      <c r="F292" s="27">
        <f t="shared" si="319"/>
        <v>23796.276974686221</v>
      </c>
      <c r="G292" s="27">
        <f t="shared" si="320"/>
        <v>1189.813848734311</v>
      </c>
      <c r="H292" s="28">
        <f t="shared" si="321"/>
        <v>25</v>
      </c>
      <c r="I292" s="27">
        <f t="shared" si="294"/>
        <v>1000000</v>
      </c>
      <c r="J292" s="56">
        <f t="shared" si="276"/>
        <v>3.2</v>
      </c>
      <c r="K292" s="52">
        <f t="shared" ref="K292:K346" si="324">I292*J292/1000</f>
        <v>3200</v>
      </c>
      <c r="L292" s="28"/>
      <c r="M292" s="96">
        <f t="shared" si="295"/>
        <v>20.707442522007625</v>
      </c>
      <c r="N292" s="9">
        <v>0</v>
      </c>
      <c r="O292" s="30">
        <f t="shared" si="311"/>
        <v>0.8370526097441594</v>
      </c>
      <c r="P292" s="30">
        <f t="shared" ref="P292:P346" si="325">O292*M292/1000</f>
        <v>1.7333218804173663E-2</v>
      </c>
      <c r="Q292" s="30">
        <f t="shared" ref="Q292:Q346" si="326">MIN(N292*O292,O292-P292)</f>
        <v>0</v>
      </c>
      <c r="R292" s="30">
        <f t="shared" ref="R292:R346" si="327">O292-SUM(P292:Q292)</f>
        <v>0.81971939093998569</v>
      </c>
      <c r="S292" s="28"/>
      <c r="T292" s="52">
        <f t="shared" ref="T292:T346" si="328">U291</f>
        <v>2525.387723598129</v>
      </c>
      <c r="U292" s="52">
        <f t="shared" si="322"/>
        <v>2623.1020510079543</v>
      </c>
      <c r="V292" s="19"/>
      <c r="W292" s="19"/>
      <c r="X292" s="53">
        <f t="shared" ref="X292:X346" si="329">$R292*F292</f>
        <v>19506.269668328994</v>
      </c>
      <c r="Y292" s="53">
        <f t="shared" ref="Y292:Z346" si="330">-$R292*G292</f>
        <v>-975.31348341644969</v>
      </c>
      <c r="Z292" s="53">
        <f t="shared" si="330"/>
        <v>-20.492984773499643</v>
      </c>
      <c r="AA292" s="53">
        <f t="shared" ref="AA292:AA346" si="331">-P292*I292</f>
        <v>-17333.218804173663</v>
      </c>
      <c r="AB292" s="53">
        <f t="shared" ref="AB292:AB346" si="332">SUM(X292:AA292)</f>
        <v>1177.2443959653829</v>
      </c>
      <c r="AC292" s="53">
        <f t="shared" ref="AC292:AC346" si="333">-I292*($R291*J292-$R290*J291)/1000</f>
        <v>-105.04430228507422</v>
      </c>
      <c r="AD292" s="53">
        <f t="shared" si="313"/>
        <v>1728.644424990408</v>
      </c>
      <c r="AE292" s="53">
        <f t="shared" ref="AE292:AE346" si="334">SUM(AB292:AD292)</f>
        <v>2800.8445186707168</v>
      </c>
      <c r="AF292" s="19"/>
      <c r="AG292" s="46"/>
      <c r="AH292" s="19"/>
      <c r="AI292" s="55">
        <f t="shared" ref="AI292:AI346" si="335">AI291+1</f>
        <v>21</v>
      </c>
      <c r="AJ292" s="27">
        <f t="shared" ref="AJ292:AK346" si="336">F292</f>
        <v>23796.276974686221</v>
      </c>
      <c r="AK292" s="27">
        <f t="shared" si="336"/>
        <v>1189.813848734311</v>
      </c>
      <c r="AL292" s="28">
        <f t="shared" ref="AL292:AL346" si="337">$C$31</f>
        <v>25</v>
      </c>
      <c r="AM292" s="27">
        <f t="shared" ref="AM292:AN346" si="338">I292</f>
        <v>1000000</v>
      </c>
      <c r="AN292" s="56">
        <f t="shared" si="302"/>
        <v>3.2</v>
      </c>
      <c r="AO292" s="52">
        <f t="shared" ref="AO292:AO346" si="339">AM292*AN292/1000</f>
        <v>3200</v>
      </c>
      <c r="AP292" s="28"/>
      <c r="AQ292" s="9">
        <f t="shared" si="303"/>
        <v>17.986981553236348</v>
      </c>
      <c r="AR292" s="9">
        <f t="shared" ref="AR292:AR346" si="340">N292</f>
        <v>0</v>
      </c>
      <c r="AS292" s="30">
        <f t="shared" ref="AS292:AS346" si="341">AV291</f>
        <v>0.85694193618552283</v>
      </c>
      <c r="AT292" s="30">
        <f t="shared" ref="AT292:AT346" si="342">AS292*AQ292/1000</f>
        <v>1.5413798798363638E-2</v>
      </c>
      <c r="AU292" s="30">
        <f t="shared" ref="AU292:AU346" si="343">MIN(AR292*AS292,AS292-AT292)</f>
        <v>0</v>
      </c>
      <c r="AV292" s="30">
        <f t="shared" ref="AV292:AV346" si="344">AS292-SUM(AT292:AU292)</f>
        <v>0.84152813738715915</v>
      </c>
      <c r="AW292" s="28"/>
      <c r="AX292" s="52">
        <f t="shared" ref="AX292:AX346" si="345">AY291</f>
        <v>2585.3938214717223</v>
      </c>
      <c r="AY292" s="52">
        <f t="shared" ref="AY292:AY346" si="346">AO292*AV292</f>
        <v>2692.8900396389095</v>
      </c>
      <c r="AZ292" s="19"/>
      <c r="BA292" s="19"/>
      <c r="BB292" s="53">
        <f t="shared" ref="BB292:BB346" si="347">$R292*AJ292</f>
        <v>19506.269668328994</v>
      </c>
      <c r="BC292" s="53">
        <f t="shared" ref="BC292:BD346" si="348">-$R292*AK292</f>
        <v>-975.31348341644969</v>
      </c>
      <c r="BD292" s="53">
        <f t="shared" si="348"/>
        <v>-20.492984773499643</v>
      </c>
      <c r="BE292" s="53">
        <f t="shared" ref="BE292:BE346" si="349">-AT292*AM292</f>
        <v>-15413.798798363638</v>
      </c>
      <c r="BF292" s="53">
        <f t="shared" ref="BF292:BF346" si="350">SUM(BB292:BE292)</f>
        <v>3096.6644017754079</v>
      </c>
      <c r="BG292" s="53">
        <f t="shared" ref="BG292:BG346" si="351">-AM292*($R291*AN292-$R290*AN291)/1000</f>
        <v>-105.04430228507422</v>
      </c>
      <c r="BH292" s="53">
        <f t="shared" si="318"/>
        <v>1733.5706936249496</v>
      </c>
      <c r="BI292" s="53">
        <f t="shared" ref="BI292:BI346" si="352">SUM(BF292:BH292)</f>
        <v>4725.1907931152837</v>
      </c>
    </row>
    <row r="293" spans="1:61" x14ac:dyDescent="0.2">
      <c r="A293" s="34"/>
      <c r="B293" s="89"/>
      <c r="C293" s="91"/>
      <c r="D293" s="19"/>
      <c r="E293" s="55">
        <f t="shared" si="323"/>
        <v>22</v>
      </c>
      <c r="F293" s="27">
        <f t="shared" si="319"/>
        <v>23796.276974686221</v>
      </c>
      <c r="G293" s="27">
        <f t="shared" si="320"/>
        <v>1189.813848734311</v>
      </c>
      <c r="H293" s="28">
        <f t="shared" si="321"/>
        <v>25</v>
      </c>
      <c r="I293" s="27">
        <f t="shared" si="294"/>
        <v>1000000</v>
      </c>
      <c r="J293" s="56">
        <f t="shared" si="276"/>
        <v>3.3889999999999998</v>
      </c>
      <c r="K293" s="52">
        <f t="shared" si="324"/>
        <v>3389</v>
      </c>
      <c r="L293" s="28"/>
      <c r="M293" s="96">
        <f t="shared" si="295"/>
        <v>22.995587082134691</v>
      </c>
      <c r="N293" s="9">
        <v>0</v>
      </c>
      <c r="O293" s="30">
        <f t="shared" si="311"/>
        <v>0.81971939093998569</v>
      </c>
      <c r="P293" s="30">
        <f t="shared" si="325"/>
        <v>1.8849928637274849E-2</v>
      </c>
      <c r="Q293" s="30">
        <f t="shared" si="326"/>
        <v>0</v>
      </c>
      <c r="R293" s="30">
        <f t="shared" si="327"/>
        <v>0.80086946230271083</v>
      </c>
      <c r="S293" s="28"/>
      <c r="T293" s="52">
        <f t="shared" si="328"/>
        <v>2623.1020510079543</v>
      </c>
      <c r="U293" s="52">
        <f t="shared" si="322"/>
        <v>2714.1466077438872</v>
      </c>
      <c r="V293" s="19"/>
      <c r="W293" s="19"/>
      <c r="X293" s="53">
        <f t="shared" si="329"/>
        <v>19057.711545523332</v>
      </c>
      <c r="Y293" s="53">
        <f t="shared" si="330"/>
        <v>-952.8855772761666</v>
      </c>
      <c r="Z293" s="53">
        <f t="shared" si="330"/>
        <v>-20.02173655756777</v>
      </c>
      <c r="AA293" s="53">
        <f t="shared" si="331"/>
        <v>-18849.92863727485</v>
      </c>
      <c r="AB293" s="53">
        <f t="shared" si="332"/>
        <v>-765.12440558525122</v>
      </c>
      <c r="AC293" s="53">
        <f t="shared" si="333"/>
        <v>-99.460664714301032</v>
      </c>
      <c r="AD293" s="53">
        <f t="shared" si="313"/>
        <v>1701.6827502330716</v>
      </c>
      <c r="AE293" s="53">
        <f t="shared" si="334"/>
        <v>837.09767993351932</v>
      </c>
      <c r="AF293" s="19"/>
      <c r="AG293" s="46"/>
      <c r="AH293" s="19"/>
      <c r="AI293" s="55">
        <f t="shared" si="335"/>
        <v>22</v>
      </c>
      <c r="AJ293" s="27">
        <f t="shared" si="336"/>
        <v>23796.276974686221</v>
      </c>
      <c r="AK293" s="27">
        <f t="shared" si="336"/>
        <v>1189.813848734311</v>
      </c>
      <c r="AL293" s="28">
        <f t="shared" si="337"/>
        <v>25</v>
      </c>
      <c r="AM293" s="27">
        <f t="shared" si="338"/>
        <v>1000000</v>
      </c>
      <c r="AN293" s="56">
        <f t="shared" si="302"/>
        <v>3.3889999999999998</v>
      </c>
      <c r="AO293" s="52">
        <f t="shared" si="339"/>
        <v>3389</v>
      </c>
      <c r="AP293" s="28"/>
      <c r="AQ293" s="9">
        <f t="shared" si="303"/>
        <v>19.97451883363216</v>
      </c>
      <c r="AR293" s="9">
        <f t="shared" si="340"/>
        <v>0</v>
      </c>
      <c r="AS293" s="30">
        <f t="shared" si="341"/>
        <v>0.84152813738715915</v>
      </c>
      <c r="AT293" s="30">
        <f t="shared" si="342"/>
        <v>1.6809119629271202E-2</v>
      </c>
      <c r="AU293" s="30">
        <f t="shared" si="343"/>
        <v>0</v>
      </c>
      <c r="AV293" s="30">
        <f t="shared" si="344"/>
        <v>0.82471901775788792</v>
      </c>
      <c r="AW293" s="28"/>
      <c r="AX293" s="52">
        <f t="shared" si="345"/>
        <v>2692.8900396389095</v>
      </c>
      <c r="AY293" s="52">
        <f t="shared" si="346"/>
        <v>2794.9727511814822</v>
      </c>
      <c r="AZ293" s="19"/>
      <c r="BA293" s="19"/>
      <c r="BB293" s="53">
        <f t="shared" si="347"/>
        <v>19057.711545523332</v>
      </c>
      <c r="BC293" s="53">
        <f t="shared" si="348"/>
        <v>-952.8855772761666</v>
      </c>
      <c r="BD293" s="53">
        <f t="shared" si="348"/>
        <v>-20.02173655756777</v>
      </c>
      <c r="BE293" s="53">
        <f t="shared" si="349"/>
        <v>-16809.119629271201</v>
      </c>
      <c r="BF293" s="53">
        <f t="shared" si="350"/>
        <v>1275.6846024183978</v>
      </c>
      <c r="BG293" s="53">
        <f t="shared" si="351"/>
        <v>-99.460664714301032</v>
      </c>
      <c r="BH293" s="53">
        <f t="shared" si="318"/>
        <v>1707.412074279182</v>
      </c>
      <c r="BI293" s="53">
        <f t="shared" si="352"/>
        <v>2883.6360119832789</v>
      </c>
    </row>
    <row r="294" spans="1:61" x14ac:dyDescent="0.2">
      <c r="A294" s="34"/>
      <c r="B294" s="89"/>
      <c r="C294" s="91"/>
      <c r="D294" s="19"/>
      <c r="E294" s="55">
        <f t="shared" si="323"/>
        <v>23</v>
      </c>
      <c r="F294" s="27">
        <f t="shared" si="319"/>
        <v>23796.276974686221</v>
      </c>
      <c r="G294" s="27">
        <f t="shared" si="320"/>
        <v>1189.813848734311</v>
      </c>
      <c r="H294" s="28">
        <f t="shared" si="321"/>
        <v>25</v>
      </c>
      <c r="I294" s="27">
        <f t="shared" si="294"/>
        <v>1000000</v>
      </c>
      <c r="J294" s="56">
        <f t="shared" si="276"/>
        <v>3.5819999999999999</v>
      </c>
      <c r="K294" s="52">
        <f t="shared" si="324"/>
        <v>3582</v>
      </c>
      <c r="L294" s="28"/>
      <c r="M294" s="96">
        <f t="shared" si="295"/>
        <v>25.623223656035577</v>
      </c>
      <c r="N294" s="9">
        <v>0</v>
      </c>
      <c r="O294" s="30">
        <f t="shared" si="311"/>
        <v>0.80086946230271083</v>
      </c>
      <c r="P294" s="30">
        <f t="shared" si="325"/>
        <v>2.0520857351871313E-2</v>
      </c>
      <c r="Q294" s="30">
        <f t="shared" si="326"/>
        <v>0</v>
      </c>
      <c r="R294" s="30">
        <f t="shared" si="327"/>
        <v>0.78034860495083946</v>
      </c>
      <c r="S294" s="28"/>
      <c r="T294" s="52">
        <f t="shared" si="328"/>
        <v>2714.1466077438872</v>
      </c>
      <c r="U294" s="52">
        <f t="shared" si="322"/>
        <v>2795.2087029339068</v>
      </c>
      <c r="V294" s="19"/>
      <c r="W294" s="19"/>
      <c r="X294" s="53">
        <f t="shared" si="329"/>
        <v>18569.391540220175</v>
      </c>
      <c r="Y294" s="53">
        <f t="shared" si="330"/>
        <v>-928.46957701100871</v>
      </c>
      <c r="Z294" s="53">
        <f t="shared" si="330"/>
        <v>-19.508715123770987</v>
      </c>
      <c r="AA294" s="53">
        <f t="shared" si="331"/>
        <v>-20520.857351871313</v>
      </c>
      <c r="AB294" s="53">
        <f t="shared" si="332"/>
        <v>-2899.4441037859178</v>
      </c>
      <c r="AC294" s="53">
        <f t="shared" si="333"/>
        <v>-90.685398072698931</v>
      </c>
      <c r="AD294" s="53">
        <f t="shared" si="313"/>
        <v>1671.0724311096342</v>
      </c>
      <c r="AE294" s="53">
        <f t="shared" si="334"/>
        <v>-1319.0570707489824</v>
      </c>
      <c r="AF294" s="19"/>
      <c r="AG294" s="46"/>
      <c r="AH294" s="19"/>
      <c r="AI294" s="55">
        <f t="shared" si="335"/>
        <v>23</v>
      </c>
      <c r="AJ294" s="27">
        <f t="shared" si="336"/>
        <v>23796.276974686221</v>
      </c>
      <c r="AK294" s="27">
        <f t="shared" si="336"/>
        <v>1189.813848734311</v>
      </c>
      <c r="AL294" s="28">
        <f t="shared" si="337"/>
        <v>25</v>
      </c>
      <c r="AM294" s="27">
        <f t="shared" si="338"/>
        <v>1000000</v>
      </c>
      <c r="AN294" s="56">
        <f t="shared" si="302"/>
        <v>3.5819999999999999</v>
      </c>
      <c r="AO294" s="52">
        <f t="shared" si="339"/>
        <v>3582</v>
      </c>
      <c r="AP294" s="28"/>
      <c r="AQ294" s="9">
        <f t="shared" si="303"/>
        <v>22.256947025000244</v>
      </c>
      <c r="AR294" s="9">
        <f t="shared" si="340"/>
        <v>0</v>
      </c>
      <c r="AS294" s="30">
        <f t="shared" si="341"/>
        <v>0.82471901775788792</v>
      </c>
      <c r="AT294" s="30">
        <f t="shared" si="342"/>
        <v>1.8355727488747548E-2</v>
      </c>
      <c r="AU294" s="30">
        <f t="shared" si="343"/>
        <v>0</v>
      </c>
      <c r="AV294" s="30">
        <f t="shared" si="344"/>
        <v>0.80636329026914033</v>
      </c>
      <c r="AW294" s="28"/>
      <c r="AX294" s="52">
        <f t="shared" si="345"/>
        <v>2794.9727511814822</v>
      </c>
      <c r="AY294" s="52">
        <f t="shared" si="346"/>
        <v>2888.3933057440609</v>
      </c>
      <c r="AZ294" s="19"/>
      <c r="BA294" s="19"/>
      <c r="BB294" s="53">
        <f t="shared" si="347"/>
        <v>18569.391540220175</v>
      </c>
      <c r="BC294" s="53">
        <f t="shared" si="348"/>
        <v>-928.46957701100871</v>
      </c>
      <c r="BD294" s="53">
        <f t="shared" si="348"/>
        <v>-19.508715123770987</v>
      </c>
      <c r="BE294" s="53">
        <f t="shared" si="349"/>
        <v>-18355.727488747547</v>
      </c>
      <c r="BF294" s="53">
        <f t="shared" si="350"/>
        <v>-734.31424066215186</v>
      </c>
      <c r="BG294" s="53">
        <f t="shared" si="351"/>
        <v>-90.685398072698931</v>
      </c>
      <c r="BH294" s="53">
        <f t="shared" si="318"/>
        <v>1677.7079449886792</v>
      </c>
      <c r="BI294" s="53">
        <f t="shared" si="352"/>
        <v>852.70830625382837</v>
      </c>
    </row>
    <row r="295" spans="1:61" x14ac:dyDescent="0.2">
      <c r="A295" s="34"/>
      <c r="B295" s="89"/>
      <c r="C295" s="91"/>
      <c r="D295" s="19"/>
      <c r="E295" s="55">
        <f t="shared" si="323"/>
        <v>24</v>
      </c>
      <c r="F295" s="27">
        <f t="shared" si="319"/>
        <v>23796.276974686221</v>
      </c>
      <c r="G295" s="27">
        <f t="shared" si="320"/>
        <v>1189.813848734311</v>
      </c>
      <c r="H295" s="28">
        <f t="shared" si="321"/>
        <v>25</v>
      </c>
      <c r="I295" s="27">
        <f t="shared" si="294"/>
        <v>1000000</v>
      </c>
      <c r="J295" s="56">
        <f t="shared" si="276"/>
        <v>3.7810000000000001</v>
      </c>
      <c r="K295" s="52">
        <f t="shared" si="324"/>
        <v>3781</v>
      </c>
      <c r="L295" s="28"/>
      <c r="M295" s="96">
        <f t="shared" si="295"/>
        <v>28.637207678475217</v>
      </c>
      <c r="N295" s="9">
        <v>0</v>
      </c>
      <c r="O295" s="30">
        <f t="shared" si="311"/>
        <v>0.78034860495083946</v>
      </c>
      <c r="P295" s="30">
        <f t="shared" si="325"/>
        <v>2.2347005061585604E-2</v>
      </c>
      <c r="Q295" s="30">
        <f t="shared" si="326"/>
        <v>0</v>
      </c>
      <c r="R295" s="30">
        <f t="shared" si="327"/>
        <v>0.75800159988925386</v>
      </c>
      <c r="S295" s="28"/>
      <c r="T295" s="52">
        <f t="shared" si="328"/>
        <v>2795.2087029339068</v>
      </c>
      <c r="U295" s="52">
        <f t="shared" si="322"/>
        <v>2866.0040491812688</v>
      </c>
      <c r="V295" s="19"/>
      <c r="W295" s="19"/>
      <c r="X295" s="53">
        <f t="shared" si="329"/>
        <v>18037.616018219971</v>
      </c>
      <c r="Y295" s="53">
        <f t="shared" si="330"/>
        <v>-901.88080091099846</v>
      </c>
      <c r="Z295" s="53">
        <f t="shared" si="330"/>
        <v>-18.950039997231347</v>
      </c>
      <c r="AA295" s="53">
        <f t="shared" si="331"/>
        <v>-22347.005061585605</v>
      </c>
      <c r="AB295" s="53">
        <f t="shared" si="332"/>
        <v>-5230.2198842738653</v>
      </c>
      <c r="AC295" s="53">
        <f t="shared" si="333"/>
        <v>-81.78366135081427</v>
      </c>
      <c r="AD295" s="53">
        <f t="shared" si="313"/>
        <v>1636.2534370745479</v>
      </c>
      <c r="AE295" s="53">
        <f t="shared" si="334"/>
        <v>-3675.7501085501317</v>
      </c>
      <c r="AF295" s="19"/>
      <c r="AG295" s="46"/>
      <c r="AH295" s="19"/>
      <c r="AI295" s="55">
        <f t="shared" si="335"/>
        <v>24</v>
      </c>
      <c r="AJ295" s="27">
        <f t="shared" si="336"/>
        <v>23796.276974686221</v>
      </c>
      <c r="AK295" s="27">
        <f t="shared" si="336"/>
        <v>1189.813848734311</v>
      </c>
      <c r="AL295" s="28">
        <f t="shared" si="337"/>
        <v>25</v>
      </c>
      <c r="AM295" s="27">
        <f t="shared" si="338"/>
        <v>1000000</v>
      </c>
      <c r="AN295" s="56">
        <f t="shared" si="302"/>
        <v>3.7810000000000001</v>
      </c>
      <c r="AO295" s="52">
        <f t="shared" si="339"/>
        <v>3781</v>
      </c>
      <c r="AP295" s="28"/>
      <c r="AQ295" s="9">
        <f t="shared" si="303"/>
        <v>24.874965882507851</v>
      </c>
      <c r="AR295" s="9">
        <f t="shared" si="340"/>
        <v>0</v>
      </c>
      <c r="AS295" s="30">
        <f t="shared" si="341"/>
        <v>0.80636329026914033</v>
      </c>
      <c r="AT295" s="30">
        <f t="shared" si="342"/>
        <v>2.0058259334351639E-2</v>
      </c>
      <c r="AU295" s="30">
        <f t="shared" si="343"/>
        <v>0</v>
      </c>
      <c r="AV295" s="30">
        <f t="shared" si="344"/>
        <v>0.78630503093478865</v>
      </c>
      <c r="AW295" s="28"/>
      <c r="AX295" s="52">
        <f t="shared" si="345"/>
        <v>2888.3933057440609</v>
      </c>
      <c r="AY295" s="52">
        <f t="shared" si="346"/>
        <v>2973.0193219644357</v>
      </c>
      <c r="AZ295" s="19"/>
      <c r="BA295" s="19"/>
      <c r="BB295" s="53">
        <f t="shared" si="347"/>
        <v>18037.616018219971</v>
      </c>
      <c r="BC295" s="53">
        <f t="shared" si="348"/>
        <v>-901.88080091099846</v>
      </c>
      <c r="BD295" s="53">
        <f t="shared" si="348"/>
        <v>-18.950039997231347</v>
      </c>
      <c r="BE295" s="53">
        <f t="shared" si="349"/>
        <v>-20058.259334351638</v>
      </c>
      <c r="BF295" s="53">
        <f t="shared" si="350"/>
        <v>-2941.4741570398983</v>
      </c>
      <c r="BG295" s="53">
        <f t="shared" si="351"/>
        <v>-81.78366135081427</v>
      </c>
      <c r="BH295" s="53">
        <f t="shared" si="318"/>
        <v>1643.9035326867124</v>
      </c>
      <c r="BI295" s="53">
        <f t="shared" si="352"/>
        <v>-1379.3542857040002</v>
      </c>
    </row>
    <row r="296" spans="1:61" x14ac:dyDescent="0.2">
      <c r="A296" s="34"/>
      <c r="B296" s="89"/>
      <c r="C296" s="91"/>
      <c r="D296" s="19"/>
      <c r="E296" s="55">
        <f t="shared" si="323"/>
        <v>25</v>
      </c>
      <c r="F296" s="27">
        <f t="shared" si="319"/>
        <v>23796.276974686221</v>
      </c>
      <c r="G296" s="27">
        <f t="shared" si="320"/>
        <v>1189.813848734311</v>
      </c>
      <c r="H296" s="28">
        <f t="shared" si="321"/>
        <v>25</v>
      </c>
      <c r="I296" s="27">
        <f t="shared" si="294"/>
        <v>1000000</v>
      </c>
      <c r="J296" s="56">
        <f t="shared" si="276"/>
        <v>3.9830000000000001</v>
      </c>
      <c r="K296" s="52">
        <f t="shared" si="324"/>
        <v>3983</v>
      </c>
      <c r="L296" s="28"/>
      <c r="M296" s="96">
        <f t="shared" si="295"/>
        <v>32.079455446734435</v>
      </c>
      <c r="N296" s="9">
        <v>0</v>
      </c>
      <c r="O296" s="30">
        <f t="shared" si="311"/>
        <v>0.75800159988925386</v>
      </c>
      <c r="P296" s="30">
        <f t="shared" si="325"/>
        <v>2.4316278552200744E-2</v>
      </c>
      <c r="Q296" s="30">
        <f t="shared" si="326"/>
        <v>0</v>
      </c>
      <c r="R296" s="30">
        <f t="shared" si="327"/>
        <v>0.73368532133705311</v>
      </c>
      <c r="S296" s="28"/>
      <c r="T296" s="52">
        <f t="shared" si="328"/>
        <v>2866.0040491812688</v>
      </c>
      <c r="U296" s="52">
        <f t="shared" si="322"/>
        <v>2922.2686348854827</v>
      </c>
      <c r="V296" s="19"/>
      <c r="W296" s="19"/>
      <c r="X296" s="53">
        <f t="shared" si="329"/>
        <v>17458.979118798179</v>
      </c>
      <c r="Y296" s="53">
        <f t="shared" si="330"/>
        <v>-872.94895593990884</v>
      </c>
      <c r="Z296" s="53">
        <f t="shared" si="330"/>
        <v>-18.342133033426329</v>
      </c>
      <c r="AA296" s="53">
        <f t="shared" si="331"/>
        <v>-24316.278552200743</v>
      </c>
      <c r="AB296" s="53">
        <f t="shared" si="332"/>
        <v>-7748.5905223759</v>
      </c>
      <c r="AC296" s="53">
        <f t="shared" si="333"/>
        <v>-68.622297039774068</v>
      </c>
      <c r="AD296" s="53">
        <f t="shared" si="313"/>
        <v>1596.9368016341064</v>
      </c>
      <c r="AE296" s="53">
        <f t="shared" si="334"/>
        <v>-6220.2760177815671</v>
      </c>
      <c r="AF296" s="19"/>
      <c r="AG296" s="46"/>
      <c r="AH296" s="19"/>
      <c r="AI296" s="55">
        <f t="shared" si="335"/>
        <v>25</v>
      </c>
      <c r="AJ296" s="27">
        <f t="shared" si="336"/>
        <v>23796.276974686221</v>
      </c>
      <c r="AK296" s="27">
        <f t="shared" si="336"/>
        <v>1189.813848734311</v>
      </c>
      <c r="AL296" s="28">
        <f t="shared" si="337"/>
        <v>25</v>
      </c>
      <c r="AM296" s="27">
        <f t="shared" si="338"/>
        <v>1000000</v>
      </c>
      <c r="AN296" s="56">
        <f t="shared" si="302"/>
        <v>3.9830000000000001</v>
      </c>
      <c r="AO296" s="52">
        <f t="shared" si="339"/>
        <v>3983</v>
      </c>
      <c r="AP296" s="28"/>
      <c r="AQ296" s="9">
        <f t="shared" si="303"/>
        <v>27.864984907964246</v>
      </c>
      <c r="AR296" s="9">
        <f t="shared" si="340"/>
        <v>0</v>
      </c>
      <c r="AS296" s="30">
        <f t="shared" si="341"/>
        <v>0.78630503093478865</v>
      </c>
      <c r="AT296" s="30">
        <f t="shared" si="342"/>
        <v>2.1910377820054245E-2</v>
      </c>
      <c r="AU296" s="30">
        <f t="shared" si="343"/>
        <v>0</v>
      </c>
      <c r="AV296" s="30">
        <f t="shared" si="344"/>
        <v>0.76439465311473442</v>
      </c>
      <c r="AW296" s="28"/>
      <c r="AX296" s="52">
        <f t="shared" si="345"/>
        <v>2973.0193219644357</v>
      </c>
      <c r="AY296" s="52">
        <f t="shared" si="346"/>
        <v>3044.5839033559873</v>
      </c>
      <c r="AZ296" s="19"/>
      <c r="BA296" s="19"/>
      <c r="BB296" s="53">
        <f t="shared" si="347"/>
        <v>17458.979118798179</v>
      </c>
      <c r="BC296" s="53">
        <f t="shared" si="348"/>
        <v>-872.94895593990884</v>
      </c>
      <c r="BD296" s="53">
        <f t="shared" si="348"/>
        <v>-18.342133033426329</v>
      </c>
      <c r="BE296" s="53">
        <f t="shared" si="349"/>
        <v>-21910.377820054244</v>
      </c>
      <c r="BF296" s="53">
        <f t="shared" si="350"/>
        <v>-5342.6897902294004</v>
      </c>
      <c r="BG296" s="53">
        <f t="shared" si="351"/>
        <v>-68.622297039774068</v>
      </c>
      <c r="BH296" s="53">
        <f t="shared" si="318"/>
        <v>1605.7223417776959</v>
      </c>
      <c r="BI296" s="53">
        <f t="shared" si="352"/>
        <v>-3805.5897454914784</v>
      </c>
    </row>
    <row r="297" spans="1:61" x14ac:dyDescent="0.2">
      <c r="A297" s="34"/>
      <c r="B297" s="89"/>
      <c r="C297" s="91"/>
      <c r="D297" s="19"/>
      <c r="E297" s="55">
        <f t="shared" si="323"/>
        <v>26</v>
      </c>
      <c r="F297" s="27">
        <f t="shared" si="319"/>
        <v>23796.276974686221</v>
      </c>
      <c r="G297" s="27">
        <f t="shared" si="320"/>
        <v>1189.813848734311</v>
      </c>
      <c r="H297" s="28">
        <f t="shared" si="321"/>
        <v>25</v>
      </c>
      <c r="I297" s="27">
        <f t="shared" si="294"/>
        <v>1000000</v>
      </c>
      <c r="J297" s="56">
        <f t="shared" si="276"/>
        <v>4.1900000000000004</v>
      </c>
      <c r="K297" s="52">
        <f t="shared" si="324"/>
        <v>4190.0000000000009</v>
      </c>
      <c r="L297" s="28"/>
      <c r="M297" s="96">
        <f t="shared" si="295"/>
        <v>35.983846857204576</v>
      </c>
      <c r="N297" s="9">
        <v>0</v>
      </c>
      <c r="O297" s="30">
        <f t="shared" si="311"/>
        <v>0.73368532133705311</v>
      </c>
      <c r="P297" s="30">
        <f t="shared" si="325"/>
        <v>2.6400820244371449E-2</v>
      </c>
      <c r="Q297" s="30">
        <f t="shared" si="326"/>
        <v>0</v>
      </c>
      <c r="R297" s="30">
        <f t="shared" si="327"/>
        <v>0.70728450109268171</v>
      </c>
      <c r="S297" s="28"/>
      <c r="T297" s="52">
        <f t="shared" si="328"/>
        <v>2922.2686348854827</v>
      </c>
      <c r="U297" s="52">
        <f t="shared" si="322"/>
        <v>2963.5220595783371</v>
      </c>
      <c r="V297" s="19"/>
      <c r="W297" s="19"/>
      <c r="X297" s="53">
        <f t="shared" si="329"/>
        <v>16830.737887904212</v>
      </c>
      <c r="Y297" s="53">
        <f t="shared" si="330"/>
        <v>-841.53689439521065</v>
      </c>
      <c r="Z297" s="53">
        <f t="shared" si="330"/>
        <v>-17.682112527317042</v>
      </c>
      <c r="AA297" s="53">
        <f t="shared" si="331"/>
        <v>-26400.820244371447</v>
      </c>
      <c r="AB297" s="53">
        <f t="shared" si="332"/>
        <v>-10429.301363389763</v>
      </c>
      <c r="AC297" s="53">
        <f t="shared" si="333"/>
        <v>-55.021124043354241</v>
      </c>
      <c r="AD297" s="53">
        <f t="shared" si="313"/>
        <v>1552.5585392954297</v>
      </c>
      <c r="AE297" s="53">
        <f t="shared" si="334"/>
        <v>-8931.7639481376882</v>
      </c>
      <c r="AF297" s="19"/>
      <c r="AG297" s="46"/>
      <c r="AH297" s="19"/>
      <c r="AI297" s="55">
        <f t="shared" si="335"/>
        <v>26</v>
      </c>
      <c r="AJ297" s="27">
        <f t="shared" si="336"/>
        <v>23796.276974686221</v>
      </c>
      <c r="AK297" s="27">
        <f t="shared" si="336"/>
        <v>1189.813848734311</v>
      </c>
      <c r="AL297" s="28">
        <f t="shared" si="337"/>
        <v>25</v>
      </c>
      <c r="AM297" s="27">
        <f t="shared" si="338"/>
        <v>1000000</v>
      </c>
      <c r="AN297" s="56">
        <f t="shared" si="302"/>
        <v>4.1900000000000004</v>
      </c>
      <c r="AO297" s="52">
        <f t="shared" si="339"/>
        <v>4190.0000000000009</v>
      </c>
      <c r="AP297" s="28"/>
      <c r="AQ297" s="9">
        <f t="shared" si="303"/>
        <v>31.25643299249246</v>
      </c>
      <c r="AR297" s="9">
        <f t="shared" si="340"/>
        <v>0</v>
      </c>
      <c r="AS297" s="30">
        <f t="shared" si="341"/>
        <v>0.76439465311473442</v>
      </c>
      <c r="AT297" s="30">
        <f t="shared" si="342"/>
        <v>2.3892250254900216E-2</v>
      </c>
      <c r="AU297" s="30">
        <f t="shared" si="343"/>
        <v>0</v>
      </c>
      <c r="AV297" s="30">
        <f t="shared" si="344"/>
        <v>0.74050240285983415</v>
      </c>
      <c r="AW297" s="28"/>
      <c r="AX297" s="52">
        <f t="shared" si="345"/>
        <v>3044.5839033559873</v>
      </c>
      <c r="AY297" s="52">
        <f t="shared" si="346"/>
        <v>3102.7050679827057</v>
      </c>
      <c r="AZ297" s="19"/>
      <c r="BA297" s="19"/>
      <c r="BB297" s="53">
        <f t="shared" si="347"/>
        <v>16830.737887904212</v>
      </c>
      <c r="BC297" s="53">
        <f t="shared" si="348"/>
        <v>-841.53689439521065</v>
      </c>
      <c r="BD297" s="53">
        <f t="shared" si="348"/>
        <v>-17.682112527317042</v>
      </c>
      <c r="BE297" s="53">
        <f t="shared" si="349"/>
        <v>-23892.250254900217</v>
      </c>
      <c r="BF297" s="53">
        <f t="shared" si="350"/>
        <v>-7920.731373918532</v>
      </c>
      <c r="BG297" s="53">
        <f t="shared" si="351"/>
        <v>-55.021124043354241</v>
      </c>
      <c r="BH297" s="53">
        <f t="shared" si="318"/>
        <v>1562.6001499307536</v>
      </c>
      <c r="BI297" s="53">
        <f t="shared" si="352"/>
        <v>-6413.1523480311334</v>
      </c>
    </row>
    <row r="298" spans="1:61" x14ac:dyDescent="0.2">
      <c r="A298" s="34"/>
      <c r="B298" s="89"/>
      <c r="C298" s="91"/>
      <c r="D298" s="19"/>
      <c r="E298" s="55">
        <f t="shared" si="323"/>
        <v>27</v>
      </c>
      <c r="F298" s="27">
        <f t="shared" si="319"/>
        <v>23796.276974686221</v>
      </c>
      <c r="G298" s="27">
        <f t="shared" si="320"/>
        <v>1189.813848734311</v>
      </c>
      <c r="H298" s="28">
        <f t="shared" si="321"/>
        <v>25</v>
      </c>
      <c r="I298" s="27">
        <f t="shared" si="294"/>
        <v>1000000</v>
      </c>
      <c r="J298" s="56">
        <f t="shared" si="276"/>
        <v>4.4009999999999998</v>
      </c>
      <c r="K298" s="52">
        <f t="shared" si="324"/>
        <v>4401</v>
      </c>
      <c r="L298" s="28"/>
      <c r="M298" s="96">
        <f t="shared" si="295"/>
        <v>40.388565248208387</v>
      </c>
      <c r="N298" s="9">
        <v>0</v>
      </c>
      <c r="O298" s="30">
        <f t="shared" si="311"/>
        <v>0.70728450109268171</v>
      </c>
      <c r="P298" s="30">
        <f t="shared" si="325"/>
        <v>2.8566206221428293E-2</v>
      </c>
      <c r="Q298" s="30">
        <f t="shared" si="326"/>
        <v>0</v>
      </c>
      <c r="R298" s="30">
        <f t="shared" si="327"/>
        <v>0.67871829487125346</v>
      </c>
      <c r="S298" s="28"/>
      <c r="T298" s="52">
        <f t="shared" si="328"/>
        <v>2963.5220595783371</v>
      </c>
      <c r="U298" s="52">
        <f t="shared" si="322"/>
        <v>2987.0392157283864</v>
      </c>
      <c r="V298" s="19"/>
      <c r="W298" s="19"/>
      <c r="X298" s="53">
        <f t="shared" si="329"/>
        <v>16150.968532543102</v>
      </c>
      <c r="Y298" s="53">
        <f t="shared" si="330"/>
        <v>-807.5484266271551</v>
      </c>
      <c r="Z298" s="53">
        <f t="shared" si="330"/>
        <v>-16.967957371781335</v>
      </c>
      <c r="AA298" s="53">
        <f t="shared" si="331"/>
        <v>-28566.206221428292</v>
      </c>
      <c r="AB298" s="53">
        <f t="shared" si="332"/>
        <v>-13239.754072884129</v>
      </c>
      <c r="AC298" s="53">
        <f t="shared" si="333"/>
        <v>-38.617592906639238</v>
      </c>
      <c r="AD298" s="53">
        <f t="shared" si="313"/>
        <v>1502.9291718688435</v>
      </c>
      <c r="AE298" s="53">
        <f t="shared" si="334"/>
        <v>-11775.442493921924</v>
      </c>
      <c r="AF298" s="19"/>
      <c r="AG298" s="46"/>
      <c r="AH298" s="19"/>
      <c r="AI298" s="55">
        <f t="shared" si="335"/>
        <v>27</v>
      </c>
      <c r="AJ298" s="27">
        <f t="shared" si="336"/>
        <v>23796.276974686221</v>
      </c>
      <c r="AK298" s="27">
        <f t="shared" si="336"/>
        <v>1189.813848734311</v>
      </c>
      <c r="AL298" s="28">
        <f t="shared" si="337"/>
        <v>25</v>
      </c>
      <c r="AM298" s="27">
        <f t="shared" si="338"/>
        <v>1000000</v>
      </c>
      <c r="AN298" s="56">
        <f t="shared" si="302"/>
        <v>4.4009999999999998</v>
      </c>
      <c r="AO298" s="52">
        <f t="shared" si="339"/>
        <v>4401</v>
      </c>
      <c r="AP298" s="28"/>
      <c r="AQ298" s="9">
        <f t="shared" si="303"/>
        <v>35.082477100159757</v>
      </c>
      <c r="AR298" s="9">
        <f t="shared" si="340"/>
        <v>0</v>
      </c>
      <c r="AS298" s="30">
        <f t="shared" si="341"/>
        <v>0.74050240285983415</v>
      </c>
      <c r="AT298" s="30">
        <f t="shared" si="342"/>
        <v>2.5978658590943407E-2</v>
      </c>
      <c r="AU298" s="30">
        <f t="shared" si="343"/>
        <v>0</v>
      </c>
      <c r="AV298" s="30">
        <f t="shared" si="344"/>
        <v>0.71452374426889076</v>
      </c>
      <c r="AW298" s="28"/>
      <c r="AX298" s="52">
        <f t="shared" si="345"/>
        <v>3102.7050679827057</v>
      </c>
      <c r="AY298" s="52">
        <f t="shared" si="346"/>
        <v>3144.6189985273882</v>
      </c>
      <c r="AZ298" s="19"/>
      <c r="BA298" s="19"/>
      <c r="BB298" s="53">
        <f t="shared" si="347"/>
        <v>16150.968532543102</v>
      </c>
      <c r="BC298" s="53">
        <f t="shared" si="348"/>
        <v>-807.5484266271551</v>
      </c>
      <c r="BD298" s="53">
        <f t="shared" si="348"/>
        <v>-16.967957371781335</v>
      </c>
      <c r="BE298" s="53">
        <f t="shared" si="349"/>
        <v>-25978.658590943407</v>
      </c>
      <c r="BF298" s="53">
        <f t="shared" si="350"/>
        <v>-10652.206442399243</v>
      </c>
      <c r="BG298" s="53">
        <f t="shared" si="351"/>
        <v>-38.617592906639238</v>
      </c>
      <c r="BH298" s="53">
        <f t="shared" si="318"/>
        <v>1514.3555587371904</v>
      </c>
      <c r="BI298" s="53">
        <f t="shared" si="352"/>
        <v>-9176.4684765686925</v>
      </c>
    </row>
    <row r="299" spans="1:61" x14ac:dyDescent="0.2">
      <c r="A299" s="34"/>
      <c r="B299" s="89"/>
      <c r="C299" s="91"/>
      <c r="D299" s="19"/>
      <c r="E299" s="55">
        <f t="shared" si="323"/>
        <v>28</v>
      </c>
      <c r="F299" s="27">
        <f t="shared" si="319"/>
        <v>23796.276974686221</v>
      </c>
      <c r="G299" s="27">
        <f t="shared" si="320"/>
        <v>1189.813848734311</v>
      </c>
      <c r="H299" s="28">
        <f t="shared" si="321"/>
        <v>25</v>
      </c>
      <c r="I299" s="27">
        <f t="shared" si="294"/>
        <v>1000000</v>
      </c>
      <c r="J299" s="56">
        <f t="shared" si="276"/>
        <v>4.6159999999999997</v>
      </c>
      <c r="K299" s="52">
        <f t="shared" si="324"/>
        <v>4616</v>
      </c>
      <c r="L299" s="28"/>
      <c r="M299" s="96">
        <f t="shared" si="295"/>
        <v>45.350819239364668</v>
      </c>
      <c r="N299" s="9">
        <v>0</v>
      </c>
      <c r="O299" s="30">
        <f t="shared" si="311"/>
        <v>0.67871829487125346</v>
      </c>
      <c r="P299" s="30">
        <f t="shared" si="325"/>
        <v>3.0780430705156021E-2</v>
      </c>
      <c r="Q299" s="30">
        <f t="shared" si="326"/>
        <v>0</v>
      </c>
      <c r="R299" s="30">
        <f t="shared" si="327"/>
        <v>0.64793786416609744</v>
      </c>
      <c r="S299" s="28"/>
      <c r="T299" s="52">
        <f t="shared" si="328"/>
        <v>2987.0392157283864</v>
      </c>
      <c r="U299" s="52">
        <f t="shared" si="322"/>
        <v>2990.8811809907056</v>
      </c>
      <c r="V299" s="19"/>
      <c r="W299" s="19"/>
      <c r="X299" s="53">
        <f t="shared" si="329"/>
        <v>15418.508878083074</v>
      </c>
      <c r="Y299" s="53">
        <f t="shared" si="330"/>
        <v>-770.92544390415367</v>
      </c>
      <c r="Z299" s="53">
        <f t="shared" si="330"/>
        <v>-16.198446604152437</v>
      </c>
      <c r="AA299" s="53">
        <f t="shared" si="331"/>
        <v>-30780.430705156021</v>
      </c>
      <c r="AB299" s="53">
        <f t="shared" si="332"/>
        <v>-16149.045717581253</v>
      </c>
      <c r="AC299" s="53">
        <f t="shared" si="333"/>
        <v>-20.204559816813905</v>
      </c>
      <c r="AD299" s="53">
        <f t="shared" si="313"/>
        <v>1447.7343390203007</v>
      </c>
      <c r="AE299" s="53">
        <f t="shared" si="334"/>
        <v>-14721.515938377766</v>
      </c>
      <c r="AF299" s="19"/>
      <c r="AG299" s="46"/>
      <c r="AH299" s="19"/>
      <c r="AI299" s="55">
        <f t="shared" si="335"/>
        <v>28</v>
      </c>
      <c r="AJ299" s="27">
        <f t="shared" si="336"/>
        <v>23796.276974686221</v>
      </c>
      <c r="AK299" s="27">
        <f t="shared" si="336"/>
        <v>1189.813848734311</v>
      </c>
      <c r="AL299" s="28">
        <f t="shared" si="337"/>
        <v>25</v>
      </c>
      <c r="AM299" s="27">
        <f t="shared" si="338"/>
        <v>1000000</v>
      </c>
      <c r="AN299" s="56">
        <f t="shared" si="302"/>
        <v>4.6159999999999997</v>
      </c>
      <c r="AO299" s="52">
        <f t="shared" si="339"/>
        <v>4616</v>
      </c>
      <c r="AP299" s="28"/>
      <c r="AQ299" s="9">
        <f t="shared" si="303"/>
        <v>39.392810010973889</v>
      </c>
      <c r="AR299" s="9">
        <f t="shared" si="340"/>
        <v>0</v>
      </c>
      <c r="AS299" s="30">
        <f t="shared" si="341"/>
        <v>0.71452374426889076</v>
      </c>
      <c r="AT299" s="30">
        <f t="shared" si="342"/>
        <v>2.8147098106314109E-2</v>
      </c>
      <c r="AU299" s="30">
        <f t="shared" si="343"/>
        <v>0</v>
      </c>
      <c r="AV299" s="30">
        <f t="shared" si="344"/>
        <v>0.68637664616257665</v>
      </c>
      <c r="AW299" s="28"/>
      <c r="AX299" s="52">
        <f t="shared" si="345"/>
        <v>3144.6189985273882</v>
      </c>
      <c r="AY299" s="52">
        <f t="shared" si="346"/>
        <v>3168.3145986864538</v>
      </c>
      <c r="AZ299" s="19"/>
      <c r="BA299" s="19"/>
      <c r="BB299" s="53">
        <f t="shared" si="347"/>
        <v>15418.508878083074</v>
      </c>
      <c r="BC299" s="53">
        <f t="shared" si="348"/>
        <v>-770.92544390415367</v>
      </c>
      <c r="BD299" s="53">
        <f t="shared" si="348"/>
        <v>-16.198446604152437</v>
      </c>
      <c r="BE299" s="53">
        <f t="shared" si="349"/>
        <v>-28147.098106314108</v>
      </c>
      <c r="BF299" s="53">
        <f t="shared" si="350"/>
        <v>-13515.713118739341</v>
      </c>
      <c r="BG299" s="53">
        <f t="shared" si="351"/>
        <v>-20.204559816813905</v>
      </c>
      <c r="BH299" s="53">
        <f t="shared" si="318"/>
        <v>1460.6710299392116</v>
      </c>
      <c r="BI299" s="53">
        <f t="shared" si="352"/>
        <v>-12075.246648616943</v>
      </c>
    </row>
    <row r="300" spans="1:61" x14ac:dyDescent="0.2">
      <c r="A300" s="34"/>
      <c r="B300" s="89"/>
      <c r="C300" s="91"/>
      <c r="D300" s="19"/>
      <c r="E300" s="55">
        <f t="shared" si="323"/>
        <v>29</v>
      </c>
      <c r="F300" s="27">
        <f t="shared" si="319"/>
        <v>23796.276974686221</v>
      </c>
      <c r="G300" s="27">
        <f t="shared" si="320"/>
        <v>1189.813848734311</v>
      </c>
      <c r="H300" s="28">
        <f t="shared" si="321"/>
        <v>25</v>
      </c>
      <c r="I300" s="27">
        <f t="shared" si="294"/>
        <v>1000000</v>
      </c>
      <c r="J300" s="56">
        <f t="shared" si="276"/>
        <v>4.8330000000000002</v>
      </c>
      <c r="K300" s="52">
        <f t="shared" si="324"/>
        <v>4833</v>
      </c>
      <c r="L300" s="28"/>
      <c r="M300" s="96">
        <f t="shared" si="295"/>
        <v>50.932973429504443</v>
      </c>
      <c r="N300" s="9">
        <v>0</v>
      </c>
      <c r="O300" s="30">
        <f t="shared" si="311"/>
        <v>0.64793786416609744</v>
      </c>
      <c r="P300" s="30">
        <f t="shared" si="325"/>
        <v>3.3001402019541701E-2</v>
      </c>
      <c r="Q300" s="30">
        <f t="shared" si="326"/>
        <v>0</v>
      </c>
      <c r="R300" s="30">
        <f t="shared" si="327"/>
        <v>0.61493646214655573</v>
      </c>
      <c r="S300" s="28"/>
      <c r="T300" s="52">
        <f t="shared" si="328"/>
        <v>2990.8811809907056</v>
      </c>
      <c r="U300" s="52">
        <f t="shared" si="322"/>
        <v>2971.9879215543037</v>
      </c>
      <c r="V300" s="19"/>
      <c r="W300" s="19"/>
      <c r="X300" s="53">
        <f t="shared" si="329"/>
        <v>14633.198375073089</v>
      </c>
      <c r="Y300" s="53">
        <f t="shared" si="330"/>
        <v>-731.65991875365444</v>
      </c>
      <c r="Z300" s="53">
        <f t="shared" si="330"/>
        <v>-15.373411553663892</v>
      </c>
      <c r="AA300" s="53">
        <f t="shared" si="331"/>
        <v>-33001.402019541703</v>
      </c>
      <c r="AB300" s="53">
        <f t="shared" si="332"/>
        <v>-19115.236974775933</v>
      </c>
      <c r="AC300" s="53">
        <f t="shared" si="333"/>
        <v>1.4799516109569311</v>
      </c>
      <c r="AD300" s="53">
        <f t="shared" si="313"/>
        <v>1386.8023412569755</v>
      </c>
      <c r="AE300" s="53">
        <f t="shared" si="334"/>
        <v>-17726.954681908002</v>
      </c>
      <c r="AF300" s="19"/>
      <c r="AG300" s="46"/>
      <c r="AH300" s="19"/>
      <c r="AI300" s="55">
        <f t="shared" si="335"/>
        <v>29</v>
      </c>
      <c r="AJ300" s="27">
        <f t="shared" si="336"/>
        <v>23796.276974686221</v>
      </c>
      <c r="AK300" s="27">
        <f t="shared" si="336"/>
        <v>1189.813848734311</v>
      </c>
      <c r="AL300" s="28">
        <f t="shared" si="337"/>
        <v>25</v>
      </c>
      <c r="AM300" s="27">
        <f t="shared" si="338"/>
        <v>1000000</v>
      </c>
      <c r="AN300" s="56">
        <f t="shared" si="302"/>
        <v>4.8330000000000002</v>
      </c>
      <c r="AO300" s="52">
        <f t="shared" si="339"/>
        <v>4833</v>
      </c>
      <c r="AP300" s="28"/>
      <c r="AQ300" s="9">
        <f t="shared" si="303"/>
        <v>44.241603112229861</v>
      </c>
      <c r="AR300" s="9">
        <f t="shared" si="340"/>
        <v>0</v>
      </c>
      <c r="AS300" s="30">
        <f t="shared" si="341"/>
        <v>0.68637664616257665</v>
      </c>
      <c r="AT300" s="30">
        <f t="shared" si="342"/>
        <v>3.0366403165028148E-2</v>
      </c>
      <c r="AU300" s="30">
        <f t="shared" si="343"/>
        <v>0</v>
      </c>
      <c r="AV300" s="30">
        <f t="shared" si="344"/>
        <v>0.65601024299754851</v>
      </c>
      <c r="AW300" s="28"/>
      <c r="AX300" s="52">
        <f t="shared" si="345"/>
        <v>3168.3145986864538</v>
      </c>
      <c r="AY300" s="52">
        <f t="shared" si="346"/>
        <v>3170.4975044071521</v>
      </c>
      <c r="AZ300" s="19"/>
      <c r="BA300" s="19"/>
      <c r="BB300" s="53">
        <f t="shared" si="347"/>
        <v>14633.198375073089</v>
      </c>
      <c r="BC300" s="53">
        <f t="shared" si="348"/>
        <v>-731.65991875365444</v>
      </c>
      <c r="BD300" s="53">
        <f t="shared" si="348"/>
        <v>-15.373411553663892</v>
      </c>
      <c r="BE300" s="53">
        <f t="shared" si="349"/>
        <v>-30366.403165028147</v>
      </c>
      <c r="BF300" s="53">
        <f t="shared" si="350"/>
        <v>-16480.238120262376</v>
      </c>
      <c r="BG300" s="53">
        <f t="shared" si="351"/>
        <v>1.4799516109569311</v>
      </c>
      <c r="BH300" s="53">
        <f t="shared" si="318"/>
        <v>1401.3689388410307</v>
      </c>
      <c r="BI300" s="53">
        <f t="shared" si="352"/>
        <v>-15077.389229810389</v>
      </c>
    </row>
    <row r="301" spans="1:61" x14ac:dyDescent="0.2">
      <c r="A301" s="34"/>
      <c r="B301" s="89"/>
      <c r="C301" s="91"/>
      <c r="D301" s="19"/>
      <c r="E301" s="55">
        <f t="shared" si="323"/>
        <v>30</v>
      </c>
      <c r="F301" s="27">
        <f t="shared" si="319"/>
        <v>23796.276974686221</v>
      </c>
      <c r="G301" s="27">
        <f t="shared" si="320"/>
        <v>1189.813848734311</v>
      </c>
      <c r="H301" s="28">
        <f t="shared" si="321"/>
        <v>25</v>
      </c>
      <c r="I301" s="27">
        <f t="shared" si="294"/>
        <v>1000000</v>
      </c>
      <c r="J301" s="56">
        <f t="shared" si="276"/>
        <v>5.0529999999999999</v>
      </c>
      <c r="K301" s="52">
        <f t="shared" si="324"/>
        <v>5053</v>
      </c>
      <c r="L301" s="28"/>
      <c r="M301" s="96">
        <f t="shared" si="295"/>
        <v>57.198201384599741</v>
      </c>
      <c r="N301" s="9">
        <v>0</v>
      </c>
      <c r="O301" s="30">
        <f t="shared" si="311"/>
        <v>0.61493646214655573</v>
      </c>
      <c r="P301" s="30">
        <f t="shared" si="325"/>
        <v>3.5173259600591991E-2</v>
      </c>
      <c r="Q301" s="30">
        <f t="shared" si="326"/>
        <v>0</v>
      </c>
      <c r="R301" s="30">
        <f t="shared" si="327"/>
        <v>0.5797632025459637</v>
      </c>
      <c r="S301" s="28"/>
      <c r="T301" s="52">
        <f t="shared" si="328"/>
        <v>2971.9879215543037</v>
      </c>
      <c r="U301" s="52">
        <f t="shared" si="322"/>
        <v>2929.5434624647546</v>
      </c>
      <c r="V301" s="19"/>
      <c r="W301" s="19"/>
      <c r="X301" s="53">
        <f t="shared" si="329"/>
        <v>13796.205747514859</v>
      </c>
      <c r="Y301" s="53">
        <f t="shared" si="330"/>
        <v>-689.81028737574297</v>
      </c>
      <c r="Z301" s="53">
        <f t="shared" si="330"/>
        <v>-14.494080063649092</v>
      </c>
      <c r="AA301" s="53">
        <f t="shared" si="331"/>
        <v>-35173.259600591991</v>
      </c>
      <c r="AB301" s="53">
        <f t="shared" si="332"/>
        <v>-22081.358220516522</v>
      </c>
      <c r="AC301" s="53">
        <f t="shared" si="333"/>
        <v>24.209754288202934</v>
      </c>
      <c r="AD301" s="53">
        <f t="shared" si="313"/>
        <v>1319.9731119697797</v>
      </c>
      <c r="AE301" s="53">
        <f t="shared" si="334"/>
        <v>-20737.175354258539</v>
      </c>
      <c r="AF301" s="19"/>
      <c r="AG301" s="46"/>
      <c r="AH301" s="19"/>
      <c r="AI301" s="55">
        <f t="shared" si="335"/>
        <v>30</v>
      </c>
      <c r="AJ301" s="27">
        <f t="shared" si="336"/>
        <v>23796.276974686221</v>
      </c>
      <c r="AK301" s="27">
        <f t="shared" si="336"/>
        <v>1189.813848734311</v>
      </c>
      <c r="AL301" s="28">
        <f t="shared" si="337"/>
        <v>25</v>
      </c>
      <c r="AM301" s="27">
        <f t="shared" si="338"/>
        <v>1000000</v>
      </c>
      <c r="AN301" s="56">
        <f t="shared" si="302"/>
        <v>5.0529999999999999</v>
      </c>
      <c r="AO301" s="52">
        <f t="shared" si="339"/>
        <v>5053</v>
      </c>
      <c r="AP301" s="28"/>
      <c r="AQ301" s="9">
        <f t="shared" si="303"/>
        <v>49.683730479496553</v>
      </c>
      <c r="AR301" s="9">
        <f t="shared" si="340"/>
        <v>0</v>
      </c>
      <c r="AS301" s="30">
        <f t="shared" si="341"/>
        <v>0.65601024299754851</v>
      </c>
      <c r="AT301" s="30">
        <f t="shared" si="342"/>
        <v>3.2593036104879236E-2</v>
      </c>
      <c r="AU301" s="30">
        <f t="shared" si="343"/>
        <v>0</v>
      </c>
      <c r="AV301" s="30">
        <f t="shared" si="344"/>
        <v>0.62341720689266933</v>
      </c>
      <c r="AW301" s="28"/>
      <c r="AX301" s="52">
        <f t="shared" si="345"/>
        <v>3170.4975044071521</v>
      </c>
      <c r="AY301" s="52">
        <f t="shared" si="346"/>
        <v>3150.1271464286583</v>
      </c>
      <c r="AZ301" s="19"/>
      <c r="BA301" s="19"/>
      <c r="BB301" s="53">
        <f t="shared" si="347"/>
        <v>13796.205747514859</v>
      </c>
      <c r="BC301" s="53">
        <f t="shared" si="348"/>
        <v>-689.81028737574297</v>
      </c>
      <c r="BD301" s="53">
        <f t="shared" si="348"/>
        <v>-14.494080063649092</v>
      </c>
      <c r="BE301" s="53">
        <f t="shared" si="349"/>
        <v>-32593.036104879237</v>
      </c>
      <c r="BF301" s="53">
        <f t="shared" si="350"/>
        <v>-19501.134724803771</v>
      </c>
      <c r="BG301" s="53">
        <f t="shared" si="351"/>
        <v>24.209754288202934</v>
      </c>
      <c r="BH301" s="53">
        <f t="shared" si="318"/>
        <v>1336.2699812267001</v>
      </c>
      <c r="BI301" s="53">
        <f t="shared" si="352"/>
        <v>-18140.654989288865</v>
      </c>
    </row>
    <row r="302" spans="1:61" x14ac:dyDescent="0.2">
      <c r="A302" s="34"/>
      <c r="B302" s="89"/>
      <c r="C302" s="91"/>
      <c r="D302" s="19"/>
      <c r="E302" s="55">
        <f t="shared" si="323"/>
        <v>31</v>
      </c>
      <c r="F302" s="27">
        <f t="shared" si="319"/>
        <v>23796.276974686221</v>
      </c>
      <c r="G302" s="27">
        <f t="shared" si="320"/>
        <v>1189.813848734311</v>
      </c>
      <c r="H302" s="28">
        <f t="shared" si="321"/>
        <v>25</v>
      </c>
      <c r="I302" s="27">
        <f t="shared" si="294"/>
        <v>1000000</v>
      </c>
      <c r="J302" s="56">
        <f t="shared" si="276"/>
        <v>5.2750000000000004</v>
      </c>
      <c r="K302" s="52">
        <f t="shared" si="324"/>
        <v>5275</v>
      </c>
      <c r="L302" s="28"/>
      <c r="M302" s="96">
        <f t="shared" si="295"/>
        <v>64.179283812147389</v>
      </c>
      <c r="N302" s="9">
        <v>0</v>
      </c>
      <c r="O302" s="30">
        <f t="shared" si="311"/>
        <v>0.5797632025459637</v>
      </c>
      <c r="P302" s="30">
        <f t="shared" si="325"/>
        <v>3.7208787120036897E-2</v>
      </c>
      <c r="Q302" s="30">
        <f t="shared" si="326"/>
        <v>0</v>
      </c>
      <c r="R302" s="30">
        <f t="shared" si="327"/>
        <v>0.54255441542592675</v>
      </c>
      <c r="S302" s="28"/>
      <c r="T302" s="52">
        <f t="shared" si="328"/>
        <v>2929.5434624647546</v>
      </c>
      <c r="U302" s="52">
        <f t="shared" si="322"/>
        <v>2861.9745413717637</v>
      </c>
      <c r="V302" s="19"/>
      <c r="W302" s="19"/>
      <c r="X302" s="53">
        <f t="shared" si="329"/>
        <v>12910.775143314324</v>
      </c>
      <c r="Y302" s="53">
        <f t="shared" si="330"/>
        <v>-645.53875716571611</v>
      </c>
      <c r="Z302" s="53">
        <f t="shared" si="330"/>
        <v>-13.563860385648169</v>
      </c>
      <c r="AA302" s="53">
        <f t="shared" si="331"/>
        <v>-37208.787120036897</v>
      </c>
      <c r="AB302" s="53">
        <f t="shared" si="332"/>
        <v>-24957.114594273939</v>
      </c>
      <c r="AC302" s="53">
        <f t="shared" si="333"/>
        <v>49.023049796587337</v>
      </c>
      <c r="AD302" s="53">
        <f t="shared" si="313"/>
        <v>1247.4326781700024</v>
      </c>
      <c r="AE302" s="53">
        <f t="shared" si="334"/>
        <v>-23660.658866307349</v>
      </c>
      <c r="AF302" s="19"/>
      <c r="AG302" s="46"/>
      <c r="AH302" s="19"/>
      <c r="AI302" s="55">
        <f t="shared" si="335"/>
        <v>31</v>
      </c>
      <c r="AJ302" s="27">
        <f t="shared" si="336"/>
        <v>23796.276974686221</v>
      </c>
      <c r="AK302" s="27">
        <f t="shared" si="336"/>
        <v>1189.813848734311</v>
      </c>
      <c r="AL302" s="28">
        <f t="shared" si="337"/>
        <v>25</v>
      </c>
      <c r="AM302" s="27">
        <f t="shared" si="338"/>
        <v>1000000</v>
      </c>
      <c r="AN302" s="56">
        <f t="shared" si="302"/>
        <v>5.2750000000000004</v>
      </c>
      <c r="AO302" s="52">
        <f t="shared" si="339"/>
        <v>5275</v>
      </c>
      <c r="AP302" s="28"/>
      <c r="AQ302" s="9">
        <f t="shared" si="303"/>
        <v>55.747666222042703</v>
      </c>
      <c r="AR302" s="9">
        <f t="shared" si="340"/>
        <v>0</v>
      </c>
      <c r="AS302" s="30">
        <f t="shared" si="341"/>
        <v>0.62341720689266933</v>
      </c>
      <c r="AT302" s="30">
        <f t="shared" si="342"/>
        <v>3.4754054366930666E-2</v>
      </c>
      <c r="AU302" s="30">
        <f t="shared" si="343"/>
        <v>0</v>
      </c>
      <c r="AV302" s="30">
        <f t="shared" si="344"/>
        <v>0.58866315252573864</v>
      </c>
      <c r="AW302" s="28"/>
      <c r="AX302" s="52">
        <f t="shared" si="345"/>
        <v>3150.1271464286583</v>
      </c>
      <c r="AY302" s="52">
        <f t="shared" si="346"/>
        <v>3105.1981295732712</v>
      </c>
      <c r="AZ302" s="19"/>
      <c r="BA302" s="19"/>
      <c r="BB302" s="53">
        <f t="shared" si="347"/>
        <v>12910.775143314324</v>
      </c>
      <c r="BC302" s="53">
        <f t="shared" si="348"/>
        <v>-645.53875716571611</v>
      </c>
      <c r="BD302" s="53">
        <f t="shared" si="348"/>
        <v>-13.563860385648169</v>
      </c>
      <c r="BE302" s="53">
        <f t="shared" si="349"/>
        <v>-34754.054366930664</v>
      </c>
      <c r="BF302" s="53">
        <f t="shared" si="350"/>
        <v>-22502.381841167706</v>
      </c>
      <c r="BG302" s="53">
        <f t="shared" si="351"/>
        <v>49.023049796587337</v>
      </c>
      <c r="BH302" s="53">
        <f t="shared" si="318"/>
        <v>1265.5417457832989</v>
      </c>
      <c r="BI302" s="53">
        <f t="shared" si="352"/>
        <v>-21187.817045587821</v>
      </c>
    </row>
    <row r="303" spans="1:61" x14ac:dyDescent="0.2">
      <c r="A303" s="34"/>
      <c r="B303" s="89"/>
      <c r="C303" s="91"/>
      <c r="D303" s="19"/>
      <c r="E303" s="55">
        <f t="shared" si="323"/>
        <v>32</v>
      </c>
      <c r="F303" s="27">
        <f t="shared" si="319"/>
        <v>23796.276974686221</v>
      </c>
      <c r="G303" s="27">
        <f t="shared" si="320"/>
        <v>1189.813848734311</v>
      </c>
      <c r="H303" s="28">
        <f t="shared" si="321"/>
        <v>25</v>
      </c>
      <c r="I303" s="27">
        <f t="shared" si="294"/>
        <v>1000000</v>
      </c>
      <c r="J303" s="56">
        <f t="shared" ref="J303:J334" si="353">J218</f>
        <v>5.4980000000000002</v>
      </c>
      <c r="K303" s="52">
        <f t="shared" si="324"/>
        <v>5498</v>
      </c>
      <c r="L303" s="28"/>
      <c r="M303" s="96">
        <f t="shared" si="295"/>
        <v>71.872235752757291</v>
      </c>
      <c r="N303" s="9">
        <v>0</v>
      </c>
      <c r="O303" s="30">
        <f t="shared" si="311"/>
        <v>0.54255441542592675</v>
      </c>
      <c r="P303" s="30">
        <f t="shared" si="325"/>
        <v>3.8994598854191626E-2</v>
      </c>
      <c r="Q303" s="30">
        <f t="shared" si="326"/>
        <v>0</v>
      </c>
      <c r="R303" s="30">
        <f t="shared" si="327"/>
        <v>0.5035598165717351</v>
      </c>
      <c r="S303" s="28"/>
      <c r="T303" s="52">
        <f t="shared" si="328"/>
        <v>2861.9745413717637</v>
      </c>
      <c r="U303" s="52">
        <f t="shared" si="322"/>
        <v>2768.5718715113994</v>
      </c>
      <c r="V303" s="19"/>
      <c r="W303" s="19"/>
      <c r="X303" s="53">
        <f t="shared" si="329"/>
        <v>11982.848868463198</v>
      </c>
      <c r="Y303" s="53">
        <f t="shared" si="330"/>
        <v>-599.14244342315988</v>
      </c>
      <c r="Z303" s="53">
        <f t="shared" si="330"/>
        <v>-12.588995414293377</v>
      </c>
      <c r="AA303" s="53">
        <f t="shared" si="331"/>
        <v>-38994.598854191623</v>
      </c>
      <c r="AB303" s="53">
        <f t="shared" si="332"/>
        <v>-27623.481424565878</v>
      </c>
      <c r="AC303" s="53">
        <f t="shared" si="333"/>
        <v>75.28671741821303</v>
      </c>
      <c r="AD303" s="53">
        <f t="shared" si="313"/>
        <v>1169.5153294312581</v>
      </c>
      <c r="AE303" s="53">
        <f t="shared" si="334"/>
        <v>-26378.679377716406</v>
      </c>
      <c r="AF303" s="19"/>
      <c r="AG303" s="46"/>
      <c r="AH303" s="19"/>
      <c r="AI303" s="55">
        <f t="shared" si="335"/>
        <v>32</v>
      </c>
      <c r="AJ303" s="27">
        <f t="shared" si="336"/>
        <v>23796.276974686221</v>
      </c>
      <c r="AK303" s="27">
        <f t="shared" si="336"/>
        <v>1189.813848734311</v>
      </c>
      <c r="AL303" s="28">
        <f t="shared" si="337"/>
        <v>25</v>
      </c>
      <c r="AM303" s="27">
        <f t="shared" si="338"/>
        <v>1000000</v>
      </c>
      <c r="AN303" s="56">
        <f t="shared" si="302"/>
        <v>5.4980000000000002</v>
      </c>
      <c r="AO303" s="52">
        <f t="shared" si="339"/>
        <v>5498</v>
      </c>
      <c r="AP303" s="28"/>
      <c r="AQ303" s="9">
        <f t="shared" si="303"/>
        <v>62.429948908503036</v>
      </c>
      <c r="AR303" s="9">
        <f t="shared" si="340"/>
        <v>0</v>
      </c>
      <c r="AS303" s="30">
        <f t="shared" si="341"/>
        <v>0.58866315252573864</v>
      </c>
      <c r="AT303" s="30">
        <f t="shared" si="342"/>
        <v>3.675021053650019E-2</v>
      </c>
      <c r="AU303" s="30">
        <f t="shared" si="343"/>
        <v>0</v>
      </c>
      <c r="AV303" s="30">
        <f t="shared" si="344"/>
        <v>0.55191294198923846</v>
      </c>
      <c r="AW303" s="28"/>
      <c r="AX303" s="52">
        <f t="shared" si="345"/>
        <v>3105.1981295732712</v>
      </c>
      <c r="AY303" s="52">
        <f t="shared" si="346"/>
        <v>3034.417355056833</v>
      </c>
      <c r="AZ303" s="19"/>
      <c r="BA303" s="19"/>
      <c r="BB303" s="53">
        <f t="shared" si="347"/>
        <v>11982.848868463198</v>
      </c>
      <c r="BC303" s="53">
        <f t="shared" si="348"/>
        <v>-599.14244342315988</v>
      </c>
      <c r="BD303" s="53">
        <f t="shared" si="348"/>
        <v>-12.588995414293377</v>
      </c>
      <c r="BE303" s="53">
        <f t="shared" si="349"/>
        <v>-36750.210536500192</v>
      </c>
      <c r="BF303" s="53">
        <f t="shared" si="350"/>
        <v>-25379.093106874447</v>
      </c>
      <c r="BG303" s="53">
        <f t="shared" si="351"/>
        <v>75.28671741821303</v>
      </c>
      <c r="BH303" s="53">
        <f t="shared" si="318"/>
        <v>1189.4830456500629</v>
      </c>
      <c r="BI303" s="53">
        <f t="shared" si="352"/>
        <v>-24114.323343806169</v>
      </c>
    </row>
    <row r="304" spans="1:61" x14ac:dyDescent="0.2">
      <c r="A304" s="34"/>
      <c r="B304" s="89"/>
      <c r="C304" s="91"/>
      <c r="D304" s="19"/>
      <c r="E304" s="55">
        <f t="shared" si="323"/>
        <v>33</v>
      </c>
      <c r="F304" s="27">
        <f t="shared" si="319"/>
        <v>23796.276974686221</v>
      </c>
      <c r="G304" s="27">
        <f t="shared" si="320"/>
        <v>1189.813848734311</v>
      </c>
      <c r="H304" s="28">
        <f t="shared" si="321"/>
        <v>25</v>
      </c>
      <c r="I304" s="27">
        <f t="shared" si="294"/>
        <v>1000000</v>
      </c>
      <c r="J304" s="56">
        <f t="shared" si="353"/>
        <v>5.7220000000000004</v>
      </c>
      <c r="K304" s="52">
        <f t="shared" si="324"/>
        <v>5722</v>
      </c>
      <c r="L304" s="28"/>
      <c r="M304" s="96">
        <f t="shared" ref="M304:M335" si="354">M219</f>
        <v>80.316702244142306</v>
      </c>
      <c r="N304" s="9">
        <v>0</v>
      </c>
      <c r="O304" s="30">
        <f t="shared" si="311"/>
        <v>0.5035598165717351</v>
      </c>
      <c r="P304" s="30">
        <f t="shared" si="325"/>
        <v>4.0444263849706966E-2</v>
      </c>
      <c r="Q304" s="30">
        <f t="shared" si="326"/>
        <v>0</v>
      </c>
      <c r="R304" s="30">
        <f t="shared" si="327"/>
        <v>0.46311555272202815</v>
      </c>
      <c r="S304" s="28"/>
      <c r="T304" s="52">
        <f t="shared" si="328"/>
        <v>2768.5718715113994</v>
      </c>
      <c r="U304" s="52">
        <f t="shared" si="322"/>
        <v>2649.947192675445</v>
      </c>
      <c r="V304" s="19"/>
      <c r="W304" s="19"/>
      <c r="X304" s="53">
        <f t="shared" si="329"/>
        <v>11020.425963858281</v>
      </c>
      <c r="Y304" s="53">
        <f t="shared" si="330"/>
        <v>-551.02129819291406</v>
      </c>
      <c r="Z304" s="53">
        <f t="shared" si="330"/>
        <v>-11.577888818050704</v>
      </c>
      <c r="AA304" s="53">
        <f t="shared" si="331"/>
        <v>-40444.263849706964</v>
      </c>
      <c r="AB304" s="53">
        <f t="shared" si="332"/>
        <v>-29986.437072859648</v>
      </c>
      <c r="AC304" s="53">
        <f t="shared" si="333"/>
        <v>101.59490558827723</v>
      </c>
      <c r="AD304" s="53">
        <f t="shared" si="313"/>
        <v>1086.7866918670129</v>
      </c>
      <c r="AE304" s="53">
        <f t="shared" si="334"/>
        <v>-28798.055475404359</v>
      </c>
      <c r="AF304" s="19"/>
      <c r="AG304" s="46"/>
      <c r="AH304" s="19"/>
      <c r="AI304" s="55">
        <f t="shared" si="335"/>
        <v>33</v>
      </c>
      <c r="AJ304" s="27">
        <f t="shared" si="336"/>
        <v>23796.276974686221</v>
      </c>
      <c r="AK304" s="27">
        <f t="shared" si="336"/>
        <v>1189.813848734311</v>
      </c>
      <c r="AL304" s="28">
        <f t="shared" si="337"/>
        <v>25</v>
      </c>
      <c r="AM304" s="27">
        <f t="shared" si="338"/>
        <v>1000000</v>
      </c>
      <c r="AN304" s="56">
        <f t="shared" si="302"/>
        <v>5.7220000000000004</v>
      </c>
      <c r="AO304" s="52">
        <f t="shared" si="339"/>
        <v>5722</v>
      </c>
      <c r="AP304" s="28"/>
      <c r="AQ304" s="9">
        <f t="shared" ref="AQ304:AQ335" si="355">AQ49</f>
        <v>69.765015170115859</v>
      </c>
      <c r="AR304" s="9">
        <f t="shared" si="340"/>
        <v>0</v>
      </c>
      <c r="AS304" s="30">
        <f t="shared" si="341"/>
        <v>0.55191294198923846</v>
      </c>
      <c r="AT304" s="30">
        <f t="shared" si="342"/>
        <v>3.8504214770462494E-2</v>
      </c>
      <c r="AU304" s="30">
        <f t="shared" si="343"/>
        <v>0</v>
      </c>
      <c r="AV304" s="30">
        <f t="shared" si="344"/>
        <v>0.51340872721877595</v>
      </c>
      <c r="AW304" s="28"/>
      <c r="AX304" s="52">
        <f t="shared" si="345"/>
        <v>3034.417355056833</v>
      </c>
      <c r="AY304" s="52">
        <f t="shared" si="346"/>
        <v>2937.7247371458361</v>
      </c>
      <c r="AZ304" s="19"/>
      <c r="BA304" s="19"/>
      <c r="BB304" s="53">
        <f t="shared" si="347"/>
        <v>11020.425963858281</v>
      </c>
      <c r="BC304" s="53">
        <f t="shared" si="348"/>
        <v>-551.02129819291406</v>
      </c>
      <c r="BD304" s="53">
        <f t="shared" si="348"/>
        <v>-11.577888818050704</v>
      </c>
      <c r="BE304" s="53">
        <f t="shared" si="349"/>
        <v>-38504.214770462495</v>
      </c>
      <c r="BF304" s="53">
        <f t="shared" si="350"/>
        <v>-28046.387993615179</v>
      </c>
      <c r="BG304" s="53">
        <f t="shared" si="351"/>
        <v>101.59490558827723</v>
      </c>
      <c r="BH304" s="53">
        <f t="shared" si="318"/>
        <v>1108.6115782307822</v>
      </c>
      <c r="BI304" s="53">
        <f t="shared" si="352"/>
        <v>-26836.181509796119</v>
      </c>
    </row>
    <row r="305" spans="1:61" x14ac:dyDescent="0.2">
      <c r="A305" s="34"/>
      <c r="B305" s="89"/>
      <c r="C305" s="91"/>
      <c r="D305" s="19"/>
      <c r="E305" s="55">
        <f t="shared" si="323"/>
        <v>34</v>
      </c>
      <c r="F305" s="27">
        <f t="shared" si="319"/>
        <v>23796.276974686221</v>
      </c>
      <c r="G305" s="27">
        <f t="shared" si="320"/>
        <v>1189.813848734311</v>
      </c>
      <c r="H305" s="28">
        <f t="shared" si="321"/>
        <v>25</v>
      </c>
      <c r="I305" s="27">
        <f t="shared" si="294"/>
        <v>1000000</v>
      </c>
      <c r="J305" s="56">
        <f t="shared" si="353"/>
        <v>5.9450000000000003</v>
      </c>
      <c r="K305" s="52">
        <f t="shared" si="324"/>
        <v>5945</v>
      </c>
      <c r="L305" s="28"/>
      <c r="M305" s="96">
        <f t="shared" si="354"/>
        <v>89.555495953799237</v>
      </c>
      <c r="N305" s="9">
        <v>0</v>
      </c>
      <c r="O305" s="30">
        <f t="shared" si="311"/>
        <v>0.46311555272202815</v>
      </c>
      <c r="P305" s="30">
        <f t="shared" si="325"/>
        <v>4.1474543007939089E-2</v>
      </c>
      <c r="Q305" s="30">
        <f t="shared" si="326"/>
        <v>0</v>
      </c>
      <c r="R305" s="30">
        <f t="shared" si="327"/>
        <v>0.42164100971408908</v>
      </c>
      <c r="S305" s="28"/>
      <c r="T305" s="52">
        <f t="shared" si="328"/>
        <v>2649.947192675445</v>
      </c>
      <c r="U305" s="52">
        <f t="shared" si="322"/>
        <v>2506.6558027502597</v>
      </c>
      <c r="V305" s="19"/>
      <c r="W305" s="19"/>
      <c r="X305" s="53">
        <f t="shared" si="329"/>
        <v>10033.486251042827</v>
      </c>
      <c r="Y305" s="53">
        <f t="shared" si="330"/>
        <v>-501.67431255214137</v>
      </c>
      <c r="Z305" s="53">
        <f t="shared" si="330"/>
        <v>-10.541025242852227</v>
      </c>
      <c r="AA305" s="53">
        <f t="shared" si="331"/>
        <v>-41474.543007939086</v>
      </c>
      <c r="AB305" s="53">
        <f t="shared" si="332"/>
        <v>-31953.272094691252</v>
      </c>
      <c r="AC305" s="53">
        <f t="shared" si="333"/>
        <v>128.14730949101084</v>
      </c>
      <c r="AD305" s="53">
        <f t="shared" si="313"/>
        <v>1000.0753264746503</v>
      </c>
      <c r="AE305" s="53">
        <f t="shared" si="334"/>
        <v>-30825.049458725593</v>
      </c>
      <c r="AF305" s="19"/>
      <c r="AG305" s="46"/>
      <c r="AH305" s="19"/>
      <c r="AI305" s="55">
        <f t="shared" si="335"/>
        <v>34</v>
      </c>
      <c r="AJ305" s="27">
        <f t="shared" si="336"/>
        <v>23796.276974686221</v>
      </c>
      <c r="AK305" s="27">
        <f t="shared" si="336"/>
        <v>1189.813848734311</v>
      </c>
      <c r="AL305" s="28">
        <f t="shared" si="337"/>
        <v>25</v>
      </c>
      <c r="AM305" s="27">
        <f t="shared" si="338"/>
        <v>1000000</v>
      </c>
      <c r="AN305" s="56">
        <f t="shared" si="302"/>
        <v>5.9450000000000003</v>
      </c>
      <c r="AO305" s="52">
        <f t="shared" si="339"/>
        <v>5945</v>
      </c>
      <c r="AP305" s="28"/>
      <c r="AQ305" s="9">
        <f t="shared" si="355"/>
        <v>77.790053117372892</v>
      </c>
      <c r="AR305" s="9">
        <f t="shared" si="340"/>
        <v>0</v>
      </c>
      <c r="AS305" s="30">
        <f t="shared" si="341"/>
        <v>0.51340872721877595</v>
      </c>
      <c r="AT305" s="30">
        <f t="shared" si="342"/>
        <v>3.9938092161271393E-2</v>
      </c>
      <c r="AU305" s="30">
        <f t="shared" si="343"/>
        <v>0</v>
      </c>
      <c r="AV305" s="30">
        <f t="shared" si="344"/>
        <v>0.47347063505750453</v>
      </c>
      <c r="AW305" s="28"/>
      <c r="AX305" s="52">
        <f t="shared" si="345"/>
        <v>2937.7247371458361</v>
      </c>
      <c r="AY305" s="52">
        <f t="shared" si="346"/>
        <v>2814.7829254168646</v>
      </c>
      <c r="AZ305" s="19"/>
      <c r="BA305" s="19"/>
      <c r="BB305" s="53">
        <f t="shared" si="347"/>
        <v>10033.486251042827</v>
      </c>
      <c r="BC305" s="53">
        <f t="shared" si="348"/>
        <v>-501.67431255214137</v>
      </c>
      <c r="BD305" s="53">
        <f t="shared" si="348"/>
        <v>-10.541025242852227</v>
      </c>
      <c r="BE305" s="53">
        <f t="shared" si="349"/>
        <v>-39938.092161271394</v>
      </c>
      <c r="BF305" s="53">
        <f t="shared" si="350"/>
        <v>-30416.82124802356</v>
      </c>
      <c r="BG305" s="53">
        <f t="shared" si="351"/>
        <v>128.14730949101084</v>
      </c>
      <c r="BH305" s="53">
        <f t="shared" si="318"/>
        <v>1023.7007502446859</v>
      </c>
      <c r="BI305" s="53">
        <f t="shared" si="352"/>
        <v>-29264.973188287862</v>
      </c>
    </row>
    <row r="306" spans="1:61" x14ac:dyDescent="0.2">
      <c r="A306" s="34"/>
      <c r="B306" s="89"/>
      <c r="C306" s="91"/>
      <c r="D306" s="19"/>
      <c r="E306" s="55">
        <f t="shared" si="323"/>
        <v>35</v>
      </c>
      <c r="F306" s="27">
        <f t="shared" si="319"/>
        <v>23796.276974686221</v>
      </c>
      <c r="G306" s="27">
        <f t="shared" si="320"/>
        <v>1189.813848734311</v>
      </c>
      <c r="H306" s="28">
        <f t="shared" si="321"/>
        <v>25</v>
      </c>
      <c r="I306" s="27">
        <f t="shared" si="294"/>
        <v>1000000</v>
      </c>
      <c r="J306" s="56">
        <f t="shared" si="353"/>
        <v>6.1669999999999998</v>
      </c>
      <c r="K306" s="52">
        <f t="shared" si="324"/>
        <v>6167</v>
      </c>
      <c r="L306" s="28"/>
      <c r="M306" s="96">
        <f t="shared" si="354"/>
        <v>99.663854874764937</v>
      </c>
      <c r="N306" s="9">
        <v>0</v>
      </c>
      <c r="O306" s="30">
        <f t="shared" si="311"/>
        <v>0.42164100971408908</v>
      </c>
      <c r="P306" s="30">
        <f t="shared" si="325"/>
        <v>4.2022368401394325E-2</v>
      </c>
      <c r="Q306" s="30">
        <f t="shared" si="326"/>
        <v>0</v>
      </c>
      <c r="R306" s="30">
        <f t="shared" si="327"/>
        <v>0.37961864131269474</v>
      </c>
      <c r="S306" s="28"/>
      <c r="T306" s="52">
        <f t="shared" si="328"/>
        <v>2506.6558027502597</v>
      </c>
      <c r="U306" s="52">
        <f t="shared" si="322"/>
        <v>2341.1081609753883</v>
      </c>
      <c r="V306" s="19"/>
      <c r="W306" s="19"/>
      <c r="X306" s="53">
        <f t="shared" si="329"/>
        <v>9033.510333430946</v>
      </c>
      <c r="Y306" s="53">
        <f t="shared" si="330"/>
        <v>-451.67551667154726</v>
      </c>
      <c r="Z306" s="53">
        <f t="shared" si="330"/>
        <v>-9.490466032817368</v>
      </c>
      <c r="AA306" s="53">
        <f t="shared" si="331"/>
        <v>-42022.368401394328</v>
      </c>
      <c r="AB306" s="53">
        <f t="shared" si="332"/>
        <v>-33450.024050667744</v>
      </c>
      <c r="AC306" s="53">
        <f t="shared" si="333"/>
        <v>152.96185402567011</v>
      </c>
      <c r="AD306" s="53">
        <f t="shared" si="313"/>
        <v>910.32220855902483</v>
      </c>
      <c r="AE306" s="53">
        <f t="shared" si="334"/>
        <v>-32386.739988083049</v>
      </c>
      <c r="AF306" s="19"/>
      <c r="AG306" s="46"/>
      <c r="AH306" s="19"/>
      <c r="AI306" s="55">
        <f t="shared" si="335"/>
        <v>35</v>
      </c>
      <c r="AJ306" s="27">
        <f t="shared" si="336"/>
        <v>23796.276974686221</v>
      </c>
      <c r="AK306" s="27">
        <f t="shared" si="336"/>
        <v>1189.813848734311</v>
      </c>
      <c r="AL306" s="28">
        <f t="shared" si="337"/>
        <v>25</v>
      </c>
      <c r="AM306" s="27">
        <f t="shared" si="338"/>
        <v>1000000</v>
      </c>
      <c r="AN306" s="56">
        <f t="shared" si="302"/>
        <v>6.1669999999999998</v>
      </c>
      <c r="AO306" s="52">
        <f t="shared" si="339"/>
        <v>6167</v>
      </c>
      <c r="AP306" s="28"/>
      <c r="AQ306" s="9">
        <f t="shared" si="355"/>
        <v>86.570416276737802</v>
      </c>
      <c r="AR306" s="9">
        <f t="shared" si="340"/>
        <v>0</v>
      </c>
      <c r="AS306" s="30">
        <f t="shared" si="341"/>
        <v>0.47347063505750453</v>
      </c>
      <c r="AT306" s="30">
        <f t="shared" si="342"/>
        <v>4.098854997173957E-2</v>
      </c>
      <c r="AU306" s="30">
        <f t="shared" si="343"/>
        <v>0</v>
      </c>
      <c r="AV306" s="30">
        <f t="shared" si="344"/>
        <v>0.43248208508576497</v>
      </c>
      <c r="AW306" s="28"/>
      <c r="AX306" s="52">
        <f t="shared" si="345"/>
        <v>2814.7829254168646</v>
      </c>
      <c r="AY306" s="52">
        <f t="shared" si="346"/>
        <v>2667.1170187239127</v>
      </c>
      <c r="AZ306" s="19"/>
      <c r="BA306" s="19"/>
      <c r="BB306" s="53">
        <f t="shared" si="347"/>
        <v>9033.510333430946</v>
      </c>
      <c r="BC306" s="53">
        <f t="shared" si="348"/>
        <v>-451.67551667154726</v>
      </c>
      <c r="BD306" s="53">
        <f t="shared" si="348"/>
        <v>-9.490466032817368</v>
      </c>
      <c r="BE306" s="53">
        <f t="shared" si="349"/>
        <v>-40988.549971739572</v>
      </c>
      <c r="BF306" s="53">
        <f t="shared" si="350"/>
        <v>-32416.205621012989</v>
      </c>
      <c r="BG306" s="53">
        <f t="shared" si="351"/>
        <v>152.96185402567011</v>
      </c>
      <c r="BH306" s="53">
        <f t="shared" si="318"/>
        <v>935.61825402163129</v>
      </c>
      <c r="BI306" s="53">
        <f t="shared" si="352"/>
        <v>-31327.625512965686</v>
      </c>
    </row>
    <row r="307" spans="1:61" x14ac:dyDescent="0.2">
      <c r="A307" s="34"/>
      <c r="B307" s="89"/>
      <c r="C307" s="91"/>
      <c r="D307" s="19"/>
      <c r="E307" s="55">
        <f t="shared" si="323"/>
        <v>36</v>
      </c>
      <c r="F307" s="27">
        <f t="shared" si="319"/>
        <v>23796.276974686221</v>
      </c>
      <c r="G307" s="27">
        <f t="shared" si="320"/>
        <v>1189.813848734311</v>
      </c>
      <c r="H307" s="28">
        <f t="shared" si="321"/>
        <v>25</v>
      </c>
      <c r="I307" s="27">
        <f t="shared" si="294"/>
        <v>1000000</v>
      </c>
      <c r="J307" s="56">
        <f t="shared" si="353"/>
        <v>6.3869999999999996</v>
      </c>
      <c r="K307" s="52">
        <f t="shared" si="324"/>
        <v>6387</v>
      </c>
      <c r="L307" s="28"/>
      <c r="M307" s="96">
        <f t="shared" si="354"/>
        <v>110.74206230495554</v>
      </c>
      <c r="N307" s="9">
        <v>0</v>
      </c>
      <c r="O307" s="30">
        <f t="shared" si="311"/>
        <v>0.37961864131269474</v>
      </c>
      <c r="P307" s="30">
        <f t="shared" si="325"/>
        <v>4.2039751228373008E-2</v>
      </c>
      <c r="Q307" s="30">
        <f t="shared" si="326"/>
        <v>0</v>
      </c>
      <c r="R307" s="30">
        <f t="shared" si="327"/>
        <v>0.33757889008432174</v>
      </c>
      <c r="S307" s="28"/>
      <c r="T307" s="52">
        <f t="shared" si="328"/>
        <v>2341.1081609753883</v>
      </c>
      <c r="U307" s="52">
        <f t="shared" si="322"/>
        <v>2156.1163709685629</v>
      </c>
      <c r="V307" s="19"/>
      <c r="W307" s="19"/>
      <c r="X307" s="53">
        <f t="shared" si="329"/>
        <v>8033.1207692536764</v>
      </c>
      <c r="Y307" s="53">
        <f t="shared" si="330"/>
        <v>-401.6560384626838</v>
      </c>
      <c r="Z307" s="53">
        <f t="shared" si="330"/>
        <v>-8.4394722521080432</v>
      </c>
      <c r="AA307" s="53">
        <f t="shared" si="331"/>
        <v>-42039.75122837301</v>
      </c>
      <c r="AB307" s="53">
        <f t="shared" si="332"/>
        <v>-34416.725969834122</v>
      </c>
      <c r="AC307" s="53">
        <f t="shared" si="333"/>
        <v>175.6358448426063</v>
      </c>
      <c r="AD307" s="53">
        <f t="shared" si="313"/>
        <v>818.70967757107405</v>
      </c>
      <c r="AE307" s="53">
        <f t="shared" si="334"/>
        <v>-33422.380447420444</v>
      </c>
      <c r="AF307" s="19"/>
      <c r="AG307" s="46"/>
      <c r="AH307" s="19"/>
      <c r="AI307" s="55">
        <f t="shared" si="335"/>
        <v>36</v>
      </c>
      <c r="AJ307" s="27">
        <f t="shared" si="336"/>
        <v>23796.276974686221</v>
      </c>
      <c r="AK307" s="27">
        <f t="shared" si="336"/>
        <v>1189.813848734311</v>
      </c>
      <c r="AL307" s="28">
        <f t="shared" si="337"/>
        <v>25</v>
      </c>
      <c r="AM307" s="27">
        <f t="shared" si="338"/>
        <v>1000000</v>
      </c>
      <c r="AN307" s="56">
        <f t="shared" si="302"/>
        <v>6.3869999999999996</v>
      </c>
      <c r="AO307" s="52">
        <f t="shared" si="339"/>
        <v>6387</v>
      </c>
      <c r="AP307" s="28"/>
      <c r="AQ307" s="9">
        <f t="shared" si="355"/>
        <v>96.193213127579682</v>
      </c>
      <c r="AR307" s="9">
        <f t="shared" si="340"/>
        <v>0</v>
      </c>
      <c r="AS307" s="30">
        <f t="shared" si="341"/>
        <v>0.43248208508576497</v>
      </c>
      <c r="AT307" s="30">
        <f t="shared" si="342"/>
        <v>4.1601841384515038E-2</v>
      </c>
      <c r="AU307" s="30">
        <f t="shared" si="343"/>
        <v>0</v>
      </c>
      <c r="AV307" s="30">
        <f t="shared" si="344"/>
        <v>0.39088024370124991</v>
      </c>
      <c r="AW307" s="28"/>
      <c r="AX307" s="52">
        <f t="shared" si="345"/>
        <v>2667.1170187239127</v>
      </c>
      <c r="AY307" s="52">
        <f t="shared" si="346"/>
        <v>2496.5521165198834</v>
      </c>
      <c r="AZ307" s="19"/>
      <c r="BA307" s="19"/>
      <c r="BB307" s="53">
        <f t="shared" si="347"/>
        <v>8033.1207692536764</v>
      </c>
      <c r="BC307" s="53">
        <f t="shared" si="348"/>
        <v>-401.6560384626838</v>
      </c>
      <c r="BD307" s="53">
        <f t="shared" si="348"/>
        <v>-8.4394722521080432</v>
      </c>
      <c r="BE307" s="53">
        <f t="shared" si="349"/>
        <v>-41601.841384515035</v>
      </c>
      <c r="BF307" s="53">
        <f t="shared" si="350"/>
        <v>-33978.816125976155</v>
      </c>
      <c r="BG307" s="53">
        <f t="shared" si="351"/>
        <v>175.6358448426063</v>
      </c>
      <c r="BH307" s="53">
        <f t="shared" si="318"/>
        <v>845.47374434796097</v>
      </c>
      <c r="BI307" s="53">
        <f t="shared" si="352"/>
        <v>-32957.70653678559</v>
      </c>
    </row>
    <row r="308" spans="1:61" x14ac:dyDescent="0.2">
      <c r="A308" s="34"/>
      <c r="B308" s="89"/>
      <c r="C308" s="91"/>
      <c r="D308" s="19"/>
      <c r="E308" s="55">
        <f t="shared" si="323"/>
        <v>37</v>
      </c>
      <c r="F308" s="27">
        <f t="shared" si="319"/>
        <v>23796.276974686221</v>
      </c>
      <c r="G308" s="27">
        <f t="shared" si="320"/>
        <v>1189.813848734311</v>
      </c>
      <c r="H308" s="28">
        <f t="shared" si="321"/>
        <v>25</v>
      </c>
      <c r="I308" s="27">
        <f t="shared" si="294"/>
        <v>1000000</v>
      </c>
      <c r="J308" s="56">
        <f t="shared" si="353"/>
        <v>6.6040000000000001</v>
      </c>
      <c r="K308" s="52">
        <f t="shared" si="324"/>
        <v>6604</v>
      </c>
      <c r="L308" s="28"/>
      <c r="M308" s="96">
        <f t="shared" si="354"/>
        <v>122.71687498876749</v>
      </c>
      <c r="N308" s="9">
        <v>0</v>
      </c>
      <c r="O308" s="30">
        <f t="shared" si="311"/>
        <v>0.33757889008432174</v>
      </c>
      <c r="P308" s="30">
        <f t="shared" si="325"/>
        <v>4.1426626453324587E-2</v>
      </c>
      <c r="Q308" s="30">
        <f t="shared" si="326"/>
        <v>0</v>
      </c>
      <c r="R308" s="30">
        <f t="shared" si="327"/>
        <v>0.29615226363099717</v>
      </c>
      <c r="S308" s="28"/>
      <c r="T308" s="52">
        <f t="shared" si="328"/>
        <v>2156.1163709685629</v>
      </c>
      <c r="U308" s="52">
        <f t="shared" si="322"/>
        <v>1955.7895490191054</v>
      </c>
      <c r="V308" s="19"/>
      <c r="W308" s="19"/>
      <c r="X308" s="53">
        <f t="shared" si="329"/>
        <v>7047.3212920435017</v>
      </c>
      <c r="Y308" s="53">
        <f t="shared" si="330"/>
        <v>-352.36606460217507</v>
      </c>
      <c r="Z308" s="53">
        <f t="shared" si="330"/>
        <v>-7.4038065907749289</v>
      </c>
      <c r="AA308" s="53">
        <f t="shared" si="331"/>
        <v>-41426.626453324585</v>
      </c>
      <c r="AB308" s="53">
        <f t="shared" si="332"/>
        <v>-34739.075032474037</v>
      </c>
      <c r="AC308" s="53">
        <f t="shared" si="333"/>
        <v>195.25327194732034</v>
      </c>
      <c r="AD308" s="53">
        <f t="shared" si="313"/>
        <v>726.63875743395363</v>
      </c>
      <c r="AE308" s="53">
        <f t="shared" si="334"/>
        <v>-33817.183003092759</v>
      </c>
      <c r="AF308" s="19"/>
      <c r="AG308" s="46"/>
      <c r="AH308" s="19"/>
      <c r="AI308" s="55">
        <f t="shared" si="335"/>
        <v>37</v>
      </c>
      <c r="AJ308" s="27">
        <f t="shared" si="336"/>
        <v>23796.276974686221</v>
      </c>
      <c r="AK308" s="27">
        <f t="shared" si="336"/>
        <v>1189.813848734311</v>
      </c>
      <c r="AL308" s="28">
        <f t="shared" si="337"/>
        <v>25</v>
      </c>
      <c r="AM308" s="27">
        <f t="shared" si="338"/>
        <v>1000000</v>
      </c>
      <c r="AN308" s="56">
        <f t="shared" si="302"/>
        <v>6.6040000000000001</v>
      </c>
      <c r="AO308" s="52">
        <f t="shared" si="339"/>
        <v>6604</v>
      </c>
      <c r="AP308" s="28"/>
      <c r="AQ308" s="9">
        <f t="shared" si="355"/>
        <v>106.59482282024315</v>
      </c>
      <c r="AR308" s="9">
        <f t="shared" si="340"/>
        <v>0</v>
      </c>
      <c r="AS308" s="30">
        <f t="shared" si="341"/>
        <v>0.39088024370124991</v>
      </c>
      <c r="AT308" s="30">
        <f t="shared" si="342"/>
        <v>4.1665810321268197E-2</v>
      </c>
      <c r="AU308" s="30">
        <f t="shared" si="343"/>
        <v>0</v>
      </c>
      <c r="AV308" s="30">
        <f t="shared" si="344"/>
        <v>0.3492144333799817</v>
      </c>
      <c r="AW308" s="28"/>
      <c r="AX308" s="52">
        <f t="shared" si="345"/>
        <v>2496.5521165198834</v>
      </c>
      <c r="AY308" s="52">
        <f t="shared" si="346"/>
        <v>2306.2121180413992</v>
      </c>
      <c r="AZ308" s="19"/>
      <c r="BA308" s="19"/>
      <c r="BB308" s="53">
        <f t="shared" si="347"/>
        <v>7047.3212920435017</v>
      </c>
      <c r="BC308" s="53">
        <f t="shared" si="348"/>
        <v>-352.36606460217507</v>
      </c>
      <c r="BD308" s="53">
        <f t="shared" si="348"/>
        <v>-7.4038065907749289</v>
      </c>
      <c r="BE308" s="53">
        <f t="shared" si="349"/>
        <v>-41665.810321268196</v>
      </c>
      <c r="BF308" s="53">
        <f t="shared" si="350"/>
        <v>-34978.258900417648</v>
      </c>
      <c r="BG308" s="53">
        <f t="shared" si="351"/>
        <v>195.25327194732034</v>
      </c>
      <c r="BH308" s="53">
        <f t="shared" si="318"/>
        <v>754.58721592094105</v>
      </c>
      <c r="BI308" s="53">
        <f t="shared" si="352"/>
        <v>-34028.418412549385</v>
      </c>
    </row>
    <row r="309" spans="1:61" x14ac:dyDescent="0.2">
      <c r="A309" s="34"/>
      <c r="B309" s="89"/>
      <c r="C309" s="91"/>
      <c r="D309" s="19"/>
      <c r="E309" s="55">
        <f t="shared" si="323"/>
        <v>38</v>
      </c>
      <c r="F309" s="27">
        <f t="shared" si="319"/>
        <v>23796.276974686221</v>
      </c>
      <c r="G309" s="27">
        <f t="shared" si="320"/>
        <v>1189.813848734311</v>
      </c>
      <c r="H309" s="28">
        <f t="shared" si="321"/>
        <v>25</v>
      </c>
      <c r="I309" s="27">
        <f t="shared" si="294"/>
        <v>1000000</v>
      </c>
      <c r="J309" s="56">
        <f t="shared" si="353"/>
        <v>6.8170000000000002</v>
      </c>
      <c r="K309" s="52">
        <f t="shared" si="324"/>
        <v>6817</v>
      </c>
      <c r="L309" s="28"/>
      <c r="M309" s="96">
        <f t="shared" si="354"/>
        <v>135.62881213537486</v>
      </c>
      <c r="N309" s="9">
        <v>0</v>
      </c>
      <c r="O309" s="30">
        <f t="shared" si="311"/>
        <v>0.29615226363099717</v>
      </c>
      <c r="P309" s="30">
        <f t="shared" si="325"/>
        <v>4.0166779727474518E-2</v>
      </c>
      <c r="Q309" s="30">
        <f t="shared" si="326"/>
        <v>0</v>
      </c>
      <c r="R309" s="30">
        <f t="shared" si="327"/>
        <v>0.25598548390352266</v>
      </c>
      <c r="S309" s="28"/>
      <c r="T309" s="52">
        <f t="shared" si="328"/>
        <v>1955.7895490191054</v>
      </c>
      <c r="U309" s="52">
        <f t="shared" si="322"/>
        <v>1745.0530437703139</v>
      </c>
      <c r="V309" s="19"/>
      <c r="W309" s="19"/>
      <c r="X309" s="53">
        <f t="shared" si="329"/>
        <v>6091.5014764673069</v>
      </c>
      <c r="Y309" s="53">
        <f t="shared" si="330"/>
        <v>-304.5750738233653</v>
      </c>
      <c r="Z309" s="53">
        <f t="shared" si="330"/>
        <v>-6.3996370975880668</v>
      </c>
      <c r="AA309" s="53">
        <f t="shared" si="331"/>
        <v>-40166.779727474517</v>
      </c>
      <c r="AB309" s="53">
        <f t="shared" si="332"/>
        <v>-34386.252961928163</v>
      </c>
      <c r="AC309" s="53">
        <f t="shared" si="333"/>
        <v>210.50100894435309</v>
      </c>
      <c r="AD309" s="53">
        <f t="shared" si="313"/>
        <v>635.64704405862415</v>
      </c>
      <c r="AE309" s="53">
        <f t="shared" si="334"/>
        <v>-33540.104908925183</v>
      </c>
      <c r="AF309" s="19"/>
      <c r="AG309" s="46"/>
      <c r="AH309" s="19"/>
      <c r="AI309" s="55">
        <f t="shared" si="335"/>
        <v>38</v>
      </c>
      <c r="AJ309" s="27">
        <f t="shared" si="336"/>
        <v>23796.276974686221</v>
      </c>
      <c r="AK309" s="27">
        <f t="shared" si="336"/>
        <v>1189.813848734311</v>
      </c>
      <c r="AL309" s="28">
        <f t="shared" si="337"/>
        <v>25</v>
      </c>
      <c r="AM309" s="27">
        <f t="shared" si="338"/>
        <v>1000000</v>
      </c>
      <c r="AN309" s="56">
        <f t="shared" si="302"/>
        <v>6.8170000000000002</v>
      </c>
      <c r="AO309" s="52">
        <f t="shared" si="339"/>
        <v>6817</v>
      </c>
      <c r="AP309" s="28"/>
      <c r="AQ309" s="9">
        <f t="shared" si="355"/>
        <v>117.81044131227783</v>
      </c>
      <c r="AR309" s="9">
        <f t="shared" si="340"/>
        <v>0</v>
      </c>
      <c r="AS309" s="30">
        <f t="shared" si="341"/>
        <v>0.3492144333799817</v>
      </c>
      <c r="AT309" s="30">
        <f t="shared" si="342"/>
        <v>4.1141106509112686E-2</v>
      </c>
      <c r="AU309" s="30">
        <f t="shared" si="343"/>
        <v>0</v>
      </c>
      <c r="AV309" s="30">
        <f t="shared" si="344"/>
        <v>0.30807332687086902</v>
      </c>
      <c r="AW309" s="28"/>
      <c r="AX309" s="52">
        <f t="shared" si="345"/>
        <v>2306.2121180413992</v>
      </c>
      <c r="AY309" s="52">
        <f t="shared" si="346"/>
        <v>2100.1358692787139</v>
      </c>
      <c r="AZ309" s="19"/>
      <c r="BA309" s="19"/>
      <c r="BB309" s="53">
        <f t="shared" si="347"/>
        <v>6091.5014764673069</v>
      </c>
      <c r="BC309" s="53">
        <f t="shared" si="348"/>
        <v>-304.5750738233653</v>
      </c>
      <c r="BD309" s="53">
        <f t="shared" si="348"/>
        <v>-6.3996370975880668</v>
      </c>
      <c r="BE309" s="53">
        <f t="shared" si="349"/>
        <v>-41141.106509112687</v>
      </c>
      <c r="BF309" s="53">
        <f t="shared" si="350"/>
        <v>-35360.579743566333</v>
      </c>
      <c r="BG309" s="53">
        <f t="shared" si="351"/>
        <v>210.50100894435309</v>
      </c>
      <c r="BH309" s="53">
        <f t="shared" si="318"/>
        <v>664.41538214063883</v>
      </c>
      <c r="BI309" s="53">
        <f t="shared" si="352"/>
        <v>-34485.663352481344</v>
      </c>
    </row>
    <row r="310" spans="1:61" x14ac:dyDescent="0.2">
      <c r="A310" s="34"/>
      <c r="B310" s="89"/>
      <c r="C310" s="91"/>
      <c r="D310" s="19"/>
      <c r="E310" s="55">
        <f t="shared" si="323"/>
        <v>39</v>
      </c>
      <c r="F310" s="27">
        <f t="shared" si="319"/>
        <v>23796.276974686221</v>
      </c>
      <c r="G310" s="27">
        <f t="shared" si="320"/>
        <v>1189.813848734311</v>
      </c>
      <c r="H310" s="28">
        <f t="shared" si="321"/>
        <v>25</v>
      </c>
      <c r="I310" s="27">
        <f t="shared" si="294"/>
        <v>1000000</v>
      </c>
      <c r="J310" s="56">
        <f t="shared" si="353"/>
        <v>7.0250000000000004</v>
      </c>
      <c r="K310" s="52">
        <f t="shared" si="324"/>
        <v>7025</v>
      </c>
      <c r="L310" s="28"/>
      <c r="M310" s="96">
        <f t="shared" si="354"/>
        <v>149.46374233110549</v>
      </c>
      <c r="N310" s="9">
        <v>0</v>
      </c>
      <c r="O310" s="30">
        <f t="shared" si="311"/>
        <v>0.25598548390352266</v>
      </c>
      <c r="P310" s="30">
        <f t="shared" si="325"/>
        <v>3.8260548406659468E-2</v>
      </c>
      <c r="Q310" s="30">
        <f t="shared" si="326"/>
        <v>0</v>
      </c>
      <c r="R310" s="30">
        <f t="shared" si="327"/>
        <v>0.2177249354968632</v>
      </c>
      <c r="S310" s="28"/>
      <c r="T310" s="52">
        <f t="shared" si="328"/>
        <v>1745.0530437703139</v>
      </c>
      <c r="U310" s="52">
        <f t="shared" si="322"/>
        <v>1529.5176718654639</v>
      </c>
      <c r="V310" s="19"/>
      <c r="W310" s="19"/>
      <c r="X310" s="53">
        <f t="shared" si="329"/>
        <v>5181.0428693790482</v>
      </c>
      <c r="Y310" s="53">
        <f t="shared" si="330"/>
        <v>-259.05214346895241</v>
      </c>
      <c r="Z310" s="53">
        <f t="shared" si="330"/>
        <v>-5.4431233874215801</v>
      </c>
      <c r="AA310" s="53">
        <f t="shared" si="331"/>
        <v>-38260.548406659465</v>
      </c>
      <c r="AB310" s="53">
        <f t="shared" si="332"/>
        <v>-33344.000804136791</v>
      </c>
      <c r="AC310" s="53">
        <f t="shared" si="333"/>
        <v>220.57195675026088</v>
      </c>
      <c r="AD310" s="53">
        <f t="shared" si="313"/>
        <v>547.33851677673499</v>
      </c>
      <c r="AE310" s="53">
        <f t="shared" si="334"/>
        <v>-32576.090330609797</v>
      </c>
      <c r="AF310" s="19"/>
      <c r="AG310" s="46"/>
      <c r="AH310" s="19"/>
      <c r="AI310" s="55">
        <f t="shared" si="335"/>
        <v>39</v>
      </c>
      <c r="AJ310" s="27">
        <f t="shared" si="336"/>
        <v>23796.276974686221</v>
      </c>
      <c r="AK310" s="27">
        <f t="shared" si="336"/>
        <v>1189.813848734311</v>
      </c>
      <c r="AL310" s="28">
        <f t="shared" si="337"/>
        <v>25</v>
      </c>
      <c r="AM310" s="27">
        <f t="shared" si="338"/>
        <v>1000000</v>
      </c>
      <c r="AN310" s="56">
        <f t="shared" si="302"/>
        <v>7.0250000000000004</v>
      </c>
      <c r="AO310" s="52">
        <f t="shared" si="339"/>
        <v>7025</v>
      </c>
      <c r="AP310" s="28"/>
      <c r="AQ310" s="9">
        <f t="shared" si="355"/>
        <v>129.82779371861415</v>
      </c>
      <c r="AR310" s="9">
        <f t="shared" si="340"/>
        <v>0</v>
      </c>
      <c r="AS310" s="30">
        <f t="shared" si="341"/>
        <v>0.30807332687086902</v>
      </c>
      <c r="AT310" s="30">
        <f t="shared" si="342"/>
        <v>3.9996480331198368E-2</v>
      </c>
      <c r="AU310" s="30">
        <f t="shared" si="343"/>
        <v>0</v>
      </c>
      <c r="AV310" s="30">
        <f t="shared" si="344"/>
        <v>0.26807684653967068</v>
      </c>
      <c r="AW310" s="28"/>
      <c r="AX310" s="52">
        <f t="shared" si="345"/>
        <v>2100.1358692787139</v>
      </c>
      <c r="AY310" s="52">
        <f t="shared" si="346"/>
        <v>1883.2398469411864</v>
      </c>
      <c r="AZ310" s="19"/>
      <c r="BA310" s="19"/>
      <c r="BB310" s="53">
        <f t="shared" si="347"/>
        <v>5181.0428693790482</v>
      </c>
      <c r="BC310" s="53">
        <f t="shared" si="348"/>
        <v>-259.05214346895241</v>
      </c>
      <c r="BD310" s="53">
        <f t="shared" si="348"/>
        <v>-5.4431233874215801</v>
      </c>
      <c r="BE310" s="53">
        <f t="shared" si="349"/>
        <v>-39996.480331198371</v>
      </c>
      <c r="BF310" s="53">
        <f t="shared" si="350"/>
        <v>-35079.932728675696</v>
      </c>
      <c r="BG310" s="53">
        <f t="shared" si="351"/>
        <v>220.57195675026088</v>
      </c>
      <c r="BH310" s="53">
        <f t="shared" si="318"/>
        <v>576.48944389836333</v>
      </c>
      <c r="BI310" s="53">
        <f t="shared" si="352"/>
        <v>-34282.871328027075</v>
      </c>
    </row>
    <row r="311" spans="1:61" x14ac:dyDescent="0.2">
      <c r="A311" s="34"/>
      <c r="B311" s="89"/>
      <c r="C311" s="91"/>
      <c r="D311" s="19"/>
      <c r="E311" s="55">
        <f t="shared" si="323"/>
        <v>40</v>
      </c>
      <c r="F311" s="27">
        <f t="shared" si="319"/>
        <v>23796.276974686221</v>
      </c>
      <c r="G311" s="27">
        <f t="shared" si="320"/>
        <v>1189.813848734311</v>
      </c>
      <c r="H311" s="28">
        <f t="shared" si="321"/>
        <v>25</v>
      </c>
      <c r="I311" s="27">
        <f t="shared" si="294"/>
        <v>1000000</v>
      </c>
      <c r="J311" s="56">
        <f t="shared" si="353"/>
        <v>7.2270000000000003</v>
      </c>
      <c r="K311" s="52">
        <f t="shared" si="324"/>
        <v>7227</v>
      </c>
      <c r="L311" s="28"/>
      <c r="M311" s="96">
        <f t="shared" si="354"/>
        <v>164.16962817288439</v>
      </c>
      <c r="N311" s="9">
        <v>0</v>
      </c>
      <c r="O311" s="30">
        <f t="shared" si="311"/>
        <v>0.2177249354968632</v>
      </c>
      <c r="P311" s="30">
        <f t="shared" si="325"/>
        <v>3.5743821704485271E-2</v>
      </c>
      <c r="Q311" s="30">
        <f t="shared" si="326"/>
        <v>0</v>
      </c>
      <c r="R311" s="30">
        <f t="shared" si="327"/>
        <v>0.18198111379237791</v>
      </c>
      <c r="S311" s="28"/>
      <c r="T311" s="52">
        <f t="shared" si="328"/>
        <v>1529.5176718654639</v>
      </c>
      <c r="U311" s="52">
        <f t="shared" si="322"/>
        <v>1315.1775093775152</v>
      </c>
      <c r="V311" s="19"/>
      <c r="W311" s="19"/>
      <c r="X311" s="53">
        <f t="shared" si="329"/>
        <v>4330.472987965316</v>
      </c>
      <c r="Y311" s="53">
        <f t="shared" si="330"/>
        <v>-216.52364939826577</v>
      </c>
      <c r="Z311" s="53">
        <f t="shared" si="330"/>
        <v>-4.5495278448094476</v>
      </c>
      <c r="AA311" s="53">
        <f t="shared" si="331"/>
        <v>-35743.821704485272</v>
      </c>
      <c r="AB311" s="53">
        <f t="shared" si="332"/>
        <v>-31634.421893763032</v>
      </c>
      <c r="AC311" s="53">
        <f t="shared" si="333"/>
        <v>224.79991558641643</v>
      </c>
      <c r="AD311" s="53">
        <f t="shared" si="313"/>
        <v>463.30682228543941</v>
      </c>
      <c r="AE311" s="53">
        <f t="shared" si="334"/>
        <v>-30946.315155891178</v>
      </c>
      <c r="AF311" s="19"/>
      <c r="AG311" s="46"/>
      <c r="AH311" s="19"/>
      <c r="AI311" s="55">
        <f t="shared" si="335"/>
        <v>40</v>
      </c>
      <c r="AJ311" s="27">
        <f t="shared" si="336"/>
        <v>23796.276974686221</v>
      </c>
      <c r="AK311" s="27">
        <f t="shared" si="336"/>
        <v>1189.813848734311</v>
      </c>
      <c r="AL311" s="28">
        <f t="shared" si="337"/>
        <v>25</v>
      </c>
      <c r="AM311" s="27">
        <f t="shared" si="338"/>
        <v>1000000</v>
      </c>
      <c r="AN311" s="56">
        <f t="shared" si="302"/>
        <v>7.2270000000000003</v>
      </c>
      <c r="AO311" s="52">
        <f t="shared" si="339"/>
        <v>7227</v>
      </c>
      <c r="AP311" s="28"/>
      <c r="AQ311" s="9">
        <f t="shared" si="355"/>
        <v>142.60167910204351</v>
      </c>
      <c r="AR311" s="9">
        <f t="shared" si="340"/>
        <v>0</v>
      </c>
      <c r="AS311" s="30">
        <f t="shared" si="341"/>
        <v>0.26807684653967068</v>
      </c>
      <c r="AT311" s="30">
        <f t="shared" si="342"/>
        <v>3.8228208444937878E-2</v>
      </c>
      <c r="AU311" s="30">
        <f t="shared" si="343"/>
        <v>0</v>
      </c>
      <c r="AV311" s="30">
        <f t="shared" si="344"/>
        <v>0.2298486380947328</v>
      </c>
      <c r="AW311" s="28"/>
      <c r="AX311" s="52">
        <f t="shared" si="345"/>
        <v>1883.2398469411864</v>
      </c>
      <c r="AY311" s="52">
        <f t="shared" si="346"/>
        <v>1661.116107510634</v>
      </c>
      <c r="AZ311" s="19"/>
      <c r="BA311" s="19"/>
      <c r="BB311" s="53">
        <f t="shared" si="347"/>
        <v>4330.472987965316</v>
      </c>
      <c r="BC311" s="53">
        <f t="shared" si="348"/>
        <v>-216.52364939826577</v>
      </c>
      <c r="BD311" s="53">
        <f t="shared" si="348"/>
        <v>-4.5495278448094476</v>
      </c>
      <c r="BE311" s="53">
        <f t="shared" si="349"/>
        <v>-38228.208444937874</v>
      </c>
      <c r="BF311" s="53">
        <f t="shared" si="350"/>
        <v>-34118.808634215631</v>
      </c>
      <c r="BG311" s="53">
        <f t="shared" si="351"/>
        <v>224.79991558641643</v>
      </c>
      <c r="BH311" s="53">
        <f t="shared" si="318"/>
        <v>492.34604526721193</v>
      </c>
      <c r="BI311" s="53">
        <f t="shared" si="352"/>
        <v>-33401.662673362</v>
      </c>
    </row>
    <row r="312" spans="1:61" x14ac:dyDescent="0.2">
      <c r="A312" s="34"/>
      <c r="B312" s="89"/>
      <c r="C312" s="91"/>
      <c r="D312" s="19"/>
      <c r="E312" s="55">
        <f t="shared" si="323"/>
        <v>41</v>
      </c>
      <c r="F312" s="27">
        <f t="shared" si="319"/>
        <v>23796.276974686221</v>
      </c>
      <c r="G312" s="27">
        <f t="shared" si="320"/>
        <v>1189.813848734311</v>
      </c>
      <c r="H312" s="28">
        <f t="shared" si="321"/>
        <v>25</v>
      </c>
      <c r="I312" s="27">
        <f t="shared" si="294"/>
        <v>1000000</v>
      </c>
      <c r="J312" s="56">
        <f t="shared" si="353"/>
        <v>7.4210000000000003</v>
      </c>
      <c r="K312" s="52">
        <f t="shared" si="324"/>
        <v>7421</v>
      </c>
      <c r="L312" s="28"/>
      <c r="M312" s="96">
        <f t="shared" si="354"/>
        <v>179.80271379435837</v>
      </c>
      <c r="N312" s="9">
        <v>0</v>
      </c>
      <c r="O312" s="30">
        <f t="shared" si="311"/>
        <v>0.18198111379237791</v>
      </c>
      <c r="P312" s="30">
        <f t="shared" si="325"/>
        <v>3.2720698119189484E-2</v>
      </c>
      <c r="Q312" s="30">
        <f t="shared" si="326"/>
        <v>0</v>
      </c>
      <c r="R312" s="30">
        <f t="shared" si="327"/>
        <v>0.14926041567318843</v>
      </c>
      <c r="S312" s="28"/>
      <c r="T312" s="52">
        <f t="shared" si="328"/>
        <v>1315.1775093775152</v>
      </c>
      <c r="U312" s="52">
        <f t="shared" si="322"/>
        <v>1107.6615447107313</v>
      </c>
      <c r="V312" s="19"/>
      <c r="W312" s="19"/>
      <c r="X312" s="53">
        <f t="shared" si="329"/>
        <v>3551.8421927159884</v>
      </c>
      <c r="Y312" s="53">
        <f t="shared" si="330"/>
        <v>-177.5921096357994</v>
      </c>
      <c r="Z312" s="53">
        <f t="shared" si="330"/>
        <v>-3.7315103918297106</v>
      </c>
      <c r="AA312" s="53">
        <f t="shared" si="331"/>
        <v>-32720.698119189485</v>
      </c>
      <c r="AB312" s="53">
        <f t="shared" si="332"/>
        <v>-29350.179546501124</v>
      </c>
      <c r="AC312" s="53">
        <f t="shared" si="333"/>
        <v>223.01626338259385</v>
      </c>
      <c r="AD312" s="53">
        <f t="shared" si="313"/>
        <v>384.98387466124774</v>
      </c>
      <c r="AE312" s="53">
        <f t="shared" si="334"/>
        <v>-28742.179408457283</v>
      </c>
      <c r="AF312" s="19"/>
      <c r="AG312" s="46"/>
      <c r="AH312" s="19"/>
      <c r="AI312" s="55">
        <f t="shared" si="335"/>
        <v>41</v>
      </c>
      <c r="AJ312" s="27">
        <f t="shared" si="336"/>
        <v>23796.276974686221</v>
      </c>
      <c r="AK312" s="27">
        <f t="shared" si="336"/>
        <v>1189.813848734311</v>
      </c>
      <c r="AL312" s="28">
        <f t="shared" si="337"/>
        <v>25</v>
      </c>
      <c r="AM312" s="27">
        <f t="shared" si="338"/>
        <v>1000000</v>
      </c>
      <c r="AN312" s="56">
        <f t="shared" si="302"/>
        <v>7.4210000000000003</v>
      </c>
      <c r="AO312" s="52">
        <f t="shared" si="339"/>
        <v>7421</v>
      </c>
      <c r="AP312" s="28"/>
      <c r="AQ312" s="9">
        <f t="shared" si="355"/>
        <v>156.18095246691072</v>
      </c>
      <c r="AR312" s="9">
        <f t="shared" si="340"/>
        <v>0</v>
      </c>
      <c r="AS312" s="30">
        <f t="shared" si="341"/>
        <v>0.2298486380947328</v>
      </c>
      <c r="AT312" s="30">
        <f t="shared" si="342"/>
        <v>3.5897979220857627E-2</v>
      </c>
      <c r="AU312" s="30">
        <f t="shared" si="343"/>
        <v>0</v>
      </c>
      <c r="AV312" s="30">
        <f t="shared" si="344"/>
        <v>0.19395065887387516</v>
      </c>
      <c r="AW312" s="28"/>
      <c r="AX312" s="52">
        <f t="shared" si="345"/>
        <v>1661.116107510634</v>
      </c>
      <c r="AY312" s="52">
        <f t="shared" si="346"/>
        <v>1439.3078395030277</v>
      </c>
      <c r="AZ312" s="19"/>
      <c r="BA312" s="19"/>
      <c r="BB312" s="53">
        <f t="shared" si="347"/>
        <v>3551.8421927159884</v>
      </c>
      <c r="BC312" s="53">
        <f t="shared" si="348"/>
        <v>-177.5921096357994</v>
      </c>
      <c r="BD312" s="53">
        <f t="shared" si="348"/>
        <v>-3.7315103918297106</v>
      </c>
      <c r="BE312" s="53">
        <f t="shared" si="349"/>
        <v>-35897.979220857625</v>
      </c>
      <c r="BF312" s="53">
        <f t="shared" si="350"/>
        <v>-32527.460648169264</v>
      </c>
      <c r="BG312" s="53">
        <f t="shared" si="351"/>
        <v>223.01626338259385</v>
      </c>
      <c r="BH312" s="53">
        <f t="shared" si="318"/>
        <v>413.38409606958578</v>
      </c>
      <c r="BI312" s="53">
        <f t="shared" si="352"/>
        <v>-31891.060288717086</v>
      </c>
    </row>
    <row r="313" spans="1:61" x14ac:dyDescent="0.2">
      <c r="A313" s="34"/>
      <c r="B313" s="89"/>
      <c r="C313" s="91"/>
      <c r="D313" s="19"/>
      <c r="E313" s="55">
        <f t="shared" si="323"/>
        <v>42</v>
      </c>
      <c r="F313" s="27">
        <f t="shared" si="319"/>
        <v>23796.276974686221</v>
      </c>
      <c r="G313" s="27">
        <f t="shared" si="320"/>
        <v>1189.813848734311</v>
      </c>
      <c r="H313" s="28">
        <f t="shared" si="321"/>
        <v>25</v>
      </c>
      <c r="I313" s="27">
        <f t="shared" si="294"/>
        <v>1000000</v>
      </c>
      <c r="J313" s="56">
        <f t="shared" si="353"/>
        <v>7.6059999999999999</v>
      </c>
      <c r="K313" s="52">
        <f t="shared" si="324"/>
        <v>7606</v>
      </c>
      <c r="L313" s="28"/>
      <c r="M313" s="96">
        <f t="shared" si="354"/>
        <v>196.37191159883102</v>
      </c>
      <c r="N313" s="9">
        <v>0</v>
      </c>
      <c r="O313" s="30">
        <f t="shared" si="311"/>
        <v>0.14926041567318843</v>
      </c>
      <c r="P313" s="30">
        <f t="shared" si="325"/>
        <v>2.931055315178013E-2</v>
      </c>
      <c r="Q313" s="30">
        <f t="shared" si="326"/>
        <v>0</v>
      </c>
      <c r="R313" s="30">
        <f t="shared" si="327"/>
        <v>0.1199498625214083</v>
      </c>
      <c r="S313" s="28"/>
      <c r="T313" s="52">
        <f t="shared" si="328"/>
        <v>1107.6615447107313</v>
      </c>
      <c r="U313" s="52">
        <f t="shared" si="322"/>
        <v>912.33865433783149</v>
      </c>
      <c r="V313" s="19"/>
      <c r="W313" s="19"/>
      <c r="X313" s="53">
        <f t="shared" si="329"/>
        <v>2854.3601516349659</v>
      </c>
      <c r="Y313" s="53">
        <f t="shared" si="330"/>
        <v>-142.71800758174828</v>
      </c>
      <c r="Z313" s="53">
        <f t="shared" si="330"/>
        <v>-2.9987465630352075</v>
      </c>
      <c r="AA313" s="53">
        <f t="shared" si="331"/>
        <v>-29310.553151780128</v>
      </c>
      <c r="AB313" s="53">
        <f t="shared" si="332"/>
        <v>-26601.909754289947</v>
      </c>
      <c r="AC313" s="53">
        <f t="shared" si="333"/>
        <v>215.20712384296539</v>
      </c>
      <c r="AD313" s="53">
        <f t="shared" si="313"/>
        <v>313.55006631795072</v>
      </c>
      <c r="AE313" s="53">
        <f t="shared" si="334"/>
        <v>-26073.152564129028</v>
      </c>
      <c r="AF313" s="19"/>
      <c r="AG313" s="46"/>
      <c r="AH313" s="19"/>
      <c r="AI313" s="55">
        <f t="shared" si="335"/>
        <v>42</v>
      </c>
      <c r="AJ313" s="27">
        <f t="shared" si="336"/>
        <v>23796.276974686221</v>
      </c>
      <c r="AK313" s="27">
        <f t="shared" si="336"/>
        <v>1189.813848734311</v>
      </c>
      <c r="AL313" s="28">
        <f t="shared" si="337"/>
        <v>25</v>
      </c>
      <c r="AM313" s="27">
        <f t="shared" si="338"/>
        <v>1000000</v>
      </c>
      <c r="AN313" s="56">
        <f t="shared" si="302"/>
        <v>7.6059999999999999</v>
      </c>
      <c r="AO313" s="52">
        <f t="shared" si="339"/>
        <v>7606</v>
      </c>
      <c r="AP313" s="28"/>
      <c r="AQ313" s="9">
        <f t="shared" si="355"/>
        <v>170.57335534062295</v>
      </c>
      <c r="AR313" s="9">
        <f t="shared" si="340"/>
        <v>0</v>
      </c>
      <c r="AS313" s="30">
        <f t="shared" si="341"/>
        <v>0.19395065887387516</v>
      </c>
      <c r="AT313" s="30">
        <f t="shared" si="342"/>
        <v>3.3082814654641454E-2</v>
      </c>
      <c r="AU313" s="30">
        <f t="shared" si="343"/>
        <v>0</v>
      </c>
      <c r="AV313" s="30">
        <f t="shared" si="344"/>
        <v>0.16086784421923372</v>
      </c>
      <c r="AW313" s="28"/>
      <c r="AX313" s="52">
        <f t="shared" si="345"/>
        <v>1439.3078395030277</v>
      </c>
      <c r="AY313" s="52">
        <f t="shared" si="346"/>
        <v>1223.5608231314918</v>
      </c>
      <c r="AZ313" s="19"/>
      <c r="BA313" s="19"/>
      <c r="BB313" s="53">
        <f t="shared" si="347"/>
        <v>2854.3601516349659</v>
      </c>
      <c r="BC313" s="53">
        <f t="shared" si="348"/>
        <v>-142.71800758174828</v>
      </c>
      <c r="BD313" s="53">
        <f t="shared" si="348"/>
        <v>-2.9987465630352075</v>
      </c>
      <c r="BE313" s="53">
        <f t="shared" si="349"/>
        <v>-33082.814654641457</v>
      </c>
      <c r="BF313" s="53">
        <f t="shared" si="350"/>
        <v>-30374.171257151276</v>
      </c>
      <c r="BG313" s="53">
        <f t="shared" si="351"/>
        <v>215.20712384296539</v>
      </c>
      <c r="BH313" s="53">
        <f t="shared" si="318"/>
        <v>340.77694488017391</v>
      </c>
      <c r="BI313" s="53">
        <f t="shared" si="352"/>
        <v>-29818.187188428135</v>
      </c>
    </row>
    <row r="314" spans="1:61" x14ac:dyDescent="0.2">
      <c r="A314" s="34"/>
      <c r="B314" s="89"/>
      <c r="C314" s="91"/>
      <c r="D314" s="19"/>
      <c r="E314" s="55">
        <f t="shared" si="323"/>
        <v>43</v>
      </c>
      <c r="F314" s="27">
        <f t="shared" si="319"/>
        <v>23796.276974686221</v>
      </c>
      <c r="G314" s="27">
        <f t="shared" si="320"/>
        <v>1189.813848734311</v>
      </c>
      <c r="H314" s="28">
        <f t="shared" si="321"/>
        <v>25</v>
      </c>
      <c r="I314" s="27">
        <f t="shared" si="294"/>
        <v>1000000</v>
      </c>
      <c r="J314" s="56">
        <f t="shared" si="353"/>
        <v>7.782</v>
      </c>
      <c r="K314" s="52">
        <f t="shared" si="324"/>
        <v>7782</v>
      </c>
      <c r="L314" s="28"/>
      <c r="M314" s="96">
        <f t="shared" si="354"/>
        <v>213.89645519453623</v>
      </c>
      <c r="N314" s="9">
        <v>0</v>
      </c>
      <c r="O314" s="30">
        <f t="shared" si="311"/>
        <v>0.1199498625214083</v>
      </c>
      <c r="P314" s="30">
        <f t="shared" si="325"/>
        <v>2.5656850394401191E-2</v>
      </c>
      <c r="Q314" s="30">
        <f t="shared" si="326"/>
        <v>0</v>
      </c>
      <c r="R314" s="30">
        <f t="shared" si="327"/>
        <v>9.4293012127007109E-2</v>
      </c>
      <c r="S314" s="28"/>
      <c r="T314" s="52">
        <f t="shared" si="328"/>
        <v>912.33865433783149</v>
      </c>
      <c r="U314" s="52">
        <f t="shared" si="322"/>
        <v>733.78822037236932</v>
      </c>
      <c r="V314" s="19"/>
      <c r="W314" s="19"/>
      <c r="X314" s="53">
        <f t="shared" si="329"/>
        <v>2243.8226333517077</v>
      </c>
      <c r="Y314" s="53">
        <f t="shared" si="330"/>
        <v>-112.1911316675854</v>
      </c>
      <c r="Z314" s="53">
        <f t="shared" si="330"/>
        <v>-2.3573253031751777</v>
      </c>
      <c r="AA314" s="53">
        <f t="shared" si="331"/>
        <v>-25656.85039440119</v>
      </c>
      <c r="AB314" s="53">
        <f t="shared" si="332"/>
        <v>-23527.576218020244</v>
      </c>
      <c r="AC314" s="53">
        <f t="shared" si="333"/>
        <v>201.82489146867186</v>
      </c>
      <c r="AD314" s="53">
        <f t="shared" si="313"/>
        <v>249.89818094288108</v>
      </c>
      <c r="AE314" s="53">
        <f t="shared" si="334"/>
        <v>-23075.853145608693</v>
      </c>
      <c r="AF314" s="19"/>
      <c r="AG314" s="46"/>
      <c r="AH314" s="19"/>
      <c r="AI314" s="55">
        <f t="shared" si="335"/>
        <v>43</v>
      </c>
      <c r="AJ314" s="27">
        <f t="shared" si="336"/>
        <v>23796.276974686221</v>
      </c>
      <c r="AK314" s="27">
        <f t="shared" si="336"/>
        <v>1189.813848734311</v>
      </c>
      <c r="AL314" s="28">
        <f t="shared" si="337"/>
        <v>25</v>
      </c>
      <c r="AM314" s="27">
        <f t="shared" si="338"/>
        <v>1000000</v>
      </c>
      <c r="AN314" s="56">
        <f t="shared" si="302"/>
        <v>7.782</v>
      </c>
      <c r="AO314" s="52">
        <f t="shared" si="339"/>
        <v>7782</v>
      </c>
      <c r="AP314" s="28"/>
      <c r="AQ314" s="9">
        <f t="shared" si="355"/>
        <v>185.79559449689881</v>
      </c>
      <c r="AR314" s="9">
        <f t="shared" si="340"/>
        <v>0</v>
      </c>
      <c r="AS314" s="30">
        <f t="shared" si="341"/>
        <v>0.16086784421923372</v>
      </c>
      <c r="AT314" s="30">
        <f t="shared" si="342"/>
        <v>2.9888536752147036E-2</v>
      </c>
      <c r="AU314" s="30">
        <f t="shared" si="343"/>
        <v>0</v>
      </c>
      <c r="AV314" s="30">
        <f t="shared" si="344"/>
        <v>0.13097930746708669</v>
      </c>
      <c r="AW314" s="28"/>
      <c r="AX314" s="52">
        <f t="shared" si="345"/>
        <v>1223.5608231314918</v>
      </c>
      <c r="AY314" s="52">
        <f t="shared" si="346"/>
        <v>1019.2809707088686</v>
      </c>
      <c r="AZ314" s="19"/>
      <c r="BA314" s="19"/>
      <c r="BB314" s="53">
        <f t="shared" si="347"/>
        <v>2243.8226333517077</v>
      </c>
      <c r="BC314" s="53">
        <f t="shared" si="348"/>
        <v>-112.1911316675854</v>
      </c>
      <c r="BD314" s="53">
        <f t="shared" si="348"/>
        <v>-2.3573253031751777</v>
      </c>
      <c r="BE314" s="53">
        <f t="shared" si="349"/>
        <v>-29888.536752147036</v>
      </c>
      <c r="BF314" s="53">
        <f t="shared" si="350"/>
        <v>-27759.26257576609</v>
      </c>
      <c r="BG314" s="53">
        <f t="shared" si="351"/>
        <v>201.82489146867186</v>
      </c>
      <c r="BH314" s="53">
        <f t="shared" si="318"/>
        <v>275.44831772617783</v>
      </c>
      <c r="BI314" s="53">
        <f t="shared" si="352"/>
        <v>-27281.989366571241</v>
      </c>
    </row>
    <row r="315" spans="1:61" x14ac:dyDescent="0.2">
      <c r="A315" s="34"/>
      <c r="B315" s="89"/>
      <c r="C315" s="91"/>
      <c r="D315" s="19"/>
      <c r="E315" s="55">
        <f t="shared" si="323"/>
        <v>44</v>
      </c>
      <c r="F315" s="27">
        <f t="shared" si="319"/>
        <v>23796.276974686221</v>
      </c>
      <c r="G315" s="27">
        <f t="shared" si="320"/>
        <v>1189.813848734311</v>
      </c>
      <c r="H315" s="28">
        <f t="shared" si="321"/>
        <v>25</v>
      </c>
      <c r="I315" s="27">
        <f t="shared" si="294"/>
        <v>1000000</v>
      </c>
      <c r="J315" s="56">
        <f t="shared" si="353"/>
        <v>7.9459999999999997</v>
      </c>
      <c r="K315" s="52">
        <f t="shared" si="324"/>
        <v>7946</v>
      </c>
      <c r="L315" s="28"/>
      <c r="M315" s="96">
        <f t="shared" si="354"/>
        <v>232.40600338714106</v>
      </c>
      <c r="N315" s="9">
        <v>0</v>
      </c>
      <c r="O315" s="30">
        <f t="shared" si="311"/>
        <v>9.4293012127007109E-2</v>
      </c>
      <c r="P315" s="30">
        <f t="shared" si="325"/>
        <v>2.1914262095772949E-2</v>
      </c>
      <c r="Q315" s="30">
        <f t="shared" si="326"/>
        <v>0</v>
      </c>
      <c r="R315" s="30">
        <f t="shared" si="327"/>
        <v>7.237875003123416E-2</v>
      </c>
      <c r="S315" s="28"/>
      <c r="T315" s="52">
        <f t="shared" si="328"/>
        <v>733.78822037236932</v>
      </c>
      <c r="U315" s="52">
        <f t="shared" si="322"/>
        <v>575.12154774818669</v>
      </c>
      <c r="V315" s="19"/>
      <c r="W315" s="19"/>
      <c r="X315" s="53">
        <f t="shared" si="329"/>
        <v>1722.344782824827</v>
      </c>
      <c r="Y315" s="53">
        <f t="shared" si="330"/>
        <v>-86.117239141241356</v>
      </c>
      <c r="Z315" s="53">
        <f t="shared" si="330"/>
        <v>-1.809468750780854</v>
      </c>
      <c r="AA315" s="53">
        <f t="shared" si="331"/>
        <v>-21914.262095772949</v>
      </c>
      <c r="AB315" s="53">
        <f t="shared" si="332"/>
        <v>-20279.844020840144</v>
      </c>
      <c r="AC315" s="53">
        <f t="shared" si="333"/>
        <v>184.19755578040088</v>
      </c>
      <c r="AD315" s="53">
        <f t="shared" si="313"/>
        <v>194.56913106452419</v>
      </c>
      <c r="AE315" s="53">
        <f t="shared" si="334"/>
        <v>-19901.077333995221</v>
      </c>
      <c r="AF315" s="19"/>
      <c r="AG315" s="46"/>
      <c r="AH315" s="19"/>
      <c r="AI315" s="55">
        <f t="shared" si="335"/>
        <v>44</v>
      </c>
      <c r="AJ315" s="27">
        <f t="shared" si="336"/>
        <v>23796.276974686221</v>
      </c>
      <c r="AK315" s="27">
        <f t="shared" si="336"/>
        <v>1189.813848734311</v>
      </c>
      <c r="AL315" s="28">
        <f t="shared" si="337"/>
        <v>25</v>
      </c>
      <c r="AM315" s="27">
        <f t="shared" si="338"/>
        <v>1000000</v>
      </c>
      <c r="AN315" s="56">
        <f t="shared" si="302"/>
        <v>7.9459999999999997</v>
      </c>
      <c r="AO315" s="52">
        <f t="shared" si="339"/>
        <v>7946</v>
      </c>
      <c r="AP315" s="28"/>
      <c r="AQ315" s="9">
        <f t="shared" si="355"/>
        <v>201.87343228615197</v>
      </c>
      <c r="AR315" s="9">
        <f t="shared" si="340"/>
        <v>0</v>
      </c>
      <c r="AS315" s="30">
        <f t="shared" si="341"/>
        <v>0.13097930746708669</v>
      </c>
      <c r="AT315" s="30">
        <f t="shared" si="342"/>
        <v>2.6441242356844002E-2</v>
      </c>
      <c r="AU315" s="30">
        <f t="shared" si="343"/>
        <v>0</v>
      </c>
      <c r="AV315" s="30">
        <f t="shared" si="344"/>
        <v>0.10453806511024269</v>
      </c>
      <c r="AW315" s="28"/>
      <c r="AX315" s="52">
        <f t="shared" si="345"/>
        <v>1019.2809707088686</v>
      </c>
      <c r="AY315" s="52">
        <f t="shared" si="346"/>
        <v>830.65946536598847</v>
      </c>
      <c r="AZ315" s="19"/>
      <c r="BA315" s="19"/>
      <c r="BB315" s="53">
        <f t="shared" si="347"/>
        <v>1722.344782824827</v>
      </c>
      <c r="BC315" s="53">
        <f t="shared" si="348"/>
        <v>-86.117239141241356</v>
      </c>
      <c r="BD315" s="53">
        <f t="shared" si="348"/>
        <v>-1.809468750780854</v>
      </c>
      <c r="BE315" s="53">
        <f t="shared" si="349"/>
        <v>-26441.242356844003</v>
      </c>
      <c r="BF315" s="53">
        <f t="shared" si="350"/>
        <v>-24806.824281911198</v>
      </c>
      <c r="BG315" s="53">
        <f t="shared" si="351"/>
        <v>184.19755578040088</v>
      </c>
      <c r="BH315" s="53">
        <f t="shared" si="318"/>
        <v>218.00698206984021</v>
      </c>
      <c r="BI315" s="53">
        <f t="shared" si="352"/>
        <v>-24404.619744060958</v>
      </c>
    </row>
    <row r="316" spans="1:61" x14ac:dyDescent="0.2">
      <c r="A316" s="34"/>
      <c r="B316" s="89"/>
      <c r="C316" s="91"/>
      <c r="D316" s="19"/>
      <c r="E316" s="55">
        <f t="shared" si="323"/>
        <v>45</v>
      </c>
      <c r="F316" s="27">
        <f t="shared" si="319"/>
        <v>23796.276974686221</v>
      </c>
      <c r="G316" s="27">
        <f t="shared" si="320"/>
        <v>1189.813848734311</v>
      </c>
      <c r="H316" s="28">
        <f t="shared" si="321"/>
        <v>25</v>
      </c>
      <c r="I316" s="27">
        <f t="shared" si="294"/>
        <v>1000000</v>
      </c>
      <c r="J316" s="56">
        <f t="shared" si="353"/>
        <v>8.0980000000000008</v>
      </c>
      <c r="K316" s="52">
        <f t="shared" si="324"/>
        <v>8098.0000000000009</v>
      </c>
      <c r="L316" s="28"/>
      <c r="M316" s="96">
        <f t="shared" si="354"/>
        <v>251.80934606172806</v>
      </c>
      <c r="N316" s="9">
        <v>0</v>
      </c>
      <c r="O316" s="30">
        <f t="shared" si="311"/>
        <v>7.237875003123416E-2</v>
      </c>
      <c r="P316" s="30">
        <f t="shared" si="325"/>
        <v>1.8225645714130354E-2</v>
      </c>
      <c r="Q316" s="30">
        <f t="shared" si="326"/>
        <v>0</v>
      </c>
      <c r="R316" s="30">
        <f t="shared" si="327"/>
        <v>5.4153104317103809E-2</v>
      </c>
      <c r="S316" s="28"/>
      <c r="T316" s="52">
        <f t="shared" si="328"/>
        <v>575.12154774818669</v>
      </c>
      <c r="U316" s="52">
        <f t="shared" si="322"/>
        <v>438.53183875990669</v>
      </c>
      <c r="V316" s="19"/>
      <c r="W316" s="19"/>
      <c r="X316" s="53">
        <f t="shared" si="329"/>
        <v>1288.6422693688785</v>
      </c>
      <c r="Y316" s="53">
        <f t="shared" si="330"/>
        <v>-64.432113468443916</v>
      </c>
      <c r="Z316" s="53">
        <f t="shared" si="330"/>
        <v>-1.3538276079275953</v>
      </c>
      <c r="AA316" s="53">
        <f t="shared" si="331"/>
        <v>-18225.645714130354</v>
      </c>
      <c r="AB316" s="53">
        <f t="shared" si="332"/>
        <v>-17002.789385837848</v>
      </c>
      <c r="AC316" s="53">
        <f t="shared" si="333"/>
        <v>163.12915660826422</v>
      </c>
      <c r="AD316" s="53">
        <f t="shared" si="313"/>
        <v>147.7181761342481</v>
      </c>
      <c r="AE316" s="53">
        <f t="shared" si="334"/>
        <v>-16691.942053095336</v>
      </c>
      <c r="AF316" s="19"/>
      <c r="AG316" s="46"/>
      <c r="AH316" s="19"/>
      <c r="AI316" s="55">
        <f t="shared" si="335"/>
        <v>45</v>
      </c>
      <c r="AJ316" s="27">
        <f t="shared" si="336"/>
        <v>23796.276974686221</v>
      </c>
      <c r="AK316" s="27">
        <f t="shared" si="336"/>
        <v>1189.813848734311</v>
      </c>
      <c r="AL316" s="28">
        <f t="shared" si="337"/>
        <v>25</v>
      </c>
      <c r="AM316" s="27">
        <f t="shared" si="338"/>
        <v>1000000</v>
      </c>
      <c r="AN316" s="56">
        <f t="shared" si="302"/>
        <v>8.0980000000000008</v>
      </c>
      <c r="AO316" s="52">
        <f t="shared" si="339"/>
        <v>8098.0000000000009</v>
      </c>
      <c r="AP316" s="28"/>
      <c r="AQ316" s="9">
        <f t="shared" si="355"/>
        <v>218.72764141352243</v>
      </c>
      <c r="AR316" s="9">
        <f t="shared" si="340"/>
        <v>0</v>
      </c>
      <c r="AS316" s="30">
        <f t="shared" si="341"/>
        <v>0.10453806511024269</v>
      </c>
      <c r="AT316" s="30">
        <f t="shared" si="342"/>
        <v>2.2865364419496621E-2</v>
      </c>
      <c r="AU316" s="30">
        <f t="shared" si="343"/>
        <v>0</v>
      </c>
      <c r="AV316" s="30">
        <f t="shared" si="344"/>
        <v>8.1672700690746072E-2</v>
      </c>
      <c r="AW316" s="28"/>
      <c r="AX316" s="52">
        <f t="shared" si="345"/>
        <v>830.65946536598847</v>
      </c>
      <c r="AY316" s="52">
        <f t="shared" si="346"/>
        <v>661.38553019366179</v>
      </c>
      <c r="AZ316" s="19"/>
      <c r="BA316" s="19"/>
      <c r="BB316" s="53">
        <f t="shared" si="347"/>
        <v>1288.6422693688785</v>
      </c>
      <c r="BC316" s="53">
        <f t="shared" si="348"/>
        <v>-64.432113468443916</v>
      </c>
      <c r="BD316" s="53">
        <f t="shared" si="348"/>
        <v>-1.3538276079275953</v>
      </c>
      <c r="BE316" s="53">
        <f t="shared" si="349"/>
        <v>-22865.364419496622</v>
      </c>
      <c r="BF316" s="53">
        <f t="shared" si="350"/>
        <v>-21642.508091204116</v>
      </c>
      <c r="BG316" s="53">
        <f t="shared" si="351"/>
        <v>163.12915660826422</v>
      </c>
      <c r="BH316" s="53">
        <f t="shared" si="318"/>
        <v>168.69685118738155</v>
      </c>
      <c r="BI316" s="53">
        <f t="shared" si="352"/>
        <v>-21310.682083408468</v>
      </c>
    </row>
    <row r="317" spans="1:61" x14ac:dyDescent="0.2">
      <c r="A317" s="34"/>
      <c r="B317" s="89"/>
      <c r="C317" s="91"/>
      <c r="D317" s="19"/>
      <c r="E317" s="55">
        <f t="shared" si="323"/>
        <v>46</v>
      </c>
      <c r="F317" s="27">
        <f t="shared" si="319"/>
        <v>23796.276974686221</v>
      </c>
      <c r="G317" s="27">
        <f t="shared" si="320"/>
        <v>1189.813848734311</v>
      </c>
      <c r="H317" s="28">
        <f t="shared" si="321"/>
        <v>25</v>
      </c>
      <c r="I317" s="27">
        <f t="shared" si="294"/>
        <v>1000000</v>
      </c>
      <c r="J317" s="56">
        <f t="shared" si="353"/>
        <v>8.2349999999999994</v>
      </c>
      <c r="K317" s="52">
        <f t="shared" si="324"/>
        <v>8234.9999999999982</v>
      </c>
      <c r="L317" s="28"/>
      <c r="M317" s="96">
        <f t="shared" si="354"/>
        <v>272.05891244663275</v>
      </c>
      <c r="N317" s="9">
        <v>0</v>
      </c>
      <c r="O317" s="30">
        <f t="shared" si="311"/>
        <v>5.4153104317103809E-2</v>
      </c>
      <c r="P317" s="30">
        <f t="shared" si="325"/>
        <v>1.4732834666120315E-2</v>
      </c>
      <c r="Q317" s="30">
        <f t="shared" si="326"/>
        <v>0</v>
      </c>
      <c r="R317" s="30">
        <f t="shared" si="327"/>
        <v>3.9420269650983497E-2</v>
      </c>
      <c r="S317" s="28"/>
      <c r="T317" s="52">
        <f t="shared" si="328"/>
        <v>438.53183875990669</v>
      </c>
      <c r="U317" s="52">
        <f t="shared" si="322"/>
        <v>324.62592057584902</v>
      </c>
      <c r="V317" s="19"/>
      <c r="W317" s="19"/>
      <c r="X317" s="53">
        <f t="shared" si="329"/>
        <v>938.05565503162063</v>
      </c>
      <c r="Y317" s="53">
        <f t="shared" si="330"/>
        <v>-46.902782751581029</v>
      </c>
      <c r="Z317" s="53">
        <f t="shared" si="330"/>
        <v>-0.98550674127458748</v>
      </c>
      <c r="AA317" s="53">
        <f t="shared" si="331"/>
        <v>-14732.834666120316</v>
      </c>
      <c r="AB317" s="53">
        <f t="shared" si="332"/>
        <v>-13842.66730058155</v>
      </c>
      <c r="AC317" s="53">
        <f t="shared" si="333"/>
        <v>140.17230370158441</v>
      </c>
      <c r="AD317" s="53">
        <f t="shared" si="313"/>
        <v>109.16197383179815</v>
      </c>
      <c r="AE317" s="53">
        <f t="shared" si="334"/>
        <v>-13593.333023048168</v>
      </c>
      <c r="AF317" s="19"/>
      <c r="AG317" s="46"/>
      <c r="AH317" s="19"/>
      <c r="AI317" s="55">
        <f t="shared" si="335"/>
        <v>46</v>
      </c>
      <c r="AJ317" s="27">
        <f t="shared" si="336"/>
        <v>23796.276974686221</v>
      </c>
      <c r="AK317" s="27">
        <f t="shared" si="336"/>
        <v>1189.813848734311</v>
      </c>
      <c r="AL317" s="28">
        <f t="shared" si="337"/>
        <v>25</v>
      </c>
      <c r="AM317" s="27">
        <f t="shared" si="338"/>
        <v>1000000</v>
      </c>
      <c r="AN317" s="56">
        <f t="shared" si="302"/>
        <v>8.2349999999999994</v>
      </c>
      <c r="AO317" s="52">
        <f t="shared" si="339"/>
        <v>8234.9999999999982</v>
      </c>
      <c r="AP317" s="28"/>
      <c r="AQ317" s="9">
        <f t="shared" si="355"/>
        <v>236.31690076504387</v>
      </c>
      <c r="AR317" s="9">
        <f t="shared" si="340"/>
        <v>0</v>
      </c>
      <c r="AS317" s="30">
        <f t="shared" si="341"/>
        <v>8.1672700690746072E-2</v>
      </c>
      <c r="AT317" s="30">
        <f t="shared" si="342"/>
        <v>1.9300639504348169E-2</v>
      </c>
      <c r="AU317" s="30">
        <f t="shared" si="343"/>
        <v>0</v>
      </c>
      <c r="AV317" s="30">
        <f t="shared" si="344"/>
        <v>6.2372061186397904E-2</v>
      </c>
      <c r="AW317" s="28"/>
      <c r="AX317" s="52">
        <f t="shared" si="345"/>
        <v>661.38553019366179</v>
      </c>
      <c r="AY317" s="52">
        <f t="shared" si="346"/>
        <v>513.63392386998657</v>
      </c>
      <c r="AZ317" s="19"/>
      <c r="BA317" s="19"/>
      <c r="BB317" s="53">
        <f t="shared" si="347"/>
        <v>938.05565503162063</v>
      </c>
      <c r="BC317" s="53">
        <f t="shared" si="348"/>
        <v>-46.902782751581029</v>
      </c>
      <c r="BD317" s="53">
        <f t="shared" si="348"/>
        <v>-0.98550674127458748</v>
      </c>
      <c r="BE317" s="53">
        <f t="shared" si="349"/>
        <v>-19300.639504348168</v>
      </c>
      <c r="BF317" s="53">
        <f t="shared" si="350"/>
        <v>-18410.472138809404</v>
      </c>
      <c r="BG317" s="53">
        <f t="shared" si="351"/>
        <v>140.17230370158441</v>
      </c>
      <c r="BH317" s="53">
        <f t="shared" si="318"/>
        <v>127.4574002818661</v>
      </c>
      <c r="BI317" s="53">
        <f t="shared" si="352"/>
        <v>-18142.842434825954</v>
      </c>
    </row>
    <row r="318" spans="1:61" x14ac:dyDescent="0.2">
      <c r="A318" s="34"/>
      <c r="B318" s="89"/>
      <c r="C318" s="91"/>
      <c r="D318" s="19"/>
      <c r="E318" s="55">
        <f t="shared" si="323"/>
        <v>47</v>
      </c>
      <c r="F318" s="27">
        <f t="shared" si="319"/>
        <v>23796.276974686221</v>
      </c>
      <c r="G318" s="27">
        <f t="shared" si="320"/>
        <v>1189.813848734311</v>
      </c>
      <c r="H318" s="28">
        <f t="shared" si="321"/>
        <v>25</v>
      </c>
      <c r="I318" s="27">
        <f t="shared" si="294"/>
        <v>1000000</v>
      </c>
      <c r="J318" s="56">
        <f t="shared" si="353"/>
        <v>8.3569999999999993</v>
      </c>
      <c r="K318" s="52">
        <f t="shared" si="324"/>
        <v>8356.9999999999982</v>
      </c>
      <c r="L318" s="28"/>
      <c r="M318" s="96">
        <f t="shared" si="354"/>
        <v>293.18193261069382</v>
      </c>
      <c r="N318" s="9">
        <v>0</v>
      </c>
      <c r="O318" s="30">
        <f t="shared" si="311"/>
        <v>3.9420269650983497E-2</v>
      </c>
      <c r="P318" s="30">
        <f t="shared" si="325"/>
        <v>1.1557310840310022E-2</v>
      </c>
      <c r="Q318" s="30">
        <f t="shared" si="326"/>
        <v>0</v>
      </c>
      <c r="R318" s="30">
        <f t="shared" si="327"/>
        <v>2.7862958810673473E-2</v>
      </c>
      <c r="S318" s="28"/>
      <c r="T318" s="52">
        <f t="shared" si="328"/>
        <v>324.62592057584902</v>
      </c>
      <c r="U318" s="52">
        <f t="shared" si="322"/>
        <v>232.85074678079818</v>
      </c>
      <c r="V318" s="19"/>
      <c r="W318" s="19"/>
      <c r="X318" s="53">
        <f t="shared" si="329"/>
        <v>663.03468519305977</v>
      </c>
      <c r="Y318" s="53">
        <f t="shared" si="330"/>
        <v>-33.151734259652983</v>
      </c>
      <c r="Z318" s="53">
        <f t="shared" si="330"/>
        <v>-0.69657397026683687</v>
      </c>
      <c r="AA318" s="53">
        <f t="shared" si="331"/>
        <v>-11557.310840310023</v>
      </c>
      <c r="AB318" s="53">
        <f t="shared" si="332"/>
        <v>-10928.124463346883</v>
      </c>
      <c r="AC318" s="53">
        <f t="shared" si="333"/>
        <v>116.5156205780808</v>
      </c>
      <c r="AD318" s="53">
        <f t="shared" si="313"/>
        <v>78.361487944326925</v>
      </c>
      <c r="AE318" s="53">
        <f t="shared" si="334"/>
        <v>-10733.247354824476</v>
      </c>
      <c r="AF318" s="19"/>
      <c r="AG318" s="46"/>
      <c r="AH318" s="19"/>
      <c r="AI318" s="55">
        <f t="shared" si="335"/>
        <v>47</v>
      </c>
      <c r="AJ318" s="27">
        <f t="shared" si="336"/>
        <v>23796.276974686221</v>
      </c>
      <c r="AK318" s="27">
        <f t="shared" si="336"/>
        <v>1189.813848734311</v>
      </c>
      <c r="AL318" s="28">
        <f t="shared" si="337"/>
        <v>25</v>
      </c>
      <c r="AM318" s="27">
        <f t="shared" si="338"/>
        <v>1000000</v>
      </c>
      <c r="AN318" s="56">
        <f t="shared" si="302"/>
        <v>8.3569999999999993</v>
      </c>
      <c r="AO318" s="52">
        <f t="shared" si="339"/>
        <v>8356.9999999999982</v>
      </c>
      <c r="AP318" s="28"/>
      <c r="AQ318" s="9">
        <f t="shared" si="355"/>
        <v>254.66486303203126</v>
      </c>
      <c r="AR318" s="9">
        <f t="shared" si="340"/>
        <v>0</v>
      </c>
      <c r="AS318" s="30">
        <f t="shared" si="341"/>
        <v>6.2372061186397904E-2</v>
      </c>
      <c r="AT318" s="30">
        <f t="shared" si="342"/>
        <v>1.5883972419059495E-2</v>
      </c>
      <c r="AU318" s="30">
        <f t="shared" si="343"/>
        <v>0</v>
      </c>
      <c r="AV318" s="30">
        <f t="shared" si="344"/>
        <v>4.6488088767338412E-2</v>
      </c>
      <c r="AW318" s="28"/>
      <c r="AX318" s="52">
        <f t="shared" si="345"/>
        <v>513.63392386998657</v>
      </c>
      <c r="AY318" s="52">
        <f t="shared" si="346"/>
        <v>388.50095782864702</v>
      </c>
      <c r="AZ318" s="19"/>
      <c r="BA318" s="19"/>
      <c r="BB318" s="53">
        <f t="shared" si="347"/>
        <v>663.03468519305977</v>
      </c>
      <c r="BC318" s="53">
        <f t="shared" si="348"/>
        <v>-33.151734259652983</v>
      </c>
      <c r="BD318" s="53">
        <f t="shared" si="348"/>
        <v>-0.69657397026683687</v>
      </c>
      <c r="BE318" s="53">
        <f t="shared" si="349"/>
        <v>-15883.972419059495</v>
      </c>
      <c r="BF318" s="53">
        <f t="shared" si="350"/>
        <v>-15254.786042096355</v>
      </c>
      <c r="BG318" s="53">
        <f t="shared" si="351"/>
        <v>116.5156205780808</v>
      </c>
      <c r="BH318" s="53">
        <f t="shared" si="318"/>
        <v>93.8783142553239</v>
      </c>
      <c r="BI318" s="53">
        <f t="shared" si="352"/>
        <v>-15044.392107262951</v>
      </c>
    </row>
    <row r="319" spans="1:61" x14ac:dyDescent="0.2">
      <c r="A319" s="34"/>
      <c r="B319" s="89"/>
      <c r="C319" s="91"/>
      <c r="D319" s="19"/>
      <c r="E319" s="55">
        <f t="shared" si="323"/>
        <v>48</v>
      </c>
      <c r="F319" s="27">
        <f t="shared" si="319"/>
        <v>23796.276974686221</v>
      </c>
      <c r="G319" s="27">
        <f t="shared" si="320"/>
        <v>1189.813848734311</v>
      </c>
      <c r="H319" s="28">
        <f t="shared" si="321"/>
        <v>25</v>
      </c>
      <c r="I319" s="27">
        <f t="shared" si="294"/>
        <v>1000000</v>
      </c>
      <c r="J319" s="56">
        <f t="shared" si="353"/>
        <v>8.4629999999999992</v>
      </c>
      <c r="K319" s="52">
        <f t="shared" si="324"/>
        <v>8463</v>
      </c>
      <c r="L319" s="28"/>
      <c r="M319" s="96">
        <f t="shared" si="354"/>
        <v>315.01121529154761</v>
      </c>
      <c r="N319" s="9">
        <v>0</v>
      </c>
      <c r="O319" s="30">
        <f t="shared" si="311"/>
        <v>2.7862958810673473E-2</v>
      </c>
      <c r="P319" s="30">
        <f t="shared" si="325"/>
        <v>8.7771445165685854E-3</v>
      </c>
      <c r="Q319" s="30">
        <f t="shared" si="326"/>
        <v>0</v>
      </c>
      <c r="R319" s="30">
        <f t="shared" si="327"/>
        <v>1.9085814294104886E-2</v>
      </c>
      <c r="S319" s="28"/>
      <c r="T319" s="52">
        <f t="shared" si="328"/>
        <v>232.85074678079818</v>
      </c>
      <c r="U319" s="52">
        <f t="shared" si="322"/>
        <v>161.52324637100966</v>
      </c>
      <c r="V319" s="19"/>
      <c r="W319" s="19"/>
      <c r="X319" s="53">
        <f t="shared" si="329"/>
        <v>454.17132322994524</v>
      </c>
      <c r="Y319" s="53">
        <f t="shared" si="330"/>
        <v>-22.708566161497263</v>
      </c>
      <c r="Z319" s="53">
        <f t="shared" si="330"/>
        <v>-0.47714535735262215</v>
      </c>
      <c r="AA319" s="53">
        <f t="shared" si="331"/>
        <v>-8777.1445165685855</v>
      </c>
      <c r="AB319" s="53">
        <f t="shared" si="332"/>
        <v>-8346.1589048574897</v>
      </c>
      <c r="AC319" s="53">
        <f t="shared" si="333"/>
        <v>93.630973058539453</v>
      </c>
      <c r="AD319" s="53">
        <f t="shared" si="313"/>
        <v>54.537570238425467</v>
      </c>
      <c r="AE319" s="53">
        <f t="shared" si="334"/>
        <v>-8197.9903615605235</v>
      </c>
      <c r="AF319" s="19"/>
      <c r="AG319" s="46"/>
      <c r="AH319" s="19"/>
      <c r="AI319" s="55">
        <f t="shared" si="335"/>
        <v>48</v>
      </c>
      <c r="AJ319" s="27">
        <f t="shared" si="336"/>
        <v>23796.276974686221</v>
      </c>
      <c r="AK319" s="27">
        <f t="shared" si="336"/>
        <v>1189.813848734311</v>
      </c>
      <c r="AL319" s="28">
        <f t="shared" si="337"/>
        <v>25</v>
      </c>
      <c r="AM319" s="27">
        <f t="shared" si="338"/>
        <v>1000000</v>
      </c>
      <c r="AN319" s="56">
        <f t="shared" si="302"/>
        <v>8.4629999999999992</v>
      </c>
      <c r="AO319" s="52">
        <f t="shared" si="339"/>
        <v>8463</v>
      </c>
      <c r="AP319" s="28"/>
      <c r="AQ319" s="9">
        <f t="shared" si="355"/>
        <v>273.62630187140519</v>
      </c>
      <c r="AR319" s="9">
        <f t="shared" si="340"/>
        <v>0</v>
      </c>
      <c r="AS319" s="30">
        <f t="shared" si="341"/>
        <v>4.6488088767338412E-2</v>
      </c>
      <c r="AT319" s="30">
        <f t="shared" si="342"/>
        <v>1.2720363810476421E-2</v>
      </c>
      <c r="AU319" s="30">
        <f t="shared" si="343"/>
        <v>0</v>
      </c>
      <c r="AV319" s="30">
        <f t="shared" si="344"/>
        <v>3.3767724956861991E-2</v>
      </c>
      <c r="AW319" s="28"/>
      <c r="AX319" s="52">
        <f t="shared" si="345"/>
        <v>388.50095782864702</v>
      </c>
      <c r="AY319" s="52">
        <f t="shared" si="346"/>
        <v>285.77625630992304</v>
      </c>
      <c r="AZ319" s="19"/>
      <c r="BA319" s="19"/>
      <c r="BB319" s="53">
        <f t="shared" si="347"/>
        <v>454.17132322994524</v>
      </c>
      <c r="BC319" s="53">
        <f t="shared" si="348"/>
        <v>-22.708566161497263</v>
      </c>
      <c r="BD319" s="53">
        <f t="shared" si="348"/>
        <v>-0.47714535735262215</v>
      </c>
      <c r="BE319" s="53">
        <f t="shared" si="349"/>
        <v>-12720.363810476421</v>
      </c>
      <c r="BF319" s="53">
        <f t="shared" si="350"/>
        <v>-12289.378198765326</v>
      </c>
      <c r="BG319" s="53">
        <f t="shared" si="351"/>
        <v>93.630973058539453</v>
      </c>
      <c r="BH319" s="53">
        <f t="shared" si="318"/>
        <v>67.315850776847554</v>
      </c>
      <c r="BI319" s="53">
        <f t="shared" si="352"/>
        <v>-12128.431374929938</v>
      </c>
    </row>
    <row r="320" spans="1:61" x14ac:dyDescent="0.2">
      <c r="A320" s="34"/>
      <c r="B320" s="89"/>
      <c r="C320" s="91"/>
      <c r="D320" s="19"/>
      <c r="E320" s="55">
        <f t="shared" si="323"/>
        <v>49</v>
      </c>
      <c r="F320" s="27">
        <f t="shared" si="319"/>
        <v>23796.276974686221</v>
      </c>
      <c r="G320" s="27">
        <f t="shared" si="320"/>
        <v>1189.813848734311</v>
      </c>
      <c r="H320" s="28">
        <f t="shared" si="321"/>
        <v>25</v>
      </c>
      <c r="I320" s="27">
        <f t="shared" si="294"/>
        <v>1000000</v>
      </c>
      <c r="J320" s="56">
        <f t="shared" si="353"/>
        <v>8.5500000000000007</v>
      </c>
      <c r="K320" s="52">
        <f t="shared" si="324"/>
        <v>8550</v>
      </c>
      <c r="L320" s="28"/>
      <c r="M320" s="96">
        <f t="shared" si="354"/>
        <v>337.52251871948664</v>
      </c>
      <c r="N320" s="9">
        <v>0</v>
      </c>
      <c r="O320" s="30">
        <f t="shared" si="311"/>
        <v>1.9085814294104886E-2</v>
      </c>
      <c r="P320" s="30">
        <f t="shared" si="325"/>
        <v>6.4418921123586617E-3</v>
      </c>
      <c r="Q320" s="30">
        <f t="shared" si="326"/>
        <v>0</v>
      </c>
      <c r="R320" s="30">
        <f t="shared" si="327"/>
        <v>1.2643922181746224E-2</v>
      </c>
      <c r="S320" s="28"/>
      <c r="T320" s="52">
        <f t="shared" si="328"/>
        <v>161.52324637100966</v>
      </c>
      <c r="U320" s="52">
        <f t="shared" si="322"/>
        <v>108.10553465393022</v>
      </c>
      <c r="V320" s="19"/>
      <c r="W320" s="19"/>
      <c r="X320" s="53">
        <f t="shared" si="329"/>
        <v>300.87827428321202</v>
      </c>
      <c r="Y320" s="53">
        <f t="shared" si="330"/>
        <v>-15.043913714160603</v>
      </c>
      <c r="Z320" s="53">
        <f t="shared" si="330"/>
        <v>-0.31609805454365558</v>
      </c>
      <c r="AA320" s="53">
        <f t="shared" si="331"/>
        <v>-6441.8921123586615</v>
      </c>
      <c r="AB320" s="53">
        <f t="shared" si="332"/>
        <v>-6156.3738498441535</v>
      </c>
      <c r="AC320" s="53">
        <f t="shared" si="333"/>
        <v>72.620508200132804</v>
      </c>
      <c r="AD320" s="53">
        <f t="shared" si="313"/>
        <v>36.72632991625013</v>
      </c>
      <c r="AE320" s="53">
        <f t="shared" si="334"/>
        <v>-6047.0270117277705</v>
      </c>
      <c r="AF320" s="19"/>
      <c r="AG320" s="46"/>
      <c r="AH320" s="19"/>
      <c r="AI320" s="55">
        <f t="shared" si="335"/>
        <v>49</v>
      </c>
      <c r="AJ320" s="27">
        <f t="shared" si="336"/>
        <v>23796.276974686221</v>
      </c>
      <c r="AK320" s="27">
        <f t="shared" si="336"/>
        <v>1189.813848734311</v>
      </c>
      <c r="AL320" s="28">
        <f t="shared" si="337"/>
        <v>25</v>
      </c>
      <c r="AM320" s="27">
        <f t="shared" si="338"/>
        <v>1000000</v>
      </c>
      <c r="AN320" s="56">
        <f t="shared" si="302"/>
        <v>8.5500000000000007</v>
      </c>
      <c r="AO320" s="52">
        <f t="shared" si="339"/>
        <v>8550</v>
      </c>
      <c r="AP320" s="28"/>
      <c r="AQ320" s="9">
        <f t="shared" si="355"/>
        <v>293.18016030019533</v>
      </c>
      <c r="AR320" s="9">
        <f t="shared" si="340"/>
        <v>0</v>
      </c>
      <c r="AS320" s="30">
        <f t="shared" si="341"/>
        <v>3.3767724956861991E-2</v>
      </c>
      <c r="AT320" s="30">
        <f t="shared" si="342"/>
        <v>9.9000270158257041E-3</v>
      </c>
      <c r="AU320" s="30">
        <f t="shared" si="343"/>
        <v>0</v>
      </c>
      <c r="AV320" s="30">
        <f t="shared" si="344"/>
        <v>2.3867697941036287E-2</v>
      </c>
      <c r="AW320" s="28"/>
      <c r="AX320" s="52">
        <f t="shared" si="345"/>
        <v>285.77625630992304</v>
      </c>
      <c r="AY320" s="52">
        <f t="shared" si="346"/>
        <v>204.06881739586026</v>
      </c>
      <c r="AZ320" s="19"/>
      <c r="BA320" s="19"/>
      <c r="BB320" s="53">
        <f t="shared" si="347"/>
        <v>300.87827428321202</v>
      </c>
      <c r="BC320" s="53">
        <f t="shared" si="348"/>
        <v>-15.043913714160603</v>
      </c>
      <c r="BD320" s="53">
        <f t="shared" si="348"/>
        <v>-0.31609805454365558</v>
      </c>
      <c r="BE320" s="53">
        <f t="shared" si="349"/>
        <v>-9900.0270158257044</v>
      </c>
      <c r="BF320" s="53">
        <f t="shared" si="350"/>
        <v>-9614.5087533111964</v>
      </c>
      <c r="BG320" s="53">
        <f t="shared" si="351"/>
        <v>72.620508200132804</v>
      </c>
      <c r="BH320" s="53">
        <f t="shared" si="318"/>
        <v>46.927021634263234</v>
      </c>
      <c r="BI320" s="53">
        <f t="shared" si="352"/>
        <v>-9494.961223476801</v>
      </c>
    </row>
    <row r="321" spans="1:61" x14ac:dyDescent="0.2">
      <c r="A321" s="34"/>
      <c r="B321" s="89"/>
      <c r="C321" s="91"/>
      <c r="D321" s="19"/>
      <c r="E321" s="55">
        <f t="shared" si="323"/>
        <v>50</v>
      </c>
      <c r="F321" s="27">
        <f t="shared" si="319"/>
        <v>23796.276974686221</v>
      </c>
      <c r="G321" s="27">
        <f t="shared" si="320"/>
        <v>1189.813848734311</v>
      </c>
      <c r="H321" s="28">
        <f t="shared" si="321"/>
        <v>25</v>
      </c>
      <c r="I321" s="27">
        <f t="shared" si="294"/>
        <v>1000000</v>
      </c>
      <c r="J321" s="56">
        <f t="shared" si="353"/>
        <v>8.6180000000000003</v>
      </c>
      <c r="K321" s="52">
        <f t="shared" si="324"/>
        <v>8618</v>
      </c>
      <c r="L321" s="28"/>
      <c r="M321" s="96">
        <f t="shared" si="354"/>
        <v>360.69956359931388</v>
      </c>
      <c r="N321" s="9">
        <v>0</v>
      </c>
      <c r="O321" s="30">
        <f t="shared" si="311"/>
        <v>1.2643922181746224E-2</v>
      </c>
      <c r="P321" s="30">
        <f t="shared" si="325"/>
        <v>4.5606572131395478E-3</v>
      </c>
      <c r="Q321" s="30">
        <f t="shared" si="326"/>
        <v>0</v>
      </c>
      <c r="R321" s="30">
        <f t="shared" si="327"/>
        <v>8.0832649686066772E-3</v>
      </c>
      <c r="S321" s="28"/>
      <c r="T321" s="52">
        <f t="shared" si="328"/>
        <v>108.10553465393022</v>
      </c>
      <c r="U321" s="52">
        <f t="shared" si="322"/>
        <v>69.661577499452349</v>
      </c>
      <c r="V321" s="19"/>
      <c r="W321" s="19"/>
      <c r="X321" s="53">
        <f t="shared" si="329"/>
        <v>192.35161205274281</v>
      </c>
      <c r="Y321" s="53">
        <f t="shared" si="330"/>
        <v>-9.6175806026371404</v>
      </c>
      <c r="Z321" s="53">
        <f t="shared" si="330"/>
        <v>-0.20208162421516693</v>
      </c>
      <c r="AA321" s="53">
        <f t="shared" si="331"/>
        <v>-4560.6572131395478</v>
      </c>
      <c r="AB321" s="53">
        <f t="shared" si="332"/>
        <v>-4378.1252633136573</v>
      </c>
      <c r="AC321" s="53">
        <f t="shared" si="333"/>
        <v>54.218390852307827</v>
      </c>
      <c r="AD321" s="53">
        <f t="shared" si="313"/>
        <v>23.876803907499021</v>
      </c>
      <c r="AE321" s="53">
        <f t="shared" si="334"/>
        <v>-4300.0300685538505</v>
      </c>
      <c r="AF321" s="19"/>
      <c r="AG321" s="46"/>
      <c r="AH321" s="19"/>
      <c r="AI321" s="55">
        <f t="shared" si="335"/>
        <v>50</v>
      </c>
      <c r="AJ321" s="27">
        <f t="shared" si="336"/>
        <v>23796.276974686221</v>
      </c>
      <c r="AK321" s="27">
        <f t="shared" si="336"/>
        <v>1189.813848734311</v>
      </c>
      <c r="AL321" s="28">
        <f t="shared" si="337"/>
        <v>25</v>
      </c>
      <c r="AM321" s="27">
        <f t="shared" si="338"/>
        <v>1000000</v>
      </c>
      <c r="AN321" s="56">
        <f t="shared" si="302"/>
        <v>8.6180000000000003</v>
      </c>
      <c r="AO321" s="52">
        <f t="shared" si="339"/>
        <v>8618</v>
      </c>
      <c r="AP321" s="28"/>
      <c r="AQ321" s="9">
        <f t="shared" si="355"/>
        <v>313.31229773189034</v>
      </c>
      <c r="AR321" s="9">
        <f t="shared" si="340"/>
        <v>0</v>
      </c>
      <c r="AS321" s="30">
        <f t="shared" si="341"/>
        <v>2.3867697941036287E-2</v>
      </c>
      <c r="AT321" s="30">
        <f t="shared" si="342"/>
        <v>7.4780432834767874E-3</v>
      </c>
      <c r="AU321" s="30">
        <f t="shared" si="343"/>
        <v>0</v>
      </c>
      <c r="AV321" s="30">
        <f t="shared" si="344"/>
        <v>1.63896546575595E-2</v>
      </c>
      <c r="AW321" s="28"/>
      <c r="AX321" s="52">
        <f t="shared" si="345"/>
        <v>204.06881739586026</v>
      </c>
      <c r="AY321" s="52">
        <f t="shared" si="346"/>
        <v>141.24604383884778</v>
      </c>
      <c r="AZ321" s="19"/>
      <c r="BA321" s="19"/>
      <c r="BB321" s="53">
        <f t="shared" si="347"/>
        <v>192.35161205274281</v>
      </c>
      <c r="BC321" s="53">
        <f t="shared" si="348"/>
        <v>-9.6175806026371404</v>
      </c>
      <c r="BD321" s="53">
        <f t="shared" si="348"/>
        <v>-0.20208162421516693</v>
      </c>
      <c r="BE321" s="53">
        <f t="shared" si="349"/>
        <v>-7478.0432834767871</v>
      </c>
      <c r="BF321" s="53">
        <f t="shared" si="350"/>
        <v>-7295.5113336508966</v>
      </c>
      <c r="BG321" s="53">
        <f t="shared" si="351"/>
        <v>54.218390852307827</v>
      </c>
      <c r="BH321" s="53">
        <f t="shared" si="318"/>
        <v>31.755018398884044</v>
      </c>
      <c r="BI321" s="53">
        <f t="shared" si="352"/>
        <v>-7209.5379243997049</v>
      </c>
    </row>
    <row r="322" spans="1:61" x14ac:dyDescent="0.2">
      <c r="A322" s="34"/>
      <c r="B322" s="89"/>
      <c r="C322" s="91"/>
      <c r="D322" s="19"/>
      <c r="E322" s="55">
        <f t="shared" si="323"/>
        <v>51</v>
      </c>
      <c r="F322" s="27">
        <f t="shared" si="319"/>
        <v>23796.276974686221</v>
      </c>
      <c r="G322" s="27">
        <f t="shared" si="320"/>
        <v>1189.813848734311</v>
      </c>
      <c r="H322" s="28">
        <f t="shared" si="321"/>
        <v>25</v>
      </c>
      <c r="I322" s="27">
        <f t="shared" si="294"/>
        <v>1000000</v>
      </c>
      <c r="J322" s="56">
        <f t="shared" si="353"/>
        <v>8.6649999999999991</v>
      </c>
      <c r="K322" s="52">
        <f t="shared" si="324"/>
        <v>8665</v>
      </c>
      <c r="L322" s="28"/>
      <c r="M322" s="96">
        <f t="shared" si="354"/>
        <v>384.43413245695046</v>
      </c>
      <c r="N322" s="9">
        <v>0</v>
      </c>
      <c r="O322" s="30">
        <f t="shared" si="311"/>
        <v>8.0832649686066772E-3</v>
      </c>
      <c r="P322" s="30">
        <f t="shared" si="325"/>
        <v>3.1074829556259668E-3</v>
      </c>
      <c r="Q322" s="30">
        <f t="shared" si="326"/>
        <v>0</v>
      </c>
      <c r="R322" s="30">
        <f t="shared" si="327"/>
        <v>4.97578201298071E-3</v>
      </c>
      <c r="S322" s="28"/>
      <c r="T322" s="52">
        <f t="shared" si="328"/>
        <v>69.661577499452349</v>
      </c>
      <c r="U322" s="52">
        <f t="shared" si="322"/>
        <v>43.115151142477849</v>
      </c>
      <c r="V322" s="19"/>
      <c r="W322" s="19"/>
      <c r="X322" s="53">
        <f t="shared" si="329"/>
        <v>118.40508694655072</v>
      </c>
      <c r="Y322" s="53">
        <f t="shared" si="330"/>
        <v>-5.9202543473275364</v>
      </c>
      <c r="Z322" s="53">
        <f t="shared" si="330"/>
        <v>-0.12439455032451775</v>
      </c>
      <c r="AA322" s="53">
        <f t="shared" si="331"/>
        <v>-3107.482955625967</v>
      </c>
      <c r="AB322" s="53">
        <f t="shared" si="332"/>
        <v>-2995.1225175770683</v>
      </c>
      <c r="AC322" s="53">
        <f t="shared" si="333"/>
        <v>38.923830409312117</v>
      </c>
      <c r="AD322" s="53">
        <f t="shared" si="313"/>
        <v>14.95351603854777</v>
      </c>
      <c r="AE322" s="53">
        <f t="shared" si="334"/>
        <v>-2941.2451711292088</v>
      </c>
      <c r="AF322" s="19"/>
      <c r="AG322" s="46"/>
      <c r="AH322" s="19"/>
      <c r="AI322" s="55">
        <f t="shared" si="335"/>
        <v>51</v>
      </c>
      <c r="AJ322" s="27">
        <f t="shared" si="336"/>
        <v>23796.276974686221</v>
      </c>
      <c r="AK322" s="27">
        <f t="shared" si="336"/>
        <v>1189.813848734311</v>
      </c>
      <c r="AL322" s="28">
        <f t="shared" si="337"/>
        <v>25</v>
      </c>
      <c r="AM322" s="27">
        <f t="shared" si="338"/>
        <v>1000000</v>
      </c>
      <c r="AN322" s="56">
        <f t="shared" si="302"/>
        <v>8.6649999999999991</v>
      </c>
      <c r="AO322" s="52">
        <f t="shared" si="339"/>
        <v>8665</v>
      </c>
      <c r="AP322" s="28"/>
      <c r="AQ322" s="9">
        <f t="shared" si="355"/>
        <v>333.92871387128611</v>
      </c>
      <c r="AR322" s="9">
        <f t="shared" si="340"/>
        <v>0</v>
      </c>
      <c r="AS322" s="30">
        <f t="shared" si="341"/>
        <v>1.63896546575595E-2</v>
      </c>
      <c r="AT322" s="30">
        <f t="shared" si="342"/>
        <v>5.4729763005933775E-3</v>
      </c>
      <c r="AU322" s="30">
        <f t="shared" si="343"/>
        <v>0</v>
      </c>
      <c r="AV322" s="30">
        <f t="shared" si="344"/>
        <v>1.0916678356966122E-2</v>
      </c>
      <c r="AW322" s="28"/>
      <c r="AX322" s="52">
        <f t="shared" si="345"/>
        <v>141.24604383884778</v>
      </c>
      <c r="AY322" s="52">
        <f t="shared" si="346"/>
        <v>94.59301796311145</v>
      </c>
      <c r="AZ322" s="19"/>
      <c r="BA322" s="19"/>
      <c r="BB322" s="53">
        <f t="shared" si="347"/>
        <v>118.40508694655072</v>
      </c>
      <c r="BC322" s="53">
        <f t="shared" si="348"/>
        <v>-5.9202543473275364</v>
      </c>
      <c r="BD322" s="53">
        <f t="shared" si="348"/>
        <v>-0.12439455032451775</v>
      </c>
      <c r="BE322" s="53">
        <f t="shared" si="349"/>
        <v>-5472.9763005933773</v>
      </c>
      <c r="BF322" s="53">
        <f t="shared" si="350"/>
        <v>-5360.6158625444787</v>
      </c>
      <c r="BG322" s="53">
        <f t="shared" si="351"/>
        <v>38.923830409312117</v>
      </c>
      <c r="BH322" s="53">
        <f t="shared" si="318"/>
        <v>20.830323958819903</v>
      </c>
      <c r="BI322" s="53">
        <f t="shared" si="352"/>
        <v>-5300.8617081763468</v>
      </c>
    </row>
    <row r="323" spans="1:61" x14ac:dyDescent="0.2">
      <c r="A323" s="34"/>
      <c r="B323" s="89"/>
      <c r="C323" s="91"/>
      <c r="D323" s="19"/>
      <c r="E323" s="55">
        <f t="shared" si="323"/>
        <v>52</v>
      </c>
      <c r="F323" s="27">
        <f t="shared" si="319"/>
        <v>23796.276974686221</v>
      </c>
      <c r="G323" s="27">
        <f t="shared" si="320"/>
        <v>1189.813848734311</v>
      </c>
      <c r="H323" s="28">
        <f t="shared" si="321"/>
        <v>25</v>
      </c>
      <c r="I323" s="27">
        <f t="shared" si="294"/>
        <v>1000000</v>
      </c>
      <c r="J323" s="56">
        <f t="shared" si="353"/>
        <v>8.69</v>
      </c>
      <c r="K323" s="52">
        <f t="shared" si="324"/>
        <v>8690</v>
      </c>
      <c r="L323" s="28"/>
      <c r="M323" s="96">
        <f t="shared" si="354"/>
        <v>408.68041796632269</v>
      </c>
      <c r="N323" s="9">
        <v>0</v>
      </c>
      <c r="O323" s="30">
        <f t="shared" si="311"/>
        <v>4.97578201298071E-3</v>
      </c>
      <c r="P323" s="30">
        <f t="shared" si="325"/>
        <v>2.0335046727742671E-3</v>
      </c>
      <c r="Q323" s="30">
        <f t="shared" si="326"/>
        <v>0</v>
      </c>
      <c r="R323" s="30">
        <f t="shared" si="327"/>
        <v>2.942277340206443E-3</v>
      </c>
      <c r="S323" s="28"/>
      <c r="T323" s="52">
        <f t="shared" si="328"/>
        <v>43.115151142477849</v>
      </c>
      <c r="U323" s="52">
        <f t="shared" si="322"/>
        <v>25.56839008639399</v>
      </c>
      <c r="V323" s="19"/>
      <c r="W323" s="19"/>
      <c r="X323" s="53">
        <f t="shared" si="329"/>
        <v>70.015246523895598</v>
      </c>
      <c r="Y323" s="53">
        <f t="shared" si="330"/>
        <v>-3.5007623261947796</v>
      </c>
      <c r="Z323" s="53">
        <f t="shared" si="330"/>
        <v>-7.3556933505161071E-2</v>
      </c>
      <c r="AA323" s="53">
        <f t="shared" si="331"/>
        <v>-2033.504672774267</v>
      </c>
      <c r="AB323" s="53">
        <f t="shared" si="332"/>
        <v>-1967.0637455100714</v>
      </c>
      <c r="AC323" s="53">
        <f t="shared" si="333"/>
        <v>26.801945260174481</v>
      </c>
      <c r="AD323" s="53">
        <f t="shared" si="313"/>
        <v>9.0001692016406398</v>
      </c>
      <c r="AE323" s="53">
        <f t="shared" si="334"/>
        <v>-1931.2616310482563</v>
      </c>
      <c r="AF323" s="19"/>
      <c r="AG323" s="46"/>
      <c r="AH323" s="19"/>
      <c r="AI323" s="55">
        <f t="shared" si="335"/>
        <v>52</v>
      </c>
      <c r="AJ323" s="27">
        <f t="shared" si="336"/>
        <v>23796.276974686221</v>
      </c>
      <c r="AK323" s="27">
        <f t="shared" si="336"/>
        <v>1189.813848734311</v>
      </c>
      <c r="AL323" s="28">
        <f t="shared" si="337"/>
        <v>25</v>
      </c>
      <c r="AM323" s="27">
        <f t="shared" si="338"/>
        <v>1000000</v>
      </c>
      <c r="AN323" s="56">
        <f t="shared" si="302"/>
        <v>8.69</v>
      </c>
      <c r="AO323" s="52">
        <f t="shared" si="339"/>
        <v>8690</v>
      </c>
      <c r="AP323" s="28"/>
      <c r="AQ323" s="9">
        <f t="shared" si="355"/>
        <v>354.98961937557903</v>
      </c>
      <c r="AR323" s="9">
        <f t="shared" si="340"/>
        <v>0</v>
      </c>
      <c r="AS323" s="30">
        <f t="shared" si="341"/>
        <v>1.0916678356966122E-2</v>
      </c>
      <c r="AT323" s="30">
        <f t="shared" si="342"/>
        <v>3.8753074947850252E-3</v>
      </c>
      <c r="AU323" s="30">
        <f t="shared" si="343"/>
        <v>0</v>
      </c>
      <c r="AV323" s="30">
        <f t="shared" si="344"/>
        <v>7.0413708621810973E-3</v>
      </c>
      <c r="AW323" s="28"/>
      <c r="AX323" s="52">
        <f t="shared" si="345"/>
        <v>94.59301796311145</v>
      </c>
      <c r="AY323" s="52">
        <f t="shared" si="346"/>
        <v>61.189512792353739</v>
      </c>
      <c r="AZ323" s="19"/>
      <c r="BA323" s="19"/>
      <c r="BB323" s="53">
        <f t="shared" si="347"/>
        <v>70.015246523895598</v>
      </c>
      <c r="BC323" s="53">
        <f t="shared" si="348"/>
        <v>-3.5007623261947796</v>
      </c>
      <c r="BD323" s="53">
        <f t="shared" si="348"/>
        <v>-7.3556933505161071E-2</v>
      </c>
      <c r="BE323" s="53">
        <f t="shared" si="349"/>
        <v>-3875.307494785025</v>
      </c>
      <c r="BF323" s="53">
        <f t="shared" si="350"/>
        <v>-3808.8665675208294</v>
      </c>
      <c r="BG323" s="53">
        <f t="shared" si="351"/>
        <v>26.801945260174481</v>
      </c>
      <c r="BH323" s="53">
        <f t="shared" si="318"/>
        <v>13.226303039335022</v>
      </c>
      <c r="BI323" s="53">
        <f t="shared" si="352"/>
        <v>-3768.83831922132</v>
      </c>
    </row>
    <row r="324" spans="1:61" x14ac:dyDescent="0.2">
      <c r="A324" s="34"/>
      <c r="B324" s="89"/>
      <c r="C324" s="91"/>
      <c r="D324" s="19"/>
      <c r="E324" s="55">
        <f t="shared" si="323"/>
        <v>53</v>
      </c>
      <c r="F324" s="27">
        <f t="shared" si="319"/>
        <v>23796.276974686221</v>
      </c>
      <c r="G324" s="27">
        <f t="shared" si="320"/>
        <v>1189.813848734311</v>
      </c>
      <c r="H324" s="28">
        <f t="shared" si="321"/>
        <v>25</v>
      </c>
      <c r="I324" s="27">
        <f t="shared" si="294"/>
        <v>1000000</v>
      </c>
      <c r="J324" s="56">
        <f t="shared" si="353"/>
        <v>8.6920000000000002</v>
      </c>
      <c r="K324" s="52">
        <f t="shared" si="324"/>
        <v>8692</v>
      </c>
      <c r="L324" s="28"/>
      <c r="M324" s="96">
        <f t="shared" si="354"/>
        <v>433.33088999197975</v>
      </c>
      <c r="N324" s="9">
        <v>0</v>
      </c>
      <c r="O324" s="30">
        <f t="shared" si="311"/>
        <v>2.942277340206443E-3</v>
      </c>
      <c r="P324" s="30">
        <f t="shared" si="325"/>
        <v>1.2749796584348928E-3</v>
      </c>
      <c r="Q324" s="30">
        <f t="shared" si="326"/>
        <v>0</v>
      </c>
      <c r="R324" s="30">
        <f t="shared" si="327"/>
        <v>1.6672976817715501E-3</v>
      </c>
      <c r="S324" s="28"/>
      <c r="T324" s="52">
        <f t="shared" si="328"/>
        <v>25.56839008639399</v>
      </c>
      <c r="U324" s="52">
        <f t="shared" si="322"/>
        <v>14.492151449958314</v>
      </c>
      <c r="V324" s="19"/>
      <c r="W324" s="19"/>
      <c r="X324" s="53">
        <f t="shared" si="329"/>
        <v>39.675477434688055</v>
      </c>
      <c r="Y324" s="53">
        <f t="shared" si="330"/>
        <v>-1.9837738717344027</v>
      </c>
      <c r="Z324" s="53">
        <f t="shared" si="330"/>
        <v>-4.1682442044288753E-2</v>
      </c>
      <c r="AA324" s="53">
        <f t="shared" si="331"/>
        <v>-1274.9796584348928</v>
      </c>
      <c r="AB324" s="53">
        <f t="shared" si="332"/>
        <v>-1237.3296373139835</v>
      </c>
      <c r="AC324" s="53">
        <f t="shared" si="333"/>
        <v>17.665271051727967</v>
      </c>
      <c r="AD324" s="53">
        <f t="shared" si="313"/>
        <v>5.1934091068448263</v>
      </c>
      <c r="AE324" s="53">
        <f t="shared" si="334"/>
        <v>-1214.4709571554106</v>
      </c>
      <c r="AF324" s="19"/>
      <c r="AG324" s="46"/>
      <c r="AH324" s="19"/>
      <c r="AI324" s="55">
        <f t="shared" si="335"/>
        <v>53</v>
      </c>
      <c r="AJ324" s="27">
        <f t="shared" si="336"/>
        <v>23796.276974686221</v>
      </c>
      <c r="AK324" s="27">
        <f t="shared" si="336"/>
        <v>1189.813848734311</v>
      </c>
      <c r="AL324" s="28">
        <f t="shared" si="337"/>
        <v>25</v>
      </c>
      <c r="AM324" s="27">
        <f t="shared" si="338"/>
        <v>1000000</v>
      </c>
      <c r="AN324" s="56">
        <f t="shared" si="302"/>
        <v>8.6920000000000002</v>
      </c>
      <c r="AO324" s="52">
        <f t="shared" si="339"/>
        <v>8692</v>
      </c>
      <c r="AP324" s="28"/>
      <c r="AQ324" s="9">
        <f t="shared" si="355"/>
        <v>376.40161098839337</v>
      </c>
      <c r="AR324" s="9">
        <f t="shared" si="340"/>
        <v>0</v>
      </c>
      <c r="AS324" s="30">
        <f t="shared" si="341"/>
        <v>7.0413708621810973E-3</v>
      </c>
      <c r="AT324" s="30">
        <f t="shared" si="342"/>
        <v>2.6503833360916971E-3</v>
      </c>
      <c r="AU324" s="30">
        <f t="shared" si="343"/>
        <v>0</v>
      </c>
      <c r="AV324" s="30">
        <f t="shared" si="344"/>
        <v>4.3909875260894002E-3</v>
      </c>
      <c r="AW324" s="28"/>
      <c r="AX324" s="52">
        <f t="shared" si="345"/>
        <v>61.189512792353739</v>
      </c>
      <c r="AY324" s="52">
        <f t="shared" si="346"/>
        <v>38.166463576769068</v>
      </c>
      <c r="AZ324" s="19"/>
      <c r="BA324" s="19"/>
      <c r="BB324" s="53">
        <f t="shared" si="347"/>
        <v>39.675477434688055</v>
      </c>
      <c r="BC324" s="53">
        <f t="shared" si="348"/>
        <v>-1.9837738717344027</v>
      </c>
      <c r="BD324" s="53">
        <f t="shared" si="348"/>
        <v>-4.1682442044288753E-2</v>
      </c>
      <c r="BE324" s="53">
        <f t="shared" si="349"/>
        <v>-2650.3833360916969</v>
      </c>
      <c r="BF324" s="53">
        <f t="shared" si="350"/>
        <v>-2612.7333149707874</v>
      </c>
      <c r="BG324" s="53">
        <f t="shared" si="351"/>
        <v>17.665271051727967</v>
      </c>
      <c r="BH324" s="53">
        <f t="shared" si="318"/>
        <v>8.1177655594704081</v>
      </c>
      <c r="BI324" s="53">
        <f t="shared" si="352"/>
        <v>-2586.950278359589</v>
      </c>
    </row>
    <row r="325" spans="1:61" x14ac:dyDescent="0.2">
      <c r="A325" s="34"/>
      <c r="B325" s="89"/>
      <c r="C325" s="91"/>
      <c r="D325" s="19"/>
      <c r="E325" s="55">
        <f t="shared" si="323"/>
        <v>54</v>
      </c>
      <c r="F325" s="27">
        <f t="shared" si="319"/>
        <v>23796.276974686221</v>
      </c>
      <c r="G325" s="27">
        <f t="shared" si="320"/>
        <v>1189.813848734311</v>
      </c>
      <c r="H325" s="28">
        <f t="shared" si="321"/>
        <v>25</v>
      </c>
      <c r="I325" s="27">
        <f t="shared" si="294"/>
        <v>1000000</v>
      </c>
      <c r="J325" s="56">
        <f t="shared" si="353"/>
        <v>8.6690000000000005</v>
      </c>
      <c r="K325" s="52">
        <f t="shared" si="324"/>
        <v>8669</v>
      </c>
      <c r="L325" s="28"/>
      <c r="M325" s="96">
        <f t="shared" si="354"/>
        <v>458.27674614469652</v>
      </c>
      <c r="N325" s="9">
        <v>0</v>
      </c>
      <c r="O325" s="30">
        <f t="shared" si="311"/>
        <v>1.6672976817715501E-3</v>
      </c>
      <c r="P325" s="30">
        <f t="shared" si="325"/>
        <v>7.640837564568617E-4</v>
      </c>
      <c r="Q325" s="30">
        <f t="shared" si="326"/>
        <v>0</v>
      </c>
      <c r="R325" s="30">
        <f t="shared" si="327"/>
        <v>9.0321392531468841E-4</v>
      </c>
      <c r="S325" s="28"/>
      <c r="T325" s="52">
        <f t="shared" si="328"/>
        <v>14.492151449958314</v>
      </c>
      <c r="U325" s="52">
        <f t="shared" si="322"/>
        <v>7.8299615185530342</v>
      </c>
      <c r="V325" s="19"/>
      <c r="W325" s="19"/>
      <c r="X325" s="53">
        <f t="shared" si="329"/>
        <v>21.49312873418188</v>
      </c>
      <c r="Y325" s="53">
        <f t="shared" si="330"/>
        <v>-1.0746564367090941</v>
      </c>
      <c r="Z325" s="53">
        <f t="shared" si="330"/>
        <v>-2.258034813286721E-2</v>
      </c>
      <c r="AA325" s="53">
        <f t="shared" si="331"/>
        <v>-764.08375645686169</v>
      </c>
      <c r="AB325" s="53">
        <f t="shared" si="332"/>
        <v>-743.68786450752179</v>
      </c>
      <c r="AC325" s="53">
        <f t="shared" si="333"/>
        <v>11.120471037796834</v>
      </c>
      <c r="AD325" s="53">
        <f t="shared" si="313"/>
        <v>2.8660272351242657</v>
      </c>
      <c r="AE325" s="53">
        <f t="shared" si="334"/>
        <v>-729.70136623460064</v>
      </c>
      <c r="AF325" s="19"/>
      <c r="AG325" s="46"/>
      <c r="AH325" s="19"/>
      <c r="AI325" s="55">
        <f t="shared" si="335"/>
        <v>54</v>
      </c>
      <c r="AJ325" s="27">
        <f t="shared" si="336"/>
        <v>23796.276974686221</v>
      </c>
      <c r="AK325" s="27">
        <f t="shared" si="336"/>
        <v>1189.813848734311</v>
      </c>
      <c r="AL325" s="28">
        <f t="shared" si="337"/>
        <v>25</v>
      </c>
      <c r="AM325" s="27">
        <f t="shared" si="338"/>
        <v>1000000</v>
      </c>
      <c r="AN325" s="56">
        <f t="shared" si="302"/>
        <v>8.6690000000000005</v>
      </c>
      <c r="AO325" s="52">
        <f t="shared" si="339"/>
        <v>8669</v>
      </c>
      <c r="AP325" s="28"/>
      <c r="AQ325" s="9">
        <f t="shared" si="355"/>
        <v>398.07018034319077</v>
      </c>
      <c r="AR325" s="9">
        <f t="shared" si="340"/>
        <v>0</v>
      </c>
      <c r="AS325" s="30">
        <f t="shared" si="341"/>
        <v>4.3909875260894002E-3</v>
      </c>
      <c r="AT325" s="30">
        <f t="shared" si="342"/>
        <v>1.7479211963951087E-3</v>
      </c>
      <c r="AU325" s="30">
        <f t="shared" si="343"/>
        <v>0</v>
      </c>
      <c r="AV325" s="30">
        <f t="shared" si="344"/>
        <v>2.6430663296942913E-3</v>
      </c>
      <c r="AW325" s="28"/>
      <c r="AX325" s="52">
        <f t="shared" si="345"/>
        <v>38.166463576769068</v>
      </c>
      <c r="AY325" s="52">
        <f t="shared" si="346"/>
        <v>22.912742012119811</v>
      </c>
      <c r="AZ325" s="19"/>
      <c r="BA325" s="19"/>
      <c r="BB325" s="53">
        <f t="shared" si="347"/>
        <v>21.49312873418188</v>
      </c>
      <c r="BC325" s="53">
        <f t="shared" si="348"/>
        <v>-1.0746564367090941</v>
      </c>
      <c r="BD325" s="53">
        <f t="shared" si="348"/>
        <v>-2.258034813286721E-2</v>
      </c>
      <c r="BE325" s="53">
        <f t="shared" si="349"/>
        <v>-1747.9211963951086</v>
      </c>
      <c r="BF325" s="53">
        <f t="shared" si="350"/>
        <v>-1727.5253044457686</v>
      </c>
      <c r="BG325" s="53">
        <f t="shared" si="351"/>
        <v>11.120471037796834</v>
      </c>
      <c r="BH325" s="53">
        <f t="shared" si="318"/>
        <v>4.809596729016941</v>
      </c>
      <c r="BI325" s="53">
        <f t="shared" si="352"/>
        <v>-1711.595236678955</v>
      </c>
    </row>
    <row r="326" spans="1:61" x14ac:dyDescent="0.2">
      <c r="A326" s="34"/>
      <c r="B326" s="89"/>
      <c r="C326" s="91"/>
      <c r="D326" s="19"/>
      <c r="E326" s="55">
        <f t="shared" si="323"/>
        <v>55</v>
      </c>
      <c r="F326" s="27">
        <f t="shared" si="319"/>
        <v>23796.276974686221</v>
      </c>
      <c r="G326" s="27">
        <f t="shared" si="320"/>
        <v>1189.813848734311</v>
      </c>
      <c r="H326" s="28">
        <f t="shared" si="321"/>
        <v>25</v>
      </c>
      <c r="I326" s="27">
        <f t="shared" si="294"/>
        <v>1000000</v>
      </c>
      <c r="J326" s="56">
        <f t="shared" si="353"/>
        <v>8.6199999999999992</v>
      </c>
      <c r="K326" s="52">
        <f t="shared" si="324"/>
        <v>8620</v>
      </c>
      <c r="L326" s="28"/>
      <c r="M326" s="96">
        <f t="shared" si="354"/>
        <v>483.47902733288441</v>
      </c>
      <c r="N326" s="9">
        <v>0</v>
      </c>
      <c r="O326" s="30">
        <f t="shared" si="311"/>
        <v>9.0321392531468841E-4</v>
      </c>
      <c r="P326" s="30">
        <f t="shared" si="325"/>
        <v>4.3668499008466205E-4</v>
      </c>
      <c r="Q326" s="30">
        <f t="shared" si="326"/>
        <v>0</v>
      </c>
      <c r="R326" s="30">
        <f t="shared" si="327"/>
        <v>4.6652893523002636E-4</v>
      </c>
      <c r="S326" s="28"/>
      <c r="T326" s="52">
        <f t="shared" si="328"/>
        <v>7.8299615185530342</v>
      </c>
      <c r="U326" s="52">
        <f t="shared" si="322"/>
        <v>4.0214794216828276</v>
      </c>
      <c r="V326" s="19"/>
      <c r="W326" s="19"/>
      <c r="X326" s="53">
        <f t="shared" si="329"/>
        <v>11.101651759439155</v>
      </c>
      <c r="Y326" s="53">
        <f t="shared" si="330"/>
        <v>-0.55508258797195775</v>
      </c>
      <c r="Z326" s="53">
        <f t="shared" si="330"/>
        <v>-1.1663223380750659E-2</v>
      </c>
      <c r="AA326" s="53">
        <f t="shared" si="331"/>
        <v>-436.68499008466205</v>
      </c>
      <c r="AB326" s="53">
        <f t="shared" si="332"/>
        <v>-426.15008413657563</v>
      </c>
      <c r="AC326" s="53">
        <f t="shared" si="333"/>
        <v>6.6680995670649548</v>
      </c>
      <c r="AD326" s="53">
        <f t="shared" si="313"/>
        <v>1.5086421206831189</v>
      </c>
      <c r="AE326" s="53">
        <f t="shared" si="334"/>
        <v>-417.97334244882757</v>
      </c>
      <c r="AF326" s="19"/>
      <c r="AG326" s="46"/>
      <c r="AH326" s="19"/>
      <c r="AI326" s="55">
        <f t="shared" si="335"/>
        <v>55</v>
      </c>
      <c r="AJ326" s="27">
        <f t="shared" si="336"/>
        <v>23796.276974686221</v>
      </c>
      <c r="AK326" s="27">
        <f t="shared" si="336"/>
        <v>1189.813848734311</v>
      </c>
      <c r="AL326" s="28">
        <f t="shared" si="337"/>
        <v>25</v>
      </c>
      <c r="AM326" s="27">
        <f t="shared" si="338"/>
        <v>1000000</v>
      </c>
      <c r="AN326" s="56">
        <f t="shared" si="302"/>
        <v>8.6199999999999992</v>
      </c>
      <c r="AO326" s="52">
        <f t="shared" si="339"/>
        <v>8620</v>
      </c>
      <c r="AP326" s="28"/>
      <c r="AQ326" s="9">
        <f t="shared" si="355"/>
        <v>419.96148663799931</v>
      </c>
      <c r="AR326" s="9">
        <f t="shared" si="340"/>
        <v>0</v>
      </c>
      <c r="AS326" s="30">
        <f t="shared" si="341"/>
        <v>2.6430663296942913E-3</v>
      </c>
      <c r="AT326" s="30">
        <f t="shared" si="342"/>
        <v>1.109986065101255E-3</v>
      </c>
      <c r="AU326" s="30">
        <f t="shared" si="343"/>
        <v>0</v>
      </c>
      <c r="AV326" s="30">
        <f t="shared" si="344"/>
        <v>1.5330802645930363E-3</v>
      </c>
      <c r="AW326" s="28"/>
      <c r="AX326" s="52">
        <f t="shared" si="345"/>
        <v>22.912742012119811</v>
      </c>
      <c r="AY326" s="52">
        <f t="shared" si="346"/>
        <v>13.215151880791973</v>
      </c>
      <c r="AZ326" s="19"/>
      <c r="BA326" s="19"/>
      <c r="BB326" s="53">
        <f t="shared" si="347"/>
        <v>11.101651759439155</v>
      </c>
      <c r="BC326" s="53">
        <f t="shared" si="348"/>
        <v>-0.55508258797195775</v>
      </c>
      <c r="BD326" s="53">
        <f t="shared" si="348"/>
        <v>-1.1663223380750659E-2</v>
      </c>
      <c r="BE326" s="53">
        <f t="shared" si="349"/>
        <v>-1109.986065101255</v>
      </c>
      <c r="BF326" s="53">
        <f t="shared" si="350"/>
        <v>-1099.4511591531686</v>
      </c>
      <c r="BG326" s="53">
        <f t="shared" si="351"/>
        <v>6.6680995670649548</v>
      </c>
      <c r="BH326" s="53">
        <f t="shared" si="318"/>
        <v>2.7468800848256034</v>
      </c>
      <c r="BI326" s="53">
        <f t="shared" si="352"/>
        <v>-1090.0361795012782</v>
      </c>
    </row>
    <row r="327" spans="1:61" x14ac:dyDescent="0.2">
      <c r="A327" s="34"/>
      <c r="B327" s="89"/>
      <c r="C327" s="91"/>
      <c r="D327" s="19"/>
      <c r="E327" s="55">
        <f t="shared" si="323"/>
        <v>56</v>
      </c>
      <c r="F327" s="27">
        <f t="shared" si="319"/>
        <v>23796.276974686221</v>
      </c>
      <c r="G327" s="27">
        <f t="shared" si="320"/>
        <v>1189.813848734311</v>
      </c>
      <c r="H327" s="28">
        <f t="shared" si="321"/>
        <v>25</v>
      </c>
      <c r="I327" s="27">
        <f t="shared" si="294"/>
        <v>1000000</v>
      </c>
      <c r="J327" s="56">
        <f t="shared" si="353"/>
        <v>8.5429999999999993</v>
      </c>
      <c r="K327" s="52">
        <f t="shared" si="324"/>
        <v>8543</v>
      </c>
      <c r="L327" s="28"/>
      <c r="M327" s="96">
        <f t="shared" si="354"/>
        <v>508.82090161880569</v>
      </c>
      <c r="N327" s="9">
        <v>0</v>
      </c>
      <c r="O327" s="30">
        <f t="shared" si="311"/>
        <v>4.6652893523002636E-4</v>
      </c>
      <c r="P327" s="30">
        <f t="shared" si="325"/>
        <v>2.373796734550034E-4</v>
      </c>
      <c r="Q327" s="30">
        <f t="shared" si="326"/>
        <v>0</v>
      </c>
      <c r="R327" s="30">
        <f t="shared" si="327"/>
        <v>2.2914926177502296E-4</v>
      </c>
      <c r="S327" s="28"/>
      <c r="T327" s="52">
        <f t="shared" si="328"/>
        <v>4.0214794216828276</v>
      </c>
      <c r="U327" s="52">
        <f t="shared" si="322"/>
        <v>1.9576221433440211</v>
      </c>
      <c r="V327" s="19"/>
      <c r="W327" s="19"/>
      <c r="X327" s="53">
        <f t="shared" si="329"/>
        <v>5.452899301743324</v>
      </c>
      <c r="Y327" s="53">
        <f t="shared" si="330"/>
        <v>-0.27264496508716624</v>
      </c>
      <c r="Z327" s="53">
        <f t="shared" si="330"/>
        <v>-5.7287315443755741E-3</v>
      </c>
      <c r="AA327" s="53">
        <f t="shared" si="331"/>
        <v>-237.3796734550034</v>
      </c>
      <c r="AB327" s="53">
        <f t="shared" si="332"/>
        <v>-232.2051478498916</v>
      </c>
      <c r="AC327" s="53">
        <f t="shared" si="333"/>
        <v>3.8001473425424988</v>
      </c>
      <c r="AD327" s="53">
        <f t="shared" si="313"/>
        <v>0.75542676500308925</v>
      </c>
      <c r="AE327" s="53">
        <f t="shared" si="334"/>
        <v>-227.64957374234604</v>
      </c>
      <c r="AF327" s="19"/>
      <c r="AG327" s="46"/>
      <c r="AH327" s="19"/>
      <c r="AI327" s="55">
        <f t="shared" si="335"/>
        <v>56</v>
      </c>
      <c r="AJ327" s="27">
        <f t="shared" si="336"/>
        <v>23796.276974686221</v>
      </c>
      <c r="AK327" s="27">
        <f t="shared" si="336"/>
        <v>1189.813848734311</v>
      </c>
      <c r="AL327" s="28">
        <f t="shared" si="337"/>
        <v>25</v>
      </c>
      <c r="AM327" s="27">
        <f t="shared" si="338"/>
        <v>1000000</v>
      </c>
      <c r="AN327" s="56">
        <f t="shared" si="302"/>
        <v>8.5429999999999993</v>
      </c>
      <c r="AO327" s="52">
        <f t="shared" si="339"/>
        <v>8543</v>
      </c>
      <c r="AP327" s="28"/>
      <c r="AQ327" s="9">
        <f t="shared" si="355"/>
        <v>441.9740468477334</v>
      </c>
      <c r="AR327" s="9">
        <f t="shared" si="340"/>
        <v>0</v>
      </c>
      <c r="AS327" s="30">
        <f t="shared" si="341"/>
        <v>1.5330802645930363E-3</v>
      </c>
      <c r="AT327" s="30">
        <f t="shared" si="342"/>
        <v>6.7758168868457813E-4</v>
      </c>
      <c r="AU327" s="30">
        <f t="shared" si="343"/>
        <v>0</v>
      </c>
      <c r="AV327" s="30">
        <f t="shared" si="344"/>
        <v>8.5549857590845818E-4</v>
      </c>
      <c r="AW327" s="28"/>
      <c r="AX327" s="52">
        <f t="shared" si="345"/>
        <v>13.215151880791973</v>
      </c>
      <c r="AY327" s="52">
        <f t="shared" si="346"/>
        <v>7.3085243339859582</v>
      </c>
      <c r="AZ327" s="19"/>
      <c r="BA327" s="19"/>
      <c r="BB327" s="53">
        <f t="shared" si="347"/>
        <v>5.452899301743324</v>
      </c>
      <c r="BC327" s="53">
        <f t="shared" si="348"/>
        <v>-0.27264496508716624</v>
      </c>
      <c r="BD327" s="53">
        <f t="shared" si="348"/>
        <v>-5.7287315443755741E-3</v>
      </c>
      <c r="BE327" s="53">
        <f t="shared" si="349"/>
        <v>-677.58168868457813</v>
      </c>
      <c r="BF327" s="53">
        <f t="shared" si="350"/>
        <v>-672.40716307946639</v>
      </c>
      <c r="BG327" s="53">
        <f t="shared" si="351"/>
        <v>3.8001473425424988</v>
      </c>
      <c r="BH327" s="53">
        <f t="shared" si="318"/>
        <v>1.5101917285067161</v>
      </c>
      <c r="BI327" s="53">
        <f t="shared" si="352"/>
        <v>-667.09682400841723</v>
      </c>
    </row>
    <row r="328" spans="1:61" x14ac:dyDescent="0.2">
      <c r="A328" s="34"/>
      <c r="B328" s="89"/>
      <c r="C328" s="91"/>
      <c r="D328" s="19"/>
      <c r="E328" s="55">
        <f t="shared" si="323"/>
        <v>57</v>
      </c>
      <c r="F328" s="27">
        <f t="shared" si="319"/>
        <v>23796.276974686221</v>
      </c>
      <c r="G328" s="27">
        <f t="shared" si="320"/>
        <v>1189.813848734311</v>
      </c>
      <c r="H328" s="28">
        <f t="shared" si="321"/>
        <v>25</v>
      </c>
      <c r="I328" s="27">
        <f t="shared" si="294"/>
        <v>1000000</v>
      </c>
      <c r="J328" s="56">
        <f t="shared" si="353"/>
        <v>8.4390000000000001</v>
      </c>
      <c r="K328" s="52">
        <f t="shared" si="324"/>
        <v>8439</v>
      </c>
      <c r="L328" s="28"/>
      <c r="M328" s="96">
        <f t="shared" si="354"/>
        <v>534.70201361296063</v>
      </c>
      <c r="N328" s="9">
        <v>0</v>
      </c>
      <c r="O328" s="30">
        <f t="shared" si="311"/>
        <v>2.2914926177502296E-4</v>
      </c>
      <c r="P328" s="30">
        <f t="shared" si="325"/>
        <v>1.225265716890282E-4</v>
      </c>
      <c r="Q328" s="30">
        <f t="shared" si="326"/>
        <v>0</v>
      </c>
      <c r="R328" s="30">
        <f t="shared" si="327"/>
        <v>1.0662269008599476E-4</v>
      </c>
      <c r="S328" s="28"/>
      <c r="T328" s="52">
        <f t="shared" si="328"/>
        <v>1.9576221433440211</v>
      </c>
      <c r="U328" s="52">
        <f t="shared" si="322"/>
        <v>0.8997888816357098</v>
      </c>
      <c r="V328" s="19"/>
      <c r="W328" s="19"/>
      <c r="X328" s="53">
        <f t="shared" si="329"/>
        <v>2.5372230650724621</v>
      </c>
      <c r="Y328" s="53">
        <f t="shared" si="330"/>
        <v>-0.1268611532536231</v>
      </c>
      <c r="Z328" s="53">
        <f t="shared" si="330"/>
        <v>-2.6655672521498689E-3</v>
      </c>
      <c r="AA328" s="53">
        <f t="shared" si="331"/>
        <v>-122.5265716890282</v>
      </c>
      <c r="AB328" s="53">
        <f t="shared" si="332"/>
        <v>-120.11887534446151</v>
      </c>
      <c r="AC328" s="53">
        <f t="shared" si="333"/>
        <v>2.051766073550696</v>
      </c>
      <c r="AD328" s="53">
        <f t="shared" si="313"/>
        <v>0.35859460304276236</v>
      </c>
      <c r="AE328" s="53">
        <f t="shared" si="334"/>
        <v>-117.70851466786806</v>
      </c>
      <c r="AF328" s="19"/>
      <c r="AG328" s="46"/>
      <c r="AH328" s="19"/>
      <c r="AI328" s="55">
        <f t="shared" si="335"/>
        <v>57</v>
      </c>
      <c r="AJ328" s="27">
        <f t="shared" si="336"/>
        <v>23796.276974686221</v>
      </c>
      <c r="AK328" s="27">
        <f t="shared" si="336"/>
        <v>1189.813848734311</v>
      </c>
      <c r="AL328" s="28">
        <f t="shared" si="337"/>
        <v>25</v>
      </c>
      <c r="AM328" s="27">
        <f t="shared" si="338"/>
        <v>1000000</v>
      </c>
      <c r="AN328" s="56">
        <f t="shared" si="302"/>
        <v>8.4390000000000001</v>
      </c>
      <c r="AO328" s="52">
        <f t="shared" si="339"/>
        <v>8439</v>
      </c>
      <c r="AP328" s="28"/>
      <c r="AQ328" s="9">
        <f t="shared" si="355"/>
        <v>464.45500187254424</v>
      </c>
      <c r="AR328" s="9">
        <f t="shared" si="340"/>
        <v>0</v>
      </c>
      <c r="AS328" s="30">
        <f t="shared" si="341"/>
        <v>8.5549857590845818E-4</v>
      </c>
      <c r="AT328" s="30">
        <f t="shared" si="342"/>
        <v>3.9734059267552187E-4</v>
      </c>
      <c r="AU328" s="30">
        <f t="shared" si="343"/>
        <v>0</v>
      </c>
      <c r="AV328" s="30">
        <f t="shared" si="344"/>
        <v>4.5815798323293631E-4</v>
      </c>
      <c r="AW328" s="28"/>
      <c r="AX328" s="52">
        <f t="shared" si="345"/>
        <v>7.3085243339859582</v>
      </c>
      <c r="AY328" s="52">
        <f t="shared" si="346"/>
        <v>3.8663952205027496</v>
      </c>
      <c r="AZ328" s="19"/>
      <c r="BA328" s="19"/>
      <c r="BB328" s="53">
        <f t="shared" si="347"/>
        <v>2.5372230650724621</v>
      </c>
      <c r="BC328" s="53">
        <f t="shared" si="348"/>
        <v>-0.1268611532536231</v>
      </c>
      <c r="BD328" s="53">
        <f t="shared" si="348"/>
        <v>-2.6655672521498689E-3</v>
      </c>
      <c r="BE328" s="53">
        <f t="shared" si="349"/>
        <v>-397.34059267552186</v>
      </c>
      <c r="BF328" s="53">
        <f t="shared" si="350"/>
        <v>-394.93289633095515</v>
      </c>
      <c r="BG328" s="53">
        <f t="shared" si="351"/>
        <v>2.051766073550696</v>
      </c>
      <c r="BH328" s="53">
        <f t="shared" si="318"/>
        <v>0.79788298476336617</v>
      </c>
      <c r="BI328" s="53">
        <f t="shared" si="352"/>
        <v>-392.08324727264107</v>
      </c>
    </row>
    <row r="329" spans="1:61" x14ac:dyDescent="0.2">
      <c r="A329" s="34"/>
      <c r="B329" s="89"/>
      <c r="C329" s="91"/>
      <c r="D329" s="19"/>
      <c r="E329" s="55">
        <f t="shared" si="323"/>
        <v>58</v>
      </c>
      <c r="F329" s="27">
        <f t="shared" si="319"/>
        <v>23796.276974686221</v>
      </c>
      <c r="G329" s="27">
        <f t="shared" si="320"/>
        <v>1189.813848734311</v>
      </c>
      <c r="H329" s="28">
        <f t="shared" si="321"/>
        <v>25</v>
      </c>
      <c r="I329" s="27">
        <f t="shared" si="294"/>
        <v>1000000</v>
      </c>
      <c r="J329" s="56">
        <f t="shared" si="353"/>
        <v>8.3030000000000008</v>
      </c>
      <c r="K329" s="52">
        <f t="shared" si="324"/>
        <v>8303.0000000000018</v>
      </c>
      <c r="L329" s="28"/>
      <c r="M329" s="96">
        <f t="shared" si="354"/>
        <v>561.14625297214752</v>
      </c>
      <c r="N329" s="9">
        <v>0</v>
      </c>
      <c r="O329" s="30">
        <f t="shared" si="311"/>
        <v>1.0662269008599476E-4</v>
      </c>
      <c r="P329" s="30">
        <f t="shared" si="325"/>
        <v>5.9830923023566503E-5</v>
      </c>
      <c r="Q329" s="30">
        <f t="shared" si="326"/>
        <v>0</v>
      </c>
      <c r="R329" s="30">
        <f t="shared" si="327"/>
        <v>4.6791767062428257E-5</v>
      </c>
      <c r="S329" s="28"/>
      <c r="T329" s="52">
        <f t="shared" si="328"/>
        <v>0.8997888816357098</v>
      </c>
      <c r="U329" s="52">
        <f t="shared" si="322"/>
        <v>0.38851204191934191</v>
      </c>
      <c r="V329" s="19"/>
      <c r="W329" s="19"/>
      <c r="X329" s="53">
        <f t="shared" si="329"/>
        <v>1.1134698491525428</v>
      </c>
      <c r="Y329" s="53">
        <f t="shared" si="330"/>
        <v>-5.5673492457627129E-2</v>
      </c>
      <c r="Z329" s="53">
        <f t="shared" si="330"/>
        <v>-1.1697941765607064E-3</v>
      </c>
      <c r="AA329" s="53">
        <f t="shared" si="331"/>
        <v>-59.830923023566505</v>
      </c>
      <c r="AB329" s="53">
        <f t="shared" si="332"/>
        <v>-58.774296461048152</v>
      </c>
      <c r="AC329" s="53">
        <f t="shared" si="333"/>
        <v>1.0485024243354042</v>
      </c>
      <c r="AD329" s="53">
        <f t="shared" si="313"/>
        <v>0.16071017947783434</v>
      </c>
      <c r="AE329" s="53">
        <f t="shared" si="334"/>
        <v>-57.565083857234917</v>
      </c>
      <c r="AF329" s="19"/>
      <c r="AG329" s="46"/>
      <c r="AH329" s="19"/>
      <c r="AI329" s="55">
        <f t="shared" si="335"/>
        <v>58</v>
      </c>
      <c r="AJ329" s="27">
        <f t="shared" si="336"/>
        <v>23796.276974686221</v>
      </c>
      <c r="AK329" s="27">
        <f t="shared" si="336"/>
        <v>1189.813848734311</v>
      </c>
      <c r="AL329" s="28">
        <f t="shared" si="337"/>
        <v>25</v>
      </c>
      <c r="AM329" s="27">
        <f t="shared" si="338"/>
        <v>1000000</v>
      </c>
      <c r="AN329" s="56">
        <f t="shared" si="302"/>
        <v>8.3030000000000008</v>
      </c>
      <c r="AO329" s="52">
        <f t="shared" si="339"/>
        <v>8303.0000000000018</v>
      </c>
      <c r="AP329" s="28"/>
      <c r="AQ329" s="9">
        <f t="shared" si="355"/>
        <v>487.42510284167855</v>
      </c>
      <c r="AR329" s="9">
        <f t="shared" si="340"/>
        <v>0</v>
      </c>
      <c r="AS329" s="30">
        <f t="shared" si="341"/>
        <v>4.5815798323293631E-4</v>
      </c>
      <c r="AT329" s="30">
        <f t="shared" si="342"/>
        <v>2.2331770209505004E-4</v>
      </c>
      <c r="AU329" s="30">
        <f t="shared" si="343"/>
        <v>0</v>
      </c>
      <c r="AV329" s="30">
        <f t="shared" si="344"/>
        <v>2.3484028113788627E-4</v>
      </c>
      <c r="AW329" s="28"/>
      <c r="AX329" s="52">
        <f t="shared" si="345"/>
        <v>3.8663952205027496</v>
      </c>
      <c r="AY329" s="52">
        <f t="shared" si="346"/>
        <v>1.94987885428787</v>
      </c>
      <c r="AZ329" s="19"/>
      <c r="BA329" s="19"/>
      <c r="BB329" s="53">
        <f t="shared" si="347"/>
        <v>1.1134698491525428</v>
      </c>
      <c r="BC329" s="53">
        <f t="shared" si="348"/>
        <v>-5.5673492457627129E-2</v>
      </c>
      <c r="BD329" s="53">
        <f t="shared" si="348"/>
        <v>-1.1697941765607064E-3</v>
      </c>
      <c r="BE329" s="53">
        <f t="shared" si="349"/>
        <v>-223.31770209505004</v>
      </c>
      <c r="BF329" s="53">
        <f t="shared" si="350"/>
        <v>-222.26107553253169</v>
      </c>
      <c r="BG329" s="53">
        <f t="shared" si="351"/>
        <v>1.0485024243354042</v>
      </c>
      <c r="BH329" s="53">
        <f t="shared" si="318"/>
        <v>0.40425709014312627</v>
      </c>
      <c r="BI329" s="53">
        <f t="shared" si="352"/>
        <v>-220.80831601805318</v>
      </c>
    </row>
    <row r="330" spans="1:61" x14ac:dyDescent="0.2">
      <c r="A330" s="34"/>
      <c r="B330" s="89"/>
      <c r="C330" s="91"/>
      <c r="D330" s="19"/>
      <c r="E330" s="55">
        <f t="shared" si="323"/>
        <v>59</v>
      </c>
      <c r="F330" s="27">
        <f t="shared" si="319"/>
        <v>23796.276974686221</v>
      </c>
      <c r="G330" s="27">
        <f t="shared" si="320"/>
        <v>1189.813848734311</v>
      </c>
      <c r="H330" s="28">
        <f t="shared" si="321"/>
        <v>25</v>
      </c>
      <c r="I330" s="27">
        <f t="shared" si="294"/>
        <v>1000000</v>
      </c>
      <c r="J330" s="56">
        <f t="shared" si="353"/>
        <v>8.1349999999999998</v>
      </c>
      <c r="K330" s="52">
        <f t="shared" si="324"/>
        <v>8135</v>
      </c>
      <c r="L330" s="28"/>
      <c r="M330" s="96">
        <f t="shared" si="354"/>
        <v>588.07578968269388</v>
      </c>
      <c r="N330" s="9">
        <v>0</v>
      </c>
      <c r="O330" s="30">
        <f t="shared" si="311"/>
        <v>4.6791767062428257E-5</v>
      </c>
      <c r="P330" s="30">
        <f t="shared" si="325"/>
        <v>2.7517105365886163E-5</v>
      </c>
      <c r="Q330" s="30">
        <f t="shared" si="326"/>
        <v>0</v>
      </c>
      <c r="R330" s="30">
        <f t="shared" si="327"/>
        <v>1.9274661696542095E-5</v>
      </c>
      <c r="S330" s="28"/>
      <c r="T330" s="52">
        <f t="shared" si="328"/>
        <v>0.38851204191934191</v>
      </c>
      <c r="U330" s="52">
        <f t="shared" si="322"/>
        <v>0.15679937290136994</v>
      </c>
      <c r="V330" s="19"/>
      <c r="W330" s="19"/>
      <c r="X330" s="53">
        <f t="shared" si="329"/>
        <v>0.4586651883242911</v>
      </c>
      <c r="Y330" s="53">
        <f t="shared" si="330"/>
        <v>-2.2933259416214553E-2</v>
      </c>
      <c r="Z330" s="53">
        <f t="shared" si="330"/>
        <v>-4.8186654241355234E-4</v>
      </c>
      <c r="AA330" s="53">
        <f t="shared" si="331"/>
        <v>-27.517105365886163</v>
      </c>
      <c r="AB330" s="53">
        <f t="shared" si="332"/>
        <v>-27.081855303520499</v>
      </c>
      <c r="AC330" s="53">
        <f t="shared" si="333"/>
        <v>0.50463717073116077</v>
      </c>
      <c r="AD330" s="53">
        <f t="shared" si="313"/>
        <v>6.7667243240023225E-2</v>
      </c>
      <c r="AE330" s="53">
        <f t="shared" si="334"/>
        <v>-26.509550889549313</v>
      </c>
      <c r="AF330" s="19"/>
      <c r="AG330" s="46"/>
      <c r="AH330" s="19"/>
      <c r="AI330" s="55">
        <f t="shared" si="335"/>
        <v>59</v>
      </c>
      <c r="AJ330" s="27">
        <f t="shared" si="336"/>
        <v>23796.276974686221</v>
      </c>
      <c r="AK330" s="27">
        <f t="shared" si="336"/>
        <v>1189.813848734311</v>
      </c>
      <c r="AL330" s="28">
        <f t="shared" si="337"/>
        <v>25</v>
      </c>
      <c r="AM330" s="27">
        <f t="shared" si="338"/>
        <v>1000000</v>
      </c>
      <c r="AN330" s="56">
        <f t="shared" si="302"/>
        <v>8.1349999999999998</v>
      </c>
      <c r="AO330" s="52">
        <f t="shared" si="339"/>
        <v>8135</v>
      </c>
      <c r="AP330" s="28"/>
      <c r="AQ330" s="9">
        <f t="shared" si="355"/>
        <v>510.81674473734017</v>
      </c>
      <c r="AR330" s="9">
        <f t="shared" si="340"/>
        <v>0</v>
      </c>
      <c r="AS330" s="30">
        <f t="shared" si="341"/>
        <v>2.3484028113788627E-4</v>
      </c>
      <c r="AT330" s="30">
        <f t="shared" si="342"/>
        <v>1.1996034794405685E-4</v>
      </c>
      <c r="AU330" s="30">
        <f t="shared" si="343"/>
        <v>0</v>
      </c>
      <c r="AV330" s="30">
        <f t="shared" si="344"/>
        <v>1.1487993319382942E-4</v>
      </c>
      <c r="AW330" s="28"/>
      <c r="AX330" s="52">
        <f t="shared" si="345"/>
        <v>1.94987885428787</v>
      </c>
      <c r="AY330" s="52">
        <f t="shared" si="346"/>
        <v>0.93454825653180229</v>
      </c>
      <c r="AZ330" s="19"/>
      <c r="BA330" s="19"/>
      <c r="BB330" s="53">
        <f t="shared" si="347"/>
        <v>0.4586651883242911</v>
      </c>
      <c r="BC330" s="53">
        <f t="shared" si="348"/>
        <v>-2.2933259416214553E-2</v>
      </c>
      <c r="BD330" s="53">
        <f t="shared" si="348"/>
        <v>-4.8186654241355234E-4</v>
      </c>
      <c r="BE330" s="53">
        <f t="shared" si="349"/>
        <v>-119.96034794405685</v>
      </c>
      <c r="BF330" s="53">
        <f t="shared" si="350"/>
        <v>-119.52509788169118</v>
      </c>
      <c r="BG330" s="53">
        <f t="shared" si="351"/>
        <v>0.50463717073116077</v>
      </c>
      <c r="BH330" s="53">
        <f t="shared" si="318"/>
        <v>0.19584942184107579</v>
      </c>
      <c r="BI330" s="53">
        <f t="shared" si="352"/>
        <v>-118.82461128911895</v>
      </c>
    </row>
    <row r="331" spans="1:61" x14ac:dyDescent="0.2">
      <c r="A331" s="34"/>
      <c r="B331" s="89"/>
      <c r="C331" s="91"/>
      <c r="D331" s="19"/>
      <c r="E331" s="55">
        <f t="shared" si="323"/>
        <v>60</v>
      </c>
      <c r="F331" s="27">
        <f t="shared" si="319"/>
        <v>23796.276974686221</v>
      </c>
      <c r="G331" s="27">
        <f t="shared" si="320"/>
        <v>1189.813848734311</v>
      </c>
      <c r="H331" s="28">
        <f t="shared" si="321"/>
        <v>25</v>
      </c>
      <c r="I331" s="27">
        <f t="shared" si="294"/>
        <v>1000000</v>
      </c>
      <c r="J331" s="56">
        <f t="shared" si="353"/>
        <v>7.9340000000000002</v>
      </c>
      <c r="K331" s="52">
        <f t="shared" si="324"/>
        <v>7934</v>
      </c>
      <c r="L331" s="28"/>
      <c r="M331" s="96">
        <f t="shared" si="354"/>
        <v>615.42359159128341</v>
      </c>
      <c r="N331" s="9">
        <v>0</v>
      </c>
      <c r="O331" s="30">
        <f t="shared" si="311"/>
        <v>1.9274661696542095E-5</v>
      </c>
      <c r="P331" s="30">
        <f t="shared" si="325"/>
        <v>1.1862081527992876E-5</v>
      </c>
      <c r="Q331" s="30">
        <f t="shared" si="326"/>
        <v>0</v>
      </c>
      <c r="R331" s="30">
        <f t="shared" si="327"/>
        <v>7.4125801685492187E-6</v>
      </c>
      <c r="S331" s="28"/>
      <c r="T331" s="52">
        <f t="shared" si="328"/>
        <v>0.15679937290136994</v>
      </c>
      <c r="U331" s="52">
        <f t="shared" si="322"/>
        <v>5.8811411057269503E-2</v>
      </c>
      <c r="V331" s="19"/>
      <c r="W331" s="19"/>
      <c r="X331" s="53">
        <f t="shared" si="329"/>
        <v>0.17639181078786348</v>
      </c>
      <c r="Y331" s="53">
        <f t="shared" si="330"/>
        <v>-8.8195905393931746E-3</v>
      </c>
      <c r="Z331" s="53">
        <f t="shared" si="330"/>
        <v>-1.8531450421373045E-4</v>
      </c>
      <c r="AA331" s="53">
        <f t="shared" si="331"/>
        <v>-11.862081527992876</v>
      </c>
      <c r="AB331" s="53">
        <f t="shared" si="332"/>
        <v>-11.694694622248619</v>
      </c>
      <c r="AC331" s="53">
        <f t="shared" si="333"/>
        <v>0.22772585915248889</v>
      </c>
      <c r="AD331" s="53">
        <f t="shared" si="313"/>
        <v>2.6629653683472171E-2</v>
      </c>
      <c r="AE331" s="53">
        <f t="shared" si="334"/>
        <v>-11.440339109412658</v>
      </c>
      <c r="AF331" s="19"/>
      <c r="AG331" s="46"/>
      <c r="AH331" s="19"/>
      <c r="AI331" s="55">
        <f t="shared" si="335"/>
        <v>60</v>
      </c>
      <c r="AJ331" s="27">
        <f t="shared" si="336"/>
        <v>23796.276974686221</v>
      </c>
      <c r="AK331" s="27">
        <f t="shared" si="336"/>
        <v>1189.813848734311</v>
      </c>
      <c r="AL331" s="28">
        <f t="shared" si="337"/>
        <v>25</v>
      </c>
      <c r="AM331" s="27">
        <f t="shared" si="338"/>
        <v>1000000</v>
      </c>
      <c r="AN331" s="56">
        <f t="shared" si="302"/>
        <v>7.9340000000000002</v>
      </c>
      <c r="AO331" s="52">
        <f t="shared" si="339"/>
        <v>7934</v>
      </c>
      <c r="AP331" s="28"/>
      <c r="AQ331" s="9">
        <f t="shared" si="355"/>
        <v>534.5717018223869</v>
      </c>
      <c r="AR331" s="9">
        <f t="shared" si="340"/>
        <v>0</v>
      </c>
      <c r="AS331" s="30">
        <f t="shared" si="341"/>
        <v>1.1487993319382942E-4</v>
      </c>
      <c r="AT331" s="30">
        <f t="shared" si="342"/>
        <v>6.14115613926675E-5</v>
      </c>
      <c r="AU331" s="30">
        <f t="shared" si="343"/>
        <v>0</v>
      </c>
      <c r="AV331" s="30">
        <f t="shared" si="344"/>
        <v>5.3468371801161917E-5</v>
      </c>
      <c r="AW331" s="28"/>
      <c r="AX331" s="52">
        <f t="shared" si="345"/>
        <v>0.93454825653180229</v>
      </c>
      <c r="AY331" s="52">
        <f t="shared" si="346"/>
        <v>0.42421806187041866</v>
      </c>
      <c r="AZ331" s="19"/>
      <c r="BA331" s="19"/>
      <c r="BB331" s="53">
        <f t="shared" si="347"/>
        <v>0.17639181078786348</v>
      </c>
      <c r="BC331" s="53">
        <f t="shared" si="348"/>
        <v>-8.8195905393931746E-3</v>
      </c>
      <c r="BD331" s="53">
        <f t="shared" si="348"/>
        <v>-1.8531450421373045E-4</v>
      </c>
      <c r="BE331" s="53">
        <f t="shared" si="349"/>
        <v>-61.411561392667501</v>
      </c>
      <c r="BF331" s="53">
        <f t="shared" si="350"/>
        <v>-61.244174486923242</v>
      </c>
      <c r="BG331" s="53">
        <f t="shared" si="351"/>
        <v>0.22772585915248889</v>
      </c>
      <c r="BH331" s="53">
        <f t="shared" si="318"/>
        <v>9.0479830028039401E-2</v>
      </c>
      <c r="BI331" s="53">
        <f t="shared" si="352"/>
        <v>-60.925968797742719</v>
      </c>
    </row>
    <row r="332" spans="1:61" x14ac:dyDescent="0.2">
      <c r="A332" s="34"/>
      <c r="B332" s="89"/>
      <c r="C332" s="91"/>
      <c r="D332" s="19"/>
      <c r="E332" s="55">
        <f t="shared" si="323"/>
        <v>61</v>
      </c>
      <c r="F332" s="27">
        <f t="shared" si="319"/>
        <v>23796.276974686221</v>
      </c>
      <c r="G332" s="27">
        <f t="shared" si="320"/>
        <v>1189.813848734311</v>
      </c>
      <c r="H332" s="28">
        <f t="shared" si="321"/>
        <v>25</v>
      </c>
      <c r="I332" s="27">
        <f t="shared" si="294"/>
        <v>1000000</v>
      </c>
      <c r="J332" s="56">
        <f t="shared" si="353"/>
        <v>7.6959999999999997</v>
      </c>
      <c r="K332" s="52">
        <f t="shared" si="324"/>
        <v>7696</v>
      </c>
      <c r="L332" s="28"/>
      <c r="M332" s="96">
        <f t="shared" si="354"/>
        <v>643.13518343898352</v>
      </c>
      <c r="N332" s="9">
        <v>0</v>
      </c>
      <c r="O332" s="30">
        <f t="shared" si="311"/>
        <v>7.4125801685492187E-6</v>
      </c>
      <c r="P332" s="30">
        <f t="shared" si="325"/>
        <v>4.7672911064560728E-6</v>
      </c>
      <c r="Q332" s="30">
        <f t="shared" si="326"/>
        <v>0</v>
      </c>
      <c r="R332" s="30">
        <f t="shared" si="327"/>
        <v>2.6452890620931459E-6</v>
      </c>
      <c r="S332" s="28"/>
      <c r="T332" s="52">
        <f t="shared" si="328"/>
        <v>5.8811411057269503E-2</v>
      </c>
      <c r="U332" s="52">
        <f t="shared" si="322"/>
        <v>2.035814462186885E-2</v>
      </c>
      <c r="V332" s="19"/>
      <c r="W332" s="19"/>
      <c r="X332" s="53">
        <f t="shared" si="329"/>
        <v>6.2948031199676444E-2</v>
      </c>
      <c r="Y332" s="53">
        <f t="shared" si="330"/>
        <v>-3.1474015599838217E-3</v>
      </c>
      <c r="Z332" s="53">
        <f t="shared" si="330"/>
        <v>-6.6132226552328651E-5</v>
      </c>
      <c r="AA332" s="53">
        <f t="shared" si="331"/>
        <v>-4.7672911064560726</v>
      </c>
      <c r="AB332" s="53">
        <f t="shared" si="332"/>
        <v>-4.7075566090429319</v>
      </c>
      <c r="AC332" s="53">
        <f t="shared" si="333"/>
        <v>9.5877948923210179E-2</v>
      </c>
      <c r="AD332" s="53">
        <f t="shared" si="313"/>
        <v>9.737589952862875E-3</v>
      </c>
      <c r="AE332" s="53">
        <f t="shared" si="334"/>
        <v>-4.601941070166859</v>
      </c>
      <c r="AF332" s="19"/>
      <c r="AG332" s="46"/>
      <c r="AH332" s="19"/>
      <c r="AI332" s="55">
        <f t="shared" si="335"/>
        <v>61</v>
      </c>
      <c r="AJ332" s="27">
        <f t="shared" si="336"/>
        <v>23796.276974686221</v>
      </c>
      <c r="AK332" s="27">
        <f t="shared" si="336"/>
        <v>1189.813848734311</v>
      </c>
      <c r="AL332" s="28">
        <f t="shared" si="337"/>
        <v>25</v>
      </c>
      <c r="AM332" s="27">
        <f t="shared" si="338"/>
        <v>1000000</v>
      </c>
      <c r="AN332" s="56">
        <f t="shared" si="302"/>
        <v>7.6959999999999997</v>
      </c>
      <c r="AO332" s="52">
        <f t="shared" si="339"/>
        <v>7696</v>
      </c>
      <c r="AP332" s="28"/>
      <c r="AQ332" s="9">
        <f t="shared" si="355"/>
        <v>558.64265557950353</v>
      </c>
      <c r="AR332" s="9">
        <f t="shared" si="340"/>
        <v>0</v>
      </c>
      <c r="AS332" s="30">
        <f t="shared" si="341"/>
        <v>5.3468371801161917E-5</v>
      </c>
      <c r="AT332" s="30">
        <f t="shared" si="342"/>
        <v>2.9869713212513335E-5</v>
      </c>
      <c r="AU332" s="30">
        <f t="shared" si="343"/>
        <v>0</v>
      </c>
      <c r="AV332" s="30">
        <f t="shared" si="344"/>
        <v>2.3598658588648582E-5</v>
      </c>
      <c r="AW332" s="28"/>
      <c r="AX332" s="52">
        <f t="shared" si="345"/>
        <v>0.42421806187041866</v>
      </c>
      <c r="AY332" s="52">
        <f t="shared" si="346"/>
        <v>0.1816152764982395</v>
      </c>
      <c r="AZ332" s="19"/>
      <c r="BA332" s="19"/>
      <c r="BB332" s="53">
        <f t="shared" si="347"/>
        <v>6.2948031199676444E-2</v>
      </c>
      <c r="BC332" s="53">
        <f t="shared" si="348"/>
        <v>-3.1474015599838217E-3</v>
      </c>
      <c r="BD332" s="53">
        <f t="shared" si="348"/>
        <v>-6.6132226552328651E-5</v>
      </c>
      <c r="BE332" s="53">
        <f t="shared" si="349"/>
        <v>-29.869713212513336</v>
      </c>
      <c r="BF332" s="53">
        <f t="shared" si="350"/>
        <v>-29.809978715100197</v>
      </c>
      <c r="BG332" s="53">
        <f t="shared" si="351"/>
        <v>9.5877948923210179E-2</v>
      </c>
      <c r="BH332" s="53">
        <f t="shared" si="318"/>
        <v>3.9736063217125042E-2</v>
      </c>
      <c r="BI332" s="53">
        <f t="shared" si="352"/>
        <v>-29.674364702959863</v>
      </c>
    </row>
    <row r="333" spans="1:61" x14ac:dyDescent="0.2">
      <c r="A333" s="34"/>
      <c r="B333" s="89"/>
      <c r="C333" s="91"/>
      <c r="D333" s="19"/>
      <c r="E333" s="55">
        <f t="shared" si="323"/>
        <v>62</v>
      </c>
      <c r="F333" s="27">
        <f t="shared" si="319"/>
        <v>23796.276974686221</v>
      </c>
      <c r="G333" s="27">
        <f t="shared" si="320"/>
        <v>1189.813848734311</v>
      </c>
      <c r="H333" s="28">
        <f t="shared" si="321"/>
        <v>25</v>
      </c>
      <c r="I333" s="27">
        <f t="shared" si="294"/>
        <v>1000000</v>
      </c>
      <c r="J333" s="56">
        <f t="shared" si="353"/>
        <v>7.4219999999999997</v>
      </c>
      <c r="K333" s="52">
        <f t="shared" si="324"/>
        <v>7422</v>
      </c>
      <c r="L333" s="28"/>
      <c r="M333" s="96">
        <f t="shared" si="354"/>
        <v>671.18473729163918</v>
      </c>
      <c r="N333" s="9">
        <v>0</v>
      </c>
      <c r="O333" s="30">
        <f t="shared" si="311"/>
        <v>2.6452890620931459E-6</v>
      </c>
      <c r="P333" s="30">
        <f t="shared" si="325"/>
        <v>1.7754776442014348E-6</v>
      </c>
      <c r="Q333" s="30">
        <f t="shared" si="326"/>
        <v>0</v>
      </c>
      <c r="R333" s="30">
        <f t="shared" si="327"/>
        <v>8.6981141789171111E-7</v>
      </c>
      <c r="S333" s="28"/>
      <c r="T333" s="52">
        <f t="shared" si="328"/>
        <v>2.035814462186885E-2</v>
      </c>
      <c r="U333" s="52">
        <f t="shared" si="322"/>
        <v>6.4557403435922802E-3</v>
      </c>
      <c r="V333" s="19"/>
      <c r="W333" s="19"/>
      <c r="X333" s="53">
        <f t="shared" si="329"/>
        <v>2.0698273415895699E-2</v>
      </c>
      <c r="Y333" s="53">
        <f t="shared" si="330"/>
        <v>-1.0349136707947849E-3</v>
      </c>
      <c r="Z333" s="53">
        <f t="shared" si="330"/>
        <v>-2.1745285447292779E-5</v>
      </c>
      <c r="AA333" s="53">
        <f t="shared" si="331"/>
        <v>-1.7754776442014348</v>
      </c>
      <c r="AB333" s="53">
        <f t="shared" si="332"/>
        <v>-1.7558360297417812</v>
      </c>
      <c r="AC333" s="53">
        <f t="shared" si="333"/>
        <v>3.7413881558299458E-2</v>
      </c>
      <c r="AD333" s="53">
        <f t="shared" si="313"/>
        <v>3.2856107738499078E-3</v>
      </c>
      <c r="AE333" s="53">
        <f t="shared" si="334"/>
        <v>-1.7151365374096319</v>
      </c>
      <c r="AF333" s="19"/>
      <c r="AG333" s="46"/>
      <c r="AH333" s="19"/>
      <c r="AI333" s="55">
        <f t="shared" si="335"/>
        <v>62</v>
      </c>
      <c r="AJ333" s="27">
        <f t="shared" si="336"/>
        <v>23796.276974686221</v>
      </c>
      <c r="AK333" s="27">
        <f t="shared" si="336"/>
        <v>1189.813848734311</v>
      </c>
      <c r="AL333" s="28">
        <f t="shared" si="337"/>
        <v>25</v>
      </c>
      <c r="AM333" s="27">
        <f t="shared" si="338"/>
        <v>1000000</v>
      </c>
      <c r="AN333" s="56">
        <f t="shared" si="302"/>
        <v>7.4219999999999997</v>
      </c>
      <c r="AO333" s="52">
        <f t="shared" si="339"/>
        <v>7422</v>
      </c>
      <c r="AP333" s="28"/>
      <c r="AQ333" s="9">
        <f t="shared" si="355"/>
        <v>583.0071712452127</v>
      </c>
      <c r="AR333" s="9">
        <f t="shared" si="340"/>
        <v>0</v>
      </c>
      <c r="AS333" s="30">
        <f t="shared" si="341"/>
        <v>2.3598658588648582E-5</v>
      </c>
      <c r="AT333" s="30">
        <f t="shared" si="342"/>
        <v>1.3758187188949553E-5</v>
      </c>
      <c r="AU333" s="30">
        <f t="shared" si="343"/>
        <v>0</v>
      </c>
      <c r="AV333" s="30">
        <f t="shared" si="344"/>
        <v>9.8404713996990294E-6</v>
      </c>
      <c r="AW333" s="28"/>
      <c r="AX333" s="52">
        <f t="shared" si="345"/>
        <v>0.1816152764982395</v>
      </c>
      <c r="AY333" s="52">
        <f t="shared" si="346"/>
        <v>7.3035978728566195E-2</v>
      </c>
      <c r="AZ333" s="19"/>
      <c r="BA333" s="19"/>
      <c r="BB333" s="53">
        <f t="shared" si="347"/>
        <v>2.0698273415895699E-2</v>
      </c>
      <c r="BC333" s="53">
        <f t="shared" si="348"/>
        <v>-1.0349136707947849E-3</v>
      </c>
      <c r="BD333" s="53">
        <f t="shared" si="348"/>
        <v>-2.1745285447292779E-5</v>
      </c>
      <c r="BE333" s="53">
        <f t="shared" si="349"/>
        <v>-13.758187188949552</v>
      </c>
      <c r="BF333" s="53">
        <f t="shared" si="350"/>
        <v>-13.738545574489899</v>
      </c>
      <c r="BG333" s="53">
        <f t="shared" si="351"/>
        <v>3.7413881558299458E-2</v>
      </c>
      <c r="BH333" s="53">
        <f t="shared" si="318"/>
        <v>1.6524197834320638E-2</v>
      </c>
      <c r="BI333" s="53">
        <f t="shared" si="352"/>
        <v>-13.68460749509728</v>
      </c>
    </row>
    <row r="334" spans="1:61" x14ac:dyDescent="0.2">
      <c r="A334" s="34"/>
      <c r="B334" s="89"/>
      <c r="C334" s="91"/>
      <c r="D334" s="19"/>
      <c r="E334" s="55">
        <f t="shared" si="323"/>
        <v>63</v>
      </c>
      <c r="F334" s="27">
        <f t="shared" si="319"/>
        <v>23796.276974686221</v>
      </c>
      <c r="G334" s="27">
        <f t="shared" si="320"/>
        <v>1189.813848734311</v>
      </c>
      <c r="H334" s="28">
        <f t="shared" si="321"/>
        <v>25</v>
      </c>
      <c r="I334" s="27">
        <f t="shared" si="294"/>
        <v>1000000</v>
      </c>
      <c r="J334" s="56">
        <f t="shared" si="353"/>
        <v>7.1070000000000002</v>
      </c>
      <c r="K334" s="52">
        <f t="shared" si="324"/>
        <v>7107</v>
      </c>
      <c r="L334" s="28"/>
      <c r="M334" s="96">
        <f t="shared" si="354"/>
        <v>699.55870349074962</v>
      </c>
      <c r="N334" s="9">
        <v>0</v>
      </c>
      <c r="O334" s="30">
        <f t="shared" si="311"/>
        <v>8.6981141789171111E-7</v>
      </c>
      <c r="P334" s="30">
        <f t="shared" si="325"/>
        <v>6.0848414778177601E-7</v>
      </c>
      <c r="Q334" s="30">
        <f t="shared" si="326"/>
        <v>0</v>
      </c>
      <c r="R334" s="30">
        <f t="shared" si="327"/>
        <v>2.613272701099351E-7</v>
      </c>
      <c r="S334" s="28"/>
      <c r="T334" s="52">
        <f t="shared" si="328"/>
        <v>6.4557403435922802E-3</v>
      </c>
      <c r="U334" s="52">
        <f t="shared" si="322"/>
        <v>1.8572529086713088E-3</v>
      </c>
      <c r="V334" s="19"/>
      <c r="W334" s="19"/>
      <c r="X334" s="53">
        <f t="shared" si="329"/>
        <v>6.2186161005746551E-3</v>
      </c>
      <c r="Y334" s="53">
        <f t="shared" si="330"/>
        <v>-3.1093080502873276E-4</v>
      </c>
      <c r="Z334" s="53">
        <f t="shared" si="330"/>
        <v>-6.5331817527483776E-6</v>
      </c>
      <c r="AA334" s="53">
        <f t="shared" si="331"/>
        <v>-0.60848414778177606</v>
      </c>
      <c r="AB334" s="53">
        <f t="shared" si="332"/>
        <v>-0.6025829956679829</v>
      </c>
      <c r="AC334" s="53">
        <f t="shared" si="333"/>
        <v>1.3451585671898938E-2</v>
      </c>
      <c r="AD334" s="53">
        <f t="shared" si="313"/>
        <v>1.0149894444040439E-3</v>
      </c>
      <c r="AE334" s="53">
        <f t="shared" si="334"/>
        <v>-0.5881164205516799</v>
      </c>
      <c r="AF334" s="19"/>
      <c r="AG334" s="46"/>
      <c r="AH334" s="19"/>
      <c r="AI334" s="55">
        <f t="shared" si="335"/>
        <v>63</v>
      </c>
      <c r="AJ334" s="27">
        <f t="shared" si="336"/>
        <v>23796.276974686221</v>
      </c>
      <c r="AK334" s="27">
        <f t="shared" si="336"/>
        <v>1189.813848734311</v>
      </c>
      <c r="AL334" s="28">
        <f t="shared" si="337"/>
        <v>25</v>
      </c>
      <c r="AM334" s="27">
        <f t="shared" si="338"/>
        <v>1000000</v>
      </c>
      <c r="AN334" s="56">
        <f t="shared" si="302"/>
        <v>7.1070000000000002</v>
      </c>
      <c r="AO334" s="52">
        <f t="shared" si="339"/>
        <v>7107</v>
      </c>
      <c r="AP334" s="28"/>
      <c r="AQ334" s="9">
        <f t="shared" si="355"/>
        <v>607.65347926094876</v>
      </c>
      <c r="AR334" s="9">
        <f t="shared" si="340"/>
        <v>0</v>
      </c>
      <c r="AS334" s="30">
        <f t="shared" si="341"/>
        <v>9.8404713996990294E-6</v>
      </c>
      <c r="AT334" s="30">
        <f t="shared" si="342"/>
        <v>5.9795966835949731E-6</v>
      </c>
      <c r="AU334" s="30">
        <f t="shared" si="343"/>
        <v>0</v>
      </c>
      <c r="AV334" s="30">
        <f t="shared" si="344"/>
        <v>3.8608747161040562E-6</v>
      </c>
      <c r="AW334" s="28"/>
      <c r="AX334" s="52">
        <f t="shared" si="345"/>
        <v>7.3035978728566195E-2</v>
      </c>
      <c r="AY334" s="52">
        <f t="shared" si="346"/>
        <v>2.7439236607351529E-2</v>
      </c>
      <c r="AZ334" s="19"/>
      <c r="BA334" s="19"/>
      <c r="BB334" s="53">
        <f t="shared" si="347"/>
        <v>6.2186161005746551E-3</v>
      </c>
      <c r="BC334" s="53">
        <f t="shared" si="348"/>
        <v>-3.1093080502873276E-4</v>
      </c>
      <c r="BD334" s="53">
        <f t="shared" si="348"/>
        <v>-6.5331817527483776E-6</v>
      </c>
      <c r="BE334" s="53">
        <f t="shared" si="349"/>
        <v>-5.9795966835949734</v>
      </c>
      <c r="BF334" s="53">
        <f t="shared" si="350"/>
        <v>-5.9736955314811802</v>
      </c>
      <c r="BG334" s="53">
        <f t="shared" si="351"/>
        <v>1.3451585671898938E-2</v>
      </c>
      <c r="BH334" s="53">
        <f t="shared" si="318"/>
        <v>6.4809695974066897E-3</v>
      </c>
      <c r="BI334" s="53">
        <f t="shared" si="352"/>
        <v>-5.9537629762118742</v>
      </c>
    </row>
    <row r="335" spans="1:61" x14ac:dyDescent="0.2">
      <c r="A335" s="34"/>
      <c r="B335" s="89"/>
      <c r="C335" s="91"/>
      <c r="D335" s="19"/>
      <c r="E335" s="55">
        <f t="shared" si="323"/>
        <v>64</v>
      </c>
      <c r="F335" s="27">
        <f t="shared" si="319"/>
        <v>23796.276974686221</v>
      </c>
      <c r="G335" s="27">
        <f t="shared" si="320"/>
        <v>1189.813848734311</v>
      </c>
      <c r="H335" s="28">
        <f t="shared" si="321"/>
        <v>25</v>
      </c>
      <c r="I335" s="27">
        <f t="shared" si="294"/>
        <v>1000000</v>
      </c>
      <c r="J335" s="56">
        <f t="shared" ref="J335:J346" si="356">J250</f>
        <v>6.7519999999999998</v>
      </c>
      <c r="K335" s="52">
        <f t="shared" si="324"/>
        <v>6752</v>
      </c>
      <c r="L335" s="28"/>
      <c r="M335" s="96">
        <f t="shared" si="354"/>
        <v>728.23868626754756</v>
      </c>
      <c r="N335" s="9">
        <v>0</v>
      </c>
      <c r="O335" s="30">
        <f t="shared" si="311"/>
        <v>2.613272701099351E-7</v>
      </c>
      <c r="P335" s="30">
        <f t="shared" si="325"/>
        <v>1.9030862787074369E-7</v>
      </c>
      <c r="Q335" s="30">
        <f t="shared" si="326"/>
        <v>0</v>
      </c>
      <c r="R335" s="30">
        <f t="shared" si="327"/>
        <v>7.1018642239191418E-8</v>
      </c>
      <c r="S335" s="28"/>
      <c r="T335" s="52">
        <f t="shared" si="328"/>
        <v>1.8572529086713088E-3</v>
      </c>
      <c r="U335" s="52">
        <f t="shared" si="322"/>
        <v>4.7951787239902048E-4</v>
      </c>
      <c r="V335" s="19"/>
      <c r="W335" s="19"/>
      <c r="X335" s="53">
        <f t="shared" si="329"/>
        <v>1.6899792810899492E-3</v>
      </c>
      <c r="Y335" s="53">
        <f t="shared" si="330"/>
        <v>-8.4498964054497449E-5</v>
      </c>
      <c r="Z335" s="53">
        <f t="shared" si="330"/>
        <v>-1.7754660559797854E-6</v>
      </c>
      <c r="AA335" s="53">
        <f t="shared" si="331"/>
        <v>-0.19030862787074368</v>
      </c>
      <c r="AB335" s="53">
        <f t="shared" si="332"/>
        <v>-0.18870492301976421</v>
      </c>
      <c r="AC335" s="53">
        <f t="shared" si="333"/>
        <v>4.4172680191741096E-3</v>
      </c>
      <c r="AD335" s="53">
        <f t="shared" si="313"/>
        <v>2.8427700990520268E-4</v>
      </c>
      <c r="AE335" s="53">
        <f t="shared" si="334"/>
        <v>-0.18400337799068489</v>
      </c>
      <c r="AF335" s="19"/>
      <c r="AG335" s="46"/>
      <c r="AH335" s="19"/>
      <c r="AI335" s="55">
        <f t="shared" si="335"/>
        <v>64</v>
      </c>
      <c r="AJ335" s="27">
        <f t="shared" si="336"/>
        <v>23796.276974686221</v>
      </c>
      <c r="AK335" s="27">
        <f t="shared" si="336"/>
        <v>1189.813848734311</v>
      </c>
      <c r="AL335" s="28">
        <f t="shared" si="337"/>
        <v>25</v>
      </c>
      <c r="AM335" s="27">
        <f t="shared" si="338"/>
        <v>1000000</v>
      </c>
      <c r="AN335" s="56">
        <f t="shared" si="302"/>
        <v>6.7519999999999998</v>
      </c>
      <c r="AO335" s="52">
        <f t="shared" si="339"/>
        <v>6752</v>
      </c>
      <c r="AP335" s="28"/>
      <c r="AQ335" s="9">
        <f t="shared" si="355"/>
        <v>632.56560062046208</v>
      </c>
      <c r="AR335" s="9">
        <f t="shared" si="340"/>
        <v>0</v>
      </c>
      <c r="AS335" s="30">
        <f t="shared" si="341"/>
        <v>3.8608747161040562E-6</v>
      </c>
      <c r="AT335" s="30">
        <f t="shared" si="342"/>
        <v>2.4422565337127186E-6</v>
      </c>
      <c r="AU335" s="30">
        <f t="shared" si="343"/>
        <v>0</v>
      </c>
      <c r="AV335" s="30">
        <f t="shared" si="344"/>
        <v>1.4186181823913376E-6</v>
      </c>
      <c r="AW335" s="28"/>
      <c r="AX335" s="52">
        <f t="shared" si="345"/>
        <v>2.7439236607351529E-2</v>
      </c>
      <c r="AY335" s="52">
        <f t="shared" si="346"/>
        <v>9.5785099675063119E-3</v>
      </c>
      <c r="AZ335" s="19"/>
      <c r="BA335" s="19"/>
      <c r="BB335" s="53">
        <f t="shared" si="347"/>
        <v>1.6899792810899492E-3</v>
      </c>
      <c r="BC335" s="53">
        <f t="shared" si="348"/>
        <v>-8.4498964054497449E-5</v>
      </c>
      <c r="BD335" s="53">
        <f t="shared" si="348"/>
        <v>-1.7754660559797854E-6</v>
      </c>
      <c r="BE335" s="53">
        <f t="shared" si="349"/>
        <v>-2.4422565337127184</v>
      </c>
      <c r="BF335" s="53">
        <f t="shared" si="350"/>
        <v>-2.4406528288617388</v>
      </c>
      <c r="BG335" s="53">
        <f t="shared" si="351"/>
        <v>4.4172680191741096E-3</v>
      </c>
      <c r="BH335" s="53">
        <f t="shared" si="318"/>
        <v>2.3844589642398814E-3</v>
      </c>
      <c r="BI335" s="53">
        <f t="shared" si="352"/>
        <v>-2.4338511018783251</v>
      </c>
    </row>
    <row r="336" spans="1:61" x14ac:dyDescent="0.2">
      <c r="A336" s="34"/>
      <c r="B336" s="89"/>
      <c r="C336" s="91"/>
      <c r="D336" s="19"/>
      <c r="E336" s="55">
        <f t="shared" si="323"/>
        <v>65</v>
      </c>
      <c r="F336" s="27">
        <f t="shared" si="319"/>
        <v>23796.276974686221</v>
      </c>
      <c r="G336" s="27">
        <f t="shared" si="320"/>
        <v>1189.813848734311</v>
      </c>
      <c r="H336" s="28">
        <f t="shared" si="321"/>
        <v>25</v>
      </c>
      <c r="I336" s="27">
        <f t="shared" ref="I336:I346" si="357">$B$272</f>
        <v>1000000</v>
      </c>
      <c r="J336" s="56">
        <f t="shared" si="356"/>
        <v>6.3529999999999998</v>
      </c>
      <c r="K336" s="52">
        <f t="shared" si="324"/>
        <v>6353</v>
      </c>
      <c r="L336" s="28"/>
      <c r="M336" s="96">
        <f t="shared" ref="M336:M346" si="358">M251</f>
        <v>757.22119537545109</v>
      </c>
      <c r="N336" s="9">
        <v>0</v>
      </c>
      <c r="O336" s="30">
        <f t="shared" si="311"/>
        <v>7.1018642239191418E-8</v>
      </c>
      <c r="P336" s="30">
        <f t="shared" si="325"/>
        <v>5.3776821170302027E-8</v>
      </c>
      <c r="Q336" s="30">
        <f t="shared" si="326"/>
        <v>0</v>
      </c>
      <c r="R336" s="30">
        <f t="shared" si="327"/>
        <v>1.724182106888939E-8</v>
      </c>
      <c r="S336" s="28"/>
      <c r="T336" s="52">
        <f t="shared" si="328"/>
        <v>4.7951787239902048E-4</v>
      </c>
      <c r="U336" s="52">
        <f t="shared" si="322"/>
        <v>1.095372892506543E-4</v>
      </c>
      <c r="V336" s="19"/>
      <c r="W336" s="19"/>
      <c r="X336" s="53">
        <f t="shared" si="329"/>
        <v>4.1029114970327237E-4</v>
      </c>
      <c r="Y336" s="53">
        <f t="shared" si="330"/>
        <v>-2.0514557485163617E-5</v>
      </c>
      <c r="Z336" s="53">
        <f t="shared" si="330"/>
        <v>-4.3104552672223477E-7</v>
      </c>
      <c r="AA336" s="53">
        <f t="shared" si="331"/>
        <v>-5.3776821170302025E-2</v>
      </c>
      <c r="AB336" s="53">
        <f t="shared" si="332"/>
        <v>-5.3387475623610639E-2</v>
      </c>
      <c r="AC336" s="53">
        <f t="shared" si="333"/>
        <v>1.3133002936366988E-3</v>
      </c>
      <c r="AD336" s="53">
        <f t="shared" si="313"/>
        <v>7.1365714601956675E-5</v>
      </c>
      <c r="AE336" s="53">
        <f t="shared" si="334"/>
        <v>-5.200280961537198E-2</v>
      </c>
      <c r="AF336" s="19"/>
      <c r="AG336" s="46"/>
      <c r="AH336" s="19"/>
      <c r="AI336" s="55">
        <f t="shared" si="335"/>
        <v>65</v>
      </c>
      <c r="AJ336" s="27">
        <f t="shared" si="336"/>
        <v>23796.276974686221</v>
      </c>
      <c r="AK336" s="27">
        <f t="shared" si="336"/>
        <v>1189.813848734311</v>
      </c>
      <c r="AL336" s="28">
        <f t="shared" si="337"/>
        <v>25</v>
      </c>
      <c r="AM336" s="27">
        <f t="shared" si="338"/>
        <v>1000000</v>
      </c>
      <c r="AN336" s="56">
        <f t="shared" si="338"/>
        <v>6.3529999999999998</v>
      </c>
      <c r="AO336" s="52">
        <f t="shared" si="339"/>
        <v>6353</v>
      </c>
      <c r="AP336" s="28"/>
      <c r="AQ336" s="9">
        <f t="shared" ref="AQ336:AQ346" si="359">AQ81</f>
        <v>657.74050361180571</v>
      </c>
      <c r="AR336" s="9">
        <f t="shared" si="340"/>
        <v>0</v>
      </c>
      <c r="AS336" s="30">
        <f t="shared" si="341"/>
        <v>1.4186181823913376E-6</v>
      </c>
      <c r="AT336" s="30">
        <f t="shared" si="342"/>
        <v>9.3308263771894285E-7</v>
      </c>
      <c r="AU336" s="30">
        <f t="shared" si="343"/>
        <v>0</v>
      </c>
      <c r="AV336" s="30">
        <f t="shared" si="344"/>
        <v>4.8553554467239479E-7</v>
      </c>
      <c r="AW336" s="28"/>
      <c r="AX336" s="52">
        <f t="shared" si="345"/>
        <v>9.5785099675063119E-3</v>
      </c>
      <c r="AY336" s="52">
        <f t="shared" si="346"/>
        <v>3.0846073153037242E-3</v>
      </c>
      <c r="AZ336" s="19"/>
      <c r="BA336" s="19"/>
      <c r="BB336" s="53">
        <f t="shared" si="347"/>
        <v>4.1029114970327237E-4</v>
      </c>
      <c r="BC336" s="53">
        <f t="shared" si="348"/>
        <v>-2.0514557485163617E-5</v>
      </c>
      <c r="BD336" s="53">
        <f t="shared" si="348"/>
        <v>-4.3104552672223477E-7</v>
      </c>
      <c r="BE336" s="53">
        <f t="shared" si="349"/>
        <v>-0.93308263771894284</v>
      </c>
      <c r="BF336" s="53">
        <f t="shared" si="350"/>
        <v>-0.9326932921722515</v>
      </c>
      <c r="BG336" s="53">
        <f t="shared" si="351"/>
        <v>1.3133002936366988E-3</v>
      </c>
      <c r="BH336" s="53">
        <f t="shared" si="318"/>
        <v>8.1835778628262508E-4</v>
      </c>
      <c r="BI336" s="53">
        <f t="shared" si="352"/>
        <v>-0.93056163409233217</v>
      </c>
    </row>
    <row r="337" spans="1:61" x14ac:dyDescent="0.2">
      <c r="A337" s="34"/>
      <c r="B337" s="89"/>
      <c r="C337" s="91"/>
      <c r="D337" s="19"/>
      <c r="E337" s="55">
        <f t="shared" si="323"/>
        <v>66</v>
      </c>
      <c r="F337" s="27">
        <f t="shared" si="319"/>
        <v>23796.276974686221</v>
      </c>
      <c r="G337" s="27">
        <f t="shared" si="320"/>
        <v>1189.813848734311</v>
      </c>
      <c r="H337" s="28">
        <f t="shared" si="321"/>
        <v>25</v>
      </c>
      <c r="I337" s="27">
        <f t="shared" si="357"/>
        <v>1000000</v>
      </c>
      <c r="J337" s="56">
        <f t="shared" si="356"/>
        <v>5.9009999999999998</v>
      </c>
      <c r="K337" s="52">
        <f t="shared" si="324"/>
        <v>5901</v>
      </c>
      <c r="L337" s="28"/>
      <c r="M337" s="96">
        <f t="shared" si="358"/>
        <v>794.78197935153764</v>
      </c>
      <c r="N337" s="9">
        <v>0</v>
      </c>
      <c r="O337" s="30">
        <f t="shared" ref="O337:O346" si="360">R336</f>
        <v>1.724182106888939E-8</v>
      </c>
      <c r="P337" s="30">
        <f t="shared" si="325"/>
        <v>1.3703488676756953E-8</v>
      </c>
      <c r="Q337" s="30">
        <f t="shared" si="326"/>
        <v>0</v>
      </c>
      <c r="R337" s="30">
        <f t="shared" si="327"/>
        <v>3.5383323921324371E-9</v>
      </c>
      <c r="S337" s="28"/>
      <c r="T337" s="52">
        <f t="shared" si="328"/>
        <v>1.095372892506543E-4</v>
      </c>
      <c r="U337" s="52">
        <f t="shared" si="322"/>
        <v>2.0879699445973513E-5</v>
      </c>
      <c r="V337" s="19"/>
      <c r="W337" s="19"/>
      <c r="X337" s="53">
        <f t="shared" si="329"/>
        <v>8.4199137631687525E-5</v>
      </c>
      <c r="Y337" s="53">
        <f t="shared" si="330"/>
        <v>-4.2099568815843766E-6</v>
      </c>
      <c r="Z337" s="53">
        <f t="shared" si="330"/>
        <v>-8.8458309803310926E-8</v>
      </c>
      <c r="AA337" s="53">
        <f t="shared" si="331"/>
        <v>-1.3703488676756954E-2</v>
      </c>
      <c r="AB337" s="53">
        <f t="shared" si="332"/>
        <v>-1.3623587954316655E-2</v>
      </c>
      <c r="AC337" s="53">
        <f t="shared" si="333"/>
        <v>3.4943744801806673E-4</v>
      </c>
      <c r="AD337" s="53">
        <f t="shared" ref="AD337:AD346" si="361">$B$18*SUM(T337,X337:Y337)</f>
        <v>1.5559390423068662E-5</v>
      </c>
      <c r="AE337" s="53">
        <f t="shared" si="334"/>
        <v>-1.3258591115875519E-2</v>
      </c>
      <c r="AF337" s="19"/>
      <c r="AG337" s="46"/>
      <c r="AH337" s="19"/>
      <c r="AI337" s="55">
        <f t="shared" si="335"/>
        <v>66</v>
      </c>
      <c r="AJ337" s="27">
        <f t="shared" si="336"/>
        <v>23796.276974686221</v>
      </c>
      <c r="AK337" s="27">
        <f t="shared" si="336"/>
        <v>1189.813848734311</v>
      </c>
      <c r="AL337" s="28">
        <f t="shared" si="337"/>
        <v>25</v>
      </c>
      <c r="AM337" s="27">
        <f t="shared" si="338"/>
        <v>1000000</v>
      </c>
      <c r="AN337" s="56">
        <f t="shared" si="338"/>
        <v>5.9009999999999998</v>
      </c>
      <c r="AO337" s="52">
        <f t="shared" si="339"/>
        <v>5901</v>
      </c>
      <c r="AP337" s="28"/>
      <c r="AQ337" s="9">
        <f t="shared" si="359"/>
        <v>690.36670203224992</v>
      </c>
      <c r="AR337" s="9">
        <f t="shared" si="340"/>
        <v>0</v>
      </c>
      <c r="AS337" s="30">
        <f t="shared" si="341"/>
        <v>4.8553554467239479E-7</v>
      </c>
      <c r="AT337" s="30">
        <f t="shared" si="342"/>
        <v>3.3519757269491331E-7</v>
      </c>
      <c r="AU337" s="30">
        <f t="shared" si="343"/>
        <v>0</v>
      </c>
      <c r="AV337" s="30">
        <f t="shared" si="344"/>
        <v>1.5033797197748148E-7</v>
      </c>
      <c r="AW337" s="28"/>
      <c r="AX337" s="52">
        <f t="shared" si="345"/>
        <v>3.0846073153037242E-3</v>
      </c>
      <c r="AY337" s="52">
        <f t="shared" si="346"/>
        <v>8.8714437263911821E-4</v>
      </c>
      <c r="AZ337" s="19"/>
      <c r="BA337" s="19"/>
      <c r="BB337" s="53">
        <f t="shared" si="347"/>
        <v>8.4199137631687525E-5</v>
      </c>
      <c r="BC337" s="53">
        <f t="shared" si="348"/>
        <v>-4.2099568815843766E-6</v>
      </c>
      <c r="BD337" s="53">
        <f t="shared" si="348"/>
        <v>-8.8458309803310926E-8</v>
      </c>
      <c r="BE337" s="53">
        <f t="shared" si="349"/>
        <v>-0.33519757269491329</v>
      </c>
      <c r="BF337" s="53">
        <f t="shared" si="350"/>
        <v>-0.335117671972473</v>
      </c>
      <c r="BG337" s="53">
        <f t="shared" si="351"/>
        <v>3.4943744801806673E-4</v>
      </c>
      <c r="BH337" s="53">
        <f t="shared" ref="BH337:BH346" si="362">$B$18*SUM(AX337,BB337:BC337)</f>
        <v>2.5980113708327804E-4</v>
      </c>
      <c r="BI337" s="53">
        <f t="shared" si="352"/>
        <v>-0.33450843338737163</v>
      </c>
    </row>
    <row r="338" spans="1:61" x14ac:dyDescent="0.2">
      <c r="A338" s="34"/>
      <c r="B338" s="89"/>
      <c r="C338" s="91"/>
      <c r="D338" s="19"/>
      <c r="E338" s="55">
        <f t="shared" si="323"/>
        <v>67</v>
      </c>
      <c r="F338" s="27">
        <f t="shared" ref="F338:F346" si="363">$B$275</f>
        <v>23796.276974686221</v>
      </c>
      <c r="G338" s="27">
        <f t="shared" ref="G338:G346" si="364">F338*$B$111</f>
        <v>1189.813848734311</v>
      </c>
      <c r="H338" s="28">
        <f t="shared" si="321"/>
        <v>25</v>
      </c>
      <c r="I338" s="27">
        <f t="shared" si="357"/>
        <v>1000000</v>
      </c>
      <c r="J338" s="56">
        <f t="shared" si="356"/>
        <v>5.4139999999999997</v>
      </c>
      <c r="K338" s="52">
        <f t="shared" si="324"/>
        <v>5414</v>
      </c>
      <c r="L338" s="28"/>
      <c r="M338" s="96">
        <f t="shared" si="358"/>
        <v>810.3800749027024</v>
      </c>
      <c r="N338" s="9">
        <v>0</v>
      </c>
      <c r="O338" s="30">
        <f t="shared" si="360"/>
        <v>3.5383323921324371E-9</v>
      </c>
      <c r="P338" s="30">
        <f t="shared" si="325"/>
        <v>2.8673940689669425E-9</v>
      </c>
      <c r="Q338" s="30">
        <f t="shared" si="326"/>
        <v>0</v>
      </c>
      <c r="R338" s="30">
        <f t="shared" si="327"/>
        <v>6.709383231654946E-10</v>
      </c>
      <c r="S338" s="28"/>
      <c r="T338" s="52">
        <f t="shared" si="328"/>
        <v>2.0879699445973513E-5</v>
      </c>
      <c r="U338" s="52">
        <f t="shared" si="322"/>
        <v>3.6324600816179879E-6</v>
      </c>
      <c r="V338" s="19"/>
      <c r="W338" s="19"/>
      <c r="X338" s="53">
        <f t="shared" si="329"/>
        <v>1.5965834170977641E-5</v>
      </c>
      <c r="Y338" s="53">
        <f t="shared" si="330"/>
        <v>-7.9829170854888205E-7</v>
      </c>
      <c r="Z338" s="53">
        <f t="shared" si="330"/>
        <v>-1.6773458079137366E-8</v>
      </c>
      <c r="AA338" s="53">
        <f t="shared" si="331"/>
        <v>-2.8673940689669425E-3</v>
      </c>
      <c r="AB338" s="53">
        <f t="shared" si="332"/>
        <v>-2.8522432999625929E-3</v>
      </c>
      <c r="AC338" s="53">
        <f t="shared" si="333"/>
        <v>8.2587454556511274E-5</v>
      </c>
      <c r="AD338" s="53">
        <f t="shared" si="361"/>
        <v>2.9593391916463812E-6</v>
      </c>
      <c r="AE338" s="53">
        <f t="shared" si="334"/>
        <v>-2.7666965062144353E-3</v>
      </c>
      <c r="AF338" s="19"/>
      <c r="AG338" s="46"/>
      <c r="AH338" s="19"/>
      <c r="AI338" s="55">
        <f t="shared" si="335"/>
        <v>67</v>
      </c>
      <c r="AJ338" s="27">
        <f t="shared" si="336"/>
        <v>23796.276974686221</v>
      </c>
      <c r="AK338" s="27">
        <f t="shared" si="336"/>
        <v>1189.813848734311</v>
      </c>
      <c r="AL338" s="28">
        <f t="shared" si="337"/>
        <v>25</v>
      </c>
      <c r="AM338" s="27">
        <f t="shared" si="338"/>
        <v>1000000</v>
      </c>
      <c r="AN338" s="56">
        <f t="shared" si="338"/>
        <v>5.4139999999999997</v>
      </c>
      <c r="AO338" s="52">
        <f t="shared" si="339"/>
        <v>5414</v>
      </c>
      <c r="AP338" s="28"/>
      <c r="AQ338" s="9">
        <f t="shared" si="359"/>
        <v>703.91558218228488</v>
      </c>
      <c r="AR338" s="9">
        <f t="shared" si="340"/>
        <v>0</v>
      </c>
      <c r="AS338" s="30">
        <f t="shared" si="341"/>
        <v>1.5033797197748148E-7</v>
      </c>
      <c r="AT338" s="30">
        <f t="shared" si="342"/>
        <v>1.0582524106863291E-7</v>
      </c>
      <c r="AU338" s="30">
        <f t="shared" si="343"/>
        <v>0</v>
      </c>
      <c r="AV338" s="30">
        <f t="shared" si="344"/>
        <v>4.4512730908848574E-8</v>
      </c>
      <c r="AW338" s="28"/>
      <c r="AX338" s="52">
        <f t="shared" si="345"/>
        <v>8.8714437263911821E-4</v>
      </c>
      <c r="AY338" s="52">
        <f t="shared" si="346"/>
        <v>2.4099192514050619E-4</v>
      </c>
      <c r="AZ338" s="19"/>
      <c r="BA338" s="19"/>
      <c r="BB338" s="53">
        <f t="shared" si="347"/>
        <v>1.5965834170977641E-5</v>
      </c>
      <c r="BC338" s="53">
        <f t="shared" si="348"/>
        <v>-7.9829170854888205E-7</v>
      </c>
      <c r="BD338" s="53">
        <f t="shared" si="348"/>
        <v>-1.6773458079137366E-8</v>
      </c>
      <c r="BE338" s="53">
        <f t="shared" si="349"/>
        <v>-0.10582524106863291</v>
      </c>
      <c r="BF338" s="53">
        <f t="shared" si="350"/>
        <v>-0.10581009029962855</v>
      </c>
      <c r="BG338" s="53">
        <f t="shared" si="351"/>
        <v>8.2587454556511274E-5</v>
      </c>
      <c r="BH338" s="53">
        <f t="shared" si="362"/>
        <v>7.407631963174139E-5</v>
      </c>
      <c r="BI338" s="53">
        <f t="shared" si="352"/>
        <v>-0.1056534265254403</v>
      </c>
    </row>
    <row r="339" spans="1:61" x14ac:dyDescent="0.2">
      <c r="A339" s="34"/>
      <c r="B339" s="89"/>
      <c r="C339" s="91"/>
      <c r="D339" s="19"/>
      <c r="E339" s="55">
        <f t="shared" si="323"/>
        <v>68</v>
      </c>
      <c r="F339" s="27">
        <f t="shared" si="363"/>
        <v>23796.276974686221</v>
      </c>
      <c r="G339" s="27">
        <f t="shared" si="364"/>
        <v>1189.813848734311</v>
      </c>
      <c r="H339" s="28">
        <f t="shared" si="321"/>
        <v>25</v>
      </c>
      <c r="I339" s="27">
        <f t="shared" si="357"/>
        <v>1000000</v>
      </c>
      <c r="J339" s="56">
        <f t="shared" si="356"/>
        <v>4.8920000000000003</v>
      </c>
      <c r="K339" s="52">
        <f t="shared" si="324"/>
        <v>4892</v>
      </c>
      <c r="L339" s="28"/>
      <c r="M339" s="96">
        <f t="shared" si="358"/>
        <v>826.14722293270654</v>
      </c>
      <c r="N339" s="9">
        <v>0</v>
      </c>
      <c r="O339" s="30">
        <f t="shared" si="360"/>
        <v>6.709383231654946E-10</v>
      </c>
      <c r="P339" s="30">
        <f t="shared" si="325"/>
        <v>5.5429383244230014E-10</v>
      </c>
      <c r="Q339" s="30">
        <f t="shared" si="326"/>
        <v>0</v>
      </c>
      <c r="R339" s="30">
        <f t="shared" si="327"/>
        <v>1.1664449072319446E-10</v>
      </c>
      <c r="S339" s="28"/>
      <c r="T339" s="52">
        <f t="shared" si="328"/>
        <v>3.6324600816179879E-6</v>
      </c>
      <c r="U339" s="52">
        <f t="shared" si="322"/>
        <v>5.7062484861786736E-7</v>
      </c>
      <c r="V339" s="19"/>
      <c r="W339" s="19"/>
      <c r="X339" s="53">
        <f t="shared" si="329"/>
        <v>2.7757046088203528E-6</v>
      </c>
      <c r="Y339" s="53">
        <f t="shared" si="330"/>
        <v>-1.3878523044101765E-7</v>
      </c>
      <c r="Z339" s="53">
        <f t="shared" si="330"/>
        <v>-2.9161122680798617E-9</v>
      </c>
      <c r="AA339" s="53">
        <f t="shared" si="331"/>
        <v>-5.5429383244230018E-4</v>
      </c>
      <c r="AB339" s="53">
        <f t="shared" si="332"/>
        <v>-5.5165982917618889E-4</v>
      </c>
      <c r="AC339" s="53">
        <f t="shared" si="333"/>
        <v>1.5874301294079415E-5</v>
      </c>
      <c r="AD339" s="53">
        <f t="shared" si="361"/>
        <v>5.1469181443666356E-7</v>
      </c>
      <c r="AE339" s="53">
        <f t="shared" si="334"/>
        <v>-5.3527083606767279E-4</v>
      </c>
      <c r="AF339" s="19"/>
      <c r="AG339" s="46"/>
      <c r="AH339" s="19"/>
      <c r="AI339" s="55">
        <f t="shared" si="335"/>
        <v>68</v>
      </c>
      <c r="AJ339" s="27">
        <f t="shared" si="336"/>
        <v>23796.276974686221</v>
      </c>
      <c r="AK339" s="27">
        <f t="shared" si="336"/>
        <v>1189.813848734311</v>
      </c>
      <c r="AL339" s="28">
        <f t="shared" si="337"/>
        <v>25</v>
      </c>
      <c r="AM339" s="27">
        <f t="shared" si="338"/>
        <v>1000000</v>
      </c>
      <c r="AN339" s="56">
        <f t="shared" si="338"/>
        <v>4.8920000000000003</v>
      </c>
      <c r="AO339" s="52">
        <f t="shared" si="339"/>
        <v>4892</v>
      </c>
      <c r="AP339" s="28"/>
      <c r="AQ339" s="9">
        <f t="shared" si="359"/>
        <v>717.61130537269912</v>
      </c>
      <c r="AR339" s="9">
        <f t="shared" si="340"/>
        <v>0</v>
      </c>
      <c r="AS339" s="30">
        <f t="shared" si="341"/>
        <v>4.4512730908848574E-8</v>
      </c>
      <c r="AT339" s="30">
        <f t="shared" si="342"/>
        <v>3.1942838933202514E-8</v>
      </c>
      <c r="AU339" s="30">
        <f t="shared" si="343"/>
        <v>0</v>
      </c>
      <c r="AV339" s="30">
        <f t="shared" si="344"/>
        <v>1.256989197564606E-8</v>
      </c>
      <c r="AW339" s="28"/>
      <c r="AX339" s="52">
        <f t="shared" si="345"/>
        <v>2.4099192514050619E-4</v>
      </c>
      <c r="AY339" s="52">
        <f t="shared" si="346"/>
        <v>6.1491911544860533E-5</v>
      </c>
      <c r="AZ339" s="19"/>
      <c r="BA339" s="19"/>
      <c r="BB339" s="53">
        <f t="shared" si="347"/>
        <v>2.7757046088203528E-6</v>
      </c>
      <c r="BC339" s="53">
        <f t="shared" si="348"/>
        <v>-1.3878523044101765E-7</v>
      </c>
      <c r="BD339" s="53">
        <f t="shared" si="348"/>
        <v>-2.9161122680798617E-9</v>
      </c>
      <c r="BE339" s="53">
        <f t="shared" si="349"/>
        <v>-3.1942838933202516E-2</v>
      </c>
      <c r="BF339" s="53">
        <f t="shared" si="350"/>
        <v>-3.1940204929936405E-2</v>
      </c>
      <c r="BG339" s="53">
        <f t="shared" si="351"/>
        <v>1.5874301294079415E-5</v>
      </c>
      <c r="BH339" s="53">
        <f t="shared" si="362"/>
        <v>2.0000986195623661E-5</v>
      </c>
      <c r="BI339" s="53">
        <f t="shared" si="352"/>
        <v>-3.1904329642446702E-2</v>
      </c>
    </row>
    <row r="340" spans="1:61" x14ac:dyDescent="0.2">
      <c r="A340" s="34"/>
      <c r="B340" s="89"/>
      <c r="C340" s="91"/>
      <c r="D340" s="19"/>
      <c r="E340" s="55">
        <f t="shared" si="323"/>
        <v>69</v>
      </c>
      <c r="F340" s="27">
        <f t="shared" si="363"/>
        <v>23796.276974686221</v>
      </c>
      <c r="G340" s="27">
        <f t="shared" si="364"/>
        <v>1189.813848734311</v>
      </c>
      <c r="H340" s="28">
        <f t="shared" si="321"/>
        <v>25</v>
      </c>
      <c r="I340" s="27">
        <f t="shared" si="357"/>
        <v>1000000</v>
      </c>
      <c r="J340" s="56">
        <f t="shared" si="356"/>
        <v>4.3330000000000002</v>
      </c>
      <c r="K340" s="52">
        <f t="shared" si="324"/>
        <v>4333</v>
      </c>
      <c r="L340" s="28"/>
      <c r="M340" s="96">
        <f t="shared" si="358"/>
        <v>842.18445684985284</v>
      </c>
      <c r="N340" s="9">
        <v>0</v>
      </c>
      <c r="O340" s="30">
        <f t="shared" si="360"/>
        <v>1.1664449072319446E-10</v>
      </c>
      <c r="P340" s="30">
        <f t="shared" si="325"/>
        <v>9.8236177064241223E-11</v>
      </c>
      <c r="Q340" s="30">
        <f t="shared" si="326"/>
        <v>0</v>
      </c>
      <c r="R340" s="30">
        <f t="shared" si="327"/>
        <v>1.840831365895324E-11</v>
      </c>
      <c r="S340" s="28"/>
      <c r="T340" s="52">
        <f t="shared" si="328"/>
        <v>5.7062484861786736E-7</v>
      </c>
      <c r="U340" s="52">
        <f t="shared" si="322"/>
        <v>7.9763223084244387E-8</v>
      </c>
      <c r="V340" s="19"/>
      <c r="W340" s="19"/>
      <c r="X340" s="53">
        <f t="shared" si="329"/>
        <v>4.3804933046535084E-7</v>
      </c>
      <c r="Y340" s="53">
        <f t="shared" si="330"/>
        <v>-2.1902466523267543E-8</v>
      </c>
      <c r="Z340" s="53">
        <f t="shared" si="330"/>
        <v>-4.6020784147383102E-10</v>
      </c>
      <c r="AA340" s="53">
        <f t="shared" si="331"/>
        <v>-9.8236177064241225E-5</v>
      </c>
      <c r="AB340" s="53">
        <f t="shared" si="332"/>
        <v>-9.7820490408140619E-5</v>
      </c>
      <c r="AC340" s="53">
        <f t="shared" si="333"/>
        <v>2.7768096986219984E-6</v>
      </c>
      <c r="AD340" s="53">
        <f t="shared" si="361"/>
        <v>8.1010142457140685E-8</v>
      </c>
      <c r="AE340" s="53">
        <f t="shared" si="334"/>
        <v>-9.4962670567061476E-5</v>
      </c>
      <c r="AF340" s="19"/>
      <c r="AG340" s="46"/>
      <c r="AH340" s="19"/>
      <c r="AI340" s="55">
        <f t="shared" si="335"/>
        <v>69</v>
      </c>
      <c r="AJ340" s="27">
        <f t="shared" si="336"/>
        <v>23796.276974686221</v>
      </c>
      <c r="AK340" s="27">
        <f t="shared" si="336"/>
        <v>1189.813848734311</v>
      </c>
      <c r="AL340" s="28">
        <f t="shared" si="337"/>
        <v>25</v>
      </c>
      <c r="AM340" s="27">
        <f t="shared" si="338"/>
        <v>1000000</v>
      </c>
      <c r="AN340" s="56">
        <f t="shared" si="338"/>
        <v>4.3330000000000002</v>
      </c>
      <c r="AO340" s="52">
        <f t="shared" si="339"/>
        <v>4333</v>
      </c>
      <c r="AP340" s="28"/>
      <c r="AQ340" s="9">
        <f t="shared" si="359"/>
        <v>731.5416316467464</v>
      </c>
      <c r="AR340" s="9">
        <f t="shared" si="340"/>
        <v>0</v>
      </c>
      <c r="AS340" s="30">
        <f t="shared" si="341"/>
        <v>1.256989197564606E-8</v>
      </c>
      <c r="AT340" s="30">
        <f t="shared" si="342"/>
        <v>9.1953992854874624E-9</v>
      </c>
      <c r="AU340" s="30">
        <f t="shared" si="343"/>
        <v>0</v>
      </c>
      <c r="AV340" s="30">
        <f t="shared" si="344"/>
        <v>3.374492690158598E-9</v>
      </c>
      <c r="AW340" s="28"/>
      <c r="AX340" s="52">
        <f t="shared" si="345"/>
        <v>6.1491911544860533E-5</v>
      </c>
      <c r="AY340" s="52">
        <f t="shared" si="346"/>
        <v>1.4621676826457204E-5</v>
      </c>
      <c r="AZ340" s="19"/>
      <c r="BA340" s="19"/>
      <c r="BB340" s="53">
        <f t="shared" si="347"/>
        <v>4.3804933046535084E-7</v>
      </c>
      <c r="BC340" s="53">
        <f t="shared" si="348"/>
        <v>-2.1902466523267543E-8</v>
      </c>
      <c r="BD340" s="53">
        <f t="shared" si="348"/>
        <v>-4.6020784147383102E-10</v>
      </c>
      <c r="BE340" s="53">
        <f t="shared" si="349"/>
        <v>-9.1953992854874617E-3</v>
      </c>
      <c r="BF340" s="53">
        <f t="shared" si="350"/>
        <v>-9.1949835988313616E-3</v>
      </c>
      <c r="BG340" s="53">
        <f t="shared" si="351"/>
        <v>2.7768096986219984E-6</v>
      </c>
      <c r="BH340" s="53">
        <f t="shared" si="362"/>
        <v>5.0824122409542539E-6</v>
      </c>
      <c r="BI340" s="53">
        <f t="shared" si="352"/>
        <v>-9.1871243768917848E-3</v>
      </c>
    </row>
    <row r="341" spans="1:61" x14ac:dyDescent="0.2">
      <c r="A341" s="34"/>
      <c r="B341" s="89"/>
      <c r="C341" s="91"/>
      <c r="D341" s="19"/>
      <c r="E341" s="55">
        <f t="shared" si="323"/>
        <v>70</v>
      </c>
      <c r="F341" s="27">
        <f t="shared" si="363"/>
        <v>23796.276974686221</v>
      </c>
      <c r="G341" s="27">
        <f t="shared" si="364"/>
        <v>1189.813848734311</v>
      </c>
      <c r="H341" s="28">
        <f t="shared" si="321"/>
        <v>25</v>
      </c>
      <c r="I341" s="27">
        <f t="shared" si="357"/>
        <v>1000000</v>
      </c>
      <c r="J341" s="56">
        <f t="shared" si="356"/>
        <v>3.734</v>
      </c>
      <c r="K341" s="52">
        <f t="shared" si="324"/>
        <v>3734</v>
      </c>
      <c r="L341" s="28"/>
      <c r="M341" s="96">
        <f t="shared" si="358"/>
        <v>858.66622592833551</v>
      </c>
      <c r="N341" s="9">
        <v>0</v>
      </c>
      <c r="O341" s="30">
        <f t="shared" si="360"/>
        <v>1.840831365895324E-11</v>
      </c>
      <c r="P341" s="30">
        <f t="shared" si="325"/>
        <v>1.5806597215238407E-11</v>
      </c>
      <c r="Q341" s="30">
        <f t="shared" si="326"/>
        <v>0</v>
      </c>
      <c r="R341" s="30">
        <f t="shared" si="327"/>
        <v>2.6017164437148328E-12</v>
      </c>
      <c r="S341" s="28"/>
      <c r="T341" s="52">
        <f t="shared" si="328"/>
        <v>7.9763223084244387E-8</v>
      </c>
      <c r="U341" s="52">
        <f t="shared" si="322"/>
        <v>9.7148092008311859E-9</v>
      </c>
      <c r="V341" s="19"/>
      <c r="W341" s="19"/>
      <c r="X341" s="53">
        <f t="shared" si="329"/>
        <v>6.1911165104233791E-8</v>
      </c>
      <c r="Y341" s="53">
        <f t="shared" si="330"/>
        <v>-3.0955582552116898E-9</v>
      </c>
      <c r="Z341" s="53">
        <f t="shared" si="330"/>
        <v>-6.5042911092870821E-11</v>
      </c>
      <c r="AA341" s="53">
        <f t="shared" si="331"/>
        <v>-1.5806597215238408E-5</v>
      </c>
      <c r="AB341" s="53">
        <f t="shared" si="332"/>
        <v>-1.574784665130048E-5</v>
      </c>
      <c r="AC341" s="53">
        <f t="shared" si="333"/>
        <v>4.3668393510107024E-7</v>
      </c>
      <c r="AD341" s="53">
        <f t="shared" si="361"/>
        <v>1.1376786151797742E-8</v>
      </c>
      <c r="AE341" s="53">
        <f t="shared" si="334"/>
        <v>-1.5299785930047612E-5</v>
      </c>
      <c r="AF341" s="19"/>
      <c r="AG341" s="46"/>
      <c r="AH341" s="19"/>
      <c r="AI341" s="55">
        <f t="shared" si="335"/>
        <v>70</v>
      </c>
      <c r="AJ341" s="27">
        <f t="shared" si="336"/>
        <v>23796.276974686221</v>
      </c>
      <c r="AK341" s="27">
        <f t="shared" si="336"/>
        <v>1189.813848734311</v>
      </c>
      <c r="AL341" s="28">
        <f t="shared" si="337"/>
        <v>25</v>
      </c>
      <c r="AM341" s="27">
        <f t="shared" si="338"/>
        <v>1000000</v>
      </c>
      <c r="AN341" s="56">
        <f t="shared" si="338"/>
        <v>3.734</v>
      </c>
      <c r="AO341" s="52">
        <f t="shared" si="339"/>
        <v>3734</v>
      </c>
      <c r="AP341" s="28"/>
      <c r="AQ341" s="9">
        <f t="shared" si="359"/>
        <v>745.85809183077436</v>
      </c>
      <c r="AR341" s="9">
        <f t="shared" si="340"/>
        <v>0</v>
      </c>
      <c r="AS341" s="30">
        <f t="shared" si="341"/>
        <v>3.374492690158598E-9</v>
      </c>
      <c r="AT341" s="30">
        <f t="shared" si="342"/>
        <v>2.5168926787785883E-9</v>
      </c>
      <c r="AU341" s="30">
        <f t="shared" si="343"/>
        <v>0</v>
      </c>
      <c r="AV341" s="30">
        <f t="shared" si="344"/>
        <v>8.5760001138000967E-10</v>
      </c>
      <c r="AW341" s="28"/>
      <c r="AX341" s="52">
        <f t="shared" si="345"/>
        <v>1.4621676826457204E-5</v>
      </c>
      <c r="AY341" s="52">
        <f t="shared" si="346"/>
        <v>3.202278442492956E-6</v>
      </c>
      <c r="AZ341" s="19"/>
      <c r="BA341" s="19"/>
      <c r="BB341" s="53">
        <f t="shared" si="347"/>
        <v>6.1911165104233791E-8</v>
      </c>
      <c r="BC341" s="53">
        <f t="shared" si="348"/>
        <v>-3.0955582552116898E-9</v>
      </c>
      <c r="BD341" s="53">
        <f t="shared" si="348"/>
        <v>-6.5042911092870821E-11</v>
      </c>
      <c r="BE341" s="53">
        <f t="shared" si="349"/>
        <v>-2.5168926787785882E-3</v>
      </c>
      <c r="BF341" s="53">
        <f t="shared" si="350"/>
        <v>-2.5168339282146501E-3</v>
      </c>
      <c r="BG341" s="53">
        <f t="shared" si="351"/>
        <v>4.3668393510107024E-7</v>
      </c>
      <c r="BH341" s="53">
        <f t="shared" si="362"/>
        <v>1.2052116697567572E-6</v>
      </c>
      <c r="BI341" s="53">
        <f t="shared" si="352"/>
        <v>-2.5151920326097923E-3</v>
      </c>
    </row>
    <row r="342" spans="1:61" x14ac:dyDescent="0.2">
      <c r="A342" s="34"/>
      <c r="B342" s="89"/>
      <c r="C342" s="91"/>
      <c r="D342" s="19"/>
      <c r="E342" s="55">
        <f t="shared" si="323"/>
        <v>71</v>
      </c>
      <c r="F342" s="27">
        <f t="shared" si="363"/>
        <v>23796.276974686221</v>
      </c>
      <c r="G342" s="27">
        <f t="shared" si="364"/>
        <v>1189.813848734311</v>
      </c>
      <c r="H342" s="28">
        <f t="shared" si="321"/>
        <v>25</v>
      </c>
      <c r="I342" s="27">
        <f t="shared" si="357"/>
        <v>1000000</v>
      </c>
      <c r="J342" s="56">
        <f t="shared" si="356"/>
        <v>3.0939999999999999</v>
      </c>
      <c r="K342" s="52">
        <f t="shared" si="324"/>
        <v>3094</v>
      </c>
      <c r="L342" s="28"/>
      <c r="M342" s="96">
        <f t="shared" si="358"/>
        <v>875.91384630607388</v>
      </c>
      <c r="N342" s="9">
        <v>0</v>
      </c>
      <c r="O342" s="30">
        <f t="shared" si="360"/>
        <v>2.6017164437148328E-12</v>
      </c>
      <c r="P342" s="30">
        <f t="shared" si="325"/>
        <v>2.2788794572120191E-12</v>
      </c>
      <c r="Q342" s="30">
        <f t="shared" si="326"/>
        <v>0</v>
      </c>
      <c r="R342" s="30">
        <f t="shared" si="327"/>
        <v>3.2283698650281372E-13</v>
      </c>
      <c r="S342" s="28"/>
      <c r="T342" s="52">
        <f t="shared" si="328"/>
        <v>9.7148092008311859E-9</v>
      </c>
      <c r="U342" s="52">
        <f t="shared" si="322"/>
        <v>9.9885763623970563E-10</v>
      </c>
      <c r="V342" s="19"/>
      <c r="W342" s="19"/>
      <c r="X342" s="53">
        <f t="shared" si="329"/>
        <v>7.6823183484939923E-9</v>
      </c>
      <c r="Y342" s="53">
        <f t="shared" si="330"/>
        <v>-3.841159174246996E-10</v>
      </c>
      <c r="Z342" s="53">
        <f t="shared" si="330"/>
        <v>-8.0709246625703438E-12</v>
      </c>
      <c r="AA342" s="53">
        <f t="shared" si="331"/>
        <v>-2.2788794572120189E-6</v>
      </c>
      <c r="AB342" s="53">
        <f t="shared" si="332"/>
        <v>-2.271589325705612E-6</v>
      </c>
      <c r="AC342" s="53">
        <f t="shared" si="333"/>
        <v>6.0686932525677697E-8</v>
      </c>
      <c r="AD342" s="53">
        <f t="shared" si="361"/>
        <v>1.396702477769412E-9</v>
      </c>
      <c r="AE342" s="53">
        <f t="shared" si="334"/>
        <v>-2.2095056907021648E-6</v>
      </c>
      <c r="AF342" s="19"/>
      <c r="AG342" s="46"/>
      <c r="AH342" s="19"/>
      <c r="AI342" s="55">
        <f t="shared" si="335"/>
        <v>71</v>
      </c>
      <c r="AJ342" s="27">
        <f t="shared" si="336"/>
        <v>23796.276974686221</v>
      </c>
      <c r="AK342" s="27">
        <f t="shared" si="336"/>
        <v>1189.813848734311</v>
      </c>
      <c r="AL342" s="28">
        <f t="shared" si="337"/>
        <v>25</v>
      </c>
      <c r="AM342" s="27">
        <f t="shared" si="338"/>
        <v>1000000</v>
      </c>
      <c r="AN342" s="56">
        <f t="shared" si="338"/>
        <v>3.0939999999999999</v>
      </c>
      <c r="AO342" s="52">
        <f t="shared" si="339"/>
        <v>3094</v>
      </c>
      <c r="AP342" s="28"/>
      <c r="AQ342" s="9">
        <f t="shared" si="359"/>
        <v>760.83978883376699</v>
      </c>
      <c r="AR342" s="9">
        <f t="shared" si="340"/>
        <v>0</v>
      </c>
      <c r="AS342" s="30">
        <f t="shared" si="341"/>
        <v>8.5760001138000967E-10</v>
      </c>
      <c r="AT342" s="30">
        <f t="shared" si="342"/>
        <v>6.524962115622027E-10</v>
      </c>
      <c r="AU342" s="30">
        <f t="shared" si="343"/>
        <v>0</v>
      </c>
      <c r="AV342" s="30">
        <f t="shared" si="344"/>
        <v>2.0510379981780697E-10</v>
      </c>
      <c r="AW342" s="28"/>
      <c r="AX342" s="52">
        <f t="shared" si="345"/>
        <v>3.202278442492956E-6</v>
      </c>
      <c r="AY342" s="52">
        <f t="shared" si="346"/>
        <v>6.3459115663629478E-7</v>
      </c>
      <c r="AZ342" s="19"/>
      <c r="BA342" s="19"/>
      <c r="BB342" s="53">
        <f t="shared" si="347"/>
        <v>7.6823183484939923E-9</v>
      </c>
      <c r="BC342" s="53">
        <f t="shared" si="348"/>
        <v>-3.841159174246996E-10</v>
      </c>
      <c r="BD342" s="53">
        <f t="shared" si="348"/>
        <v>-8.0709246625703438E-12</v>
      </c>
      <c r="BE342" s="53">
        <f t="shared" si="349"/>
        <v>-6.5249621156220267E-4</v>
      </c>
      <c r="BF342" s="53">
        <f t="shared" si="350"/>
        <v>-6.5248892143069629E-4</v>
      </c>
      <c r="BG342" s="53">
        <f t="shared" si="351"/>
        <v>6.0686932525677697E-8</v>
      </c>
      <c r="BH342" s="53">
        <f t="shared" si="362"/>
        <v>2.634938333992932E-7</v>
      </c>
      <c r="BI342" s="53">
        <f t="shared" si="352"/>
        <v>-6.5216474066477127E-4</v>
      </c>
    </row>
    <row r="343" spans="1:61" x14ac:dyDescent="0.2">
      <c r="A343" s="34"/>
      <c r="B343" s="89"/>
      <c r="C343" s="91"/>
      <c r="D343" s="19"/>
      <c r="E343" s="55">
        <f t="shared" si="323"/>
        <v>72</v>
      </c>
      <c r="F343" s="27">
        <f t="shared" si="363"/>
        <v>23796.276974686221</v>
      </c>
      <c r="G343" s="27">
        <f t="shared" si="364"/>
        <v>1189.813848734311</v>
      </c>
      <c r="H343" s="28">
        <f t="shared" si="321"/>
        <v>25</v>
      </c>
      <c r="I343" s="27">
        <f t="shared" si="357"/>
        <v>1000000</v>
      </c>
      <c r="J343" s="56">
        <f t="shared" si="356"/>
        <v>2.4089999999999998</v>
      </c>
      <c r="K343" s="52">
        <f t="shared" si="324"/>
        <v>2409</v>
      </c>
      <c r="L343" s="28"/>
      <c r="M343" s="96">
        <f t="shared" si="358"/>
        <v>894.53885848838627</v>
      </c>
      <c r="N343" s="9">
        <v>0</v>
      </c>
      <c r="O343" s="30">
        <f t="shared" si="360"/>
        <v>3.2283698650281372E-13</v>
      </c>
      <c r="P343" s="30">
        <f t="shared" si="325"/>
        <v>2.8879022938405755E-13</v>
      </c>
      <c r="Q343" s="30">
        <f t="shared" si="326"/>
        <v>0</v>
      </c>
      <c r="R343" s="30">
        <f t="shared" si="327"/>
        <v>3.4046757118756169E-14</v>
      </c>
      <c r="S343" s="28"/>
      <c r="T343" s="52">
        <f t="shared" si="328"/>
        <v>9.9885763623970563E-10</v>
      </c>
      <c r="U343" s="52">
        <f t="shared" si="322"/>
        <v>8.201863789908361E-11</v>
      </c>
      <c r="V343" s="19"/>
      <c r="W343" s="19"/>
      <c r="X343" s="53">
        <f t="shared" si="329"/>
        <v>8.101860624877916E-10</v>
      </c>
      <c r="Y343" s="53">
        <f t="shared" si="330"/>
        <v>-4.0509303124389581E-11</v>
      </c>
      <c r="Z343" s="53">
        <f t="shared" si="330"/>
        <v>-8.5116892796890418E-13</v>
      </c>
      <c r="AA343" s="53">
        <f t="shared" si="331"/>
        <v>-2.8879022938405757E-7</v>
      </c>
      <c r="AB343" s="53">
        <f t="shared" si="332"/>
        <v>-2.8802140379362213E-7</v>
      </c>
      <c r="AC343" s="53">
        <f t="shared" si="333"/>
        <v>7.2719963763684138E-9</v>
      </c>
      <c r="AD343" s="53">
        <f t="shared" si="361"/>
        <v>1.4518983621498646E-10</v>
      </c>
      <c r="AE343" s="53">
        <f t="shared" si="334"/>
        <v>-2.8060421758103872E-7</v>
      </c>
      <c r="AF343" s="19"/>
      <c r="AG343" s="46"/>
      <c r="AH343" s="19"/>
      <c r="AI343" s="55">
        <f t="shared" si="335"/>
        <v>72</v>
      </c>
      <c r="AJ343" s="27">
        <f t="shared" si="336"/>
        <v>23796.276974686221</v>
      </c>
      <c r="AK343" s="27">
        <f t="shared" si="336"/>
        <v>1189.813848734311</v>
      </c>
      <c r="AL343" s="28">
        <f t="shared" si="337"/>
        <v>25</v>
      </c>
      <c r="AM343" s="27">
        <f t="shared" si="338"/>
        <v>1000000</v>
      </c>
      <c r="AN343" s="56">
        <f t="shared" si="338"/>
        <v>2.4089999999999998</v>
      </c>
      <c r="AO343" s="52">
        <f t="shared" si="339"/>
        <v>2409</v>
      </c>
      <c r="AP343" s="28"/>
      <c r="AQ343" s="9">
        <f t="shared" si="359"/>
        <v>777.01792141561589</v>
      </c>
      <c r="AR343" s="9">
        <f t="shared" si="340"/>
        <v>0</v>
      </c>
      <c r="AS343" s="30">
        <f t="shared" si="341"/>
        <v>2.0510379981780697E-10</v>
      </c>
      <c r="AT343" s="30">
        <f t="shared" si="342"/>
        <v>1.5936932820887695E-10</v>
      </c>
      <c r="AU343" s="30">
        <f t="shared" si="343"/>
        <v>0</v>
      </c>
      <c r="AV343" s="30">
        <f t="shared" si="344"/>
        <v>4.5734471608930025E-11</v>
      </c>
      <c r="AW343" s="28"/>
      <c r="AX343" s="52">
        <f t="shared" si="345"/>
        <v>6.3459115663629478E-7</v>
      </c>
      <c r="AY343" s="52">
        <f t="shared" si="346"/>
        <v>1.1017434210591243E-7</v>
      </c>
      <c r="AZ343" s="19"/>
      <c r="BA343" s="19"/>
      <c r="BB343" s="53">
        <f t="shared" si="347"/>
        <v>8.101860624877916E-10</v>
      </c>
      <c r="BC343" s="53">
        <f t="shared" si="348"/>
        <v>-4.0509303124389581E-11</v>
      </c>
      <c r="BD343" s="53">
        <f t="shared" si="348"/>
        <v>-8.5116892796890418E-13</v>
      </c>
      <c r="BE343" s="53">
        <f t="shared" si="349"/>
        <v>-1.5936932820887696E-4</v>
      </c>
      <c r="BF343" s="53">
        <f t="shared" si="350"/>
        <v>-1.5936855938328653E-4</v>
      </c>
      <c r="BG343" s="53">
        <f t="shared" si="351"/>
        <v>7.2719963763684138E-9</v>
      </c>
      <c r="BH343" s="53">
        <f t="shared" si="362"/>
        <v>5.2160667933559986E-8</v>
      </c>
      <c r="BI343" s="53">
        <f t="shared" si="352"/>
        <v>-1.593091267189766E-4</v>
      </c>
    </row>
    <row r="344" spans="1:61" x14ac:dyDescent="0.2">
      <c r="A344" s="34"/>
      <c r="B344" s="89"/>
      <c r="C344" s="91"/>
      <c r="D344" s="19"/>
      <c r="E344" s="55">
        <f t="shared" si="323"/>
        <v>73</v>
      </c>
      <c r="F344" s="27">
        <f t="shared" si="363"/>
        <v>23796.276974686221</v>
      </c>
      <c r="G344" s="27">
        <f t="shared" si="364"/>
        <v>1189.813848734311</v>
      </c>
      <c r="H344" s="28">
        <f t="shared" si="321"/>
        <v>25</v>
      </c>
      <c r="I344" s="27">
        <f t="shared" si="357"/>
        <v>1000000</v>
      </c>
      <c r="J344" s="56">
        <f t="shared" si="356"/>
        <v>1.6739999999999999</v>
      </c>
      <c r="K344" s="52">
        <f t="shared" si="324"/>
        <v>1674</v>
      </c>
      <c r="L344" s="28"/>
      <c r="M344" s="96">
        <f t="shared" si="358"/>
        <v>915.9186542798476</v>
      </c>
      <c r="N344" s="9">
        <v>0</v>
      </c>
      <c r="O344" s="30">
        <f t="shared" si="360"/>
        <v>3.4046757118756169E-14</v>
      </c>
      <c r="P344" s="30">
        <f t="shared" si="325"/>
        <v>3.1184059962803972E-14</v>
      </c>
      <c r="Q344" s="30">
        <f t="shared" si="326"/>
        <v>0</v>
      </c>
      <c r="R344" s="30">
        <f t="shared" si="327"/>
        <v>2.8626971559521972E-15</v>
      </c>
      <c r="S344" s="28"/>
      <c r="T344" s="52">
        <f t="shared" si="328"/>
        <v>8.201863789908361E-11</v>
      </c>
      <c r="U344" s="52">
        <f t="shared" si="322"/>
        <v>4.792155039063978E-12</v>
      </c>
      <c r="V344" s="19"/>
      <c r="W344" s="19"/>
      <c r="X344" s="53">
        <f t="shared" si="329"/>
        <v>6.8121534417685005E-11</v>
      </c>
      <c r="Y344" s="53">
        <f t="shared" si="330"/>
        <v>-3.4060767208842499E-12</v>
      </c>
      <c r="Z344" s="53">
        <f t="shared" si="330"/>
        <v>-7.156742889880493E-14</v>
      </c>
      <c r="AA344" s="53">
        <f t="shared" si="331"/>
        <v>-3.1184059962803973E-8</v>
      </c>
      <c r="AB344" s="53">
        <f t="shared" si="332"/>
        <v>-3.1119416072536073E-8</v>
      </c>
      <c r="AC344" s="53">
        <f t="shared" si="333"/>
        <v>7.2072002906848037E-10</v>
      </c>
      <c r="AD344" s="53">
        <f t="shared" si="361"/>
        <v>1.2046301932089592E-11</v>
      </c>
      <c r="AE344" s="53">
        <f t="shared" si="334"/>
        <v>-3.03866497415355E-8</v>
      </c>
      <c r="AF344" s="19"/>
      <c r="AG344" s="46"/>
      <c r="AH344" s="19"/>
      <c r="AI344" s="55">
        <f t="shared" si="335"/>
        <v>73</v>
      </c>
      <c r="AJ344" s="27">
        <f t="shared" si="336"/>
        <v>23796.276974686221</v>
      </c>
      <c r="AK344" s="27">
        <f t="shared" si="336"/>
        <v>1189.813848734311</v>
      </c>
      <c r="AL344" s="28">
        <f t="shared" si="337"/>
        <v>25</v>
      </c>
      <c r="AM344" s="27">
        <f t="shared" si="338"/>
        <v>1000000</v>
      </c>
      <c r="AN344" s="56">
        <f t="shared" si="338"/>
        <v>1.6739999999999999</v>
      </c>
      <c r="AO344" s="52">
        <f t="shared" si="339"/>
        <v>1674</v>
      </c>
      <c r="AP344" s="28"/>
      <c r="AQ344" s="9">
        <f t="shared" si="359"/>
        <v>795.58892515517823</v>
      </c>
      <c r="AR344" s="9">
        <f t="shared" si="340"/>
        <v>0</v>
      </c>
      <c r="AS344" s="30">
        <f t="shared" si="341"/>
        <v>4.5734471608930025E-11</v>
      </c>
      <c r="AT344" s="30">
        <f t="shared" si="342"/>
        <v>3.6385839109888655E-11</v>
      </c>
      <c r="AU344" s="30">
        <f t="shared" si="343"/>
        <v>0</v>
      </c>
      <c r="AV344" s="30">
        <f t="shared" si="344"/>
        <v>9.3486324990413697E-12</v>
      </c>
      <c r="AW344" s="28"/>
      <c r="AX344" s="52">
        <f t="shared" si="345"/>
        <v>1.1017434210591243E-7</v>
      </c>
      <c r="AY344" s="52">
        <f t="shared" si="346"/>
        <v>1.5649610803395252E-8</v>
      </c>
      <c r="AZ344" s="19"/>
      <c r="BA344" s="19"/>
      <c r="BB344" s="53">
        <f t="shared" si="347"/>
        <v>6.8121534417685005E-11</v>
      </c>
      <c r="BC344" s="53">
        <f t="shared" si="348"/>
        <v>-3.4060767208842499E-12</v>
      </c>
      <c r="BD344" s="53">
        <f t="shared" si="348"/>
        <v>-7.156742889880493E-14</v>
      </c>
      <c r="BE344" s="53">
        <f t="shared" si="349"/>
        <v>-3.6385839109888654E-5</v>
      </c>
      <c r="BF344" s="53">
        <f t="shared" si="350"/>
        <v>-3.6385774465998383E-5</v>
      </c>
      <c r="BG344" s="53">
        <f t="shared" si="351"/>
        <v>7.2072002906848037E-10</v>
      </c>
      <c r="BH344" s="53">
        <f t="shared" si="362"/>
        <v>9.0502004099822115E-9</v>
      </c>
      <c r="BI344" s="53">
        <f t="shared" si="352"/>
        <v>-3.6376003545559332E-5</v>
      </c>
    </row>
    <row r="345" spans="1:61" x14ac:dyDescent="0.2">
      <c r="A345" s="34"/>
      <c r="B345" s="89"/>
      <c r="C345" s="91"/>
      <c r="D345" s="19"/>
      <c r="E345" s="55">
        <f t="shared" si="323"/>
        <v>74</v>
      </c>
      <c r="F345" s="27">
        <f t="shared" si="363"/>
        <v>23796.276974686221</v>
      </c>
      <c r="G345" s="27">
        <f t="shared" si="364"/>
        <v>1189.813848734311</v>
      </c>
      <c r="H345" s="28">
        <f t="shared" ref="H345:H346" si="365">$B$31</f>
        <v>25</v>
      </c>
      <c r="I345" s="27">
        <f t="shared" si="357"/>
        <v>1000000</v>
      </c>
      <c r="J345" s="56">
        <f t="shared" si="356"/>
        <v>0.80400000000000005</v>
      </c>
      <c r="K345" s="52">
        <f t="shared" si="324"/>
        <v>804</v>
      </c>
      <c r="L345" s="28"/>
      <c r="M345" s="96">
        <f t="shared" si="358"/>
        <v>944.1854090941805</v>
      </c>
      <c r="N345" s="9">
        <v>0</v>
      </c>
      <c r="O345" s="30">
        <f t="shared" si="360"/>
        <v>2.8626971559521972E-15</v>
      </c>
      <c r="P345" s="30">
        <f t="shared" si="325"/>
        <v>2.7029168853054721E-15</v>
      </c>
      <c r="Q345" s="30">
        <f t="shared" si="326"/>
        <v>0</v>
      </c>
      <c r="R345" s="30">
        <f t="shared" si="327"/>
        <v>1.5978027064672509E-16</v>
      </c>
      <c r="S345" s="28"/>
      <c r="T345" s="52">
        <f t="shared" si="328"/>
        <v>4.792155039063978E-12</v>
      </c>
      <c r="U345" s="52">
        <f t="shared" si="322"/>
        <v>1.2846333759996698E-13</v>
      </c>
      <c r="V345" s="19"/>
      <c r="W345" s="19"/>
      <c r="X345" s="53">
        <f t="shared" si="329"/>
        <v>3.802175575399797E-12</v>
      </c>
      <c r="Y345" s="53">
        <f t="shared" si="330"/>
        <v>-1.9010877876998983E-13</v>
      </c>
      <c r="Z345" s="53">
        <f t="shared" si="330"/>
        <v>-3.9945067661681272E-15</v>
      </c>
      <c r="AA345" s="53">
        <f t="shared" si="331"/>
        <v>-2.7029168853054721E-9</v>
      </c>
      <c r="AB345" s="53">
        <f t="shared" si="332"/>
        <v>-2.6993088130156087E-9</v>
      </c>
      <c r="AC345" s="53">
        <f t="shared" si="333"/>
        <v>5.4692662903412259E-11</v>
      </c>
      <c r="AD345" s="53">
        <f t="shared" si="361"/>
        <v>6.8995411956501813E-13</v>
      </c>
      <c r="AE345" s="53">
        <f t="shared" si="334"/>
        <v>-2.6439261959926313E-9</v>
      </c>
      <c r="AF345" s="19"/>
      <c r="AG345" s="46"/>
      <c r="AH345" s="19"/>
      <c r="AI345" s="55">
        <f t="shared" si="335"/>
        <v>74</v>
      </c>
      <c r="AJ345" s="27">
        <f t="shared" si="336"/>
        <v>23796.276974686221</v>
      </c>
      <c r="AK345" s="27">
        <f t="shared" si="336"/>
        <v>1189.813848734311</v>
      </c>
      <c r="AL345" s="28">
        <f t="shared" si="337"/>
        <v>25</v>
      </c>
      <c r="AM345" s="27">
        <f t="shared" si="338"/>
        <v>1000000</v>
      </c>
      <c r="AN345" s="56">
        <f t="shared" si="338"/>
        <v>0.80400000000000005</v>
      </c>
      <c r="AO345" s="52">
        <f t="shared" si="339"/>
        <v>804</v>
      </c>
      <c r="AP345" s="28"/>
      <c r="AQ345" s="9">
        <f t="shared" si="359"/>
        <v>820.14210678902327</v>
      </c>
      <c r="AR345" s="9">
        <f t="shared" si="340"/>
        <v>0</v>
      </c>
      <c r="AS345" s="30">
        <f t="shared" si="341"/>
        <v>9.3486324990413697E-12</v>
      </c>
      <c r="AT345" s="30">
        <f t="shared" si="342"/>
        <v>7.6672071533601203E-12</v>
      </c>
      <c r="AU345" s="30">
        <f t="shared" si="343"/>
        <v>0</v>
      </c>
      <c r="AV345" s="30">
        <f t="shared" si="344"/>
        <v>1.6814253456812494E-12</v>
      </c>
      <c r="AW345" s="28"/>
      <c r="AX345" s="52">
        <f t="shared" si="345"/>
        <v>1.5649610803395252E-8</v>
      </c>
      <c r="AY345" s="52">
        <f t="shared" si="346"/>
        <v>1.3518659779277245E-9</v>
      </c>
      <c r="AZ345" s="19"/>
      <c r="BA345" s="19"/>
      <c r="BB345" s="53">
        <f t="shared" si="347"/>
        <v>3.802175575399797E-12</v>
      </c>
      <c r="BC345" s="53">
        <f t="shared" si="348"/>
        <v>-1.9010877876998983E-13</v>
      </c>
      <c r="BD345" s="53">
        <f t="shared" si="348"/>
        <v>-3.9945067661681272E-15</v>
      </c>
      <c r="BE345" s="53">
        <f t="shared" si="349"/>
        <v>-7.6672071533601203E-6</v>
      </c>
      <c r="BF345" s="53">
        <f t="shared" si="350"/>
        <v>-7.6672035452878308E-6</v>
      </c>
      <c r="BG345" s="53">
        <f t="shared" si="351"/>
        <v>5.4692662903412259E-11</v>
      </c>
      <c r="BH345" s="53">
        <f t="shared" si="362"/>
        <v>1.2850690777686594E-9</v>
      </c>
      <c r="BI345" s="53">
        <f t="shared" si="352"/>
        <v>-7.6658637835471597E-6</v>
      </c>
    </row>
    <row r="346" spans="1:61" x14ac:dyDescent="0.2">
      <c r="A346" s="34"/>
      <c r="B346" s="89"/>
      <c r="C346" s="91"/>
      <c r="D346" s="19"/>
      <c r="E346" s="55">
        <f t="shared" si="323"/>
        <v>75</v>
      </c>
      <c r="F346" s="27">
        <f t="shared" si="363"/>
        <v>23796.276974686221</v>
      </c>
      <c r="G346" s="27">
        <f t="shared" si="364"/>
        <v>1189.813848734311</v>
      </c>
      <c r="H346" s="28">
        <f t="shared" si="365"/>
        <v>25</v>
      </c>
      <c r="I346" s="27">
        <f t="shared" si="357"/>
        <v>1000000</v>
      </c>
      <c r="J346" s="56">
        <f t="shared" si="356"/>
        <v>0</v>
      </c>
      <c r="K346" s="52">
        <f t="shared" si="324"/>
        <v>0</v>
      </c>
      <c r="L346" s="28"/>
      <c r="M346" s="96">
        <f t="shared" si="358"/>
        <v>1000</v>
      </c>
      <c r="N346" s="9">
        <v>0</v>
      </c>
      <c r="O346" s="30">
        <f t="shared" si="360"/>
        <v>1.5978027064672509E-16</v>
      </c>
      <c r="P346" s="30">
        <f t="shared" si="325"/>
        <v>1.5978027064672511E-16</v>
      </c>
      <c r="Q346" s="30">
        <f t="shared" si="326"/>
        <v>-2.4651903288156619E-32</v>
      </c>
      <c r="R346" s="30">
        <f t="shared" si="327"/>
        <v>0</v>
      </c>
      <c r="S346" s="28"/>
      <c r="T346" s="52">
        <f t="shared" si="328"/>
        <v>1.2846333759996698E-13</v>
      </c>
      <c r="U346" s="52">
        <f t="shared" si="322"/>
        <v>0</v>
      </c>
      <c r="V346" s="19"/>
      <c r="W346" s="19"/>
      <c r="X346" s="53">
        <f t="shared" si="329"/>
        <v>0</v>
      </c>
      <c r="Y346" s="53">
        <f t="shared" si="330"/>
        <v>0</v>
      </c>
      <c r="Z346" s="53">
        <f t="shared" si="330"/>
        <v>0</v>
      </c>
      <c r="AA346" s="53">
        <f t="shared" si="331"/>
        <v>-1.5978027064672512E-10</v>
      </c>
      <c r="AB346" s="53">
        <f t="shared" si="332"/>
        <v>-1.5978027064672512E-10</v>
      </c>
      <c r="AC346" s="53">
        <f t="shared" si="333"/>
        <v>2.3016085133855666E-12</v>
      </c>
      <c r="AD346" s="53">
        <f t="shared" si="361"/>
        <v>1.0546343340644577E-14</v>
      </c>
      <c r="AE346" s="53">
        <f t="shared" si="334"/>
        <v>-1.574681157899989E-10</v>
      </c>
      <c r="AF346" s="19"/>
      <c r="AG346" s="46"/>
      <c r="AH346" s="19"/>
      <c r="AI346" s="55">
        <f t="shared" si="335"/>
        <v>75</v>
      </c>
      <c r="AJ346" s="27">
        <f t="shared" si="336"/>
        <v>23796.276974686221</v>
      </c>
      <c r="AK346" s="27">
        <f t="shared" si="336"/>
        <v>1189.813848734311</v>
      </c>
      <c r="AL346" s="28">
        <f t="shared" si="337"/>
        <v>25</v>
      </c>
      <c r="AM346" s="27">
        <f t="shared" si="338"/>
        <v>1000000</v>
      </c>
      <c r="AN346" s="56">
        <f t="shared" si="338"/>
        <v>0</v>
      </c>
      <c r="AO346" s="52">
        <f t="shared" si="339"/>
        <v>0</v>
      </c>
      <c r="AP346" s="28"/>
      <c r="AQ346" s="9">
        <f t="shared" si="359"/>
        <v>868.6239999999998</v>
      </c>
      <c r="AR346" s="9">
        <f t="shared" si="340"/>
        <v>0</v>
      </c>
      <c r="AS346" s="30">
        <f t="shared" si="341"/>
        <v>1.6814253456812494E-12</v>
      </c>
      <c r="AT346" s="30">
        <f t="shared" si="342"/>
        <v>1.4605264094670292E-12</v>
      </c>
      <c r="AU346" s="30">
        <f t="shared" si="343"/>
        <v>0</v>
      </c>
      <c r="AV346" s="30">
        <f t="shared" si="344"/>
        <v>2.2089893621422023E-13</v>
      </c>
      <c r="AW346" s="28"/>
      <c r="AX346" s="52">
        <f t="shared" si="345"/>
        <v>1.3518659779277245E-9</v>
      </c>
      <c r="AY346" s="52">
        <f t="shared" si="346"/>
        <v>0</v>
      </c>
      <c r="AZ346" s="19"/>
      <c r="BA346" s="19"/>
      <c r="BB346" s="53">
        <f t="shared" si="347"/>
        <v>0</v>
      </c>
      <c r="BC346" s="53">
        <f t="shared" si="348"/>
        <v>0</v>
      </c>
      <c r="BD346" s="53">
        <f t="shared" si="348"/>
        <v>0</v>
      </c>
      <c r="BE346" s="53">
        <f t="shared" si="349"/>
        <v>-1.4605264094670292E-6</v>
      </c>
      <c r="BF346" s="53">
        <f t="shared" si="350"/>
        <v>-1.4605264094670292E-6</v>
      </c>
      <c r="BG346" s="53">
        <f t="shared" si="351"/>
        <v>2.3016085133855666E-12</v>
      </c>
      <c r="BH346" s="53">
        <f t="shared" si="362"/>
        <v>1.1098297008410975E-10</v>
      </c>
      <c r="BI346" s="53">
        <f t="shared" si="352"/>
        <v>-1.4604131248884317E-6</v>
      </c>
    </row>
    <row r="347" spans="1:61" x14ac:dyDescent="0.2">
      <c r="A347" s="34"/>
      <c r="B347" s="89"/>
      <c r="C347" s="91"/>
      <c r="D347" s="19"/>
      <c r="E347" s="55"/>
      <c r="F347" s="27"/>
      <c r="G347" s="27"/>
      <c r="H347" s="28"/>
      <c r="I347" s="27"/>
      <c r="J347" s="51"/>
      <c r="K347" s="52"/>
      <c r="L347" s="28"/>
      <c r="M347" s="9"/>
      <c r="N347" s="9"/>
      <c r="O347" s="30"/>
      <c r="P347" s="30"/>
      <c r="Q347" s="30"/>
      <c r="R347" s="30"/>
      <c r="S347" s="28"/>
      <c r="T347" s="52"/>
      <c r="U347" s="52"/>
      <c r="V347" s="19"/>
      <c r="W347" s="19"/>
      <c r="X347" s="53"/>
      <c r="Y347" s="53"/>
      <c r="Z347" s="53"/>
      <c r="AA347" s="53"/>
      <c r="AB347" s="53"/>
      <c r="AC347" s="53"/>
      <c r="AD347" s="53"/>
      <c r="AE347" s="53"/>
      <c r="AF347" s="19"/>
      <c r="AG347" s="46"/>
      <c r="AH347" s="19"/>
      <c r="AI347" s="55"/>
      <c r="AJ347" s="27"/>
      <c r="AK347" s="27"/>
      <c r="AL347" s="28"/>
      <c r="AM347" s="27"/>
      <c r="AN347" s="51"/>
      <c r="AO347" s="52"/>
      <c r="AP347" s="28"/>
      <c r="AQ347" s="9"/>
      <c r="AR347" s="9"/>
      <c r="AS347" s="30"/>
      <c r="AT347" s="30"/>
      <c r="AU347" s="30"/>
      <c r="AV347" s="30"/>
      <c r="AW347" s="28"/>
      <c r="AX347" s="52"/>
      <c r="AY347" s="52"/>
      <c r="AZ347" s="19"/>
      <c r="BA347" s="19"/>
      <c r="BB347" s="53"/>
      <c r="BC347" s="53"/>
      <c r="BD347" s="53"/>
      <c r="BE347" s="53"/>
      <c r="BF347" s="53"/>
      <c r="BG347" s="53"/>
      <c r="BH347" s="53"/>
      <c r="BI347" s="53"/>
    </row>
    <row r="348" spans="1:61" x14ac:dyDescent="0.2">
      <c r="A348" s="19"/>
      <c r="B348" s="55"/>
      <c r="C348" s="14"/>
      <c r="D348" s="19"/>
      <c r="E348" s="55"/>
      <c r="F348" s="28"/>
      <c r="G348" s="28"/>
      <c r="H348" s="28"/>
      <c r="I348" s="28"/>
      <c r="J348" s="28"/>
      <c r="K348" s="28"/>
      <c r="L348" s="28"/>
      <c r="M348" s="15"/>
      <c r="N348" s="28"/>
      <c r="O348" s="30"/>
      <c r="P348" s="28"/>
      <c r="Q348" s="28"/>
      <c r="R348" s="28"/>
      <c r="S348" s="28"/>
      <c r="T348" s="53"/>
      <c r="U348" s="53"/>
      <c r="V348" s="53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46"/>
      <c r="AH348" s="19"/>
      <c r="AI348" s="55"/>
      <c r="AJ348" s="28"/>
      <c r="AK348" s="28"/>
      <c r="AL348" s="28"/>
      <c r="AM348" s="28"/>
      <c r="AN348" s="28"/>
      <c r="AO348" s="28"/>
      <c r="AP348" s="28"/>
      <c r="AQ348" s="15"/>
      <c r="AR348" s="28"/>
      <c r="AS348" s="30"/>
      <c r="AT348" s="28"/>
      <c r="AU348" s="28"/>
      <c r="AV348" s="28"/>
      <c r="AW348" s="28"/>
      <c r="AX348" s="53"/>
      <c r="AY348" s="53"/>
      <c r="AZ348" s="53"/>
      <c r="BA348" s="19"/>
      <c r="BB348" s="19"/>
      <c r="BC348" s="19"/>
      <c r="BD348" s="19"/>
      <c r="BE348" s="19"/>
      <c r="BF348" s="19"/>
      <c r="BG348" s="19"/>
      <c r="BH348" s="19"/>
      <c r="BI348" s="19"/>
    </row>
    <row r="349" spans="1:61" x14ac:dyDescent="0.2">
      <c r="A349" s="19"/>
      <c r="B349" s="41"/>
      <c r="C349" s="14"/>
      <c r="D349" s="19"/>
      <c r="E349" s="55"/>
      <c r="F349" s="28"/>
      <c r="G349" s="28"/>
      <c r="H349" s="28"/>
      <c r="I349" s="28"/>
      <c r="J349" s="28"/>
      <c r="K349" s="28"/>
      <c r="L349" s="28"/>
      <c r="M349" s="15"/>
      <c r="N349" s="28"/>
      <c r="O349" s="28"/>
      <c r="P349" s="28"/>
      <c r="Q349" s="28"/>
      <c r="R349" s="28"/>
      <c r="S349" s="28"/>
      <c r="T349" s="53"/>
      <c r="U349" s="53"/>
      <c r="V349" s="53"/>
      <c r="W349" s="22" t="s">
        <v>83</v>
      </c>
      <c r="X349" s="42">
        <f>SUM(X271:X346)</f>
        <v>715308.93261356838</v>
      </c>
      <c r="Y349" s="42">
        <f>SUM(Y271:Y291)</f>
        <v>-40132.448453874662</v>
      </c>
      <c r="Z349" s="42">
        <f>SUM(Z271:Z291)</f>
        <v>-643.25057437695796</v>
      </c>
      <c r="AA349" s="42">
        <f>SUM(AA271:AA291)</f>
        <v>-162947.39025584055</v>
      </c>
      <c r="AB349" s="42">
        <f>SUM(AB271:AB291)</f>
        <v>241981.72517310773</v>
      </c>
      <c r="AC349" s="42">
        <f>SUM(AC271:AC346)</f>
        <v>-3.6660746405791586E-13</v>
      </c>
      <c r="AD349" s="42">
        <f>SUM(AD271:AD291)</f>
        <v>35127.772239425802</v>
      </c>
      <c r="AE349" s="42">
        <f>SUM(AE271:AE291)</f>
        <v>274535.97336363723</v>
      </c>
      <c r="AF349" s="19"/>
      <c r="AG349" s="46"/>
      <c r="AH349" s="19"/>
      <c r="AI349" s="55"/>
      <c r="AJ349" s="28"/>
      <c r="AK349" s="28"/>
      <c r="AL349" s="28"/>
      <c r="AM349" s="28"/>
      <c r="AN349" s="28"/>
      <c r="AO349" s="28"/>
      <c r="AP349" s="28"/>
      <c r="AQ349" s="15"/>
      <c r="AR349" s="28"/>
      <c r="AS349" s="28"/>
      <c r="AT349" s="28"/>
      <c r="AU349" s="28"/>
      <c r="AV349" s="28"/>
      <c r="AW349" s="28"/>
      <c r="AX349" s="53"/>
      <c r="AY349" s="53"/>
      <c r="AZ349" s="53"/>
      <c r="BA349" s="22" t="s">
        <v>83</v>
      </c>
      <c r="BB349" s="42">
        <f t="shared" ref="BB349:BI349" si="366">SUM(BB271:BB346)</f>
        <v>715308.93261356838</v>
      </c>
      <c r="BC349" s="42">
        <f t="shared" si="366"/>
        <v>-53612.654361693072</v>
      </c>
      <c r="BD349" s="42">
        <f t="shared" si="366"/>
        <v>-982.49248491107801</v>
      </c>
      <c r="BE349" s="42">
        <f t="shared" si="366"/>
        <v>-999999.99999977846</v>
      </c>
      <c r="BF349" s="42">
        <f t="shared" si="366"/>
        <v>-339286.21423281456</v>
      </c>
      <c r="BG349" s="42">
        <f t="shared" si="366"/>
        <v>-3.6660746405791586E-13</v>
      </c>
      <c r="BH349" s="42">
        <f t="shared" si="366"/>
        <v>61487.72966023277</v>
      </c>
      <c r="BI349" s="42">
        <f t="shared" si="366"/>
        <v>-277798.48457258195</v>
      </c>
    </row>
    <row r="350" spans="1:61" x14ac:dyDescent="0.2">
      <c r="A350" s="19"/>
      <c r="B350" s="55"/>
      <c r="C350" s="14"/>
      <c r="D350" s="19"/>
      <c r="E350" s="55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53"/>
      <c r="W350" s="34"/>
      <c r="X350" s="19"/>
      <c r="Y350" s="19"/>
      <c r="Z350" s="19"/>
      <c r="AA350" s="19"/>
      <c r="AB350" s="19"/>
      <c r="AC350" s="19"/>
      <c r="AD350" s="19"/>
      <c r="AE350" s="19"/>
      <c r="AF350" s="19"/>
      <c r="AG350" s="46"/>
      <c r="AH350" s="19"/>
      <c r="AI350" s="55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53"/>
      <c r="BA350" s="34"/>
      <c r="BB350" s="19"/>
      <c r="BC350" s="19"/>
      <c r="BD350" s="19"/>
      <c r="BE350" s="19"/>
      <c r="BF350" s="19"/>
      <c r="BG350" s="19"/>
      <c r="BH350" s="19"/>
      <c r="BI350" s="19"/>
    </row>
    <row r="351" spans="1:61" x14ac:dyDescent="0.2">
      <c r="A351" s="19"/>
      <c r="B351" s="19"/>
      <c r="C351" s="14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53"/>
      <c r="W351" s="22" t="str">
        <f>"Present Value at "&amp;TEXT(B273,"0.00%")&amp;" :"</f>
        <v>Present Value at 8.21% :</v>
      </c>
      <c r="X351" s="42">
        <f t="shared" ref="X351:AE351" si="367">X271+NPV($B$18,X272:X346)</f>
        <v>251806.97412946913</v>
      </c>
      <c r="Y351" s="42">
        <f t="shared" si="367"/>
        <v>-30437.556437488118</v>
      </c>
      <c r="Z351" s="42">
        <f t="shared" si="367"/>
        <v>-439.54450668620757</v>
      </c>
      <c r="AA351" s="42">
        <f t="shared" si="367"/>
        <v>-127292.58145855996</v>
      </c>
      <c r="AB351" s="42">
        <f t="shared" si="367"/>
        <v>93637.291726734751</v>
      </c>
      <c r="AC351" s="42">
        <f t="shared" si="367"/>
        <v>-1343.9938828663298</v>
      </c>
      <c r="AD351" s="42">
        <f t="shared" si="367"/>
        <v>19093.679344842742</v>
      </c>
      <c r="AE351" s="42">
        <f t="shared" si="367"/>
        <v>111386.97718871114</v>
      </c>
      <c r="AF351" s="19"/>
      <c r="AG351" s="46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53"/>
      <c r="BA351" s="22" t="str">
        <f>"Present Value at "&amp;TEXT(B273,"0.00%")&amp;" :"</f>
        <v>Present Value at 8.21% :</v>
      </c>
      <c r="BB351" s="42">
        <f t="shared" ref="BB351:BI351" si="368">BB271+NPV($B$18,BB272:BB346)</f>
        <v>251806.97412946913</v>
      </c>
      <c r="BC351" s="42">
        <f t="shared" si="368"/>
        <v>-30437.556437488118</v>
      </c>
      <c r="BD351" s="42">
        <f t="shared" si="368"/>
        <v>-495.54450668620757</v>
      </c>
      <c r="BE351" s="42">
        <f t="shared" si="368"/>
        <v>-116994.38424968983</v>
      </c>
      <c r="BF351" s="42">
        <f t="shared" si="368"/>
        <v>103879.48893560498</v>
      </c>
      <c r="BG351" s="42">
        <f t="shared" si="368"/>
        <v>-1343.9938828663298</v>
      </c>
      <c r="BH351" s="42">
        <f t="shared" si="368"/>
        <v>19134.242358213316</v>
      </c>
      <c r="BI351" s="42">
        <f t="shared" si="368"/>
        <v>121669.73741095193</v>
      </c>
    </row>
    <row r="352" spans="1:61" x14ac:dyDescent="0.2">
      <c r="A352" s="19"/>
      <c r="B352" s="55"/>
      <c r="C352" s="14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53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46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53"/>
      <c r="BA352" s="19"/>
      <c r="BB352" s="19"/>
      <c r="BC352" s="19"/>
      <c r="BD352" s="19"/>
      <c r="BE352" s="19"/>
      <c r="BF352" s="19"/>
      <c r="BG352" s="19"/>
      <c r="BH352" s="19"/>
      <c r="BI352" s="19"/>
    </row>
    <row r="353" spans="1:61" x14ac:dyDescent="0.2">
      <c r="A353" s="19"/>
      <c r="B353" s="55"/>
      <c r="C353" s="14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53"/>
      <c r="W353" s="22" t="str">
        <f>"Present Value at "&amp;TEXT(B274,"0.00%")&amp;" :"</f>
        <v>Present Value at 3.21% :</v>
      </c>
      <c r="X353" s="42">
        <f t="shared" ref="X353:AE353" si="369">X271+NPV($B$19,X272:X346)</f>
        <v>438162.74322265241</v>
      </c>
      <c r="Y353" s="42">
        <f t="shared" si="369"/>
        <v>-39755.344892147281</v>
      </c>
      <c r="Z353" s="42">
        <f t="shared" si="369"/>
        <v>-635.32699115995888</v>
      </c>
      <c r="AA353" s="42">
        <f t="shared" si="369"/>
        <v>-397353.35065265017</v>
      </c>
      <c r="AB353" s="42">
        <f t="shared" si="369"/>
        <v>418.72068669519922</v>
      </c>
      <c r="AC353" s="42">
        <f t="shared" si="369"/>
        <v>-1343.0681162713468</v>
      </c>
      <c r="AD353" s="42">
        <f t="shared" si="369"/>
        <v>35606.152184504877</v>
      </c>
      <c r="AE353" s="42">
        <f t="shared" si="369"/>
        <v>34681.804754928729</v>
      </c>
      <c r="AF353" s="19"/>
      <c r="AG353" s="46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53"/>
      <c r="BA353" s="22" t="str">
        <f>"Present Value at "&amp;TEXT(B274,"0.00%")&amp;" :"</f>
        <v>Present Value at 3.21% :</v>
      </c>
      <c r="BB353" s="42">
        <f t="shared" ref="BB353:BI353" si="370">BB271+NPV($B$19,BB272:BB346)</f>
        <v>438162.74322265241</v>
      </c>
      <c r="BC353" s="42">
        <f t="shared" si="370"/>
        <v>-39755.344892147281</v>
      </c>
      <c r="BD353" s="42">
        <f t="shared" si="370"/>
        <v>-691.32699115995888</v>
      </c>
      <c r="BE353" s="42">
        <f t="shared" si="370"/>
        <v>-382537.12000591186</v>
      </c>
      <c r="BF353" s="42">
        <f t="shared" si="370"/>
        <v>15178.951333433548</v>
      </c>
      <c r="BG353" s="42">
        <f t="shared" si="370"/>
        <v>-1343.0681162713468</v>
      </c>
      <c r="BH353" s="42">
        <f t="shared" si="370"/>
        <v>35794.477085443999</v>
      </c>
      <c r="BI353" s="42">
        <f t="shared" si="370"/>
        <v>49630.360302606183</v>
      </c>
    </row>
    <row r="354" spans="1:61" x14ac:dyDescent="0.2">
      <c r="A354" s="19"/>
      <c r="B354" s="55"/>
      <c r="C354" s="14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46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</row>
    <row r="355" spans="1:61" ht="17" thickBot="1" x14ac:dyDescent="0.25">
      <c r="A355" s="20"/>
      <c r="B355" s="62"/>
      <c r="C355" s="44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47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</row>
    <row r="356" spans="1:61" ht="17" thickBot="1" x14ac:dyDescent="0.25">
      <c r="A356" s="221" t="s">
        <v>67</v>
      </c>
      <c r="B356" s="221"/>
      <c r="C356" s="19"/>
      <c r="D356" s="19"/>
      <c r="E356" s="21">
        <v>0</v>
      </c>
      <c r="F356" s="27">
        <f>B360</f>
        <v>47554.366593864914</v>
      </c>
      <c r="G356" s="27">
        <f>F356*B365</f>
        <v>38043.493275091932</v>
      </c>
      <c r="H356" s="28">
        <f>B370</f>
        <v>200</v>
      </c>
      <c r="I356" s="27">
        <f>$B$357</f>
        <v>2000000</v>
      </c>
      <c r="J356" s="56">
        <f t="shared" ref="J356:J387" si="371">J271</f>
        <v>0.34899999999999998</v>
      </c>
      <c r="K356" s="52">
        <f t="shared" ref="K356:K376" si="372">I356*J356/1000</f>
        <v>698</v>
      </c>
      <c r="L356" s="19"/>
      <c r="M356" s="9"/>
      <c r="N356" s="9"/>
      <c r="O356" s="30">
        <v>1</v>
      </c>
      <c r="P356" s="30"/>
      <c r="Q356" s="30"/>
      <c r="R356" s="30">
        <f t="shared" ref="R356:R376" si="373">O356-SUM(P356:Q356)</f>
        <v>1</v>
      </c>
      <c r="S356" s="30"/>
      <c r="T356" s="52"/>
      <c r="U356" s="52">
        <f t="shared" ref="U356:U375" si="374">K356*R356</f>
        <v>698</v>
      </c>
      <c r="V356" s="19"/>
      <c r="W356" s="30"/>
      <c r="X356" s="53">
        <f t="shared" ref="X356:X376" si="375">$R356*F356</f>
        <v>47554.366593864914</v>
      </c>
      <c r="Y356" s="53">
        <f t="shared" ref="Y356:Y376" si="376">-$R356*G356</f>
        <v>-38043.493275091932</v>
      </c>
      <c r="Z356" s="53">
        <f t="shared" ref="Z356:Z376" si="377">-$R356*H356</f>
        <v>-200</v>
      </c>
      <c r="AA356" s="53"/>
      <c r="AB356" s="53">
        <f t="shared" ref="AB356:AB376" si="378">SUM(X356:AA356)</f>
        <v>9310.8733187729813</v>
      </c>
      <c r="AC356" s="53">
        <f>T356-U356</f>
        <v>-698</v>
      </c>
      <c r="AD356" s="53"/>
      <c r="AE356" s="53">
        <f t="shared" ref="AE356:AE376" si="379">SUM(AB356:AD356)</f>
        <v>8612.8733187729813</v>
      </c>
      <c r="AF356" s="19"/>
      <c r="AG356" s="46"/>
      <c r="AH356" s="19"/>
      <c r="AI356" s="21">
        <v>0</v>
      </c>
      <c r="AJ356" s="27">
        <f>F356</f>
        <v>47554.366593864914</v>
      </c>
      <c r="AK356" s="27">
        <f>G356</f>
        <v>38043.493275091932</v>
      </c>
      <c r="AL356" s="28">
        <f>C370</f>
        <v>256</v>
      </c>
      <c r="AM356" s="27">
        <f>I356</f>
        <v>2000000</v>
      </c>
      <c r="AN356" s="56">
        <f>J356</f>
        <v>0.34899999999999998</v>
      </c>
      <c r="AO356" s="52">
        <f t="shared" ref="AO356:AO376" si="380">AM356*AN356/1000</f>
        <v>698</v>
      </c>
      <c r="AP356" s="19"/>
      <c r="AQ356" s="9"/>
      <c r="AR356" s="9"/>
      <c r="AS356" s="30">
        <v>1</v>
      </c>
      <c r="AT356" s="30"/>
      <c r="AU356" s="30"/>
      <c r="AV356" s="30">
        <f t="shared" ref="AV356:AV376" si="381">AS356-SUM(AT356:AU356)</f>
        <v>1</v>
      </c>
      <c r="AW356" s="30"/>
      <c r="AX356" s="52"/>
      <c r="AY356" s="52">
        <f t="shared" ref="AY356:AY376" si="382">AO356*AV356</f>
        <v>698</v>
      </c>
      <c r="AZ356" s="19"/>
      <c r="BA356" s="30"/>
      <c r="BB356" s="53">
        <f t="shared" ref="BB356:BB376" si="383">$R356*AJ356</f>
        <v>47554.366593864914</v>
      </c>
      <c r="BC356" s="53">
        <f t="shared" ref="BC356:BC376" si="384">-$R356*AK356</f>
        <v>-38043.493275091932</v>
      </c>
      <c r="BD356" s="53">
        <f t="shared" ref="BD356:BD376" si="385">-$R356*AL356</f>
        <v>-256</v>
      </c>
      <c r="BE356" s="53"/>
      <c r="BF356" s="53">
        <f t="shared" ref="BF356:BF376" si="386">SUM(BB356:BE356)</f>
        <v>9254.8733187729813</v>
      </c>
      <c r="BG356" s="53">
        <f>AX356-AY356</f>
        <v>-698</v>
      </c>
      <c r="BH356" s="53"/>
      <c r="BI356" s="53">
        <f t="shared" ref="BI356:BI376" si="387">SUM(BF356:BH356)</f>
        <v>8556.8733187729813</v>
      </c>
    </row>
    <row r="357" spans="1:61" x14ac:dyDescent="0.2">
      <c r="A357" s="45" t="s">
        <v>68</v>
      </c>
      <c r="B357" s="54">
        <v>2000000</v>
      </c>
      <c r="C357" s="19"/>
      <c r="D357" s="19"/>
      <c r="E357" s="55">
        <f t="shared" ref="E357:E376" si="388">E356+1</f>
        <v>1</v>
      </c>
      <c r="F357" s="27"/>
      <c r="G357" s="27"/>
      <c r="H357" s="28"/>
      <c r="I357" s="27">
        <f t="shared" ref="I357:I420" si="389">$B$357</f>
        <v>2000000</v>
      </c>
      <c r="J357" s="56">
        <f t="shared" si="371"/>
        <v>0.443</v>
      </c>
      <c r="K357" s="52">
        <f t="shared" si="372"/>
        <v>886</v>
      </c>
      <c r="L357" s="56"/>
      <c r="M357" s="96">
        <f t="shared" ref="M357:M388" si="390">M272</f>
        <v>3.1319523698602287</v>
      </c>
      <c r="N357" s="9">
        <v>0</v>
      </c>
      <c r="O357" s="30">
        <f>R356</f>
        <v>1</v>
      </c>
      <c r="P357" s="30">
        <f t="shared" ref="P357:P376" si="391">O357*M357/1000</f>
        <v>3.1319523698602287E-3</v>
      </c>
      <c r="Q357" s="30">
        <f t="shared" ref="Q357:Q376" si="392">MIN(N357*O357,O357-P357)</f>
        <v>0</v>
      </c>
      <c r="R357" s="30">
        <f t="shared" si="373"/>
        <v>0.99686804763013981</v>
      </c>
      <c r="S357" s="30"/>
      <c r="T357" s="52">
        <f t="shared" ref="T357:T376" si="393">U356</f>
        <v>698</v>
      </c>
      <c r="U357" s="52">
        <f t="shared" si="374"/>
        <v>883.22509020030384</v>
      </c>
      <c r="V357" s="19"/>
      <c r="W357" s="30"/>
      <c r="X357" s="53">
        <f t="shared" si="375"/>
        <v>0</v>
      </c>
      <c r="Y357" s="53">
        <f t="shared" si="376"/>
        <v>0</v>
      </c>
      <c r="Z357" s="53">
        <f t="shared" si="377"/>
        <v>0</v>
      </c>
      <c r="AA357" s="53">
        <f t="shared" ref="AA357:AA376" si="394">-P357*I357</f>
        <v>-6263.9047397204577</v>
      </c>
      <c r="AB357" s="53">
        <f t="shared" si="378"/>
        <v>-6263.9047397204577</v>
      </c>
      <c r="AC357" s="53">
        <f>-I357*$R356*(J357-J356)/1000</f>
        <v>-188.00000000000006</v>
      </c>
      <c r="AD357" s="53">
        <f>$B$18*SUM(T357,X357:Y357)</f>
        <v>57.303101330692868</v>
      </c>
      <c r="AE357" s="53">
        <f t="shared" si="379"/>
        <v>-6394.601638389765</v>
      </c>
      <c r="AF357" s="19"/>
      <c r="AG357" s="57"/>
      <c r="AH357" s="19"/>
      <c r="AI357" s="55">
        <f t="shared" ref="AI357:AI376" si="395">AI356+1</f>
        <v>1</v>
      </c>
      <c r="AJ357" s="27"/>
      <c r="AK357" s="27"/>
      <c r="AL357" s="28"/>
      <c r="AM357" s="27">
        <f t="shared" ref="AM357:AM376" si="396">I357</f>
        <v>2000000</v>
      </c>
      <c r="AN357" s="56">
        <f t="shared" ref="AN357:AN420" si="397">J357</f>
        <v>0.443</v>
      </c>
      <c r="AO357" s="52">
        <f t="shared" si="380"/>
        <v>886</v>
      </c>
      <c r="AP357" s="56"/>
      <c r="AQ357" s="9">
        <f t="shared" ref="AQ357:AQ388" si="398">AQ17</f>
        <v>2.7204889953174707</v>
      </c>
      <c r="AR357" s="9">
        <f t="shared" ref="AR357:AR376" si="399">N357</f>
        <v>0</v>
      </c>
      <c r="AS357" s="30">
        <f t="shared" ref="AS357:AS376" si="400">AV356</f>
        <v>1</v>
      </c>
      <c r="AT357" s="30">
        <f t="shared" ref="AT357:AT376" si="401">AS357*AQ357/1000</f>
        <v>2.7204889953174709E-3</v>
      </c>
      <c r="AU357" s="30">
        <f t="shared" ref="AU357:AU376" si="402">MIN(AR357*AS357,AS357-AT357)</f>
        <v>0</v>
      </c>
      <c r="AV357" s="30">
        <f t="shared" si="381"/>
        <v>0.99727951100468248</v>
      </c>
      <c r="AW357" s="30"/>
      <c r="AX357" s="52">
        <f t="shared" ref="AX357:AX376" si="403">AY356</f>
        <v>698</v>
      </c>
      <c r="AY357" s="52">
        <f t="shared" si="382"/>
        <v>883.58964675014863</v>
      </c>
      <c r="AZ357" s="19"/>
      <c r="BA357" s="30"/>
      <c r="BB357" s="53">
        <f t="shared" si="383"/>
        <v>0</v>
      </c>
      <c r="BC357" s="53">
        <f t="shared" si="384"/>
        <v>0</v>
      </c>
      <c r="BD357" s="53">
        <f t="shared" si="385"/>
        <v>0</v>
      </c>
      <c r="BE357" s="53">
        <f t="shared" ref="BE357:BE376" si="404">-AT357*AM357</f>
        <v>-5440.9779906349413</v>
      </c>
      <c r="BF357" s="53">
        <f t="shared" si="386"/>
        <v>-5440.9779906349413</v>
      </c>
      <c r="BG357" s="53">
        <f>-AM357*$R356*(AN357-AN356)/1000</f>
        <v>-188.00000000000006</v>
      </c>
      <c r="BH357" s="53">
        <f>$B$18*SUM(AX357,BB357:BC357)</f>
        <v>57.303101330692868</v>
      </c>
      <c r="BI357" s="53">
        <f t="shared" si="387"/>
        <v>-5571.6748893042486</v>
      </c>
    </row>
    <row r="358" spans="1:61" x14ac:dyDescent="0.2">
      <c r="A358" s="34" t="s">
        <v>69</v>
      </c>
      <c r="B358" s="121">
        <f>B273</f>
        <v>8.2096133711594368E-2</v>
      </c>
      <c r="C358" s="19"/>
      <c r="D358" s="19"/>
      <c r="E358" s="55">
        <f t="shared" si="388"/>
        <v>2</v>
      </c>
      <c r="F358" s="27">
        <f>$B$360</f>
        <v>47554.366593864914</v>
      </c>
      <c r="G358" s="27">
        <f>F358*$B$111</f>
        <v>2377.7183296932458</v>
      </c>
      <c r="H358" s="28">
        <f t="shared" ref="H358:H365" si="405">$B$31</f>
        <v>25</v>
      </c>
      <c r="I358" s="27">
        <f t="shared" si="389"/>
        <v>2000000</v>
      </c>
      <c r="J358" s="56">
        <f t="shared" si="371"/>
        <v>0.54100000000000004</v>
      </c>
      <c r="K358" s="52">
        <f t="shared" si="372"/>
        <v>1082</v>
      </c>
      <c r="L358" s="56"/>
      <c r="M358" s="96">
        <f t="shared" si="390"/>
        <v>3.441094364167725</v>
      </c>
      <c r="N358" s="9">
        <v>0</v>
      </c>
      <c r="O358" s="30">
        <f t="shared" ref="O358:O421" si="406">R357</f>
        <v>0.99686804763013981</v>
      </c>
      <c r="P358" s="30">
        <f t="shared" si="391"/>
        <v>3.4303170205189572E-3</v>
      </c>
      <c r="Q358" s="30">
        <f t="shared" si="392"/>
        <v>0</v>
      </c>
      <c r="R358" s="30">
        <f t="shared" si="373"/>
        <v>0.99343773060962082</v>
      </c>
      <c r="S358" s="30"/>
      <c r="T358" s="52">
        <f t="shared" si="393"/>
        <v>883.22509020030384</v>
      </c>
      <c r="U358" s="52">
        <f t="shared" si="374"/>
        <v>1074.8996245196097</v>
      </c>
      <c r="V358" s="19"/>
      <c r="W358" s="30"/>
      <c r="X358" s="53">
        <f t="shared" si="375"/>
        <v>47242.302029587125</v>
      </c>
      <c r="Y358" s="53">
        <f t="shared" si="376"/>
        <v>-2362.1151014793563</v>
      </c>
      <c r="Z358" s="53">
        <f t="shared" si="377"/>
        <v>-24.83594326524052</v>
      </c>
      <c r="AA358" s="53">
        <f t="shared" si="394"/>
        <v>-6860.6340410379144</v>
      </c>
      <c r="AB358" s="53">
        <f t="shared" si="378"/>
        <v>37994.716943804611</v>
      </c>
      <c r="AC358" s="53">
        <f t="shared" ref="AC358:AC376" si="407">-I358*($R357*J358-$R356*J357)/1000</f>
        <v>-192.61122753581128</v>
      </c>
      <c r="AD358" s="53">
        <f t="shared" ref="AD358:AD421" si="408">$B$18*SUM(T358,X358:Y358)</f>
        <v>3756.9991921538044</v>
      </c>
      <c r="AE358" s="53">
        <f t="shared" si="379"/>
        <v>41559.104908422603</v>
      </c>
      <c r="AF358" s="19"/>
      <c r="AG358" s="57"/>
      <c r="AH358" s="19"/>
      <c r="AI358" s="55">
        <f t="shared" si="395"/>
        <v>2</v>
      </c>
      <c r="AJ358" s="27">
        <f t="shared" ref="AJ358:AJ376" si="409">F358</f>
        <v>47554.366593864914</v>
      </c>
      <c r="AK358" s="27">
        <f t="shared" ref="AK358:AK376" si="410">G358</f>
        <v>2377.7183296932458</v>
      </c>
      <c r="AL358" s="28">
        <f t="shared" ref="AL358:AL376" si="411">$C$31</f>
        <v>25</v>
      </c>
      <c r="AM358" s="27">
        <f t="shared" si="396"/>
        <v>2000000</v>
      </c>
      <c r="AN358" s="56">
        <f t="shared" si="397"/>
        <v>0.54100000000000004</v>
      </c>
      <c r="AO358" s="52">
        <f t="shared" si="380"/>
        <v>1082</v>
      </c>
      <c r="AP358" s="56"/>
      <c r="AQ358" s="9">
        <f t="shared" si="398"/>
        <v>2.9890171509808252</v>
      </c>
      <c r="AR358" s="9">
        <f t="shared" si="399"/>
        <v>0</v>
      </c>
      <c r="AS358" s="30">
        <f t="shared" si="400"/>
        <v>0.99727951100468248</v>
      </c>
      <c r="AT358" s="30">
        <f t="shared" si="401"/>
        <v>2.9808855627147667E-3</v>
      </c>
      <c r="AU358" s="30">
        <f t="shared" si="402"/>
        <v>0</v>
      </c>
      <c r="AV358" s="30">
        <f t="shared" si="381"/>
        <v>0.99429862544196768</v>
      </c>
      <c r="AW358" s="30"/>
      <c r="AX358" s="52">
        <f t="shared" si="403"/>
        <v>883.58964675014863</v>
      </c>
      <c r="AY358" s="52">
        <f t="shared" si="382"/>
        <v>1075.8311127282091</v>
      </c>
      <c r="AZ358" s="19"/>
      <c r="BA358" s="30"/>
      <c r="BB358" s="53">
        <f t="shared" si="383"/>
        <v>47242.302029587125</v>
      </c>
      <c r="BC358" s="53">
        <f t="shared" si="384"/>
        <v>-2362.1151014793563</v>
      </c>
      <c r="BD358" s="53">
        <f t="shared" si="385"/>
        <v>-24.83594326524052</v>
      </c>
      <c r="BE358" s="53">
        <f t="shared" si="404"/>
        <v>-5961.7711254295336</v>
      </c>
      <c r="BF358" s="53">
        <f t="shared" si="386"/>
        <v>38893.579859412988</v>
      </c>
      <c r="BG358" s="53">
        <f t="shared" ref="BG358:BG376" si="412">-AM358*($R357*AN358-$R356*AN357)/1000</f>
        <v>-192.61122753581128</v>
      </c>
      <c r="BH358" s="53">
        <f t="shared" ref="BH358:BH421" si="413">$B$18*SUM(AX358,BB358:BC358)</f>
        <v>3757.0291208370659</v>
      </c>
      <c r="BI358" s="53">
        <f t="shared" si="387"/>
        <v>42457.997752714247</v>
      </c>
    </row>
    <row r="359" spans="1:61" x14ac:dyDescent="0.2">
      <c r="A359" s="34" t="s">
        <v>70</v>
      </c>
      <c r="B359" s="58">
        <f>B274</f>
        <v>3.2096133711594366E-2</v>
      </c>
      <c r="C359" s="19"/>
      <c r="D359" s="19"/>
      <c r="E359" s="55">
        <f t="shared" si="388"/>
        <v>3</v>
      </c>
      <c r="F359" s="27">
        <f t="shared" ref="F359:F422" si="414">$B$360</f>
        <v>47554.366593864914</v>
      </c>
      <c r="G359" s="27">
        <f t="shared" ref="G359:G422" si="415">F359*$B$111</f>
        <v>2377.7183296932458</v>
      </c>
      <c r="H359" s="28">
        <f t="shared" si="405"/>
        <v>25</v>
      </c>
      <c r="I359" s="27">
        <f t="shared" si="389"/>
        <v>2000000</v>
      </c>
      <c r="J359" s="56">
        <f t="shared" si="371"/>
        <v>0.64200000000000002</v>
      </c>
      <c r="K359" s="52">
        <f t="shared" si="372"/>
        <v>1284</v>
      </c>
      <c r="L359" s="56"/>
      <c r="M359" s="96">
        <f t="shared" si="390"/>
        <v>3.783235753468869</v>
      </c>
      <c r="N359" s="9">
        <v>0</v>
      </c>
      <c r="O359" s="30">
        <f t="shared" si="406"/>
        <v>0.99343773060962082</v>
      </c>
      <c r="P359" s="30">
        <f t="shared" si="391"/>
        <v>3.7584091412872921E-3</v>
      </c>
      <c r="Q359" s="30">
        <f t="shared" si="392"/>
        <v>0</v>
      </c>
      <c r="R359" s="30">
        <f t="shared" si="373"/>
        <v>0.98967932146833348</v>
      </c>
      <c r="S359" s="30"/>
      <c r="T359" s="52">
        <f t="shared" si="393"/>
        <v>1074.8996245196097</v>
      </c>
      <c r="U359" s="52">
        <f t="shared" si="374"/>
        <v>1270.7482487653401</v>
      </c>
      <c r="V359" s="19"/>
      <c r="W359" s="30"/>
      <c r="X359" s="53">
        <f t="shared" si="375"/>
        <v>47063.573263472616</v>
      </c>
      <c r="Y359" s="53">
        <f t="shared" si="376"/>
        <v>-2353.1786631736309</v>
      </c>
      <c r="Z359" s="53">
        <f t="shared" si="377"/>
        <v>-24.741983036708337</v>
      </c>
      <c r="AA359" s="53">
        <f t="shared" si="394"/>
        <v>-7516.8182825745844</v>
      </c>
      <c r="AB359" s="53">
        <f t="shared" si="378"/>
        <v>37168.834334687694</v>
      </c>
      <c r="AC359" s="53">
        <f t="shared" si="407"/>
        <v>-196.96281856694185</v>
      </c>
      <c r="AD359" s="53">
        <f t="shared" si="408"/>
        <v>3758.7956367053966</v>
      </c>
      <c r="AE359" s="53">
        <f t="shared" si="379"/>
        <v>40730.66715282615</v>
      </c>
      <c r="AF359" s="19"/>
      <c r="AG359" s="46"/>
      <c r="AH359" s="19"/>
      <c r="AI359" s="55">
        <f t="shared" si="395"/>
        <v>3</v>
      </c>
      <c r="AJ359" s="27">
        <f t="shared" si="409"/>
        <v>47554.366593864914</v>
      </c>
      <c r="AK359" s="27">
        <f t="shared" si="410"/>
        <v>2377.7183296932458</v>
      </c>
      <c r="AL359" s="28">
        <f t="shared" si="411"/>
        <v>25</v>
      </c>
      <c r="AM359" s="27">
        <f t="shared" si="396"/>
        <v>2000000</v>
      </c>
      <c r="AN359" s="56">
        <f t="shared" si="397"/>
        <v>0.64200000000000002</v>
      </c>
      <c r="AO359" s="52">
        <f t="shared" si="380"/>
        <v>1284</v>
      </c>
      <c r="AP359" s="56"/>
      <c r="AQ359" s="9">
        <f t="shared" si="398"/>
        <v>3.2862093731211424</v>
      </c>
      <c r="AR359" s="9">
        <f t="shared" si="399"/>
        <v>0</v>
      </c>
      <c r="AS359" s="30">
        <f t="shared" si="400"/>
        <v>0.99429862544196768</v>
      </c>
      <c r="AT359" s="30">
        <f t="shared" si="401"/>
        <v>3.2674734626088621E-3</v>
      </c>
      <c r="AU359" s="30">
        <f t="shared" si="402"/>
        <v>0</v>
      </c>
      <c r="AV359" s="30">
        <f t="shared" si="381"/>
        <v>0.99103115197935876</v>
      </c>
      <c r="AW359" s="30"/>
      <c r="AX359" s="52">
        <f t="shared" si="403"/>
        <v>1075.8311127282091</v>
      </c>
      <c r="AY359" s="52">
        <f t="shared" si="382"/>
        <v>1272.4839991414967</v>
      </c>
      <c r="AZ359" s="19"/>
      <c r="BA359" s="30"/>
      <c r="BB359" s="53">
        <f t="shared" si="383"/>
        <v>47063.573263472616</v>
      </c>
      <c r="BC359" s="53">
        <f t="shared" si="384"/>
        <v>-2353.1786631736309</v>
      </c>
      <c r="BD359" s="53">
        <f t="shared" si="385"/>
        <v>-24.741983036708337</v>
      </c>
      <c r="BE359" s="53">
        <f t="shared" si="404"/>
        <v>-6534.9469252177241</v>
      </c>
      <c r="BF359" s="53">
        <f t="shared" si="386"/>
        <v>38150.705692044554</v>
      </c>
      <c r="BG359" s="53">
        <f t="shared" si="412"/>
        <v>-196.96281856694185</v>
      </c>
      <c r="BH359" s="53">
        <f t="shared" si="413"/>
        <v>3758.8721082859206</v>
      </c>
      <c r="BI359" s="53">
        <f t="shared" si="387"/>
        <v>41712.614981763531</v>
      </c>
    </row>
    <row r="360" spans="1:61" x14ac:dyDescent="0.2">
      <c r="A360" s="45" t="s">
        <v>71</v>
      </c>
      <c r="B360" s="97">
        <v>47554.366593864914</v>
      </c>
      <c r="C360" s="19"/>
      <c r="D360" s="36"/>
      <c r="E360" s="55">
        <f t="shared" si="388"/>
        <v>4</v>
      </c>
      <c r="F360" s="27">
        <f t="shared" si="414"/>
        <v>47554.366593864914</v>
      </c>
      <c r="G360" s="27">
        <f t="shared" si="415"/>
        <v>2377.7183296932458</v>
      </c>
      <c r="H360" s="28">
        <f t="shared" si="405"/>
        <v>25</v>
      </c>
      <c r="I360" s="27">
        <f t="shared" si="389"/>
        <v>2000000</v>
      </c>
      <c r="J360" s="56">
        <f t="shared" si="371"/>
        <v>0.747</v>
      </c>
      <c r="K360" s="52">
        <f t="shared" si="372"/>
        <v>1494</v>
      </c>
      <c r="L360" s="56"/>
      <c r="M360" s="96">
        <f t="shared" si="390"/>
        <v>4.1592141081829732</v>
      </c>
      <c r="N360" s="9">
        <v>0</v>
      </c>
      <c r="O360" s="30">
        <f t="shared" si="406"/>
        <v>0.98967932146833348</v>
      </c>
      <c r="P360" s="30">
        <f t="shared" si="391"/>
        <v>4.116288196428044E-3</v>
      </c>
      <c r="Q360" s="30">
        <f t="shared" si="392"/>
        <v>0</v>
      </c>
      <c r="R360" s="30">
        <f t="shared" si="373"/>
        <v>0.98556303327190542</v>
      </c>
      <c r="S360" s="30"/>
      <c r="T360" s="52">
        <f t="shared" si="393"/>
        <v>1270.7482487653401</v>
      </c>
      <c r="U360" s="52">
        <f t="shared" si="374"/>
        <v>1472.4311717082267</v>
      </c>
      <c r="V360" s="19"/>
      <c r="W360" s="30"/>
      <c r="X360" s="53">
        <f t="shared" si="375"/>
        <v>46867.825785573674</v>
      </c>
      <c r="Y360" s="53">
        <f t="shared" si="376"/>
        <v>-2343.3912892786839</v>
      </c>
      <c r="Z360" s="53">
        <f t="shared" si="377"/>
        <v>-24.639075831797637</v>
      </c>
      <c r="AA360" s="53">
        <f t="shared" si="394"/>
        <v>-8232.5763928560882</v>
      </c>
      <c r="AB360" s="53">
        <f t="shared" si="378"/>
        <v>36267.219027607105</v>
      </c>
      <c r="AC360" s="53">
        <f t="shared" si="407"/>
        <v>-203.00686017093716</v>
      </c>
      <c r="AD360" s="53">
        <f t="shared" si="408"/>
        <v>3759.6074459853721</v>
      </c>
      <c r="AE360" s="53">
        <f t="shared" si="379"/>
        <v>39823.81961342154</v>
      </c>
      <c r="AF360" s="19"/>
      <c r="AG360" s="46"/>
      <c r="AH360" s="19"/>
      <c r="AI360" s="55">
        <f t="shared" si="395"/>
        <v>4</v>
      </c>
      <c r="AJ360" s="27">
        <f t="shared" si="409"/>
        <v>47554.366593864914</v>
      </c>
      <c r="AK360" s="27">
        <f t="shared" si="410"/>
        <v>2377.7183296932458</v>
      </c>
      <c r="AL360" s="28">
        <f t="shared" si="411"/>
        <v>25</v>
      </c>
      <c r="AM360" s="27">
        <f t="shared" si="396"/>
        <v>2000000</v>
      </c>
      <c r="AN360" s="56">
        <f t="shared" si="397"/>
        <v>0.747</v>
      </c>
      <c r="AO360" s="52">
        <f t="shared" si="380"/>
        <v>1494</v>
      </c>
      <c r="AP360" s="56"/>
      <c r="AQ360" s="9">
        <f t="shared" si="398"/>
        <v>3.6127931955063262</v>
      </c>
      <c r="AR360" s="9">
        <f t="shared" si="399"/>
        <v>0</v>
      </c>
      <c r="AS360" s="30">
        <f t="shared" si="400"/>
        <v>0.99103115197935876</v>
      </c>
      <c r="AT360" s="30">
        <f t="shared" si="401"/>
        <v>3.5803906024058228E-3</v>
      </c>
      <c r="AU360" s="30">
        <f t="shared" si="402"/>
        <v>0</v>
      </c>
      <c r="AV360" s="30">
        <f t="shared" si="381"/>
        <v>0.98745076137695298</v>
      </c>
      <c r="AW360" s="30"/>
      <c r="AX360" s="52">
        <f t="shared" si="403"/>
        <v>1272.4839991414967</v>
      </c>
      <c r="AY360" s="52">
        <f t="shared" si="382"/>
        <v>1475.2514374971677</v>
      </c>
      <c r="AZ360" s="19"/>
      <c r="BA360" s="30"/>
      <c r="BB360" s="53">
        <f t="shared" si="383"/>
        <v>46867.825785573674</v>
      </c>
      <c r="BC360" s="53">
        <f t="shared" si="384"/>
        <v>-2343.3912892786839</v>
      </c>
      <c r="BD360" s="53">
        <f t="shared" si="385"/>
        <v>-24.639075831797637</v>
      </c>
      <c r="BE360" s="53">
        <f t="shared" si="404"/>
        <v>-7160.7812048116457</v>
      </c>
      <c r="BF360" s="53">
        <f t="shared" si="386"/>
        <v>37339.014215651543</v>
      </c>
      <c r="BG360" s="53">
        <f t="shared" si="412"/>
        <v>-203.00686017093716</v>
      </c>
      <c r="BH360" s="53">
        <f t="shared" si="413"/>
        <v>3759.7499443803431</v>
      </c>
      <c r="BI360" s="53">
        <f t="shared" si="387"/>
        <v>40895.757299860954</v>
      </c>
    </row>
    <row r="361" spans="1:61" x14ac:dyDescent="0.2">
      <c r="A361" s="19"/>
      <c r="B361" s="19"/>
      <c r="C361" s="19"/>
      <c r="D361" s="21"/>
      <c r="E361" s="55">
        <f t="shared" si="388"/>
        <v>5</v>
      </c>
      <c r="F361" s="27">
        <f t="shared" si="414"/>
        <v>47554.366593864914</v>
      </c>
      <c r="G361" s="27">
        <f t="shared" si="415"/>
        <v>2377.7183296932458</v>
      </c>
      <c r="H361" s="28">
        <f t="shared" si="405"/>
        <v>25</v>
      </c>
      <c r="I361" s="27">
        <f t="shared" si="389"/>
        <v>2000000</v>
      </c>
      <c r="J361" s="56">
        <f t="shared" si="371"/>
        <v>0.85599999999999998</v>
      </c>
      <c r="K361" s="52">
        <f t="shared" si="372"/>
        <v>1712</v>
      </c>
      <c r="L361" s="56"/>
      <c r="M361" s="96">
        <f t="shared" si="390"/>
        <v>4.5732759569250323</v>
      </c>
      <c r="N361" s="9">
        <v>0</v>
      </c>
      <c r="O361" s="30">
        <f t="shared" si="406"/>
        <v>0.98556303327190542</v>
      </c>
      <c r="P361" s="30">
        <f t="shared" si="391"/>
        <v>4.5072517240965105E-3</v>
      </c>
      <c r="Q361" s="30">
        <f t="shared" si="392"/>
        <v>0</v>
      </c>
      <c r="R361" s="30">
        <f t="shared" si="373"/>
        <v>0.98105578154780892</v>
      </c>
      <c r="S361" s="30"/>
      <c r="T361" s="52">
        <f t="shared" si="393"/>
        <v>1472.4311717082267</v>
      </c>
      <c r="U361" s="52">
        <f t="shared" si="374"/>
        <v>1679.5674980098488</v>
      </c>
      <c r="V361" s="19"/>
      <c r="W361" s="30"/>
      <c r="X361" s="53">
        <f t="shared" si="375"/>
        <v>46653.486284755156</v>
      </c>
      <c r="Y361" s="53">
        <f t="shared" si="376"/>
        <v>-2332.6743142377582</v>
      </c>
      <c r="Z361" s="53">
        <f t="shared" si="377"/>
        <v>-24.526394538695222</v>
      </c>
      <c r="AA361" s="53">
        <f t="shared" si="394"/>
        <v>-9014.5034481930215</v>
      </c>
      <c r="AB361" s="53">
        <f t="shared" si="378"/>
        <v>35281.782127785678</v>
      </c>
      <c r="AC361" s="53">
        <f t="shared" si="407"/>
        <v>-208.70300668781172</v>
      </c>
      <c r="AD361" s="53">
        <f t="shared" si="408"/>
        <v>3759.4482120917064</v>
      </c>
      <c r="AE361" s="53">
        <f t="shared" si="379"/>
        <v>38832.527333189573</v>
      </c>
      <c r="AF361" s="19"/>
      <c r="AG361" s="46"/>
      <c r="AH361" s="19"/>
      <c r="AI361" s="55">
        <f t="shared" si="395"/>
        <v>5</v>
      </c>
      <c r="AJ361" s="27">
        <f t="shared" si="409"/>
        <v>47554.366593864914</v>
      </c>
      <c r="AK361" s="27">
        <f t="shared" si="410"/>
        <v>2377.7183296932458</v>
      </c>
      <c r="AL361" s="28">
        <f t="shared" si="411"/>
        <v>25</v>
      </c>
      <c r="AM361" s="27">
        <f t="shared" si="396"/>
        <v>2000000</v>
      </c>
      <c r="AN361" s="56">
        <f t="shared" si="397"/>
        <v>0.85599999999999998</v>
      </c>
      <c r="AO361" s="52">
        <f t="shared" si="380"/>
        <v>1712</v>
      </c>
      <c r="AP361" s="56"/>
      <c r="AQ361" s="9">
        <f t="shared" si="398"/>
        <v>3.9724572548080483</v>
      </c>
      <c r="AR361" s="9">
        <f t="shared" si="399"/>
        <v>0</v>
      </c>
      <c r="AS361" s="30">
        <f t="shared" si="400"/>
        <v>0.98745076137695298</v>
      </c>
      <c r="AT361" s="30">
        <f t="shared" si="401"/>
        <v>3.9226059407976074E-3</v>
      </c>
      <c r="AU361" s="30">
        <f t="shared" si="402"/>
        <v>0</v>
      </c>
      <c r="AV361" s="30">
        <f t="shared" si="381"/>
        <v>0.98352815543615535</v>
      </c>
      <c r="AW361" s="30"/>
      <c r="AX361" s="52">
        <f t="shared" si="403"/>
        <v>1475.2514374971677</v>
      </c>
      <c r="AY361" s="52">
        <f t="shared" si="382"/>
        <v>1683.800202106698</v>
      </c>
      <c r="AZ361" s="19"/>
      <c r="BA361" s="30"/>
      <c r="BB361" s="53">
        <f t="shared" si="383"/>
        <v>46653.486284755156</v>
      </c>
      <c r="BC361" s="53">
        <f t="shared" si="384"/>
        <v>-2332.6743142377582</v>
      </c>
      <c r="BD361" s="53">
        <f t="shared" si="385"/>
        <v>-24.526394538695222</v>
      </c>
      <c r="BE361" s="53">
        <f t="shared" si="404"/>
        <v>-7845.2118815952144</v>
      </c>
      <c r="BF361" s="53">
        <f t="shared" si="386"/>
        <v>36451.073694383485</v>
      </c>
      <c r="BG361" s="53">
        <f t="shared" si="412"/>
        <v>-208.70300668781172</v>
      </c>
      <c r="BH361" s="53">
        <f t="shared" si="413"/>
        <v>3759.6797450090176</v>
      </c>
      <c r="BI361" s="53">
        <f t="shared" si="387"/>
        <v>40002.050432704687</v>
      </c>
    </row>
    <row r="362" spans="1:61" x14ac:dyDescent="0.2">
      <c r="A362" s="19"/>
      <c r="B362" s="19"/>
      <c r="C362" s="19"/>
      <c r="D362" s="21"/>
      <c r="E362" s="55">
        <f t="shared" si="388"/>
        <v>6</v>
      </c>
      <c r="F362" s="27">
        <f t="shared" si="414"/>
        <v>47554.366593864914</v>
      </c>
      <c r="G362" s="27">
        <f t="shared" si="415"/>
        <v>2377.7183296932458</v>
      </c>
      <c r="H362" s="28">
        <f t="shared" si="405"/>
        <v>25</v>
      </c>
      <c r="I362" s="27">
        <f t="shared" si="389"/>
        <v>2000000</v>
      </c>
      <c r="J362" s="56">
        <f t="shared" si="371"/>
        <v>0.96899999999999997</v>
      </c>
      <c r="K362" s="52">
        <f t="shared" si="372"/>
        <v>1938</v>
      </c>
      <c r="L362" s="56"/>
      <c r="M362" s="96">
        <f t="shared" si="390"/>
        <v>5.0352548648284623</v>
      </c>
      <c r="N362" s="9">
        <v>0</v>
      </c>
      <c r="O362" s="30">
        <f t="shared" si="406"/>
        <v>0.98105578154780892</v>
      </c>
      <c r="P362" s="30">
        <f t="shared" si="391"/>
        <v>4.939865896706694E-3</v>
      </c>
      <c r="Q362" s="30">
        <f t="shared" si="392"/>
        <v>0</v>
      </c>
      <c r="R362" s="30">
        <f t="shared" si="373"/>
        <v>0.97611591565110223</v>
      </c>
      <c r="S362" s="30"/>
      <c r="T362" s="52">
        <f t="shared" si="393"/>
        <v>1679.5674980098488</v>
      </c>
      <c r="U362" s="52">
        <f t="shared" si="374"/>
        <v>1891.7126445318361</v>
      </c>
      <c r="V362" s="19"/>
      <c r="W362" s="30"/>
      <c r="X362" s="53">
        <f t="shared" si="375"/>
        <v>46418.57409097864</v>
      </c>
      <c r="Y362" s="53">
        <f t="shared" si="376"/>
        <v>-2320.9287045489318</v>
      </c>
      <c r="Z362" s="53">
        <f t="shared" si="377"/>
        <v>-24.402897891277554</v>
      </c>
      <c r="AA362" s="53">
        <f t="shared" si="394"/>
        <v>-9879.731793413388</v>
      </c>
      <c r="AB362" s="53">
        <f t="shared" si="378"/>
        <v>34193.510695125042</v>
      </c>
      <c r="AC362" s="53">
        <f t="shared" si="407"/>
        <v>-214.0021916781516</v>
      </c>
      <c r="AD362" s="53">
        <f t="shared" si="408"/>
        <v>3758.1321899050704</v>
      </c>
      <c r="AE362" s="53">
        <f t="shared" si="379"/>
        <v>37737.640693351954</v>
      </c>
      <c r="AF362" s="19"/>
      <c r="AG362" s="46"/>
      <c r="AH362" s="19"/>
      <c r="AI362" s="55">
        <f t="shared" si="395"/>
        <v>6</v>
      </c>
      <c r="AJ362" s="27">
        <f t="shared" si="409"/>
        <v>47554.366593864914</v>
      </c>
      <c r="AK362" s="27">
        <f t="shared" si="410"/>
        <v>2377.7183296932458</v>
      </c>
      <c r="AL362" s="28">
        <f t="shared" si="411"/>
        <v>25</v>
      </c>
      <c r="AM362" s="27">
        <f t="shared" si="396"/>
        <v>2000000</v>
      </c>
      <c r="AN362" s="56">
        <f t="shared" si="397"/>
        <v>0.96899999999999997</v>
      </c>
      <c r="AO362" s="52">
        <f t="shared" si="380"/>
        <v>1938</v>
      </c>
      <c r="AP362" s="56"/>
      <c r="AQ362" s="9">
        <f t="shared" si="398"/>
        <v>4.3737432217067571</v>
      </c>
      <c r="AR362" s="9">
        <f t="shared" si="399"/>
        <v>0</v>
      </c>
      <c r="AS362" s="30">
        <f t="shared" si="400"/>
        <v>0.98352815543615535</v>
      </c>
      <c r="AT362" s="30">
        <f t="shared" si="401"/>
        <v>4.3016996031966341E-3</v>
      </c>
      <c r="AU362" s="30">
        <f t="shared" si="402"/>
        <v>0</v>
      </c>
      <c r="AV362" s="30">
        <f t="shared" si="381"/>
        <v>0.97922645583295875</v>
      </c>
      <c r="AW362" s="30"/>
      <c r="AX362" s="52">
        <f t="shared" si="403"/>
        <v>1683.800202106698</v>
      </c>
      <c r="AY362" s="52">
        <f t="shared" si="382"/>
        <v>1897.740871404274</v>
      </c>
      <c r="AZ362" s="19"/>
      <c r="BA362" s="30"/>
      <c r="BB362" s="53">
        <f t="shared" si="383"/>
        <v>46418.57409097864</v>
      </c>
      <c r="BC362" s="53">
        <f t="shared" si="384"/>
        <v>-2320.9287045489318</v>
      </c>
      <c r="BD362" s="53">
        <f t="shared" si="385"/>
        <v>-24.402897891277554</v>
      </c>
      <c r="BE362" s="53">
        <f t="shared" si="404"/>
        <v>-8603.3992063932674</v>
      </c>
      <c r="BF362" s="53">
        <f t="shared" si="386"/>
        <v>35469.843282145164</v>
      </c>
      <c r="BG362" s="53">
        <f t="shared" si="412"/>
        <v>-214.0021916781516</v>
      </c>
      <c r="BH362" s="53">
        <f t="shared" si="413"/>
        <v>3758.4796785465669</v>
      </c>
      <c r="BI362" s="53">
        <f t="shared" si="387"/>
        <v>39014.320769013575</v>
      </c>
    </row>
    <row r="363" spans="1:61" x14ac:dyDescent="0.2">
      <c r="A363" s="220" t="s">
        <v>72</v>
      </c>
      <c r="B363" s="220"/>
      <c r="C363" s="59"/>
      <c r="D363" s="21"/>
      <c r="E363" s="55">
        <f t="shared" si="388"/>
        <v>7</v>
      </c>
      <c r="F363" s="27">
        <f t="shared" si="414"/>
        <v>47554.366593864914</v>
      </c>
      <c r="G363" s="27">
        <f t="shared" si="415"/>
        <v>2377.7183296932458</v>
      </c>
      <c r="H363" s="28">
        <f t="shared" si="405"/>
        <v>25</v>
      </c>
      <c r="I363" s="27">
        <f t="shared" si="389"/>
        <v>2000000</v>
      </c>
      <c r="J363" s="56">
        <f t="shared" si="371"/>
        <v>1.085</v>
      </c>
      <c r="K363" s="52">
        <f t="shared" si="372"/>
        <v>2170</v>
      </c>
      <c r="L363" s="56"/>
      <c r="M363" s="96">
        <f t="shared" si="390"/>
        <v>5.5481792079796692</v>
      </c>
      <c r="N363" s="9">
        <v>0</v>
      </c>
      <c r="O363" s="30">
        <f t="shared" si="406"/>
        <v>0.97611591565110223</v>
      </c>
      <c r="P363" s="30">
        <f t="shared" si="391"/>
        <v>5.4156660277934823E-3</v>
      </c>
      <c r="Q363" s="30">
        <f t="shared" si="392"/>
        <v>0</v>
      </c>
      <c r="R363" s="30">
        <f t="shared" si="373"/>
        <v>0.9707002496233087</v>
      </c>
      <c r="S363" s="30"/>
      <c r="T363" s="52">
        <f t="shared" si="393"/>
        <v>1891.7126445318361</v>
      </c>
      <c r="U363" s="52">
        <f t="shared" si="374"/>
        <v>2106.4195416825801</v>
      </c>
      <c r="V363" s="19"/>
      <c r="W363" s="30"/>
      <c r="X363" s="53">
        <f t="shared" si="375"/>
        <v>46161.035523343002</v>
      </c>
      <c r="Y363" s="53">
        <f t="shared" si="376"/>
        <v>-2308.0517761671504</v>
      </c>
      <c r="Z363" s="53">
        <f t="shared" si="377"/>
        <v>-24.267506240582719</v>
      </c>
      <c r="AA363" s="53">
        <f t="shared" si="394"/>
        <v>-10831.332055586965</v>
      </c>
      <c r="AB363" s="53">
        <f t="shared" si="378"/>
        <v>32997.384185348303</v>
      </c>
      <c r="AC363" s="53">
        <f t="shared" si="407"/>
        <v>-216.88543232323809</v>
      </c>
      <c r="AD363" s="53">
        <f t="shared" si="408"/>
        <v>3755.4627115699227</v>
      </c>
      <c r="AE363" s="53">
        <f t="shared" si="379"/>
        <v>36535.961464594991</v>
      </c>
      <c r="AF363" s="19"/>
      <c r="AG363" s="46"/>
      <c r="AH363" s="19"/>
      <c r="AI363" s="55">
        <f t="shared" si="395"/>
        <v>7</v>
      </c>
      <c r="AJ363" s="27">
        <f t="shared" si="409"/>
        <v>47554.366593864914</v>
      </c>
      <c r="AK363" s="27">
        <f t="shared" si="410"/>
        <v>2377.7183296932458</v>
      </c>
      <c r="AL363" s="28">
        <f t="shared" si="411"/>
        <v>25</v>
      </c>
      <c r="AM363" s="27">
        <f t="shared" si="396"/>
        <v>2000000</v>
      </c>
      <c r="AN363" s="56">
        <f t="shared" si="397"/>
        <v>1.085</v>
      </c>
      <c r="AO363" s="52">
        <f t="shared" si="380"/>
        <v>2170</v>
      </c>
      <c r="AP363" s="56"/>
      <c r="AQ363" s="9">
        <f t="shared" si="398"/>
        <v>4.8192816163521313</v>
      </c>
      <c r="AR363" s="9">
        <f t="shared" si="399"/>
        <v>0</v>
      </c>
      <c r="AS363" s="30">
        <f t="shared" si="400"/>
        <v>0.97922645583295875</v>
      </c>
      <c r="AT363" s="30">
        <f t="shared" si="401"/>
        <v>4.7191680568414301E-3</v>
      </c>
      <c r="AU363" s="30">
        <f t="shared" si="402"/>
        <v>0</v>
      </c>
      <c r="AV363" s="30">
        <f t="shared" si="381"/>
        <v>0.97450728777611728</v>
      </c>
      <c r="AW363" s="30"/>
      <c r="AX363" s="52">
        <f t="shared" si="403"/>
        <v>1897.740871404274</v>
      </c>
      <c r="AY363" s="52">
        <f t="shared" si="382"/>
        <v>2114.6808144741744</v>
      </c>
      <c r="AZ363" s="19"/>
      <c r="BA363" s="30"/>
      <c r="BB363" s="53">
        <f t="shared" si="383"/>
        <v>46161.035523343002</v>
      </c>
      <c r="BC363" s="53">
        <f t="shared" si="384"/>
        <v>-2308.0517761671504</v>
      </c>
      <c r="BD363" s="53">
        <f t="shared" si="385"/>
        <v>-24.267506240582719</v>
      </c>
      <c r="BE363" s="53">
        <f t="shared" si="404"/>
        <v>-9438.3361136828607</v>
      </c>
      <c r="BF363" s="53">
        <f t="shared" si="386"/>
        <v>34390.380127252407</v>
      </c>
      <c r="BG363" s="53">
        <f t="shared" si="412"/>
        <v>-216.88543232323809</v>
      </c>
      <c r="BH363" s="53">
        <f t="shared" si="413"/>
        <v>3755.9576056892865</v>
      </c>
      <c r="BI363" s="53">
        <f t="shared" si="387"/>
        <v>37929.452300618454</v>
      </c>
    </row>
    <row r="364" spans="1:61" x14ac:dyDescent="0.2">
      <c r="A364" s="37" t="s">
        <v>8</v>
      </c>
      <c r="B364" s="37" t="s">
        <v>73</v>
      </c>
      <c r="C364" s="59"/>
      <c r="D364" s="21"/>
      <c r="E364" s="55">
        <f t="shared" si="388"/>
        <v>8</v>
      </c>
      <c r="F364" s="27">
        <f t="shared" si="414"/>
        <v>47554.366593864914</v>
      </c>
      <c r="G364" s="27">
        <f t="shared" si="415"/>
        <v>2377.7183296932458</v>
      </c>
      <c r="H364" s="28">
        <f t="shared" si="405"/>
        <v>25</v>
      </c>
      <c r="I364" s="27">
        <f t="shared" si="389"/>
        <v>2000000</v>
      </c>
      <c r="J364" s="56">
        <f t="shared" si="371"/>
        <v>1.206</v>
      </c>
      <c r="K364" s="52">
        <f t="shared" si="372"/>
        <v>2412</v>
      </c>
      <c r="L364" s="56"/>
      <c r="M364" s="96">
        <f t="shared" si="390"/>
        <v>6.1076584218043202</v>
      </c>
      <c r="N364" s="9">
        <v>0</v>
      </c>
      <c r="O364" s="30">
        <f t="shared" si="406"/>
        <v>0.9707002496233087</v>
      </c>
      <c r="P364" s="30">
        <f t="shared" si="391"/>
        <v>5.9287055546593578E-3</v>
      </c>
      <c r="Q364" s="30">
        <f t="shared" si="392"/>
        <v>0</v>
      </c>
      <c r="R364" s="30">
        <f t="shared" si="373"/>
        <v>0.96477154406864929</v>
      </c>
      <c r="S364" s="30"/>
      <c r="T364" s="52">
        <f t="shared" si="393"/>
        <v>2106.4195416825801</v>
      </c>
      <c r="U364" s="52">
        <f t="shared" si="374"/>
        <v>2327.0289642935822</v>
      </c>
      <c r="V364" s="19"/>
      <c r="W364" s="30"/>
      <c r="X364" s="53">
        <f t="shared" si="375"/>
        <v>45879.099685969646</v>
      </c>
      <c r="Y364" s="53">
        <f t="shared" si="376"/>
        <v>-2293.9549842984825</v>
      </c>
      <c r="Z364" s="53">
        <f t="shared" si="377"/>
        <v>-24.119288601716232</v>
      </c>
      <c r="AA364" s="53">
        <f t="shared" si="394"/>
        <v>-11857.411109318715</v>
      </c>
      <c r="AB364" s="53">
        <f t="shared" si="378"/>
        <v>31703.614303750728</v>
      </c>
      <c r="AC364" s="53">
        <f t="shared" si="407"/>
        <v>-223.15746512852863</v>
      </c>
      <c r="AD364" s="53">
        <f t="shared" si="408"/>
        <v>3751.1007676142731</v>
      </c>
      <c r="AE364" s="53">
        <f t="shared" si="379"/>
        <v>35231.557606236471</v>
      </c>
      <c r="AF364" s="19"/>
      <c r="AG364" s="46"/>
      <c r="AH364" s="19"/>
      <c r="AI364" s="55">
        <f t="shared" si="395"/>
        <v>8</v>
      </c>
      <c r="AJ364" s="27">
        <f t="shared" si="409"/>
        <v>47554.366593864914</v>
      </c>
      <c r="AK364" s="27">
        <f t="shared" si="410"/>
        <v>2377.7183296932458</v>
      </c>
      <c r="AL364" s="28">
        <f t="shared" si="411"/>
        <v>25</v>
      </c>
      <c r="AM364" s="27">
        <f t="shared" si="396"/>
        <v>2000000</v>
      </c>
      <c r="AN364" s="56">
        <f t="shared" si="397"/>
        <v>1.206</v>
      </c>
      <c r="AO364" s="52">
        <f t="shared" si="380"/>
        <v>2412</v>
      </c>
      <c r="AP364" s="56"/>
      <c r="AQ364" s="9">
        <f t="shared" si="398"/>
        <v>5.3052586889813549</v>
      </c>
      <c r="AR364" s="9">
        <f t="shared" si="399"/>
        <v>0</v>
      </c>
      <c r="AS364" s="30">
        <f t="shared" si="400"/>
        <v>0.97450728777611728</v>
      </c>
      <c r="AT364" s="30">
        <f t="shared" si="401"/>
        <v>5.1700132559498995E-3</v>
      </c>
      <c r="AU364" s="30">
        <f t="shared" si="402"/>
        <v>0</v>
      </c>
      <c r="AV364" s="30">
        <f t="shared" si="381"/>
        <v>0.96933727452016738</v>
      </c>
      <c r="AW364" s="30"/>
      <c r="AX364" s="52">
        <f t="shared" si="403"/>
        <v>2114.6808144741744</v>
      </c>
      <c r="AY364" s="52">
        <f t="shared" si="382"/>
        <v>2338.0415061426438</v>
      </c>
      <c r="AZ364" s="19"/>
      <c r="BA364" s="30"/>
      <c r="BB364" s="53">
        <f t="shared" si="383"/>
        <v>45879.099685969646</v>
      </c>
      <c r="BC364" s="53">
        <f t="shared" si="384"/>
        <v>-2293.9549842984825</v>
      </c>
      <c r="BD364" s="53">
        <f t="shared" si="385"/>
        <v>-24.119288601716232</v>
      </c>
      <c r="BE364" s="53">
        <f t="shared" si="404"/>
        <v>-10340.0265118998</v>
      </c>
      <c r="BF364" s="53">
        <f t="shared" si="386"/>
        <v>33220.998901169645</v>
      </c>
      <c r="BG364" s="53">
        <f t="shared" si="412"/>
        <v>-223.15746512852863</v>
      </c>
      <c r="BH364" s="53">
        <f t="shared" si="413"/>
        <v>3751.7789861699994</v>
      </c>
      <c r="BI364" s="53">
        <f t="shared" si="387"/>
        <v>36749.620422211119</v>
      </c>
    </row>
    <row r="365" spans="1:61" x14ac:dyDescent="0.2">
      <c r="A365" s="21">
        <v>1</v>
      </c>
      <c r="B365" s="59">
        <f>B280</f>
        <v>0.8</v>
      </c>
      <c r="C365" s="19"/>
      <c r="D365" s="21"/>
      <c r="E365" s="55">
        <f t="shared" si="388"/>
        <v>9</v>
      </c>
      <c r="F365" s="27">
        <f t="shared" si="414"/>
        <v>47554.366593864914</v>
      </c>
      <c r="G365" s="27">
        <f t="shared" si="415"/>
        <v>2377.7183296932458</v>
      </c>
      <c r="H365" s="28">
        <f t="shared" si="405"/>
        <v>25</v>
      </c>
      <c r="I365" s="27">
        <f t="shared" si="389"/>
        <v>2000000</v>
      </c>
      <c r="J365" s="56">
        <f t="shared" si="371"/>
        <v>1.331</v>
      </c>
      <c r="K365" s="52">
        <f t="shared" si="372"/>
        <v>2662</v>
      </c>
      <c r="L365" s="56"/>
      <c r="M365" s="96">
        <f t="shared" si="390"/>
        <v>6.7171775808640408</v>
      </c>
      <c r="N365" s="9">
        <v>0</v>
      </c>
      <c r="O365" s="30">
        <f t="shared" si="406"/>
        <v>0.96477154406864929</v>
      </c>
      <c r="P365" s="30">
        <f t="shared" si="391"/>
        <v>6.480541786473515E-3</v>
      </c>
      <c r="Q365" s="30">
        <f t="shared" si="392"/>
        <v>0</v>
      </c>
      <c r="R365" s="30">
        <f t="shared" si="373"/>
        <v>0.95829100228217579</v>
      </c>
      <c r="S365" s="30"/>
      <c r="T365" s="52">
        <f t="shared" si="393"/>
        <v>2327.0289642935822</v>
      </c>
      <c r="U365" s="52">
        <f t="shared" si="374"/>
        <v>2550.970648075152</v>
      </c>
      <c r="V365" s="19"/>
      <c r="W365" s="30"/>
      <c r="X365" s="53">
        <f t="shared" si="375"/>
        <v>45570.921626128824</v>
      </c>
      <c r="Y365" s="53">
        <f t="shared" si="376"/>
        <v>-2278.5460813064415</v>
      </c>
      <c r="Z365" s="53">
        <f t="shared" si="377"/>
        <v>-23.957275057054396</v>
      </c>
      <c r="AA365" s="53">
        <f t="shared" si="394"/>
        <v>-12961.083572947031</v>
      </c>
      <c r="AB365" s="53">
        <f t="shared" si="378"/>
        <v>30307.3346968183</v>
      </c>
      <c r="AC365" s="53">
        <f t="shared" si="407"/>
        <v>-226.89284821932398</v>
      </c>
      <c r="AD365" s="53">
        <f t="shared" si="408"/>
        <v>3745.1767324236953</v>
      </c>
      <c r="AE365" s="53">
        <f t="shared" si="379"/>
        <v>33825.618581022674</v>
      </c>
      <c r="AF365" s="19"/>
      <c r="AG365" s="46"/>
      <c r="AH365" s="19"/>
      <c r="AI365" s="55">
        <f t="shared" si="395"/>
        <v>9</v>
      </c>
      <c r="AJ365" s="27">
        <f t="shared" si="409"/>
        <v>47554.366593864914</v>
      </c>
      <c r="AK365" s="27">
        <f t="shared" si="410"/>
        <v>2377.7183296932458</v>
      </c>
      <c r="AL365" s="28">
        <f t="shared" si="411"/>
        <v>25</v>
      </c>
      <c r="AM365" s="27">
        <f t="shared" si="396"/>
        <v>2000000</v>
      </c>
      <c r="AN365" s="56">
        <f t="shared" si="397"/>
        <v>1.331</v>
      </c>
      <c r="AO365" s="52">
        <f t="shared" si="380"/>
        <v>2662</v>
      </c>
      <c r="AP365" s="56"/>
      <c r="AQ365" s="9">
        <f t="shared" si="398"/>
        <v>5.8347016590004452</v>
      </c>
      <c r="AR365" s="9">
        <f t="shared" si="399"/>
        <v>0</v>
      </c>
      <c r="AS365" s="30">
        <f t="shared" si="400"/>
        <v>0.96933727452016738</v>
      </c>
      <c r="AT365" s="30">
        <f t="shared" si="401"/>
        <v>5.6557938037737907E-3</v>
      </c>
      <c r="AU365" s="30">
        <f t="shared" si="402"/>
        <v>0</v>
      </c>
      <c r="AV365" s="30">
        <f t="shared" si="381"/>
        <v>0.96368148071639359</v>
      </c>
      <c r="AW365" s="30"/>
      <c r="AX365" s="52">
        <f t="shared" si="403"/>
        <v>2338.0415061426438</v>
      </c>
      <c r="AY365" s="52">
        <f t="shared" si="382"/>
        <v>2565.3201016670396</v>
      </c>
      <c r="AZ365" s="19"/>
      <c r="BA365" s="30"/>
      <c r="BB365" s="53">
        <f t="shared" si="383"/>
        <v>45570.921626128824</v>
      </c>
      <c r="BC365" s="53">
        <f t="shared" si="384"/>
        <v>-2278.5460813064415</v>
      </c>
      <c r="BD365" s="53">
        <f t="shared" si="385"/>
        <v>-23.957275057054396</v>
      </c>
      <c r="BE365" s="53">
        <f t="shared" si="404"/>
        <v>-11311.587607547581</v>
      </c>
      <c r="BF365" s="53">
        <f t="shared" si="386"/>
        <v>31956.830662217748</v>
      </c>
      <c r="BG365" s="53">
        <f t="shared" si="412"/>
        <v>-226.89284821932398</v>
      </c>
      <c r="BH365" s="53">
        <f t="shared" si="413"/>
        <v>3746.0808195318405</v>
      </c>
      <c r="BI365" s="53">
        <f t="shared" si="387"/>
        <v>35476.018633530264</v>
      </c>
    </row>
    <row r="366" spans="1:61" x14ac:dyDescent="0.2">
      <c r="A366" s="39" t="s">
        <v>74</v>
      </c>
      <c r="B366" s="59">
        <f>B281</f>
        <v>0.05</v>
      </c>
      <c r="C366" s="19"/>
      <c r="D366" s="21"/>
      <c r="E366" s="55">
        <f t="shared" si="388"/>
        <v>10</v>
      </c>
      <c r="F366" s="27">
        <f t="shared" si="414"/>
        <v>47554.366593864914</v>
      </c>
      <c r="G366" s="27">
        <f t="shared" si="415"/>
        <v>2377.7183296932458</v>
      </c>
      <c r="H366" s="28">
        <f t="shared" ref="H366:H429" si="416">$B$31</f>
        <v>25</v>
      </c>
      <c r="I366" s="27">
        <f t="shared" si="389"/>
        <v>2000000</v>
      </c>
      <c r="J366" s="56">
        <f t="shared" si="371"/>
        <v>1.46</v>
      </c>
      <c r="K366" s="52">
        <f t="shared" si="372"/>
        <v>2920</v>
      </c>
      <c r="L366" s="56"/>
      <c r="M366" s="96">
        <f t="shared" si="390"/>
        <v>7.3785880403303681</v>
      </c>
      <c r="N366" s="9">
        <v>0</v>
      </c>
      <c r="O366" s="30">
        <f t="shared" si="406"/>
        <v>0.95829100228217579</v>
      </c>
      <c r="P366" s="30">
        <f t="shared" si="391"/>
        <v>7.0708345285954641E-3</v>
      </c>
      <c r="Q366" s="30">
        <f t="shared" si="392"/>
        <v>0</v>
      </c>
      <c r="R366" s="30">
        <f t="shared" si="373"/>
        <v>0.95122016775358031</v>
      </c>
      <c r="S366" s="30"/>
      <c r="T366" s="52">
        <f t="shared" si="393"/>
        <v>2550.970648075152</v>
      </c>
      <c r="U366" s="52">
        <f t="shared" si="374"/>
        <v>2777.5628898404543</v>
      </c>
      <c r="V366" s="19"/>
      <c r="W366" s="30"/>
      <c r="X366" s="53">
        <f t="shared" si="375"/>
        <v>45234.67256883144</v>
      </c>
      <c r="Y366" s="53">
        <f t="shared" si="376"/>
        <v>-2261.7336284415719</v>
      </c>
      <c r="Z366" s="53">
        <f t="shared" si="377"/>
        <v>-23.780504193839509</v>
      </c>
      <c r="AA366" s="53">
        <f t="shared" si="394"/>
        <v>-14141.669057190928</v>
      </c>
      <c r="AB366" s="53">
        <f t="shared" si="378"/>
        <v>28807.489379005099</v>
      </c>
      <c r="AC366" s="53">
        <f t="shared" si="407"/>
        <v>-229.98787635320906</v>
      </c>
      <c r="AD366" s="53">
        <f t="shared" si="408"/>
        <v>3737.3369686491574</v>
      </c>
      <c r="AE366" s="53">
        <f t="shared" si="379"/>
        <v>32314.838471301046</v>
      </c>
      <c r="AF366" s="19"/>
      <c r="AG366" s="46"/>
      <c r="AH366" s="19"/>
      <c r="AI366" s="55">
        <f t="shared" si="395"/>
        <v>10</v>
      </c>
      <c r="AJ366" s="27">
        <f t="shared" si="409"/>
        <v>47554.366593864914</v>
      </c>
      <c r="AK366" s="27">
        <f t="shared" si="410"/>
        <v>2377.7183296932458</v>
      </c>
      <c r="AL366" s="28">
        <f t="shared" si="411"/>
        <v>25</v>
      </c>
      <c r="AM366" s="27">
        <f t="shared" si="396"/>
        <v>2000000</v>
      </c>
      <c r="AN366" s="56">
        <f t="shared" si="397"/>
        <v>1.46</v>
      </c>
      <c r="AO366" s="52">
        <f t="shared" si="380"/>
        <v>2920</v>
      </c>
      <c r="AP366" s="56"/>
      <c r="AQ366" s="9">
        <f t="shared" si="398"/>
        <v>6.4092186579439243</v>
      </c>
      <c r="AR366" s="9">
        <f t="shared" si="399"/>
        <v>0</v>
      </c>
      <c r="AS366" s="30">
        <f t="shared" si="400"/>
        <v>0.96368148071639359</v>
      </c>
      <c r="AT366" s="30">
        <f t="shared" si="401"/>
        <v>6.1764453265225382E-3</v>
      </c>
      <c r="AU366" s="30">
        <f t="shared" si="402"/>
        <v>0</v>
      </c>
      <c r="AV366" s="30">
        <f t="shared" si="381"/>
        <v>0.95750503538987108</v>
      </c>
      <c r="AW366" s="30"/>
      <c r="AX366" s="52">
        <f t="shared" si="403"/>
        <v>2565.3201016670396</v>
      </c>
      <c r="AY366" s="52">
        <f t="shared" si="382"/>
        <v>2795.9147033384234</v>
      </c>
      <c r="AZ366" s="19"/>
      <c r="BA366" s="30"/>
      <c r="BB366" s="53">
        <f t="shared" si="383"/>
        <v>45234.67256883144</v>
      </c>
      <c r="BC366" s="53">
        <f t="shared" si="384"/>
        <v>-2261.7336284415719</v>
      </c>
      <c r="BD366" s="53">
        <f t="shared" si="385"/>
        <v>-23.780504193839509</v>
      </c>
      <c r="BE366" s="53">
        <f t="shared" si="404"/>
        <v>-12352.890653045077</v>
      </c>
      <c r="BF366" s="53">
        <f t="shared" si="386"/>
        <v>30596.26778315095</v>
      </c>
      <c r="BG366" s="53">
        <f t="shared" si="412"/>
        <v>-229.98787635320906</v>
      </c>
      <c r="BH366" s="53">
        <f t="shared" si="413"/>
        <v>3738.5150033099253</v>
      </c>
      <c r="BI366" s="53">
        <f t="shared" si="387"/>
        <v>34104.794910107667</v>
      </c>
    </row>
    <row r="367" spans="1:61" x14ac:dyDescent="0.2">
      <c r="A367" s="19"/>
      <c r="B367" s="19"/>
      <c r="C367" s="19"/>
      <c r="D367" s="21"/>
      <c r="E367" s="55">
        <f t="shared" si="388"/>
        <v>11</v>
      </c>
      <c r="F367" s="27">
        <f t="shared" si="414"/>
        <v>47554.366593864914</v>
      </c>
      <c r="G367" s="27">
        <f t="shared" si="415"/>
        <v>2377.7183296932458</v>
      </c>
      <c r="H367" s="28">
        <f t="shared" si="416"/>
        <v>25</v>
      </c>
      <c r="I367" s="27">
        <f t="shared" si="389"/>
        <v>2000000</v>
      </c>
      <c r="J367" s="56">
        <f t="shared" si="371"/>
        <v>1.5940000000000001</v>
      </c>
      <c r="K367" s="52">
        <f t="shared" si="372"/>
        <v>3188</v>
      </c>
      <c r="L367" s="28"/>
      <c r="M367" s="96">
        <f t="shared" si="390"/>
        <v>8.0967593767471424</v>
      </c>
      <c r="N367" s="9">
        <v>0</v>
      </c>
      <c r="O367" s="30">
        <f t="shared" si="406"/>
        <v>0.95122016775358031</v>
      </c>
      <c r="P367" s="30">
        <f t="shared" si="391"/>
        <v>7.7018008126097911E-3</v>
      </c>
      <c r="Q367" s="30">
        <f t="shared" si="392"/>
        <v>0</v>
      </c>
      <c r="R367" s="30">
        <f t="shared" si="373"/>
        <v>0.94351836694097058</v>
      </c>
      <c r="S367" s="28"/>
      <c r="T367" s="52">
        <f t="shared" si="393"/>
        <v>2777.5628898404543</v>
      </c>
      <c r="U367" s="52">
        <f t="shared" si="374"/>
        <v>3007.9365538078141</v>
      </c>
      <c r="V367" s="19"/>
      <c r="W367" s="28"/>
      <c r="X367" s="53">
        <f t="shared" si="375"/>
        <v>44868.418309555665</v>
      </c>
      <c r="Y367" s="53">
        <f t="shared" si="376"/>
        <v>-2243.4209154777836</v>
      </c>
      <c r="Z367" s="53">
        <f t="shared" si="377"/>
        <v>-23.587959173524265</v>
      </c>
      <c r="AA367" s="53">
        <f t="shared" si="394"/>
        <v>-15403.601625219582</v>
      </c>
      <c r="AB367" s="53">
        <f t="shared" si="378"/>
        <v>27197.807809684775</v>
      </c>
      <c r="AC367" s="53">
        <f t="shared" si="407"/>
        <v>-234.28016813446064</v>
      </c>
      <c r="AD367" s="53">
        <f t="shared" si="408"/>
        <v>3727.3746599172837</v>
      </c>
      <c r="AE367" s="53">
        <f t="shared" si="379"/>
        <v>30690.902301467599</v>
      </c>
      <c r="AF367" s="19"/>
      <c r="AG367" s="46"/>
      <c r="AH367" s="19"/>
      <c r="AI367" s="55">
        <f t="shared" si="395"/>
        <v>11</v>
      </c>
      <c r="AJ367" s="27">
        <f t="shared" si="409"/>
        <v>47554.366593864914</v>
      </c>
      <c r="AK367" s="27">
        <f t="shared" si="410"/>
        <v>2377.7183296932458</v>
      </c>
      <c r="AL367" s="28">
        <f t="shared" si="411"/>
        <v>25</v>
      </c>
      <c r="AM367" s="27">
        <f t="shared" si="396"/>
        <v>2000000</v>
      </c>
      <c r="AN367" s="56">
        <f t="shared" si="397"/>
        <v>1.5940000000000001</v>
      </c>
      <c r="AO367" s="52">
        <f t="shared" si="380"/>
        <v>3188</v>
      </c>
      <c r="AP367" s="28"/>
      <c r="AQ367" s="9">
        <f t="shared" si="398"/>
        <v>7.0330395168676088</v>
      </c>
      <c r="AR367" s="9">
        <f t="shared" si="399"/>
        <v>0</v>
      </c>
      <c r="AS367" s="30">
        <f t="shared" si="400"/>
        <v>0.95750503538987108</v>
      </c>
      <c r="AT367" s="30">
        <f t="shared" si="401"/>
        <v>6.7341707514966811E-3</v>
      </c>
      <c r="AU367" s="30">
        <f t="shared" si="402"/>
        <v>0</v>
      </c>
      <c r="AV367" s="30">
        <f t="shared" si="381"/>
        <v>0.95077086463837446</v>
      </c>
      <c r="AW367" s="28"/>
      <c r="AX367" s="52">
        <f t="shared" si="403"/>
        <v>2795.9147033384234</v>
      </c>
      <c r="AY367" s="52">
        <f t="shared" si="382"/>
        <v>3031.0575164671377</v>
      </c>
      <c r="AZ367" s="19"/>
      <c r="BA367" s="28"/>
      <c r="BB367" s="53">
        <f t="shared" si="383"/>
        <v>44868.418309555665</v>
      </c>
      <c r="BC367" s="53">
        <f t="shared" si="384"/>
        <v>-2243.4209154777836</v>
      </c>
      <c r="BD367" s="53">
        <f t="shared" si="385"/>
        <v>-23.587959173524265</v>
      </c>
      <c r="BE367" s="53">
        <f t="shared" si="404"/>
        <v>-13468.341502993362</v>
      </c>
      <c r="BF367" s="53">
        <f t="shared" si="386"/>
        <v>29133.067931910999</v>
      </c>
      <c r="BG367" s="53">
        <f t="shared" si="412"/>
        <v>-234.28016813446064</v>
      </c>
      <c r="BH367" s="53">
        <f t="shared" si="413"/>
        <v>3728.8812728520629</v>
      </c>
      <c r="BI367" s="53">
        <f t="shared" si="387"/>
        <v>32627.669036628602</v>
      </c>
    </row>
    <row r="368" spans="1:61" x14ac:dyDescent="0.2">
      <c r="A368" s="220" t="s">
        <v>75</v>
      </c>
      <c r="B368" s="220"/>
      <c r="C368" s="19"/>
      <c r="D368" s="21"/>
      <c r="E368" s="55">
        <f t="shared" si="388"/>
        <v>12</v>
      </c>
      <c r="F368" s="27">
        <f t="shared" si="414"/>
        <v>47554.366593864914</v>
      </c>
      <c r="G368" s="27">
        <f t="shared" si="415"/>
        <v>2377.7183296932458</v>
      </c>
      <c r="H368" s="28">
        <f t="shared" si="416"/>
        <v>25</v>
      </c>
      <c r="I368" s="27">
        <f t="shared" si="389"/>
        <v>2000000</v>
      </c>
      <c r="J368" s="56">
        <f t="shared" si="371"/>
        <v>1.7330000000000001</v>
      </c>
      <c r="K368" s="52">
        <f t="shared" si="372"/>
        <v>3466</v>
      </c>
      <c r="L368" s="28"/>
      <c r="M368" s="96">
        <f t="shared" si="390"/>
        <v>8.8814451469123252</v>
      </c>
      <c r="N368" s="9">
        <v>0</v>
      </c>
      <c r="O368" s="30">
        <f t="shared" si="406"/>
        <v>0.94351836694097058</v>
      </c>
      <c r="P368" s="30">
        <f t="shared" si="391"/>
        <v>8.3798066210905246E-3</v>
      </c>
      <c r="Q368" s="30">
        <f t="shared" si="392"/>
        <v>0</v>
      </c>
      <c r="R368" s="30">
        <f t="shared" si="373"/>
        <v>0.93513856031988007</v>
      </c>
      <c r="S368" s="28"/>
      <c r="T368" s="52">
        <f t="shared" si="393"/>
        <v>3007.9365538078141</v>
      </c>
      <c r="U368" s="52">
        <f t="shared" si="374"/>
        <v>3241.1902500687042</v>
      </c>
      <c r="V368" s="19"/>
      <c r="W368" s="19"/>
      <c r="X368" s="53">
        <f t="shared" si="375"/>
        <v>44469.921913510632</v>
      </c>
      <c r="Y368" s="53">
        <f t="shared" si="376"/>
        <v>-2223.4960956755317</v>
      </c>
      <c r="Z368" s="53">
        <f t="shared" si="377"/>
        <v>-23.378464007997003</v>
      </c>
      <c r="AA368" s="53">
        <f t="shared" si="394"/>
        <v>-16759.613242181051</v>
      </c>
      <c r="AB368" s="53">
        <f t="shared" si="378"/>
        <v>25463.434111646053</v>
      </c>
      <c r="AC368" s="53">
        <f t="shared" si="407"/>
        <v>-237.74476501899011</v>
      </c>
      <c r="AD368" s="53">
        <f t="shared" si="408"/>
        <v>3715.2081842953417</v>
      </c>
      <c r="AE368" s="53">
        <f t="shared" si="379"/>
        <v>28940.897530922404</v>
      </c>
      <c r="AF368" s="19"/>
      <c r="AG368" s="46"/>
      <c r="AH368" s="19"/>
      <c r="AI368" s="55">
        <f t="shared" si="395"/>
        <v>12</v>
      </c>
      <c r="AJ368" s="27">
        <f t="shared" si="409"/>
        <v>47554.366593864914</v>
      </c>
      <c r="AK368" s="27">
        <f t="shared" si="410"/>
        <v>2377.7183296932458</v>
      </c>
      <c r="AL368" s="28">
        <f t="shared" si="411"/>
        <v>25</v>
      </c>
      <c r="AM368" s="27">
        <f t="shared" si="396"/>
        <v>2000000</v>
      </c>
      <c r="AN368" s="56">
        <f t="shared" si="397"/>
        <v>1.7330000000000001</v>
      </c>
      <c r="AO368" s="52">
        <f t="shared" si="380"/>
        <v>3466</v>
      </c>
      <c r="AP368" s="28"/>
      <c r="AQ368" s="9">
        <f t="shared" si="398"/>
        <v>7.71463640929157</v>
      </c>
      <c r="AR368" s="9">
        <f t="shared" si="399"/>
        <v>0</v>
      </c>
      <c r="AS368" s="30">
        <f t="shared" si="400"/>
        <v>0.95077086463837446</v>
      </c>
      <c r="AT368" s="30">
        <f t="shared" si="401"/>
        <v>7.3348515292328302E-3</v>
      </c>
      <c r="AU368" s="30">
        <f t="shared" si="402"/>
        <v>0</v>
      </c>
      <c r="AV368" s="30">
        <f t="shared" si="381"/>
        <v>0.9434360131091416</v>
      </c>
      <c r="AW368" s="28"/>
      <c r="AX368" s="52">
        <f t="shared" si="403"/>
        <v>3031.0575164671377</v>
      </c>
      <c r="AY368" s="52">
        <f t="shared" si="382"/>
        <v>3269.9492214362849</v>
      </c>
      <c r="AZ368" s="19"/>
      <c r="BA368" s="19"/>
      <c r="BB368" s="53">
        <f t="shared" si="383"/>
        <v>44469.921913510632</v>
      </c>
      <c r="BC368" s="53">
        <f t="shared" si="384"/>
        <v>-2223.4960956755317</v>
      </c>
      <c r="BD368" s="53">
        <f t="shared" si="385"/>
        <v>-23.378464007997003</v>
      </c>
      <c r="BE368" s="53">
        <f t="shared" si="404"/>
        <v>-14669.70305846566</v>
      </c>
      <c r="BF368" s="53">
        <f t="shared" si="386"/>
        <v>27553.344295361443</v>
      </c>
      <c r="BG368" s="53">
        <f t="shared" si="412"/>
        <v>-237.74476501899011</v>
      </c>
      <c r="BH368" s="53">
        <f t="shared" si="413"/>
        <v>3717.1063259373623</v>
      </c>
      <c r="BI368" s="53">
        <f t="shared" si="387"/>
        <v>31032.705856279816</v>
      </c>
    </row>
    <row r="369" spans="1:61" x14ac:dyDescent="0.2">
      <c r="A369" s="37" t="s">
        <v>8</v>
      </c>
      <c r="B369" s="37" t="s">
        <v>76</v>
      </c>
      <c r="C369" s="37" t="s">
        <v>77</v>
      </c>
      <c r="D369" s="21"/>
      <c r="E369" s="55">
        <f t="shared" si="388"/>
        <v>13</v>
      </c>
      <c r="F369" s="27">
        <f t="shared" si="414"/>
        <v>47554.366593864914</v>
      </c>
      <c r="G369" s="27">
        <f t="shared" si="415"/>
        <v>2377.7183296932458</v>
      </c>
      <c r="H369" s="28">
        <f t="shared" si="416"/>
        <v>25</v>
      </c>
      <c r="I369" s="27">
        <f t="shared" si="389"/>
        <v>2000000</v>
      </c>
      <c r="J369" s="56">
        <f t="shared" si="371"/>
        <v>1.8759999999999999</v>
      </c>
      <c r="K369" s="52">
        <f t="shared" si="372"/>
        <v>3752</v>
      </c>
      <c r="L369" s="28"/>
      <c r="M369" s="96">
        <f t="shared" si="390"/>
        <v>9.7383085751715388</v>
      </c>
      <c r="N369" s="9">
        <v>0</v>
      </c>
      <c r="O369" s="30">
        <f t="shared" si="406"/>
        <v>0.93513856031988007</v>
      </c>
      <c r="P369" s="30">
        <f t="shared" si="391"/>
        <v>9.1066678609366559E-3</v>
      </c>
      <c r="Q369" s="30">
        <f t="shared" si="392"/>
        <v>0</v>
      </c>
      <c r="R369" s="30">
        <f t="shared" si="373"/>
        <v>0.92603189245894346</v>
      </c>
      <c r="S369" s="28"/>
      <c r="T369" s="52">
        <f t="shared" si="393"/>
        <v>3241.1902500687042</v>
      </c>
      <c r="U369" s="52">
        <f t="shared" si="374"/>
        <v>3474.4716605059557</v>
      </c>
      <c r="V369" s="19"/>
      <c r="W369" s="19"/>
      <c r="X369" s="53">
        <f t="shared" si="375"/>
        <v>44036.860091603085</v>
      </c>
      <c r="Y369" s="53">
        <f t="shared" si="376"/>
        <v>-2201.8430045801542</v>
      </c>
      <c r="Z369" s="53">
        <f t="shared" si="377"/>
        <v>-23.150797311473585</v>
      </c>
      <c r="AA369" s="53">
        <f t="shared" si="394"/>
        <v>-18213.335721873311</v>
      </c>
      <c r="AB369" s="53">
        <f t="shared" si="378"/>
        <v>23598.530567838152</v>
      </c>
      <c r="AC369" s="53">
        <f t="shared" si="407"/>
        <v>-238.40521850278583</v>
      </c>
      <c r="AD369" s="53">
        <f t="shared" si="408"/>
        <v>3700.5823447574257</v>
      </c>
      <c r="AE369" s="53">
        <f t="shared" si="379"/>
        <v>27060.707694092791</v>
      </c>
      <c r="AF369" s="19"/>
      <c r="AG369" s="46"/>
      <c r="AH369" s="19"/>
      <c r="AI369" s="55">
        <f t="shared" si="395"/>
        <v>13</v>
      </c>
      <c r="AJ369" s="27">
        <f t="shared" si="409"/>
        <v>47554.366593864914</v>
      </c>
      <c r="AK369" s="27">
        <f t="shared" si="410"/>
        <v>2377.7183296932458</v>
      </c>
      <c r="AL369" s="28">
        <f t="shared" si="411"/>
        <v>25</v>
      </c>
      <c r="AM369" s="27">
        <f t="shared" si="396"/>
        <v>2000000</v>
      </c>
      <c r="AN369" s="56">
        <f t="shared" si="397"/>
        <v>1.8759999999999999</v>
      </c>
      <c r="AO369" s="52">
        <f t="shared" si="380"/>
        <v>3752</v>
      </c>
      <c r="AP369" s="28"/>
      <c r="AQ369" s="9">
        <f t="shared" si="398"/>
        <v>8.4589285477998004</v>
      </c>
      <c r="AR369" s="9">
        <f t="shared" si="399"/>
        <v>0</v>
      </c>
      <c r="AS369" s="30">
        <f t="shared" si="400"/>
        <v>0.9434360131091416</v>
      </c>
      <c r="AT369" s="30">
        <f t="shared" si="401"/>
        <v>7.9804578243113447E-3</v>
      </c>
      <c r="AU369" s="30">
        <f t="shared" si="402"/>
        <v>0</v>
      </c>
      <c r="AV369" s="30">
        <f t="shared" si="381"/>
        <v>0.93545555528483026</v>
      </c>
      <c r="AW369" s="28"/>
      <c r="AX369" s="52">
        <f t="shared" si="403"/>
        <v>3269.9492214362849</v>
      </c>
      <c r="AY369" s="52">
        <f t="shared" si="382"/>
        <v>3509.8292434286832</v>
      </c>
      <c r="AZ369" s="19"/>
      <c r="BA369" s="19"/>
      <c r="BB369" s="53">
        <f t="shared" si="383"/>
        <v>44036.860091603085</v>
      </c>
      <c r="BC369" s="53">
        <f t="shared" si="384"/>
        <v>-2201.8430045801542</v>
      </c>
      <c r="BD369" s="53">
        <f t="shared" si="385"/>
        <v>-23.150797311473585</v>
      </c>
      <c r="BE369" s="53">
        <f t="shared" si="404"/>
        <v>-15960.915648622689</v>
      </c>
      <c r="BF369" s="53">
        <f t="shared" si="386"/>
        <v>25850.950641088773</v>
      </c>
      <c r="BG369" s="53">
        <f t="shared" si="412"/>
        <v>-238.40521850278583</v>
      </c>
      <c r="BH369" s="53">
        <f t="shared" si="413"/>
        <v>3702.9433451162267</v>
      </c>
      <c r="BI369" s="53">
        <f t="shared" si="387"/>
        <v>29315.488767702212</v>
      </c>
    </row>
    <row r="370" spans="1:61" x14ac:dyDescent="0.2">
      <c r="A370" s="21">
        <v>1</v>
      </c>
      <c r="B370" s="60">
        <f>B285</f>
        <v>200</v>
      </c>
      <c r="C370" s="60">
        <f>C285</f>
        <v>256</v>
      </c>
      <c r="D370" s="21"/>
      <c r="E370" s="55">
        <f t="shared" si="388"/>
        <v>14</v>
      </c>
      <c r="F370" s="27">
        <f t="shared" si="414"/>
        <v>47554.366593864914</v>
      </c>
      <c r="G370" s="27">
        <f t="shared" si="415"/>
        <v>2377.7183296932458</v>
      </c>
      <c r="H370" s="28">
        <f t="shared" si="416"/>
        <v>25</v>
      </c>
      <c r="I370" s="27">
        <f t="shared" si="389"/>
        <v>2000000</v>
      </c>
      <c r="J370" s="56">
        <f t="shared" si="371"/>
        <v>2.024</v>
      </c>
      <c r="K370" s="52">
        <f t="shared" si="372"/>
        <v>4048</v>
      </c>
      <c r="L370" s="28"/>
      <c r="M370" s="96">
        <f t="shared" si="390"/>
        <v>10.671629264777636</v>
      </c>
      <c r="N370" s="9">
        <v>0</v>
      </c>
      <c r="O370" s="30">
        <f t="shared" si="406"/>
        <v>0.92603189245894346</v>
      </c>
      <c r="P370" s="30">
        <f t="shared" si="391"/>
        <v>9.8822690436822774E-3</v>
      </c>
      <c r="Q370" s="30">
        <f t="shared" si="392"/>
        <v>0</v>
      </c>
      <c r="R370" s="30">
        <f t="shared" si="373"/>
        <v>0.91614962341526118</v>
      </c>
      <c r="S370" s="28"/>
      <c r="T370" s="52">
        <f t="shared" si="393"/>
        <v>3474.4716605059557</v>
      </c>
      <c r="U370" s="52">
        <f t="shared" si="374"/>
        <v>3708.5736755849771</v>
      </c>
      <c r="V370" s="19"/>
      <c r="W370" s="19"/>
      <c r="X370" s="53">
        <f t="shared" si="375"/>
        <v>43566.91504672062</v>
      </c>
      <c r="Y370" s="53">
        <f t="shared" si="376"/>
        <v>-2178.3457523360307</v>
      </c>
      <c r="Z370" s="53">
        <f t="shared" si="377"/>
        <v>-22.903740585381531</v>
      </c>
      <c r="AA370" s="53">
        <f t="shared" si="394"/>
        <v>-19764.538087364555</v>
      </c>
      <c r="AB370" s="53">
        <f t="shared" si="378"/>
        <v>21601.127466434649</v>
      </c>
      <c r="AC370" s="53">
        <f t="shared" si="407"/>
        <v>-239.93722235361315</v>
      </c>
      <c r="AD370" s="53">
        <f t="shared" si="408"/>
        <v>3683.0822089414282</v>
      </c>
      <c r="AE370" s="53">
        <f t="shared" si="379"/>
        <v>25044.272453022466</v>
      </c>
      <c r="AF370" s="19"/>
      <c r="AG370" s="46"/>
      <c r="AH370" s="19"/>
      <c r="AI370" s="55">
        <f t="shared" si="395"/>
        <v>14</v>
      </c>
      <c r="AJ370" s="27">
        <f t="shared" si="409"/>
        <v>47554.366593864914</v>
      </c>
      <c r="AK370" s="27">
        <f t="shared" si="410"/>
        <v>2377.7183296932458</v>
      </c>
      <c r="AL370" s="28">
        <f t="shared" si="411"/>
        <v>25</v>
      </c>
      <c r="AM370" s="27">
        <f t="shared" si="396"/>
        <v>2000000</v>
      </c>
      <c r="AN370" s="56">
        <f t="shared" si="397"/>
        <v>2.024</v>
      </c>
      <c r="AO370" s="52">
        <f t="shared" si="380"/>
        <v>4048</v>
      </c>
      <c r="AP370" s="28"/>
      <c r="AQ370" s="9">
        <f t="shared" si="398"/>
        <v>9.2696332984882073</v>
      </c>
      <c r="AR370" s="9">
        <f t="shared" si="399"/>
        <v>0</v>
      </c>
      <c r="AS370" s="30">
        <f t="shared" si="400"/>
        <v>0.93545555528483026</v>
      </c>
      <c r="AT370" s="30">
        <f t="shared" si="401"/>
        <v>8.671329964524039E-3</v>
      </c>
      <c r="AU370" s="30">
        <f t="shared" si="402"/>
        <v>0</v>
      </c>
      <c r="AV370" s="30">
        <f t="shared" si="381"/>
        <v>0.92678422532030624</v>
      </c>
      <c r="AW370" s="28"/>
      <c r="AX370" s="52">
        <f t="shared" si="403"/>
        <v>3509.8292434286832</v>
      </c>
      <c r="AY370" s="52">
        <f t="shared" si="382"/>
        <v>3751.6225440965995</v>
      </c>
      <c r="AZ370" s="19"/>
      <c r="BA370" s="19"/>
      <c r="BB370" s="53">
        <f t="shared" si="383"/>
        <v>43566.91504672062</v>
      </c>
      <c r="BC370" s="53">
        <f t="shared" si="384"/>
        <v>-2178.3457523360307</v>
      </c>
      <c r="BD370" s="53">
        <f t="shared" si="385"/>
        <v>-22.903740585381531</v>
      </c>
      <c r="BE370" s="53">
        <f t="shared" si="404"/>
        <v>-17342.659929048077</v>
      </c>
      <c r="BF370" s="53">
        <f t="shared" si="386"/>
        <v>24023.005624751127</v>
      </c>
      <c r="BG370" s="53">
        <f t="shared" si="412"/>
        <v>-239.93722235361315</v>
      </c>
      <c r="BH370" s="53">
        <f t="shared" si="413"/>
        <v>3685.9849297967712</v>
      </c>
      <c r="BI370" s="53">
        <f t="shared" si="387"/>
        <v>27469.053332194286</v>
      </c>
    </row>
    <row r="371" spans="1:61" x14ac:dyDescent="0.2">
      <c r="A371" s="39" t="s">
        <v>74</v>
      </c>
      <c r="B371" s="60">
        <f>B286</f>
        <v>25</v>
      </c>
      <c r="C371" s="60">
        <f>C286</f>
        <v>25</v>
      </c>
      <c r="D371" s="21"/>
      <c r="E371" s="55">
        <f t="shared" si="388"/>
        <v>15</v>
      </c>
      <c r="F371" s="27">
        <f t="shared" si="414"/>
        <v>47554.366593864914</v>
      </c>
      <c r="G371" s="27">
        <f t="shared" si="415"/>
        <v>2377.7183296932458</v>
      </c>
      <c r="H371" s="28">
        <f t="shared" si="416"/>
        <v>25</v>
      </c>
      <c r="I371" s="27">
        <f t="shared" si="389"/>
        <v>2000000</v>
      </c>
      <c r="J371" s="56">
        <f t="shared" si="371"/>
        <v>2.1760000000000002</v>
      </c>
      <c r="K371" s="52">
        <f t="shared" si="372"/>
        <v>4352</v>
      </c>
      <c r="L371" s="28"/>
      <c r="M371" s="96">
        <f t="shared" si="390"/>
        <v>11.692399199466328</v>
      </c>
      <c r="N371" s="9">
        <v>0</v>
      </c>
      <c r="O371" s="30">
        <f t="shared" si="406"/>
        <v>0.91614962341526118</v>
      </c>
      <c r="P371" s="30">
        <f t="shared" si="391"/>
        <v>1.0711987123411978E-2</v>
      </c>
      <c r="Q371" s="30">
        <f t="shared" si="392"/>
        <v>0</v>
      </c>
      <c r="R371" s="30">
        <f t="shared" si="373"/>
        <v>0.90543763629184926</v>
      </c>
      <c r="S371" s="28"/>
      <c r="T371" s="52">
        <f t="shared" si="393"/>
        <v>3708.5736755849771</v>
      </c>
      <c r="U371" s="52">
        <f t="shared" si="374"/>
        <v>3940.4645931421278</v>
      </c>
      <c r="V371" s="19"/>
      <c r="W371" s="19"/>
      <c r="X371" s="53">
        <f t="shared" si="375"/>
        <v>43057.513284105124</v>
      </c>
      <c r="Y371" s="53">
        <f t="shared" si="376"/>
        <v>-2152.8756642052563</v>
      </c>
      <c r="Z371" s="53">
        <f t="shared" si="377"/>
        <v>-22.635940907296231</v>
      </c>
      <c r="AA371" s="53">
        <f t="shared" si="394"/>
        <v>-21423.974246823956</v>
      </c>
      <c r="AB371" s="53">
        <f t="shared" si="378"/>
        <v>19458.027432168616</v>
      </c>
      <c r="AC371" s="53">
        <f t="shared" si="407"/>
        <v>-238.50606042941405</v>
      </c>
      <c r="AD371" s="53">
        <f t="shared" si="408"/>
        <v>3662.5721598177365</v>
      </c>
      <c r="AE371" s="53">
        <f t="shared" si="379"/>
        <v>22882.093531556937</v>
      </c>
      <c r="AF371" s="19"/>
      <c r="AG371" s="46"/>
      <c r="AH371" s="19"/>
      <c r="AI371" s="55">
        <f t="shared" si="395"/>
        <v>15</v>
      </c>
      <c r="AJ371" s="27">
        <f t="shared" si="409"/>
        <v>47554.366593864914</v>
      </c>
      <c r="AK371" s="27">
        <f t="shared" si="410"/>
        <v>2377.7183296932458</v>
      </c>
      <c r="AL371" s="28">
        <f t="shared" si="411"/>
        <v>25</v>
      </c>
      <c r="AM371" s="27">
        <f t="shared" si="396"/>
        <v>2000000</v>
      </c>
      <c r="AN371" s="56">
        <f t="shared" si="397"/>
        <v>2.1760000000000002</v>
      </c>
      <c r="AO371" s="52">
        <f t="shared" si="380"/>
        <v>4352</v>
      </c>
      <c r="AP371" s="28"/>
      <c r="AQ371" s="9">
        <f t="shared" si="398"/>
        <v>10.156298562237238</v>
      </c>
      <c r="AR371" s="9">
        <f t="shared" si="399"/>
        <v>0</v>
      </c>
      <c r="AS371" s="30">
        <f t="shared" si="400"/>
        <v>0.92678422532030624</v>
      </c>
      <c r="AT371" s="30">
        <f t="shared" si="401"/>
        <v>9.4126972951247782E-3</v>
      </c>
      <c r="AU371" s="30">
        <f t="shared" si="402"/>
        <v>0</v>
      </c>
      <c r="AV371" s="30">
        <f t="shared" si="381"/>
        <v>0.91737152802518152</v>
      </c>
      <c r="AW371" s="28"/>
      <c r="AX371" s="52">
        <f t="shared" si="403"/>
        <v>3751.6225440965995</v>
      </c>
      <c r="AY371" s="52">
        <f t="shared" si="382"/>
        <v>3992.4008899655901</v>
      </c>
      <c r="AZ371" s="19"/>
      <c r="BA371" s="19"/>
      <c r="BB371" s="53">
        <f t="shared" si="383"/>
        <v>43057.513284105124</v>
      </c>
      <c r="BC371" s="53">
        <f t="shared" si="384"/>
        <v>-2152.8756642052563</v>
      </c>
      <c r="BD371" s="53">
        <f t="shared" si="385"/>
        <v>-22.635940907296231</v>
      </c>
      <c r="BE371" s="53">
        <f t="shared" si="404"/>
        <v>-18825.394590249558</v>
      </c>
      <c r="BF371" s="53">
        <f t="shared" si="386"/>
        <v>22056.607088743014</v>
      </c>
      <c r="BG371" s="53">
        <f t="shared" si="412"/>
        <v>-238.50606042941405</v>
      </c>
      <c r="BH371" s="53">
        <f t="shared" si="413"/>
        <v>3666.1063054831993</v>
      </c>
      <c r="BI371" s="53">
        <f t="shared" si="387"/>
        <v>25484.207333796796</v>
      </c>
    </row>
    <row r="372" spans="1:61" x14ac:dyDescent="0.2">
      <c r="A372" s="19"/>
      <c r="B372" s="19"/>
      <c r="C372" s="19"/>
      <c r="D372" s="21"/>
      <c r="E372" s="55">
        <f t="shared" si="388"/>
        <v>16</v>
      </c>
      <c r="F372" s="27">
        <f t="shared" si="414"/>
        <v>47554.366593864914</v>
      </c>
      <c r="G372" s="27">
        <f t="shared" si="415"/>
        <v>2377.7183296932458</v>
      </c>
      <c r="H372" s="28">
        <f t="shared" si="416"/>
        <v>25</v>
      </c>
      <c r="I372" s="27">
        <f t="shared" si="389"/>
        <v>2000000</v>
      </c>
      <c r="J372" s="56">
        <f t="shared" si="371"/>
        <v>2.3340000000000001</v>
      </c>
      <c r="K372" s="52">
        <f t="shared" si="372"/>
        <v>4668</v>
      </c>
      <c r="L372" s="28"/>
      <c r="M372" s="96">
        <f t="shared" si="390"/>
        <v>12.807475417484119</v>
      </c>
      <c r="N372" s="9">
        <v>0</v>
      </c>
      <c r="O372" s="30">
        <f t="shared" si="406"/>
        <v>0.90543763629184926</v>
      </c>
      <c r="P372" s="30">
        <f t="shared" si="391"/>
        <v>1.1596370268872785E-2</v>
      </c>
      <c r="Q372" s="30">
        <f t="shared" si="392"/>
        <v>0</v>
      </c>
      <c r="R372" s="30">
        <f t="shared" si="373"/>
        <v>0.89384126602297642</v>
      </c>
      <c r="S372" s="28"/>
      <c r="T372" s="52">
        <f t="shared" si="393"/>
        <v>3940.4645931421278</v>
      </c>
      <c r="U372" s="52">
        <f t="shared" si="374"/>
        <v>4172.4510297952538</v>
      </c>
      <c r="V372" s="19"/>
      <c r="W372" s="19"/>
      <c r="X372" s="53">
        <f t="shared" si="375"/>
        <v>42506.055241180955</v>
      </c>
      <c r="Y372" s="53">
        <f t="shared" si="376"/>
        <v>-2125.3027620590478</v>
      </c>
      <c r="Z372" s="53">
        <f t="shared" si="377"/>
        <v>-22.34603165057441</v>
      </c>
      <c r="AA372" s="53">
        <f t="shared" si="394"/>
        <v>-23192.740537745569</v>
      </c>
      <c r="AB372" s="53">
        <f t="shared" si="378"/>
        <v>17165.665909725762</v>
      </c>
      <c r="AC372" s="53">
        <f t="shared" si="407"/>
        <v>-239.49972510713556</v>
      </c>
      <c r="AD372" s="53">
        <f t="shared" si="408"/>
        <v>3638.6005630251871</v>
      </c>
      <c r="AE372" s="53">
        <f t="shared" si="379"/>
        <v>20564.766747643811</v>
      </c>
      <c r="AF372" s="19"/>
      <c r="AG372" s="46"/>
      <c r="AH372" s="19"/>
      <c r="AI372" s="55">
        <f t="shared" si="395"/>
        <v>16</v>
      </c>
      <c r="AJ372" s="27">
        <f t="shared" si="409"/>
        <v>47554.366593864914</v>
      </c>
      <c r="AK372" s="27">
        <f t="shared" si="410"/>
        <v>2377.7183296932458</v>
      </c>
      <c r="AL372" s="28">
        <f t="shared" si="411"/>
        <v>25</v>
      </c>
      <c r="AM372" s="27">
        <f t="shared" si="396"/>
        <v>2000000</v>
      </c>
      <c r="AN372" s="56">
        <f t="shared" si="397"/>
        <v>2.3340000000000001</v>
      </c>
      <c r="AO372" s="52">
        <f t="shared" si="380"/>
        <v>4668</v>
      </c>
      <c r="AP372" s="28"/>
      <c r="AQ372" s="9">
        <f t="shared" si="398"/>
        <v>11.124880527036723</v>
      </c>
      <c r="AR372" s="9">
        <f t="shared" si="399"/>
        <v>0</v>
      </c>
      <c r="AS372" s="30">
        <f t="shared" si="400"/>
        <v>0.91737152802518152</v>
      </c>
      <c r="AT372" s="30">
        <f t="shared" si="401"/>
        <v>1.0205648648185265E-2</v>
      </c>
      <c r="AU372" s="30">
        <f t="shared" si="402"/>
        <v>0</v>
      </c>
      <c r="AV372" s="30">
        <f t="shared" si="381"/>
        <v>0.90716587937699622</v>
      </c>
      <c r="AW372" s="28"/>
      <c r="AX372" s="52">
        <f t="shared" si="403"/>
        <v>3992.4008899655901</v>
      </c>
      <c r="AY372" s="52">
        <f t="shared" si="382"/>
        <v>4234.6503249318184</v>
      </c>
      <c r="AZ372" s="19"/>
      <c r="BA372" s="19"/>
      <c r="BB372" s="53">
        <f t="shared" si="383"/>
        <v>42506.055241180955</v>
      </c>
      <c r="BC372" s="53">
        <f t="shared" si="384"/>
        <v>-2125.3027620590478</v>
      </c>
      <c r="BD372" s="53">
        <f t="shared" si="385"/>
        <v>-22.34603165057441</v>
      </c>
      <c r="BE372" s="53">
        <f t="shared" si="404"/>
        <v>-20411.297296370532</v>
      </c>
      <c r="BF372" s="53">
        <f t="shared" si="386"/>
        <v>19947.109151100798</v>
      </c>
      <c r="BG372" s="53">
        <f t="shared" si="412"/>
        <v>-239.49972510713556</v>
      </c>
      <c r="BH372" s="53">
        <f t="shared" si="413"/>
        <v>3642.8643321936911</v>
      </c>
      <c r="BI372" s="53">
        <f t="shared" si="387"/>
        <v>23350.473758187352</v>
      </c>
    </row>
    <row r="373" spans="1:61" x14ac:dyDescent="0.2">
      <c r="A373" s="92"/>
      <c r="B373" s="93" t="s">
        <v>78</v>
      </c>
      <c r="C373" s="93" t="s">
        <v>79</v>
      </c>
      <c r="D373" s="21"/>
      <c r="E373" s="55">
        <f t="shared" si="388"/>
        <v>17</v>
      </c>
      <c r="F373" s="27">
        <f t="shared" si="414"/>
        <v>47554.366593864914</v>
      </c>
      <c r="G373" s="27">
        <f t="shared" si="415"/>
        <v>2377.7183296932458</v>
      </c>
      <c r="H373" s="28">
        <f t="shared" si="416"/>
        <v>25</v>
      </c>
      <c r="I373" s="27">
        <f t="shared" si="389"/>
        <v>2000000</v>
      </c>
      <c r="J373" s="56">
        <f t="shared" si="371"/>
        <v>2.4969999999999999</v>
      </c>
      <c r="K373" s="52">
        <f t="shared" si="372"/>
        <v>4994</v>
      </c>
      <c r="L373" s="28"/>
      <c r="M373" s="96">
        <f t="shared" si="390"/>
        <v>14.036297605946634</v>
      </c>
      <c r="N373" s="9">
        <v>0</v>
      </c>
      <c r="O373" s="30">
        <f t="shared" si="406"/>
        <v>0.89384126602297642</v>
      </c>
      <c r="P373" s="30">
        <f t="shared" si="391"/>
        <v>1.2546222022374612E-2</v>
      </c>
      <c r="Q373" s="30">
        <f t="shared" si="392"/>
        <v>0</v>
      </c>
      <c r="R373" s="30">
        <f t="shared" si="373"/>
        <v>0.88129504400060177</v>
      </c>
      <c r="S373" s="28"/>
      <c r="T373" s="52">
        <f t="shared" si="393"/>
        <v>4172.4510297952538</v>
      </c>
      <c r="U373" s="52">
        <f t="shared" si="374"/>
        <v>4401.1874497390054</v>
      </c>
      <c r="V373" s="19"/>
      <c r="W373" s="28"/>
      <c r="X373" s="53">
        <f t="shared" si="375"/>
        <v>41909.427599760929</v>
      </c>
      <c r="Y373" s="53">
        <f t="shared" si="376"/>
        <v>-2095.4713799880465</v>
      </c>
      <c r="Z373" s="53">
        <f t="shared" si="377"/>
        <v>-22.032376100015043</v>
      </c>
      <c r="AA373" s="53">
        <f t="shared" si="394"/>
        <v>-25092.444044749223</v>
      </c>
      <c r="AB373" s="53">
        <f t="shared" si="378"/>
        <v>14699.479798923639</v>
      </c>
      <c r="AC373" s="53">
        <f t="shared" si="407"/>
        <v>-237.26039630839148</v>
      </c>
      <c r="AD373" s="53">
        <f t="shared" si="408"/>
        <v>3611.1139710531893</v>
      </c>
      <c r="AE373" s="53">
        <f t="shared" si="379"/>
        <v>18073.333373668436</v>
      </c>
      <c r="AF373" s="19"/>
      <c r="AG373" s="46"/>
      <c r="AH373" s="19"/>
      <c r="AI373" s="55">
        <f t="shared" si="395"/>
        <v>17</v>
      </c>
      <c r="AJ373" s="27">
        <f t="shared" si="409"/>
        <v>47554.366593864914</v>
      </c>
      <c r="AK373" s="27">
        <f t="shared" si="410"/>
        <v>2377.7183296932458</v>
      </c>
      <c r="AL373" s="28">
        <f t="shared" si="411"/>
        <v>25</v>
      </c>
      <c r="AM373" s="27">
        <f t="shared" si="396"/>
        <v>2000000</v>
      </c>
      <c r="AN373" s="56">
        <f t="shared" si="397"/>
        <v>2.4969999999999999</v>
      </c>
      <c r="AO373" s="52">
        <f t="shared" si="380"/>
        <v>4994</v>
      </c>
      <c r="AP373" s="28"/>
      <c r="AQ373" s="9">
        <f t="shared" si="398"/>
        <v>12.192264971667788</v>
      </c>
      <c r="AR373" s="9">
        <f t="shared" si="399"/>
        <v>0</v>
      </c>
      <c r="AS373" s="30">
        <f t="shared" si="400"/>
        <v>0.90716587937699622</v>
      </c>
      <c r="AT373" s="30">
        <f t="shared" si="401"/>
        <v>1.1060406774620356E-2</v>
      </c>
      <c r="AU373" s="30">
        <f t="shared" si="402"/>
        <v>0</v>
      </c>
      <c r="AV373" s="30">
        <f t="shared" si="381"/>
        <v>0.89610547260237583</v>
      </c>
      <c r="AW373" s="28"/>
      <c r="AX373" s="52">
        <f t="shared" si="403"/>
        <v>4234.6503249318184</v>
      </c>
      <c r="AY373" s="52">
        <f t="shared" si="382"/>
        <v>4475.1507301762649</v>
      </c>
      <c r="AZ373" s="19"/>
      <c r="BA373" s="28"/>
      <c r="BB373" s="53">
        <f t="shared" si="383"/>
        <v>41909.427599760929</v>
      </c>
      <c r="BC373" s="53">
        <f t="shared" si="384"/>
        <v>-2095.4713799880465</v>
      </c>
      <c r="BD373" s="53">
        <f t="shared" si="385"/>
        <v>-22.032376100015043</v>
      </c>
      <c r="BE373" s="53">
        <f t="shared" si="404"/>
        <v>-22120.813549240713</v>
      </c>
      <c r="BF373" s="53">
        <f t="shared" si="386"/>
        <v>17671.11029443215</v>
      </c>
      <c r="BG373" s="53">
        <f t="shared" si="412"/>
        <v>-237.26039630839148</v>
      </c>
      <c r="BH373" s="53">
        <f t="shared" si="413"/>
        <v>3616.2202927034878</v>
      </c>
      <c r="BI373" s="53">
        <f t="shared" si="387"/>
        <v>21050.070190827246</v>
      </c>
    </row>
    <row r="374" spans="1:61" x14ac:dyDescent="0.2">
      <c r="A374" s="35" t="s">
        <v>80</v>
      </c>
      <c r="B374" s="90">
        <f>AE438</f>
        <v>69307.726469191795</v>
      </c>
      <c r="C374" s="90">
        <f>BI438</f>
        <v>99260.837564546615</v>
      </c>
      <c r="D374" s="21"/>
      <c r="E374" s="55">
        <f t="shared" si="388"/>
        <v>18</v>
      </c>
      <c r="F374" s="27">
        <f t="shared" si="414"/>
        <v>47554.366593864914</v>
      </c>
      <c r="G374" s="27">
        <f t="shared" si="415"/>
        <v>2377.7183296932458</v>
      </c>
      <c r="H374" s="28">
        <f t="shared" si="416"/>
        <v>25</v>
      </c>
      <c r="I374" s="27">
        <f t="shared" si="389"/>
        <v>2000000</v>
      </c>
      <c r="J374" s="56">
        <f t="shared" si="371"/>
        <v>2.665</v>
      </c>
      <c r="K374" s="52">
        <f t="shared" si="372"/>
        <v>5330</v>
      </c>
      <c r="L374" s="28"/>
      <c r="M374" s="96">
        <f t="shared" si="390"/>
        <v>15.408521992477764</v>
      </c>
      <c r="N374" s="9">
        <v>0</v>
      </c>
      <c r="O374" s="30">
        <f t="shared" si="406"/>
        <v>0.88129504400060177</v>
      </c>
      <c r="P374" s="30">
        <f t="shared" si="391"/>
        <v>1.3579454067344931E-2</v>
      </c>
      <c r="Q374" s="30">
        <f t="shared" si="392"/>
        <v>0</v>
      </c>
      <c r="R374" s="30">
        <f t="shared" si="373"/>
        <v>0.86771558993325681</v>
      </c>
      <c r="S374" s="28"/>
      <c r="T374" s="52">
        <f t="shared" si="393"/>
        <v>4401.1874497390054</v>
      </c>
      <c r="U374" s="52">
        <f t="shared" si="374"/>
        <v>4624.9240943442592</v>
      </c>
      <c r="V374" s="19"/>
      <c r="W374" s="19"/>
      <c r="X374" s="53">
        <f t="shared" si="375"/>
        <v>41263.665262897855</v>
      </c>
      <c r="Y374" s="53">
        <f t="shared" si="376"/>
        <v>-2063.1832631448929</v>
      </c>
      <c r="Z374" s="53">
        <f t="shared" si="377"/>
        <v>-21.692889748331421</v>
      </c>
      <c r="AA374" s="53">
        <f t="shared" si="394"/>
        <v>-27158.908134689864</v>
      </c>
      <c r="AB374" s="53">
        <f t="shared" si="378"/>
        <v>12019.880975314769</v>
      </c>
      <c r="AC374" s="53">
        <f t="shared" si="407"/>
        <v>-233.45930200446307</v>
      </c>
      <c r="AD374" s="53">
        <f t="shared" si="408"/>
        <v>3579.5284851742317</v>
      </c>
      <c r="AE374" s="53">
        <f t="shared" si="379"/>
        <v>15365.950158484538</v>
      </c>
      <c r="AF374" s="19"/>
      <c r="AG374" s="46"/>
      <c r="AH374" s="19"/>
      <c r="AI374" s="55">
        <f t="shared" si="395"/>
        <v>18</v>
      </c>
      <c r="AJ374" s="27">
        <f t="shared" si="409"/>
        <v>47554.366593864914</v>
      </c>
      <c r="AK374" s="27">
        <f t="shared" si="410"/>
        <v>2377.7183296932458</v>
      </c>
      <c r="AL374" s="28">
        <f t="shared" si="411"/>
        <v>25</v>
      </c>
      <c r="AM374" s="27">
        <f t="shared" si="396"/>
        <v>2000000</v>
      </c>
      <c r="AN374" s="56">
        <f t="shared" si="397"/>
        <v>2.665</v>
      </c>
      <c r="AO374" s="52">
        <f t="shared" si="380"/>
        <v>5330</v>
      </c>
      <c r="AP374" s="28"/>
      <c r="AQ374" s="9">
        <f t="shared" si="398"/>
        <v>13.384212007194003</v>
      </c>
      <c r="AR374" s="9">
        <f t="shared" si="399"/>
        <v>0</v>
      </c>
      <c r="AS374" s="30">
        <f t="shared" si="400"/>
        <v>0.89610547260237583</v>
      </c>
      <c r="AT374" s="30">
        <f t="shared" si="401"/>
        <v>1.1993665626116975E-2</v>
      </c>
      <c r="AU374" s="30">
        <f t="shared" si="402"/>
        <v>0</v>
      </c>
      <c r="AV374" s="30">
        <f t="shared" si="381"/>
        <v>0.88411180697625891</v>
      </c>
      <c r="AW374" s="28"/>
      <c r="AX374" s="52">
        <f t="shared" si="403"/>
        <v>4475.1507301762649</v>
      </c>
      <c r="AY374" s="52">
        <f t="shared" si="382"/>
        <v>4712.3159311834597</v>
      </c>
      <c r="AZ374" s="19"/>
      <c r="BA374" s="19"/>
      <c r="BB374" s="53">
        <f t="shared" si="383"/>
        <v>41263.665262897855</v>
      </c>
      <c r="BC374" s="53">
        <f t="shared" si="384"/>
        <v>-2063.1832631448929</v>
      </c>
      <c r="BD374" s="53">
        <f t="shared" si="385"/>
        <v>-21.692889748331421</v>
      </c>
      <c r="BE374" s="53">
        <f t="shared" si="404"/>
        <v>-23987.331252233951</v>
      </c>
      <c r="BF374" s="53">
        <f t="shared" si="386"/>
        <v>15191.457857770682</v>
      </c>
      <c r="BG374" s="53">
        <f t="shared" si="412"/>
        <v>-233.45930200446307</v>
      </c>
      <c r="BH374" s="53">
        <f t="shared" si="413"/>
        <v>3585.6005845347577</v>
      </c>
      <c r="BI374" s="53">
        <f t="shared" si="387"/>
        <v>18543.599140300976</v>
      </c>
    </row>
    <row r="375" spans="1:61" x14ac:dyDescent="0.2">
      <c r="A375" s="35" t="s">
        <v>81</v>
      </c>
      <c r="B375" s="222">
        <f>F356+NPV(B359,F357:F431)</f>
        <v>1386140.8881696153</v>
      </c>
      <c r="C375" s="222"/>
      <c r="D375" s="19"/>
      <c r="E375" s="55">
        <f t="shared" si="388"/>
        <v>19</v>
      </c>
      <c r="F375" s="27">
        <f t="shared" si="414"/>
        <v>47554.366593864914</v>
      </c>
      <c r="G375" s="27">
        <f t="shared" si="415"/>
        <v>2377.7183296932458</v>
      </c>
      <c r="H375" s="28">
        <f t="shared" si="416"/>
        <v>25</v>
      </c>
      <c r="I375" s="27">
        <f t="shared" si="389"/>
        <v>2000000</v>
      </c>
      <c r="J375" s="56">
        <f t="shared" si="371"/>
        <v>2.8380000000000001</v>
      </c>
      <c r="K375" s="52">
        <f t="shared" si="372"/>
        <v>5676</v>
      </c>
      <c r="L375" s="28"/>
      <c r="M375" s="96">
        <f t="shared" si="390"/>
        <v>16.950197080660736</v>
      </c>
      <c r="N375" s="9">
        <v>0</v>
      </c>
      <c r="O375" s="30">
        <f t="shared" si="406"/>
        <v>0.86771558993325681</v>
      </c>
      <c r="P375" s="30">
        <f t="shared" si="391"/>
        <v>1.4707950259330499E-2</v>
      </c>
      <c r="Q375" s="30">
        <f t="shared" si="392"/>
        <v>0</v>
      </c>
      <c r="R375" s="30">
        <f t="shared" si="373"/>
        <v>0.85300763967392634</v>
      </c>
      <c r="S375" s="28"/>
      <c r="T375" s="52">
        <f t="shared" si="393"/>
        <v>4624.9240943442592</v>
      </c>
      <c r="U375" s="52">
        <f t="shared" si="374"/>
        <v>4841.6713627892059</v>
      </c>
      <c r="V375" s="19"/>
      <c r="W375" s="19"/>
      <c r="X375" s="53">
        <f t="shared" si="375"/>
        <v>40564.238004421321</v>
      </c>
      <c r="Y375" s="53">
        <f t="shared" si="376"/>
        <v>-2028.2119002210661</v>
      </c>
      <c r="Z375" s="53">
        <f t="shared" si="377"/>
        <v>-21.32519099184816</v>
      </c>
      <c r="AA375" s="53">
        <f t="shared" si="394"/>
        <v>-29415.900518660997</v>
      </c>
      <c r="AB375" s="53">
        <f t="shared" si="378"/>
        <v>9098.8003945474084</v>
      </c>
      <c r="AC375" s="53">
        <f t="shared" si="407"/>
        <v>-227.85110393795892</v>
      </c>
      <c r="AD375" s="53">
        <f t="shared" si="408"/>
        <v>3543.3471386191754</v>
      </c>
      <c r="AE375" s="53">
        <f t="shared" si="379"/>
        <v>12414.296429228625</v>
      </c>
      <c r="AF375" s="19"/>
      <c r="AG375" s="46"/>
      <c r="AH375" s="19"/>
      <c r="AI375" s="55">
        <f t="shared" si="395"/>
        <v>19</v>
      </c>
      <c r="AJ375" s="27">
        <f t="shared" si="409"/>
        <v>47554.366593864914</v>
      </c>
      <c r="AK375" s="27">
        <f t="shared" si="410"/>
        <v>2377.7183296932458</v>
      </c>
      <c r="AL375" s="28">
        <f t="shared" si="411"/>
        <v>25</v>
      </c>
      <c r="AM375" s="27">
        <f t="shared" si="396"/>
        <v>2000000</v>
      </c>
      <c r="AN375" s="56">
        <f t="shared" si="397"/>
        <v>2.8380000000000001</v>
      </c>
      <c r="AO375" s="52">
        <f t="shared" si="380"/>
        <v>5676</v>
      </c>
      <c r="AP375" s="28"/>
      <c r="AQ375" s="9">
        <f t="shared" si="398"/>
        <v>14.723347988991849</v>
      </c>
      <c r="AR375" s="9">
        <f t="shared" si="399"/>
        <v>0</v>
      </c>
      <c r="AS375" s="30">
        <f t="shared" si="400"/>
        <v>0.88411180697625891</v>
      </c>
      <c r="AT375" s="30">
        <f t="shared" si="401"/>
        <v>1.3017085795287851E-2</v>
      </c>
      <c r="AU375" s="30">
        <f t="shared" si="402"/>
        <v>0</v>
      </c>
      <c r="AV375" s="30">
        <f t="shared" si="381"/>
        <v>0.87109472118097109</v>
      </c>
      <c r="AW375" s="28"/>
      <c r="AX375" s="52">
        <f t="shared" si="403"/>
        <v>4712.3159311834597</v>
      </c>
      <c r="AY375" s="52">
        <f t="shared" si="382"/>
        <v>4944.3336374231922</v>
      </c>
      <c r="AZ375" s="19"/>
      <c r="BA375" s="19"/>
      <c r="BB375" s="53">
        <f t="shared" si="383"/>
        <v>40564.238004421321</v>
      </c>
      <c r="BC375" s="53">
        <f t="shared" si="384"/>
        <v>-2028.2119002210661</v>
      </c>
      <c r="BD375" s="53">
        <f t="shared" si="385"/>
        <v>-21.32519099184816</v>
      </c>
      <c r="BE375" s="53">
        <f t="shared" si="404"/>
        <v>-26034.171590575701</v>
      </c>
      <c r="BF375" s="53">
        <f t="shared" si="386"/>
        <v>12480.529322632705</v>
      </c>
      <c r="BG375" s="53">
        <f t="shared" si="412"/>
        <v>-227.85110393795892</v>
      </c>
      <c r="BH375" s="53">
        <f t="shared" si="413"/>
        <v>3550.5216705416287</v>
      </c>
      <c r="BI375" s="53">
        <f t="shared" si="387"/>
        <v>15803.199889236374</v>
      </c>
    </row>
    <row r="376" spans="1:61" x14ac:dyDescent="0.2">
      <c r="A376" s="34" t="s">
        <v>82</v>
      </c>
      <c r="B376" s="129">
        <f>B374/B375</f>
        <v>5.0000492057277045E-2</v>
      </c>
      <c r="C376" s="130">
        <f>C374/B375</f>
        <v>7.1609486749661874E-2</v>
      </c>
      <c r="D376" s="19"/>
      <c r="E376" s="55">
        <f t="shared" si="388"/>
        <v>20</v>
      </c>
      <c r="F376" s="27">
        <f t="shared" si="414"/>
        <v>47554.366593864914</v>
      </c>
      <c r="G376" s="27">
        <f t="shared" si="415"/>
        <v>2377.7183296932458</v>
      </c>
      <c r="H376" s="28">
        <f t="shared" si="416"/>
        <v>25</v>
      </c>
      <c r="I376" s="27">
        <f t="shared" si="389"/>
        <v>2000000</v>
      </c>
      <c r="J376" s="56">
        <f t="shared" si="371"/>
        <v>3.0169999999999999</v>
      </c>
      <c r="K376" s="52">
        <f t="shared" si="372"/>
        <v>6034</v>
      </c>
      <c r="L376" s="28"/>
      <c r="M376" s="96">
        <f t="shared" si="390"/>
        <v>18.704439664650572</v>
      </c>
      <c r="N376" s="9">
        <v>0</v>
      </c>
      <c r="O376" s="30">
        <f t="shared" si="406"/>
        <v>0.85300763967392634</v>
      </c>
      <c r="P376" s="30">
        <f t="shared" si="391"/>
        <v>1.595502992976695E-2</v>
      </c>
      <c r="Q376" s="30">
        <f t="shared" si="392"/>
        <v>0</v>
      </c>
      <c r="R376" s="30">
        <f t="shared" si="373"/>
        <v>0.8370526097441594</v>
      </c>
      <c r="S376" s="28"/>
      <c r="T376" s="52">
        <f t="shared" si="393"/>
        <v>4841.6713627892059</v>
      </c>
      <c r="U376" s="52">
        <f t="shared" ref="U376:U431" si="417">K376*R376</f>
        <v>5050.775447196258</v>
      </c>
      <c r="V376" s="19"/>
      <c r="W376" s="19"/>
      <c r="X376" s="53">
        <f t="shared" si="375"/>
        <v>39805.506662125095</v>
      </c>
      <c r="Y376" s="53">
        <f t="shared" si="376"/>
        <v>-1990.2753331062549</v>
      </c>
      <c r="Z376" s="53">
        <f t="shared" si="377"/>
        <v>-20.926315243603984</v>
      </c>
      <c r="AA376" s="53">
        <f t="shared" si="394"/>
        <v>-31910.0598595339</v>
      </c>
      <c r="AB376" s="53">
        <f t="shared" si="378"/>
        <v>5884.2451542413364</v>
      </c>
      <c r="AC376" s="53">
        <f t="shared" si="407"/>
        <v>-221.89440933130555</v>
      </c>
      <c r="AD376" s="53">
        <f t="shared" si="408"/>
        <v>3501.9667871091433</v>
      </c>
      <c r="AE376" s="53">
        <f t="shared" si="379"/>
        <v>9164.3175320191731</v>
      </c>
      <c r="AF376" s="19"/>
      <c r="AG376" s="46"/>
      <c r="AH376" s="19"/>
      <c r="AI376" s="55">
        <f t="shared" si="395"/>
        <v>20</v>
      </c>
      <c r="AJ376" s="27">
        <f t="shared" si="409"/>
        <v>47554.366593864914</v>
      </c>
      <c r="AK376" s="27">
        <f t="shared" si="410"/>
        <v>2377.7183296932458</v>
      </c>
      <c r="AL376" s="28">
        <f t="shared" si="411"/>
        <v>25</v>
      </c>
      <c r="AM376" s="27">
        <f t="shared" si="396"/>
        <v>2000000</v>
      </c>
      <c r="AN376" s="56">
        <f t="shared" si="397"/>
        <v>3.0169999999999999</v>
      </c>
      <c r="AO376" s="52">
        <f t="shared" si="380"/>
        <v>6034</v>
      </c>
      <c r="AP376" s="28"/>
      <c r="AQ376" s="9">
        <f t="shared" si="398"/>
        <v>16.247125199267437</v>
      </c>
      <c r="AR376" s="9">
        <f t="shared" si="399"/>
        <v>0</v>
      </c>
      <c r="AS376" s="30">
        <f t="shared" si="400"/>
        <v>0.87109472118097109</v>
      </c>
      <c r="AT376" s="30">
        <f t="shared" si="401"/>
        <v>1.4152784995448198E-2</v>
      </c>
      <c r="AU376" s="30">
        <f t="shared" si="402"/>
        <v>0</v>
      </c>
      <c r="AV376" s="30">
        <f t="shared" si="381"/>
        <v>0.85694193618552283</v>
      </c>
      <c r="AW376" s="28"/>
      <c r="AX376" s="52">
        <f t="shared" si="403"/>
        <v>4944.3336374231922</v>
      </c>
      <c r="AY376" s="52">
        <f t="shared" si="382"/>
        <v>5170.7876429434446</v>
      </c>
      <c r="AZ376" s="19"/>
      <c r="BA376" s="19"/>
      <c r="BB376" s="53">
        <f t="shared" si="383"/>
        <v>39805.506662125095</v>
      </c>
      <c r="BC376" s="53">
        <f t="shared" si="384"/>
        <v>-1990.2753331062549</v>
      </c>
      <c r="BD376" s="53">
        <f t="shared" si="385"/>
        <v>-20.926315243603984</v>
      </c>
      <c r="BE376" s="53">
        <f t="shared" si="404"/>
        <v>-28305.569990896394</v>
      </c>
      <c r="BF376" s="53">
        <f t="shared" si="386"/>
        <v>9488.7350228788418</v>
      </c>
      <c r="BG376" s="53">
        <f t="shared" si="412"/>
        <v>-221.89440933130555</v>
      </c>
      <c r="BH376" s="53">
        <f t="shared" si="413"/>
        <v>3510.3949629346316</v>
      </c>
      <c r="BI376" s="53">
        <f t="shared" si="387"/>
        <v>12777.235576482168</v>
      </c>
    </row>
    <row r="377" spans="1:61" x14ac:dyDescent="0.2">
      <c r="A377" s="34"/>
      <c r="B377" s="89"/>
      <c r="C377" s="91"/>
      <c r="D377" s="19"/>
      <c r="E377" s="55">
        <f t="shared" ref="E377:E431" si="418">E376+1</f>
        <v>21</v>
      </c>
      <c r="F377" s="27">
        <f t="shared" si="414"/>
        <v>47554.366593864914</v>
      </c>
      <c r="G377" s="27">
        <f t="shared" si="415"/>
        <v>2377.7183296932458</v>
      </c>
      <c r="H377" s="28">
        <f t="shared" si="416"/>
        <v>25</v>
      </c>
      <c r="I377" s="27">
        <f t="shared" si="389"/>
        <v>2000000</v>
      </c>
      <c r="J377" s="56">
        <f t="shared" si="371"/>
        <v>3.2</v>
      </c>
      <c r="K377" s="52">
        <f t="shared" ref="K377:K431" si="419">I377*J377/1000</f>
        <v>6400</v>
      </c>
      <c r="L377" s="28"/>
      <c r="M377" s="96">
        <f t="shared" si="390"/>
        <v>20.707442522007625</v>
      </c>
      <c r="N377" s="9">
        <v>0</v>
      </c>
      <c r="O377" s="30">
        <f t="shared" si="406"/>
        <v>0.8370526097441594</v>
      </c>
      <c r="P377" s="30">
        <f t="shared" ref="P377:P431" si="420">O377*M377/1000</f>
        <v>1.7333218804173663E-2</v>
      </c>
      <c r="Q377" s="30">
        <f t="shared" ref="Q377:Q431" si="421">MIN(N377*O377,O377-P377)</f>
        <v>0</v>
      </c>
      <c r="R377" s="30">
        <f t="shared" ref="R377:R431" si="422">O377-SUM(P377:Q377)</f>
        <v>0.81971939093998569</v>
      </c>
      <c r="S377" s="28"/>
      <c r="T377" s="52">
        <f t="shared" ref="T377:T431" si="423">U376</f>
        <v>5050.775447196258</v>
      </c>
      <c r="U377" s="52">
        <f t="shared" si="417"/>
        <v>5246.2041020159086</v>
      </c>
      <c r="V377" s="19"/>
      <c r="W377" s="19"/>
      <c r="X377" s="53">
        <f t="shared" ref="X377:X431" si="424">$R377*F377</f>
        <v>38981.23642085975</v>
      </c>
      <c r="Y377" s="53">
        <f t="shared" ref="Y377:Z431" si="425">-$R377*G377</f>
        <v>-1949.0618210429875</v>
      </c>
      <c r="Z377" s="53">
        <f t="shared" si="425"/>
        <v>-20.492984773499643</v>
      </c>
      <c r="AA377" s="53">
        <f t="shared" ref="AA377:AA431" si="426">-P377*I377</f>
        <v>-34666.437608347325</v>
      </c>
      <c r="AB377" s="53">
        <f t="shared" ref="AB377:AB431" si="427">SUM(X377:AA377)</f>
        <v>2345.2440066959389</v>
      </c>
      <c r="AC377" s="53">
        <f t="shared" ref="AC377:AC431" si="428">-I377*($R376*J377-$R375*J376)/1000</f>
        <v>-210.08860457014845</v>
      </c>
      <c r="AD377" s="53">
        <f t="shared" si="408"/>
        <v>3454.8474940379274</v>
      </c>
      <c r="AE377" s="53">
        <f t="shared" ref="AE377:AE431" si="429">SUM(AB377:AD377)</f>
        <v>5590.0028961637181</v>
      </c>
      <c r="AF377" s="19"/>
      <c r="AG377" s="46"/>
      <c r="AH377" s="19"/>
      <c r="AI377" s="55">
        <f t="shared" ref="AI377:AI431" si="430">AI376+1</f>
        <v>21</v>
      </c>
      <c r="AJ377" s="27">
        <f t="shared" ref="AJ377:AK431" si="431">F377</f>
        <v>47554.366593864914</v>
      </c>
      <c r="AK377" s="27">
        <f t="shared" si="431"/>
        <v>2377.7183296932458</v>
      </c>
      <c r="AL377" s="28">
        <f t="shared" ref="AL377:AL431" si="432">$C$31</f>
        <v>25</v>
      </c>
      <c r="AM377" s="27">
        <f t="shared" ref="AM377:AN431" si="433">I377</f>
        <v>2000000</v>
      </c>
      <c r="AN377" s="56">
        <f t="shared" si="397"/>
        <v>3.2</v>
      </c>
      <c r="AO377" s="52">
        <f t="shared" ref="AO377:AO431" si="434">AM377*AN377/1000</f>
        <v>6400</v>
      </c>
      <c r="AP377" s="28"/>
      <c r="AQ377" s="9">
        <f t="shared" si="398"/>
        <v>17.986981553236348</v>
      </c>
      <c r="AR377" s="9">
        <f t="shared" ref="AR377:AR431" si="435">N377</f>
        <v>0</v>
      </c>
      <c r="AS377" s="30">
        <f t="shared" ref="AS377:AS431" si="436">AV376</f>
        <v>0.85694193618552283</v>
      </c>
      <c r="AT377" s="30">
        <f t="shared" ref="AT377:AT431" si="437">AS377*AQ377/1000</f>
        <v>1.5413798798363638E-2</v>
      </c>
      <c r="AU377" s="30">
        <f t="shared" ref="AU377:AU431" si="438">MIN(AR377*AS377,AS377-AT377)</f>
        <v>0</v>
      </c>
      <c r="AV377" s="30">
        <f t="shared" ref="AV377:AV431" si="439">AS377-SUM(AT377:AU377)</f>
        <v>0.84152813738715915</v>
      </c>
      <c r="AW377" s="28"/>
      <c r="AX377" s="52">
        <f t="shared" ref="AX377:AX431" si="440">AY376</f>
        <v>5170.7876429434446</v>
      </c>
      <c r="AY377" s="52">
        <f t="shared" ref="AY377:AY431" si="441">AO377*AV377</f>
        <v>5385.7800792778189</v>
      </c>
      <c r="AZ377" s="19"/>
      <c r="BA377" s="19"/>
      <c r="BB377" s="53">
        <f t="shared" ref="BB377:BB431" si="442">$R377*AJ377</f>
        <v>38981.23642085975</v>
      </c>
      <c r="BC377" s="53">
        <f t="shared" ref="BC377:BD431" si="443">-$R377*AK377</f>
        <v>-1949.0618210429875</v>
      </c>
      <c r="BD377" s="53">
        <f t="shared" si="443"/>
        <v>-20.492984773499643</v>
      </c>
      <c r="BE377" s="53">
        <f t="shared" ref="BE377:BE431" si="444">-AT377*AM377</f>
        <v>-30827.597596727275</v>
      </c>
      <c r="BF377" s="53">
        <f t="shared" ref="BF377:BF431" si="445">SUM(BB377:BE377)</f>
        <v>6184.0840183159889</v>
      </c>
      <c r="BG377" s="53">
        <f t="shared" ref="BG377:BG431" si="446">-AM377*($R376*AN377-$R375*AN376)/1000</f>
        <v>-210.08860457014845</v>
      </c>
      <c r="BH377" s="53">
        <f t="shared" si="413"/>
        <v>3464.7000313070107</v>
      </c>
      <c r="BI377" s="53">
        <f t="shared" ref="BI377:BI431" si="447">SUM(BF377:BH377)</f>
        <v>9438.6954450528519</v>
      </c>
    </row>
    <row r="378" spans="1:61" x14ac:dyDescent="0.2">
      <c r="A378" s="34"/>
      <c r="B378" s="89"/>
      <c r="C378" s="91"/>
      <c r="D378" s="19"/>
      <c r="E378" s="55">
        <f t="shared" si="418"/>
        <v>22</v>
      </c>
      <c r="F378" s="27">
        <f t="shared" si="414"/>
        <v>47554.366593864914</v>
      </c>
      <c r="G378" s="27">
        <f t="shared" si="415"/>
        <v>2377.7183296932458</v>
      </c>
      <c r="H378" s="28">
        <f t="shared" si="416"/>
        <v>25</v>
      </c>
      <c r="I378" s="27">
        <f t="shared" si="389"/>
        <v>2000000</v>
      </c>
      <c r="J378" s="56">
        <f t="shared" si="371"/>
        <v>3.3889999999999998</v>
      </c>
      <c r="K378" s="52">
        <f t="shared" si="419"/>
        <v>6778</v>
      </c>
      <c r="L378" s="28"/>
      <c r="M378" s="96">
        <f t="shared" si="390"/>
        <v>22.995587082134691</v>
      </c>
      <c r="N378" s="9">
        <v>0</v>
      </c>
      <c r="O378" s="30">
        <f t="shared" si="406"/>
        <v>0.81971939093998569</v>
      </c>
      <c r="P378" s="30">
        <f t="shared" si="420"/>
        <v>1.8849928637274849E-2</v>
      </c>
      <c r="Q378" s="30">
        <f t="shared" si="421"/>
        <v>0</v>
      </c>
      <c r="R378" s="30">
        <f t="shared" si="422"/>
        <v>0.80086946230271083</v>
      </c>
      <c r="S378" s="28"/>
      <c r="T378" s="52">
        <f t="shared" si="423"/>
        <v>5246.2041020159086</v>
      </c>
      <c r="U378" s="52">
        <f t="shared" si="417"/>
        <v>5428.2932154877744</v>
      </c>
      <c r="V378" s="19"/>
      <c r="W378" s="19"/>
      <c r="X378" s="53">
        <f t="shared" si="424"/>
        <v>38084.840004174584</v>
      </c>
      <c r="Y378" s="53">
        <f t="shared" si="425"/>
        <v>-1904.2420002087295</v>
      </c>
      <c r="Z378" s="53">
        <f t="shared" si="425"/>
        <v>-20.02173655756777</v>
      </c>
      <c r="AA378" s="53">
        <f t="shared" si="426"/>
        <v>-37699.8572745497</v>
      </c>
      <c r="AB378" s="53">
        <f t="shared" si="427"/>
        <v>-1539.2810071414133</v>
      </c>
      <c r="AC378" s="53">
        <f t="shared" si="428"/>
        <v>-198.92132942860206</v>
      </c>
      <c r="AD378" s="53">
        <f t="shared" si="408"/>
        <v>3400.9802849364378</v>
      </c>
      <c r="AE378" s="53">
        <f t="shared" si="429"/>
        <v>1662.7779483664224</v>
      </c>
      <c r="AF378" s="19"/>
      <c r="AG378" s="46"/>
      <c r="AH378" s="19"/>
      <c r="AI378" s="55">
        <f t="shared" si="430"/>
        <v>22</v>
      </c>
      <c r="AJ378" s="27">
        <f t="shared" si="431"/>
        <v>47554.366593864914</v>
      </c>
      <c r="AK378" s="27">
        <f t="shared" si="431"/>
        <v>2377.7183296932458</v>
      </c>
      <c r="AL378" s="28">
        <f t="shared" si="432"/>
        <v>25</v>
      </c>
      <c r="AM378" s="27">
        <f t="shared" si="433"/>
        <v>2000000</v>
      </c>
      <c r="AN378" s="56">
        <f t="shared" si="397"/>
        <v>3.3889999999999998</v>
      </c>
      <c r="AO378" s="52">
        <f t="shared" si="434"/>
        <v>6778</v>
      </c>
      <c r="AP378" s="28"/>
      <c r="AQ378" s="9">
        <f t="shared" si="398"/>
        <v>19.97451883363216</v>
      </c>
      <c r="AR378" s="9">
        <f t="shared" si="435"/>
        <v>0</v>
      </c>
      <c r="AS378" s="30">
        <f t="shared" si="436"/>
        <v>0.84152813738715915</v>
      </c>
      <c r="AT378" s="30">
        <f t="shared" si="437"/>
        <v>1.6809119629271202E-2</v>
      </c>
      <c r="AU378" s="30">
        <f t="shared" si="438"/>
        <v>0</v>
      </c>
      <c r="AV378" s="30">
        <f t="shared" si="439"/>
        <v>0.82471901775788792</v>
      </c>
      <c r="AW378" s="28"/>
      <c r="AX378" s="52">
        <f t="shared" si="440"/>
        <v>5385.7800792778189</v>
      </c>
      <c r="AY378" s="52">
        <f t="shared" si="441"/>
        <v>5589.9455023629644</v>
      </c>
      <c r="AZ378" s="19"/>
      <c r="BA378" s="19"/>
      <c r="BB378" s="53">
        <f t="shared" si="442"/>
        <v>38084.840004174584</v>
      </c>
      <c r="BC378" s="53">
        <f t="shared" si="443"/>
        <v>-1904.2420002087295</v>
      </c>
      <c r="BD378" s="53">
        <f t="shared" si="443"/>
        <v>-20.02173655756777</v>
      </c>
      <c r="BE378" s="53">
        <f t="shared" si="444"/>
        <v>-33618.239258542402</v>
      </c>
      <c r="BF378" s="53">
        <f t="shared" si="445"/>
        <v>2542.3370088658849</v>
      </c>
      <c r="BG378" s="53">
        <f t="shared" si="446"/>
        <v>-198.92132942860206</v>
      </c>
      <c r="BH378" s="53">
        <f t="shared" si="413"/>
        <v>3412.4389330286585</v>
      </c>
      <c r="BI378" s="53">
        <f t="shared" si="447"/>
        <v>5755.8546124659415</v>
      </c>
    </row>
    <row r="379" spans="1:61" x14ac:dyDescent="0.2">
      <c r="A379" s="34"/>
      <c r="B379" s="89"/>
      <c r="C379" s="91"/>
      <c r="D379" s="19"/>
      <c r="E379" s="55">
        <f t="shared" si="418"/>
        <v>23</v>
      </c>
      <c r="F379" s="27">
        <f t="shared" si="414"/>
        <v>47554.366593864914</v>
      </c>
      <c r="G379" s="27">
        <f t="shared" si="415"/>
        <v>2377.7183296932458</v>
      </c>
      <c r="H379" s="28">
        <f t="shared" si="416"/>
        <v>25</v>
      </c>
      <c r="I379" s="27">
        <f t="shared" si="389"/>
        <v>2000000</v>
      </c>
      <c r="J379" s="56">
        <f t="shared" si="371"/>
        <v>3.5819999999999999</v>
      </c>
      <c r="K379" s="52">
        <f t="shared" si="419"/>
        <v>7164</v>
      </c>
      <c r="L379" s="28"/>
      <c r="M379" s="96">
        <f t="shared" si="390"/>
        <v>25.623223656035577</v>
      </c>
      <c r="N379" s="9">
        <v>0</v>
      </c>
      <c r="O379" s="30">
        <f t="shared" si="406"/>
        <v>0.80086946230271083</v>
      </c>
      <c r="P379" s="30">
        <f t="shared" si="420"/>
        <v>2.0520857351871313E-2</v>
      </c>
      <c r="Q379" s="30">
        <f t="shared" si="421"/>
        <v>0</v>
      </c>
      <c r="R379" s="30">
        <f t="shared" si="422"/>
        <v>0.78034860495083946</v>
      </c>
      <c r="S379" s="28"/>
      <c r="T379" s="52">
        <f t="shared" si="423"/>
        <v>5428.2932154877744</v>
      </c>
      <c r="U379" s="52">
        <f t="shared" si="417"/>
        <v>5590.4174058678136</v>
      </c>
      <c r="V379" s="19"/>
      <c r="W379" s="19"/>
      <c r="X379" s="53">
        <f t="shared" si="424"/>
        <v>37108.983630843286</v>
      </c>
      <c r="Y379" s="53">
        <f t="shared" si="425"/>
        <v>-1855.4491815421645</v>
      </c>
      <c r="Z379" s="53">
        <f t="shared" si="425"/>
        <v>-19.508715123770987</v>
      </c>
      <c r="AA379" s="53">
        <f t="shared" si="426"/>
        <v>-41041.714703742626</v>
      </c>
      <c r="AB379" s="53">
        <f t="shared" si="427"/>
        <v>-5807.6889695652717</v>
      </c>
      <c r="AC379" s="53">
        <f t="shared" si="428"/>
        <v>-181.37079614539786</v>
      </c>
      <c r="AD379" s="53">
        <f t="shared" si="408"/>
        <v>3339.8207636005486</v>
      </c>
      <c r="AE379" s="53">
        <f t="shared" si="429"/>
        <v>-2649.2390021101205</v>
      </c>
      <c r="AF379" s="19"/>
      <c r="AG379" s="46"/>
      <c r="AH379" s="19"/>
      <c r="AI379" s="55">
        <f t="shared" si="430"/>
        <v>23</v>
      </c>
      <c r="AJ379" s="27">
        <f t="shared" si="431"/>
        <v>47554.366593864914</v>
      </c>
      <c r="AK379" s="27">
        <f t="shared" si="431"/>
        <v>2377.7183296932458</v>
      </c>
      <c r="AL379" s="28">
        <f t="shared" si="432"/>
        <v>25</v>
      </c>
      <c r="AM379" s="27">
        <f t="shared" si="433"/>
        <v>2000000</v>
      </c>
      <c r="AN379" s="56">
        <f t="shared" si="397"/>
        <v>3.5819999999999999</v>
      </c>
      <c r="AO379" s="52">
        <f t="shared" si="434"/>
        <v>7164</v>
      </c>
      <c r="AP379" s="28"/>
      <c r="AQ379" s="9">
        <f t="shared" si="398"/>
        <v>22.256947025000244</v>
      </c>
      <c r="AR379" s="9">
        <f t="shared" si="435"/>
        <v>0</v>
      </c>
      <c r="AS379" s="30">
        <f t="shared" si="436"/>
        <v>0.82471901775788792</v>
      </c>
      <c r="AT379" s="30">
        <f t="shared" si="437"/>
        <v>1.8355727488747548E-2</v>
      </c>
      <c r="AU379" s="30">
        <f t="shared" si="438"/>
        <v>0</v>
      </c>
      <c r="AV379" s="30">
        <f t="shared" si="439"/>
        <v>0.80636329026914033</v>
      </c>
      <c r="AW379" s="28"/>
      <c r="AX379" s="52">
        <f t="shared" si="440"/>
        <v>5589.9455023629644</v>
      </c>
      <c r="AY379" s="52">
        <f t="shared" si="441"/>
        <v>5776.7866114881217</v>
      </c>
      <c r="AZ379" s="19"/>
      <c r="BA379" s="19"/>
      <c r="BB379" s="53">
        <f t="shared" si="442"/>
        <v>37108.983630843286</v>
      </c>
      <c r="BC379" s="53">
        <f t="shared" si="443"/>
        <v>-1855.4491815421645</v>
      </c>
      <c r="BD379" s="53">
        <f t="shared" si="443"/>
        <v>-19.508715123770987</v>
      </c>
      <c r="BE379" s="53">
        <f t="shared" si="444"/>
        <v>-36711.454977495094</v>
      </c>
      <c r="BF379" s="53">
        <f t="shared" si="445"/>
        <v>-1477.4292433177397</v>
      </c>
      <c r="BG379" s="53">
        <f t="shared" si="446"/>
        <v>-181.37079614539786</v>
      </c>
      <c r="BH379" s="53">
        <f t="shared" si="413"/>
        <v>3353.0917913586386</v>
      </c>
      <c r="BI379" s="53">
        <f t="shared" si="447"/>
        <v>1694.291751895501</v>
      </c>
    </row>
    <row r="380" spans="1:61" x14ac:dyDescent="0.2">
      <c r="A380" s="34"/>
      <c r="B380" s="89"/>
      <c r="C380" s="91"/>
      <c r="D380" s="19"/>
      <c r="E380" s="55">
        <f t="shared" si="418"/>
        <v>24</v>
      </c>
      <c r="F380" s="27">
        <f t="shared" si="414"/>
        <v>47554.366593864914</v>
      </c>
      <c r="G380" s="27">
        <f t="shared" si="415"/>
        <v>2377.7183296932458</v>
      </c>
      <c r="H380" s="28">
        <f t="shared" si="416"/>
        <v>25</v>
      </c>
      <c r="I380" s="27">
        <f t="shared" si="389"/>
        <v>2000000</v>
      </c>
      <c r="J380" s="56">
        <f t="shared" si="371"/>
        <v>3.7810000000000001</v>
      </c>
      <c r="K380" s="52">
        <f t="shared" si="419"/>
        <v>7562</v>
      </c>
      <c r="L380" s="28"/>
      <c r="M380" s="96">
        <f t="shared" si="390"/>
        <v>28.637207678475217</v>
      </c>
      <c r="N380" s="9">
        <v>0</v>
      </c>
      <c r="O380" s="30">
        <f t="shared" si="406"/>
        <v>0.78034860495083946</v>
      </c>
      <c r="P380" s="30">
        <f t="shared" si="420"/>
        <v>2.2347005061585604E-2</v>
      </c>
      <c r="Q380" s="30">
        <f t="shared" si="421"/>
        <v>0</v>
      </c>
      <c r="R380" s="30">
        <f t="shared" si="422"/>
        <v>0.75800159988925386</v>
      </c>
      <c r="S380" s="28"/>
      <c r="T380" s="52">
        <f t="shared" si="423"/>
        <v>5590.4174058678136</v>
      </c>
      <c r="U380" s="52">
        <f t="shared" si="417"/>
        <v>5732.0080983625376</v>
      </c>
      <c r="V380" s="19"/>
      <c r="W380" s="19"/>
      <c r="X380" s="53">
        <f t="shared" si="424"/>
        <v>36046.285959869696</v>
      </c>
      <c r="Y380" s="53">
        <f t="shared" si="425"/>
        <v>-1802.3142979934846</v>
      </c>
      <c r="Z380" s="53">
        <f t="shared" si="425"/>
        <v>-18.950039997231347</v>
      </c>
      <c r="AA380" s="53">
        <f t="shared" si="426"/>
        <v>-44694.010123171211</v>
      </c>
      <c r="AB380" s="53">
        <f t="shared" si="427"/>
        <v>-10468.988501292231</v>
      </c>
      <c r="AC380" s="53">
        <f t="shared" si="428"/>
        <v>-163.56732270162854</v>
      </c>
      <c r="AD380" s="53">
        <f t="shared" si="408"/>
        <v>3270.2493312251863</v>
      </c>
      <c r="AE380" s="53">
        <f t="shared" si="429"/>
        <v>-7362.3064927686737</v>
      </c>
      <c r="AF380" s="19"/>
      <c r="AG380" s="46"/>
      <c r="AH380" s="19"/>
      <c r="AI380" s="55">
        <f t="shared" si="430"/>
        <v>24</v>
      </c>
      <c r="AJ380" s="27">
        <f t="shared" si="431"/>
        <v>47554.366593864914</v>
      </c>
      <c r="AK380" s="27">
        <f t="shared" si="431"/>
        <v>2377.7183296932458</v>
      </c>
      <c r="AL380" s="28">
        <f t="shared" si="432"/>
        <v>25</v>
      </c>
      <c r="AM380" s="27">
        <f t="shared" si="433"/>
        <v>2000000</v>
      </c>
      <c r="AN380" s="56">
        <f t="shared" si="397"/>
        <v>3.7810000000000001</v>
      </c>
      <c r="AO380" s="52">
        <f t="shared" si="434"/>
        <v>7562</v>
      </c>
      <c r="AP380" s="28"/>
      <c r="AQ380" s="9">
        <f t="shared" si="398"/>
        <v>24.874965882507851</v>
      </c>
      <c r="AR380" s="9">
        <f t="shared" si="435"/>
        <v>0</v>
      </c>
      <c r="AS380" s="30">
        <f t="shared" si="436"/>
        <v>0.80636329026914033</v>
      </c>
      <c r="AT380" s="30">
        <f t="shared" si="437"/>
        <v>2.0058259334351639E-2</v>
      </c>
      <c r="AU380" s="30">
        <f t="shared" si="438"/>
        <v>0</v>
      </c>
      <c r="AV380" s="30">
        <f t="shared" si="439"/>
        <v>0.78630503093478865</v>
      </c>
      <c r="AW380" s="28"/>
      <c r="AX380" s="52">
        <f t="shared" si="440"/>
        <v>5776.7866114881217</v>
      </c>
      <c r="AY380" s="52">
        <f t="shared" si="441"/>
        <v>5946.0386439288714</v>
      </c>
      <c r="AZ380" s="19"/>
      <c r="BA380" s="19"/>
      <c r="BB380" s="53">
        <f t="shared" si="442"/>
        <v>36046.285959869696</v>
      </c>
      <c r="BC380" s="53">
        <f t="shared" si="443"/>
        <v>-1802.3142979934846</v>
      </c>
      <c r="BD380" s="53">
        <f t="shared" si="443"/>
        <v>-18.950039997231347</v>
      </c>
      <c r="BE380" s="53">
        <f t="shared" si="444"/>
        <v>-40116.518668703276</v>
      </c>
      <c r="BF380" s="53">
        <f t="shared" si="445"/>
        <v>-5891.4970468242973</v>
      </c>
      <c r="BG380" s="53">
        <f t="shared" si="446"/>
        <v>-163.56732270162854</v>
      </c>
      <c r="BH380" s="53">
        <f t="shared" si="413"/>
        <v>3285.5495224495144</v>
      </c>
      <c r="BI380" s="53">
        <f t="shared" si="447"/>
        <v>-2769.5148470764116</v>
      </c>
    </row>
    <row r="381" spans="1:61" x14ac:dyDescent="0.2">
      <c r="A381" s="34"/>
      <c r="B381" s="89"/>
      <c r="C381" s="91"/>
      <c r="D381" s="19"/>
      <c r="E381" s="55">
        <f t="shared" si="418"/>
        <v>25</v>
      </c>
      <c r="F381" s="27">
        <f t="shared" si="414"/>
        <v>47554.366593864914</v>
      </c>
      <c r="G381" s="27">
        <f t="shared" si="415"/>
        <v>2377.7183296932458</v>
      </c>
      <c r="H381" s="28">
        <f t="shared" si="416"/>
        <v>25</v>
      </c>
      <c r="I381" s="27">
        <f t="shared" si="389"/>
        <v>2000000</v>
      </c>
      <c r="J381" s="56">
        <f t="shared" si="371"/>
        <v>3.9830000000000001</v>
      </c>
      <c r="K381" s="52">
        <f t="shared" si="419"/>
        <v>7966</v>
      </c>
      <c r="L381" s="28"/>
      <c r="M381" s="96">
        <f t="shared" si="390"/>
        <v>32.079455446734435</v>
      </c>
      <c r="N381" s="9">
        <v>0</v>
      </c>
      <c r="O381" s="30">
        <f t="shared" si="406"/>
        <v>0.75800159988925386</v>
      </c>
      <c r="P381" s="30">
        <f t="shared" si="420"/>
        <v>2.4316278552200744E-2</v>
      </c>
      <c r="Q381" s="30">
        <f t="shared" si="421"/>
        <v>0</v>
      </c>
      <c r="R381" s="30">
        <f t="shared" si="422"/>
        <v>0.73368532133705311</v>
      </c>
      <c r="S381" s="28"/>
      <c r="T381" s="52">
        <f t="shared" si="423"/>
        <v>5732.0080983625376</v>
      </c>
      <c r="U381" s="52">
        <f t="shared" si="417"/>
        <v>5844.5372697709654</v>
      </c>
      <c r="V381" s="19"/>
      <c r="W381" s="19"/>
      <c r="X381" s="53">
        <f t="shared" si="424"/>
        <v>34889.940735399803</v>
      </c>
      <c r="Y381" s="53">
        <f t="shared" si="425"/>
        <v>-1744.4970367699902</v>
      </c>
      <c r="Z381" s="53">
        <f t="shared" si="425"/>
        <v>-18.342133033426329</v>
      </c>
      <c r="AA381" s="53">
        <f t="shared" si="426"/>
        <v>-48632.557104401487</v>
      </c>
      <c r="AB381" s="53">
        <f t="shared" si="427"/>
        <v>-15505.455538805101</v>
      </c>
      <c r="AC381" s="53">
        <f t="shared" si="428"/>
        <v>-137.24459407954814</v>
      </c>
      <c r="AD381" s="53">
        <f t="shared" si="408"/>
        <v>3191.6884810919487</v>
      </c>
      <c r="AE381" s="53">
        <f t="shared" si="429"/>
        <v>-12451.0116517927</v>
      </c>
      <c r="AF381" s="19"/>
      <c r="AG381" s="46"/>
      <c r="AH381" s="19"/>
      <c r="AI381" s="55">
        <f t="shared" si="430"/>
        <v>25</v>
      </c>
      <c r="AJ381" s="27">
        <f t="shared" si="431"/>
        <v>47554.366593864914</v>
      </c>
      <c r="AK381" s="27">
        <f t="shared" si="431"/>
        <v>2377.7183296932458</v>
      </c>
      <c r="AL381" s="28">
        <f t="shared" si="432"/>
        <v>25</v>
      </c>
      <c r="AM381" s="27">
        <f t="shared" si="433"/>
        <v>2000000</v>
      </c>
      <c r="AN381" s="56">
        <f t="shared" si="397"/>
        <v>3.9830000000000001</v>
      </c>
      <c r="AO381" s="52">
        <f t="shared" si="434"/>
        <v>7966</v>
      </c>
      <c r="AP381" s="28"/>
      <c r="AQ381" s="9">
        <f t="shared" si="398"/>
        <v>27.864984907964246</v>
      </c>
      <c r="AR381" s="9">
        <f t="shared" si="435"/>
        <v>0</v>
      </c>
      <c r="AS381" s="30">
        <f t="shared" si="436"/>
        <v>0.78630503093478865</v>
      </c>
      <c r="AT381" s="30">
        <f t="shared" si="437"/>
        <v>2.1910377820054245E-2</v>
      </c>
      <c r="AU381" s="30">
        <f t="shared" si="438"/>
        <v>0</v>
      </c>
      <c r="AV381" s="30">
        <f t="shared" si="439"/>
        <v>0.76439465311473442</v>
      </c>
      <c r="AW381" s="28"/>
      <c r="AX381" s="52">
        <f t="shared" si="440"/>
        <v>5946.0386439288714</v>
      </c>
      <c r="AY381" s="52">
        <f t="shared" si="441"/>
        <v>6089.1678067119747</v>
      </c>
      <c r="AZ381" s="19"/>
      <c r="BA381" s="19"/>
      <c r="BB381" s="53">
        <f t="shared" si="442"/>
        <v>34889.940735399803</v>
      </c>
      <c r="BC381" s="53">
        <f t="shared" si="443"/>
        <v>-1744.4970367699902</v>
      </c>
      <c r="BD381" s="53">
        <f t="shared" si="443"/>
        <v>-18.342133033426329</v>
      </c>
      <c r="BE381" s="53">
        <f t="shared" si="444"/>
        <v>-43820.755640108488</v>
      </c>
      <c r="BF381" s="53">
        <f t="shared" si="445"/>
        <v>-10693.654074512102</v>
      </c>
      <c r="BG381" s="53">
        <f t="shared" si="446"/>
        <v>-137.24459407954814</v>
      </c>
      <c r="BH381" s="53">
        <f t="shared" si="413"/>
        <v>3209.2595613791277</v>
      </c>
      <c r="BI381" s="53">
        <f t="shared" si="447"/>
        <v>-7621.6391072125225</v>
      </c>
    </row>
    <row r="382" spans="1:61" x14ac:dyDescent="0.2">
      <c r="A382" s="34"/>
      <c r="B382" s="89"/>
      <c r="C382" s="91"/>
      <c r="D382" s="19"/>
      <c r="E382" s="55">
        <f t="shared" si="418"/>
        <v>26</v>
      </c>
      <c r="F382" s="27">
        <f t="shared" si="414"/>
        <v>47554.366593864914</v>
      </c>
      <c r="G382" s="27">
        <f t="shared" si="415"/>
        <v>2377.7183296932458</v>
      </c>
      <c r="H382" s="28">
        <f t="shared" si="416"/>
        <v>25</v>
      </c>
      <c r="I382" s="27">
        <f t="shared" si="389"/>
        <v>2000000</v>
      </c>
      <c r="J382" s="56">
        <f t="shared" si="371"/>
        <v>4.1900000000000004</v>
      </c>
      <c r="K382" s="52">
        <f t="shared" si="419"/>
        <v>8380.0000000000018</v>
      </c>
      <c r="L382" s="28"/>
      <c r="M382" s="96">
        <f t="shared" si="390"/>
        <v>35.983846857204576</v>
      </c>
      <c r="N382" s="9">
        <v>0</v>
      </c>
      <c r="O382" s="30">
        <f t="shared" si="406"/>
        <v>0.73368532133705311</v>
      </c>
      <c r="P382" s="30">
        <f t="shared" si="420"/>
        <v>2.6400820244371449E-2</v>
      </c>
      <c r="Q382" s="30">
        <f t="shared" si="421"/>
        <v>0</v>
      </c>
      <c r="R382" s="30">
        <f t="shared" si="422"/>
        <v>0.70728450109268171</v>
      </c>
      <c r="S382" s="28"/>
      <c r="T382" s="52">
        <f t="shared" si="423"/>
        <v>5844.5372697709654</v>
      </c>
      <c r="U382" s="52">
        <f t="shared" si="417"/>
        <v>5927.0441191566742</v>
      </c>
      <c r="V382" s="19"/>
      <c r="W382" s="19"/>
      <c r="X382" s="53">
        <f t="shared" si="424"/>
        <v>33634.466451120235</v>
      </c>
      <c r="Y382" s="53">
        <f t="shared" si="425"/>
        <v>-1681.7233225560119</v>
      </c>
      <c r="Z382" s="53">
        <f t="shared" si="425"/>
        <v>-17.682112527317042</v>
      </c>
      <c r="AA382" s="53">
        <f t="shared" si="426"/>
        <v>-52801.640488742894</v>
      </c>
      <c r="AB382" s="53">
        <f t="shared" si="427"/>
        <v>-20866.579472705987</v>
      </c>
      <c r="AC382" s="53">
        <f t="shared" si="428"/>
        <v>-110.04224808670848</v>
      </c>
      <c r="AD382" s="53">
        <f t="shared" si="408"/>
        <v>3103.0105855163506</v>
      </c>
      <c r="AE382" s="53">
        <f t="shared" si="429"/>
        <v>-17873.611135276347</v>
      </c>
      <c r="AF382" s="19"/>
      <c r="AG382" s="46"/>
      <c r="AH382" s="19"/>
      <c r="AI382" s="55">
        <f t="shared" si="430"/>
        <v>26</v>
      </c>
      <c r="AJ382" s="27">
        <f t="shared" si="431"/>
        <v>47554.366593864914</v>
      </c>
      <c r="AK382" s="27">
        <f t="shared" si="431"/>
        <v>2377.7183296932458</v>
      </c>
      <c r="AL382" s="28">
        <f t="shared" si="432"/>
        <v>25</v>
      </c>
      <c r="AM382" s="27">
        <f t="shared" si="433"/>
        <v>2000000</v>
      </c>
      <c r="AN382" s="56">
        <f t="shared" si="397"/>
        <v>4.1900000000000004</v>
      </c>
      <c r="AO382" s="52">
        <f t="shared" si="434"/>
        <v>8380.0000000000018</v>
      </c>
      <c r="AP382" s="28"/>
      <c r="AQ382" s="9">
        <f t="shared" si="398"/>
        <v>31.25643299249246</v>
      </c>
      <c r="AR382" s="9">
        <f t="shared" si="435"/>
        <v>0</v>
      </c>
      <c r="AS382" s="30">
        <f t="shared" si="436"/>
        <v>0.76439465311473442</v>
      </c>
      <c r="AT382" s="30">
        <f t="shared" si="437"/>
        <v>2.3892250254900216E-2</v>
      </c>
      <c r="AU382" s="30">
        <f t="shared" si="438"/>
        <v>0</v>
      </c>
      <c r="AV382" s="30">
        <f t="shared" si="439"/>
        <v>0.74050240285983415</v>
      </c>
      <c r="AW382" s="28"/>
      <c r="AX382" s="52">
        <f t="shared" si="440"/>
        <v>6089.1678067119747</v>
      </c>
      <c r="AY382" s="52">
        <f t="shared" si="441"/>
        <v>6205.4101359654114</v>
      </c>
      <c r="AZ382" s="19"/>
      <c r="BA382" s="19"/>
      <c r="BB382" s="53">
        <f t="shared" si="442"/>
        <v>33634.466451120235</v>
      </c>
      <c r="BC382" s="53">
        <f t="shared" si="443"/>
        <v>-1681.7233225560119</v>
      </c>
      <c r="BD382" s="53">
        <f t="shared" si="443"/>
        <v>-17.682112527317042</v>
      </c>
      <c r="BE382" s="53">
        <f t="shared" si="444"/>
        <v>-47784.500509800433</v>
      </c>
      <c r="BF382" s="53">
        <f t="shared" si="445"/>
        <v>-15849.439493763526</v>
      </c>
      <c r="BG382" s="53">
        <f t="shared" si="446"/>
        <v>-110.04224808670848</v>
      </c>
      <c r="BH382" s="53">
        <f t="shared" si="413"/>
        <v>3123.0938067869984</v>
      </c>
      <c r="BI382" s="53">
        <f t="shared" si="447"/>
        <v>-12836.387935063238</v>
      </c>
    </row>
    <row r="383" spans="1:61" x14ac:dyDescent="0.2">
      <c r="A383" s="34"/>
      <c r="B383" s="89"/>
      <c r="C383" s="91"/>
      <c r="D383" s="19"/>
      <c r="E383" s="55">
        <f t="shared" si="418"/>
        <v>27</v>
      </c>
      <c r="F383" s="27">
        <f t="shared" si="414"/>
        <v>47554.366593864914</v>
      </c>
      <c r="G383" s="27">
        <f t="shared" si="415"/>
        <v>2377.7183296932458</v>
      </c>
      <c r="H383" s="28">
        <f t="shared" si="416"/>
        <v>25</v>
      </c>
      <c r="I383" s="27">
        <f t="shared" si="389"/>
        <v>2000000</v>
      </c>
      <c r="J383" s="56">
        <f t="shared" si="371"/>
        <v>4.4009999999999998</v>
      </c>
      <c r="K383" s="52">
        <f t="shared" si="419"/>
        <v>8802</v>
      </c>
      <c r="L383" s="28"/>
      <c r="M383" s="96">
        <f t="shared" si="390"/>
        <v>40.388565248208387</v>
      </c>
      <c r="N383" s="9">
        <v>0</v>
      </c>
      <c r="O383" s="30">
        <f t="shared" si="406"/>
        <v>0.70728450109268171</v>
      </c>
      <c r="P383" s="30">
        <f t="shared" si="420"/>
        <v>2.8566206221428293E-2</v>
      </c>
      <c r="Q383" s="30">
        <f t="shared" si="421"/>
        <v>0</v>
      </c>
      <c r="R383" s="30">
        <f t="shared" si="422"/>
        <v>0.67871829487125346</v>
      </c>
      <c r="S383" s="28"/>
      <c r="T383" s="52">
        <f t="shared" si="423"/>
        <v>5927.0441191566742</v>
      </c>
      <c r="U383" s="52">
        <f t="shared" si="417"/>
        <v>5974.0784314567727</v>
      </c>
      <c r="V383" s="19"/>
      <c r="W383" s="19"/>
      <c r="X383" s="53">
        <f t="shared" si="424"/>
        <v>32276.018608270493</v>
      </c>
      <c r="Y383" s="53">
        <f t="shared" si="425"/>
        <v>-1613.8009304135246</v>
      </c>
      <c r="Z383" s="53">
        <f t="shared" si="425"/>
        <v>-16.967957371781335</v>
      </c>
      <c r="AA383" s="53">
        <f t="shared" si="426"/>
        <v>-57132.412442856585</v>
      </c>
      <c r="AB383" s="53">
        <f t="shared" si="427"/>
        <v>-26487.162722371395</v>
      </c>
      <c r="AC383" s="53">
        <f t="shared" si="428"/>
        <v>-77.235185813278477</v>
      </c>
      <c r="AD383" s="53">
        <f t="shared" si="408"/>
        <v>3003.8369288961635</v>
      </c>
      <c r="AE383" s="53">
        <f t="shared" si="429"/>
        <v>-23560.560979288512</v>
      </c>
      <c r="AF383" s="19"/>
      <c r="AG383" s="46"/>
      <c r="AH383" s="19"/>
      <c r="AI383" s="55">
        <f t="shared" si="430"/>
        <v>27</v>
      </c>
      <c r="AJ383" s="27">
        <f t="shared" si="431"/>
        <v>47554.366593864914</v>
      </c>
      <c r="AK383" s="27">
        <f t="shared" si="431"/>
        <v>2377.7183296932458</v>
      </c>
      <c r="AL383" s="28">
        <f t="shared" si="432"/>
        <v>25</v>
      </c>
      <c r="AM383" s="27">
        <f t="shared" si="433"/>
        <v>2000000</v>
      </c>
      <c r="AN383" s="56">
        <f t="shared" si="397"/>
        <v>4.4009999999999998</v>
      </c>
      <c r="AO383" s="52">
        <f t="shared" si="434"/>
        <v>8802</v>
      </c>
      <c r="AP383" s="28"/>
      <c r="AQ383" s="9">
        <f t="shared" si="398"/>
        <v>35.082477100159757</v>
      </c>
      <c r="AR383" s="9">
        <f t="shared" si="435"/>
        <v>0</v>
      </c>
      <c r="AS383" s="30">
        <f t="shared" si="436"/>
        <v>0.74050240285983415</v>
      </c>
      <c r="AT383" s="30">
        <f t="shared" si="437"/>
        <v>2.5978658590943407E-2</v>
      </c>
      <c r="AU383" s="30">
        <f t="shared" si="438"/>
        <v>0</v>
      </c>
      <c r="AV383" s="30">
        <f t="shared" si="439"/>
        <v>0.71452374426889076</v>
      </c>
      <c r="AW383" s="28"/>
      <c r="AX383" s="52">
        <f t="shared" si="440"/>
        <v>6205.4101359654114</v>
      </c>
      <c r="AY383" s="52">
        <f t="shared" si="441"/>
        <v>6289.2379970547763</v>
      </c>
      <c r="AZ383" s="19"/>
      <c r="BA383" s="19"/>
      <c r="BB383" s="53">
        <f t="shared" si="442"/>
        <v>32276.018608270493</v>
      </c>
      <c r="BC383" s="53">
        <f t="shared" si="443"/>
        <v>-1613.8009304135246</v>
      </c>
      <c r="BD383" s="53">
        <f t="shared" si="443"/>
        <v>-16.967957371781335</v>
      </c>
      <c r="BE383" s="53">
        <f t="shared" si="444"/>
        <v>-51957.317181886814</v>
      </c>
      <c r="BF383" s="53">
        <f t="shared" si="445"/>
        <v>-21312.067461401624</v>
      </c>
      <c r="BG383" s="53">
        <f t="shared" si="446"/>
        <v>-77.235185813278477</v>
      </c>
      <c r="BH383" s="53">
        <f t="shared" si="413"/>
        <v>3026.6897026328575</v>
      </c>
      <c r="BI383" s="53">
        <f t="shared" si="447"/>
        <v>-18362.612944582044</v>
      </c>
    </row>
    <row r="384" spans="1:61" x14ac:dyDescent="0.2">
      <c r="A384" s="34"/>
      <c r="B384" s="89"/>
      <c r="C384" s="91"/>
      <c r="D384" s="19"/>
      <c r="E384" s="55">
        <f t="shared" si="418"/>
        <v>28</v>
      </c>
      <c r="F384" s="27">
        <f t="shared" si="414"/>
        <v>47554.366593864914</v>
      </c>
      <c r="G384" s="27">
        <f t="shared" si="415"/>
        <v>2377.7183296932458</v>
      </c>
      <c r="H384" s="28">
        <f t="shared" si="416"/>
        <v>25</v>
      </c>
      <c r="I384" s="27">
        <f t="shared" si="389"/>
        <v>2000000</v>
      </c>
      <c r="J384" s="56">
        <f t="shared" si="371"/>
        <v>4.6159999999999997</v>
      </c>
      <c r="K384" s="52">
        <f t="shared" si="419"/>
        <v>9232</v>
      </c>
      <c r="L384" s="28"/>
      <c r="M384" s="96">
        <f t="shared" si="390"/>
        <v>45.350819239364668</v>
      </c>
      <c r="N384" s="9">
        <v>0</v>
      </c>
      <c r="O384" s="30">
        <f t="shared" si="406"/>
        <v>0.67871829487125346</v>
      </c>
      <c r="P384" s="30">
        <f t="shared" si="420"/>
        <v>3.0780430705156021E-2</v>
      </c>
      <c r="Q384" s="30">
        <f t="shared" si="421"/>
        <v>0</v>
      </c>
      <c r="R384" s="30">
        <f t="shared" si="422"/>
        <v>0.64793786416609744</v>
      </c>
      <c r="S384" s="28"/>
      <c r="T384" s="52">
        <f t="shared" si="423"/>
        <v>5974.0784314567727</v>
      </c>
      <c r="U384" s="52">
        <f t="shared" si="417"/>
        <v>5981.7623619814112</v>
      </c>
      <c r="V384" s="19"/>
      <c r="W384" s="19"/>
      <c r="X384" s="53">
        <f t="shared" si="424"/>
        <v>30812.274722600447</v>
      </c>
      <c r="Y384" s="53">
        <f t="shared" si="425"/>
        <v>-1540.6137361300223</v>
      </c>
      <c r="Z384" s="53">
        <f t="shared" si="425"/>
        <v>-16.198446604152437</v>
      </c>
      <c r="AA384" s="53">
        <f t="shared" si="426"/>
        <v>-61560.861410312042</v>
      </c>
      <c r="AB384" s="53">
        <f t="shared" si="427"/>
        <v>-32305.39887044577</v>
      </c>
      <c r="AC384" s="53">
        <f t="shared" si="428"/>
        <v>-40.40911963362781</v>
      </c>
      <c r="AD384" s="53">
        <f t="shared" si="408"/>
        <v>2893.5389360181639</v>
      </c>
      <c r="AE384" s="53">
        <f t="shared" si="429"/>
        <v>-29452.269054061231</v>
      </c>
      <c r="AF384" s="19"/>
      <c r="AG384" s="46"/>
      <c r="AH384" s="19"/>
      <c r="AI384" s="55">
        <f t="shared" si="430"/>
        <v>28</v>
      </c>
      <c r="AJ384" s="27">
        <f t="shared" si="431"/>
        <v>47554.366593864914</v>
      </c>
      <c r="AK384" s="27">
        <f t="shared" si="431"/>
        <v>2377.7183296932458</v>
      </c>
      <c r="AL384" s="28">
        <f t="shared" si="432"/>
        <v>25</v>
      </c>
      <c r="AM384" s="27">
        <f t="shared" si="433"/>
        <v>2000000</v>
      </c>
      <c r="AN384" s="56">
        <f t="shared" si="397"/>
        <v>4.6159999999999997</v>
      </c>
      <c r="AO384" s="52">
        <f t="shared" si="434"/>
        <v>9232</v>
      </c>
      <c r="AP384" s="28"/>
      <c r="AQ384" s="9">
        <f t="shared" si="398"/>
        <v>39.392810010973889</v>
      </c>
      <c r="AR384" s="9">
        <f t="shared" si="435"/>
        <v>0</v>
      </c>
      <c r="AS384" s="30">
        <f t="shared" si="436"/>
        <v>0.71452374426889076</v>
      </c>
      <c r="AT384" s="30">
        <f t="shared" si="437"/>
        <v>2.8147098106314109E-2</v>
      </c>
      <c r="AU384" s="30">
        <f t="shared" si="438"/>
        <v>0</v>
      </c>
      <c r="AV384" s="30">
        <f t="shared" si="439"/>
        <v>0.68637664616257665</v>
      </c>
      <c r="AW384" s="28"/>
      <c r="AX384" s="52">
        <f t="shared" si="440"/>
        <v>6289.2379970547763</v>
      </c>
      <c r="AY384" s="52">
        <f t="shared" si="441"/>
        <v>6336.6291973729076</v>
      </c>
      <c r="AZ384" s="19"/>
      <c r="BA384" s="19"/>
      <c r="BB384" s="53">
        <f t="shared" si="442"/>
        <v>30812.274722600447</v>
      </c>
      <c r="BC384" s="53">
        <f t="shared" si="443"/>
        <v>-1540.6137361300223</v>
      </c>
      <c r="BD384" s="53">
        <f t="shared" si="443"/>
        <v>-16.198446604152437</v>
      </c>
      <c r="BE384" s="53">
        <f t="shared" si="444"/>
        <v>-56294.196212628216</v>
      </c>
      <c r="BF384" s="53">
        <f t="shared" si="445"/>
        <v>-27038.733672761944</v>
      </c>
      <c r="BG384" s="53">
        <f t="shared" si="446"/>
        <v>-40.40911963362781</v>
      </c>
      <c r="BH384" s="53">
        <f t="shared" si="413"/>
        <v>2919.4123178559848</v>
      </c>
      <c r="BI384" s="53">
        <f t="shared" si="447"/>
        <v>-24159.730474539585</v>
      </c>
    </row>
    <row r="385" spans="1:61" x14ac:dyDescent="0.2">
      <c r="A385" s="34"/>
      <c r="B385" s="89"/>
      <c r="C385" s="91"/>
      <c r="D385" s="19"/>
      <c r="E385" s="55">
        <f t="shared" si="418"/>
        <v>29</v>
      </c>
      <c r="F385" s="27">
        <f t="shared" si="414"/>
        <v>47554.366593864914</v>
      </c>
      <c r="G385" s="27">
        <f t="shared" si="415"/>
        <v>2377.7183296932458</v>
      </c>
      <c r="H385" s="28">
        <f t="shared" si="416"/>
        <v>25</v>
      </c>
      <c r="I385" s="27">
        <f t="shared" si="389"/>
        <v>2000000</v>
      </c>
      <c r="J385" s="56">
        <f t="shared" si="371"/>
        <v>4.8330000000000002</v>
      </c>
      <c r="K385" s="52">
        <f t="shared" si="419"/>
        <v>9666</v>
      </c>
      <c r="L385" s="28"/>
      <c r="M385" s="96">
        <f t="shared" si="390"/>
        <v>50.932973429504443</v>
      </c>
      <c r="N385" s="9">
        <v>0</v>
      </c>
      <c r="O385" s="30">
        <f t="shared" si="406"/>
        <v>0.64793786416609744</v>
      </c>
      <c r="P385" s="30">
        <f t="shared" si="420"/>
        <v>3.3001402019541701E-2</v>
      </c>
      <c r="Q385" s="30">
        <f t="shared" si="421"/>
        <v>0</v>
      </c>
      <c r="R385" s="30">
        <f t="shared" si="422"/>
        <v>0.61493646214655573</v>
      </c>
      <c r="S385" s="28"/>
      <c r="T385" s="52">
        <f t="shared" si="423"/>
        <v>5981.7623619814112</v>
      </c>
      <c r="U385" s="52">
        <f t="shared" si="417"/>
        <v>5943.9758431086075</v>
      </c>
      <c r="V385" s="19"/>
      <c r="W385" s="19"/>
      <c r="X385" s="53">
        <f t="shared" si="424"/>
        <v>29242.913952851646</v>
      </c>
      <c r="Y385" s="53">
        <f t="shared" si="425"/>
        <v>-1462.1456976425823</v>
      </c>
      <c r="Z385" s="53">
        <f t="shared" si="425"/>
        <v>-15.373411553663892</v>
      </c>
      <c r="AA385" s="53">
        <f t="shared" si="426"/>
        <v>-66002.804039083407</v>
      </c>
      <c r="AB385" s="53">
        <f t="shared" si="427"/>
        <v>-38237.409195428008</v>
      </c>
      <c r="AC385" s="53">
        <f t="shared" si="428"/>
        <v>2.9599032219138621</v>
      </c>
      <c r="AD385" s="53">
        <f t="shared" si="408"/>
        <v>2771.7732279906677</v>
      </c>
      <c r="AE385" s="53">
        <f t="shared" si="429"/>
        <v>-35462.676064215426</v>
      </c>
      <c r="AF385" s="19"/>
      <c r="AG385" s="46"/>
      <c r="AH385" s="19"/>
      <c r="AI385" s="55">
        <f t="shared" si="430"/>
        <v>29</v>
      </c>
      <c r="AJ385" s="27">
        <f t="shared" si="431"/>
        <v>47554.366593864914</v>
      </c>
      <c r="AK385" s="27">
        <f t="shared" si="431"/>
        <v>2377.7183296932458</v>
      </c>
      <c r="AL385" s="28">
        <f t="shared" si="432"/>
        <v>25</v>
      </c>
      <c r="AM385" s="27">
        <f t="shared" si="433"/>
        <v>2000000</v>
      </c>
      <c r="AN385" s="56">
        <f t="shared" si="397"/>
        <v>4.8330000000000002</v>
      </c>
      <c r="AO385" s="52">
        <f t="shared" si="434"/>
        <v>9666</v>
      </c>
      <c r="AP385" s="28"/>
      <c r="AQ385" s="9">
        <f t="shared" si="398"/>
        <v>44.241603112229861</v>
      </c>
      <c r="AR385" s="9">
        <f t="shared" si="435"/>
        <v>0</v>
      </c>
      <c r="AS385" s="30">
        <f t="shared" si="436"/>
        <v>0.68637664616257665</v>
      </c>
      <c r="AT385" s="30">
        <f t="shared" si="437"/>
        <v>3.0366403165028148E-2</v>
      </c>
      <c r="AU385" s="30">
        <f t="shared" si="438"/>
        <v>0</v>
      </c>
      <c r="AV385" s="30">
        <f t="shared" si="439"/>
        <v>0.65601024299754851</v>
      </c>
      <c r="AW385" s="28"/>
      <c r="AX385" s="52">
        <f t="shared" si="440"/>
        <v>6336.6291973729076</v>
      </c>
      <c r="AY385" s="52">
        <f t="shared" si="441"/>
        <v>6340.9950088143041</v>
      </c>
      <c r="AZ385" s="19"/>
      <c r="BA385" s="19"/>
      <c r="BB385" s="53">
        <f t="shared" si="442"/>
        <v>29242.913952851646</v>
      </c>
      <c r="BC385" s="53">
        <f t="shared" si="443"/>
        <v>-1462.1456976425823</v>
      </c>
      <c r="BD385" s="53">
        <f t="shared" si="443"/>
        <v>-15.373411553663892</v>
      </c>
      <c r="BE385" s="53">
        <f t="shared" si="444"/>
        <v>-60732.806330056294</v>
      </c>
      <c r="BF385" s="53">
        <f t="shared" si="445"/>
        <v>-32967.411486400895</v>
      </c>
      <c r="BG385" s="53">
        <f t="shared" si="446"/>
        <v>2.9599032219138621</v>
      </c>
      <c r="BH385" s="53">
        <f t="shared" si="413"/>
        <v>2800.9064231587786</v>
      </c>
      <c r="BI385" s="53">
        <f t="shared" si="447"/>
        <v>-30163.545160020203</v>
      </c>
    </row>
    <row r="386" spans="1:61" x14ac:dyDescent="0.2">
      <c r="A386" s="34"/>
      <c r="B386" s="89"/>
      <c r="C386" s="91"/>
      <c r="D386" s="19"/>
      <c r="E386" s="55">
        <f t="shared" si="418"/>
        <v>30</v>
      </c>
      <c r="F386" s="27">
        <f t="shared" si="414"/>
        <v>47554.366593864914</v>
      </c>
      <c r="G386" s="27">
        <f t="shared" si="415"/>
        <v>2377.7183296932458</v>
      </c>
      <c r="H386" s="28">
        <f t="shared" si="416"/>
        <v>25</v>
      </c>
      <c r="I386" s="27">
        <f t="shared" si="389"/>
        <v>2000000</v>
      </c>
      <c r="J386" s="56">
        <f t="shared" si="371"/>
        <v>5.0529999999999999</v>
      </c>
      <c r="K386" s="52">
        <f t="shared" si="419"/>
        <v>10106</v>
      </c>
      <c r="L386" s="28"/>
      <c r="M386" s="96">
        <f t="shared" si="390"/>
        <v>57.198201384599741</v>
      </c>
      <c r="N386" s="9">
        <v>0</v>
      </c>
      <c r="O386" s="30">
        <f t="shared" si="406"/>
        <v>0.61493646214655573</v>
      </c>
      <c r="P386" s="30">
        <f t="shared" si="420"/>
        <v>3.5173259600591991E-2</v>
      </c>
      <c r="Q386" s="30">
        <f t="shared" si="421"/>
        <v>0</v>
      </c>
      <c r="R386" s="30">
        <f t="shared" si="422"/>
        <v>0.5797632025459637</v>
      </c>
      <c r="S386" s="28"/>
      <c r="T386" s="52">
        <f t="shared" si="423"/>
        <v>5943.9758431086075</v>
      </c>
      <c r="U386" s="52">
        <f t="shared" si="417"/>
        <v>5859.0869249295092</v>
      </c>
      <c r="V386" s="19"/>
      <c r="W386" s="19"/>
      <c r="X386" s="53">
        <f t="shared" si="424"/>
        <v>27570.271871503915</v>
      </c>
      <c r="Y386" s="53">
        <f t="shared" si="425"/>
        <v>-1378.5135935751957</v>
      </c>
      <c r="Z386" s="53">
        <f t="shared" si="425"/>
        <v>-14.494080063649092</v>
      </c>
      <c r="AA386" s="53">
        <f t="shared" si="426"/>
        <v>-70346.519201183983</v>
      </c>
      <c r="AB386" s="53">
        <f t="shared" si="427"/>
        <v>-44169.255003318918</v>
      </c>
      <c r="AC386" s="53">
        <f t="shared" si="428"/>
        <v>48.419508576405867</v>
      </c>
      <c r="AD386" s="53">
        <f t="shared" si="408"/>
        <v>2638.2195253209261</v>
      </c>
      <c r="AE386" s="53">
        <f t="shared" si="429"/>
        <v>-41482.615969421582</v>
      </c>
      <c r="AF386" s="19"/>
      <c r="AG386" s="46"/>
      <c r="AH386" s="19"/>
      <c r="AI386" s="55">
        <f t="shared" si="430"/>
        <v>30</v>
      </c>
      <c r="AJ386" s="27">
        <f t="shared" si="431"/>
        <v>47554.366593864914</v>
      </c>
      <c r="AK386" s="27">
        <f t="shared" si="431"/>
        <v>2377.7183296932458</v>
      </c>
      <c r="AL386" s="28">
        <f t="shared" si="432"/>
        <v>25</v>
      </c>
      <c r="AM386" s="27">
        <f t="shared" si="433"/>
        <v>2000000</v>
      </c>
      <c r="AN386" s="56">
        <f t="shared" si="397"/>
        <v>5.0529999999999999</v>
      </c>
      <c r="AO386" s="52">
        <f t="shared" si="434"/>
        <v>10106</v>
      </c>
      <c r="AP386" s="28"/>
      <c r="AQ386" s="9">
        <f t="shared" si="398"/>
        <v>49.683730479496553</v>
      </c>
      <c r="AR386" s="9">
        <f t="shared" si="435"/>
        <v>0</v>
      </c>
      <c r="AS386" s="30">
        <f t="shared" si="436"/>
        <v>0.65601024299754851</v>
      </c>
      <c r="AT386" s="30">
        <f t="shared" si="437"/>
        <v>3.2593036104879236E-2</v>
      </c>
      <c r="AU386" s="30">
        <f t="shared" si="438"/>
        <v>0</v>
      </c>
      <c r="AV386" s="30">
        <f t="shared" si="439"/>
        <v>0.62341720689266933</v>
      </c>
      <c r="AW386" s="28"/>
      <c r="AX386" s="52">
        <f t="shared" si="440"/>
        <v>6340.9950088143041</v>
      </c>
      <c r="AY386" s="52">
        <f t="shared" si="441"/>
        <v>6300.2542928573166</v>
      </c>
      <c r="AZ386" s="19"/>
      <c r="BA386" s="19"/>
      <c r="BB386" s="53">
        <f t="shared" si="442"/>
        <v>27570.271871503915</v>
      </c>
      <c r="BC386" s="53">
        <f t="shared" si="443"/>
        <v>-1378.5135935751957</v>
      </c>
      <c r="BD386" s="53">
        <f t="shared" si="443"/>
        <v>-14.494080063649092</v>
      </c>
      <c r="BE386" s="53">
        <f t="shared" si="444"/>
        <v>-65186.072209758473</v>
      </c>
      <c r="BF386" s="53">
        <f t="shared" si="445"/>
        <v>-39008.808011893401</v>
      </c>
      <c r="BG386" s="53">
        <f t="shared" si="446"/>
        <v>48.419508576405867</v>
      </c>
      <c r="BH386" s="53">
        <f t="shared" si="413"/>
        <v>2670.8132638347661</v>
      </c>
      <c r="BI386" s="53">
        <f t="shared" si="447"/>
        <v>-36289.575239482227</v>
      </c>
    </row>
    <row r="387" spans="1:61" x14ac:dyDescent="0.2">
      <c r="A387" s="34"/>
      <c r="B387" s="89"/>
      <c r="C387" s="91"/>
      <c r="D387" s="19"/>
      <c r="E387" s="55">
        <f t="shared" si="418"/>
        <v>31</v>
      </c>
      <c r="F387" s="27">
        <f t="shared" si="414"/>
        <v>47554.366593864914</v>
      </c>
      <c r="G387" s="27">
        <f t="shared" si="415"/>
        <v>2377.7183296932458</v>
      </c>
      <c r="H387" s="28">
        <f t="shared" si="416"/>
        <v>25</v>
      </c>
      <c r="I387" s="27">
        <f t="shared" si="389"/>
        <v>2000000</v>
      </c>
      <c r="J387" s="56">
        <f t="shared" si="371"/>
        <v>5.2750000000000004</v>
      </c>
      <c r="K387" s="52">
        <f t="shared" si="419"/>
        <v>10550</v>
      </c>
      <c r="L387" s="28"/>
      <c r="M387" s="96">
        <f t="shared" si="390"/>
        <v>64.179283812147389</v>
      </c>
      <c r="N387" s="9">
        <v>0</v>
      </c>
      <c r="O387" s="30">
        <f t="shared" si="406"/>
        <v>0.5797632025459637</v>
      </c>
      <c r="P387" s="30">
        <f t="shared" si="420"/>
        <v>3.7208787120036897E-2</v>
      </c>
      <c r="Q387" s="30">
        <f t="shared" si="421"/>
        <v>0</v>
      </c>
      <c r="R387" s="30">
        <f t="shared" si="422"/>
        <v>0.54255441542592675</v>
      </c>
      <c r="S387" s="28"/>
      <c r="T387" s="52">
        <f t="shared" si="423"/>
        <v>5859.0869249295092</v>
      </c>
      <c r="U387" s="52">
        <f t="shared" si="417"/>
        <v>5723.9490827435275</v>
      </c>
      <c r="V387" s="19"/>
      <c r="W387" s="19"/>
      <c r="X387" s="53">
        <f t="shared" si="424"/>
        <v>25800.831568284597</v>
      </c>
      <c r="Y387" s="53">
        <f t="shared" si="425"/>
        <v>-1290.0415784142299</v>
      </c>
      <c r="Z387" s="53">
        <f t="shared" si="425"/>
        <v>-13.563860385648169</v>
      </c>
      <c r="AA387" s="53">
        <f t="shared" si="426"/>
        <v>-74417.574240073794</v>
      </c>
      <c r="AB387" s="53">
        <f t="shared" si="427"/>
        <v>-49920.348110589082</v>
      </c>
      <c r="AC387" s="53">
        <f t="shared" si="428"/>
        <v>98.046099593174674</v>
      </c>
      <c r="AD387" s="53">
        <f t="shared" si="408"/>
        <v>2493.2494760020736</v>
      </c>
      <c r="AE387" s="53">
        <f t="shared" si="429"/>
        <v>-47329.05253499384</v>
      </c>
      <c r="AF387" s="19"/>
      <c r="AG387" s="46"/>
      <c r="AH387" s="19"/>
      <c r="AI387" s="55">
        <f t="shared" si="430"/>
        <v>31</v>
      </c>
      <c r="AJ387" s="27">
        <f t="shared" si="431"/>
        <v>47554.366593864914</v>
      </c>
      <c r="AK387" s="27">
        <f t="shared" si="431"/>
        <v>2377.7183296932458</v>
      </c>
      <c r="AL387" s="28">
        <f t="shared" si="432"/>
        <v>25</v>
      </c>
      <c r="AM387" s="27">
        <f t="shared" si="433"/>
        <v>2000000</v>
      </c>
      <c r="AN387" s="56">
        <f t="shared" si="397"/>
        <v>5.2750000000000004</v>
      </c>
      <c r="AO387" s="52">
        <f t="shared" si="434"/>
        <v>10550</v>
      </c>
      <c r="AP387" s="28"/>
      <c r="AQ387" s="9">
        <f t="shared" si="398"/>
        <v>55.747666222042703</v>
      </c>
      <c r="AR387" s="9">
        <f t="shared" si="435"/>
        <v>0</v>
      </c>
      <c r="AS387" s="30">
        <f t="shared" si="436"/>
        <v>0.62341720689266933</v>
      </c>
      <c r="AT387" s="30">
        <f t="shared" si="437"/>
        <v>3.4754054366930666E-2</v>
      </c>
      <c r="AU387" s="30">
        <f t="shared" si="438"/>
        <v>0</v>
      </c>
      <c r="AV387" s="30">
        <f t="shared" si="439"/>
        <v>0.58866315252573864</v>
      </c>
      <c r="AW387" s="28"/>
      <c r="AX387" s="52">
        <f t="shared" si="440"/>
        <v>6300.2542928573166</v>
      </c>
      <c r="AY387" s="52">
        <f t="shared" si="441"/>
        <v>6210.3962591465424</v>
      </c>
      <c r="AZ387" s="19"/>
      <c r="BA387" s="19"/>
      <c r="BB387" s="53">
        <f t="shared" si="442"/>
        <v>25800.831568284597</v>
      </c>
      <c r="BC387" s="53">
        <f t="shared" si="443"/>
        <v>-1290.0415784142299</v>
      </c>
      <c r="BD387" s="53">
        <f t="shared" si="443"/>
        <v>-13.563860385648169</v>
      </c>
      <c r="BE387" s="53">
        <f t="shared" si="444"/>
        <v>-69508.108733861329</v>
      </c>
      <c r="BF387" s="53">
        <f t="shared" si="445"/>
        <v>-45010.882604376617</v>
      </c>
      <c r="BG387" s="53">
        <f t="shared" si="446"/>
        <v>98.046099593174674</v>
      </c>
      <c r="BH387" s="53">
        <f t="shared" si="413"/>
        <v>2529.467611228667</v>
      </c>
      <c r="BI387" s="53">
        <f t="shared" si="447"/>
        <v>-42383.368893554776</v>
      </c>
    </row>
    <row r="388" spans="1:61" x14ac:dyDescent="0.2">
      <c r="A388" s="34"/>
      <c r="B388" s="89"/>
      <c r="C388" s="91"/>
      <c r="D388" s="19"/>
      <c r="E388" s="55">
        <f t="shared" si="418"/>
        <v>32</v>
      </c>
      <c r="F388" s="27">
        <f t="shared" si="414"/>
        <v>47554.366593864914</v>
      </c>
      <c r="G388" s="27">
        <f t="shared" si="415"/>
        <v>2377.7183296932458</v>
      </c>
      <c r="H388" s="28">
        <f t="shared" si="416"/>
        <v>25</v>
      </c>
      <c r="I388" s="27">
        <f t="shared" si="389"/>
        <v>2000000</v>
      </c>
      <c r="J388" s="56">
        <f t="shared" ref="J388:J419" si="448">J303</f>
        <v>5.4980000000000002</v>
      </c>
      <c r="K388" s="52">
        <f t="shared" si="419"/>
        <v>10996</v>
      </c>
      <c r="L388" s="28"/>
      <c r="M388" s="96">
        <f t="shared" si="390"/>
        <v>71.872235752757291</v>
      </c>
      <c r="N388" s="9">
        <v>0</v>
      </c>
      <c r="O388" s="30">
        <f t="shared" si="406"/>
        <v>0.54255441542592675</v>
      </c>
      <c r="P388" s="30">
        <f t="shared" si="420"/>
        <v>3.8994598854191626E-2</v>
      </c>
      <c r="Q388" s="30">
        <f t="shared" si="421"/>
        <v>0</v>
      </c>
      <c r="R388" s="30">
        <f t="shared" si="422"/>
        <v>0.5035598165717351</v>
      </c>
      <c r="S388" s="28"/>
      <c r="T388" s="52">
        <f t="shared" si="423"/>
        <v>5723.9490827435275</v>
      </c>
      <c r="U388" s="52">
        <f t="shared" si="417"/>
        <v>5537.1437430227988</v>
      </c>
      <c r="V388" s="19"/>
      <c r="W388" s="19"/>
      <c r="X388" s="53">
        <f t="shared" si="424"/>
        <v>23946.468119191664</v>
      </c>
      <c r="Y388" s="53">
        <f t="shared" si="425"/>
        <v>-1197.3234059595832</v>
      </c>
      <c r="Z388" s="53">
        <f t="shared" si="425"/>
        <v>-12.588995414293377</v>
      </c>
      <c r="AA388" s="53">
        <f t="shared" si="426"/>
        <v>-77989.197708383246</v>
      </c>
      <c r="AB388" s="53">
        <f t="shared" si="427"/>
        <v>-55252.641990565462</v>
      </c>
      <c r="AC388" s="53">
        <f t="shared" si="428"/>
        <v>150.57343483642606</v>
      </c>
      <c r="AD388" s="53">
        <f t="shared" si="408"/>
        <v>2337.5309154571814</v>
      </c>
      <c r="AE388" s="53">
        <f t="shared" si="429"/>
        <v>-52764.537640271854</v>
      </c>
      <c r="AF388" s="19"/>
      <c r="AG388" s="46"/>
      <c r="AH388" s="19"/>
      <c r="AI388" s="55">
        <f t="shared" si="430"/>
        <v>32</v>
      </c>
      <c r="AJ388" s="27">
        <f t="shared" si="431"/>
        <v>47554.366593864914</v>
      </c>
      <c r="AK388" s="27">
        <f t="shared" si="431"/>
        <v>2377.7183296932458</v>
      </c>
      <c r="AL388" s="28">
        <f t="shared" si="432"/>
        <v>25</v>
      </c>
      <c r="AM388" s="27">
        <f t="shared" si="433"/>
        <v>2000000</v>
      </c>
      <c r="AN388" s="56">
        <f t="shared" si="397"/>
        <v>5.4980000000000002</v>
      </c>
      <c r="AO388" s="52">
        <f t="shared" si="434"/>
        <v>10996</v>
      </c>
      <c r="AP388" s="28"/>
      <c r="AQ388" s="9">
        <f t="shared" si="398"/>
        <v>62.429948908503036</v>
      </c>
      <c r="AR388" s="9">
        <f t="shared" si="435"/>
        <v>0</v>
      </c>
      <c r="AS388" s="30">
        <f t="shared" si="436"/>
        <v>0.58866315252573864</v>
      </c>
      <c r="AT388" s="30">
        <f t="shared" si="437"/>
        <v>3.675021053650019E-2</v>
      </c>
      <c r="AU388" s="30">
        <f t="shared" si="438"/>
        <v>0</v>
      </c>
      <c r="AV388" s="30">
        <f t="shared" si="439"/>
        <v>0.55191294198923846</v>
      </c>
      <c r="AW388" s="28"/>
      <c r="AX388" s="52">
        <f t="shared" si="440"/>
        <v>6210.3962591465424</v>
      </c>
      <c r="AY388" s="52">
        <f t="shared" si="441"/>
        <v>6068.834710113666</v>
      </c>
      <c r="AZ388" s="19"/>
      <c r="BA388" s="19"/>
      <c r="BB388" s="53">
        <f t="shared" si="442"/>
        <v>23946.468119191664</v>
      </c>
      <c r="BC388" s="53">
        <f t="shared" si="443"/>
        <v>-1197.3234059595832</v>
      </c>
      <c r="BD388" s="53">
        <f t="shared" si="443"/>
        <v>-12.588995414293377</v>
      </c>
      <c r="BE388" s="53">
        <f t="shared" si="444"/>
        <v>-73500.421073000383</v>
      </c>
      <c r="BF388" s="53">
        <f t="shared" si="445"/>
        <v>-50763.865355182599</v>
      </c>
      <c r="BG388" s="53">
        <f t="shared" si="446"/>
        <v>150.57343483642606</v>
      </c>
      <c r="BH388" s="53">
        <f t="shared" si="413"/>
        <v>2377.4663478947914</v>
      </c>
      <c r="BI388" s="53">
        <f t="shared" si="447"/>
        <v>-48235.82557245138</v>
      </c>
    </row>
    <row r="389" spans="1:61" x14ac:dyDescent="0.2">
      <c r="A389" s="34"/>
      <c r="B389" s="89"/>
      <c r="C389" s="91"/>
      <c r="D389" s="19"/>
      <c r="E389" s="55">
        <f t="shared" si="418"/>
        <v>33</v>
      </c>
      <c r="F389" s="27">
        <f t="shared" si="414"/>
        <v>47554.366593864914</v>
      </c>
      <c r="G389" s="27">
        <f t="shared" si="415"/>
        <v>2377.7183296932458</v>
      </c>
      <c r="H389" s="28">
        <f t="shared" si="416"/>
        <v>25</v>
      </c>
      <c r="I389" s="27">
        <f t="shared" si="389"/>
        <v>2000000</v>
      </c>
      <c r="J389" s="56">
        <f t="shared" si="448"/>
        <v>5.7220000000000004</v>
      </c>
      <c r="K389" s="52">
        <f t="shared" si="419"/>
        <v>11444</v>
      </c>
      <c r="L389" s="28"/>
      <c r="M389" s="96">
        <f t="shared" ref="M389:M420" si="449">M304</f>
        <v>80.316702244142306</v>
      </c>
      <c r="N389" s="9">
        <v>0</v>
      </c>
      <c r="O389" s="30">
        <f t="shared" si="406"/>
        <v>0.5035598165717351</v>
      </c>
      <c r="P389" s="30">
        <f t="shared" si="420"/>
        <v>4.0444263849706966E-2</v>
      </c>
      <c r="Q389" s="30">
        <f t="shared" si="421"/>
        <v>0</v>
      </c>
      <c r="R389" s="30">
        <f t="shared" si="422"/>
        <v>0.46311555272202815</v>
      </c>
      <c r="S389" s="28"/>
      <c r="T389" s="52">
        <f t="shared" si="423"/>
        <v>5537.1437430227988</v>
      </c>
      <c r="U389" s="52">
        <f t="shared" si="417"/>
        <v>5299.8943853508899</v>
      </c>
      <c r="V389" s="19"/>
      <c r="W389" s="19"/>
      <c r="X389" s="53">
        <f t="shared" si="424"/>
        <v>22023.1667694637</v>
      </c>
      <c r="Y389" s="53">
        <f t="shared" si="425"/>
        <v>-1101.158338473185</v>
      </c>
      <c r="Z389" s="53">
        <f t="shared" si="425"/>
        <v>-11.577888818050704</v>
      </c>
      <c r="AA389" s="53">
        <f t="shared" si="426"/>
        <v>-80888.527699413928</v>
      </c>
      <c r="AB389" s="53">
        <f t="shared" si="427"/>
        <v>-59978.097157241464</v>
      </c>
      <c r="AC389" s="53">
        <f t="shared" si="428"/>
        <v>203.18981117655446</v>
      </c>
      <c r="AD389" s="53">
        <f t="shared" si="408"/>
        <v>2172.1940947732201</v>
      </c>
      <c r="AE389" s="53">
        <f t="shared" si="429"/>
        <v>-57602.713251291687</v>
      </c>
      <c r="AF389" s="19"/>
      <c r="AG389" s="46"/>
      <c r="AH389" s="19"/>
      <c r="AI389" s="55">
        <f t="shared" si="430"/>
        <v>33</v>
      </c>
      <c r="AJ389" s="27">
        <f t="shared" si="431"/>
        <v>47554.366593864914</v>
      </c>
      <c r="AK389" s="27">
        <f t="shared" si="431"/>
        <v>2377.7183296932458</v>
      </c>
      <c r="AL389" s="28">
        <f t="shared" si="432"/>
        <v>25</v>
      </c>
      <c r="AM389" s="27">
        <f t="shared" si="433"/>
        <v>2000000</v>
      </c>
      <c r="AN389" s="56">
        <f t="shared" si="397"/>
        <v>5.7220000000000004</v>
      </c>
      <c r="AO389" s="52">
        <f t="shared" si="434"/>
        <v>11444</v>
      </c>
      <c r="AP389" s="28"/>
      <c r="AQ389" s="9">
        <f t="shared" ref="AQ389:AQ420" si="450">AQ49</f>
        <v>69.765015170115859</v>
      </c>
      <c r="AR389" s="9">
        <f t="shared" si="435"/>
        <v>0</v>
      </c>
      <c r="AS389" s="30">
        <f t="shared" si="436"/>
        <v>0.55191294198923846</v>
      </c>
      <c r="AT389" s="30">
        <f t="shared" si="437"/>
        <v>3.8504214770462494E-2</v>
      </c>
      <c r="AU389" s="30">
        <f t="shared" si="438"/>
        <v>0</v>
      </c>
      <c r="AV389" s="30">
        <f t="shared" si="439"/>
        <v>0.51340872721877595</v>
      </c>
      <c r="AW389" s="28"/>
      <c r="AX389" s="52">
        <f t="shared" si="440"/>
        <v>6068.834710113666</v>
      </c>
      <c r="AY389" s="52">
        <f t="shared" si="441"/>
        <v>5875.4494742916722</v>
      </c>
      <c r="AZ389" s="19"/>
      <c r="BA389" s="19"/>
      <c r="BB389" s="53">
        <f t="shared" si="442"/>
        <v>22023.1667694637</v>
      </c>
      <c r="BC389" s="53">
        <f t="shared" si="443"/>
        <v>-1101.158338473185</v>
      </c>
      <c r="BD389" s="53">
        <f t="shared" si="443"/>
        <v>-11.577888818050704</v>
      </c>
      <c r="BE389" s="53">
        <f t="shared" si="444"/>
        <v>-77008.42954092499</v>
      </c>
      <c r="BF389" s="53">
        <f t="shared" si="445"/>
        <v>-56097.998998752526</v>
      </c>
      <c r="BG389" s="53">
        <f t="shared" si="446"/>
        <v>203.18981117655446</v>
      </c>
      <c r="BH389" s="53">
        <f t="shared" si="413"/>
        <v>2215.8438675007587</v>
      </c>
      <c r="BI389" s="53">
        <f t="shared" si="447"/>
        <v>-53678.965320075215</v>
      </c>
    </row>
    <row r="390" spans="1:61" x14ac:dyDescent="0.2">
      <c r="A390" s="34"/>
      <c r="B390" s="89"/>
      <c r="C390" s="91"/>
      <c r="D390" s="19"/>
      <c r="E390" s="55">
        <f t="shared" si="418"/>
        <v>34</v>
      </c>
      <c r="F390" s="27">
        <f t="shared" si="414"/>
        <v>47554.366593864914</v>
      </c>
      <c r="G390" s="27">
        <f t="shared" si="415"/>
        <v>2377.7183296932458</v>
      </c>
      <c r="H390" s="28">
        <f t="shared" si="416"/>
        <v>25</v>
      </c>
      <c r="I390" s="27">
        <f t="shared" si="389"/>
        <v>2000000</v>
      </c>
      <c r="J390" s="56">
        <f t="shared" si="448"/>
        <v>5.9450000000000003</v>
      </c>
      <c r="K390" s="52">
        <f t="shared" si="419"/>
        <v>11890</v>
      </c>
      <c r="L390" s="28"/>
      <c r="M390" s="96">
        <f t="shared" si="449"/>
        <v>89.555495953799237</v>
      </c>
      <c r="N390" s="9">
        <v>0</v>
      </c>
      <c r="O390" s="30">
        <f t="shared" si="406"/>
        <v>0.46311555272202815</v>
      </c>
      <c r="P390" s="30">
        <f t="shared" si="420"/>
        <v>4.1474543007939089E-2</v>
      </c>
      <c r="Q390" s="30">
        <f t="shared" si="421"/>
        <v>0</v>
      </c>
      <c r="R390" s="30">
        <f t="shared" si="422"/>
        <v>0.42164100971408908</v>
      </c>
      <c r="S390" s="28"/>
      <c r="T390" s="52">
        <f t="shared" si="423"/>
        <v>5299.8943853508899</v>
      </c>
      <c r="U390" s="52">
        <f t="shared" si="417"/>
        <v>5013.3116055005194</v>
      </c>
      <c r="V390" s="19"/>
      <c r="W390" s="19"/>
      <c r="X390" s="53">
        <f t="shared" si="424"/>
        <v>20050.871146951151</v>
      </c>
      <c r="Y390" s="53">
        <f t="shared" si="425"/>
        <v>-1002.5435573475575</v>
      </c>
      <c r="Z390" s="53">
        <f t="shared" si="425"/>
        <v>-10.541025242852227</v>
      </c>
      <c r="AA390" s="53">
        <f t="shared" si="426"/>
        <v>-82949.086015878172</v>
      </c>
      <c r="AB390" s="53">
        <f t="shared" si="427"/>
        <v>-63911.299451517436</v>
      </c>
      <c r="AC390" s="53">
        <f t="shared" si="428"/>
        <v>256.29461898202169</v>
      </c>
      <c r="AD390" s="53">
        <f t="shared" si="408"/>
        <v>1998.8948868954435</v>
      </c>
      <c r="AE390" s="53">
        <f t="shared" si="429"/>
        <v>-61656.109945639968</v>
      </c>
      <c r="AF390" s="19"/>
      <c r="AG390" s="46"/>
      <c r="AH390" s="19"/>
      <c r="AI390" s="55">
        <f t="shared" si="430"/>
        <v>34</v>
      </c>
      <c r="AJ390" s="27">
        <f t="shared" si="431"/>
        <v>47554.366593864914</v>
      </c>
      <c r="AK390" s="27">
        <f t="shared" si="431"/>
        <v>2377.7183296932458</v>
      </c>
      <c r="AL390" s="28">
        <f t="shared" si="432"/>
        <v>25</v>
      </c>
      <c r="AM390" s="27">
        <f t="shared" si="433"/>
        <v>2000000</v>
      </c>
      <c r="AN390" s="56">
        <f t="shared" si="397"/>
        <v>5.9450000000000003</v>
      </c>
      <c r="AO390" s="52">
        <f t="shared" si="434"/>
        <v>11890</v>
      </c>
      <c r="AP390" s="28"/>
      <c r="AQ390" s="9">
        <f t="shared" si="450"/>
        <v>77.790053117372892</v>
      </c>
      <c r="AR390" s="9">
        <f t="shared" si="435"/>
        <v>0</v>
      </c>
      <c r="AS390" s="30">
        <f t="shared" si="436"/>
        <v>0.51340872721877595</v>
      </c>
      <c r="AT390" s="30">
        <f t="shared" si="437"/>
        <v>3.9938092161271393E-2</v>
      </c>
      <c r="AU390" s="30">
        <f t="shared" si="438"/>
        <v>0</v>
      </c>
      <c r="AV390" s="30">
        <f t="shared" si="439"/>
        <v>0.47347063505750453</v>
      </c>
      <c r="AW390" s="28"/>
      <c r="AX390" s="52">
        <f t="shared" si="440"/>
        <v>5875.4494742916722</v>
      </c>
      <c r="AY390" s="52">
        <f t="shared" si="441"/>
        <v>5629.5658508337292</v>
      </c>
      <c r="AZ390" s="19"/>
      <c r="BA390" s="19"/>
      <c r="BB390" s="53">
        <f t="shared" si="442"/>
        <v>20050.871146951151</v>
      </c>
      <c r="BC390" s="53">
        <f t="shared" si="443"/>
        <v>-1002.5435573475575</v>
      </c>
      <c r="BD390" s="53">
        <f t="shared" si="443"/>
        <v>-10.541025242852227</v>
      </c>
      <c r="BE390" s="53">
        <f t="shared" si="444"/>
        <v>-79876.184322542787</v>
      </c>
      <c r="BF390" s="53">
        <f t="shared" si="445"/>
        <v>-60838.397758182051</v>
      </c>
      <c r="BG390" s="53">
        <f t="shared" si="446"/>
        <v>256.29461898202169</v>
      </c>
      <c r="BH390" s="53">
        <f t="shared" si="413"/>
        <v>2046.1457344355144</v>
      </c>
      <c r="BI390" s="53">
        <f t="shared" si="447"/>
        <v>-58535.957404764515</v>
      </c>
    </row>
    <row r="391" spans="1:61" x14ac:dyDescent="0.2">
      <c r="A391" s="34"/>
      <c r="B391" s="89"/>
      <c r="C391" s="91"/>
      <c r="D391" s="19"/>
      <c r="E391" s="55">
        <f t="shared" si="418"/>
        <v>35</v>
      </c>
      <c r="F391" s="27">
        <f t="shared" si="414"/>
        <v>47554.366593864914</v>
      </c>
      <c r="G391" s="27">
        <f t="shared" si="415"/>
        <v>2377.7183296932458</v>
      </c>
      <c r="H391" s="28">
        <f t="shared" si="416"/>
        <v>25</v>
      </c>
      <c r="I391" s="27">
        <f t="shared" si="389"/>
        <v>2000000</v>
      </c>
      <c r="J391" s="56">
        <f t="shared" si="448"/>
        <v>6.1669999999999998</v>
      </c>
      <c r="K391" s="52">
        <f t="shared" si="419"/>
        <v>12334</v>
      </c>
      <c r="L391" s="28"/>
      <c r="M391" s="96">
        <f t="shared" si="449"/>
        <v>99.663854874764937</v>
      </c>
      <c r="N391" s="9">
        <v>0</v>
      </c>
      <c r="O391" s="30">
        <f t="shared" si="406"/>
        <v>0.42164100971408908</v>
      </c>
      <c r="P391" s="30">
        <f t="shared" si="420"/>
        <v>4.2022368401394325E-2</v>
      </c>
      <c r="Q391" s="30">
        <f t="shared" si="421"/>
        <v>0</v>
      </c>
      <c r="R391" s="30">
        <f t="shared" si="422"/>
        <v>0.37961864131269474</v>
      </c>
      <c r="S391" s="28"/>
      <c r="T391" s="52">
        <f t="shared" si="423"/>
        <v>5013.3116055005194</v>
      </c>
      <c r="U391" s="52">
        <f t="shared" si="417"/>
        <v>4682.2163219507765</v>
      </c>
      <c r="V391" s="19"/>
      <c r="W391" s="19"/>
      <c r="X391" s="53">
        <f t="shared" si="424"/>
        <v>18052.524034848797</v>
      </c>
      <c r="Y391" s="53">
        <f t="shared" si="425"/>
        <v>-902.62620174243989</v>
      </c>
      <c r="Z391" s="53">
        <f t="shared" si="425"/>
        <v>-9.490466032817368</v>
      </c>
      <c r="AA391" s="53">
        <f t="shared" si="426"/>
        <v>-84044.736802788655</v>
      </c>
      <c r="AB391" s="53">
        <f t="shared" si="427"/>
        <v>-66904.329435715117</v>
      </c>
      <c r="AC391" s="53">
        <f t="shared" si="428"/>
        <v>305.92370805134021</v>
      </c>
      <c r="AD391" s="53">
        <f t="shared" si="408"/>
        <v>1819.5138055499403</v>
      </c>
      <c r="AE391" s="53">
        <f t="shared" si="429"/>
        <v>-64778.891922113835</v>
      </c>
      <c r="AF391" s="19"/>
      <c r="AG391" s="46"/>
      <c r="AH391" s="19"/>
      <c r="AI391" s="55">
        <f t="shared" si="430"/>
        <v>35</v>
      </c>
      <c r="AJ391" s="27">
        <f t="shared" si="431"/>
        <v>47554.366593864914</v>
      </c>
      <c r="AK391" s="27">
        <f t="shared" si="431"/>
        <v>2377.7183296932458</v>
      </c>
      <c r="AL391" s="28">
        <f t="shared" si="432"/>
        <v>25</v>
      </c>
      <c r="AM391" s="27">
        <f t="shared" si="433"/>
        <v>2000000</v>
      </c>
      <c r="AN391" s="56">
        <f t="shared" si="397"/>
        <v>6.1669999999999998</v>
      </c>
      <c r="AO391" s="52">
        <f t="shared" si="434"/>
        <v>12334</v>
      </c>
      <c r="AP391" s="28"/>
      <c r="AQ391" s="9">
        <f t="shared" si="450"/>
        <v>86.570416276737802</v>
      </c>
      <c r="AR391" s="9">
        <f t="shared" si="435"/>
        <v>0</v>
      </c>
      <c r="AS391" s="30">
        <f t="shared" si="436"/>
        <v>0.47347063505750453</v>
      </c>
      <c r="AT391" s="30">
        <f t="shared" si="437"/>
        <v>4.098854997173957E-2</v>
      </c>
      <c r="AU391" s="30">
        <f t="shared" si="438"/>
        <v>0</v>
      </c>
      <c r="AV391" s="30">
        <f t="shared" si="439"/>
        <v>0.43248208508576497</v>
      </c>
      <c r="AW391" s="28"/>
      <c r="AX391" s="52">
        <f t="shared" si="440"/>
        <v>5629.5658508337292</v>
      </c>
      <c r="AY391" s="52">
        <f t="shared" si="441"/>
        <v>5334.2340374478254</v>
      </c>
      <c r="AZ391" s="19"/>
      <c r="BA391" s="19"/>
      <c r="BB391" s="53">
        <f t="shared" si="442"/>
        <v>18052.524034848797</v>
      </c>
      <c r="BC391" s="53">
        <f t="shared" si="443"/>
        <v>-902.62620174243989</v>
      </c>
      <c r="BD391" s="53">
        <f t="shared" si="443"/>
        <v>-9.490466032817368</v>
      </c>
      <c r="BE391" s="53">
        <f t="shared" si="444"/>
        <v>-81977.099943479145</v>
      </c>
      <c r="BF391" s="53">
        <f t="shared" si="445"/>
        <v>-64836.692576405607</v>
      </c>
      <c r="BG391" s="53">
        <f t="shared" si="446"/>
        <v>305.92370805134021</v>
      </c>
      <c r="BH391" s="53">
        <f t="shared" si="413"/>
        <v>1870.1058964751533</v>
      </c>
      <c r="BI391" s="53">
        <f t="shared" si="447"/>
        <v>-62660.662971879116</v>
      </c>
    </row>
    <row r="392" spans="1:61" x14ac:dyDescent="0.2">
      <c r="A392" s="34"/>
      <c r="B392" s="89"/>
      <c r="C392" s="91"/>
      <c r="D392" s="19"/>
      <c r="E392" s="55">
        <f t="shared" si="418"/>
        <v>36</v>
      </c>
      <c r="F392" s="27">
        <f t="shared" si="414"/>
        <v>47554.366593864914</v>
      </c>
      <c r="G392" s="27">
        <f t="shared" si="415"/>
        <v>2377.7183296932458</v>
      </c>
      <c r="H392" s="28">
        <f t="shared" si="416"/>
        <v>25</v>
      </c>
      <c r="I392" s="27">
        <f t="shared" si="389"/>
        <v>2000000</v>
      </c>
      <c r="J392" s="56">
        <f t="shared" si="448"/>
        <v>6.3869999999999996</v>
      </c>
      <c r="K392" s="52">
        <f t="shared" si="419"/>
        <v>12774</v>
      </c>
      <c r="L392" s="28"/>
      <c r="M392" s="96">
        <f t="shared" si="449"/>
        <v>110.74206230495554</v>
      </c>
      <c r="N392" s="9">
        <v>0</v>
      </c>
      <c r="O392" s="30">
        <f t="shared" si="406"/>
        <v>0.37961864131269474</v>
      </c>
      <c r="P392" s="30">
        <f t="shared" si="420"/>
        <v>4.2039751228373008E-2</v>
      </c>
      <c r="Q392" s="30">
        <f t="shared" si="421"/>
        <v>0</v>
      </c>
      <c r="R392" s="30">
        <f t="shared" si="422"/>
        <v>0.33757889008432174</v>
      </c>
      <c r="S392" s="28"/>
      <c r="T392" s="52">
        <f t="shared" si="423"/>
        <v>4682.2163219507765</v>
      </c>
      <c r="U392" s="52">
        <f t="shared" si="417"/>
        <v>4312.2327419371259</v>
      </c>
      <c r="V392" s="19"/>
      <c r="W392" s="19"/>
      <c r="X392" s="53">
        <f t="shared" si="424"/>
        <v>16053.350293419866</v>
      </c>
      <c r="Y392" s="53">
        <f t="shared" si="425"/>
        <v>-802.66751467099334</v>
      </c>
      <c r="Z392" s="53">
        <f t="shared" si="425"/>
        <v>-8.4394722521080432</v>
      </c>
      <c r="AA392" s="53">
        <f t="shared" si="426"/>
        <v>-84079.50245674602</v>
      </c>
      <c r="AB392" s="53">
        <f t="shared" si="427"/>
        <v>-68837.259150249258</v>
      </c>
      <c r="AC392" s="53">
        <f t="shared" si="428"/>
        <v>351.27168968521261</v>
      </c>
      <c r="AD392" s="53">
        <f t="shared" si="408"/>
        <v>1636.4139498307575</v>
      </c>
      <c r="AE392" s="53">
        <f t="shared" si="429"/>
        <v>-66849.573510733288</v>
      </c>
      <c r="AF392" s="19"/>
      <c r="AG392" s="46"/>
      <c r="AH392" s="19"/>
      <c r="AI392" s="55">
        <f t="shared" si="430"/>
        <v>36</v>
      </c>
      <c r="AJ392" s="27">
        <f t="shared" si="431"/>
        <v>47554.366593864914</v>
      </c>
      <c r="AK392" s="27">
        <f t="shared" si="431"/>
        <v>2377.7183296932458</v>
      </c>
      <c r="AL392" s="28">
        <f t="shared" si="432"/>
        <v>25</v>
      </c>
      <c r="AM392" s="27">
        <f t="shared" si="433"/>
        <v>2000000</v>
      </c>
      <c r="AN392" s="56">
        <f t="shared" si="397"/>
        <v>6.3869999999999996</v>
      </c>
      <c r="AO392" s="52">
        <f t="shared" si="434"/>
        <v>12774</v>
      </c>
      <c r="AP392" s="28"/>
      <c r="AQ392" s="9">
        <f t="shared" si="450"/>
        <v>96.193213127579682</v>
      </c>
      <c r="AR392" s="9">
        <f t="shared" si="435"/>
        <v>0</v>
      </c>
      <c r="AS392" s="30">
        <f t="shared" si="436"/>
        <v>0.43248208508576497</v>
      </c>
      <c r="AT392" s="30">
        <f t="shared" si="437"/>
        <v>4.1601841384515038E-2</v>
      </c>
      <c r="AU392" s="30">
        <f t="shared" si="438"/>
        <v>0</v>
      </c>
      <c r="AV392" s="30">
        <f t="shared" si="439"/>
        <v>0.39088024370124991</v>
      </c>
      <c r="AW392" s="28"/>
      <c r="AX392" s="52">
        <f t="shared" si="440"/>
        <v>5334.2340374478254</v>
      </c>
      <c r="AY392" s="52">
        <f t="shared" si="441"/>
        <v>4993.1042330397668</v>
      </c>
      <c r="AZ392" s="19"/>
      <c r="BA392" s="19"/>
      <c r="BB392" s="53">
        <f t="shared" si="442"/>
        <v>16053.350293419866</v>
      </c>
      <c r="BC392" s="53">
        <f t="shared" si="443"/>
        <v>-802.66751467099334</v>
      </c>
      <c r="BD392" s="53">
        <f t="shared" si="443"/>
        <v>-8.4394722521080432</v>
      </c>
      <c r="BE392" s="53">
        <f t="shared" si="444"/>
        <v>-83203.682769030071</v>
      </c>
      <c r="BF392" s="53">
        <f t="shared" si="445"/>
        <v>-67961.439462533308</v>
      </c>
      <c r="BG392" s="53">
        <f t="shared" si="446"/>
        <v>351.27168968521261</v>
      </c>
      <c r="BH392" s="53">
        <f t="shared" si="413"/>
        <v>1689.9420833845315</v>
      </c>
      <c r="BI392" s="53">
        <f t="shared" si="447"/>
        <v>-65920.225689463565</v>
      </c>
    </row>
    <row r="393" spans="1:61" x14ac:dyDescent="0.2">
      <c r="A393" s="34"/>
      <c r="B393" s="89"/>
      <c r="C393" s="91"/>
      <c r="D393" s="19"/>
      <c r="E393" s="55">
        <f t="shared" si="418"/>
        <v>37</v>
      </c>
      <c r="F393" s="27">
        <f t="shared" si="414"/>
        <v>47554.366593864914</v>
      </c>
      <c r="G393" s="27">
        <f t="shared" si="415"/>
        <v>2377.7183296932458</v>
      </c>
      <c r="H393" s="28">
        <f t="shared" si="416"/>
        <v>25</v>
      </c>
      <c r="I393" s="27">
        <f t="shared" si="389"/>
        <v>2000000</v>
      </c>
      <c r="J393" s="56">
        <f t="shared" si="448"/>
        <v>6.6040000000000001</v>
      </c>
      <c r="K393" s="52">
        <f t="shared" si="419"/>
        <v>13208</v>
      </c>
      <c r="L393" s="28"/>
      <c r="M393" s="96">
        <f t="shared" si="449"/>
        <v>122.71687498876749</v>
      </c>
      <c r="N393" s="9">
        <v>0</v>
      </c>
      <c r="O393" s="30">
        <f t="shared" si="406"/>
        <v>0.33757889008432174</v>
      </c>
      <c r="P393" s="30">
        <f t="shared" si="420"/>
        <v>4.1426626453324587E-2</v>
      </c>
      <c r="Q393" s="30">
        <f t="shared" si="421"/>
        <v>0</v>
      </c>
      <c r="R393" s="30">
        <f t="shared" si="422"/>
        <v>0.29615226363099717</v>
      </c>
      <c r="S393" s="28"/>
      <c r="T393" s="52">
        <f t="shared" si="423"/>
        <v>4312.2327419371259</v>
      </c>
      <c r="U393" s="52">
        <f t="shared" si="417"/>
        <v>3911.5790980382108</v>
      </c>
      <c r="V393" s="19"/>
      <c r="W393" s="19"/>
      <c r="X393" s="53">
        <f t="shared" si="424"/>
        <v>14083.333312311366</v>
      </c>
      <c r="Y393" s="53">
        <f t="shared" si="425"/>
        <v>-704.16666561556838</v>
      </c>
      <c r="Z393" s="53">
        <f t="shared" si="425"/>
        <v>-7.4038065907749289</v>
      </c>
      <c r="AA393" s="53">
        <f t="shared" si="426"/>
        <v>-82853.25290664917</v>
      </c>
      <c r="AB393" s="53">
        <f t="shared" si="427"/>
        <v>-69481.490066544153</v>
      </c>
      <c r="AC393" s="53">
        <f t="shared" si="428"/>
        <v>390.50654389464069</v>
      </c>
      <c r="AD393" s="53">
        <f t="shared" si="408"/>
        <v>1452.3954897544272</v>
      </c>
      <c r="AE393" s="53">
        <f t="shared" si="429"/>
        <v>-67638.588032895073</v>
      </c>
      <c r="AF393" s="19"/>
      <c r="AG393" s="46"/>
      <c r="AH393" s="19"/>
      <c r="AI393" s="55">
        <f t="shared" si="430"/>
        <v>37</v>
      </c>
      <c r="AJ393" s="27">
        <f t="shared" si="431"/>
        <v>47554.366593864914</v>
      </c>
      <c r="AK393" s="27">
        <f t="shared" si="431"/>
        <v>2377.7183296932458</v>
      </c>
      <c r="AL393" s="28">
        <f t="shared" si="432"/>
        <v>25</v>
      </c>
      <c r="AM393" s="27">
        <f t="shared" si="433"/>
        <v>2000000</v>
      </c>
      <c r="AN393" s="56">
        <f t="shared" si="397"/>
        <v>6.6040000000000001</v>
      </c>
      <c r="AO393" s="52">
        <f t="shared" si="434"/>
        <v>13208</v>
      </c>
      <c r="AP393" s="28"/>
      <c r="AQ393" s="9">
        <f t="shared" si="450"/>
        <v>106.59482282024315</v>
      </c>
      <c r="AR393" s="9">
        <f t="shared" si="435"/>
        <v>0</v>
      </c>
      <c r="AS393" s="30">
        <f t="shared" si="436"/>
        <v>0.39088024370124991</v>
      </c>
      <c r="AT393" s="30">
        <f t="shared" si="437"/>
        <v>4.1665810321268197E-2</v>
      </c>
      <c r="AU393" s="30">
        <f t="shared" si="438"/>
        <v>0</v>
      </c>
      <c r="AV393" s="30">
        <f t="shared" si="439"/>
        <v>0.3492144333799817</v>
      </c>
      <c r="AW393" s="28"/>
      <c r="AX393" s="52">
        <f t="shared" si="440"/>
        <v>4993.1042330397668</v>
      </c>
      <c r="AY393" s="52">
        <f t="shared" si="441"/>
        <v>4612.4242360827984</v>
      </c>
      <c r="AZ393" s="19"/>
      <c r="BA393" s="19"/>
      <c r="BB393" s="53">
        <f t="shared" si="442"/>
        <v>14083.333312311366</v>
      </c>
      <c r="BC393" s="53">
        <f t="shared" si="443"/>
        <v>-704.16666561556838</v>
      </c>
      <c r="BD393" s="53">
        <f t="shared" si="443"/>
        <v>-7.4038065907749289</v>
      </c>
      <c r="BE393" s="53">
        <f t="shared" si="444"/>
        <v>-83331.620642536393</v>
      </c>
      <c r="BF393" s="53">
        <f t="shared" si="445"/>
        <v>-69959.857802431376</v>
      </c>
      <c r="BG393" s="53">
        <f t="shared" si="446"/>
        <v>390.50654389464069</v>
      </c>
      <c r="BH393" s="53">
        <f t="shared" si="413"/>
        <v>1508.2924067284023</v>
      </c>
      <c r="BI393" s="53">
        <f t="shared" si="447"/>
        <v>-68061.058851808324</v>
      </c>
    </row>
    <row r="394" spans="1:61" x14ac:dyDescent="0.2">
      <c r="A394" s="34"/>
      <c r="B394" s="89"/>
      <c r="C394" s="91"/>
      <c r="D394" s="19"/>
      <c r="E394" s="55">
        <f t="shared" si="418"/>
        <v>38</v>
      </c>
      <c r="F394" s="27">
        <f t="shared" si="414"/>
        <v>47554.366593864914</v>
      </c>
      <c r="G394" s="27">
        <f t="shared" si="415"/>
        <v>2377.7183296932458</v>
      </c>
      <c r="H394" s="28">
        <f t="shared" si="416"/>
        <v>25</v>
      </c>
      <c r="I394" s="27">
        <f t="shared" si="389"/>
        <v>2000000</v>
      </c>
      <c r="J394" s="56">
        <f t="shared" si="448"/>
        <v>6.8170000000000002</v>
      </c>
      <c r="K394" s="52">
        <f t="shared" si="419"/>
        <v>13634</v>
      </c>
      <c r="L394" s="28"/>
      <c r="M394" s="96">
        <f t="shared" si="449"/>
        <v>135.62881213537486</v>
      </c>
      <c r="N394" s="9">
        <v>0</v>
      </c>
      <c r="O394" s="30">
        <f t="shared" si="406"/>
        <v>0.29615226363099717</v>
      </c>
      <c r="P394" s="30">
        <f t="shared" si="420"/>
        <v>4.0166779727474518E-2</v>
      </c>
      <c r="Q394" s="30">
        <f t="shared" si="421"/>
        <v>0</v>
      </c>
      <c r="R394" s="30">
        <f t="shared" si="422"/>
        <v>0.25598548390352266</v>
      </c>
      <c r="S394" s="28"/>
      <c r="T394" s="52">
        <f t="shared" si="423"/>
        <v>3911.5790980382108</v>
      </c>
      <c r="U394" s="52">
        <f t="shared" si="417"/>
        <v>3490.1060875406279</v>
      </c>
      <c r="V394" s="19"/>
      <c r="W394" s="19"/>
      <c r="X394" s="53">
        <f t="shared" si="424"/>
        <v>12173.227544256022</v>
      </c>
      <c r="Y394" s="53">
        <f t="shared" si="425"/>
        <v>-608.6613772128012</v>
      </c>
      <c r="Z394" s="53">
        <f t="shared" si="425"/>
        <v>-6.3996370975880668</v>
      </c>
      <c r="AA394" s="53">
        <f t="shared" si="426"/>
        <v>-80333.559454949034</v>
      </c>
      <c r="AB394" s="53">
        <f t="shared" si="427"/>
        <v>-68775.392925003398</v>
      </c>
      <c r="AC394" s="53">
        <f t="shared" si="428"/>
        <v>421.00201788870618</v>
      </c>
      <c r="AD394" s="53">
        <f t="shared" si="408"/>
        <v>1270.5316910221834</v>
      </c>
      <c r="AE394" s="53">
        <f t="shared" si="429"/>
        <v>-67083.859216092504</v>
      </c>
      <c r="AF394" s="19"/>
      <c r="AG394" s="46"/>
      <c r="AH394" s="19"/>
      <c r="AI394" s="55">
        <f t="shared" si="430"/>
        <v>38</v>
      </c>
      <c r="AJ394" s="27">
        <f t="shared" si="431"/>
        <v>47554.366593864914</v>
      </c>
      <c r="AK394" s="27">
        <f t="shared" si="431"/>
        <v>2377.7183296932458</v>
      </c>
      <c r="AL394" s="28">
        <f t="shared" si="432"/>
        <v>25</v>
      </c>
      <c r="AM394" s="27">
        <f t="shared" si="433"/>
        <v>2000000</v>
      </c>
      <c r="AN394" s="56">
        <f t="shared" si="397"/>
        <v>6.8170000000000002</v>
      </c>
      <c r="AO394" s="52">
        <f t="shared" si="434"/>
        <v>13634</v>
      </c>
      <c r="AP394" s="28"/>
      <c r="AQ394" s="9">
        <f t="shared" si="450"/>
        <v>117.81044131227783</v>
      </c>
      <c r="AR394" s="9">
        <f t="shared" si="435"/>
        <v>0</v>
      </c>
      <c r="AS394" s="30">
        <f t="shared" si="436"/>
        <v>0.3492144333799817</v>
      </c>
      <c r="AT394" s="30">
        <f t="shared" si="437"/>
        <v>4.1141106509112686E-2</v>
      </c>
      <c r="AU394" s="30">
        <f t="shared" si="438"/>
        <v>0</v>
      </c>
      <c r="AV394" s="30">
        <f t="shared" si="439"/>
        <v>0.30807332687086902</v>
      </c>
      <c r="AW394" s="28"/>
      <c r="AX394" s="52">
        <f t="shared" si="440"/>
        <v>4612.4242360827984</v>
      </c>
      <c r="AY394" s="52">
        <f t="shared" si="441"/>
        <v>4200.2717385574279</v>
      </c>
      <c r="AZ394" s="19"/>
      <c r="BA394" s="19"/>
      <c r="BB394" s="53">
        <f t="shared" si="442"/>
        <v>12173.227544256022</v>
      </c>
      <c r="BC394" s="53">
        <f t="shared" si="443"/>
        <v>-608.6613772128012</v>
      </c>
      <c r="BD394" s="53">
        <f t="shared" si="443"/>
        <v>-6.3996370975880668</v>
      </c>
      <c r="BE394" s="53">
        <f t="shared" si="444"/>
        <v>-82282.213018225375</v>
      </c>
      <c r="BF394" s="53">
        <f t="shared" si="445"/>
        <v>-70724.046488279739</v>
      </c>
      <c r="BG394" s="53">
        <f t="shared" si="446"/>
        <v>421.00201788870618</v>
      </c>
      <c r="BH394" s="53">
        <f t="shared" si="413"/>
        <v>1328.0683671862125</v>
      </c>
      <c r="BI394" s="53">
        <f t="shared" si="447"/>
        <v>-68974.976103204826</v>
      </c>
    </row>
    <row r="395" spans="1:61" x14ac:dyDescent="0.2">
      <c r="A395" s="34"/>
      <c r="B395" s="89"/>
      <c r="C395" s="91"/>
      <c r="D395" s="19"/>
      <c r="E395" s="55">
        <f t="shared" si="418"/>
        <v>39</v>
      </c>
      <c r="F395" s="27">
        <f t="shared" si="414"/>
        <v>47554.366593864914</v>
      </c>
      <c r="G395" s="27">
        <f t="shared" si="415"/>
        <v>2377.7183296932458</v>
      </c>
      <c r="H395" s="28">
        <f t="shared" si="416"/>
        <v>25</v>
      </c>
      <c r="I395" s="27">
        <f t="shared" si="389"/>
        <v>2000000</v>
      </c>
      <c r="J395" s="56">
        <f t="shared" si="448"/>
        <v>7.0250000000000004</v>
      </c>
      <c r="K395" s="52">
        <f t="shared" si="419"/>
        <v>14050</v>
      </c>
      <c r="L395" s="28"/>
      <c r="M395" s="96">
        <f t="shared" si="449"/>
        <v>149.46374233110549</v>
      </c>
      <c r="N395" s="9">
        <v>0</v>
      </c>
      <c r="O395" s="30">
        <f t="shared" si="406"/>
        <v>0.25598548390352266</v>
      </c>
      <c r="P395" s="30">
        <f t="shared" si="420"/>
        <v>3.8260548406659468E-2</v>
      </c>
      <c r="Q395" s="30">
        <f t="shared" si="421"/>
        <v>0</v>
      </c>
      <c r="R395" s="30">
        <f t="shared" si="422"/>
        <v>0.2177249354968632</v>
      </c>
      <c r="S395" s="28"/>
      <c r="T395" s="52">
        <f t="shared" si="423"/>
        <v>3490.1060875406279</v>
      </c>
      <c r="U395" s="52">
        <f t="shared" si="417"/>
        <v>3059.0353437309277</v>
      </c>
      <c r="V395" s="19"/>
      <c r="W395" s="19"/>
      <c r="X395" s="53">
        <f t="shared" si="424"/>
        <v>10353.771399243424</v>
      </c>
      <c r="Y395" s="53">
        <f t="shared" si="425"/>
        <v>-517.68856996217119</v>
      </c>
      <c r="Z395" s="53">
        <f t="shared" si="425"/>
        <v>-5.4431233874215801</v>
      </c>
      <c r="AA395" s="53">
        <f t="shared" si="426"/>
        <v>-76521.096813318931</v>
      </c>
      <c r="AB395" s="53">
        <f t="shared" si="427"/>
        <v>-66690.4571074251</v>
      </c>
      <c r="AC395" s="53">
        <f t="shared" si="428"/>
        <v>441.14391350052176</v>
      </c>
      <c r="AD395" s="53">
        <f t="shared" si="408"/>
        <v>1094.028587181376</v>
      </c>
      <c r="AE395" s="53">
        <f t="shared" si="429"/>
        <v>-65155.284606743204</v>
      </c>
      <c r="AF395" s="19"/>
      <c r="AG395" s="46"/>
      <c r="AH395" s="19"/>
      <c r="AI395" s="55">
        <f t="shared" si="430"/>
        <v>39</v>
      </c>
      <c r="AJ395" s="27">
        <f t="shared" si="431"/>
        <v>47554.366593864914</v>
      </c>
      <c r="AK395" s="27">
        <f t="shared" si="431"/>
        <v>2377.7183296932458</v>
      </c>
      <c r="AL395" s="28">
        <f t="shared" si="432"/>
        <v>25</v>
      </c>
      <c r="AM395" s="27">
        <f t="shared" si="433"/>
        <v>2000000</v>
      </c>
      <c r="AN395" s="56">
        <f t="shared" si="397"/>
        <v>7.0250000000000004</v>
      </c>
      <c r="AO395" s="52">
        <f t="shared" si="434"/>
        <v>14050</v>
      </c>
      <c r="AP395" s="28"/>
      <c r="AQ395" s="9">
        <f t="shared" si="450"/>
        <v>129.82779371861415</v>
      </c>
      <c r="AR395" s="9">
        <f t="shared" si="435"/>
        <v>0</v>
      </c>
      <c r="AS395" s="30">
        <f t="shared" si="436"/>
        <v>0.30807332687086902</v>
      </c>
      <c r="AT395" s="30">
        <f t="shared" si="437"/>
        <v>3.9996480331198368E-2</v>
      </c>
      <c r="AU395" s="30">
        <f t="shared" si="438"/>
        <v>0</v>
      </c>
      <c r="AV395" s="30">
        <f t="shared" si="439"/>
        <v>0.26807684653967068</v>
      </c>
      <c r="AW395" s="28"/>
      <c r="AX395" s="52">
        <f t="shared" si="440"/>
        <v>4200.2717385574279</v>
      </c>
      <c r="AY395" s="52">
        <f t="shared" si="441"/>
        <v>3766.4796938823729</v>
      </c>
      <c r="AZ395" s="19"/>
      <c r="BA395" s="19"/>
      <c r="BB395" s="53">
        <f t="shared" si="442"/>
        <v>10353.771399243424</v>
      </c>
      <c r="BC395" s="53">
        <f t="shared" si="443"/>
        <v>-517.68856996217119</v>
      </c>
      <c r="BD395" s="53">
        <f t="shared" si="443"/>
        <v>-5.4431233874215801</v>
      </c>
      <c r="BE395" s="53">
        <f t="shared" si="444"/>
        <v>-79992.960662396741</v>
      </c>
      <c r="BF395" s="53">
        <f t="shared" si="445"/>
        <v>-70162.32095650291</v>
      </c>
      <c r="BG395" s="53">
        <f t="shared" si="446"/>
        <v>441.14391350052176</v>
      </c>
      <c r="BH395" s="53">
        <f t="shared" si="413"/>
        <v>1152.3304414246327</v>
      </c>
      <c r="BI395" s="53">
        <f t="shared" si="447"/>
        <v>-68568.846601577752</v>
      </c>
    </row>
    <row r="396" spans="1:61" x14ac:dyDescent="0.2">
      <c r="A396" s="34"/>
      <c r="B396" s="89"/>
      <c r="C396" s="91"/>
      <c r="D396" s="19"/>
      <c r="E396" s="55">
        <f t="shared" si="418"/>
        <v>40</v>
      </c>
      <c r="F396" s="27">
        <f t="shared" si="414"/>
        <v>47554.366593864914</v>
      </c>
      <c r="G396" s="27">
        <f t="shared" si="415"/>
        <v>2377.7183296932458</v>
      </c>
      <c r="H396" s="28">
        <f t="shared" si="416"/>
        <v>25</v>
      </c>
      <c r="I396" s="27">
        <f t="shared" si="389"/>
        <v>2000000</v>
      </c>
      <c r="J396" s="56">
        <f t="shared" si="448"/>
        <v>7.2270000000000003</v>
      </c>
      <c r="K396" s="52">
        <f t="shared" si="419"/>
        <v>14454</v>
      </c>
      <c r="L396" s="28"/>
      <c r="M396" s="96">
        <f t="shared" si="449"/>
        <v>164.16962817288439</v>
      </c>
      <c r="N396" s="9">
        <v>0</v>
      </c>
      <c r="O396" s="30">
        <f t="shared" si="406"/>
        <v>0.2177249354968632</v>
      </c>
      <c r="P396" s="30">
        <f t="shared" si="420"/>
        <v>3.5743821704485271E-2</v>
      </c>
      <c r="Q396" s="30">
        <f t="shared" si="421"/>
        <v>0</v>
      </c>
      <c r="R396" s="30">
        <f t="shared" si="422"/>
        <v>0.18198111379237791</v>
      </c>
      <c r="S396" s="28"/>
      <c r="T396" s="52">
        <f t="shared" si="423"/>
        <v>3059.0353437309277</v>
      </c>
      <c r="U396" s="52">
        <f t="shared" si="417"/>
        <v>2630.3550187550304</v>
      </c>
      <c r="V396" s="19"/>
      <c r="W396" s="19"/>
      <c r="X396" s="53">
        <f t="shared" si="424"/>
        <v>8653.9965984425853</v>
      </c>
      <c r="Y396" s="53">
        <f t="shared" si="425"/>
        <v>-432.69982992212931</v>
      </c>
      <c r="Z396" s="53">
        <f t="shared" si="425"/>
        <v>-4.5495278448094476</v>
      </c>
      <c r="AA396" s="53">
        <f t="shared" si="426"/>
        <v>-71487.643408970544</v>
      </c>
      <c r="AB396" s="53">
        <f t="shared" si="427"/>
        <v>-63270.896168294894</v>
      </c>
      <c r="AC396" s="53">
        <f t="shared" si="428"/>
        <v>449.59983117283286</v>
      </c>
      <c r="AD396" s="53">
        <f t="shared" si="408"/>
        <v>926.07165339858136</v>
      </c>
      <c r="AE396" s="53">
        <f t="shared" si="429"/>
        <v>-61895.224683723478</v>
      </c>
      <c r="AF396" s="19"/>
      <c r="AG396" s="46"/>
      <c r="AH396" s="19"/>
      <c r="AI396" s="55">
        <f t="shared" si="430"/>
        <v>40</v>
      </c>
      <c r="AJ396" s="27">
        <f t="shared" si="431"/>
        <v>47554.366593864914</v>
      </c>
      <c r="AK396" s="27">
        <f t="shared" si="431"/>
        <v>2377.7183296932458</v>
      </c>
      <c r="AL396" s="28">
        <f t="shared" si="432"/>
        <v>25</v>
      </c>
      <c r="AM396" s="27">
        <f t="shared" si="433"/>
        <v>2000000</v>
      </c>
      <c r="AN396" s="56">
        <f t="shared" si="397"/>
        <v>7.2270000000000003</v>
      </c>
      <c r="AO396" s="52">
        <f t="shared" si="434"/>
        <v>14454</v>
      </c>
      <c r="AP396" s="28"/>
      <c r="AQ396" s="9">
        <f t="shared" si="450"/>
        <v>142.60167910204351</v>
      </c>
      <c r="AR396" s="9">
        <f t="shared" si="435"/>
        <v>0</v>
      </c>
      <c r="AS396" s="30">
        <f t="shared" si="436"/>
        <v>0.26807684653967068</v>
      </c>
      <c r="AT396" s="30">
        <f t="shared" si="437"/>
        <v>3.8228208444937878E-2</v>
      </c>
      <c r="AU396" s="30">
        <f t="shared" si="438"/>
        <v>0</v>
      </c>
      <c r="AV396" s="30">
        <f t="shared" si="439"/>
        <v>0.2298486380947328</v>
      </c>
      <c r="AW396" s="28"/>
      <c r="AX396" s="52">
        <f t="shared" si="440"/>
        <v>3766.4796938823729</v>
      </c>
      <c r="AY396" s="52">
        <f t="shared" si="441"/>
        <v>3322.2322150212681</v>
      </c>
      <c r="AZ396" s="19"/>
      <c r="BA396" s="19"/>
      <c r="BB396" s="53">
        <f t="shared" si="442"/>
        <v>8653.9965984425853</v>
      </c>
      <c r="BC396" s="53">
        <f t="shared" si="443"/>
        <v>-432.69982992212931</v>
      </c>
      <c r="BD396" s="53">
        <f t="shared" si="443"/>
        <v>-4.5495278448094476</v>
      </c>
      <c r="BE396" s="53">
        <f t="shared" si="444"/>
        <v>-76456.416889875749</v>
      </c>
      <c r="BF396" s="53">
        <f t="shared" si="445"/>
        <v>-68239.669649200107</v>
      </c>
      <c r="BG396" s="53">
        <f t="shared" si="446"/>
        <v>449.59983117283286</v>
      </c>
      <c r="BH396" s="53">
        <f t="shared" si="413"/>
        <v>984.15009936212641</v>
      </c>
      <c r="BI396" s="53">
        <f t="shared" si="447"/>
        <v>-66805.919718665144</v>
      </c>
    </row>
    <row r="397" spans="1:61" x14ac:dyDescent="0.2">
      <c r="A397" s="34"/>
      <c r="B397" s="89"/>
      <c r="C397" s="91"/>
      <c r="D397" s="19"/>
      <c r="E397" s="55">
        <f t="shared" si="418"/>
        <v>41</v>
      </c>
      <c r="F397" s="27">
        <f t="shared" si="414"/>
        <v>47554.366593864914</v>
      </c>
      <c r="G397" s="27">
        <f t="shared" si="415"/>
        <v>2377.7183296932458</v>
      </c>
      <c r="H397" s="28">
        <f t="shared" si="416"/>
        <v>25</v>
      </c>
      <c r="I397" s="27">
        <f t="shared" si="389"/>
        <v>2000000</v>
      </c>
      <c r="J397" s="56">
        <f t="shared" si="448"/>
        <v>7.4210000000000003</v>
      </c>
      <c r="K397" s="52">
        <f t="shared" si="419"/>
        <v>14842</v>
      </c>
      <c r="L397" s="28"/>
      <c r="M397" s="96">
        <f t="shared" si="449"/>
        <v>179.80271379435837</v>
      </c>
      <c r="N397" s="9">
        <v>0</v>
      </c>
      <c r="O397" s="30">
        <f t="shared" si="406"/>
        <v>0.18198111379237791</v>
      </c>
      <c r="P397" s="30">
        <f t="shared" si="420"/>
        <v>3.2720698119189484E-2</v>
      </c>
      <c r="Q397" s="30">
        <f t="shared" si="421"/>
        <v>0</v>
      </c>
      <c r="R397" s="30">
        <f t="shared" si="422"/>
        <v>0.14926041567318843</v>
      </c>
      <c r="S397" s="28"/>
      <c r="T397" s="52">
        <f t="shared" si="423"/>
        <v>2630.3550187550304</v>
      </c>
      <c r="U397" s="52">
        <f t="shared" si="417"/>
        <v>2215.3230894214626</v>
      </c>
      <c r="V397" s="19"/>
      <c r="W397" s="19"/>
      <c r="X397" s="53">
        <f t="shared" si="424"/>
        <v>7097.9845248754627</v>
      </c>
      <c r="Y397" s="53">
        <f t="shared" si="425"/>
        <v>-354.89922624377317</v>
      </c>
      <c r="Z397" s="53">
        <f t="shared" si="425"/>
        <v>-3.7315103918297106</v>
      </c>
      <c r="AA397" s="53">
        <f t="shared" si="426"/>
        <v>-65441.396238378969</v>
      </c>
      <c r="AB397" s="53">
        <f t="shared" si="427"/>
        <v>-58702.04245013911</v>
      </c>
      <c r="AC397" s="53">
        <f t="shared" si="428"/>
        <v>446.0325267651877</v>
      </c>
      <c r="AD397" s="53">
        <f t="shared" si="408"/>
        <v>769.52320963382965</v>
      </c>
      <c r="AE397" s="53">
        <f t="shared" si="429"/>
        <v>-57486.486713740094</v>
      </c>
      <c r="AF397" s="19"/>
      <c r="AG397" s="46"/>
      <c r="AH397" s="19"/>
      <c r="AI397" s="55">
        <f t="shared" si="430"/>
        <v>41</v>
      </c>
      <c r="AJ397" s="27">
        <f t="shared" si="431"/>
        <v>47554.366593864914</v>
      </c>
      <c r="AK397" s="27">
        <f t="shared" si="431"/>
        <v>2377.7183296932458</v>
      </c>
      <c r="AL397" s="28">
        <f t="shared" si="432"/>
        <v>25</v>
      </c>
      <c r="AM397" s="27">
        <f t="shared" si="433"/>
        <v>2000000</v>
      </c>
      <c r="AN397" s="56">
        <f t="shared" si="397"/>
        <v>7.4210000000000003</v>
      </c>
      <c r="AO397" s="52">
        <f t="shared" si="434"/>
        <v>14842</v>
      </c>
      <c r="AP397" s="28"/>
      <c r="AQ397" s="9">
        <f t="shared" si="450"/>
        <v>156.18095246691072</v>
      </c>
      <c r="AR397" s="9">
        <f t="shared" si="435"/>
        <v>0</v>
      </c>
      <c r="AS397" s="30">
        <f t="shared" si="436"/>
        <v>0.2298486380947328</v>
      </c>
      <c r="AT397" s="30">
        <f t="shared" si="437"/>
        <v>3.5897979220857627E-2</v>
      </c>
      <c r="AU397" s="30">
        <f t="shared" si="438"/>
        <v>0</v>
      </c>
      <c r="AV397" s="30">
        <f t="shared" si="439"/>
        <v>0.19395065887387516</v>
      </c>
      <c r="AW397" s="28"/>
      <c r="AX397" s="52">
        <f t="shared" si="440"/>
        <v>3322.2322150212681</v>
      </c>
      <c r="AY397" s="52">
        <f t="shared" si="441"/>
        <v>2878.6156790060554</v>
      </c>
      <c r="AZ397" s="19"/>
      <c r="BA397" s="19"/>
      <c r="BB397" s="53">
        <f t="shared" si="442"/>
        <v>7097.9845248754627</v>
      </c>
      <c r="BC397" s="53">
        <f t="shared" si="443"/>
        <v>-354.89922624377317</v>
      </c>
      <c r="BD397" s="53">
        <f t="shared" si="443"/>
        <v>-3.7315103918297106</v>
      </c>
      <c r="BE397" s="53">
        <f t="shared" si="444"/>
        <v>-71795.958441715251</v>
      </c>
      <c r="BF397" s="53">
        <f t="shared" si="445"/>
        <v>-65056.604653475391</v>
      </c>
      <c r="BG397" s="53">
        <f t="shared" si="446"/>
        <v>446.0325267651877</v>
      </c>
      <c r="BH397" s="53">
        <f t="shared" si="413"/>
        <v>826.32365245050573</v>
      </c>
      <c r="BI397" s="53">
        <f t="shared" si="447"/>
        <v>-63784.248474259701</v>
      </c>
    </row>
    <row r="398" spans="1:61" x14ac:dyDescent="0.2">
      <c r="A398" s="34"/>
      <c r="B398" s="89"/>
      <c r="C398" s="91"/>
      <c r="D398" s="19"/>
      <c r="E398" s="55">
        <f t="shared" si="418"/>
        <v>42</v>
      </c>
      <c r="F398" s="27">
        <f t="shared" si="414"/>
        <v>47554.366593864914</v>
      </c>
      <c r="G398" s="27">
        <f t="shared" si="415"/>
        <v>2377.7183296932458</v>
      </c>
      <c r="H398" s="28">
        <f t="shared" si="416"/>
        <v>25</v>
      </c>
      <c r="I398" s="27">
        <f t="shared" si="389"/>
        <v>2000000</v>
      </c>
      <c r="J398" s="56">
        <f t="shared" si="448"/>
        <v>7.6059999999999999</v>
      </c>
      <c r="K398" s="52">
        <f t="shared" si="419"/>
        <v>15212</v>
      </c>
      <c r="L398" s="28"/>
      <c r="M398" s="96">
        <f t="shared" si="449"/>
        <v>196.37191159883102</v>
      </c>
      <c r="N398" s="9">
        <v>0</v>
      </c>
      <c r="O398" s="30">
        <f t="shared" si="406"/>
        <v>0.14926041567318843</v>
      </c>
      <c r="P398" s="30">
        <f t="shared" si="420"/>
        <v>2.931055315178013E-2</v>
      </c>
      <c r="Q398" s="30">
        <f t="shared" si="421"/>
        <v>0</v>
      </c>
      <c r="R398" s="30">
        <f t="shared" si="422"/>
        <v>0.1199498625214083</v>
      </c>
      <c r="S398" s="28"/>
      <c r="T398" s="52">
        <f t="shared" si="423"/>
        <v>2215.3230894214626</v>
      </c>
      <c r="U398" s="52">
        <f t="shared" si="417"/>
        <v>1824.677308675663</v>
      </c>
      <c r="V398" s="19"/>
      <c r="W398" s="19"/>
      <c r="X398" s="53">
        <f t="shared" si="424"/>
        <v>5704.1397352267477</v>
      </c>
      <c r="Y398" s="53">
        <f t="shared" si="425"/>
        <v>-285.20698676133742</v>
      </c>
      <c r="Z398" s="53">
        <f t="shared" si="425"/>
        <v>-2.9987465630352075</v>
      </c>
      <c r="AA398" s="53">
        <f t="shared" si="426"/>
        <v>-58621.106303560256</v>
      </c>
      <c r="AB398" s="53">
        <f t="shared" si="427"/>
        <v>-53205.172301657884</v>
      </c>
      <c r="AC398" s="53">
        <f t="shared" si="428"/>
        <v>430.41424768593077</v>
      </c>
      <c r="AD398" s="53">
        <f t="shared" si="408"/>
        <v>626.74288805568062</v>
      </c>
      <c r="AE398" s="53">
        <f t="shared" si="429"/>
        <v>-52148.015165916266</v>
      </c>
      <c r="AF398" s="19"/>
      <c r="AG398" s="46"/>
      <c r="AH398" s="19"/>
      <c r="AI398" s="55">
        <f t="shared" si="430"/>
        <v>42</v>
      </c>
      <c r="AJ398" s="27">
        <f t="shared" si="431"/>
        <v>47554.366593864914</v>
      </c>
      <c r="AK398" s="27">
        <f t="shared" si="431"/>
        <v>2377.7183296932458</v>
      </c>
      <c r="AL398" s="28">
        <f t="shared" si="432"/>
        <v>25</v>
      </c>
      <c r="AM398" s="27">
        <f t="shared" si="433"/>
        <v>2000000</v>
      </c>
      <c r="AN398" s="56">
        <f t="shared" si="397"/>
        <v>7.6059999999999999</v>
      </c>
      <c r="AO398" s="52">
        <f t="shared" si="434"/>
        <v>15212</v>
      </c>
      <c r="AP398" s="28"/>
      <c r="AQ398" s="9">
        <f t="shared" si="450"/>
        <v>170.57335534062295</v>
      </c>
      <c r="AR398" s="9">
        <f t="shared" si="435"/>
        <v>0</v>
      </c>
      <c r="AS398" s="30">
        <f t="shared" si="436"/>
        <v>0.19395065887387516</v>
      </c>
      <c r="AT398" s="30">
        <f t="shared" si="437"/>
        <v>3.3082814654641454E-2</v>
      </c>
      <c r="AU398" s="30">
        <f t="shared" si="438"/>
        <v>0</v>
      </c>
      <c r="AV398" s="30">
        <f t="shared" si="439"/>
        <v>0.16086784421923372</v>
      </c>
      <c r="AW398" s="28"/>
      <c r="AX398" s="52">
        <f t="shared" si="440"/>
        <v>2878.6156790060554</v>
      </c>
      <c r="AY398" s="52">
        <f t="shared" si="441"/>
        <v>2447.1216462629836</v>
      </c>
      <c r="AZ398" s="19"/>
      <c r="BA398" s="19"/>
      <c r="BB398" s="53">
        <f t="shared" si="442"/>
        <v>5704.1397352267477</v>
      </c>
      <c r="BC398" s="53">
        <f t="shared" si="443"/>
        <v>-285.20698676133742</v>
      </c>
      <c r="BD398" s="53">
        <f t="shared" si="443"/>
        <v>-2.9987465630352075</v>
      </c>
      <c r="BE398" s="53">
        <f t="shared" si="444"/>
        <v>-66165.629309282915</v>
      </c>
      <c r="BF398" s="53">
        <f t="shared" si="445"/>
        <v>-60749.695307380542</v>
      </c>
      <c r="BG398" s="53">
        <f t="shared" si="446"/>
        <v>430.41424768593077</v>
      </c>
      <c r="BH398" s="53">
        <f t="shared" si="413"/>
        <v>681.19664518012701</v>
      </c>
      <c r="BI398" s="53">
        <f t="shared" si="447"/>
        <v>-59638.08441451448</v>
      </c>
    </row>
    <row r="399" spans="1:61" x14ac:dyDescent="0.2">
      <c r="A399" s="34"/>
      <c r="B399" s="89"/>
      <c r="C399" s="91"/>
      <c r="D399" s="19"/>
      <c r="E399" s="55">
        <f t="shared" si="418"/>
        <v>43</v>
      </c>
      <c r="F399" s="27">
        <f t="shared" si="414"/>
        <v>47554.366593864914</v>
      </c>
      <c r="G399" s="27">
        <f t="shared" si="415"/>
        <v>2377.7183296932458</v>
      </c>
      <c r="H399" s="28">
        <f t="shared" si="416"/>
        <v>25</v>
      </c>
      <c r="I399" s="27">
        <f t="shared" si="389"/>
        <v>2000000</v>
      </c>
      <c r="J399" s="56">
        <f t="shared" si="448"/>
        <v>7.782</v>
      </c>
      <c r="K399" s="52">
        <f t="shared" si="419"/>
        <v>15564</v>
      </c>
      <c r="L399" s="28"/>
      <c r="M399" s="96">
        <f t="shared" si="449"/>
        <v>213.89645519453623</v>
      </c>
      <c r="N399" s="9">
        <v>0</v>
      </c>
      <c r="O399" s="30">
        <f t="shared" si="406"/>
        <v>0.1199498625214083</v>
      </c>
      <c r="P399" s="30">
        <f t="shared" si="420"/>
        <v>2.5656850394401191E-2</v>
      </c>
      <c r="Q399" s="30">
        <f t="shared" si="421"/>
        <v>0</v>
      </c>
      <c r="R399" s="30">
        <f t="shared" si="422"/>
        <v>9.4293012127007109E-2</v>
      </c>
      <c r="S399" s="28"/>
      <c r="T399" s="52">
        <f t="shared" si="423"/>
        <v>1824.677308675663</v>
      </c>
      <c r="U399" s="52">
        <f t="shared" si="417"/>
        <v>1467.5764407447386</v>
      </c>
      <c r="V399" s="19"/>
      <c r="W399" s="19"/>
      <c r="X399" s="53">
        <f t="shared" si="424"/>
        <v>4484.0444659274463</v>
      </c>
      <c r="Y399" s="53">
        <f t="shared" si="425"/>
        <v>-224.20222329637232</v>
      </c>
      <c r="Z399" s="53">
        <f t="shared" si="425"/>
        <v>-2.3573253031751777</v>
      </c>
      <c r="AA399" s="53">
        <f t="shared" si="426"/>
        <v>-51313.70078880238</v>
      </c>
      <c r="AB399" s="53">
        <f t="shared" si="427"/>
        <v>-47056.21587147448</v>
      </c>
      <c r="AC399" s="53">
        <f t="shared" si="428"/>
        <v>403.64978293734373</v>
      </c>
      <c r="AD399" s="53">
        <f t="shared" si="408"/>
        <v>499.51553065488804</v>
      </c>
      <c r="AE399" s="53">
        <f t="shared" si="429"/>
        <v>-46153.050557882249</v>
      </c>
      <c r="AF399" s="19"/>
      <c r="AG399" s="46"/>
      <c r="AH399" s="19"/>
      <c r="AI399" s="55">
        <f t="shared" si="430"/>
        <v>43</v>
      </c>
      <c r="AJ399" s="27">
        <f t="shared" si="431"/>
        <v>47554.366593864914</v>
      </c>
      <c r="AK399" s="27">
        <f t="shared" si="431"/>
        <v>2377.7183296932458</v>
      </c>
      <c r="AL399" s="28">
        <f t="shared" si="432"/>
        <v>25</v>
      </c>
      <c r="AM399" s="27">
        <f t="shared" si="433"/>
        <v>2000000</v>
      </c>
      <c r="AN399" s="56">
        <f t="shared" si="397"/>
        <v>7.782</v>
      </c>
      <c r="AO399" s="52">
        <f t="shared" si="434"/>
        <v>15564</v>
      </c>
      <c r="AP399" s="28"/>
      <c r="AQ399" s="9">
        <f t="shared" si="450"/>
        <v>185.79559449689881</v>
      </c>
      <c r="AR399" s="9">
        <f t="shared" si="435"/>
        <v>0</v>
      </c>
      <c r="AS399" s="30">
        <f t="shared" si="436"/>
        <v>0.16086784421923372</v>
      </c>
      <c r="AT399" s="30">
        <f t="shared" si="437"/>
        <v>2.9888536752147036E-2</v>
      </c>
      <c r="AU399" s="30">
        <f t="shared" si="438"/>
        <v>0</v>
      </c>
      <c r="AV399" s="30">
        <f t="shared" si="439"/>
        <v>0.13097930746708669</v>
      </c>
      <c r="AW399" s="28"/>
      <c r="AX399" s="52">
        <f t="shared" si="440"/>
        <v>2447.1216462629836</v>
      </c>
      <c r="AY399" s="52">
        <f t="shared" si="441"/>
        <v>2038.5619414177372</v>
      </c>
      <c r="AZ399" s="19"/>
      <c r="BA399" s="19"/>
      <c r="BB399" s="53">
        <f t="shared" si="442"/>
        <v>4484.0444659274463</v>
      </c>
      <c r="BC399" s="53">
        <f t="shared" si="443"/>
        <v>-224.20222329637232</v>
      </c>
      <c r="BD399" s="53">
        <f t="shared" si="443"/>
        <v>-2.3573253031751777</v>
      </c>
      <c r="BE399" s="53">
        <f t="shared" si="444"/>
        <v>-59777.073504294072</v>
      </c>
      <c r="BF399" s="53">
        <f t="shared" si="445"/>
        <v>-55519.588586966172</v>
      </c>
      <c r="BG399" s="53">
        <f t="shared" si="446"/>
        <v>403.64978293734373</v>
      </c>
      <c r="BH399" s="53">
        <f t="shared" si="413"/>
        <v>550.61580422148143</v>
      </c>
      <c r="BI399" s="53">
        <f t="shared" si="447"/>
        <v>-54565.322999807351</v>
      </c>
    </row>
    <row r="400" spans="1:61" x14ac:dyDescent="0.2">
      <c r="A400" s="34"/>
      <c r="B400" s="89"/>
      <c r="C400" s="91"/>
      <c r="D400" s="19"/>
      <c r="E400" s="55">
        <f t="shared" si="418"/>
        <v>44</v>
      </c>
      <c r="F400" s="27">
        <f t="shared" si="414"/>
        <v>47554.366593864914</v>
      </c>
      <c r="G400" s="27">
        <f t="shared" si="415"/>
        <v>2377.7183296932458</v>
      </c>
      <c r="H400" s="28">
        <f t="shared" si="416"/>
        <v>25</v>
      </c>
      <c r="I400" s="27">
        <f t="shared" si="389"/>
        <v>2000000</v>
      </c>
      <c r="J400" s="56">
        <f t="shared" si="448"/>
        <v>7.9459999999999997</v>
      </c>
      <c r="K400" s="52">
        <f t="shared" si="419"/>
        <v>15892</v>
      </c>
      <c r="L400" s="28"/>
      <c r="M400" s="96">
        <f t="shared" si="449"/>
        <v>232.40600338714106</v>
      </c>
      <c r="N400" s="9">
        <v>0</v>
      </c>
      <c r="O400" s="30">
        <f t="shared" si="406"/>
        <v>9.4293012127007109E-2</v>
      </c>
      <c r="P400" s="30">
        <f t="shared" si="420"/>
        <v>2.1914262095772949E-2</v>
      </c>
      <c r="Q400" s="30">
        <f t="shared" si="421"/>
        <v>0</v>
      </c>
      <c r="R400" s="30">
        <f t="shared" si="422"/>
        <v>7.237875003123416E-2</v>
      </c>
      <c r="S400" s="28"/>
      <c r="T400" s="52">
        <f t="shared" si="423"/>
        <v>1467.5764407447386</v>
      </c>
      <c r="U400" s="52">
        <f t="shared" si="417"/>
        <v>1150.2430954963734</v>
      </c>
      <c r="V400" s="19"/>
      <c r="W400" s="19"/>
      <c r="X400" s="53">
        <f t="shared" si="424"/>
        <v>3441.9256125910206</v>
      </c>
      <c r="Y400" s="53">
        <f t="shared" si="425"/>
        <v>-172.09628062955105</v>
      </c>
      <c r="Z400" s="53">
        <f t="shared" si="425"/>
        <v>-1.809468750780854</v>
      </c>
      <c r="AA400" s="53">
        <f t="shared" si="426"/>
        <v>-43828.524191545897</v>
      </c>
      <c r="AB400" s="53">
        <f t="shared" si="427"/>
        <v>-40560.504328335206</v>
      </c>
      <c r="AC400" s="53">
        <f t="shared" si="428"/>
        <v>368.39511156080175</v>
      </c>
      <c r="AD400" s="53">
        <f t="shared" si="408"/>
        <v>388.9226977621679</v>
      </c>
      <c r="AE400" s="53">
        <f t="shared" si="429"/>
        <v>-39803.186519012241</v>
      </c>
      <c r="AF400" s="19"/>
      <c r="AG400" s="46"/>
      <c r="AH400" s="19"/>
      <c r="AI400" s="55">
        <f t="shared" si="430"/>
        <v>44</v>
      </c>
      <c r="AJ400" s="27">
        <f t="shared" si="431"/>
        <v>47554.366593864914</v>
      </c>
      <c r="AK400" s="27">
        <f t="shared" si="431"/>
        <v>2377.7183296932458</v>
      </c>
      <c r="AL400" s="28">
        <f t="shared" si="432"/>
        <v>25</v>
      </c>
      <c r="AM400" s="27">
        <f t="shared" si="433"/>
        <v>2000000</v>
      </c>
      <c r="AN400" s="56">
        <f t="shared" si="397"/>
        <v>7.9459999999999997</v>
      </c>
      <c r="AO400" s="52">
        <f t="shared" si="434"/>
        <v>15892</v>
      </c>
      <c r="AP400" s="28"/>
      <c r="AQ400" s="9">
        <f t="shared" si="450"/>
        <v>201.87343228615197</v>
      </c>
      <c r="AR400" s="9">
        <f t="shared" si="435"/>
        <v>0</v>
      </c>
      <c r="AS400" s="30">
        <f t="shared" si="436"/>
        <v>0.13097930746708669</v>
      </c>
      <c r="AT400" s="30">
        <f t="shared" si="437"/>
        <v>2.6441242356844002E-2</v>
      </c>
      <c r="AU400" s="30">
        <f t="shared" si="438"/>
        <v>0</v>
      </c>
      <c r="AV400" s="30">
        <f t="shared" si="439"/>
        <v>0.10453806511024269</v>
      </c>
      <c r="AW400" s="28"/>
      <c r="AX400" s="52">
        <f t="shared" si="440"/>
        <v>2038.5619414177372</v>
      </c>
      <c r="AY400" s="52">
        <f t="shared" si="441"/>
        <v>1661.3189307319769</v>
      </c>
      <c r="AZ400" s="19"/>
      <c r="BA400" s="19"/>
      <c r="BB400" s="53">
        <f t="shared" si="442"/>
        <v>3441.9256125910206</v>
      </c>
      <c r="BC400" s="53">
        <f t="shared" si="443"/>
        <v>-172.09628062955105</v>
      </c>
      <c r="BD400" s="53">
        <f t="shared" si="443"/>
        <v>-1.809468750780854</v>
      </c>
      <c r="BE400" s="53">
        <f t="shared" si="444"/>
        <v>-52882.484713688005</v>
      </c>
      <c r="BF400" s="53">
        <f t="shared" si="445"/>
        <v>-49614.464850477314</v>
      </c>
      <c r="BG400" s="53">
        <f t="shared" si="446"/>
        <v>368.39511156080175</v>
      </c>
      <c r="BH400" s="53">
        <f t="shared" si="413"/>
        <v>435.79839977280005</v>
      </c>
      <c r="BI400" s="53">
        <f t="shared" si="447"/>
        <v>-48810.271339143714</v>
      </c>
    </row>
    <row r="401" spans="1:61" x14ac:dyDescent="0.2">
      <c r="A401" s="34"/>
      <c r="B401" s="89"/>
      <c r="C401" s="91"/>
      <c r="D401" s="19"/>
      <c r="E401" s="55">
        <f t="shared" si="418"/>
        <v>45</v>
      </c>
      <c r="F401" s="27">
        <f t="shared" si="414"/>
        <v>47554.366593864914</v>
      </c>
      <c r="G401" s="27">
        <f t="shared" si="415"/>
        <v>2377.7183296932458</v>
      </c>
      <c r="H401" s="28">
        <f t="shared" si="416"/>
        <v>25</v>
      </c>
      <c r="I401" s="27">
        <f t="shared" si="389"/>
        <v>2000000</v>
      </c>
      <c r="J401" s="56">
        <f t="shared" si="448"/>
        <v>8.0980000000000008</v>
      </c>
      <c r="K401" s="52">
        <f t="shared" si="419"/>
        <v>16196.000000000002</v>
      </c>
      <c r="L401" s="28"/>
      <c r="M401" s="96">
        <f t="shared" si="449"/>
        <v>251.80934606172806</v>
      </c>
      <c r="N401" s="9">
        <v>0</v>
      </c>
      <c r="O401" s="30">
        <f t="shared" si="406"/>
        <v>7.237875003123416E-2</v>
      </c>
      <c r="P401" s="30">
        <f t="shared" si="420"/>
        <v>1.8225645714130354E-2</v>
      </c>
      <c r="Q401" s="30">
        <f t="shared" si="421"/>
        <v>0</v>
      </c>
      <c r="R401" s="30">
        <f t="shared" si="422"/>
        <v>5.4153104317103809E-2</v>
      </c>
      <c r="S401" s="28"/>
      <c r="T401" s="52">
        <f t="shared" si="423"/>
        <v>1150.2430954963734</v>
      </c>
      <c r="U401" s="52">
        <f t="shared" si="417"/>
        <v>877.06367751981338</v>
      </c>
      <c r="V401" s="19"/>
      <c r="W401" s="19"/>
      <c r="X401" s="53">
        <f t="shared" si="424"/>
        <v>2575.2165748913631</v>
      </c>
      <c r="Y401" s="53">
        <f t="shared" si="425"/>
        <v>-128.76082874456816</v>
      </c>
      <c r="Z401" s="53">
        <f t="shared" si="425"/>
        <v>-1.3538276079275953</v>
      </c>
      <c r="AA401" s="53">
        <f t="shared" si="426"/>
        <v>-36451.291428260709</v>
      </c>
      <c r="AB401" s="53">
        <f t="shared" si="427"/>
        <v>-34006.189509721844</v>
      </c>
      <c r="AC401" s="53">
        <f t="shared" si="428"/>
        <v>326.25831321652845</v>
      </c>
      <c r="AD401" s="53">
        <f t="shared" si="408"/>
        <v>295.2750690238741</v>
      </c>
      <c r="AE401" s="53">
        <f t="shared" si="429"/>
        <v>-33384.656127481438</v>
      </c>
      <c r="AF401" s="19"/>
      <c r="AG401" s="46"/>
      <c r="AH401" s="19"/>
      <c r="AI401" s="55">
        <f t="shared" si="430"/>
        <v>45</v>
      </c>
      <c r="AJ401" s="27">
        <f t="shared" si="431"/>
        <v>47554.366593864914</v>
      </c>
      <c r="AK401" s="27">
        <f t="shared" si="431"/>
        <v>2377.7183296932458</v>
      </c>
      <c r="AL401" s="28">
        <f t="shared" si="432"/>
        <v>25</v>
      </c>
      <c r="AM401" s="27">
        <f t="shared" si="433"/>
        <v>2000000</v>
      </c>
      <c r="AN401" s="56">
        <f t="shared" si="397"/>
        <v>8.0980000000000008</v>
      </c>
      <c r="AO401" s="52">
        <f t="shared" si="434"/>
        <v>16196.000000000002</v>
      </c>
      <c r="AP401" s="28"/>
      <c r="AQ401" s="9">
        <f t="shared" si="450"/>
        <v>218.72764141352243</v>
      </c>
      <c r="AR401" s="9">
        <f t="shared" si="435"/>
        <v>0</v>
      </c>
      <c r="AS401" s="30">
        <f t="shared" si="436"/>
        <v>0.10453806511024269</v>
      </c>
      <c r="AT401" s="30">
        <f t="shared" si="437"/>
        <v>2.2865364419496621E-2</v>
      </c>
      <c r="AU401" s="30">
        <f t="shared" si="438"/>
        <v>0</v>
      </c>
      <c r="AV401" s="30">
        <f t="shared" si="439"/>
        <v>8.1672700690746072E-2</v>
      </c>
      <c r="AW401" s="28"/>
      <c r="AX401" s="52">
        <f t="shared" si="440"/>
        <v>1661.3189307319769</v>
      </c>
      <c r="AY401" s="52">
        <f t="shared" si="441"/>
        <v>1322.7710603873236</v>
      </c>
      <c r="AZ401" s="19"/>
      <c r="BA401" s="19"/>
      <c r="BB401" s="53">
        <f t="shared" si="442"/>
        <v>2575.2165748913631</v>
      </c>
      <c r="BC401" s="53">
        <f t="shared" si="443"/>
        <v>-128.76082874456816</v>
      </c>
      <c r="BD401" s="53">
        <f t="shared" si="443"/>
        <v>-1.3538276079275953</v>
      </c>
      <c r="BE401" s="53">
        <f t="shared" si="444"/>
        <v>-45730.728838993244</v>
      </c>
      <c r="BF401" s="53">
        <f t="shared" si="445"/>
        <v>-43285.626920454379</v>
      </c>
      <c r="BG401" s="53">
        <f t="shared" si="446"/>
        <v>326.25831321652845</v>
      </c>
      <c r="BH401" s="53">
        <f t="shared" si="413"/>
        <v>337.23241913014101</v>
      </c>
      <c r="BI401" s="53">
        <f t="shared" si="447"/>
        <v>-42622.13618810771</v>
      </c>
    </row>
    <row r="402" spans="1:61" x14ac:dyDescent="0.2">
      <c r="A402" s="34"/>
      <c r="B402" s="89"/>
      <c r="C402" s="91"/>
      <c r="D402" s="19"/>
      <c r="E402" s="55">
        <f t="shared" si="418"/>
        <v>46</v>
      </c>
      <c r="F402" s="27">
        <f t="shared" si="414"/>
        <v>47554.366593864914</v>
      </c>
      <c r="G402" s="27">
        <f t="shared" si="415"/>
        <v>2377.7183296932458</v>
      </c>
      <c r="H402" s="28">
        <f t="shared" si="416"/>
        <v>25</v>
      </c>
      <c r="I402" s="27">
        <f t="shared" si="389"/>
        <v>2000000</v>
      </c>
      <c r="J402" s="56">
        <f t="shared" si="448"/>
        <v>8.2349999999999994</v>
      </c>
      <c r="K402" s="52">
        <f t="shared" si="419"/>
        <v>16469.999999999996</v>
      </c>
      <c r="L402" s="28"/>
      <c r="M402" s="96">
        <f t="shared" si="449"/>
        <v>272.05891244663275</v>
      </c>
      <c r="N402" s="9">
        <v>0</v>
      </c>
      <c r="O402" s="30">
        <f t="shared" si="406"/>
        <v>5.4153104317103809E-2</v>
      </c>
      <c r="P402" s="30">
        <f t="shared" si="420"/>
        <v>1.4732834666120315E-2</v>
      </c>
      <c r="Q402" s="30">
        <f t="shared" si="421"/>
        <v>0</v>
      </c>
      <c r="R402" s="30">
        <f t="shared" si="422"/>
        <v>3.9420269650983497E-2</v>
      </c>
      <c r="S402" s="28"/>
      <c r="T402" s="52">
        <f t="shared" si="423"/>
        <v>877.06367751981338</v>
      </c>
      <c r="U402" s="52">
        <f t="shared" si="417"/>
        <v>649.25184115169804</v>
      </c>
      <c r="V402" s="19"/>
      <c r="W402" s="19"/>
      <c r="X402" s="53">
        <f t="shared" si="424"/>
        <v>1874.6059542118765</v>
      </c>
      <c r="Y402" s="53">
        <f t="shared" si="425"/>
        <v>-93.730297710593831</v>
      </c>
      <c r="Z402" s="53">
        <f t="shared" si="425"/>
        <v>-0.98550674127458748</v>
      </c>
      <c r="AA402" s="53">
        <f t="shared" si="426"/>
        <v>-29465.669332240632</v>
      </c>
      <c r="AB402" s="53">
        <f t="shared" si="427"/>
        <v>-27685.779182480623</v>
      </c>
      <c r="AC402" s="53">
        <f t="shared" si="428"/>
        <v>280.34460740316882</v>
      </c>
      <c r="AD402" s="53">
        <f t="shared" si="408"/>
        <v>218.20654296310201</v>
      </c>
      <c r="AE402" s="53">
        <f t="shared" si="429"/>
        <v>-27187.228032114355</v>
      </c>
      <c r="AF402" s="19"/>
      <c r="AG402" s="46"/>
      <c r="AH402" s="19"/>
      <c r="AI402" s="55">
        <f t="shared" si="430"/>
        <v>46</v>
      </c>
      <c r="AJ402" s="27">
        <f t="shared" si="431"/>
        <v>47554.366593864914</v>
      </c>
      <c r="AK402" s="27">
        <f t="shared" si="431"/>
        <v>2377.7183296932458</v>
      </c>
      <c r="AL402" s="28">
        <f t="shared" si="432"/>
        <v>25</v>
      </c>
      <c r="AM402" s="27">
        <f t="shared" si="433"/>
        <v>2000000</v>
      </c>
      <c r="AN402" s="56">
        <f t="shared" si="397"/>
        <v>8.2349999999999994</v>
      </c>
      <c r="AO402" s="52">
        <f t="shared" si="434"/>
        <v>16469.999999999996</v>
      </c>
      <c r="AP402" s="28"/>
      <c r="AQ402" s="9">
        <f t="shared" si="450"/>
        <v>236.31690076504387</v>
      </c>
      <c r="AR402" s="9">
        <f t="shared" si="435"/>
        <v>0</v>
      </c>
      <c r="AS402" s="30">
        <f t="shared" si="436"/>
        <v>8.1672700690746072E-2</v>
      </c>
      <c r="AT402" s="30">
        <f t="shared" si="437"/>
        <v>1.9300639504348169E-2</v>
      </c>
      <c r="AU402" s="30">
        <f t="shared" si="438"/>
        <v>0</v>
      </c>
      <c r="AV402" s="30">
        <f t="shared" si="439"/>
        <v>6.2372061186397904E-2</v>
      </c>
      <c r="AW402" s="28"/>
      <c r="AX402" s="52">
        <f t="shared" si="440"/>
        <v>1322.7710603873236</v>
      </c>
      <c r="AY402" s="52">
        <f t="shared" si="441"/>
        <v>1027.2678477399731</v>
      </c>
      <c r="AZ402" s="19"/>
      <c r="BA402" s="19"/>
      <c r="BB402" s="53">
        <f t="shared" si="442"/>
        <v>1874.6059542118765</v>
      </c>
      <c r="BC402" s="53">
        <f t="shared" si="443"/>
        <v>-93.730297710593831</v>
      </c>
      <c r="BD402" s="53">
        <f t="shared" si="443"/>
        <v>-0.98550674127458748</v>
      </c>
      <c r="BE402" s="53">
        <f t="shared" si="444"/>
        <v>-38601.279008696336</v>
      </c>
      <c r="BF402" s="53">
        <f t="shared" si="445"/>
        <v>-36821.388858936327</v>
      </c>
      <c r="BG402" s="53">
        <f t="shared" si="446"/>
        <v>280.34460740316882</v>
      </c>
      <c r="BH402" s="53">
        <f t="shared" si="413"/>
        <v>254.79739586323791</v>
      </c>
      <c r="BI402" s="53">
        <f t="shared" si="447"/>
        <v>-36286.246855669924</v>
      </c>
    </row>
    <row r="403" spans="1:61" x14ac:dyDescent="0.2">
      <c r="A403" s="34"/>
      <c r="B403" s="89"/>
      <c r="C403" s="91"/>
      <c r="D403" s="19"/>
      <c r="E403" s="55">
        <f t="shared" si="418"/>
        <v>47</v>
      </c>
      <c r="F403" s="27">
        <f t="shared" si="414"/>
        <v>47554.366593864914</v>
      </c>
      <c r="G403" s="27">
        <f t="shared" si="415"/>
        <v>2377.7183296932458</v>
      </c>
      <c r="H403" s="28">
        <f t="shared" si="416"/>
        <v>25</v>
      </c>
      <c r="I403" s="27">
        <f t="shared" si="389"/>
        <v>2000000</v>
      </c>
      <c r="J403" s="56">
        <f t="shared" si="448"/>
        <v>8.3569999999999993</v>
      </c>
      <c r="K403" s="52">
        <f t="shared" si="419"/>
        <v>16713.999999999996</v>
      </c>
      <c r="L403" s="28"/>
      <c r="M403" s="96">
        <f t="shared" si="449"/>
        <v>293.18193261069382</v>
      </c>
      <c r="N403" s="9">
        <v>0</v>
      </c>
      <c r="O403" s="30">
        <f t="shared" si="406"/>
        <v>3.9420269650983497E-2</v>
      </c>
      <c r="P403" s="30">
        <f t="shared" si="420"/>
        <v>1.1557310840310022E-2</v>
      </c>
      <c r="Q403" s="30">
        <f t="shared" si="421"/>
        <v>0</v>
      </c>
      <c r="R403" s="30">
        <f t="shared" si="422"/>
        <v>2.7862958810673473E-2</v>
      </c>
      <c r="S403" s="28"/>
      <c r="T403" s="52">
        <f t="shared" si="423"/>
        <v>649.25184115169804</v>
      </c>
      <c r="U403" s="52">
        <f t="shared" si="417"/>
        <v>465.70149356159635</v>
      </c>
      <c r="V403" s="19"/>
      <c r="W403" s="19"/>
      <c r="X403" s="53">
        <f t="shared" si="424"/>
        <v>1325.0053576725247</v>
      </c>
      <c r="Y403" s="53">
        <f t="shared" si="425"/>
        <v>-66.250267883626236</v>
      </c>
      <c r="Z403" s="53">
        <f t="shared" si="425"/>
        <v>-0.69657397026683687</v>
      </c>
      <c r="AA403" s="53">
        <f t="shared" si="426"/>
        <v>-23114.621680620046</v>
      </c>
      <c r="AB403" s="53">
        <f t="shared" si="427"/>
        <v>-21856.563164801413</v>
      </c>
      <c r="AC403" s="53">
        <f t="shared" si="428"/>
        <v>233.0312411561616</v>
      </c>
      <c r="AD403" s="53">
        <f t="shared" si="408"/>
        <v>156.63999212514801</v>
      </c>
      <c r="AE403" s="53">
        <f t="shared" si="429"/>
        <v>-21466.891931520106</v>
      </c>
      <c r="AF403" s="19"/>
      <c r="AG403" s="46"/>
      <c r="AH403" s="19"/>
      <c r="AI403" s="55">
        <f t="shared" si="430"/>
        <v>47</v>
      </c>
      <c r="AJ403" s="27">
        <f t="shared" si="431"/>
        <v>47554.366593864914</v>
      </c>
      <c r="AK403" s="27">
        <f t="shared" si="431"/>
        <v>2377.7183296932458</v>
      </c>
      <c r="AL403" s="28">
        <f t="shared" si="432"/>
        <v>25</v>
      </c>
      <c r="AM403" s="27">
        <f t="shared" si="433"/>
        <v>2000000</v>
      </c>
      <c r="AN403" s="56">
        <f t="shared" si="397"/>
        <v>8.3569999999999993</v>
      </c>
      <c r="AO403" s="52">
        <f t="shared" si="434"/>
        <v>16713.999999999996</v>
      </c>
      <c r="AP403" s="28"/>
      <c r="AQ403" s="9">
        <f t="shared" si="450"/>
        <v>254.66486303203126</v>
      </c>
      <c r="AR403" s="9">
        <f t="shared" si="435"/>
        <v>0</v>
      </c>
      <c r="AS403" s="30">
        <f t="shared" si="436"/>
        <v>6.2372061186397904E-2</v>
      </c>
      <c r="AT403" s="30">
        <f t="shared" si="437"/>
        <v>1.5883972419059495E-2</v>
      </c>
      <c r="AU403" s="30">
        <f t="shared" si="438"/>
        <v>0</v>
      </c>
      <c r="AV403" s="30">
        <f t="shared" si="439"/>
        <v>4.6488088767338412E-2</v>
      </c>
      <c r="AW403" s="28"/>
      <c r="AX403" s="52">
        <f t="shared" si="440"/>
        <v>1027.2678477399731</v>
      </c>
      <c r="AY403" s="52">
        <f t="shared" si="441"/>
        <v>777.00191565729403</v>
      </c>
      <c r="AZ403" s="19"/>
      <c r="BA403" s="19"/>
      <c r="BB403" s="53">
        <f t="shared" si="442"/>
        <v>1325.0053576725247</v>
      </c>
      <c r="BC403" s="53">
        <f t="shared" si="443"/>
        <v>-66.250267883626236</v>
      </c>
      <c r="BD403" s="53">
        <f t="shared" si="443"/>
        <v>-0.69657397026683687</v>
      </c>
      <c r="BE403" s="53">
        <f t="shared" si="444"/>
        <v>-31767.94483811899</v>
      </c>
      <c r="BF403" s="53">
        <f t="shared" si="445"/>
        <v>-30509.886322300357</v>
      </c>
      <c r="BG403" s="53">
        <f t="shared" si="446"/>
        <v>233.0312411561616</v>
      </c>
      <c r="BH403" s="53">
        <f t="shared" si="413"/>
        <v>187.67364474714199</v>
      </c>
      <c r="BI403" s="53">
        <f t="shared" si="447"/>
        <v>-30089.181436397055</v>
      </c>
    </row>
    <row r="404" spans="1:61" x14ac:dyDescent="0.2">
      <c r="A404" s="34"/>
      <c r="B404" s="89"/>
      <c r="C404" s="91"/>
      <c r="D404" s="19"/>
      <c r="E404" s="55">
        <f t="shared" si="418"/>
        <v>48</v>
      </c>
      <c r="F404" s="27">
        <f t="shared" si="414"/>
        <v>47554.366593864914</v>
      </c>
      <c r="G404" s="27">
        <f t="shared" si="415"/>
        <v>2377.7183296932458</v>
      </c>
      <c r="H404" s="28">
        <f t="shared" si="416"/>
        <v>25</v>
      </c>
      <c r="I404" s="27">
        <f t="shared" si="389"/>
        <v>2000000</v>
      </c>
      <c r="J404" s="56">
        <f t="shared" si="448"/>
        <v>8.4629999999999992</v>
      </c>
      <c r="K404" s="52">
        <f t="shared" si="419"/>
        <v>16926</v>
      </c>
      <c r="L404" s="28"/>
      <c r="M404" s="96">
        <f t="shared" si="449"/>
        <v>315.01121529154761</v>
      </c>
      <c r="N404" s="9">
        <v>0</v>
      </c>
      <c r="O404" s="30">
        <f t="shared" si="406"/>
        <v>2.7862958810673473E-2</v>
      </c>
      <c r="P404" s="30">
        <f t="shared" si="420"/>
        <v>8.7771445165685854E-3</v>
      </c>
      <c r="Q404" s="30">
        <f t="shared" si="421"/>
        <v>0</v>
      </c>
      <c r="R404" s="30">
        <f t="shared" si="422"/>
        <v>1.9085814294104886E-2</v>
      </c>
      <c r="S404" s="28"/>
      <c r="T404" s="52">
        <f t="shared" si="423"/>
        <v>465.70149356159635</v>
      </c>
      <c r="U404" s="52">
        <f t="shared" si="417"/>
        <v>323.04649274201932</v>
      </c>
      <c r="V404" s="19"/>
      <c r="W404" s="19"/>
      <c r="X404" s="53">
        <f t="shared" si="424"/>
        <v>907.6138096842908</v>
      </c>
      <c r="Y404" s="53">
        <f t="shared" si="425"/>
        <v>-45.380690484214547</v>
      </c>
      <c r="Z404" s="53">
        <f t="shared" si="425"/>
        <v>-0.47714535735262215</v>
      </c>
      <c r="AA404" s="53">
        <f t="shared" si="426"/>
        <v>-17554.289033137171</v>
      </c>
      <c r="AB404" s="53">
        <f t="shared" si="427"/>
        <v>-16692.533059294448</v>
      </c>
      <c r="AC404" s="53">
        <f t="shared" si="428"/>
        <v>187.26194611707891</v>
      </c>
      <c r="AD404" s="53">
        <f t="shared" si="408"/>
        <v>109.01829752953657</v>
      </c>
      <c r="AE404" s="53">
        <f t="shared" si="429"/>
        <v>-16396.252815647833</v>
      </c>
      <c r="AF404" s="19"/>
      <c r="AG404" s="46"/>
      <c r="AH404" s="19"/>
      <c r="AI404" s="55">
        <f t="shared" si="430"/>
        <v>48</v>
      </c>
      <c r="AJ404" s="27">
        <f t="shared" si="431"/>
        <v>47554.366593864914</v>
      </c>
      <c r="AK404" s="27">
        <f t="shared" si="431"/>
        <v>2377.7183296932458</v>
      </c>
      <c r="AL404" s="28">
        <f t="shared" si="432"/>
        <v>25</v>
      </c>
      <c r="AM404" s="27">
        <f t="shared" si="433"/>
        <v>2000000</v>
      </c>
      <c r="AN404" s="56">
        <f t="shared" si="397"/>
        <v>8.4629999999999992</v>
      </c>
      <c r="AO404" s="52">
        <f t="shared" si="434"/>
        <v>16926</v>
      </c>
      <c r="AP404" s="28"/>
      <c r="AQ404" s="9">
        <f t="shared" si="450"/>
        <v>273.62630187140519</v>
      </c>
      <c r="AR404" s="9">
        <f t="shared" si="435"/>
        <v>0</v>
      </c>
      <c r="AS404" s="30">
        <f t="shared" si="436"/>
        <v>4.6488088767338412E-2</v>
      </c>
      <c r="AT404" s="30">
        <f t="shared" si="437"/>
        <v>1.2720363810476421E-2</v>
      </c>
      <c r="AU404" s="30">
        <f t="shared" si="438"/>
        <v>0</v>
      </c>
      <c r="AV404" s="30">
        <f t="shared" si="439"/>
        <v>3.3767724956861991E-2</v>
      </c>
      <c r="AW404" s="28"/>
      <c r="AX404" s="52">
        <f t="shared" si="440"/>
        <v>777.00191565729403</v>
      </c>
      <c r="AY404" s="52">
        <f t="shared" si="441"/>
        <v>571.55251261984608</v>
      </c>
      <c r="AZ404" s="19"/>
      <c r="BA404" s="19"/>
      <c r="BB404" s="53">
        <f t="shared" si="442"/>
        <v>907.6138096842908</v>
      </c>
      <c r="BC404" s="53">
        <f t="shared" si="443"/>
        <v>-45.380690484214547</v>
      </c>
      <c r="BD404" s="53">
        <f t="shared" si="443"/>
        <v>-0.47714535735262215</v>
      </c>
      <c r="BE404" s="53">
        <f t="shared" si="444"/>
        <v>-25440.727620952843</v>
      </c>
      <c r="BF404" s="53">
        <f t="shared" si="445"/>
        <v>-24578.97164711012</v>
      </c>
      <c r="BG404" s="53">
        <f t="shared" si="446"/>
        <v>187.26194611707891</v>
      </c>
      <c r="BH404" s="53">
        <f t="shared" si="413"/>
        <v>134.57485860638073</v>
      </c>
      <c r="BI404" s="53">
        <f t="shared" si="447"/>
        <v>-24257.134842386658</v>
      </c>
    </row>
    <row r="405" spans="1:61" x14ac:dyDescent="0.2">
      <c r="A405" s="34"/>
      <c r="B405" s="89"/>
      <c r="C405" s="91"/>
      <c r="D405" s="19"/>
      <c r="E405" s="55">
        <f t="shared" si="418"/>
        <v>49</v>
      </c>
      <c r="F405" s="27">
        <f t="shared" si="414"/>
        <v>47554.366593864914</v>
      </c>
      <c r="G405" s="27">
        <f t="shared" si="415"/>
        <v>2377.7183296932458</v>
      </c>
      <c r="H405" s="28">
        <f t="shared" si="416"/>
        <v>25</v>
      </c>
      <c r="I405" s="27">
        <f t="shared" si="389"/>
        <v>2000000</v>
      </c>
      <c r="J405" s="56">
        <f t="shared" si="448"/>
        <v>8.5500000000000007</v>
      </c>
      <c r="K405" s="52">
        <f t="shared" si="419"/>
        <v>17100</v>
      </c>
      <c r="L405" s="28"/>
      <c r="M405" s="96">
        <f t="shared" si="449"/>
        <v>337.52251871948664</v>
      </c>
      <c r="N405" s="9">
        <v>0</v>
      </c>
      <c r="O405" s="30">
        <f t="shared" si="406"/>
        <v>1.9085814294104886E-2</v>
      </c>
      <c r="P405" s="30">
        <f t="shared" si="420"/>
        <v>6.4418921123586617E-3</v>
      </c>
      <c r="Q405" s="30">
        <f t="shared" si="421"/>
        <v>0</v>
      </c>
      <c r="R405" s="30">
        <f t="shared" si="422"/>
        <v>1.2643922181746224E-2</v>
      </c>
      <c r="S405" s="28"/>
      <c r="T405" s="52">
        <f t="shared" si="423"/>
        <v>323.04649274201932</v>
      </c>
      <c r="U405" s="52">
        <f t="shared" si="417"/>
        <v>216.21106930786044</v>
      </c>
      <c r="V405" s="19"/>
      <c r="W405" s="19"/>
      <c r="X405" s="53">
        <f t="shared" si="424"/>
        <v>601.27371061506017</v>
      </c>
      <c r="Y405" s="53">
        <f t="shared" si="425"/>
        <v>-30.063685530753013</v>
      </c>
      <c r="Z405" s="53">
        <f t="shared" si="425"/>
        <v>-0.31609805454365558</v>
      </c>
      <c r="AA405" s="53">
        <f t="shared" si="426"/>
        <v>-12883.784224717323</v>
      </c>
      <c r="AB405" s="53">
        <f t="shared" si="427"/>
        <v>-12312.89029768756</v>
      </c>
      <c r="AC405" s="53">
        <f t="shared" si="428"/>
        <v>145.24101640026561</v>
      </c>
      <c r="AD405" s="53">
        <f t="shared" si="408"/>
        <v>73.415002659934871</v>
      </c>
      <c r="AE405" s="53">
        <f t="shared" si="429"/>
        <v>-12094.23427862736</v>
      </c>
      <c r="AF405" s="19"/>
      <c r="AG405" s="46"/>
      <c r="AH405" s="19"/>
      <c r="AI405" s="55">
        <f t="shared" si="430"/>
        <v>49</v>
      </c>
      <c r="AJ405" s="27">
        <f t="shared" si="431"/>
        <v>47554.366593864914</v>
      </c>
      <c r="AK405" s="27">
        <f t="shared" si="431"/>
        <v>2377.7183296932458</v>
      </c>
      <c r="AL405" s="28">
        <f t="shared" si="432"/>
        <v>25</v>
      </c>
      <c r="AM405" s="27">
        <f t="shared" si="433"/>
        <v>2000000</v>
      </c>
      <c r="AN405" s="56">
        <f t="shared" si="397"/>
        <v>8.5500000000000007</v>
      </c>
      <c r="AO405" s="52">
        <f t="shared" si="434"/>
        <v>17100</v>
      </c>
      <c r="AP405" s="28"/>
      <c r="AQ405" s="9">
        <f t="shared" si="450"/>
        <v>293.18016030019533</v>
      </c>
      <c r="AR405" s="9">
        <f t="shared" si="435"/>
        <v>0</v>
      </c>
      <c r="AS405" s="30">
        <f t="shared" si="436"/>
        <v>3.3767724956861991E-2</v>
      </c>
      <c r="AT405" s="30">
        <f t="shared" si="437"/>
        <v>9.9000270158257041E-3</v>
      </c>
      <c r="AU405" s="30">
        <f t="shared" si="438"/>
        <v>0</v>
      </c>
      <c r="AV405" s="30">
        <f t="shared" si="439"/>
        <v>2.3867697941036287E-2</v>
      </c>
      <c r="AW405" s="28"/>
      <c r="AX405" s="52">
        <f t="shared" si="440"/>
        <v>571.55251261984608</v>
      </c>
      <c r="AY405" s="52">
        <f t="shared" si="441"/>
        <v>408.13763479172053</v>
      </c>
      <c r="AZ405" s="19"/>
      <c r="BA405" s="19"/>
      <c r="BB405" s="53">
        <f t="shared" si="442"/>
        <v>601.27371061506017</v>
      </c>
      <c r="BC405" s="53">
        <f t="shared" si="443"/>
        <v>-30.063685530753013</v>
      </c>
      <c r="BD405" s="53">
        <f t="shared" si="443"/>
        <v>-0.31609805454365558</v>
      </c>
      <c r="BE405" s="53">
        <f t="shared" si="444"/>
        <v>-19800.054031651409</v>
      </c>
      <c r="BF405" s="53">
        <f t="shared" si="445"/>
        <v>-19229.160104621646</v>
      </c>
      <c r="BG405" s="53">
        <f t="shared" si="446"/>
        <v>145.24101640026561</v>
      </c>
      <c r="BH405" s="53">
        <f t="shared" si="413"/>
        <v>93.816386095961064</v>
      </c>
      <c r="BI405" s="53">
        <f t="shared" si="447"/>
        <v>-18990.102702125419</v>
      </c>
    </row>
    <row r="406" spans="1:61" x14ac:dyDescent="0.2">
      <c r="A406" s="34"/>
      <c r="B406" s="89"/>
      <c r="C406" s="91"/>
      <c r="D406" s="19"/>
      <c r="E406" s="55">
        <f t="shared" si="418"/>
        <v>50</v>
      </c>
      <c r="F406" s="27">
        <f t="shared" si="414"/>
        <v>47554.366593864914</v>
      </c>
      <c r="G406" s="27">
        <f t="shared" si="415"/>
        <v>2377.7183296932458</v>
      </c>
      <c r="H406" s="28">
        <f t="shared" si="416"/>
        <v>25</v>
      </c>
      <c r="I406" s="27">
        <f t="shared" si="389"/>
        <v>2000000</v>
      </c>
      <c r="J406" s="56">
        <f t="shared" si="448"/>
        <v>8.6180000000000003</v>
      </c>
      <c r="K406" s="52">
        <f t="shared" si="419"/>
        <v>17236</v>
      </c>
      <c r="L406" s="28"/>
      <c r="M406" s="96">
        <f t="shared" si="449"/>
        <v>360.69956359931388</v>
      </c>
      <c r="N406" s="9">
        <v>0</v>
      </c>
      <c r="O406" s="30">
        <f t="shared" si="406"/>
        <v>1.2643922181746224E-2</v>
      </c>
      <c r="P406" s="30">
        <f t="shared" si="420"/>
        <v>4.5606572131395478E-3</v>
      </c>
      <c r="Q406" s="30">
        <f t="shared" si="421"/>
        <v>0</v>
      </c>
      <c r="R406" s="30">
        <f t="shared" si="422"/>
        <v>8.0832649686066772E-3</v>
      </c>
      <c r="S406" s="28"/>
      <c r="T406" s="52">
        <f t="shared" si="423"/>
        <v>216.21106930786044</v>
      </c>
      <c r="U406" s="52">
        <f t="shared" si="417"/>
        <v>139.3231549989047</v>
      </c>
      <c r="V406" s="19"/>
      <c r="W406" s="19"/>
      <c r="X406" s="53">
        <f t="shared" si="424"/>
        <v>384.39454559246786</v>
      </c>
      <c r="Y406" s="53">
        <f t="shared" si="425"/>
        <v>-19.219727279623395</v>
      </c>
      <c r="Z406" s="53">
        <f t="shared" si="425"/>
        <v>-0.20208162421516693</v>
      </c>
      <c r="AA406" s="53">
        <f t="shared" si="426"/>
        <v>-9121.3144262790956</v>
      </c>
      <c r="AB406" s="53">
        <f t="shared" si="427"/>
        <v>-8756.3416895904666</v>
      </c>
      <c r="AC406" s="53">
        <f t="shared" si="428"/>
        <v>108.43678170461565</v>
      </c>
      <c r="AD406" s="53">
        <f t="shared" si="408"/>
        <v>47.729533568143367</v>
      </c>
      <c r="AE406" s="53">
        <f t="shared" si="429"/>
        <v>-8600.1753743177087</v>
      </c>
      <c r="AF406" s="19"/>
      <c r="AG406" s="46"/>
      <c r="AH406" s="19"/>
      <c r="AI406" s="55">
        <f t="shared" si="430"/>
        <v>50</v>
      </c>
      <c r="AJ406" s="27">
        <f t="shared" si="431"/>
        <v>47554.366593864914</v>
      </c>
      <c r="AK406" s="27">
        <f t="shared" si="431"/>
        <v>2377.7183296932458</v>
      </c>
      <c r="AL406" s="28">
        <f t="shared" si="432"/>
        <v>25</v>
      </c>
      <c r="AM406" s="27">
        <f t="shared" si="433"/>
        <v>2000000</v>
      </c>
      <c r="AN406" s="56">
        <f t="shared" si="397"/>
        <v>8.6180000000000003</v>
      </c>
      <c r="AO406" s="52">
        <f t="shared" si="434"/>
        <v>17236</v>
      </c>
      <c r="AP406" s="28"/>
      <c r="AQ406" s="9">
        <f t="shared" si="450"/>
        <v>313.31229773189034</v>
      </c>
      <c r="AR406" s="9">
        <f t="shared" si="435"/>
        <v>0</v>
      </c>
      <c r="AS406" s="30">
        <f t="shared" si="436"/>
        <v>2.3867697941036287E-2</v>
      </c>
      <c r="AT406" s="30">
        <f t="shared" si="437"/>
        <v>7.4780432834767874E-3</v>
      </c>
      <c r="AU406" s="30">
        <f t="shared" si="438"/>
        <v>0</v>
      </c>
      <c r="AV406" s="30">
        <f t="shared" si="439"/>
        <v>1.63896546575595E-2</v>
      </c>
      <c r="AW406" s="28"/>
      <c r="AX406" s="52">
        <f t="shared" si="440"/>
        <v>408.13763479172053</v>
      </c>
      <c r="AY406" s="52">
        <f t="shared" si="441"/>
        <v>282.49208767769557</v>
      </c>
      <c r="AZ406" s="19"/>
      <c r="BA406" s="19"/>
      <c r="BB406" s="53">
        <f t="shared" si="442"/>
        <v>384.39454559246786</v>
      </c>
      <c r="BC406" s="53">
        <f t="shared" si="443"/>
        <v>-19.219727279623395</v>
      </c>
      <c r="BD406" s="53">
        <f t="shared" si="443"/>
        <v>-0.20208162421516693</v>
      </c>
      <c r="BE406" s="53">
        <f t="shared" si="444"/>
        <v>-14956.086566953574</v>
      </c>
      <c r="BF406" s="53">
        <f t="shared" si="445"/>
        <v>-14591.113830264945</v>
      </c>
      <c r="BG406" s="53">
        <f t="shared" si="446"/>
        <v>108.43678170461565</v>
      </c>
      <c r="BH406" s="53">
        <f t="shared" si="413"/>
        <v>63.48596255091342</v>
      </c>
      <c r="BI406" s="53">
        <f t="shared" si="447"/>
        <v>-14419.191086009418</v>
      </c>
    </row>
    <row r="407" spans="1:61" x14ac:dyDescent="0.2">
      <c r="A407" s="34"/>
      <c r="B407" s="89"/>
      <c r="C407" s="91"/>
      <c r="D407" s="19"/>
      <c r="E407" s="55">
        <f t="shared" si="418"/>
        <v>51</v>
      </c>
      <c r="F407" s="27">
        <f t="shared" si="414"/>
        <v>47554.366593864914</v>
      </c>
      <c r="G407" s="27">
        <f t="shared" si="415"/>
        <v>2377.7183296932458</v>
      </c>
      <c r="H407" s="28">
        <f t="shared" si="416"/>
        <v>25</v>
      </c>
      <c r="I407" s="27">
        <f t="shared" si="389"/>
        <v>2000000</v>
      </c>
      <c r="J407" s="56">
        <f t="shared" si="448"/>
        <v>8.6649999999999991</v>
      </c>
      <c r="K407" s="52">
        <f t="shared" si="419"/>
        <v>17330</v>
      </c>
      <c r="L407" s="28"/>
      <c r="M407" s="96">
        <f t="shared" si="449"/>
        <v>384.43413245695046</v>
      </c>
      <c r="N407" s="9">
        <v>0</v>
      </c>
      <c r="O407" s="30">
        <f t="shared" si="406"/>
        <v>8.0832649686066772E-3</v>
      </c>
      <c r="P407" s="30">
        <f t="shared" si="420"/>
        <v>3.1074829556259668E-3</v>
      </c>
      <c r="Q407" s="30">
        <f t="shared" si="421"/>
        <v>0</v>
      </c>
      <c r="R407" s="30">
        <f t="shared" si="422"/>
        <v>4.97578201298071E-3</v>
      </c>
      <c r="S407" s="28"/>
      <c r="T407" s="52">
        <f t="shared" si="423"/>
        <v>139.3231549989047</v>
      </c>
      <c r="U407" s="52">
        <f t="shared" si="417"/>
        <v>86.230302284955698</v>
      </c>
      <c r="V407" s="19"/>
      <c r="W407" s="19"/>
      <c r="X407" s="53">
        <f t="shared" si="424"/>
        <v>236.62016193644379</v>
      </c>
      <c r="Y407" s="53">
        <f t="shared" si="425"/>
        <v>-11.83100809682219</v>
      </c>
      <c r="Z407" s="53">
        <f t="shared" si="425"/>
        <v>-0.12439455032451775</v>
      </c>
      <c r="AA407" s="53">
        <f t="shared" si="426"/>
        <v>-6214.9659112519339</v>
      </c>
      <c r="AB407" s="53">
        <f t="shared" si="427"/>
        <v>-5990.3011519626371</v>
      </c>
      <c r="AC407" s="53">
        <f t="shared" si="428"/>
        <v>77.847660818624234</v>
      </c>
      <c r="AD407" s="53">
        <f t="shared" si="408"/>
        <v>29.892212792445001</v>
      </c>
      <c r="AE407" s="53">
        <f t="shared" si="429"/>
        <v>-5882.561278351568</v>
      </c>
      <c r="AF407" s="19"/>
      <c r="AG407" s="46"/>
      <c r="AH407" s="19"/>
      <c r="AI407" s="55">
        <f t="shared" si="430"/>
        <v>51</v>
      </c>
      <c r="AJ407" s="27">
        <f t="shared" si="431"/>
        <v>47554.366593864914</v>
      </c>
      <c r="AK407" s="27">
        <f t="shared" si="431"/>
        <v>2377.7183296932458</v>
      </c>
      <c r="AL407" s="28">
        <f t="shared" si="432"/>
        <v>25</v>
      </c>
      <c r="AM407" s="27">
        <f t="shared" si="433"/>
        <v>2000000</v>
      </c>
      <c r="AN407" s="56">
        <f t="shared" si="397"/>
        <v>8.6649999999999991</v>
      </c>
      <c r="AO407" s="52">
        <f t="shared" si="434"/>
        <v>17330</v>
      </c>
      <c r="AP407" s="28"/>
      <c r="AQ407" s="9">
        <f t="shared" si="450"/>
        <v>333.92871387128611</v>
      </c>
      <c r="AR407" s="9">
        <f t="shared" si="435"/>
        <v>0</v>
      </c>
      <c r="AS407" s="30">
        <f t="shared" si="436"/>
        <v>1.63896546575595E-2</v>
      </c>
      <c r="AT407" s="30">
        <f t="shared" si="437"/>
        <v>5.4729763005933775E-3</v>
      </c>
      <c r="AU407" s="30">
        <f t="shared" si="438"/>
        <v>0</v>
      </c>
      <c r="AV407" s="30">
        <f t="shared" si="439"/>
        <v>1.0916678356966122E-2</v>
      </c>
      <c r="AW407" s="28"/>
      <c r="AX407" s="52">
        <f t="shared" si="440"/>
        <v>282.49208767769557</v>
      </c>
      <c r="AY407" s="52">
        <f t="shared" si="441"/>
        <v>189.1860359262229</v>
      </c>
      <c r="AZ407" s="19"/>
      <c r="BA407" s="19"/>
      <c r="BB407" s="53">
        <f t="shared" si="442"/>
        <v>236.62016193644379</v>
      </c>
      <c r="BC407" s="53">
        <f t="shared" si="443"/>
        <v>-11.83100809682219</v>
      </c>
      <c r="BD407" s="53">
        <f t="shared" si="443"/>
        <v>-0.12439455032451775</v>
      </c>
      <c r="BE407" s="53">
        <f t="shared" si="444"/>
        <v>-10945.952601186755</v>
      </c>
      <c r="BF407" s="53">
        <f t="shared" si="445"/>
        <v>-10721.287841897458</v>
      </c>
      <c r="BG407" s="53">
        <f t="shared" si="446"/>
        <v>77.847660818624234</v>
      </c>
      <c r="BH407" s="53">
        <f t="shared" si="413"/>
        <v>41.645828632989272</v>
      </c>
      <c r="BI407" s="53">
        <f t="shared" si="447"/>
        <v>-10601.794352445844</v>
      </c>
    </row>
    <row r="408" spans="1:61" x14ac:dyDescent="0.2">
      <c r="A408" s="34"/>
      <c r="B408" s="89"/>
      <c r="C408" s="91"/>
      <c r="D408" s="19"/>
      <c r="E408" s="55">
        <f t="shared" si="418"/>
        <v>52</v>
      </c>
      <c r="F408" s="27">
        <f t="shared" si="414"/>
        <v>47554.366593864914</v>
      </c>
      <c r="G408" s="27">
        <f t="shared" si="415"/>
        <v>2377.7183296932458</v>
      </c>
      <c r="H408" s="28">
        <f t="shared" si="416"/>
        <v>25</v>
      </c>
      <c r="I408" s="27">
        <f t="shared" si="389"/>
        <v>2000000</v>
      </c>
      <c r="J408" s="56">
        <f t="shared" si="448"/>
        <v>8.69</v>
      </c>
      <c r="K408" s="52">
        <f t="shared" si="419"/>
        <v>17380</v>
      </c>
      <c r="L408" s="28"/>
      <c r="M408" s="96">
        <f t="shared" si="449"/>
        <v>408.68041796632269</v>
      </c>
      <c r="N408" s="9">
        <v>0</v>
      </c>
      <c r="O408" s="30">
        <f t="shared" si="406"/>
        <v>4.97578201298071E-3</v>
      </c>
      <c r="P408" s="30">
        <f t="shared" si="420"/>
        <v>2.0335046727742671E-3</v>
      </c>
      <c r="Q408" s="30">
        <f t="shared" si="421"/>
        <v>0</v>
      </c>
      <c r="R408" s="30">
        <f t="shared" si="422"/>
        <v>2.942277340206443E-3</v>
      </c>
      <c r="S408" s="28"/>
      <c r="T408" s="52">
        <f t="shared" si="423"/>
        <v>86.230302284955698</v>
      </c>
      <c r="U408" s="52">
        <f t="shared" si="417"/>
        <v>51.136780172787979</v>
      </c>
      <c r="V408" s="19"/>
      <c r="W408" s="19"/>
      <c r="X408" s="53">
        <f t="shared" si="424"/>
        <v>139.91813525699899</v>
      </c>
      <c r="Y408" s="53">
        <f t="shared" si="425"/>
        <v>-6.9959067628499492</v>
      </c>
      <c r="Z408" s="53">
        <f t="shared" si="425"/>
        <v>-7.3556933505161071E-2</v>
      </c>
      <c r="AA408" s="53">
        <f t="shared" si="426"/>
        <v>-4067.0093455485339</v>
      </c>
      <c r="AB408" s="53">
        <f t="shared" si="427"/>
        <v>-3934.1606739878898</v>
      </c>
      <c r="AC408" s="53">
        <f t="shared" si="428"/>
        <v>53.603890520348962</v>
      </c>
      <c r="AD408" s="53">
        <f t="shared" si="408"/>
        <v>17.991575470075684</v>
      </c>
      <c r="AE408" s="53">
        <f t="shared" si="429"/>
        <v>-3862.5652079974652</v>
      </c>
      <c r="AF408" s="19"/>
      <c r="AG408" s="46"/>
      <c r="AH408" s="19"/>
      <c r="AI408" s="55">
        <f t="shared" si="430"/>
        <v>52</v>
      </c>
      <c r="AJ408" s="27">
        <f t="shared" si="431"/>
        <v>47554.366593864914</v>
      </c>
      <c r="AK408" s="27">
        <f t="shared" si="431"/>
        <v>2377.7183296932458</v>
      </c>
      <c r="AL408" s="28">
        <f t="shared" si="432"/>
        <v>25</v>
      </c>
      <c r="AM408" s="27">
        <f t="shared" si="433"/>
        <v>2000000</v>
      </c>
      <c r="AN408" s="56">
        <f t="shared" si="397"/>
        <v>8.69</v>
      </c>
      <c r="AO408" s="52">
        <f t="shared" si="434"/>
        <v>17380</v>
      </c>
      <c r="AP408" s="28"/>
      <c r="AQ408" s="9">
        <f t="shared" si="450"/>
        <v>354.98961937557903</v>
      </c>
      <c r="AR408" s="9">
        <f t="shared" si="435"/>
        <v>0</v>
      </c>
      <c r="AS408" s="30">
        <f t="shared" si="436"/>
        <v>1.0916678356966122E-2</v>
      </c>
      <c r="AT408" s="30">
        <f t="shared" si="437"/>
        <v>3.8753074947850252E-3</v>
      </c>
      <c r="AU408" s="30">
        <f t="shared" si="438"/>
        <v>0</v>
      </c>
      <c r="AV408" s="30">
        <f t="shared" si="439"/>
        <v>7.0413708621810973E-3</v>
      </c>
      <c r="AW408" s="28"/>
      <c r="AX408" s="52">
        <f t="shared" si="440"/>
        <v>189.1860359262229</v>
      </c>
      <c r="AY408" s="52">
        <f t="shared" si="441"/>
        <v>122.37902558470748</v>
      </c>
      <c r="AZ408" s="19"/>
      <c r="BA408" s="19"/>
      <c r="BB408" s="53">
        <f t="shared" si="442"/>
        <v>139.91813525699899</v>
      </c>
      <c r="BC408" s="53">
        <f t="shared" si="443"/>
        <v>-6.9959067628499492</v>
      </c>
      <c r="BD408" s="53">
        <f t="shared" si="443"/>
        <v>-7.3556933505161071E-2</v>
      </c>
      <c r="BE408" s="53">
        <f t="shared" si="444"/>
        <v>-7750.6149895700501</v>
      </c>
      <c r="BF408" s="53">
        <f t="shared" si="445"/>
        <v>-7617.7663180094059</v>
      </c>
      <c r="BG408" s="53">
        <f t="shared" si="446"/>
        <v>53.603890520348962</v>
      </c>
      <c r="BH408" s="53">
        <f t="shared" si="413"/>
        <v>26.443843145464449</v>
      </c>
      <c r="BI408" s="53">
        <f t="shared" si="447"/>
        <v>-7537.7185843435927</v>
      </c>
    </row>
    <row r="409" spans="1:61" x14ac:dyDescent="0.2">
      <c r="A409" s="34"/>
      <c r="B409" s="89"/>
      <c r="C409" s="91"/>
      <c r="D409" s="19"/>
      <c r="E409" s="55">
        <f t="shared" si="418"/>
        <v>53</v>
      </c>
      <c r="F409" s="27">
        <f t="shared" si="414"/>
        <v>47554.366593864914</v>
      </c>
      <c r="G409" s="27">
        <f t="shared" si="415"/>
        <v>2377.7183296932458</v>
      </c>
      <c r="H409" s="28">
        <f t="shared" si="416"/>
        <v>25</v>
      </c>
      <c r="I409" s="27">
        <f t="shared" si="389"/>
        <v>2000000</v>
      </c>
      <c r="J409" s="56">
        <f t="shared" si="448"/>
        <v>8.6920000000000002</v>
      </c>
      <c r="K409" s="52">
        <f t="shared" si="419"/>
        <v>17384</v>
      </c>
      <c r="L409" s="28"/>
      <c r="M409" s="96">
        <f t="shared" si="449"/>
        <v>433.33088999197975</v>
      </c>
      <c r="N409" s="9">
        <v>0</v>
      </c>
      <c r="O409" s="30">
        <f t="shared" si="406"/>
        <v>2.942277340206443E-3</v>
      </c>
      <c r="P409" s="30">
        <f t="shared" si="420"/>
        <v>1.2749796584348928E-3</v>
      </c>
      <c r="Q409" s="30">
        <f t="shared" si="421"/>
        <v>0</v>
      </c>
      <c r="R409" s="30">
        <f t="shared" si="422"/>
        <v>1.6672976817715501E-3</v>
      </c>
      <c r="S409" s="28"/>
      <c r="T409" s="52">
        <f t="shared" si="423"/>
        <v>51.136780172787979</v>
      </c>
      <c r="U409" s="52">
        <f t="shared" si="417"/>
        <v>28.984302899916628</v>
      </c>
      <c r="V409" s="19"/>
      <c r="W409" s="19"/>
      <c r="X409" s="53">
        <f t="shared" si="424"/>
        <v>79.28728518006541</v>
      </c>
      <c r="Y409" s="53">
        <f t="shared" si="425"/>
        <v>-3.9643642590032711</v>
      </c>
      <c r="Z409" s="53">
        <f t="shared" si="425"/>
        <v>-4.1682442044288753E-2</v>
      </c>
      <c r="AA409" s="53">
        <f t="shared" si="426"/>
        <v>-2549.9593168697857</v>
      </c>
      <c r="AB409" s="53">
        <f t="shared" si="427"/>
        <v>-2474.678078390768</v>
      </c>
      <c r="AC409" s="53">
        <f t="shared" si="428"/>
        <v>35.330542103455933</v>
      </c>
      <c r="AD409" s="53">
        <f t="shared" si="408"/>
        <v>10.381852530128977</v>
      </c>
      <c r="AE409" s="53">
        <f t="shared" si="429"/>
        <v>-2428.9656837571829</v>
      </c>
      <c r="AF409" s="19"/>
      <c r="AG409" s="46"/>
      <c r="AH409" s="19"/>
      <c r="AI409" s="55">
        <f t="shared" si="430"/>
        <v>53</v>
      </c>
      <c r="AJ409" s="27">
        <f t="shared" si="431"/>
        <v>47554.366593864914</v>
      </c>
      <c r="AK409" s="27">
        <f t="shared" si="431"/>
        <v>2377.7183296932458</v>
      </c>
      <c r="AL409" s="28">
        <f t="shared" si="432"/>
        <v>25</v>
      </c>
      <c r="AM409" s="27">
        <f t="shared" si="433"/>
        <v>2000000</v>
      </c>
      <c r="AN409" s="56">
        <f t="shared" si="397"/>
        <v>8.6920000000000002</v>
      </c>
      <c r="AO409" s="52">
        <f t="shared" si="434"/>
        <v>17384</v>
      </c>
      <c r="AP409" s="28"/>
      <c r="AQ409" s="9">
        <f t="shared" si="450"/>
        <v>376.40161098839337</v>
      </c>
      <c r="AR409" s="9">
        <f t="shared" si="435"/>
        <v>0</v>
      </c>
      <c r="AS409" s="30">
        <f t="shared" si="436"/>
        <v>7.0413708621810973E-3</v>
      </c>
      <c r="AT409" s="30">
        <f t="shared" si="437"/>
        <v>2.6503833360916971E-3</v>
      </c>
      <c r="AU409" s="30">
        <f t="shared" si="438"/>
        <v>0</v>
      </c>
      <c r="AV409" s="30">
        <f t="shared" si="439"/>
        <v>4.3909875260894002E-3</v>
      </c>
      <c r="AW409" s="28"/>
      <c r="AX409" s="52">
        <f t="shared" si="440"/>
        <v>122.37902558470748</v>
      </c>
      <c r="AY409" s="52">
        <f t="shared" si="441"/>
        <v>76.332927153538137</v>
      </c>
      <c r="AZ409" s="19"/>
      <c r="BA409" s="19"/>
      <c r="BB409" s="53">
        <f t="shared" si="442"/>
        <v>79.28728518006541</v>
      </c>
      <c r="BC409" s="53">
        <f t="shared" si="443"/>
        <v>-3.9643642590032711</v>
      </c>
      <c r="BD409" s="53">
        <f t="shared" si="443"/>
        <v>-4.1682442044288753E-2</v>
      </c>
      <c r="BE409" s="53">
        <f t="shared" si="444"/>
        <v>-5300.7666721833939</v>
      </c>
      <c r="BF409" s="53">
        <f t="shared" si="445"/>
        <v>-5225.4854337043762</v>
      </c>
      <c r="BG409" s="53">
        <f t="shared" si="446"/>
        <v>35.330542103455933</v>
      </c>
      <c r="BH409" s="53">
        <f t="shared" si="413"/>
        <v>16.230565435380139</v>
      </c>
      <c r="BI409" s="53">
        <f t="shared" si="447"/>
        <v>-5173.9243261655402</v>
      </c>
    </row>
    <row r="410" spans="1:61" x14ac:dyDescent="0.2">
      <c r="A410" s="34"/>
      <c r="B410" s="89"/>
      <c r="C410" s="91"/>
      <c r="D410" s="19"/>
      <c r="E410" s="55">
        <f t="shared" si="418"/>
        <v>54</v>
      </c>
      <c r="F410" s="27">
        <f t="shared" si="414"/>
        <v>47554.366593864914</v>
      </c>
      <c r="G410" s="27">
        <f t="shared" si="415"/>
        <v>2377.7183296932458</v>
      </c>
      <c r="H410" s="28">
        <f t="shared" si="416"/>
        <v>25</v>
      </c>
      <c r="I410" s="27">
        <f t="shared" si="389"/>
        <v>2000000</v>
      </c>
      <c r="J410" s="56">
        <f t="shared" si="448"/>
        <v>8.6690000000000005</v>
      </c>
      <c r="K410" s="52">
        <f t="shared" si="419"/>
        <v>17338</v>
      </c>
      <c r="L410" s="28"/>
      <c r="M410" s="96">
        <f t="shared" si="449"/>
        <v>458.27674614469652</v>
      </c>
      <c r="N410" s="9">
        <v>0</v>
      </c>
      <c r="O410" s="30">
        <f t="shared" si="406"/>
        <v>1.6672976817715501E-3</v>
      </c>
      <c r="P410" s="30">
        <f t="shared" si="420"/>
        <v>7.640837564568617E-4</v>
      </c>
      <c r="Q410" s="30">
        <f t="shared" si="421"/>
        <v>0</v>
      </c>
      <c r="R410" s="30">
        <f t="shared" si="422"/>
        <v>9.0321392531468841E-4</v>
      </c>
      <c r="S410" s="28"/>
      <c r="T410" s="52">
        <f t="shared" si="423"/>
        <v>28.984302899916628</v>
      </c>
      <c r="U410" s="52">
        <f t="shared" si="417"/>
        <v>15.659923037106068</v>
      </c>
      <c r="V410" s="19"/>
      <c r="W410" s="19"/>
      <c r="X410" s="53">
        <f t="shared" si="424"/>
        <v>42.951766117098416</v>
      </c>
      <c r="Y410" s="53">
        <f t="shared" si="425"/>
        <v>-2.1475883058549208</v>
      </c>
      <c r="Z410" s="53">
        <f t="shared" si="425"/>
        <v>-2.258034813286721E-2</v>
      </c>
      <c r="AA410" s="53">
        <f t="shared" si="426"/>
        <v>-1528.1675129137234</v>
      </c>
      <c r="AB410" s="53">
        <f t="shared" si="427"/>
        <v>-1487.3859154506129</v>
      </c>
      <c r="AC410" s="53">
        <f t="shared" si="428"/>
        <v>22.240942075593669</v>
      </c>
      <c r="AD410" s="53">
        <f t="shared" si="408"/>
        <v>5.7293644439924254</v>
      </c>
      <c r="AE410" s="53">
        <f t="shared" si="429"/>
        <v>-1459.4156089310268</v>
      </c>
      <c r="AF410" s="19"/>
      <c r="AG410" s="46"/>
      <c r="AH410" s="19"/>
      <c r="AI410" s="55">
        <f t="shared" si="430"/>
        <v>54</v>
      </c>
      <c r="AJ410" s="27">
        <f t="shared" si="431"/>
        <v>47554.366593864914</v>
      </c>
      <c r="AK410" s="27">
        <f t="shared" si="431"/>
        <v>2377.7183296932458</v>
      </c>
      <c r="AL410" s="28">
        <f t="shared" si="432"/>
        <v>25</v>
      </c>
      <c r="AM410" s="27">
        <f t="shared" si="433"/>
        <v>2000000</v>
      </c>
      <c r="AN410" s="56">
        <f t="shared" si="397"/>
        <v>8.6690000000000005</v>
      </c>
      <c r="AO410" s="52">
        <f t="shared" si="434"/>
        <v>17338</v>
      </c>
      <c r="AP410" s="28"/>
      <c r="AQ410" s="9">
        <f t="shared" si="450"/>
        <v>398.07018034319077</v>
      </c>
      <c r="AR410" s="9">
        <f t="shared" si="435"/>
        <v>0</v>
      </c>
      <c r="AS410" s="30">
        <f t="shared" si="436"/>
        <v>4.3909875260894002E-3</v>
      </c>
      <c r="AT410" s="30">
        <f t="shared" si="437"/>
        <v>1.7479211963951087E-3</v>
      </c>
      <c r="AU410" s="30">
        <f t="shared" si="438"/>
        <v>0</v>
      </c>
      <c r="AV410" s="30">
        <f t="shared" si="439"/>
        <v>2.6430663296942913E-3</v>
      </c>
      <c r="AW410" s="28"/>
      <c r="AX410" s="52">
        <f t="shared" si="440"/>
        <v>76.332927153538137</v>
      </c>
      <c r="AY410" s="52">
        <f t="shared" si="441"/>
        <v>45.825484024239621</v>
      </c>
      <c r="AZ410" s="19"/>
      <c r="BA410" s="19"/>
      <c r="BB410" s="53">
        <f t="shared" si="442"/>
        <v>42.951766117098416</v>
      </c>
      <c r="BC410" s="53">
        <f t="shared" si="443"/>
        <v>-2.1475883058549208</v>
      </c>
      <c r="BD410" s="53">
        <f t="shared" si="443"/>
        <v>-2.258034813286721E-2</v>
      </c>
      <c r="BE410" s="53">
        <f t="shared" si="444"/>
        <v>-3495.8423927902172</v>
      </c>
      <c r="BF410" s="53">
        <f t="shared" si="445"/>
        <v>-3455.0607953271065</v>
      </c>
      <c r="BG410" s="53">
        <f t="shared" si="446"/>
        <v>22.240942075593669</v>
      </c>
      <c r="BH410" s="53">
        <f t="shared" si="413"/>
        <v>9.6165034317777778</v>
      </c>
      <c r="BI410" s="53">
        <f t="shared" si="447"/>
        <v>-3423.2033498197352</v>
      </c>
    </row>
    <row r="411" spans="1:61" x14ac:dyDescent="0.2">
      <c r="A411" s="34"/>
      <c r="B411" s="89"/>
      <c r="C411" s="91"/>
      <c r="D411" s="19"/>
      <c r="E411" s="55">
        <f t="shared" si="418"/>
        <v>55</v>
      </c>
      <c r="F411" s="27">
        <f t="shared" si="414"/>
        <v>47554.366593864914</v>
      </c>
      <c r="G411" s="27">
        <f t="shared" si="415"/>
        <v>2377.7183296932458</v>
      </c>
      <c r="H411" s="28">
        <f t="shared" si="416"/>
        <v>25</v>
      </c>
      <c r="I411" s="27">
        <f t="shared" si="389"/>
        <v>2000000</v>
      </c>
      <c r="J411" s="56">
        <f t="shared" si="448"/>
        <v>8.6199999999999992</v>
      </c>
      <c r="K411" s="52">
        <f t="shared" si="419"/>
        <v>17240</v>
      </c>
      <c r="L411" s="28"/>
      <c r="M411" s="96">
        <f t="shared" si="449"/>
        <v>483.47902733288441</v>
      </c>
      <c r="N411" s="9">
        <v>0</v>
      </c>
      <c r="O411" s="30">
        <f t="shared" si="406"/>
        <v>9.0321392531468841E-4</v>
      </c>
      <c r="P411" s="30">
        <f t="shared" si="420"/>
        <v>4.3668499008466205E-4</v>
      </c>
      <c r="Q411" s="30">
        <f t="shared" si="421"/>
        <v>0</v>
      </c>
      <c r="R411" s="30">
        <f t="shared" si="422"/>
        <v>4.6652893523002636E-4</v>
      </c>
      <c r="S411" s="28"/>
      <c r="T411" s="52">
        <f t="shared" si="423"/>
        <v>15.659923037106068</v>
      </c>
      <c r="U411" s="52">
        <f t="shared" si="417"/>
        <v>8.0429588433656551</v>
      </c>
      <c r="V411" s="19"/>
      <c r="W411" s="19"/>
      <c r="X411" s="53">
        <f t="shared" si="424"/>
        <v>22.185488012574133</v>
      </c>
      <c r="Y411" s="53">
        <f t="shared" si="425"/>
        <v>-1.1092744006287067</v>
      </c>
      <c r="Z411" s="53">
        <f t="shared" si="425"/>
        <v>-1.1663223380750659E-2</v>
      </c>
      <c r="AA411" s="53">
        <f t="shared" si="426"/>
        <v>-873.36998016932409</v>
      </c>
      <c r="AB411" s="53">
        <f t="shared" si="427"/>
        <v>-852.30542978075937</v>
      </c>
      <c r="AC411" s="53">
        <f t="shared" si="428"/>
        <v>13.33619913412991</v>
      </c>
      <c r="AD411" s="53">
        <f t="shared" si="408"/>
        <v>3.0158947863879337</v>
      </c>
      <c r="AE411" s="53">
        <f t="shared" si="429"/>
        <v>-835.95333586024162</v>
      </c>
      <c r="AF411" s="19"/>
      <c r="AG411" s="46"/>
      <c r="AH411" s="19"/>
      <c r="AI411" s="55">
        <f t="shared" si="430"/>
        <v>55</v>
      </c>
      <c r="AJ411" s="27">
        <f t="shared" si="431"/>
        <v>47554.366593864914</v>
      </c>
      <c r="AK411" s="27">
        <f t="shared" si="431"/>
        <v>2377.7183296932458</v>
      </c>
      <c r="AL411" s="28">
        <f t="shared" si="432"/>
        <v>25</v>
      </c>
      <c r="AM411" s="27">
        <f t="shared" si="433"/>
        <v>2000000</v>
      </c>
      <c r="AN411" s="56">
        <f t="shared" si="397"/>
        <v>8.6199999999999992</v>
      </c>
      <c r="AO411" s="52">
        <f t="shared" si="434"/>
        <v>17240</v>
      </c>
      <c r="AP411" s="28"/>
      <c r="AQ411" s="9">
        <f t="shared" si="450"/>
        <v>419.96148663799931</v>
      </c>
      <c r="AR411" s="9">
        <f t="shared" si="435"/>
        <v>0</v>
      </c>
      <c r="AS411" s="30">
        <f t="shared" si="436"/>
        <v>2.6430663296942913E-3</v>
      </c>
      <c r="AT411" s="30">
        <f t="shared" si="437"/>
        <v>1.109986065101255E-3</v>
      </c>
      <c r="AU411" s="30">
        <f t="shared" si="438"/>
        <v>0</v>
      </c>
      <c r="AV411" s="30">
        <f t="shared" si="439"/>
        <v>1.5330802645930363E-3</v>
      </c>
      <c r="AW411" s="28"/>
      <c r="AX411" s="52">
        <f t="shared" si="440"/>
        <v>45.825484024239621</v>
      </c>
      <c r="AY411" s="52">
        <f t="shared" si="441"/>
        <v>26.430303761583946</v>
      </c>
      <c r="AZ411" s="19"/>
      <c r="BA411" s="19"/>
      <c r="BB411" s="53">
        <f t="shared" si="442"/>
        <v>22.185488012574133</v>
      </c>
      <c r="BC411" s="53">
        <f t="shared" si="443"/>
        <v>-1.1092744006287067</v>
      </c>
      <c r="BD411" s="53">
        <f t="shared" si="443"/>
        <v>-1.1663223380750659E-2</v>
      </c>
      <c r="BE411" s="53">
        <f t="shared" si="444"/>
        <v>-2219.97213020251</v>
      </c>
      <c r="BF411" s="53">
        <f t="shared" si="445"/>
        <v>-2198.9075798139452</v>
      </c>
      <c r="BG411" s="53">
        <f t="shared" si="446"/>
        <v>13.33619913412991</v>
      </c>
      <c r="BH411" s="53">
        <f t="shared" si="413"/>
        <v>5.4923707146729042</v>
      </c>
      <c r="BI411" s="53">
        <f t="shared" si="447"/>
        <v>-2180.0790099651426</v>
      </c>
    </row>
    <row r="412" spans="1:61" x14ac:dyDescent="0.2">
      <c r="A412" s="34"/>
      <c r="B412" s="89"/>
      <c r="C412" s="91"/>
      <c r="D412" s="19"/>
      <c r="E412" s="55">
        <f t="shared" si="418"/>
        <v>56</v>
      </c>
      <c r="F412" s="27">
        <f t="shared" si="414"/>
        <v>47554.366593864914</v>
      </c>
      <c r="G412" s="27">
        <f t="shared" si="415"/>
        <v>2377.7183296932458</v>
      </c>
      <c r="H412" s="28">
        <f t="shared" si="416"/>
        <v>25</v>
      </c>
      <c r="I412" s="27">
        <f t="shared" si="389"/>
        <v>2000000</v>
      </c>
      <c r="J412" s="56">
        <f t="shared" si="448"/>
        <v>8.5429999999999993</v>
      </c>
      <c r="K412" s="52">
        <f t="shared" si="419"/>
        <v>17086</v>
      </c>
      <c r="L412" s="28"/>
      <c r="M412" s="96">
        <f t="shared" si="449"/>
        <v>508.82090161880569</v>
      </c>
      <c r="N412" s="9">
        <v>0</v>
      </c>
      <c r="O412" s="30">
        <f t="shared" si="406"/>
        <v>4.6652893523002636E-4</v>
      </c>
      <c r="P412" s="30">
        <f t="shared" si="420"/>
        <v>2.373796734550034E-4</v>
      </c>
      <c r="Q412" s="30">
        <f t="shared" si="421"/>
        <v>0</v>
      </c>
      <c r="R412" s="30">
        <f t="shared" si="422"/>
        <v>2.2914926177502296E-4</v>
      </c>
      <c r="S412" s="28"/>
      <c r="T412" s="52">
        <f t="shared" si="423"/>
        <v>8.0429588433656551</v>
      </c>
      <c r="U412" s="52">
        <f t="shared" si="417"/>
        <v>3.9152442866880421</v>
      </c>
      <c r="V412" s="19"/>
      <c r="W412" s="19"/>
      <c r="X412" s="53">
        <f t="shared" si="424"/>
        <v>10.897047999162957</v>
      </c>
      <c r="Y412" s="53">
        <f t="shared" si="425"/>
        <v>-0.54485239995814794</v>
      </c>
      <c r="Z412" s="53">
        <f t="shared" si="425"/>
        <v>-5.7287315443755741E-3</v>
      </c>
      <c r="AA412" s="53">
        <f t="shared" si="426"/>
        <v>-474.7593469100068</v>
      </c>
      <c r="AB412" s="53">
        <f t="shared" si="427"/>
        <v>-464.41288004234639</v>
      </c>
      <c r="AC412" s="53">
        <f t="shared" si="428"/>
        <v>7.6002946850849975</v>
      </c>
      <c r="AD412" s="53">
        <f t="shared" si="408"/>
        <v>1.5101710587626938</v>
      </c>
      <c r="AE412" s="53">
        <f t="shared" si="429"/>
        <v>-455.30241429849872</v>
      </c>
      <c r="AF412" s="19"/>
      <c r="AG412" s="46"/>
      <c r="AH412" s="19"/>
      <c r="AI412" s="55">
        <f t="shared" si="430"/>
        <v>56</v>
      </c>
      <c r="AJ412" s="27">
        <f t="shared" si="431"/>
        <v>47554.366593864914</v>
      </c>
      <c r="AK412" s="27">
        <f t="shared" si="431"/>
        <v>2377.7183296932458</v>
      </c>
      <c r="AL412" s="28">
        <f t="shared" si="432"/>
        <v>25</v>
      </c>
      <c r="AM412" s="27">
        <f t="shared" si="433"/>
        <v>2000000</v>
      </c>
      <c r="AN412" s="56">
        <f t="shared" si="397"/>
        <v>8.5429999999999993</v>
      </c>
      <c r="AO412" s="52">
        <f t="shared" si="434"/>
        <v>17086</v>
      </c>
      <c r="AP412" s="28"/>
      <c r="AQ412" s="9">
        <f t="shared" si="450"/>
        <v>441.9740468477334</v>
      </c>
      <c r="AR412" s="9">
        <f t="shared" si="435"/>
        <v>0</v>
      </c>
      <c r="AS412" s="30">
        <f t="shared" si="436"/>
        <v>1.5330802645930363E-3</v>
      </c>
      <c r="AT412" s="30">
        <f t="shared" si="437"/>
        <v>6.7758168868457813E-4</v>
      </c>
      <c r="AU412" s="30">
        <f t="shared" si="438"/>
        <v>0</v>
      </c>
      <c r="AV412" s="30">
        <f t="shared" si="439"/>
        <v>8.5549857590845818E-4</v>
      </c>
      <c r="AW412" s="28"/>
      <c r="AX412" s="52">
        <f t="shared" si="440"/>
        <v>26.430303761583946</v>
      </c>
      <c r="AY412" s="52">
        <f t="shared" si="441"/>
        <v>14.617048667971916</v>
      </c>
      <c r="AZ412" s="19"/>
      <c r="BA412" s="19"/>
      <c r="BB412" s="53">
        <f t="shared" si="442"/>
        <v>10.897047999162957</v>
      </c>
      <c r="BC412" s="53">
        <f t="shared" si="443"/>
        <v>-0.54485239995814794</v>
      </c>
      <c r="BD412" s="53">
        <f t="shared" si="443"/>
        <v>-5.7287315443755741E-3</v>
      </c>
      <c r="BE412" s="53">
        <f t="shared" si="444"/>
        <v>-1355.1633773691563</v>
      </c>
      <c r="BF412" s="53">
        <f t="shared" si="445"/>
        <v>-1344.8169105014958</v>
      </c>
      <c r="BG412" s="53">
        <f t="shared" si="446"/>
        <v>7.6002946850849975</v>
      </c>
      <c r="BH412" s="53">
        <f t="shared" si="413"/>
        <v>3.0197009857699486</v>
      </c>
      <c r="BI412" s="53">
        <f t="shared" si="447"/>
        <v>-1334.1969148306409</v>
      </c>
    </row>
    <row r="413" spans="1:61" x14ac:dyDescent="0.2">
      <c r="A413" s="34"/>
      <c r="B413" s="89"/>
      <c r="C413" s="91"/>
      <c r="D413" s="19"/>
      <c r="E413" s="55">
        <f t="shared" si="418"/>
        <v>57</v>
      </c>
      <c r="F413" s="27">
        <f t="shared" si="414"/>
        <v>47554.366593864914</v>
      </c>
      <c r="G413" s="27">
        <f t="shared" si="415"/>
        <v>2377.7183296932458</v>
      </c>
      <c r="H413" s="28">
        <f t="shared" si="416"/>
        <v>25</v>
      </c>
      <c r="I413" s="27">
        <f t="shared" si="389"/>
        <v>2000000</v>
      </c>
      <c r="J413" s="56">
        <f t="shared" si="448"/>
        <v>8.4390000000000001</v>
      </c>
      <c r="K413" s="52">
        <f t="shared" si="419"/>
        <v>16878</v>
      </c>
      <c r="L413" s="28"/>
      <c r="M413" s="96">
        <f t="shared" si="449"/>
        <v>534.70201361296063</v>
      </c>
      <c r="N413" s="9">
        <v>0</v>
      </c>
      <c r="O413" s="30">
        <f t="shared" si="406"/>
        <v>2.2914926177502296E-4</v>
      </c>
      <c r="P413" s="30">
        <f t="shared" si="420"/>
        <v>1.225265716890282E-4</v>
      </c>
      <c r="Q413" s="30">
        <f t="shared" si="421"/>
        <v>0</v>
      </c>
      <c r="R413" s="30">
        <f t="shared" si="422"/>
        <v>1.0662269008599476E-4</v>
      </c>
      <c r="S413" s="28"/>
      <c r="T413" s="52">
        <f t="shared" si="423"/>
        <v>3.9152442866880421</v>
      </c>
      <c r="U413" s="52">
        <f t="shared" si="417"/>
        <v>1.7995777632714196</v>
      </c>
      <c r="V413" s="19"/>
      <c r="W413" s="19"/>
      <c r="X413" s="53">
        <f t="shared" si="424"/>
        <v>5.0703744915734408</v>
      </c>
      <c r="Y413" s="53">
        <f t="shared" si="425"/>
        <v>-0.25351872457867208</v>
      </c>
      <c r="Z413" s="53">
        <f t="shared" si="425"/>
        <v>-2.6655672521498689E-3</v>
      </c>
      <c r="AA413" s="53">
        <f t="shared" si="426"/>
        <v>-245.0531433780564</v>
      </c>
      <c r="AB413" s="53">
        <f t="shared" si="427"/>
        <v>-240.23895317831378</v>
      </c>
      <c r="AC413" s="53">
        <f t="shared" si="428"/>
        <v>4.1035321471013919</v>
      </c>
      <c r="AD413" s="53">
        <f t="shared" si="408"/>
        <v>0.71687165359016436</v>
      </c>
      <c r="AE413" s="53">
        <f t="shared" si="429"/>
        <v>-235.41854937762221</v>
      </c>
      <c r="AF413" s="19"/>
      <c r="AG413" s="46"/>
      <c r="AH413" s="19"/>
      <c r="AI413" s="55">
        <f t="shared" si="430"/>
        <v>57</v>
      </c>
      <c r="AJ413" s="27">
        <f t="shared" si="431"/>
        <v>47554.366593864914</v>
      </c>
      <c r="AK413" s="27">
        <f t="shared" si="431"/>
        <v>2377.7183296932458</v>
      </c>
      <c r="AL413" s="28">
        <f t="shared" si="432"/>
        <v>25</v>
      </c>
      <c r="AM413" s="27">
        <f t="shared" si="433"/>
        <v>2000000</v>
      </c>
      <c r="AN413" s="56">
        <f t="shared" si="397"/>
        <v>8.4390000000000001</v>
      </c>
      <c r="AO413" s="52">
        <f t="shared" si="434"/>
        <v>16878</v>
      </c>
      <c r="AP413" s="28"/>
      <c r="AQ413" s="9">
        <f t="shared" si="450"/>
        <v>464.45500187254424</v>
      </c>
      <c r="AR413" s="9">
        <f t="shared" si="435"/>
        <v>0</v>
      </c>
      <c r="AS413" s="30">
        <f t="shared" si="436"/>
        <v>8.5549857590845818E-4</v>
      </c>
      <c r="AT413" s="30">
        <f t="shared" si="437"/>
        <v>3.9734059267552187E-4</v>
      </c>
      <c r="AU413" s="30">
        <f t="shared" si="438"/>
        <v>0</v>
      </c>
      <c r="AV413" s="30">
        <f t="shared" si="439"/>
        <v>4.5815798323293631E-4</v>
      </c>
      <c r="AW413" s="28"/>
      <c r="AX413" s="52">
        <f t="shared" si="440"/>
        <v>14.617048667971916</v>
      </c>
      <c r="AY413" s="52">
        <f t="shared" si="441"/>
        <v>7.7327904410054993</v>
      </c>
      <c r="AZ413" s="19"/>
      <c r="BA413" s="19"/>
      <c r="BB413" s="53">
        <f t="shared" si="442"/>
        <v>5.0703744915734408</v>
      </c>
      <c r="BC413" s="53">
        <f t="shared" si="443"/>
        <v>-0.25351872457867208</v>
      </c>
      <c r="BD413" s="53">
        <f t="shared" si="443"/>
        <v>-2.6655672521498689E-3</v>
      </c>
      <c r="BE413" s="53">
        <f t="shared" si="444"/>
        <v>-794.68118535104372</v>
      </c>
      <c r="BF413" s="53">
        <f t="shared" si="445"/>
        <v>-789.86699515130113</v>
      </c>
      <c r="BG413" s="53">
        <f t="shared" si="446"/>
        <v>4.1035321471013919</v>
      </c>
      <c r="BH413" s="53">
        <f t="shared" si="413"/>
        <v>1.5954484170313719</v>
      </c>
      <c r="BI413" s="53">
        <f t="shared" si="447"/>
        <v>-784.16801458716839</v>
      </c>
    </row>
    <row r="414" spans="1:61" x14ac:dyDescent="0.2">
      <c r="A414" s="34"/>
      <c r="B414" s="89"/>
      <c r="C414" s="91"/>
      <c r="D414" s="19"/>
      <c r="E414" s="55">
        <f t="shared" si="418"/>
        <v>58</v>
      </c>
      <c r="F414" s="27">
        <f t="shared" si="414"/>
        <v>47554.366593864914</v>
      </c>
      <c r="G414" s="27">
        <f t="shared" si="415"/>
        <v>2377.7183296932458</v>
      </c>
      <c r="H414" s="28">
        <f t="shared" si="416"/>
        <v>25</v>
      </c>
      <c r="I414" s="27">
        <f t="shared" si="389"/>
        <v>2000000</v>
      </c>
      <c r="J414" s="56">
        <f t="shared" si="448"/>
        <v>8.3030000000000008</v>
      </c>
      <c r="K414" s="52">
        <f t="shared" si="419"/>
        <v>16606.000000000004</v>
      </c>
      <c r="L414" s="28"/>
      <c r="M414" s="96">
        <f t="shared" si="449"/>
        <v>561.14625297214752</v>
      </c>
      <c r="N414" s="9">
        <v>0</v>
      </c>
      <c r="O414" s="30">
        <f t="shared" si="406"/>
        <v>1.0662269008599476E-4</v>
      </c>
      <c r="P414" s="30">
        <f t="shared" si="420"/>
        <v>5.9830923023566503E-5</v>
      </c>
      <c r="Q414" s="30">
        <f t="shared" si="421"/>
        <v>0</v>
      </c>
      <c r="R414" s="30">
        <f t="shared" si="422"/>
        <v>4.6791767062428257E-5</v>
      </c>
      <c r="S414" s="28"/>
      <c r="T414" s="52">
        <f t="shared" si="423"/>
        <v>1.7995777632714196</v>
      </c>
      <c r="U414" s="52">
        <f t="shared" si="417"/>
        <v>0.77702408383868382</v>
      </c>
      <c r="V414" s="19"/>
      <c r="W414" s="19"/>
      <c r="X414" s="53">
        <f t="shared" si="424"/>
        <v>2.225152844461447</v>
      </c>
      <c r="Y414" s="53">
        <f t="shared" si="425"/>
        <v>-0.11125764222307236</v>
      </c>
      <c r="Z414" s="53">
        <f t="shared" si="425"/>
        <v>-1.1697941765607064E-3</v>
      </c>
      <c r="AA414" s="53">
        <f t="shared" si="426"/>
        <v>-119.66184604713301</v>
      </c>
      <c r="AB414" s="53">
        <f t="shared" si="427"/>
        <v>-117.54912063907119</v>
      </c>
      <c r="AC414" s="53">
        <f t="shared" si="428"/>
        <v>2.0970048486708084</v>
      </c>
      <c r="AD414" s="53">
        <f t="shared" si="408"/>
        <v>0.3212809998532018</v>
      </c>
      <c r="AE414" s="53">
        <f t="shared" si="429"/>
        <v>-115.13083479054718</v>
      </c>
      <c r="AF414" s="19"/>
      <c r="AG414" s="46"/>
      <c r="AH414" s="19"/>
      <c r="AI414" s="55">
        <f t="shared" si="430"/>
        <v>58</v>
      </c>
      <c r="AJ414" s="27">
        <f t="shared" si="431"/>
        <v>47554.366593864914</v>
      </c>
      <c r="AK414" s="27">
        <f t="shared" si="431"/>
        <v>2377.7183296932458</v>
      </c>
      <c r="AL414" s="28">
        <f t="shared" si="432"/>
        <v>25</v>
      </c>
      <c r="AM414" s="27">
        <f t="shared" si="433"/>
        <v>2000000</v>
      </c>
      <c r="AN414" s="56">
        <f t="shared" si="397"/>
        <v>8.3030000000000008</v>
      </c>
      <c r="AO414" s="52">
        <f t="shared" si="434"/>
        <v>16606.000000000004</v>
      </c>
      <c r="AP414" s="28"/>
      <c r="AQ414" s="9">
        <f t="shared" si="450"/>
        <v>487.42510284167855</v>
      </c>
      <c r="AR414" s="9">
        <f t="shared" si="435"/>
        <v>0</v>
      </c>
      <c r="AS414" s="30">
        <f t="shared" si="436"/>
        <v>4.5815798323293631E-4</v>
      </c>
      <c r="AT414" s="30">
        <f t="shared" si="437"/>
        <v>2.2331770209505004E-4</v>
      </c>
      <c r="AU414" s="30">
        <f t="shared" si="438"/>
        <v>0</v>
      </c>
      <c r="AV414" s="30">
        <f t="shared" si="439"/>
        <v>2.3484028113788627E-4</v>
      </c>
      <c r="AW414" s="28"/>
      <c r="AX414" s="52">
        <f t="shared" si="440"/>
        <v>7.7327904410054993</v>
      </c>
      <c r="AY414" s="52">
        <f t="shared" si="441"/>
        <v>3.89975770857574</v>
      </c>
      <c r="AZ414" s="19"/>
      <c r="BA414" s="19"/>
      <c r="BB414" s="53">
        <f t="shared" si="442"/>
        <v>2.225152844461447</v>
      </c>
      <c r="BC414" s="53">
        <f t="shared" si="443"/>
        <v>-0.11125764222307236</v>
      </c>
      <c r="BD414" s="53">
        <f t="shared" si="443"/>
        <v>-1.1697941765607064E-3</v>
      </c>
      <c r="BE414" s="53">
        <f t="shared" si="444"/>
        <v>-446.63540419010008</v>
      </c>
      <c r="BF414" s="53">
        <f t="shared" si="445"/>
        <v>-444.52267878203827</v>
      </c>
      <c r="BG414" s="53">
        <f t="shared" si="446"/>
        <v>2.0970048486708084</v>
      </c>
      <c r="BH414" s="53">
        <f t="shared" si="413"/>
        <v>0.80837482118378556</v>
      </c>
      <c r="BI414" s="53">
        <f t="shared" si="447"/>
        <v>-441.61729911218367</v>
      </c>
    </row>
    <row r="415" spans="1:61" x14ac:dyDescent="0.2">
      <c r="A415" s="34"/>
      <c r="B415" s="89"/>
      <c r="C415" s="91"/>
      <c r="D415" s="19"/>
      <c r="E415" s="55">
        <f t="shared" si="418"/>
        <v>59</v>
      </c>
      <c r="F415" s="27">
        <f t="shared" si="414"/>
        <v>47554.366593864914</v>
      </c>
      <c r="G415" s="27">
        <f t="shared" si="415"/>
        <v>2377.7183296932458</v>
      </c>
      <c r="H415" s="28">
        <f t="shared" si="416"/>
        <v>25</v>
      </c>
      <c r="I415" s="27">
        <f t="shared" si="389"/>
        <v>2000000</v>
      </c>
      <c r="J415" s="56">
        <f t="shared" si="448"/>
        <v>8.1349999999999998</v>
      </c>
      <c r="K415" s="52">
        <f t="shared" si="419"/>
        <v>16270</v>
      </c>
      <c r="L415" s="28"/>
      <c r="M415" s="96">
        <f t="shared" si="449"/>
        <v>588.07578968269388</v>
      </c>
      <c r="N415" s="9">
        <v>0</v>
      </c>
      <c r="O415" s="30">
        <f t="shared" si="406"/>
        <v>4.6791767062428257E-5</v>
      </c>
      <c r="P415" s="30">
        <f t="shared" si="420"/>
        <v>2.7517105365886163E-5</v>
      </c>
      <c r="Q415" s="30">
        <f t="shared" si="421"/>
        <v>0</v>
      </c>
      <c r="R415" s="30">
        <f t="shared" si="422"/>
        <v>1.9274661696542095E-5</v>
      </c>
      <c r="S415" s="28"/>
      <c r="T415" s="52">
        <f t="shared" si="423"/>
        <v>0.77702408383868382</v>
      </c>
      <c r="U415" s="52">
        <f t="shared" si="417"/>
        <v>0.31359874580273989</v>
      </c>
      <c r="V415" s="19"/>
      <c r="W415" s="19"/>
      <c r="X415" s="53">
        <f t="shared" si="424"/>
        <v>0.91659432829008902</v>
      </c>
      <c r="Y415" s="53">
        <f t="shared" si="425"/>
        <v>-4.5829716414504451E-2</v>
      </c>
      <c r="Z415" s="53">
        <f t="shared" si="425"/>
        <v>-4.8186654241355234E-4</v>
      </c>
      <c r="AA415" s="53">
        <f t="shared" si="426"/>
        <v>-55.034210731772326</v>
      </c>
      <c r="AB415" s="53">
        <f t="shared" si="427"/>
        <v>-54.163927986439155</v>
      </c>
      <c r="AC415" s="53">
        <f t="shared" si="428"/>
        <v>1.0092743414623215</v>
      </c>
      <c r="AD415" s="53">
        <f t="shared" si="408"/>
        <v>0.13527708109181225</v>
      </c>
      <c r="AE415" s="53">
        <f t="shared" si="429"/>
        <v>-53.019376563885018</v>
      </c>
      <c r="AF415" s="19"/>
      <c r="AG415" s="46"/>
      <c r="AH415" s="19"/>
      <c r="AI415" s="55">
        <f t="shared" si="430"/>
        <v>59</v>
      </c>
      <c r="AJ415" s="27">
        <f t="shared" si="431"/>
        <v>47554.366593864914</v>
      </c>
      <c r="AK415" s="27">
        <f t="shared" si="431"/>
        <v>2377.7183296932458</v>
      </c>
      <c r="AL415" s="28">
        <f t="shared" si="432"/>
        <v>25</v>
      </c>
      <c r="AM415" s="27">
        <f t="shared" si="433"/>
        <v>2000000</v>
      </c>
      <c r="AN415" s="56">
        <f t="shared" si="397"/>
        <v>8.1349999999999998</v>
      </c>
      <c r="AO415" s="52">
        <f t="shared" si="434"/>
        <v>16270</v>
      </c>
      <c r="AP415" s="28"/>
      <c r="AQ415" s="9">
        <f t="shared" si="450"/>
        <v>510.81674473734017</v>
      </c>
      <c r="AR415" s="9">
        <f t="shared" si="435"/>
        <v>0</v>
      </c>
      <c r="AS415" s="30">
        <f t="shared" si="436"/>
        <v>2.3484028113788627E-4</v>
      </c>
      <c r="AT415" s="30">
        <f t="shared" si="437"/>
        <v>1.1996034794405685E-4</v>
      </c>
      <c r="AU415" s="30">
        <f t="shared" si="438"/>
        <v>0</v>
      </c>
      <c r="AV415" s="30">
        <f t="shared" si="439"/>
        <v>1.1487993319382942E-4</v>
      </c>
      <c r="AW415" s="28"/>
      <c r="AX415" s="52">
        <f t="shared" si="440"/>
        <v>3.89975770857574</v>
      </c>
      <c r="AY415" s="52">
        <f t="shared" si="441"/>
        <v>1.8690965130636046</v>
      </c>
      <c r="AZ415" s="19"/>
      <c r="BA415" s="19"/>
      <c r="BB415" s="53">
        <f t="shared" si="442"/>
        <v>0.91659432829008902</v>
      </c>
      <c r="BC415" s="53">
        <f t="shared" si="443"/>
        <v>-4.5829716414504451E-2</v>
      </c>
      <c r="BD415" s="53">
        <f t="shared" si="443"/>
        <v>-4.8186654241355234E-4</v>
      </c>
      <c r="BE415" s="53">
        <f t="shared" si="444"/>
        <v>-239.9206958881137</v>
      </c>
      <c r="BF415" s="53">
        <f t="shared" si="445"/>
        <v>-239.05041314278051</v>
      </c>
      <c r="BG415" s="53">
        <f t="shared" si="446"/>
        <v>1.0092743414623215</v>
      </c>
      <c r="BH415" s="53">
        <f t="shared" si="413"/>
        <v>0.3916414382939174</v>
      </c>
      <c r="BI415" s="53">
        <f t="shared" si="447"/>
        <v>-237.64949736302427</v>
      </c>
    </row>
    <row r="416" spans="1:61" x14ac:dyDescent="0.2">
      <c r="A416" s="34"/>
      <c r="B416" s="89"/>
      <c r="C416" s="91"/>
      <c r="D416" s="19"/>
      <c r="E416" s="55">
        <f t="shared" si="418"/>
        <v>60</v>
      </c>
      <c r="F416" s="27">
        <f t="shared" si="414"/>
        <v>47554.366593864914</v>
      </c>
      <c r="G416" s="27">
        <f t="shared" si="415"/>
        <v>2377.7183296932458</v>
      </c>
      <c r="H416" s="28">
        <f t="shared" si="416"/>
        <v>25</v>
      </c>
      <c r="I416" s="27">
        <f t="shared" si="389"/>
        <v>2000000</v>
      </c>
      <c r="J416" s="56">
        <f t="shared" si="448"/>
        <v>7.9340000000000002</v>
      </c>
      <c r="K416" s="52">
        <f t="shared" si="419"/>
        <v>15868</v>
      </c>
      <c r="L416" s="28"/>
      <c r="M416" s="96">
        <f t="shared" si="449"/>
        <v>615.42359159128341</v>
      </c>
      <c r="N416" s="9">
        <v>0</v>
      </c>
      <c r="O416" s="30">
        <f t="shared" si="406"/>
        <v>1.9274661696542095E-5</v>
      </c>
      <c r="P416" s="30">
        <f t="shared" si="420"/>
        <v>1.1862081527992876E-5</v>
      </c>
      <c r="Q416" s="30">
        <f t="shared" si="421"/>
        <v>0</v>
      </c>
      <c r="R416" s="30">
        <f t="shared" si="422"/>
        <v>7.4125801685492187E-6</v>
      </c>
      <c r="S416" s="28"/>
      <c r="T416" s="52">
        <f t="shared" si="423"/>
        <v>0.31359874580273989</v>
      </c>
      <c r="U416" s="52">
        <f t="shared" si="417"/>
        <v>0.11762282211453901</v>
      </c>
      <c r="V416" s="19"/>
      <c r="W416" s="19"/>
      <c r="X416" s="53">
        <f t="shared" si="424"/>
        <v>0.35250055474160252</v>
      </c>
      <c r="Y416" s="53">
        <f t="shared" si="425"/>
        <v>-1.7625027737080128E-2</v>
      </c>
      <c r="Z416" s="53">
        <f t="shared" si="425"/>
        <v>-1.8531450421373045E-4</v>
      </c>
      <c r="AA416" s="53">
        <f t="shared" si="426"/>
        <v>-23.724163055985752</v>
      </c>
      <c r="AB416" s="53">
        <f t="shared" si="427"/>
        <v>-23.389472843485443</v>
      </c>
      <c r="AC416" s="53">
        <f t="shared" si="428"/>
        <v>0.45545171830497777</v>
      </c>
      <c r="AD416" s="53">
        <f t="shared" si="408"/>
        <v>5.323723060891393E-2</v>
      </c>
      <c r="AE416" s="53">
        <f t="shared" si="429"/>
        <v>-22.88078389457155</v>
      </c>
      <c r="AF416" s="19"/>
      <c r="AG416" s="46"/>
      <c r="AH416" s="19"/>
      <c r="AI416" s="55">
        <f t="shared" si="430"/>
        <v>60</v>
      </c>
      <c r="AJ416" s="27">
        <f t="shared" si="431"/>
        <v>47554.366593864914</v>
      </c>
      <c r="AK416" s="27">
        <f t="shared" si="431"/>
        <v>2377.7183296932458</v>
      </c>
      <c r="AL416" s="28">
        <f t="shared" si="432"/>
        <v>25</v>
      </c>
      <c r="AM416" s="27">
        <f t="shared" si="433"/>
        <v>2000000</v>
      </c>
      <c r="AN416" s="56">
        <f t="shared" si="397"/>
        <v>7.9340000000000002</v>
      </c>
      <c r="AO416" s="52">
        <f t="shared" si="434"/>
        <v>15868</v>
      </c>
      <c r="AP416" s="28"/>
      <c r="AQ416" s="9">
        <f t="shared" si="450"/>
        <v>534.5717018223869</v>
      </c>
      <c r="AR416" s="9">
        <f t="shared" si="435"/>
        <v>0</v>
      </c>
      <c r="AS416" s="30">
        <f t="shared" si="436"/>
        <v>1.1487993319382942E-4</v>
      </c>
      <c r="AT416" s="30">
        <f t="shared" si="437"/>
        <v>6.14115613926675E-5</v>
      </c>
      <c r="AU416" s="30">
        <f t="shared" si="438"/>
        <v>0</v>
      </c>
      <c r="AV416" s="30">
        <f t="shared" si="439"/>
        <v>5.3468371801161917E-5</v>
      </c>
      <c r="AW416" s="28"/>
      <c r="AX416" s="52">
        <f t="shared" si="440"/>
        <v>1.8690965130636046</v>
      </c>
      <c r="AY416" s="52">
        <f t="shared" si="441"/>
        <v>0.84843612374083732</v>
      </c>
      <c r="AZ416" s="19"/>
      <c r="BA416" s="19"/>
      <c r="BB416" s="53">
        <f t="shared" si="442"/>
        <v>0.35250055474160252</v>
      </c>
      <c r="BC416" s="53">
        <f t="shared" si="443"/>
        <v>-1.7625027737080128E-2</v>
      </c>
      <c r="BD416" s="53">
        <f t="shared" si="443"/>
        <v>-1.8531450421373045E-4</v>
      </c>
      <c r="BE416" s="53">
        <f t="shared" si="444"/>
        <v>-122.823122785335</v>
      </c>
      <c r="BF416" s="53">
        <f t="shared" si="445"/>
        <v>-122.4884325728347</v>
      </c>
      <c r="BG416" s="53">
        <f t="shared" si="446"/>
        <v>0.45545171830497777</v>
      </c>
      <c r="BH416" s="53">
        <f t="shared" si="413"/>
        <v>0.1809375832980484</v>
      </c>
      <c r="BI416" s="53">
        <f t="shared" si="447"/>
        <v>-121.85204327123168</v>
      </c>
    </row>
    <row r="417" spans="1:61" x14ac:dyDescent="0.2">
      <c r="A417" s="34"/>
      <c r="B417" s="89"/>
      <c r="C417" s="91"/>
      <c r="D417" s="19"/>
      <c r="E417" s="55">
        <f t="shared" si="418"/>
        <v>61</v>
      </c>
      <c r="F417" s="27">
        <f t="shared" si="414"/>
        <v>47554.366593864914</v>
      </c>
      <c r="G417" s="27">
        <f t="shared" si="415"/>
        <v>2377.7183296932458</v>
      </c>
      <c r="H417" s="28">
        <f t="shared" si="416"/>
        <v>25</v>
      </c>
      <c r="I417" s="27">
        <f t="shared" si="389"/>
        <v>2000000</v>
      </c>
      <c r="J417" s="56">
        <f t="shared" si="448"/>
        <v>7.6959999999999997</v>
      </c>
      <c r="K417" s="52">
        <f t="shared" si="419"/>
        <v>15392</v>
      </c>
      <c r="L417" s="28"/>
      <c r="M417" s="96">
        <f t="shared" si="449"/>
        <v>643.13518343898352</v>
      </c>
      <c r="N417" s="9">
        <v>0</v>
      </c>
      <c r="O417" s="30">
        <f t="shared" si="406"/>
        <v>7.4125801685492187E-6</v>
      </c>
      <c r="P417" s="30">
        <f t="shared" si="420"/>
        <v>4.7672911064560728E-6</v>
      </c>
      <c r="Q417" s="30">
        <f t="shared" si="421"/>
        <v>0</v>
      </c>
      <c r="R417" s="30">
        <f t="shared" si="422"/>
        <v>2.6452890620931459E-6</v>
      </c>
      <c r="S417" s="28"/>
      <c r="T417" s="52">
        <f t="shared" si="423"/>
        <v>0.11762282211453901</v>
      </c>
      <c r="U417" s="52">
        <f t="shared" si="417"/>
        <v>4.0716289243737699E-2</v>
      </c>
      <c r="V417" s="19"/>
      <c r="W417" s="19"/>
      <c r="X417" s="53">
        <f t="shared" si="424"/>
        <v>0.12579504580551853</v>
      </c>
      <c r="Y417" s="53">
        <f t="shared" si="425"/>
        <v>-6.2897522902759274E-3</v>
      </c>
      <c r="Z417" s="53">
        <f t="shared" si="425"/>
        <v>-6.6132226552328651E-5</v>
      </c>
      <c r="AA417" s="53">
        <f t="shared" si="426"/>
        <v>-9.5345822129121451</v>
      </c>
      <c r="AB417" s="53">
        <f t="shared" si="427"/>
        <v>-9.4151430516234544</v>
      </c>
      <c r="AC417" s="53">
        <f t="shared" si="428"/>
        <v>0.19175589784642036</v>
      </c>
      <c r="AD417" s="53">
        <f t="shared" si="408"/>
        <v>1.946730148752096E-2</v>
      </c>
      <c r="AE417" s="53">
        <f t="shared" si="429"/>
        <v>-9.2039198522895127</v>
      </c>
      <c r="AF417" s="19"/>
      <c r="AG417" s="46"/>
      <c r="AH417" s="19"/>
      <c r="AI417" s="55">
        <f t="shared" si="430"/>
        <v>61</v>
      </c>
      <c r="AJ417" s="27">
        <f t="shared" si="431"/>
        <v>47554.366593864914</v>
      </c>
      <c r="AK417" s="27">
        <f t="shared" si="431"/>
        <v>2377.7183296932458</v>
      </c>
      <c r="AL417" s="28">
        <f t="shared" si="432"/>
        <v>25</v>
      </c>
      <c r="AM417" s="27">
        <f t="shared" si="433"/>
        <v>2000000</v>
      </c>
      <c r="AN417" s="56">
        <f t="shared" si="397"/>
        <v>7.6959999999999997</v>
      </c>
      <c r="AO417" s="52">
        <f t="shared" si="434"/>
        <v>15392</v>
      </c>
      <c r="AP417" s="28"/>
      <c r="AQ417" s="9">
        <f t="shared" si="450"/>
        <v>558.64265557950353</v>
      </c>
      <c r="AR417" s="9">
        <f t="shared" si="435"/>
        <v>0</v>
      </c>
      <c r="AS417" s="30">
        <f t="shared" si="436"/>
        <v>5.3468371801161917E-5</v>
      </c>
      <c r="AT417" s="30">
        <f t="shared" si="437"/>
        <v>2.9869713212513335E-5</v>
      </c>
      <c r="AU417" s="30">
        <f t="shared" si="438"/>
        <v>0</v>
      </c>
      <c r="AV417" s="30">
        <f t="shared" si="439"/>
        <v>2.3598658588648582E-5</v>
      </c>
      <c r="AW417" s="28"/>
      <c r="AX417" s="52">
        <f t="shared" si="440"/>
        <v>0.84843612374083732</v>
      </c>
      <c r="AY417" s="52">
        <f t="shared" si="441"/>
        <v>0.36323055299647899</v>
      </c>
      <c r="AZ417" s="19"/>
      <c r="BA417" s="19"/>
      <c r="BB417" s="53">
        <f t="shared" si="442"/>
        <v>0.12579504580551853</v>
      </c>
      <c r="BC417" s="53">
        <f t="shared" si="443"/>
        <v>-6.2897522902759274E-3</v>
      </c>
      <c r="BD417" s="53">
        <f t="shared" si="443"/>
        <v>-6.6132226552328651E-5</v>
      </c>
      <c r="BE417" s="53">
        <f t="shared" si="444"/>
        <v>-59.739426425026672</v>
      </c>
      <c r="BF417" s="53">
        <f t="shared" si="445"/>
        <v>-59.619987263737983</v>
      </c>
      <c r="BG417" s="53">
        <f t="shared" si="446"/>
        <v>0.19175589784642036</v>
      </c>
      <c r="BH417" s="53">
        <f t="shared" si="413"/>
        <v>7.9464248016045291E-2</v>
      </c>
      <c r="BI417" s="53">
        <f t="shared" si="447"/>
        <v>-59.348767117875518</v>
      </c>
    </row>
    <row r="418" spans="1:61" x14ac:dyDescent="0.2">
      <c r="A418" s="34"/>
      <c r="B418" s="89"/>
      <c r="C418" s="91"/>
      <c r="D418" s="19"/>
      <c r="E418" s="55">
        <f t="shared" si="418"/>
        <v>62</v>
      </c>
      <c r="F418" s="27">
        <f t="shared" si="414"/>
        <v>47554.366593864914</v>
      </c>
      <c r="G418" s="27">
        <f t="shared" si="415"/>
        <v>2377.7183296932458</v>
      </c>
      <c r="H418" s="28">
        <f t="shared" si="416"/>
        <v>25</v>
      </c>
      <c r="I418" s="27">
        <f t="shared" si="389"/>
        <v>2000000</v>
      </c>
      <c r="J418" s="56">
        <f t="shared" si="448"/>
        <v>7.4219999999999997</v>
      </c>
      <c r="K418" s="52">
        <f t="shared" si="419"/>
        <v>14844</v>
      </c>
      <c r="L418" s="28"/>
      <c r="M418" s="96">
        <f t="shared" si="449"/>
        <v>671.18473729163918</v>
      </c>
      <c r="N418" s="9">
        <v>0</v>
      </c>
      <c r="O418" s="30">
        <f t="shared" si="406"/>
        <v>2.6452890620931459E-6</v>
      </c>
      <c r="P418" s="30">
        <f t="shared" si="420"/>
        <v>1.7754776442014348E-6</v>
      </c>
      <c r="Q418" s="30">
        <f t="shared" si="421"/>
        <v>0</v>
      </c>
      <c r="R418" s="30">
        <f t="shared" si="422"/>
        <v>8.6981141789171111E-7</v>
      </c>
      <c r="S418" s="28"/>
      <c r="T418" s="52">
        <f t="shared" si="423"/>
        <v>4.0716289243737699E-2</v>
      </c>
      <c r="U418" s="52">
        <f t="shared" si="417"/>
        <v>1.291148068718456E-2</v>
      </c>
      <c r="V418" s="19"/>
      <c r="W418" s="19"/>
      <c r="X418" s="53">
        <f t="shared" si="424"/>
        <v>4.1363331033951858E-2</v>
      </c>
      <c r="Y418" s="53">
        <f t="shared" si="425"/>
        <v>-2.0681665516975932E-3</v>
      </c>
      <c r="Z418" s="53">
        <f t="shared" si="425"/>
        <v>-2.1745285447292779E-5</v>
      </c>
      <c r="AA418" s="53">
        <f t="shared" si="426"/>
        <v>-3.5509552884028697</v>
      </c>
      <c r="AB418" s="53">
        <f t="shared" si="427"/>
        <v>-3.5116818692060625</v>
      </c>
      <c r="AC418" s="53">
        <f t="shared" si="428"/>
        <v>7.4827763116598917E-2</v>
      </c>
      <c r="AD418" s="53">
        <f t="shared" si="408"/>
        <v>6.5686310035480821E-3</v>
      </c>
      <c r="AE418" s="53">
        <f t="shared" si="429"/>
        <v>-3.4302854750859155</v>
      </c>
      <c r="AF418" s="19"/>
      <c r="AG418" s="46"/>
      <c r="AH418" s="19"/>
      <c r="AI418" s="55">
        <f t="shared" si="430"/>
        <v>62</v>
      </c>
      <c r="AJ418" s="27">
        <f t="shared" si="431"/>
        <v>47554.366593864914</v>
      </c>
      <c r="AK418" s="27">
        <f t="shared" si="431"/>
        <v>2377.7183296932458</v>
      </c>
      <c r="AL418" s="28">
        <f t="shared" si="432"/>
        <v>25</v>
      </c>
      <c r="AM418" s="27">
        <f t="shared" si="433"/>
        <v>2000000</v>
      </c>
      <c r="AN418" s="56">
        <f t="shared" si="397"/>
        <v>7.4219999999999997</v>
      </c>
      <c r="AO418" s="52">
        <f t="shared" si="434"/>
        <v>14844</v>
      </c>
      <c r="AP418" s="28"/>
      <c r="AQ418" s="9">
        <f t="shared" si="450"/>
        <v>583.0071712452127</v>
      </c>
      <c r="AR418" s="9">
        <f t="shared" si="435"/>
        <v>0</v>
      </c>
      <c r="AS418" s="30">
        <f t="shared" si="436"/>
        <v>2.3598658588648582E-5</v>
      </c>
      <c r="AT418" s="30">
        <f t="shared" si="437"/>
        <v>1.3758187188949553E-5</v>
      </c>
      <c r="AU418" s="30">
        <f t="shared" si="438"/>
        <v>0</v>
      </c>
      <c r="AV418" s="30">
        <f t="shared" si="439"/>
        <v>9.8404713996990294E-6</v>
      </c>
      <c r="AW418" s="28"/>
      <c r="AX418" s="52">
        <f t="shared" si="440"/>
        <v>0.36323055299647899</v>
      </c>
      <c r="AY418" s="52">
        <f t="shared" si="441"/>
        <v>0.14607195745713239</v>
      </c>
      <c r="AZ418" s="19"/>
      <c r="BA418" s="19"/>
      <c r="BB418" s="53">
        <f t="shared" si="442"/>
        <v>4.1363331033951858E-2</v>
      </c>
      <c r="BC418" s="53">
        <f t="shared" si="443"/>
        <v>-2.0681665516975932E-3</v>
      </c>
      <c r="BD418" s="53">
        <f t="shared" si="443"/>
        <v>-2.1745285447292779E-5</v>
      </c>
      <c r="BE418" s="53">
        <f t="shared" si="444"/>
        <v>-27.516374377899105</v>
      </c>
      <c r="BF418" s="53">
        <f t="shared" si="445"/>
        <v>-27.477100958702298</v>
      </c>
      <c r="BG418" s="53">
        <f t="shared" si="446"/>
        <v>7.4827763116598917E-2</v>
      </c>
      <c r="BH418" s="53">
        <f t="shared" si="413"/>
        <v>3.3045805124489541E-2</v>
      </c>
      <c r="BI418" s="53">
        <f t="shared" si="447"/>
        <v>-27.369227390461209</v>
      </c>
    </row>
    <row r="419" spans="1:61" x14ac:dyDescent="0.2">
      <c r="A419" s="34"/>
      <c r="B419" s="89"/>
      <c r="C419" s="91"/>
      <c r="D419" s="19"/>
      <c r="E419" s="55">
        <f t="shared" si="418"/>
        <v>63</v>
      </c>
      <c r="F419" s="27">
        <f t="shared" si="414"/>
        <v>47554.366593864914</v>
      </c>
      <c r="G419" s="27">
        <f t="shared" si="415"/>
        <v>2377.7183296932458</v>
      </c>
      <c r="H419" s="28">
        <f t="shared" si="416"/>
        <v>25</v>
      </c>
      <c r="I419" s="27">
        <f t="shared" si="389"/>
        <v>2000000</v>
      </c>
      <c r="J419" s="56">
        <f t="shared" si="448"/>
        <v>7.1070000000000002</v>
      </c>
      <c r="K419" s="52">
        <f t="shared" si="419"/>
        <v>14214</v>
      </c>
      <c r="L419" s="28"/>
      <c r="M419" s="96">
        <f t="shared" si="449"/>
        <v>699.55870349074962</v>
      </c>
      <c r="N419" s="9">
        <v>0</v>
      </c>
      <c r="O419" s="30">
        <f t="shared" si="406"/>
        <v>8.6981141789171111E-7</v>
      </c>
      <c r="P419" s="30">
        <f t="shared" si="420"/>
        <v>6.0848414778177601E-7</v>
      </c>
      <c r="Q419" s="30">
        <f t="shared" si="421"/>
        <v>0</v>
      </c>
      <c r="R419" s="30">
        <f t="shared" si="422"/>
        <v>2.613272701099351E-7</v>
      </c>
      <c r="S419" s="28"/>
      <c r="T419" s="52">
        <f t="shared" si="423"/>
        <v>1.291148068718456E-2</v>
      </c>
      <c r="U419" s="52">
        <f t="shared" si="417"/>
        <v>3.7145058173426175E-3</v>
      </c>
      <c r="V419" s="19"/>
      <c r="W419" s="19"/>
      <c r="X419" s="53">
        <f t="shared" si="424"/>
        <v>1.2427252803781812E-2</v>
      </c>
      <c r="Y419" s="53">
        <f t="shared" si="425"/>
        <v>-6.2136264018909052E-4</v>
      </c>
      <c r="Z419" s="53">
        <f t="shared" si="425"/>
        <v>-6.5331817527483776E-6</v>
      </c>
      <c r="AA419" s="53">
        <f t="shared" si="426"/>
        <v>-1.2169682955635521</v>
      </c>
      <c r="AB419" s="53">
        <f t="shared" si="427"/>
        <v>-1.2051689385817121</v>
      </c>
      <c r="AC419" s="53">
        <f t="shared" si="428"/>
        <v>2.6903171343797876E-2</v>
      </c>
      <c r="AD419" s="53">
        <f t="shared" si="408"/>
        <v>2.0292005823644771E-3</v>
      </c>
      <c r="AE419" s="53">
        <f t="shared" si="429"/>
        <v>-1.1762365666555497</v>
      </c>
      <c r="AF419" s="19"/>
      <c r="AG419" s="46"/>
      <c r="AH419" s="19"/>
      <c r="AI419" s="55">
        <f t="shared" si="430"/>
        <v>63</v>
      </c>
      <c r="AJ419" s="27">
        <f t="shared" si="431"/>
        <v>47554.366593864914</v>
      </c>
      <c r="AK419" s="27">
        <f t="shared" si="431"/>
        <v>2377.7183296932458</v>
      </c>
      <c r="AL419" s="28">
        <f t="shared" si="432"/>
        <v>25</v>
      </c>
      <c r="AM419" s="27">
        <f t="shared" si="433"/>
        <v>2000000</v>
      </c>
      <c r="AN419" s="56">
        <f t="shared" si="397"/>
        <v>7.1070000000000002</v>
      </c>
      <c r="AO419" s="52">
        <f t="shared" si="434"/>
        <v>14214</v>
      </c>
      <c r="AP419" s="28"/>
      <c r="AQ419" s="9">
        <f t="shared" si="450"/>
        <v>607.65347926094876</v>
      </c>
      <c r="AR419" s="9">
        <f t="shared" si="435"/>
        <v>0</v>
      </c>
      <c r="AS419" s="30">
        <f t="shared" si="436"/>
        <v>9.8404713996990294E-6</v>
      </c>
      <c r="AT419" s="30">
        <f t="shared" si="437"/>
        <v>5.9795966835949731E-6</v>
      </c>
      <c r="AU419" s="30">
        <f t="shared" si="438"/>
        <v>0</v>
      </c>
      <c r="AV419" s="30">
        <f t="shared" si="439"/>
        <v>3.8608747161040562E-6</v>
      </c>
      <c r="AW419" s="28"/>
      <c r="AX419" s="52">
        <f t="shared" si="440"/>
        <v>0.14607195745713239</v>
      </c>
      <c r="AY419" s="52">
        <f t="shared" si="441"/>
        <v>5.4878473214703058E-2</v>
      </c>
      <c r="AZ419" s="19"/>
      <c r="BA419" s="19"/>
      <c r="BB419" s="53">
        <f t="shared" si="442"/>
        <v>1.2427252803781812E-2</v>
      </c>
      <c r="BC419" s="53">
        <f t="shared" si="443"/>
        <v>-6.2136264018909052E-4</v>
      </c>
      <c r="BD419" s="53">
        <f t="shared" si="443"/>
        <v>-6.5331817527483776E-6</v>
      </c>
      <c r="BE419" s="53">
        <f t="shared" si="444"/>
        <v>-11.959193367189947</v>
      </c>
      <c r="BF419" s="53">
        <f t="shared" si="445"/>
        <v>-11.947394010208107</v>
      </c>
      <c r="BG419" s="53">
        <f t="shared" si="446"/>
        <v>2.6903171343797876E-2</v>
      </c>
      <c r="BH419" s="53">
        <f t="shared" si="413"/>
        <v>1.2961160888369771E-2</v>
      </c>
      <c r="BI419" s="53">
        <f t="shared" si="447"/>
        <v>-11.907529677975939</v>
      </c>
    </row>
    <row r="420" spans="1:61" x14ac:dyDescent="0.2">
      <c r="A420" s="34"/>
      <c r="B420" s="89"/>
      <c r="C420" s="91"/>
      <c r="D420" s="19"/>
      <c r="E420" s="55">
        <f t="shared" si="418"/>
        <v>64</v>
      </c>
      <c r="F420" s="27">
        <f t="shared" si="414"/>
        <v>47554.366593864914</v>
      </c>
      <c r="G420" s="27">
        <f t="shared" si="415"/>
        <v>2377.7183296932458</v>
      </c>
      <c r="H420" s="28">
        <f t="shared" si="416"/>
        <v>25</v>
      </c>
      <c r="I420" s="27">
        <f t="shared" si="389"/>
        <v>2000000</v>
      </c>
      <c r="J420" s="56">
        <f t="shared" ref="J420:J431" si="451">J335</f>
        <v>6.7519999999999998</v>
      </c>
      <c r="K420" s="52">
        <f t="shared" si="419"/>
        <v>13504</v>
      </c>
      <c r="L420" s="28"/>
      <c r="M420" s="96">
        <f t="shared" si="449"/>
        <v>728.23868626754756</v>
      </c>
      <c r="N420" s="9">
        <v>0</v>
      </c>
      <c r="O420" s="30">
        <f t="shared" si="406"/>
        <v>2.613272701099351E-7</v>
      </c>
      <c r="P420" s="30">
        <f t="shared" si="420"/>
        <v>1.9030862787074369E-7</v>
      </c>
      <c r="Q420" s="30">
        <f t="shared" si="421"/>
        <v>0</v>
      </c>
      <c r="R420" s="30">
        <f t="shared" si="422"/>
        <v>7.1018642239191418E-8</v>
      </c>
      <c r="S420" s="28"/>
      <c r="T420" s="52">
        <f t="shared" si="423"/>
        <v>3.7145058173426175E-3</v>
      </c>
      <c r="U420" s="52">
        <f t="shared" si="417"/>
        <v>9.5903574479804096E-4</v>
      </c>
      <c r="V420" s="19"/>
      <c r="W420" s="19"/>
      <c r="X420" s="53">
        <f t="shared" si="424"/>
        <v>3.3772465480410479E-3</v>
      </c>
      <c r="Y420" s="53">
        <f t="shared" si="425"/>
        <v>-1.6886232740205242E-4</v>
      </c>
      <c r="Z420" s="53">
        <f t="shared" si="425"/>
        <v>-1.7754660559797854E-6</v>
      </c>
      <c r="AA420" s="53">
        <f t="shared" si="426"/>
        <v>-0.38061725574148736</v>
      </c>
      <c r="AB420" s="53">
        <f t="shared" si="427"/>
        <v>-0.37741064698690435</v>
      </c>
      <c r="AC420" s="53">
        <f t="shared" si="428"/>
        <v>8.8345360383482192E-3</v>
      </c>
      <c r="AD420" s="53">
        <f t="shared" si="408"/>
        <v>5.6834250622880313E-4</v>
      </c>
      <c r="AE420" s="53">
        <f t="shared" si="429"/>
        <v>-0.36800776844232735</v>
      </c>
      <c r="AF420" s="19"/>
      <c r="AG420" s="46"/>
      <c r="AH420" s="19"/>
      <c r="AI420" s="55">
        <f t="shared" si="430"/>
        <v>64</v>
      </c>
      <c r="AJ420" s="27">
        <f t="shared" si="431"/>
        <v>47554.366593864914</v>
      </c>
      <c r="AK420" s="27">
        <f t="shared" si="431"/>
        <v>2377.7183296932458</v>
      </c>
      <c r="AL420" s="28">
        <f t="shared" si="432"/>
        <v>25</v>
      </c>
      <c r="AM420" s="27">
        <f t="shared" si="433"/>
        <v>2000000</v>
      </c>
      <c r="AN420" s="56">
        <f t="shared" si="397"/>
        <v>6.7519999999999998</v>
      </c>
      <c r="AO420" s="52">
        <f t="shared" si="434"/>
        <v>13504</v>
      </c>
      <c r="AP420" s="28"/>
      <c r="AQ420" s="9">
        <f t="shared" si="450"/>
        <v>632.56560062046208</v>
      </c>
      <c r="AR420" s="9">
        <f t="shared" si="435"/>
        <v>0</v>
      </c>
      <c r="AS420" s="30">
        <f t="shared" si="436"/>
        <v>3.8608747161040562E-6</v>
      </c>
      <c r="AT420" s="30">
        <f t="shared" si="437"/>
        <v>2.4422565337127186E-6</v>
      </c>
      <c r="AU420" s="30">
        <f t="shared" si="438"/>
        <v>0</v>
      </c>
      <c r="AV420" s="30">
        <f t="shared" si="439"/>
        <v>1.4186181823913376E-6</v>
      </c>
      <c r="AW420" s="28"/>
      <c r="AX420" s="52">
        <f t="shared" si="440"/>
        <v>5.4878473214703058E-2</v>
      </c>
      <c r="AY420" s="52">
        <f t="shared" si="441"/>
        <v>1.9157019935012624E-2</v>
      </c>
      <c r="AZ420" s="19"/>
      <c r="BA420" s="19"/>
      <c r="BB420" s="53">
        <f t="shared" si="442"/>
        <v>3.3772465480410479E-3</v>
      </c>
      <c r="BC420" s="53">
        <f t="shared" si="443"/>
        <v>-1.6886232740205242E-4</v>
      </c>
      <c r="BD420" s="53">
        <f t="shared" si="443"/>
        <v>-1.7754660559797854E-6</v>
      </c>
      <c r="BE420" s="53">
        <f t="shared" si="444"/>
        <v>-4.8845130674254369</v>
      </c>
      <c r="BF420" s="53">
        <f t="shared" si="445"/>
        <v>-4.8813064586708537</v>
      </c>
      <c r="BG420" s="53">
        <f t="shared" si="446"/>
        <v>8.8345360383482192E-3</v>
      </c>
      <c r="BH420" s="53">
        <f t="shared" si="413"/>
        <v>4.7687064148981611E-3</v>
      </c>
      <c r="BI420" s="53">
        <f t="shared" si="447"/>
        <v>-4.867703216217607</v>
      </c>
    </row>
    <row r="421" spans="1:61" x14ac:dyDescent="0.2">
      <c r="A421" s="34"/>
      <c r="B421" s="89"/>
      <c r="C421" s="91"/>
      <c r="D421" s="19"/>
      <c r="E421" s="55">
        <f t="shared" si="418"/>
        <v>65</v>
      </c>
      <c r="F421" s="27">
        <f t="shared" si="414"/>
        <v>47554.366593864914</v>
      </c>
      <c r="G421" s="27">
        <f t="shared" si="415"/>
        <v>2377.7183296932458</v>
      </c>
      <c r="H421" s="28">
        <f t="shared" si="416"/>
        <v>25</v>
      </c>
      <c r="I421" s="27">
        <f t="shared" ref="I421:I431" si="452">$B$357</f>
        <v>2000000</v>
      </c>
      <c r="J421" s="56">
        <f t="shared" si="451"/>
        <v>6.3529999999999998</v>
      </c>
      <c r="K421" s="52">
        <f t="shared" si="419"/>
        <v>12706</v>
      </c>
      <c r="L421" s="28"/>
      <c r="M421" s="96">
        <f t="shared" ref="M421:M431" si="453">M336</f>
        <v>757.22119537545109</v>
      </c>
      <c r="N421" s="9">
        <v>0</v>
      </c>
      <c r="O421" s="30">
        <f t="shared" si="406"/>
        <v>7.1018642239191418E-8</v>
      </c>
      <c r="P421" s="30">
        <f t="shared" si="420"/>
        <v>5.3776821170302027E-8</v>
      </c>
      <c r="Q421" s="30">
        <f t="shared" si="421"/>
        <v>0</v>
      </c>
      <c r="R421" s="30">
        <f t="shared" si="422"/>
        <v>1.724182106888939E-8</v>
      </c>
      <c r="S421" s="28"/>
      <c r="T421" s="52">
        <f t="shared" si="423"/>
        <v>9.5903574479804096E-4</v>
      </c>
      <c r="U421" s="52">
        <f t="shared" si="417"/>
        <v>2.1907457850130861E-4</v>
      </c>
      <c r="V421" s="19"/>
      <c r="W421" s="19"/>
      <c r="X421" s="53">
        <f t="shared" si="424"/>
        <v>8.1992387985578986E-4</v>
      </c>
      <c r="Y421" s="53">
        <f t="shared" si="425"/>
        <v>-4.0996193992789496E-5</v>
      </c>
      <c r="Z421" s="53">
        <f t="shared" si="425"/>
        <v>-4.3104552672223477E-7</v>
      </c>
      <c r="AA421" s="53">
        <f t="shared" si="426"/>
        <v>-0.10755364234060405</v>
      </c>
      <c r="AB421" s="53">
        <f t="shared" si="427"/>
        <v>-0.10677514570026778</v>
      </c>
      <c r="AC421" s="53">
        <f t="shared" si="428"/>
        <v>2.6266005872733976E-3</v>
      </c>
      <c r="AD421" s="53">
        <f t="shared" si="408"/>
        <v>1.4268007818941012E-4</v>
      </c>
      <c r="AE421" s="53">
        <f t="shared" si="429"/>
        <v>-0.10400586503480497</v>
      </c>
      <c r="AF421" s="19"/>
      <c r="AG421" s="46"/>
      <c r="AH421" s="19"/>
      <c r="AI421" s="55">
        <f t="shared" si="430"/>
        <v>65</v>
      </c>
      <c r="AJ421" s="27">
        <f t="shared" si="431"/>
        <v>47554.366593864914</v>
      </c>
      <c r="AK421" s="27">
        <f t="shared" si="431"/>
        <v>2377.7183296932458</v>
      </c>
      <c r="AL421" s="28">
        <f t="shared" si="432"/>
        <v>25</v>
      </c>
      <c r="AM421" s="27">
        <f t="shared" si="433"/>
        <v>2000000</v>
      </c>
      <c r="AN421" s="56">
        <f t="shared" si="433"/>
        <v>6.3529999999999998</v>
      </c>
      <c r="AO421" s="52">
        <f t="shared" si="434"/>
        <v>12706</v>
      </c>
      <c r="AP421" s="28"/>
      <c r="AQ421" s="9">
        <f t="shared" ref="AQ421:AQ431" si="454">AQ81</f>
        <v>657.74050361180571</v>
      </c>
      <c r="AR421" s="9">
        <f t="shared" si="435"/>
        <v>0</v>
      </c>
      <c r="AS421" s="30">
        <f t="shared" si="436"/>
        <v>1.4186181823913376E-6</v>
      </c>
      <c r="AT421" s="30">
        <f t="shared" si="437"/>
        <v>9.3308263771894285E-7</v>
      </c>
      <c r="AU421" s="30">
        <f t="shared" si="438"/>
        <v>0</v>
      </c>
      <c r="AV421" s="30">
        <f t="shared" si="439"/>
        <v>4.8553554467239479E-7</v>
      </c>
      <c r="AW421" s="28"/>
      <c r="AX421" s="52">
        <f t="shared" si="440"/>
        <v>1.9157019935012624E-2</v>
      </c>
      <c r="AY421" s="52">
        <f t="shared" si="441"/>
        <v>6.1692146306074483E-3</v>
      </c>
      <c r="AZ421" s="19"/>
      <c r="BA421" s="19"/>
      <c r="BB421" s="53">
        <f t="shared" si="442"/>
        <v>8.1992387985578986E-4</v>
      </c>
      <c r="BC421" s="53">
        <f t="shared" si="443"/>
        <v>-4.0996193992789496E-5</v>
      </c>
      <c r="BD421" s="53">
        <f t="shared" si="443"/>
        <v>-4.3104552672223477E-7</v>
      </c>
      <c r="BE421" s="53">
        <f t="shared" si="444"/>
        <v>-1.8661652754378857</v>
      </c>
      <c r="BF421" s="53">
        <f t="shared" si="445"/>
        <v>-1.8653867787975493</v>
      </c>
      <c r="BG421" s="53">
        <f t="shared" si="446"/>
        <v>2.6266005872733976E-3</v>
      </c>
      <c r="BH421" s="53">
        <f t="shared" si="413"/>
        <v>1.6366642215507468E-3</v>
      </c>
      <c r="BI421" s="53">
        <f t="shared" si="447"/>
        <v>-1.861123513988725</v>
      </c>
    </row>
    <row r="422" spans="1:61" x14ac:dyDescent="0.2">
      <c r="A422" s="34"/>
      <c r="B422" s="89"/>
      <c r="C422" s="91"/>
      <c r="D422" s="19"/>
      <c r="E422" s="55">
        <f t="shared" si="418"/>
        <v>66</v>
      </c>
      <c r="F422" s="27">
        <f t="shared" si="414"/>
        <v>47554.366593864914</v>
      </c>
      <c r="G422" s="27">
        <f t="shared" si="415"/>
        <v>2377.7183296932458</v>
      </c>
      <c r="H422" s="28">
        <f t="shared" si="416"/>
        <v>25</v>
      </c>
      <c r="I422" s="27">
        <f t="shared" si="452"/>
        <v>2000000</v>
      </c>
      <c r="J422" s="56">
        <f t="shared" si="451"/>
        <v>5.9009999999999998</v>
      </c>
      <c r="K422" s="52">
        <f t="shared" si="419"/>
        <v>11802</v>
      </c>
      <c r="L422" s="28"/>
      <c r="M422" s="96">
        <f t="shared" si="453"/>
        <v>794.78197935153764</v>
      </c>
      <c r="N422" s="9">
        <v>0</v>
      </c>
      <c r="O422" s="30">
        <f t="shared" ref="O422:O431" si="455">R421</f>
        <v>1.724182106888939E-8</v>
      </c>
      <c r="P422" s="30">
        <f t="shared" si="420"/>
        <v>1.3703488676756953E-8</v>
      </c>
      <c r="Q422" s="30">
        <f t="shared" si="421"/>
        <v>0</v>
      </c>
      <c r="R422" s="30">
        <f t="shared" si="422"/>
        <v>3.5383323921324371E-9</v>
      </c>
      <c r="S422" s="28"/>
      <c r="T422" s="52">
        <f t="shared" si="423"/>
        <v>2.1907457850130861E-4</v>
      </c>
      <c r="U422" s="52">
        <f t="shared" si="417"/>
        <v>4.1759398891947025E-5</v>
      </c>
      <c r="V422" s="19"/>
      <c r="W422" s="19"/>
      <c r="X422" s="53">
        <f t="shared" si="424"/>
        <v>1.6826315570641289E-4</v>
      </c>
      <c r="Y422" s="53">
        <f t="shared" si="425"/>
        <v>-8.4131577853206459E-6</v>
      </c>
      <c r="Z422" s="53">
        <f t="shared" si="425"/>
        <v>-8.8458309803310926E-8</v>
      </c>
      <c r="AA422" s="53">
        <f t="shared" si="426"/>
        <v>-2.7406977353513908E-2</v>
      </c>
      <c r="AB422" s="53">
        <f t="shared" si="427"/>
        <v>-2.7247215813902621E-2</v>
      </c>
      <c r="AC422" s="53">
        <f t="shared" si="428"/>
        <v>6.9887489603613346E-4</v>
      </c>
      <c r="AD422" s="53">
        <f t="shared" ref="AD422:AD431" si="456">$B$18*SUM(T422,X422:Y422)</f>
        <v>3.1108242692582679E-5</v>
      </c>
      <c r="AE422" s="53">
        <f t="shared" si="429"/>
        <v>-2.6517232675173905E-2</v>
      </c>
      <c r="AF422" s="19"/>
      <c r="AG422" s="46"/>
      <c r="AH422" s="19"/>
      <c r="AI422" s="55">
        <f t="shared" si="430"/>
        <v>66</v>
      </c>
      <c r="AJ422" s="27">
        <f t="shared" si="431"/>
        <v>47554.366593864914</v>
      </c>
      <c r="AK422" s="27">
        <f t="shared" si="431"/>
        <v>2377.7183296932458</v>
      </c>
      <c r="AL422" s="28">
        <f t="shared" si="432"/>
        <v>25</v>
      </c>
      <c r="AM422" s="27">
        <f t="shared" si="433"/>
        <v>2000000</v>
      </c>
      <c r="AN422" s="56">
        <f t="shared" si="433"/>
        <v>5.9009999999999998</v>
      </c>
      <c r="AO422" s="52">
        <f t="shared" si="434"/>
        <v>11802</v>
      </c>
      <c r="AP422" s="28"/>
      <c r="AQ422" s="9">
        <f t="shared" si="454"/>
        <v>690.36670203224992</v>
      </c>
      <c r="AR422" s="9">
        <f t="shared" si="435"/>
        <v>0</v>
      </c>
      <c r="AS422" s="30">
        <f t="shared" si="436"/>
        <v>4.8553554467239479E-7</v>
      </c>
      <c r="AT422" s="30">
        <f t="shared" si="437"/>
        <v>3.3519757269491331E-7</v>
      </c>
      <c r="AU422" s="30">
        <f t="shared" si="438"/>
        <v>0</v>
      </c>
      <c r="AV422" s="30">
        <f t="shared" si="439"/>
        <v>1.5033797197748148E-7</v>
      </c>
      <c r="AW422" s="28"/>
      <c r="AX422" s="52">
        <f t="shared" si="440"/>
        <v>6.1692146306074483E-3</v>
      </c>
      <c r="AY422" s="52">
        <f t="shared" si="441"/>
        <v>1.7742887452782364E-3</v>
      </c>
      <c r="AZ422" s="19"/>
      <c r="BA422" s="19"/>
      <c r="BB422" s="53">
        <f t="shared" si="442"/>
        <v>1.6826315570641289E-4</v>
      </c>
      <c r="BC422" s="53">
        <f t="shared" si="443"/>
        <v>-8.4131577853206459E-6</v>
      </c>
      <c r="BD422" s="53">
        <f t="shared" si="443"/>
        <v>-8.8458309803310926E-8</v>
      </c>
      <c r="BE422" s="53">
        <f t="shared" si="444"/>
        <v>-0.67039514538982659</v>
      </c>
      <c r="BF422" s="53">
        <f t="shared" si="445"/>
        <v>-0.6702353838502153</v>
      </c>
      <c r="BG422" s="53">
        <f t="shared" si="446"/>
        <v>6.9887489603613346E-4</v>
      </c>
      <c r="BH422" s="53">
        <f t="shared" ref="BH422:BH431" si="457">$B$18*SUM(AX422,BB422:BC422)</f>
        <v>5.1959173601300143E-4</v>
      </c>
      <c r="BI422" s="53">
        <f t="shared" si="447"/>
        <v>-0.66901691721816614</v>
      </c>
    </row>
    <row r="423" spans="1:61" x14ac:dyDescent="0.2">
      <c r="A423" s="34"/>
      <c r="B423" s="89"/>
      <c r="C423" s="91"/>
      <c r="D423" s="19"/>
      <c r="E423" s="55">
        <f t="shared" si="418"/>
        <v>67</v>
      </c>
      <c r="F423" s="27">
        <f t="shared" ref="F423:F431" si="458">$B$360</f>
        <v>47554.366593864914</v>
      </c>
      <c r="G423" s="27">
        <f t="shared" ref="G423:G431" si="459">F423*$B$111</f>
        <v>2377.7183296932458</v>
      </c>
      <c r="H423" s="28">
        <f t="shared" si="416"/>
        <v>25</v>
      </c>
      <c r="I423" s="27">
        <f t="shared" si="452"/>
        <v>2000000</v>
      </c>
      <c r="J423" s="56">
        <f t="shared" si="451"/>
        <v>5.4139999999999997</v>
      </c>
      <c r="K423" s="52">
        <f t="shared" si="419"/>
        <v>10828</v>
      </c>
      <c r="L423" s="28"/>
      <c r="M423" s="96">
        <f t="shared" si="453"/>
        <v>810.3800749027024</v>
      </c>
      <c r="N423" s="9">
        <v>0</v>
      </c>
      <c r="O423" s="30">
        <f t="shared" si="455"/>
        <v>3.5383323921324371E-9</v>
      </c>
      <c r="P423" s="30">
        <f t="shared" si="420"/>
        <v>2.8673940689669425E-9</v>
      </c>
      <c r="Q423" s="30">
        <f t="shared" si="421"/>
        <v>0</v>
      </c>
      <c r="R423" s="30">
        <f t="shared" si="422"/>
        <v>6.709383231654946E-10</v>
      </c>
      <c r="S423" s="28"/>
      <c r="T423" s="52">
        <f t="shared" si="423"/>
        <v>4.1759398891947025E-5</v>
      </c>
      <c r="U423" s="52">
        <f t="shared" si="417"/>
        <v>7.2649201632359758E-6</v>
      </c>
      <c r="V423" s="19"/>
      <c r="W423" s="19"/>
      <c r="X423" s="53">
        <f t="shared" si="424"/>
        <v>3.1906046981684936E-5</v>
      </c>
      <c r="Y423" s="53">
        <f t="shared" si="425"/>
        <v>-1.5953023490842469E-6</v>
      </c>
      <c r="Z423" s="53">
        <f t="shared" si="425"/>
        <v>-1.6773458079137366E-8</v>
      </c>
      <c r="AA423" s="53">
        <f t="shared" si="426"/>
        <v>-5.734788137933885E-3</v>
      </c>
      <c r="AB423" s="53">
        <f t="shared" si="427"/>
        <v>-5.7044941667593633E-3</v>
      </c>
      <c r="AC423" s="53">
        <f t="shared" si="428"/>
        <v>1.6517490911302255E-4</v>
      </c>
      <c r="AD423" s="53">
        <f t="shared" si="456"/>
        <v>5.9166801394050661E-6</v>
      </c>
      <c r="AE423" s="53">
        <f t="shared" si="429"/>
        <v>-5.5334025775069361E-3</v>
      </c>
      <c r="AF423" s="19"/>
      <c r="AG423" s="46"/>
      <c r="AH423" s="19"/>
      <c r="AI423" s="55">
        <f t="shared" si="430"/>
        <v>67</v>
      </c>
      <c r="AJ423" s="27">
        <f t="shared" si="431"/>
        <v>47554.366593864914</v>
      </c>
      <c r="AK423" s="27">
        <f t="shared" si="431"/>
        <v>2377.7183296932458</v>
      </c>
      <c r="AL423" s="28">
        <f t="shared" si="432"/>
        <v>25</v>
      </c>
      <c r="AM423" s="27">
        <f t="shared" si="433"/>
        <v>2000000</v>
      </c>
      <c r="AN423" s="56">
        <f t="shared" si="433"/>
        <v>5.4139999999999997</v>
      </c>
      <c r="AO423" s="52">
        <f t="shared" si="434"/>
        <v>10828</v>
      </c>
      <c r="AP423" s="28"/>
      <c r="AQ423" s="9">
        <f t="shared" si="454"/>
        <v>703.91558218228488</v>
      </c>
      <c r="AR423" s="9">
        <f t="shared" si="435"/>
        <v>0</v>
      </c>
      <c r="AS423" s="30">
        <f t="shared" si="436"/>
        <v>1.5033797197748148E-7</v>
      </c>
      <c r="AT423" s="30">
        <f t="shared" si="437"/>
        <v>1.0582524106863291E-7</v>
      </c>
      <c r="AU423" s="30">
        <f t="shared" si="438"/>
        <v>0</v>
      </c>
      <c r="AV423" s="30">
        <f t="shared" si="439"/>
        <v>4.4512730908848574E-8</v>
      </c>
      <c r="AW423" s="28"/>
      <c r="AX423" s="52">
        <f t="shared" si="440"/>
        <v>1.7742887452782364E-3</v>
      </c>
      <c r="AY423" s="52">
        <f t="shared" si="441"/>
        <v>4.8198385028101238E-4</v>
      </c>
      <c r="AZ423" s="19"/>
      <c r="BA423" s="19"/>
      <c r="BB423" s="53">
        <f t="shared" si="442"/>
        <v>3.1906046981684936E-5</v>
      </c>
      <c r="BC423" s="53">
        <f t="shared" si="443"/>
        <v>-1.5953023490842469E-6</v>
      </c>
      <c r="BD423" s="53">
        <f t="shared" si="443"/>
        <v>-1.6773458079137366E-8</v>
      </c>
      <c r="BE423" s="53">
        <f t="shared" si="444"/>
        <v>-0.21165048213726581</v>
      </c>
      <c r="BF423" s="53">
        <f t="shared" si="445"/>
        <v>-0.21162018816609129</v>
      </c>
      <c r="BG423" s="53">
        <f t="shared" si="446"/>
        <v>1.6517490911302255E-4</v>
      </c>
      <c r="BH423" s="53">
        <f t="shared" si="457"/>
        <v>1.4815064101959509E-4</v>
      </c>
      <c r="BI423" s="53">
        <f t="shared" si="447"/>
        <v>-0.21130686261595868</v>
      </c>
    </row>
    <row r="424" spans="1:61" x14ac:dyDescent="0.2">
      <c r="A424" s="34"/>
      <c r="B424" s="89"/>
      <c r="C424" s="91"/>
      <c r="D424" s="19"/>
      <c r="E424" s="55">
        <f t="shared" si="418"/>
        <v>68</v>
      </c>
      <c r="F424" s="27">
        <f t="shared" si="458"/>
        <v>47554.366593864914</v>
      </c>
      <c r="G424" s="27">
        <f t="shared" si="459"/>
        <v>2377.7183296932458</v>
      </c>
      <c r="H424" s="28">
        <f t="shared" si="416"/>
        <v>25</v>
      </c>
      <c r="I424" s="27">
        <f t="shared" si="452"/>
        <v>2000000</v>
      </c>
      <c r="J424" s="56">
        <f t="shared" si="451"/>
        <v>4.8920000000000003</v>
      </c>
      <c r="K424" s="52">
        <f t="shared" si="419"/>
        <v>9784</v>
      </c>
      <c r="L424" s="28"/>
      <c r="M424" s="96">
        <f t="shared" si="453"/>
        <v>826.14722293270654</v>
      </c>
      <c r="N424" s="9">
        <v>0</v>
      </c>
      <c r="O424" s="30">
        <f t="shared" si="455"/>
        <v>6.709383231654946E-10</v>
      </c>
      <c r="P424" s="30">
        <f t="shared" si="420"/>
        <v>5.5429383244230014E-10</v>
      </c>
      <c r="Q424" s="30">
        <f t="shared" si="421"/>
        <v>0</v>
      </c>
      <c r="R424" s="30">
        <f t="shared" si="422"/>
        <v>1.1664449072319446E-10</v>
      </c>
      <c r="S424" s="28"/>
      <c r="T424" s="52">
        <f t="shared" si="423"/>
        <v>7.2649201632359758E-6</v>
      </c>
      <c r="U424" s="52">
        <f t="shared" si="417"/>
        <v>1.1412496972357347E-6</v>
      </c>
      <c r="V424" s="19"/>
      <c r="W424" s="19"/>
      <c r="X424" s="53">
        <f t="shared" si="424"/>
        <v>5.5469548730054647E-6</v>
      </c>
      <c r="Y424" s="53">
        <f t="shared" si="425"/>
        <v>-2.7734774365027323E-7</v>
      </c>
      <c r="Z424" s="53">
        <f t="shared" si="425"/>
        <v>-2.9161122680798617E-9</v>
      </c>
      <c r="AA424" s="53">
        <f t="shared" si="426"/>
        <v>-1.1085876648846004E-3</v>
      </c>
      <c r="AB424" s="53">
        <f t="shared" si="427"/>
        <v>-1.1033209738675132E-3</v>
      </c>
      <c r="AC424" s="53">
        <f t="shared" si="428"/>
        <v>3.174860258815883E-5</v>
      </c>
      <c r="AD424" s="53">
        <f t="shared" si="456"/>
        <v>1.0290362286241933E-6</v>
      </c>
      <c r="AE424" s="53">
        <f t="shared" si="429"/>
        <v>-1.0705433350507302E-3</v>
      </c>
      <c r="AF424" s="19"/>
      <c r="AG424" s="46"/>
      <c r="AH424" s="19"/>
      <c r="AI424" s="55">
        <f t="shared" si="430"/>
        <v>68</v>
      </c>
      <c r="AJ424" s="27">
        <f t="shared" si="431"/>
        <v>47554.366593864914</v>
      </c>
      <c r="AK424" s="27">
        <f t="shared" si="431"/>
        <v>2377.7183296932458</v>
      </c>
      <c r="AL424" s="28">
        <f t="shared" si="432"/>
        <v>25</v>
      </c>
      <c r="AM424" s="27">
        <f t="shared" si="433"/>
        <v>2000000</v>
      </c>
      <c r="AN424" s="56">
        <f t="shared" si="433"/>
        <v>4.8920000000000003</v>
      </c>
      <c r="AO424" s="52">
        <f t="shared" si="434"/>
        <v>9784</v>
      </c>
      <c r="AP424" s="28"/>
      <c r="AQ424" s="9">
        <f t="shared" si="454"/>
        <v>717.61130537269912</v>
      </c>
      <c r="AR424" s="9">
        <f t="shared" si="435"/>
        <v>0</v>
      </c>
      <c r="AS424" s="30">
        <f t="shared" si="436"/>
        <v>4.4512730908848574E-8</v>
      </c>
      <c r="AT424" s="30">
        <f t="shared" si="437"/>
        <v>3.1942838933202514E-8</v>
      </c>
      <c r="AU424" s="30">
        <f t="shared" si="438"/>
        <v>0</v>
      </c>
      <c r="AV424" s="30">
        <f t="shared" si="439"/>
        <v>1.256989197564606E-8</v>
      </c>
      <c r="AW424" s="28"/>
      <c r="AX424" s="52">
        <f t="shared" si="440"/>
        <v>4.8198385028101238E-4</v>
      </c>
      <c r="AY424" s="52">
        <f t="shared" si="441"/>
        <v>1.2298382308972107E-4</v>
      </c>
      <c r="AZ424" s="19"/>
      <c r="BA424" s="19"/>
      <c r="BB424" s="53">
        <f t="shared" si="442"/>
        <v>5.5469548730054647E-6</v>
      </c>
      <c r="BC424" s="53">
        <f t="shared" si="443"/>
        <v>-2.7734774365027323E-7</v>
      </c>
      <c r="BD424" s="53">
        <f t="shared" si="443"/>
        <v>-2.9161122680798617E-9</v>
      </c>
      <c r="BE424" s="53">
        <f t="shared" si="444"/>
        <v>-6.3885677866405033E-2</v>
      </c>
      <c r="BF424" s="53">
        <f t="shared" si="445"/>
        <v>-6.3880411175387952E-2</v>
      </c>
      <c r="BG424" s="53">
        <f t="shared" si="446"/>
        <v>3.174860258815883E-5</v>
      </c>
      <c r="BH424" s="53">
        <f t="shared" si="457"/>
        <v>4.000162499099819E-5</v>
      </c>
      <c r="BI424" s="53">
        <f t="shared" si="447"/>
        <v>-6.3808660947808793E-2</v>
      </c>
    </row>
    <row r="425" spans="1:61" x14ac:dyDescent="0.2">
      <c r="A425" s="34"/>
      <c r="B425" s="89"/>
      <c r="C425" s="91"/>
      <c r="D425" s="19"/>
      <c r="E425" s="55">
        <f t="shared" si="418"/>
        <v>69</v>
      </c>
      <c r="F425" s="27">
        <f t="shared" si="458"/>
        <v>47554.366593864914</v>
      </c>
      <c r="G425" s="27">
        <f t="shared" si="459"/>
        <v>2377.7183296932458</v>
      </c>
      <c r="H425" s="28">
        <f t="shared" si="416"/>
        <v>25</v>
      </c>
      <c r="I425" s="27">
        <f t="shared" si="452"/>
        <v>2000000</v>
      </c>
      <c r="J425" s="56">
        <f t="shared" si="451"/>
        <v>4.3330000000000002</v>
      </c>
      <c r="K425" s="52">
        <f t="shared" si="419"/>
        <v>8666</v>
      </c>
      <c r="L425" s="28"/>
      <c r="M425" s="96">
        <f t="shared" si="453"/>
        <v>842.18445684985284</v>
      </c>
      <c r="N425" s="9">
        <v>0</v>
      </c>
      <c r="O425" s="30">
        <f t="shared" si="455"/>
        <v>1.1664449072319446E-10</v>
      </c>
      <c r="P425" s="30">
        <f t="shared" si="420"/>
        <v>9.8236177064241223E-11</v>
      </c>
      <c r="Q425" s="30">
        <f t="shared" si="421"/>
        <v>0</v>
      </c>
      <c r="R425" s="30">
        <f t="shared" si="422"/>
        <v>1.840831365895324E-11</v>
      </c>
      <c r="S425" s="28"/>
      <c r="T425" s="52">
        <f t="shared" si="423"/>
        <v>1.1412496972357347E-6</v>
      </c>
      <c r="U425" s="52">
        <f t="shared" si="417"/>
        <v>1.5952644616848877E-7</v>
      </c>
      <c r="V425" s="19"/>
      <c r="W425" s="19"/>
      <c r="X425" s="53">
        <f t="shared" si="424"/>
        <v>8.7539569611271316E-7</v>
      </c>
      <c r="Y425" s="53">
        <f t="shared" si="425"/>
        <v>-4.3769784805635659E-8</v>
      </c>
      <c r="Z425" s="53">
        <f t="shared" si="425"/>
        <v>-4.6020784147383102E-10</v>
      </c>
      <c r="AA425" s="53">
        <f t="shared" si="426"/>
        <v>-1.9647235412848245E-4</v>
      </c>
      <c r="AB425" s="53">
        <f t="shared" si="427"/>
        <v>-1.9564118842501683E-4</v>
      </c>
      <c r="AC425" s="53">
        <f t="shared" si="428"/>
        <v>5.5536193972439968E-6</v>
      </c>
      <c r="AD425" s="53">
        <f t="shared" si="456"/>
        <v>1.6196545975527385E-7</v>
      </c>
      <c r="AE425" s="53">
        <f t="shared" si="429"/>
        <v>-1.8992560356801758E-4</v>
      </c>
      <c r="AF425" s="19"/>
      <c r="AG425" s="46"/>
      <c r="AH425" s="19"/>
      <c r="AI425" s="55">
        <f t="shared" si="430"/>
        <v>69</v>
      </c>
      <c r="AJ425" s="27">
        <f t="shared" si="431"/>
        <v>47554.366593864914</v>
      </c>
      <c r="AK425" s="27">
        <f t="shared" si="431"/>
        <v>2377.7183296932458</v>
      </c>
      <c r="AL425" s="28">
        <f t="shared" si="432"/>
        <v>25</v>
      </c>
      <c r="AM425" s="27">
        <f t="shared" si="433"/>
        <v>2000000</v>
      </c>
      <c r="AN425" s="56">
        <f t="shared" si="433"/>
        <v>4.3330000000000002</v>
      </c>
      <c r="AO425" s="52">
        <f t="shared" si="434"/>
        <v>8666</v>
      </c>
      <c r="AP425" s="28"/>
      <c r="AQ425" s="9">
        <f t="shared" si="454"/>
        <v>731.5416316467464</v>
      </c>
      <c r="AR425" s="9">
        <f t="shared" si="435"/>
        <v>0</v>
      </c>
      <c r="AS425" s="30">
        <f t="shared" si="436"/>
        <v>1.256989197564606E-8</v>
      </c>
      <c r="AT425" s="30">
        <f t="shared" si="437"/>
        <v>9.1953992854874624E-9</v>
      </c>
      <c r="AU425" s="30">
        <f t="shared" si="438"/>
        <v>0</v>
      </c>
      <c r="AV425" s="30">
        <f t="shared" si="439"/>
        <v>3.374492690158598E-9</v>
      </c>
      <c r="AW425" s="28"/>
      <c r="AX425" s="52">
        <f t="shared" si="440"/>
        <v>1.2298382308972107E-4</v>
      </c>
      <c r="AY425" s="52">
        <f t="shared" si="441"/>
        <v>2.9243353652914409E-5</v>
      </c>
      <c r="AZ425" s="19"/>
      <c r="BA425" s="19"/>
      <c r="BB425" s="53">
        <f t="shared" si="442"/>
        <v>8.7539569611271316E-7</v>
      </c>
      <c r="BC425" s="53">
        <f t="shared" si="443"/>
        <v>-4.3769784805635659E-8</v>
      </c>
      <c r="BD425" s="53">
        <f t="shared" si="443"/>
        <v>-4.6020784147383102E-10</v>
      </c>
      <c r="BE425" s="53">
        <f t="shared" si="444"/>
        <v>-1.8390798570974923E-2</v>
      </c>
      <c r="BF425" s="53">
        <f t="shared" si="445"/>
        <v>-1.8389967405271459E-2</v>
      </c>
      <c r="BG425" s="53">
        <f t="shared" si="446"/>
        <v>5.5536193972439968E-6</v>
      </c>
      <c r="BH425" s="53">
        <f t="shared" si="457"/>
        <v>1.0164769656749499E-5</v>
      </c>
      <c r="BI425" s="53">
        <f t="shared" si="447"/>
        <v>-1.8374249016217467E-2</v>
      </c>
    </row>
    <row r="426" spans="1:61" x14ac:dyDescent="0.2">
      <c r="A426" s="34"/>
      <c r="B426" s="89"/>
      <c r="C426" s="91"/>
      <c r="D426" s="19"/>
      <c r="E426" s="55">
        <f t="shared" si="418"/>
        <v>70</v>
      </c>
      <c r="F426" s="27">
        <f t="shared" si="458"/>
        <v>47554.366593864914</v>
      </c>
      <c r="G426" s="27">
        <f t="shared" si="459"/>
        <v>2377.7183296932458</v>
      </c>
      <c r="H426" s="28">
        <f t="shared" si="416"/>
        <v>25</v>
      </c>
      <c r="I426" s="27">
        <f t="shared" si="452"/>
        <v>2000000</v>
      </c>
      <c r="J426" s="56">
        <f t="shared" si="451"/>
        <v>3.734</v>
      </c>
      <c r="K426" s="52">
        <f t="shared" si="419"/>
        <v>7468</v>
      </c>
      <c r="L426" s="28"/>
      <c r="M426" s="96">
        <f t="shared" si="453"/>
        <v>858.66622592833551</v>
      </c>
      <c r="N426" s="9">
        <v>0</v>
      </c>
      <c r="O426" s="30">
        <f t="shared" si="455"/>
        <v>1.840831365895324E-11</v>
      </c>
      <c r="P426" s="30">
        <f t="shared" si="420"/>
        <v>1.5806597215238407E-11</v>
      </c>
      <c r="Q426" s="30">
        <f t="shared" si="421"/>
        <v>0</v>
      </c>
      <c r="R426" s="30">
        <f t="shared" si="422"/>
        <v>2.6017164437148328E-12</v>
      </c>
      <c r="S426" s="28"/>
      <c r="T426" s="52">
        <f t="shared" si="423"/>
        <v>1.5952644616848877E-7</v>
      </c>
      <c r="U426" s="52">
        <f t="shared" si="417"/>
        <v>1.9429618401662372E-8</v>
      </c>
      <c r="V426" s="19"/>
      <c r="W426" s="19"/>
      <c r="X426" s="53">
        <f t="shared" si="424"/>
        <v>1.2372297753770167E-7</v>
      </c>
      <c r="Y426" s="53">
        <f t="shared" si="425"/>
        <v>-6.1861488768850841E-9</v>
      </c>
      <c r="Z426" s="53">
        <f t="shared" si="425"/>
        <v>-6.5042911092870821E-11</v>
      </c>
      <c r="AA426" s="53">
        <f t="shared" si="426"/>
        <v>-3.1613194430476815E-5</v>
      </c>
      <c r="AB426" s="53">
        <f t="shared" si="427"/>
        <v>-3.1495722644727094E-5</v>
      </c>
      <c r="AC426" s="53">
        <f t="shared" si="428"/>
        <v>8.7336787020214049E-7</v>
      </c>
      <c r="AD426" s="53">
        <f t="shared" si="456"/>
        <v>2.2745823656958873E-8</v>
      </c>
      <c r="AE426" s="53">
        <f t="shared" si="429"/>
        <v>-3.0599608950867998E-5</v>
      </c>
      <c r="AF426" s="19"/>
      <c r="AG426" s="46"/>
      <c r="AH426" s="19"/>
      <c r="AI426" s="55">
        <f t="shared" si="430"/>
        <v>70</v>
      </c>
      <c r="AJ426" s="27">
        <f t="shared" si="431"/>
        <v>47554.366593864914</v>
      </c>
      <c r="AK426" s="27">
        <f t="shared" si="431"/>
        <v>2377.7183296932458</v>
      </c>
      <c r="AL426" s="28">
        <f t="shared" si="432"/>
        <v>25</v>
      </c>
      <c r="AM426" s="27">
        <f t="shared" si="433"/>
        <v>2000000</v>
      </c>
      <c r="AN426" s="56">
        <f t="shared" si="433"/>
        <v>3.734</v>
      </c>
      <c r="AO426" s="52">
        <f t="shared" si="434"/>
        <v>7468</v>
      </c>
      <c r="AP426" s="28"/>
      <c r="AQ426" s="9">
        <f t="shared" si="454"/>
        <v>745.85809183077436</v>
      </c>
      <c r="AR426" s="9">
        <f t="shared" si="435"/>
        <v>0</v>
      </c>
      <c r="AS426" s="30">
        <f t="shared" si="436"/>
        <v>3.374492690158598E-9</v>
      </c>
      <c r="AT426" s="30">
        <f t="shared" si="437"/>
        <v>2.5168926787785883E-9</v>
      </c>
      <c r="AU426" s="30">
        <f t="shared" si="438"/>
        <v>0</v>
      </c>
      <c r="AV426" s="30">
        <f t="shared" si="439"/>
        <v>8.5760001138000967E-10</v>
      </c>
      <c r="AW426" s="28"/>
      <c r="AX426" s="52">
        <f t="shared" si="440"/>
        <v>2.9243353652914409E-5</v>
      </c>
      <c r="AY426" s="52">
        <f t="shared" si="441"/>
        <v>6.404556884985912E-6</v>
      </c>
      <c r="AZ426" s="19"/>
      <c r="BA426" s="19"/>
      <c r="BB426" s="53">
        <f t="shared" si="442"/>
        <v>1.2372297753770167E-7</v>
      </c>
      <c r="BC426" s="53">
        <f t="shared" si="443"/>
        <v>-6.1861488768850841E-9</v>
      </c>
      <c r="BD426" s="53">
        <f t="shared" si="443"/>
        <v>-6.5042911092870821E-11</v>
      </c>
      <c r="BE426" s="53">
        <f t="shared" si="444"/>
        <v>-5.0337853575571764E-3</v>
      </c>
      <c r="BF426" s="53">
        <f t="shared" si="445"/>
        <v>-5.033667885771427E-3</v>
      </c>
      <c r="BG426" s="53">
        <f t="shared" si="446"/>
        <v>8.7336787020214049E-7</v>
      </c>
      <c r="BH426" s="53">
        <f t="shared" si="457"/>
        <v>2.4104155908668783E-6</v>
      </c>
      <c r="BI426" s="53">
        <f t="shared" si="447"/>
        <v>-5.0303841023103578E-3</v>
      </c>
    </row>
    <row r="427" spans="1:61" x14ac:dyDescent="0.2">
      <c r="A427" s="34"/>
      <c r="B427" s="89"/>
      <c r="C427" s="91"/>
      <c r="D427" s="19"/>
      <c r="E427" s="55">
        <f t="shared" si="418"/>
        <v>71</v>
      </c>
      <c r="F427" s="27">
        <f t="shared" si="458"/>
        <v>47554.366593864914</v>
      </c>
      <c r="G427" s="27">
        <f t="shared" si="459"/>
        <v>2377.7183296932458</v>
      </c>
      <c r="H427" s="28">
        <f t="shared" si="416"/>
        <v>25</v>
      </c>
      <c r="I427" s="27">
        <f t="shared" si="452"/>
        <v>2000000</v>
      </c>
      <c r="J427" s="56">
        <f t="shared" si="451"/>
        <v>3.0939999999999999</v>
      </c>
      <c r="K427" s="52">
        <f t="shared" si="419"/>
        <v>6188</v>
      </c>
      <c r="L427" s="28"/>
      <c r="M427" s="96">
        <f t="shared" si="453"/>
        <v>875.91384630607388</v>
      </c>
      <c r="N427" s="9">
        <v>0</v>
      </c>
      <c r="O427" s="30">
        <f t="shared" si="455"/>
        <v>2.6017164437148328E-12</v>
      </c>
      <c r="P427" s="30">
        <f t="shared" si="420"/>
        <v>2.2788794572120191E-12</v>
      </c>
      <c r="Q427" s="30">
        <f t="shared" si="421"/>
        <v>0</v>
      </c>
      <c r="R427" s="30">
        <f t="shared" si="422"/>
        <v>3.2283698650281372E-13</v>
      </c>
      <c r="S427" s="28"/>
      <c r="T427" s="52">
        <f t="shared" si="423"/>
        <v>1.9429618401662372E-8</v>
      </c>
      <c r="U427" s="52">
        <f t="shared" si="417"/>
        <v>1.9977152724794113E-9</v>
      </c>
      <c r="V427" s="19"/>
      <c r="W427" s="19"/>
      <c r="X427" s="53">
        <f t="shared" si="424"/>
        <v>1.5352308406213423E-8</v>
      </c>
      <c r="Y427" s="53">
        <f t="shared" si="425"/>
        <v>-7.676154203106712E-10</v>
      </c>
      <c r="Z427" s="53">
        <f t="shared" si="425"/>
        <v>-8.0709246625703438E-12</v>
      </c>
      <c r="AA427" s="53">
        <f t="shared" si="426"/>
        <v>-4.5577589144240379E-6</v>
      </c>
      <c r="AB427" s="53">
        <f t="shared" si="427"/>
        <v>-4.5431822923627975E-6</v>
      </c>
      <c r="AC427" s="53">
        <f t="shared" si="428"/>
        <v>1.2137386505135539E-7</v>
      </c>
      <c r="AD427" s="53">
        <f t="shared" si="456"/>
        <v>2.7924434557813537E-9</v>
      </c>
      <c r="AE427" s="53">
        <f t="shared" si="429"/>
        <v>-4.4190159838556604E-6</v>
      </c>
      <c r="AF427" s="19"/>
      <c r="AG427" s="46"/>
      <c r="AH427" s="19"/>
      <c r="AI427" s="55">
        <f t="shared" si="430"/>
        <v>71</v>
      </c>
      <c r="AJ427" s="27">
        <f t="shared" si="431"/>
        <v>47554.366593864914</v>
      </c>
      <c r="AK427" s="27">
        <f t="shared" si="431"/>
        <v>2377.7183296932458</v>
      </c>
      <c r="AL427" s="28">
        <f t="shared" si="432"/>
        <v>25</v>
      </c>
      <c r="AM427" s="27">
        <f t="shared" si="433"/>
        <v>2000000</v>
      </c>
      <c r="AN427" s="56">
        <f t="shared" si="433"/>
        <v>3.0939999999999999</v>
      </c>
      <c r="AO427" s="52">
        <f t="shared" si="434"/>
        <v>6188</v>
      </c>
      <c r="AP427" s="28"/>
      <c r="AQ427" s="9">
        <f t="shared" si="454"/>
        <v>760.83978883376699</v>
      </c>
      <c r="AR427" s="9">
        <f t="shared" si="435"/>
        <v>0</v>
      </c>
      <c r="AS427" s="30">
        <f t="shared" si="436"/>
        <v>8.5760001138000967E-10</v>
      </c>
      <c r="AT427" s="30">
        <f t="shared" si="437"/>
        <v>6.524962115622027E-10</v>
      </c>
      <c r="AU427" s="30">
        <f t="shared" si="438"/>
        <v>0</v>
      </c>
      <c r="AV427" s="30">
        <f t="shared" si="439"/>
        <v>2.0510379981780697E-10</v>
      </c>
      <c r="AW427" s="28"/>
      <c r="AX427" s="52">
        <f t="shared" si="440"/>
        <v>6.404556884985912E-6</v>
      </c>
      <c r="AY427" s="52">
        <f t="shared" si="441"/>
        <v>1.2691823132725896E-6</v>
      </c>
      <c r="AZ427" s="19"/>
      <c r="BA427" s="19"/>
      <c r="BB427" s="53">
        <f t="shared" si="442"/>
        <v>1.5352308406213423E-8</v>
      </c>
      <c r="BC427" s="53">
        <f t="shared" si="443"/>
        <v>-7.676154203106712E-10</v>
      </c>
      <c r="BD427" s="53">
        <f t="shared" si="443"/>
        <v>-8.0709246625703438E-12</v>
      </c>
      <c r="BE427" s="53">
        <f t="shared" si="444"/>
        <v>-1.3049924231244053E-3</v>
      </c>
      <c r="BF427" s="53">
        <f t="shared" si="445"/>
        <v>-1.304977846502344E-3</v>
      </c>
      <c r="BG427" s="53">
        <f t="shared" si="446"/>
        <v>1.2137386505135539E-7</v>
      </c>
      <c r="BH427" s="53">
        <f t="shared" si="457"/>
        <v>5.2698670529882904E-7</v>
      </c>
      <c r="BI427" s="53">
        <f t="shared" si="447"/>
        <v>-1.3043294859319938E-3</v>
      </c>
    </row>
    <row r="428" spans="1:61" x14ac:dyDescent="0.2">
      <c r="A428" s="34"/>
      <c r="B428" s="89"/>
      <c r="C428" s="91"/>
      <c r="D428" s="19"/>
      <c r="E428" s="55">
        <f t="shared" si="418"/>
        <v>72</v>
      </c>
      <c r="F428" s="27">
        <f t="shared" si="458"/>
        <v>47554.366593864914</v>
      </c>
      <c r="G428" s="27">
        <f t="shared" si="459"/>
        <v>2377.7183296932458</v>
      </c>
      <c r="H428" s="28">
        <f t="shared" si="416"/>
        <v>25</v>
      </c>
      <c r="I428" s="27">
        <f t="shared" si="452"/>
        <v>2000000</v>
      </c>
      <c r="J428" s="56">
        <f t="shared" si="451"/>
        <v>2.4089999999999998</v>
      </c>
      <c r="K428" s="52">
        <f t="shared" si="419"/>
        <v>4818</v>
      </c>
      <c r="L428" s="28"/>
      <c r="M428" s="96">
        <f t="shared" si="453"/>
        <v>894.53885848838627</v>
      </c>
      <c r="N428" s="9">
        <v>0</v>
      </c>
      <c r="O428" s="30">
        <f t="shared" si="455"/>
        <v>3.2283698650281372E-13</v>
      </c>
      <c r="P428" s="30">
        <f t="shared" si="420"/>
        <v>2.8879022938405755E-13</v>
      </c>
      <c r="Q428" s="30">
        <f t="shared" si="421"/>
        <v>0</v>
      </c>
      <c r="R428" s="30">
        <f t="shared" si="422"/>
        <v>3.4046757118756169E-14</v>
      </c>
      <c r="S428" s="28"/>
      <c r="T428" s="52">
        <f t="shared" si="423"/>
        <v>1.9977152724794113E-9</v>
      </c>
      <c r="U428" s="52">
        <f t="shared" si="417"/>
        <v>1.6403727579816722E-10</v>
      </c>
      <c r="V428" s="19"/>
      <c r="W428" s="19"/>
      <c r="X428" s="53">
        <f t="shared" si="424"/>
        <v>1.6190719693576109E-9</v>
      </c>
      <c r="Y428" s="53">
        <f t="shared" si="425"/>
        <v>-8.0953598467880546E-11</v>
      </c>
      <c r="Z428" s="53">
        <f t="shared" si="425"/>
        <v>-8.5116892796890418E-13</v>
      </c>
      <c r="AA428" s="53">
        <f t="shared" si="426"/>
        <v>-5.7758045876811513E-7</v>
      </c>
      <c r="AB428" s="53">
        <f t="shared" si="427"/>
        <v>-5.7604319156615338E-7</v>
      </c>
      <c r="AC428" s="53">
        <f t="shared" si="428"/>
        <v>1.4543992752736828E-8</v>
      </c>
      <c r="AD428" s="53">
        <f t="shared" si="456"/>
        <v>2.9027827156798692E-10</v>
      </c>
      <c r="AE428" s="53">
        <f t="shared" si="429"/>
        <v>-5.6120892054184855E-7</v>
      </c>
      <c r="AF428" s="19"/>
      <c r="AG428" s="46"/>
      <c r="AH428" s="19"/>
      <c r="AI428" s="55">
        <f t="shared" si="430"/>
        <v>72</v>
      </c>
      <c r="AJ428" s="27">
        <f t="shared" si="431"/>
        <v>47554.366593864914</v>
      </c>
      <c r="AK428" s="27">
        <f t="shared" si="431"/>
        <v>2377.7183296932458</v>
      </c>
      <c r="AL428" s="28">
        <f t="shared" si="432"/>
        <v>25</v>
      </c>
      <c r="AM428" s="27">
        <f t="shared" si="433"/>
        <v>2000000</v>
      </c>
      <c r="AN428" s="56">
        <f t="shared" si="433"/>
        <v>2.4089999999999998</v>
      </c>
      <c r="AO428" s="52">
        <f t="shared" si="434"/>
        <v>4818</v>
      </c>
      <c r="AP428" s="28"/>
      <c r="AQ428" s="9">
        <f t="shared" si="454"/>
        <v>777.01792141561589</v>
      </c>
      <c r="AR428" s="9">
        <f t="shared" si="435"/>
        <v>0</v>
      </c>
      <c r="AS428" s="30">
        <f t="shared" si="436"/>
        <v>2.0510379981780697E-10</v>
      </c>
      <c r="AT428" s="30">
        <f t="shared" si="437"/>
        <v>1.5936932820887695E-10</v>
      </c>
      <c r="AU428" s="30">
        <f t="shared" si="438"/>
        <v>0</v>
      </c>
      <c r="AV428" s="30">
        <f t="shared" si="439"/>
        <v>4.5734471608930025E-11</v>
      </c>
      <c r="AW428" s="28"/>
      <c r="AX428" s="52">
        <f t="shared" si="440"/>
        <v>1.2691823132725896E-6</v>
      </c>
      <c r="AY428" s="52">
        <f t="shared" si="441"/>
        <v>2.2034868421182486E-7</v>
      </c>
      <c r="AZ428" s="19"/>
      <c r="BA428" s="19"/>
      <c r="BB428" s="53">
        <f t="shared" si="442"/>
        <v>1.6190719693576109E-9</v>
      </c>
      <c r="BC428" s="53">
        <f t="shared" si="443"/>
        <v>-8.0953598467880546E-11</v>
      </c>
      <c r="BD428" s="53">
        <f t="shared" si="443"/>
        <v>-8.5116892796890418E-13</v>
      </c>
      <c r="BE428" s="53">
        <f t="shared" si="444"/>
        <v>-3.1873865641775392E-4</v>
      </c>
      <c r="BF428" s="53">
        <f t="shared" si="445"/>
        <v>-3.1873711915055198E-4</v>
      </c>
      <c r="BG428" s="53">
        <f t="shared" si="446"/>
        <v>1.4543992752736828E-8</v>
      </c>
      <c r="BH428" s="53">
        <f t="shared" si="457"/>
        <v>1.0432123446625799E-7</v>
      </c>
      <c r="BI428" s="53">
        <f t="shared" si="447"/>
        <v>-3.1861825392333294E-4</v>
      </c>
    </row>
    <row r="429" spans="1:61" x14ac:dyDescent="0.2">
      <c r="A429" s="34"/>
      <c r="B429" s="89"/>
      <c r="C429" s="91"/>
      <c r="D429" s="19"/>
      <c r="E429" s="55">
        <f t="shared" si="418"/>
        <v>73</v>
      </c>
      <c r="F429" s="27">
        <f t="shared" si="458"/>
        <v>47554.366593864914</v>
      </c>
      <c r="G429" s="27">
        <f t="shared" si="459"/>
        <v>2377.7183296932458</v>
      </c>
      <c r="H429" s="28">
        <f t="shared" si="416"/>
        <v>25</v>
      </c>
      <c r="I429" s="27">
        <f t="shared" si="452"/>
        <v>2000000</v>
      </c>
      <c r="J429" s="56">
        <f t="shared" si="451"/>
        <v>1.6739999999999999</v>
      </c>
      <c r="K429" s="52">
        <f t="shared" si="419"/>
        <v>3348</v>
      </c>
      <c r="L429" s="28"/>
      <c r="M429" s="96">
        <f t="shared" si="453"/>
        <v>915.9186542798476</v>
      </c>
      <c r="N429" s="9">
        <v>0</v>
      </c>
      <c r="O429" s="30">
        <f t="shared" si="455"/>
        <v>3.4046757118756169E-14</v>
      </c>
      <c r="P429" s="30">
        <f t="shared" si="420"/>
        <v>3.1184059962803972E-14</v>
      </c>
      <c r="Q429" s="30">
        <f t="shared" si="421"/>
        <v>0</v>
      </c>
      <c r="R429" s="30">
        <f t="shared" si="422"/>
        <v>2.8626971559521972E-15</v>
      </c>
      <c r="S429" s="28"/>
      <c r="T429" s="52">
        <f t="shared" si="423"/>
        <v>1.6403727579816722E-10</v>
      </c>
      <c r="U429" s="52">
        <f t="shared" si="417"/>
        <v>9.584310078127956E-12</v>
      </c>
      <c r="V429" s="19"/>
      <c r="W429" s="19"/>
      <c r="X429" s="53">
        <f t="shared" si="424"/>
        <v>1.3613375000136527E-10</v>
      </c>
      <c r="Y429" s="53">
        <f t="shared" si="425"/>
        <v>-6.8066875000682635E-12</v>
      </c>
      <c r="Z429" s="53">
        <f t="shared" si="425"/>
        <v>-7.156742889880493E-14</v>
      </c>
      <c r="AA429" s="53">
        <f t="shared" si="426"/>
        <v>-6.2368119925607947E-8</v>
      </c>
      <c r="AB429" s="53">
        <f t="shared" si="427"/>
        <v>-6.2238864430535546E-8</v>
      </c>
      <c r="AC429" s="53">
        <f t="shared" si="428"/>
        <v>1.4414400581369607E-9</v>
      </c>
      <c r="AD429" s="53">
        <f t="shared" si="456"/>
        <v>2.4084077943246218E-11</v>
      </c>
      <c r="AE429" s="53">
        <f t="shared" si="429"/>
        <v>-6.0773340294455334E-8</v>
      </c>
      <c r="AF429" s="19"/>
      <c r="AG429" s="46"/>
      <c r="AH429" s="19"/>
      <c r="AI429" s="55">
        <f t="shared" si="430"/>
        <v>73</v>
      </c>
      <c r="AJ429" s="27">
        <f t="shared" si="431"/>
        <v>47554.366593864914</v>
      </c>
      <c r="AK429" s="27">
        <f t="shared" si="431"/>
        <v>2377.7183296932458</v>
      </c>
      <c r="AL429" s="28">
        <f t="shared" si="432"/>
        <v>25</v>
      </c>
      <c r="AM429" s="27">
        <f t="shared" si="433"/>
        <v>2000000</v>
      </c>
      <c r="AN429" s="56">
        <f t="shared" si="433"/>
        <v>1.6739999999999999</v>
      </c>
      <c r="AO429" s="52">
        <f t="shared" si="434"/>
        <v>3348</v>
      </c>
      <c r="AP429" s="28"/>
      <c r="AQ429" s="9">
        <f t="shared" si="454"/>
        <v>795.58892515517823</v>
      </c>
      <c r="AR429" s="9">
        <f t="shared" si="435"/>
        <v>0</v>
      </c>
      <c r="AS429" s="30">
        <f t="shared" si="436"/>
        <v>4.5734471608930025E-11</v>
      </c>
      <c r="AT429" s="30">
        <f t="shared" si="437"/>
        <v>3.6385839109888655E-11</v>
      </c>
      <c r="AU429" s="30">
        <f t="shared" si="438"/>
        <v>0</v>
      </c>
      <c r="AV429" s="30">
        <f t="shared" si="439"/>
        <v>9.3486324990413697E-12</v>
      </c>
      <c r="AW429" s="28"/>
      <c r="AX429" s="52">
        <f t="shared" si="440"/>
        <v>2.2034868421182486E-7</v>
      </c>
      <c r="AY429" s="52">
        <f t="shared" si="441"/>
        <v>3.1299221606790503E-8</v>
      </c>
      <c r="AZ429" s="19"/>
      <c r="BA429" s="19"/>
      <c r="BB429" s="53">
        <f t="shared" si="442"/>
        <v>1.3613375000136527E-10</v>
      </c>
      <c r="BC429" s="53">
        <f t="shared" si="443"/>
        <v>-6.8066875000682635E-12</v>
      </c>
      <c r="BD429" s="53">
        <f t="shared" si="443"/>
        <v>-7.156742889880493E-14</v>
      </c>
      <c r="BE429" s="53">
        <f t="shared" si="444"/>
        <v>-7.2771678219777307E-5</v>
      </c>
      <c r="BF429" s="53">
        <f t="shared" si="445"/>
        <v>-7.2771548964282234E-5</v>
      </c>
      <c r="BG429" s="53">
        <f t="shared" si="446"/>
        <v>1.4414400581369607E-9</v>
      </c>
      <c r="BH429" s="53">
        <f t="shared" si="457"/>
        <v>1.810039229404349E-8</v>
      </c>
      <c r="BI429" s="53">
        <f t="shared" si="447"/>
        <v>-7.2752007131930054E-5</v>
      </c>
    </row>
    <row r="430" spans="1:61" x14ac:dyDescent="0.2">
      <c r="A430" s="34"/>
      <c r="B430" s="89"/>
      <c r="C430" s="91"/>
      <c r="D430" s="19"/>
      <c r="E430" s="55">
        <f t="shared" si="418"/>
        <v>74</v>
      </c>
      <c r="F430" s="27">
        <f t="shared" si="458"/>
        <v>47554.366593864914</v>
      </c>
      <c r="G430" s="27">
        <f t="shared" si="459"/>
        <v>2377.7183296932458</v>
      </c>
      <c r="H430" s="28">
        <f t="shared" ref="H430:H431" si="460">$B$31</f>
        <v>25</v>
      </c>
      <c r="I430" s="27">
        <f t="shared" si="452"/>
        <v>2000000</v>
      </c>
      <c r="J430" s="56">
        <f t="shared" si="451"/>
        <v>0.80400000000000005</v>
      </c>
      <c r="K430" s="52">
        <f t="shared" si="419"/>
        <v>1608</v>
      </c>
      <c r="L430" s="28"/>
      <c r="M430" s="96">
        <f t="shared" si="453"/>
        <v>944.1854090941805</v>
      </c>
      <c r="N430" s="9">
        <v>0</v>
      </c>
      <c r="O430" s="30">
        <f t="shared" si="455"/>
        <v>2.8626971559521972E-15</v>
      </c>
      <c r="P430" s="30">
        <f t="shared" si="420"/>
        <v>2.7029168853054721E-15</v>
      </c>
      <c r="Q430" s="30">
        <f t="shared" si="421"/>
        <v>0</v>
      </c>
      <c r="R430" s="30">
        <f t="shared" si="422"/>
        <v>1.5978027064672509E-16</v>
      </c>
      <c r="S430" s="28"/>
      <c r="T430" s="52">
        <f t="shared" si="423"/>
        <v>9.584310078127956E-12</v>
      </c>
      <c r="U430" s="52">
        <f t="shared" si="417"/>
        <v>2.5692667519993395E-13</v>
      </c>
      <c r="V430" s="19"/>
      <c r="W430" s="19"/>
      <c r="X430" s="53">
        <f t="shared" si="424"/>
        <v>7.5982495648013187E-12</v>
      </c>
      <c r="Y430" s="53">
        <f t="shared" si="425"/>
        <v>-3.7991247824006591E-13</v>
      </c>
      <c r="Z430" s="53">
        <f t="shared" si="425"/>
        <v>-3.9945067661681272E-15</v>
      </c>
      <c r="AA430" s="53">
        <f t="shared" si="426"/>
        <v>-5.4058337706109442E-9</v>
      </c>
      <c r="AB430" s="53">
        <f t="shared" si="427"/>
        <v>-5.3986194280311495E-9</v>
      </c>
      <c r="AC430" s="53">
        <f t="shared" si="428"/>
        <v>1.0938532580682452E-10</v>
      </c>
      <c r="AD430" s="53">
        <f t="shared" si="456"/>
        <v>1.3794323683410673E-12</v>
      </c>
      <c r="AE430" s="53">
        <f t="shared" si="429"/>
        <v>-5.2878546698559833E-9</v>
      </c>
      <c r="AF430" s="19"/>
      <c r="AG430" s="46"/>
      <c r="AH430" s="19"/>
      <c r="AI430" s="55">
        <f t="shared" si="430"/>
        <v>74</v>
      </c>
      <c r="AJ430" s="27">
        <f t="shared" si="431"/>
        <v>47554.366593864914</v>
      </c>
      <c r="AK430" s="27">
        <f t="shared" si="431"/>
        <v>2377.7183296932458</v>
      </c>
      <c r="AL430" s="28">
        <f t="shared" si="432"/>
        <v>25</v>
      </c>
      <c r="AM430" s="27">
        <f t="shared" si="433"/>
        <v>2000000</v>
      </c>
      <c r="AN430" s="56">
        <f t="shared" si="433"/>
        <v>0.80400000000000005</v>
      </c>
      <c r="AO430" s="52">
        <f t="shared" si="434"/>
        <v>1608</v>
      </c>
      <c r="AP430" s="28"/>
      <c r="AQ430" s="9">
        <f t="shared" si="454"/>
        <v>820.14210678902327</v>
      </c>
      <c r="AR430" s="9">
        <f t="shared" si="435"/>
        <v>0</v>
      </c>
      <c r="AS430" s="30">
        <f t="shared" si="436"/>
        <v>9.3486324990413697E-12</v>
      </c>
      <c r="AT430" s="30">
        <f t="shared" si="437"/>
        <v>7.6672071533601203E-12</v>
      </c>
      <c r="AU430" s="30">
        <f t="shared" si="438"/>
        <v>0</v>
      </c>
      <c r="AV430" s="30">
        <f t="shared" si="439"/>
        <v>1.6814253456812494E-12</v>
      </c>
      <c r="AW430" s="28"/>
      <c r="AX430" s="52">
        <f t="shared" si="440"/>
        <v>3.1299221606790503E-8</v>
      </c>
      <c r="AY430" s="52">
        <f t="shared" si="441"/>
        <v>2.7037319558554489E-9</v>
      </c>
      <c r="AZ430" s="19"/>
      <c r="BA430" s="19"/>
      <c r="BB430" s="53">
        <f t="shared" si="442"/>
        <v>7.5982495648013187E-12</v>
      </c>
      <c r="BC430" s="53">
        <f t="shared" si="443"/>
        <v>-3.7991247824006591E-13</v>
      </c>
      <c r="BD430" s="53">
        <f t="shared" si="443"/>
        <v>-3.9945067661681272E-15</v>
      </c>
      <c r="BE430" s="53">
        <f t="shared" si="444"/>
        <v>-1.5334414306720241E-5</v>
      </c>
      <c r="BF430" s="53">
        <f t="shared" si="445"/>
        <v>-1.533440709237766E-5</v>
      </c>
      <c r="BG430" s="53">
        <f t="shared" si="446"/>
        <v>1.0938532580682452E-10</v>
      </c>
      <c r="BH430" s="53">
        <f t="shared" si="457"/>
        <v>2.5701376796665304E-9</v>
      </c>
      <c r="BI430" s="53">
        <f t="shared" si="447"/>
        <v>-1.5331727569372188E-5</v>
      </c>
    </row>
    <row r="431" spans="1:61" x14ac:dyDescent="0.2">
      <c r="A431" s="34"/>
      <c r="B431" s="89"/>
      <c r="C431" s="91"/>
      <c r="D431" s="19"/>
      <c r="E431" s="55">
        <f t="shared" si="418"/>
        <v>75</v>
      </c>
      <c r="F431" s="27">
        <f t="shared" si="458"/>
        <v>47554.366593864914</v>
      </c>
      <c r="G431" s="27">
        <f t="shared" si="459"/>
        <v>2377.7183296932458</v>
      </c>
      <c r="H431" s="28">
        <f t="shared" si="460"/>
        <v>25</v>
      </c>
      <c r="I431" s="27">
        <f t="shared" si="452"/>
        <v>2000000</v>
      </c>
      <c r="J431" s="56">
        <f t="shared" si="451"/>
        <v>0</v>
      </c>
      <c r="K431" s="52">
        <f t="shared" si="419"/>
        <v>0</v>
      </c>
      <c r="L431" s="28"/>
      <c r="M431" s="96">
        <f t="shared" si="453"/>
        <v>1000</v>
      </c>
      <c r="N431" s="9">
        <v>0</v>
      </c>
      <c r="O431" s="30">
        <f t="shared" si="455"/>
        <v>1.5978027064672509E-16</v>
      </c>
      <c r="P431" s="30">
        <f t="shared" si="420"/>
        <v>1.5978027064672511E-16</v>
      </c>
      <c r="Q431" s="30">
        <f t="shared" si="421"/>
        <v>-2.4651903288156619E-32</v>
      </c>
      <c r="R431" s="30">
        <f t="shared" si="422"/>
        <v>0</v>
      </c>
      <c r="S431" s="28"/>
      <c r="T431" s="52">
        <f t="shared" si="423"/>
        <v>2.5692667519993395E-13</v>
      </c>
      <c r="U431" s="52">
        <f t="shared" si="417"/>
        <v>0</v>
      </c>
      <c r="V431" s="19"/>
      <c r="W431" s="19"/>
      <c r="X431" s="53">
        <f t="shared" si="424"/>
        <v>0</v>
      </c>
      <c r="Y431" s="53">
        <f t="shared" si="425"/>
        <v>0</v>
      </c>
      <c r="Z431" s="53">
        <f t="shared" si="425"/>
        <v>0</v>
      </c>
      <c r="AA431" s="53">
        <f t="shared" si="426"/>
        <v>-3.1956054129345023E-10</v>
      </c>
      <c r="AB431" s="53">
        <f t="shared" si="427"/>
        <v>-3.1956054129345023E-10</v>
      </c>
      <c r="AC431" s="53">
        <f t="shared" si="428"/>
        <v>4.6032170267711332E-12</v>
      </c>
      <c r="AD431" s="53">
        <f t="shared" si="456"/>
        <v>2.1092686681289154E-14</v>
      </c>
      <c r="AE431" s="53">
        <f t="shared" si="429"/>
        <v>-3.149362315799978E-10</v>
      </c>
      <c r="AF431" s="19"/>
      <c r="AG431" s="46"/>
      <c r="AH431" s="19"/>
      <c r="AI431" s="55">
        <f t="shared" si="430"/>
        <v>75</v>
      </c>
      <c r="AJ431" s="27">
        <f t="shared" si="431"/>
        <v>47554.366593864914</v>
      </c>
      <c r="AK431" s="27">
        <f t="shared" si="431"/>
        <v>2377.7183296932458</v>
      </c>
      <c r="AL431" s="28">
        <f t="shared" si="432"/>
        <v>25</v>
      </c>
      <c r="AM431" s="27">
        <f t="shared" si="433"/>
        <v>2000000</v>
      </c>
      <c r="AN431" s="56">
        <f t="shared" si="433"/>
        <v>0</v>
      </c>
      <c r="AO431" s="52">
        <f t="shared" si="434"/>
        <v>0</v>
      </c>
      <c r="AP431" s="28"/>
      <c r="AQ431" s="9">
        <f t="shared" si="454"/>
        <v>868.6239999999998</v>
      </c>
      <c r="AR431" s="9">
        <f t="shared" si="435"/>
        <v>0</v>
      </c>
      <c r="AS431" s="30">
        <f t="shared" si="436"/>
        <v>1.6814253456812494E-12</v>
      </c>
      <c r="AT431" s="30">
        <f t="shared" si="437"/>
        <v>1.4605264094670292E-12</v>
      </c>
      <c r="AU431" s="30">
        <f t="shared" si="438"/>
        <v>0</v>
      </c>
      <c r="AV431" s="30">
        <f t="shared" si="439"/>
        <v>2.2089893621422023E-13</v>
      </c>
      <c r="AW431" s="28"/>
      <c r="AX431" s="52">
        <f t="shared" si="440"/>
        <v>2.7037319558554489E-9</v>
      </c>
      <c r="AY431" s="52">
        <f t="shared" si="441"/>
        <v>0</v>
      </c>
      <c r="AZ431" s="19"/>
      <c r="BA431" s="19"/>
      <c r="BB431" s="53">
        <f t="shared" si="442"/>
        <v>0</v>
      </c>
      <c r="BC431" s="53">
        <f t="shared" si="443"/>
        <v>0</v>
      </c>
      <c r="BD431" s="53">
        <f t="shared" si="443"/>
        <v>0</v>
      </c>
      <c r="BE431" s="53">
        <f t="shared" si="444"/>
        <v>-2.9210528189340584E-6</v>
      </c>
      <c r="BF431" s="53">
        <f t="shared" si="445"/>
        <v>-2.9210528189340584E-6</v>
      </c>
      <c r="BG431" s="53">
        <f t="shared" si="446"/>
        <v>4.6032170267711332E-12</v>
      </c>
      <c r="BH431" s="53">
        <f t="shared" si="457"/>
        <v>2.219659401682195E-10</v>
      </c>
      <c r="BI431" s="53">
        <f t="shared" si="447"/>
        <v>-2.9208262497768633E-6</v>
      </c>
    </row>
    <row r="432" spans="1:61" x14ac:dyDescent="0.2">
      <c r="A432" s="34"/>
      <c r="B432" s="89"/>
      <c r="C432" s="91"/>
      <c r="D432" s="19"/>
      <c r="E432" s="55"/>
      <c r="F432" s="27"/>
      <c r="G432" s="27"/>
      <c r="H432" s="28"/>
      <c r="I432" s="27"/>
      <c r="J432" s="51"/>
      <c r="K432" s="52"/>
      <c r="L432" s="28"/>
      <c r="M432" s="9"/>
      <c r="N432" s="9"/>
      <c r="O432" s="30"/>
      <c r="P432" s="30"/>
      <c r="Q432" s="30"/>
      <c r="R432" s="30"/>
      <c r="S432" s="28"/>
      <c r="T432" s="52"/>
      <c r="U432" s="52"/>
      <c r="V432" s="19"/>
      <c r="W432" s="19"/>
      <c r="X432" s="53"/>
      <c r="Y432" s="53"/>
      <c r="Z432" s="53"/>
      <c r="AA432" s="53"/>
      <c r="AB432" s="53"/>
      <c r="AC432" s="53"/>
      <c r="AD432" s="53"/>
      <c r="AE432" s="53"/>
      <c r="AF432" s="19"/>
      <c r="AG432" s="46"/>
      <c r="AH432" s="19"/>
      <c r="AI432" s="55"/>
      <c r="AJ432" s="27"/>
      <c r="AK432" s="27"/>
      <c r="AL432" s="28"/>
      <c r="AM432" s="27"/>
      <c r="AN432" s="51"/>
      <c r="AO432" s="52"/>
      <c r="AP432" s="28"/>
      <c r="AQ432" s="9"/>
      <c r="AR432" s="9"/>
      <c r="AS432" s="30"/>
      <c r="AT432" s="30"/>
      <c r="AU432" s="30"/>
      <c r="AV432" s="30"/>
      <c r="AW432" s="28"/>
      <c r="AX432" s="52"/>
      <c r="AY432" s="52"/>
      <c r="AZ432" s="19"/>
      <c r="BA432" s="19"/>
      <c r="BB432" s="53"/>
      <c r="BC432" s="53"/>
      <c r="BD432" s="53"/>
      <c r="BE432" s="53"/>
      <c r="BF432" s="53"/>
      <c r="BG432" s="53"/>
      <c r="BH432" s="53"/>
      <c r="BI432" s="53"/>
    </row>
    <row r="433" spans="1:61" x14ac:dyDescent="0.2">
      <c r="A433" s="19"/>
      <c r="B433" s="55"/>
      <c r="C433" s="14"/>
      <c r="D433" s="19"/>
      <c r="E433" s="55"/>
      <c r="F433" s="28"/>
      <c r="G433" s="28"/>
      <c r="H433" s="28"/>
      <c r="I433" s="28"/>
      <c r="J433" s="28"/>
      <c r="K433" s="28"/>
      <c r="L433" s="28"/>
      <c r="M433" s="15"/>
      <c r="N433" s="28"/>
      <c r="O433" s="30"/>
      <c r="P433" s="28"/>
      <c r="Q433" s="28"/>
      <c r="R433" s="28"/>
      <c r="S433" s="28"/>
      <c r="T433" s="53"/>
      <c r="U433" s="53"/>
      <c r="V433" s="53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46"/>
      <c r="AH433" s="19"/>
      <c r="AI433" s="55"/>
      <c r="AJ433" s="28"/>
      <c r="AK433" s="28"/>
      <c r="AL433" s="28"/>
      <c r="AM433" s="28"/>
      <c r="AN433" s="28"/>
      <c r="AO433" s="28"/>
      <c r="AP433" s="28"/>
      <c r="AQ433" s="15"/>
      <c r="AR433" s="28"/>
      <c r="AS433" s="30"/>
      <c r="AT433" s="28"/>
      <c r="AU433" s="28"/>
      <c r="AV433" s="28"/>
      <c r="AW433" s="28"/>
      <c r="AX433" s="53"/>
      <c r="AY433" s="53"/>
      <c r="AZ433" s="53"/>
      <c r="BA433" s="19"/>
      <c r="BB433" s="19"/>
      <c r="BC433" s="19"/>
      <c r="BD433" s="19"/>
      <c r="BE433" s="19"/>
      <c r="BF433" s="19"/>
      <c r="BG433" s="19"/>
      <c r="BH433" s="19"/>
      <c r="BI433" s="19"/>
    </row>
    <row r="434" spans="1:61" x14ac:dyDescent="0.2">
      <c r="A434" s="19"/>
      <c r="B434" s="41"/>
      <c r="C434" s="14"/>
      <c r="D434" s="19"/>
      <c r="E434" s="55"/>
      <c r="F434" s="28"/>
      <c r="G434" s="28"/>
      <c r="H434" s="28"/>
      <c r="I434" s="28"/>
      <c r="J434" s="28"/>
      <c r="K434" s="28"/>
      <c r="L434" s="28"/>
      <c r="M434" s="15"/>
      <c r="N434" s="28"/>
      <c r="O434" s="28"/>
      <c r="P434" s="28"/>
      <c r="Q434" s="28"/>
      <c r="R434" s="28"/>
      <c r="S434" s="28"/>
      <c r="T434" s="53"/>
      <c r="U434" s="53"/>
      <c r="V434" s="53"/>
      <c r="W434" s="22" t="s">
        <v>83</v>
      </c>
      <c r="X434" s="42">
        <f>SUM(X356:X431)</f>
        <v>1429469.9647998356</v>
      </c>
      <c r="Y434" s="42">
        <f>SUM(Y356:Y376)</f>
        <v>-80200.493888818004</v>
      </c>
      <c r="Z434" s="42">
        <f>SUM(Z356:Z376)</f>
        <v>-643.25057437695796</v>
      </c>
      <c r="AA434" s="42">
        <f>SUM(AA356:AA376)</f>
        <v>-325894.78051168111</v>
      </c>
      <c r="AB434" s="42">
        <f>SUM(AB356:AB376)</f>
        <v>483955.8538935103</v>
      </c>
      <c r="AC434" s="42">
        <f>SUM(AC356:AC431)</f>
        <v>-7.3321492811583173E-13</v>
      </c>
      <c r="AD434" s="42">
        <f>SUM(AD356:AD376)</f>
        <v>70202.739461139223</v>
      </c>
      <c r="AE434" s="42">
        <f>SUM(AE356:AE376)</f>
        <v>549011.54525685706</v>
      </c>
      <c r="AF434" s="19"/>
      <c r="AG434" s="46"/>
      <c r="AH434" s="19"/>
      <c r="AI434" s="55"/>
      <c r="AJ434" s="28"/>
      <c r="AK434" s="28"/>
      <c r="AL434" s="28"/>
      <c r="AM434" s="28"/>
      <c r="AN434" s="28"/>
      <c r="AO434" s="28"/>
      <c r="AP434" s="28"/>
      <c r="AQ434" s="15"/>
      <c r="AR434" s="28"/>
      <c r="AS434" s="28"/>
      <c r="AT434" s="28"/>
      <c r="AU434" s="28"/>
      <c r="AV434" s="28"/>
      <c r="AW434" s="28"/>
      <c r="AX434" s="53"/>
      <c r="AY434" s="53"/>
      <c r="AZ434" s="53"/>
      <c r="BA434" s="22" t="s">
        <v>83</v>
      </c>
      <c r="BB434" s="42">
        <f t="shared" ref="BB434:BI434" si="461">SUM(BB356:BB431)</f>
        <v>1429469.9647998356</v>
      </c>
      <c r="BC434" s="42">
        <f t="shared" si="461"/>
        <v>-107139.27318539044</v>
      </c>
      <c r="BD434" s="42">
        <f t="shared" si="461"/>
        <v>-982.49248491107801</v>
      </c>
      <c r="BE434" s="42">
        <f t="shared" si="461"/>
        <v>-1999999.9999995569</v>
      </c>
      <c r="BF434" s="42">
        <f t="shared" si="461"/>
        <v>-678651.80087002367</v>
      </c>
      <c r="BG434" s="42">
        <f t="shared" si="461"/>
        <v>-7.3321492811583173E-13</v>
      </c>
      <c r="BH434" s="42">
        <f t="shared" si="461"/>
        <v>122888.91132537827</v>
      </c>
      <c r="BI434" s="42">
        <f t="shared" si="461"/>
        <v>-555762.88954464579</v>
      </c>
    </row>
    <row r="435" spans="1:61" x14ac:dyDescent="0.2">
      <c r="A435" s="19"/>
      <c r="B435" s="55"/>
      <c r="C435" s="14"/>
      <c r="D435" s="19"/>
      <c r="E435" s="55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53"/>
      <c r="W435" s="34"/>
      <c r="X435" s="19"/>
      <c r="Y435" s="19"/>
      <c r="Z435" s="19"/>
      <c r="AA435" s="19"/>
      <c r="AB435" s="19"/>
      <c r="AC435" s="19"/>
      <c r="AD435" s="19"/>
      <c r="AE435" s="19"/>
      <c r="AF435" s="19"/>
      <c r="AG435" s="46"/>
      <c r="AH435" s="19"/>
      <c r="AI435" s="55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53"/>
      <c r="BA435" s="34"/>
      <c r="BB435" s="19"/>
      <c r="BC435" s="19"/>
      <c r="BD435" s="19"/>
      <c r="BE435" s="19"/>
      <c r="BF435" s="19"/>
      <c r="BG435" s="19"/>
      <c r="BH435" s="19"/>
      <c r="BI435" s="19"/>
    </row>
    <row r="436" spans="1:61" x14ac:dyDescent="0.2">
      <c r="A436" s="19"/>
      <c r="B436" s="19"/>
      <c r="C436" s="14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53"/>
      <c r="W436" s="22" t="str">
        <f>"Present Value at "&amp;TEXT(B358,"0.00%")&amp;" :"</f>
        <v>Present Value at 8.21% :</v>
      </c>
      <c r="X436" s="42">
        <f t="shared" ref="X436:AE436" si="462">X356+NPV($B$18,X357:X431)</f>
        <v>503209.85805396235</v>
      </c>
      <c r="Y436" s="42">
        <f t="shared" si="462"/>
        <v>-60826.267848096802</v>
      </c>
      <c r="Z436" s="42">
        <f t="shared" si="462"/>
        <v>-439.54450668620757</v>
      </c>
      <c r="AA436" s="42">
        <f t="shared" si="462"/>
        <v>-254585.16291711992</v>
      </c>
      <c r="AB436" s="42">
        <f t="shared" si="462"/>
        <v>187358.88278205961</v>
      </c>
      <c r="AC436" s="42">
        <f t="shared" si="462"/>
        <v>-2687.9877657326597</v>
      </c>
      <c r="AD436" s="42">
        <f t="shared" si="462"/>
        <v>38158.821440892869</v>
      </c>
      <c r="AE436" s="42">
        <f t="shared" si="462"/>
        <v>222829.71645721991</v>
      </c>
      <c r="AF436" s="19"/>
      <c r="AG436" s="46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53"/>
      <c r="BA436" s="22" t="str">
        <f>"Present Value at "&amp;TEXT(B358,"0.00%")&amp;" :"</f>
        <v>Present Value at 8.21% :</v>
      </c>
      <c r="BB436" s="42">
        <f t="shared" ref="BB436:BI436" si="463">BB356+NPV($B$18,BB357:BB431)</f>
        <v>503209.85805396235</v>
      </c>
      <c r="BC436" s="42">
        <f t="shared" si="463"/>
        <v>-60826.267848096802</v>
      </c>
      <c r="BD436" s="42">
        <f t="shared" si="463"/>
        <v>-495.54450668620757</v>
      </c>
      <c r="BE436" s="42">
        <f t="shared" si="463"/>
        <v>-233988.76849937966</v>
      </c>
      <c r="BF436" s="42">
        <f t="shared" si="463"/>
        <v>207899.27719979972</v>
      </c>
      <c r="BG436" s="42">
        <f t="shared" si="463"/>
        <v>-2687.9877657326597</v>
      </c>
      <c r="BH436" s="42">
        <f t="shared" si="463"/>
        <v>38239.947467634061</v>
      </c>
      <c r="BI436" s="42">
        <f t="shared" si="463"/>
        <v>243451.23690170137</v>
      </c>
    </row>
    <row r="437" spans="1:61" x14ac:dyDescent="0.2">
      <c r="A437" s="19"/>
      <c r="B437" s="55"/>
      <c r="C437" s="14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53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46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53"/>
      <c r="BA437" s="19"/>
      <c r="BB437" s="19"/>
      <c r="BC437" s="19"/>
      <c r="BD437" s="19"/>
      <c r="BE437" s="19"/>
      <c r="BF437" s="19"/>
      <c r="BG437" s="19"/>
      <c r="BH437" s="19"/>
      <c r="BI437" s="19"/>
    </row>
    <row r="438" spans="1:61" x14ac:dyDescent="0.2">
      <c r="A438" s="19"/>
      <c r="B438" s="55"/>
      <c r="C438" s="14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53"/>
      <c r="W438" s="22" t="str">
        <f>"Present Value at "&amp;TEXT(B359,"0.00%")&amp;" :"</f>
        <v>Present Value at 3.21% :</v>
      </c>
      <c r="X438" s="42">
        <f t="shared" ref="X438:AE438" si="464">X356+NPV($B$19,X357:X431)</f>
        <v>875622.33962685918</v>
      </c>
      <c r="Y438" s="42">
        <f t="shared" si="464"/>
        <v>-79446.891926741664</v>
      </c>
      <c r="Z438" s="42">
        <f t="shared" si="464"/>
        <v>-635.32699115995888</v>
      </c>
      <c r="AA438" s="42">
        <f t="shared" si="464"/>
        <v>-794706.70130530035</v>
      </c>
      <c r="AB438" s="42">
        <f t="shared" si="464"/>
        <v>833.41940365788651</v>
      </c>
      <c r="AC438" s="42">
        <f t="shared" si="464"/>
        <v>-2686.1362325426935</v>
      </c>
      <c r="AD438" s="42">
        <f t="shared" si="464"/>
        <v>71160.443298076672</v>
      </c>
      <c r="AE438" s="42">
        <f t="shared" si="464"/>
        <v>69307.726469191795</v>
      </c>
      <c r="AF438" s="19"/>
      <c r="AG438" s="46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53"/>
      <c r="BA438" s="22" t="str">
        <f>"Present Value at "&amp;TEXT(B359,"0.00%")&amp;" :"</f>
        <v>Present Value at 3.21% :</v>
      </c>
      <c r="BB438" s="42">
        <f t="shared" ref="BB438:BI438" si="465">BB356+NPV($B$19,BB357:BB431)</f>
        <v>875622.33962685918</v>
      </c>
      <c r="BC438" s="42">
        <f t="shared" si="465"/>
        <v>-79446.891926741664</v>
      </c>
      <c r="BD438" s="42">
        <f t="shared" si="465"/>
        <v>-691.32699115995888</v>
      </c>
      <c r="BE438" s="42">
        <f t="shared" si="465"/>
        <v>-765074.24001182371</v>
      </c>
      <c r="BF438" s="42">
        <f t="shared" si="465"/>
        <v>30409.880697134195</v>
      </c>
      <c r="BG438" s="42">
        <f t="shared" si="465"/>
        <v>-2686.1362325426935</v>
      </c>
      <c r="BH438" s="42">
        <f t="shared" si="465"/>
        <v>71537.093099954975</v>
      </c>
      <c r="BI438" s="42">
        <f t="shared" si="465"/>
        <v>99260.837564546615</v>
      </c>
    </row>
    <row r="439" spans="1:61" x14ac:dyDescent="0.2">
      <c r="A439" s="19"/>
      <c r="B439" s="55"/>
      <c r="C439" s="14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46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</row>
    <row r="440" spans="1:61" ht="17" thickBot="1" x14ac:dyDescent="0.25">
      <c r="A440" s="20"/>
      <c r="B440" s="62"/>
      <c r="C440" s="44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47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</row>
    <row r="441" spans="1:61" x14ac:dyDescent="0.2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46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</row>
    <row r="442" spans="1:61" x14ac:dyDescent="0.2">
      <c r="A442" s="87" t="s">
        <v>84</v>
      </c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46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</row>
    <row r="443" spans="1:61" x14ac:dyDescent="0.2">
      <c r="A443" s="35" t="s">
        <v>85</v>
      </c>
      <c r="B443" s="61">
        <f>B374+B289+B204+B119+B34</f>
        <v>133588.71430202728</v>
      </c>
      <c r="C443" s="19" t="s">
        <v>86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46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</row>
    <row r="444" spans="1:61" x14ac:dyDescent="0.2">
      <c r="A444" s="35" t="s">
        <v>85</v>
      </c>
      <c r="B444" s="61">
        <f>C374+C289+C204+C119+C34</f>
        <v>191076.25316058536</v>
      </c>
      <c r="C444" s="19" t="s">
        <v>87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46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</row>
    <row r="445" spans="1:61" ht="17" thickBot="1" x14ac:dyDescent="0.25">
      <c r="A445" s="35" t="s">
        <v>88</v>
      </c>
      <c r="B445" s="88">
        <f>B444-B443</f>
        <v>57487.53885855808</v>
      </c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46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</row>
    <row r="446" spans="1:61" ht="17" thickTop="1" x14ac:dyDescent="0.2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46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</row>
  </sheetData>
  <mergeCells count="31">
    <mergeCell ref="A1:B2"/>
    <mergeCell ref="X5:AE5"/>
    <mergeCell ref="BB5:BI5"/>
    <mergeCell ref="E14:K14"/>
    <mergeCell ref="M14:R14"/>
    <mergeCell ref="T14:U14"/>
    <mergeCell ref="AI14:AO14"/>
    <mergeCell ref="AQ14:AV14"/>
    <mergeCell ref="AX14:AY14"/>
    <mergeCell ref="B6:C6"/>
    <mergeCell ref="D6:F6"/>
    <mergeCell ref="B205:C205"/>
    <mergeCell ref="A16:B16"/>
    <mergeCell ref="A23:B23"/>
    <mergeCell ref="A28:B28"/>
    <mergeCell ref="B35:C35"/>
    <mergeCell ref="A101:B101"/>
    <mergeCell ref="A108:B108"/>
    <mergeCell ref="A113:B113"/>
    <mergeCell ref="B120:C120"/>
    <mergeCell ref="A186:B186"/>
    <mergeCell ref="A193:B193"/>
    <mergeCell ref="A198:B198"/>
    <mergeCell ref="A368:B368"/>
    <mergeCell ref="B375:C375"/>
    <mergeCell ref="A271:B271"/>
    <mergeCell ref="A278:B278"/>
    <mergeCell ref="A283:B283"/>
    <mergeCell ref="B290:C290"/>
    <mergeCell ref="A356:B356"/>
    <mergeCell ref="A363:B36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B4D1-1AE7-6749-99A7-8F4FB5DE6E8A}">
  <dimension ref="A1:BI396"/>
  <sheetViews>
    <sheetView topLeftCell="E166" workbookViewId="0">
      <selection activeCell="D20" sqref="D20"/>
    </sheetView>
  </sheetViews>
  <sheetFormatPr baseColWidth="10" defaultColWidth="11.1640625" defaultRowHeight="16" x14ac:dyDescent="0.2"/>
  <cols>
    <col min="1" max="1" width="24.1640625" customWidth="1"/>
    <col min="2" max="2" width="33.1640625" customWidth="1"/>
    <col min="3" max="3" width="24.6640625" customWidth="1"/>
    <col min="13" max="13" width="14.33203125" customWidth="1"/>
  </cols>
  <sheetData>
    <row r="1" spans="1:61" x14ac:dyDescent="0.2">
      <c r="A1" s="216" t="s">
        <v>115</v>
      </c>
      <c r="B1" s="216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46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</row>
    <row r="2" spans="1:61" ht="17" thickBot="1" x14ac:dyDescent="0.25">
      <c r="A2" s="217"/>
      <c r="B2" s="217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47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</row>
    <row r="3" spans="1:61" x14ac:dyDescent="0.2">
      <c r="A3" s="7"/>
      <c r="B3" s="7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21"/>
      <c r="Y3" s="21"/>
      <c r="Z3" s="21"/>
      <c r="AA3" s="21"/>
      <c r="AB3" s="21"/>
      <c r="AC3" s="21"/>
      <c r="AD3" s="21"/>
      <c r="AE3" s="21"/>
      <c r="AF3" s="19"/>
      <c r="AG3" s="46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</row>
    <row r="4" spans="1:61" x14ac:dyDescent="0.2">
      <c r="A4" s="22" t="s">
        <v>32</v>
      </c>
      <c r="B4" s="23" t="s">
        <v>116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21"/>
      <c r="Y4" s="21"/>
      <c r="Z4" s="21"/>
      <c r="AA4" s="21"/>
      <c r="AB4" s="21"/>
      <c r="AC4" s="21"/>
      <c r="AD4" s="21"/>
      <c r="AE4" s="21"/>
      <c r="AF4" s="19"/>
      <c r="AG4" s="46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1"/>
      <c r="BC4" s="21"/>
      <c r="BD4" s="21"/>
      <c r="BE4" s="21"/>
      <c r="BF4" s="21"/>
      <c r="BG4" s="21"/>
      <c r="BH4" s="21"/>
      <c r="BI4" s="21"/>
    </row>
    <row r="5" spans="1:61" x14ac:dyDescent="0.2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223" t="s">
        <v>34</v>
      </c>
      <c r="Y5" s="223"/>
      <c r="Z5" s="223"/>
      <c r="AA5" s="223"/>
      <c r="AB5" s="223"/>
      <c r="AC5" s="223"/>
      <c r="AD5" s="220"/>
      <c r="AE5" s="220"/>
      <c r="AF5" s="19"/>
      <c r="AG5" s="46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223" t="s">
        <v>34</v>
      </c>
      <c r="BC5" s="223"/>
      <c r="BD5" s="223"/>
      <c r="BE5" s="223"/>
      <c r="BF5" s="223"/>
      <c r="BG5" s="223"/>
      <c r="BH5" s="220"/>
      <c r="BI5" s="220"/>
    </row>
    <row r="6" spans="1:61" x14ac:dyDescent="0.2">
      <c r="A6" s="197" t="s">
        <v>187</v>
      </c>
      <c r="B6" s="228" t="s">
        <v>188</v>
      </c>
      <c r="C6" s="229"/>
      <c r="D6" s="230" t="s">
        <v>189</v>
      </c>
      <c r="E6" s="230"/>
      <c r="F6" s="230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88"/>
      <c r="Y6" s="188"/>
      <c r="Z6" s="188"/>
      <c r="AA6" s="188"/>
      <c r="AB6" s="188"/>
      <c r="AC6" s="188"/>
      <c r="AD6" s="21"/>
      <c r="AE6" s="21"/>
      <c r="AF6" s="19"/>
      <c r="AG6" s="46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88"/>
      <c r="BC6" s="188"/>
      <c r="BD6" s="188"/>
      <c r="BE6" s="188"/>
      <c r="BF6" s="188"/>
      <c r="BG6" s="188"/>
      <c r="BH6" s="21"/>
      <c r="BI6" s="21"/>
    </row>
    <row r="7" spans="1:61" x14ac:dyDescent="0.2">
      <c r="A7" s="198" t="s">
        <v>101</v>
      </c>
      <c r="B7" s="202" t="s">
        <v>78</v>
      </c>
      <c r="C7" s="203" t="s">
        <v>79</v>
      </c>
      <c r="D7" s="204" t="s">
        <v>78</v>
      </c>
      <c r="E7" s="204" t="s">
        <v>79</v>
      </c>
      <c r="F7" s="199" t="s">
        <v>190</v>
      </c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88"/>
      <c r="Y7" s="188"/>
      <c r="Z7" s="188"/>
      <c r="AA7" s="188"/>
      <c r="AB7" s="188"/>
      <c r="AC7" s="188"/>
      <c r="AD7" s="21"/>
      <c r="AE7" s="21"/>
      <c r="AF7" s="19"/>
      <c r="AG7" s="46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88"/>
      <c r="BC7" s="188"/>
      <c r="BD7" s="188"/>
      <c r="BE7" s="188"/>
      <c r="BF7" s="188"/>
      <c r="BG7" s="188"/>
      <c r="BH7" s="21"/>
      <c r="BI7" s="21"/>
    </row>
    <row r="8" spans="1:61" x14ac:dyDescent="0.2">
      <c r="A8" s="212">
        <f>B17</f>
        <v>100000</v>
      </c>
      <c r="B8" s="206">
        <f>B36</f>
        <v>5.0000528799486507E-2</v>
      </c>
      <c r="C8" s="207">
        <f>C36</f>
        <v>7.0676245429138959E-2</v>
      </c>
      <c r="D8" s="41">
        <f>B34</f>
        <v>2900.8796116818476</v>
      </c>
      <c r="E8" s="41">
        <f>C34</f>
        <v>4100.4222218889236</v>
      </c>
      <c r="F8" s="41">
        <f>E8-D8</f>
        <v>1199.542610207076</v>
      </c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88"/>
      <c r="Y8" s="188"/>
      <c r="Z8" s="188"/>
      <c r="AA8" s="188"/>
      <c r="AB8" s="188"/>
      <c r="AC8" s="188"/>
      <c r="AD8" s="21"/>
      <c r="AE8" s="21"/>
      <c r="AF8" s="19"/>
      <c r="AG8" s="46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88"/>
      <c r="BC8" s="188"/>
      <c r="BD8" s="188"/>
      <c r="BE8" s="188"/>
      <c r="BF8" s="188"/>
      <c r="BG8" s="188"/>
      <c r="BH8" s="21"/>
      <c r="BI8" s="21"/>
    </row>
    <row r="9" spans="1:61" x14ac:dyDescent="0.2">
      <c r="A9" s="212">
        <f>B92</f>
        <v>250000</v>
      </c>
      <c r="B9" s="206">
        <f>B111</f>
        <v>5.0000393160537983E-2</v>
      </c>
      <c r="C9" s="207">
        <f>C111</f>
        <v>7.151397053033795E-2</v>
      </c>
      <c r="D9" s="41">
        <f>B109</f>
        <v>7206.7998150762205</v>
      </c>
      <c r="E9" s="41">
        <f>C109</f>
        <v>10307.656340593872</v>
      </c>
      <c r="F9" s="41">
        <f t="shared" ref="F9:F12" si="0">E9-D9</f>
        <v>3100.8565255176518</v>
      </c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88"/>
      <c r="Y9" s="188"/>
      <c r="Z9" s="188"/>
      <c r="AA9" s="188"/>
      <c r="AB9" s="188"/>
      <c r="AC9" s="188"/>
      <c r="AD9" s="21"/>
      <c r="AE9" s="21"/>
      <c r="AF9" s="19"/>
      <c r="AG9" s="46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88"/>
      <c r="BC9" s="188"/>
      <c r="BD9" s="188"/>
      <c r="BE9" s="188"/>
      <c r="BF9" s="188"/>
      <c r="BG9" s="188"/>
      <c r="BH9" s="21"/>
      <c r="BI9" s="21"/>
    </row>
    <row r="10" spans="1:61" x14ac:dyDescent="0.2">
      <c r="A10" s="212">
        <f>B167</f>
        <v>500000</v>
      </c>
      <c r="B10" s="206">
        <f>B186</f>
        <v>5.0000370572960015E-2</v>
      </c>
      <c r="C10" s="207">
        <f>C186</f>
        <v>7.1795584033439247E-2</v>
      </c>
      <c r="D10" s="41">
        <f>B184</f>
        <v>14383.340475482379</v>
      </c>
      <c r="E10" s="41">
        <f>C184</f>
        <v>20653.053526517691</v>
      </c>
      <c r="F10" s="41">
        <f t="shared" si="0"/>
        <v>6269.7130510353127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88"/>
      <c r="Y10" s="188"/>
      <c r="Z10" s="188"/>
      <c r="AA10" s="188"/>
      <c r="AB10" s="188"/>
      <c r="AC10" s="188"/>
      <c r="AD10" s="21"/>
      <c r="AE10" s="21"/>
      <c r="AF10" s="19"/>
      <c r="AG10" s="46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88"/>
      <c r="BC10" s="188"/>
      <c r="BD10" s="188"/>
      <c r="BE10" s="188"/>
      <c r="BF10" s="188"/>
      <c r="BG10" s="188"/>
      <c r="BH10" s="21"/>
      <c r="BI10" s="21"/>
    </row>
    <row r="11" spans="1:61" x14ac:dyDescent="0.2">
      <c r="A11" s="212">
        <f>B242</f>
        <v>1000000</v>
      </c>
      <c r="B11" s="206">
        <f>B261</f>
        <v>5.0000385293561503E-2</v>
      </c>
      <c r="C11" s="207">
        <f>C261</f>
        <v>7.1936860904199679E-2</v>
      </c>
      <c r="D11" s="41">
        <f>B259</f>
        <v>28736.437605224779</v>
      </c>
      <c r="E11" s="41">
        <f>C259</f>
        <v>41343.863707295473</v>
      </c>
      <c r="F11" s="41">
        <f t="shared" si="0"/>
        <v>12607.426102070694</v>
      </c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88"/>
      <c r="Y11" s="188"/>
      <c r="Z11" s="188"/>
      <c r="AA11" s="188"/>
      <c r="AB11" s="188"/>
      <c r="AC11" s="188"/>
      <c r="AD11" s="21"/>
      <c r="AE11" s="21"/>
      <c r="AF11" s="19"/>
      <c r="AG11" s="46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88"/>
      <c r="BC11" s="188"/>
      <c r="BD11" s="188"/>
      <c r="BE11" s="188"/>
      <c r="BF11" s="188"/>
      <c r="BG11" s="188"/>
      <c r="BH11" s="21"/>
      <c r="BI11" s="21"/>
    </row>
    <row r="12" spans="1:61" x14ac:dyDescent="0.2">
      <c r="A12" s="212">
        <f>B317</f>
        <v>2000000</v>
      </c>
      <c r="B12" s="206">
        <f>B336</f>
        <v>5.0000290938194206E-2</v>
      </c>
      <c r="C12" s="207">
        <f>C336</f>
        <v>7.2007511720342546E-2</v>
      </c>
      <c r="D12" s="41">
        <f>B334</f>
        <v>57442.508459763405</v>
      </c>
      <c r="E12" s="41">
        <f>C334</f>
        <v>82725.360663904852</v>
      </c>
      <c r="F12" s="41">
        <f t="shared" si="0"/>
        <v>25282.852204141447</v>
      </c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88"/>
      <c r="Y12" s="188"/>
      <c r="Z12" s="188"/>
      <c r="AA12" s="188"/>
      <c r="AB12" s="188"/>
      <c r="AC12" s="188"/>
      <c r="AD12" s="21"/>
      <c r="AE12" s="21"/>
      <c r="AF12" s="19"/>
      <c r="AG12" s="46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88"/>
      <c r="BC12" s="188"/>
      <c r="BD12" s="188"/>
      <c r="BE12" s="188"/>
      <c r="BF12" s="188"/>
      <c r="BG12" s="188"/>
      <c r="BH12" s="21"/>
      <c r="BI12" s="21"/>
    </row>
    <row r="13" spans="1:61" x14ac:dyDescent="0.2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88"/>
      <c r="Y13" s="188"/>
      <c r="Z13" s="188"/>
      <c r="AA13" s="188"/>
      <c r="AB13" s="188"/>
      <c r="AC13" s="188"/>
      <c r="AD13" s="21"/>
      <c r="AE13" s="21"/>
      <c r="AF13" s="19"/>
      <c r="AG13" s="46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88"/>
      <c r="BC13" s="188"/>
      <c r="BD13" s="188"/>
      <c r="BE13" s="188"/>
      <c r="BF13" s="188"/>
      <c r="BG13" s="188"/>
      <c r="BH13" s="21"/>
      <c r="BI13" s="21"/>
    </row>
    <row r="14" spans="1:61" ht="18" x14ac:dyDescent="0.25">
      <c r="A14" s="19"/>
      <c r="B14" s="19"/>
      <c r="C14" s="19"/>
      <c r="D14" s="19"/>
      <c r="E14" s="223" t="s">
        <v>35</v>
      </c>
      <c r="F14" s="223"/>
      <c r="G14" s="223"/>
      <c r="H14" s="223"/>
      <c r="I14" s="223"/>
      <c r="J14" s="223"/>
      <c r="K14" s="223"/>
      <c r="L14" s="19"/>
      <c r="M14" s="225" t="s">
        <v>36</v>
      </c>
      <c r="N14" s="225"/>
      <c r="O14" s="225"/>
      <c r="P14" s="225"/>
      <c r="Q14" s="226"/>
      <c r="R14" s="227"/>
      <c r="S14" s="19"/>
      <c r="T14" s="224" t="s">
        <v>37</v>
      </c>
      <c r="U14" s="224"/>
      <c r="V14" s="19"/>
      <c r="W14" s="19"/>
      <c r="X14" s="21" t="s">
        <v>38</v>
      </c>
      <c r="Y14" s="21" t="s">
        <v>39</v>
      </c>
      <c r="Z14" s="21" t="s">
        <v>40</v>
      </c>
      <c r="AA14" s="21" t="s">
        <v>41</v>
      </c>
      <c r="AB14" s="21"/>
      <c r="AC14" s="21" t="s">
        <v>42</v>
      </c>
      <c r="AD14" s="21" t="s">
        <v>43</v>
      </c>
      <c r="AE14" s="21" t="s">
        <v>44</v>
      </c>
      <c r="AF14" s="19"/>
      <c r="AG14" s="46"/>
      <c r="AH14" s="19"/>
      <c r="AI14" s="223" t="s">
        <v>35</v>
      </c>
      <c r="AJ14" s="223"/>
      <c r="AK14" s="223"/>
      <c r="AL14" s="223"/>
      <c r="AM14" s="223"/>
      <c r="AN14" s="223"/>
      <c r="AO14" s="223"/>
      <c r="AP14" s="19"/>
      <c r="AQ14" s="225" t="s">
        <v>36</v>
      </c>
      <c r="AR14" s="225"/>
      <c r="AS14" s="225"/>
      <c r="AT14" s="225"/>
      <c r="AU14" s="226"/>
      <c r="AV14" s="227"/>
      <c r="AW14" s="19"/>
      <c r="AX14" s="224" t="s">
        <v>37</v>
      </c>
      <c r="AY14" s="224"/>
      <c r="AZ14" s="19"/>
      <c r="BA14" s="19"/>
      <c r="BB14" s="21" t="s">
        <v>38</v>
      </c>
      <c r="BC14" s="21" t="s">
        <v>39</v>
      </c>
      <c r="BD14" s="21" t="s">
        <v>40</v>
      </c>
      <c r="BE14" s="21" t="s">
        <v>41</v>
      </c>
      <c r="BF14" s="21"/>
      <c r="BG14" s="21" t="s">
        <v>42</v>
      </c>
      <c r="BH14" s="21" t="s">
        <v>43</v>
      </c>
      <c r="BI14" s="21" t="s">
        <v>44</v>
      </c>
    </row>
    <row r="15" spans="1:61" ht="51" x14ac:dyDescent="0.2">
      <c r="A15" s="25"/>
      <c r="B15" s="25"/>
      <c r="C15" s="25"/>
      <c r="D15" s="25"/>
      <c r="E15" s="25" t="s">
        <v>23</v>
      </c>
      <c r="F15" s="25" t="s">
        <v>45</v>
      </c>
      <c r="G15" s="25" t="s">
        <v>46</v>
      </c>
      <c r="H15" s="25" t="s">
        <v>47</v>
      </c>
      <c r="I15" s="26" t="s">
        <v>48</v>
      </c>
      <c r="J15" s="26" t="s">
        <v>49</v>
      </c>
      <c r="K15" s="26" t="s">
        <v>50</v>
      </c>
      <c r="L15" s="26"/>
      <c r="M15" s="26" t="s">
        <v>51</v>
      </c>
      <c r="N15" s="26" t="s">
        <v>52</v>
      </c>
      <c r="O15" s="26" t="s">
        <v>53</v>
      </c>
      <c r="P15" s="26" t="s">
        <v>54</v>
      </c>
      <c r="Q15" s="26" t="s">
        <v>55</v>
      </c>
      <c r="R15" s="26" t="s">
        <v>56</v>
      </c>
      <c r="S15" s="26"/>
      <c r="T15" s="26" t="s">
        <v>57</v>
      </c>
      <c r="U15" s="26" t="s">
        <v>58</v>
      </c>
      <c r="V15" s="25"/>
      <c r="W15" s="26"/>
      <c r="X15" s="26" t="s">
        <v>59</v>
      </c>
      <c r="Y15" s="26" t="s">
        <v>60</v>
      </c>
      <c r="Z15" s="26" t="s">
        <v>61</v>
      </c>
      <c r="AA15" s="26" t="s">
        <v>62</v>
      </c>
      <c r="AB15" s="26" t="s">
        <v>63</v>
      </c>
      <c r="AC15" s="26" t="s">
        <v>64</v>
      </c>
      <c r="AD15" s="26" t="s">
        <v>65</v>
      </c>
      <c r="AE15" s="26" t="s">
        <v>66</v>
      </c>
      <c r="AF15" s="25"/>
      <c r="AG15" s="48"/>
      <c r="AH15" s="25"/>
      <c r="AI15" s="25" t="s">
        <v>23</v>
      </c>
      <c r="AJ15" s="25" t="s">
        <v>45</v>
      </c>
      <c r="AK15" s="25" t="s">
        <v>46</v>
      </c>
      <c r="AL15" s="25" t="s">
        <v>47</v>
      </c>
      <c r="AM15" s="26" t="s">
        <v>48</v>
      </c>
      <c r="AN15" s="26" t="s">
        <v>49</v>
      </c>
      <c r="AO15" s="26" t="s">
        <v>50</v>
      </c>
      <c r="AP15" s="26"/>
      <c r="AQ15" s="26" t="s">
        <v>51</v>
      </c>
      <c r="AR15" s="26" t="s">
        <v>52</v>
      </c>
      <c r="AS15" s="26" t="s">
        <v>53</v>
      </c>
      <c r="AT15" s="26" t="s">
        <v>54</v>
      </c>
      <c r="AU15" s="26" t="s">
        <v>55</v>
      </c>
      <c r="AV15" s="26" t="s">
        <v>56</v>
      </c>
      <c r="AW15" s="26"/>
      <c r="AX15" s="26" t="s">
        <v>57</v>
      </c>
      <c r="AY15" s="26" t="s">
        <v>58</v>
      </c>
      <c r="AZ15" s="25"/>
      <c r="BA15" s="26"/>
      <c r="BB15" s="26" t="s">
        <v>59</v>
      </c>
      <c r="BC15" s="26" t="s">
        <v>60</v>
      </c>
      <c r="BD15" s="26" t="s">
        <v>61</v>
      </c>
      <c r="BE15" s="26" t="s">
        <v>62</v>
      </c>
      <c r="BF15" s="26" t="s">
        <v>63</v>
      </c>
      <c r="BG15" s="26" t="s">
        <v>64</v>
      </c>
      <c r="BH15" s="26" t="s">
        <v>65</v>
      </c>
      <c r="BI15" s="26" t="s">
        <v>66</v>
      </c>
    </row>
    <row r="16" spans="1:61" ht="17" thickBot="1" x14ac:dyDescent="0.25">
      <c r="A16" s="221" t="s">
        <v>67</v>
      </c>
      <c r="B16" s="221"/>
      <c r="C16" s="19"/>
      <c r="D16" s="19"/>
      <c r="E16" s="21">
        <v>0</v>
      </c>
      <c r="F16" s="27">
        <f>B20</f>
        <v>3851.9834801429329</v>
      </c>
      <c r="G16" s="27">
        <f>F16*B25</f>
        <v>3081.5867841143463</v>
      </c>
      <c r="H16" s="28">
        <f>B30</f>
        <v>200</v>
      </c>
      <c r="I16" s="27">
        <f t="shared" ref="I16:I36" si="1">$B$17</f>
        <v>100000</v>
      </c>
      <c r="J16" s="56">
        <f>'SPWL Reserve'!V8</f>
        <v>0.50700000000000001</v>
      </c>
      <c r="K16" s="52">
        <f t="shared" ref="K16:K36" si="2">I16*J16/1000</f>
        <v>50.7</v>
      </c>
      <c r="L16" s="19"/>
      <c r="M16" s="9"/>
      <c r="N16" s="9"/>
      <c r="O16" s="30">
        <v>1</v>
      </c>
      <c r="P16" s="30"/>
      <c r="Q16" s="30"/>
      <c r="R16" s="30">
        <f t="shared" ref="R16:R36" si="3">O16-SUM(P16:Q16)</f>
        <v>1</v>
      </c>
      <c r="S16" s="30"/>
      <c r="T16" s="52"/>
      <c r="U16" s="52">
        <f t="shared" ref="U16:U35" si="4">K16*R16</f>
        <v>50.7</v>
      </c>
      <c r="V16" s="19"/>
      <c r="W16" s="30"/>
      <c r="X16" s="53">
        <f t="shared" ref="X16:X36" si="5">$R16*F16</f>
        <v>3851.9834801429329</v>
      </c>
      <c r="Y16" s="53">
        <f t="shared" ref="Y16:Y36" si="6">-$R16*G16</f>
        <v>-3081.5867841143463</v>
      </c>
      <c r="Z16" s="53">
        <f t="shared" ref="Z16:Z36" si="7">-$R16*H16</f>
        <v>-200</v>
      </c>
      <c r="AA16" s="53"/>
      <c r="AB16" s="53">
        <f t="shared" ref="AB16:AB36" si="8">SUM(X16:AA16)</f>
        <v>570.39669602858658</v>
      </c>
      <c r="AC16" s="53">
        <f>T16-U16</f>
        <v>-50.7</v>
      </c>
      <c r="AD16" s="53"/>
      <c r="AE16" s="53">
        <f t="shared" ref="AE16:AE36" si="9">SUM(AB16:AD16)</f>
        <v>519.69669602858653</v>
      </c>
      <c r="AF16" s="19"/>
      <c r="AG16" s="46"/>
      <c r="AH16" s="19"/>
      <c r="AI16" s="21">
        <v>0</v>
      </c>
      <c r="AJ16" s="27">
        <f>F16</f>
        <v>3851.9834801429329</v>
      </c>
      <c r="AK16" s="27">
        <f>G16</f>
        <v>3081.5867841143463</v>
      </c>
      <c r="AL16" s="28">
        <f>C30</f>
        <v>268</v>
      </c>
      <c r="AM16" s="27">
        <f>I16</f>
        <v>100000</v>
      </c>
      <c r="AN16" s="56">
        <f>J16</f>
        <v>0.50700000000000001</v>
      </c>
      <c r="AO16" s="52">
        <f t="shared" ref="AO16:AO36" si="10">AM16*AN16/1000</f>
        <v>50.7</v>
      </c>
      <c r="AP16" s="19"/>
      <c r="AQ16" s="9"/>
      <c r="AR16" s="9"/>
      <c r="AS16" s="30">
        <v>1</v>
      </c>
      <c r="AT16" s="30"/>
      <c r="AU16" s="30"/>
      <c r="AV16" s="30">
        <f t="shared" ref="AV16:AV36" si="11">AS16-SUM(AT16:AU16)</f>
        <v>1</v>
      </c>
      <c r="AW16" s="30"/>
      <c r="AX16" s="52"/>
      <c r="AY16" s="52">
        <f t="shared" ref="AY16:AY36" si="12">AO16*AV16</f>
        <v>50.7</v>
      </c>
      <c r="AZ16" s="19"/>
      <c r="BA16" s="30"/>
      <c r="BB16" s="53">
        <f t="shared" ref="BB16:BB36" si="13">$R16*AJ16</f>
        <v>3851.9834801429329</v>
      </c>
      <c r="BC16" s="53">
        <f t="shared" ref="BC16:BC36" si="14">-$R16*AK16</f>
        <v>-3081.5867841143463</v>
      </c>
      <c r="BD16" s="53">
        <f t="shared" ref="BD16:BD36" si="15">-$R16*AL16</f>
        <v>-268</v>
      </c>
      <c r="BE16" s="53"/>
      <c r="BF16" s="53">
        <f t="shared" ref="BF16:BF36" si="16">SUM(BB16:BE16)</f>
        <v>502.39669602858658</v>
      </c>
      <c r="BG16" s="53">
        <f>AX16-AY16</f>
        <v>-50.7</v>
      </c>
      <c r="BH16" s="53"/>
      <c r="BI16" s="53">
        <f t="shared" ref="BI16:BI36" si="17">SUM(BF16:BH16)</f>
        <v>451.69669602858659</v>
      </c>
    </row>
    <row r="17" spans="1:61" x14ac:dyDescent="0.2">
      <c r="A17" s="45" t="s">
        <v>68</v>
      </c>
      <c r="B17" s="54">
        <v>100000</v>
      </c>
      <c r="C17" s="19"/>
      <c r="D17" s="19"/>
      <c r="E17" s="55">
        <f t="shared" ref="E17:E36" si="18">E16+1</f>
        <v>1</v>
      </c>
      <c r="F17" s="27"/>
      <c r="G17" s="27"/>
      <c r="H17" s="28"/>
      <c r="I17" s="27">
        <f t="shared" si="1"/>
        <v>100000</v>
      </c>
      <c r="J17" s="56">
        <f>'SPWL Reserve'!V9</f>
        <v>0.64400000000000002</v>
      </c>
      <c r="K17" s="52">
        <f t="shared" si="2"/>
        <v>64.400000000000006</v>
      </c>
      <c r="L17" s="56"/>
      <c r="M17" s="96">
        <f>'SPWL Reserve'!W9*1000</f>
        <v>8.0967593767471424</v>
      </c>
      <c r="N17" s="9">
        <v>0</v>
      </c>
      <c r="O17" s="30">
        <f>R16</f>
        <v>1</v>
      </c>
      <c r="P17" s="30">
        <f t="shared" ref="P17:P36" si="19">O17*M17/1000</f>
        <v>8.0967593767471424E-3</v>
      </c>
      <c r="Q17" s="30">
        <f t="shared" ref="Q17:Q36" si="20">MIN(N17*O17,O17-P17)</f>
        <v>0</v>
      </c>
      <c r="R17" s="30">
        <f t="shared" si="3"/>
        <v>0.99190324062325286</v>
      </c>
      <c r="S17" s="30"/>
      <c r="T17" s="52">
        <f t="shared" ref="T17:T36" si="21">U16</f>
        <v>50.7</v>
      </c>
      <c r="U17" s="52">
        <f t="shared" si="4"/>
        <v>63.878568696137492</v>
      </c>
      <c r="V17" s="19"/>
      <c r="W17" s="30"/>
      <c r="X17" s="53">
        <f t="shared" si="5"/>
        <v>0</v>
      </c>
      <c r="Y17" s="53">
        <f t="shared" si="6"/>
        <v>0</v>
      </c>
      <c r="Z17" s="53">
        <f t="shared" si="7"/>
        <v>0</v>
      </c>
      <c r="AA17" s="53">
        <f t="shared" ref="AA17:AA36" si="22">-P17*I17</f>
        <v>-809.67593767471419</v>
      </c>
      <c r="AB17" s="53">
        <f t="shared" si="8"/>
        <v>-809.67593767471419</v>
      </c>
      <c r="AC17" s="53">
        <f>-I17*$R16*(J17-J16)/1000</f>
        <v>-13.700000000000001</v>
      </c>
      <c r="AD17" s="53">
        <f>$B$18*SUM(T17,X17:Y17)</f>
        <v>4.1622739791778347</v>
      </c>
      <c r="AE17" s="53">
        <f t="shared" si="9"/>
        <v>-819.21366369553641</v>
      </c>
      <c r="AF17" s="19"/>
      <c r="AG17" s="57"/>
      <c r="AH17" s="19"/>
      <c r="AI17" s="55">
        <f t="shared" ref="AI17:AI36" si="23">AI16+1</f>
        <v>1</v>
      </c>
      <c r="AJ17" s="27"/>
      <c r="AK17" s="27"/>
      <c r="AL17" s="28"/>
      <c r="AM17" s="27">
        <f t="shared" ref="AM17:AM36" si="24">I17</f>
        <v>100000</v>
      </c>
      <c r="AN17" s="56">
        <f t="shared" ref="AN17:AN80" si="25">J17</f>
        <v>0.64400000000000002</v>
      </c>
      <c r="AO17" s="52">
        <f t="shared" si="10"/>
        <v>64.400000000000006</v>
      </c>
      <c r="AP17" s="56"/>
      <c r="AQ17" s="9">
        <f>M17*0.9025</f>
        <v>7.3073253375142961</v>
      </c>
      <c r="AR17" s="9">
        <f t="shared" ref="AR17:AR36" si="26">N17</f>
        <v>0</v>
      </c>
      <c r="AS17" s="30">
        <f t="shared" ref="AS17:AS36" si="27">AV16</f>
        <v>1</v>
      </c>
      <c r="AT17" s="30">
        <f t="shared" ref="AT17:AT36" si="28">AS17*AQ17/1000</f>
        <v>7.307325337514296E-3</v>
      </c>
      <c r="AU17" s="30">
        <f t="shared" ref="AU17:AU36" si="29">MIN(AR17*AS17,AS17-AT17)</f>
        <v>0</v>
      </c>
      <c r="AV17" s="30">
        <f t="shared" si="11"/>
        <v>0.99269267466248567</v>
      </c>
      <c r="AW17" s="30"/>
      <c r="AX17" s="52">
        <f t="shared" ref="AX17:AX36" si="30">AY16</f>
        <v>50.7</v>
      </c>
      <c r="AY17" s="52">
        <f t="shared" si="12"/>
        <v>63.929408248264082</v>
      </c>
      <c r="AZ17" s="19"/>
      <c r="BA17" s="30"/>
      <c r="BB17" s="53">
        <f t="shared" si="13"/>
        <v>0</v>
      </c>
      <c r="BC17" s="53">
        <f t="shared" si="14"/>
        <v>0</v>
      </c>
      <c r="BD17" s="53">
        <f t="shared" si="15"/>
        <v>0</v>
      </c>
      <c r="BE17" s="53">
        <f t="shared" ref="BE17:BE36" si="31">-AT17*AM17</f>
        <v>-730.73253375142963</v>
      </c>
      <c r="BF17" s="53">
        <f t="shared" si="16"/>
        <v>-730.73253375142963</v>
      </c>
      <c r="BG17" s="53">
        <f>-AM17*$R16*(AN17-AN16)/1000</f>
        <v>-13.700000000000001</v>
      </c>
      <c r="BH17" s="53">
        <f>$B$18*SUM(AX17,BB17:BC17)</f>
        <v>4.1622739791778347</v>
      </c>
      <c r="BI17" s="53">
        <f t="shared" si="17"/>
        <v>-740.27025977225185</v>
      </c>
    </row>
    <row r="18" spans="1:61" x14ac:dyDescent="0.2">
      <c r="A18" s="34" t="s">
        <v>69</v>
      </c>
      <c r="B18" s="58">
        <f>'WL Age 46-55'!B18</f>
        <v>8.2096133711594368E-2</v>
      </c>
      <c r="C18" s="19"/>
      <c r="D18" s="19"/>
      <c r="E18" s="55">
        <f t="shared" si="18"/>
        <v>2</v>
      </c>
      <c r="F18" s="27">
        <f t="shared" ref="F18:F36" si="32">$B$20</f>
        <v>3851.9834801429329</v>
      </c>
      <c r="G18" s="27">
        <f t="shared" ref="G18:G28" si="33">F18*$B$26</f>
        <v>192.59917400714664</v>
      </c>
      <c r="H18" s="28">
        <f t="shared" ref="H18:H25" si="34">$B$31</f>
        <v>25</v>
      </c>
      <c r="I18" s="27">
        <f t="shared" si="1"/>
        <v>100000</v>
      </c>
      <c r="J18" s="56">
        <f>'SPWL Reserve'!V10</f>
        <v>0.78600000000000003</v>
      </c>
      <c r="K18" s="52">
        <f t="shared" si="2"/>
        <v>78.599999999999994</v>
      </c>
      <c r="L18" s="56"/>
      <c r="M18" s="96">
        <f>'SPWL Reserve'!W10*1000</f>
        <v>8.8814451469123252</v>
      </c>
      <c r="N18" s="9">
        <v>0</v>
      </c>
      <c r="O18" s="30">
        <f t="shared" ref="O18:O81" si="35">R17</f>
        <v>0.99190324062325286</v>
      </c>
      <c r="P18" s="30">
        <f t="shared" si="19"/>
        <v>8.8095342226399975E-3</v>
      </c>
      <c r="Q18" s="30">
        <f t="shared" si="20"/>
        <v>0</v>
      </c>
      <c r="R18" s="30">
        <f t="shared" si="3"/>
        <v>0.98309370640061289</v>
      </c>
      <c r="S18" s="30"/>
      <c r="T18" s="52">
        <f t="shared" si="21"/>
        <v>63.878568696137492</v>
      </c>
      <c r="U18" s="52">
        <f t="shared" si="4"/>
        <v>77.271165323088169</v>
      </c>
      <c r="V18" s="19"/>
      <c r="W18" s="30"/>
      <c r="X18" s="53">
        <f t="shared" si="5"/>
        <v>3786.8607164876476</v>
      </c>
      <c r="Y18" s="53">
        <f t="shared" si="6"/>
        <v>-189.34303582438238</v>
      </c>
      <c r="Z18" s="53">
        <f t="shared" si="7"/>
        <v>-24.577342660015322</v>
      </c>
      <c r="AA18" s="53">
        <f t="shared" si="22"/>
        <v>-880.95342226399976</v>
      </c>
      <c r="AB18" s="53">
        <f t="shared" si="8"/>
        <v>2691.9869157392504</v>
      </c>
      <c r="AC18" s="53">
        <f t="shared" ref="AC18:AC36" si="36">-I18*($R17*J18-$R16*J17)/1000</f>
        <v>-13.56359471298768</v>
      </c>
      <c r="AD18" s="53">
        <f t="shared" ref="AD18:AD81" si="37">$B$18*SUM(T18,X18:Y18)</f>
        <v>300.58647605853963</v>
      </c>
      <c r="AE18" s="53">
        <f t="shared" si="9"/>
        <v>2979.0097970848024</v>
      </c>
      <c r="AF18" s="19"/>
      <c r="AG18" s="57"/>
      <c r="AH18" s="19"/>
      <c r="AI18" s="55">
        <f t="shared" si="23"/>
        <v>2</v>
      </c>
      <c r="AJ18" s="27">
        <f t="shared" ref="AJ18:AJ36" si="38">F18</f>
        <v>3851.9834801429329</v>
      </c>
      <c r="AK18" s="27">
        <f t="shared" ref="AK18:AK36" si="39">G18</f>
        <v>192.59917400714664</v>
      </c>
      <c r="AL18" s="28">
        <f t="shared" ref="AL18:AL36" si="40">$C$31</f>
        <v>25</v>
      </c>
      <c r="AM18" s="27">
        <f t="shared" si="24"/>
        <v>100000</v>
      </c>
      <c r="AN18" s="56">
        <f t="shared" si="25"/>
        <v>0.78600000000000003</v>
      </c>
      <c r="AO18" s="52">
        <f t="shared" si="10"/>
        <v>78.599999999999994</v>
      </c>
      <c r="AP18" s="56"/>
      <c r="AQ18" s="9">
        <f t="shared" ref="AQ18:AQ81" si="41">M18*0.9025</f>
        <v>8.0155042450883727</v>
      </c>
      <c r="AR18" s="9">
        <f t="shared" si="26"/>
        <v>0</v>
      </c>
      <c r="AS18" s="30">
        <f t="shared" si="27"/>
        <v>0.99269267466248567</v>
      </c>
      <c r="AT18" s="30">
        <f t="shared" si="28"/>
        <v>7.9569323478252858E-3</v>
      </c>
      <c r="AU18" s="30">
        <f t="shared" si="29"/>
        <v>0</v>
      </c>
      <c r="AV18" s="30">
        <f t="shared" si="11"/>
        <v>0.98473574231466043</v>
      </c>
      <c r="AW18" s="30"/>
      <c r="AX18" s="52">
        <f t="shared" si="30"/>
        <v>63.929408248264082</v>
      </c>
      <c r="AY18" s="52">
        <f t="shared" si="12"/>
        <v>77.400229345932303</v>
      </c>
      <c r="AZ18" s="19"/>
      <c r="BA18" s="30"/>
      <c r="BB18" s="53">
        <f t="shared" si="13"/>
        <v>3786.8607164876476</v>
      </c>
      <c r="BC18" s="53">
        <f t="shared" si="14"/>
        <v>-189.34303582438238</v>
      </c>
      <c r="BD18" s="53">
        <f t="shared" si="15"/>
        <v>-24.577342660015322</v>
      </c>
      <c r="BE18" s="53">
        <f t="shared" si="31"/>
        <v>-795.69323478252863</v>
      </c>
      <c r="BF18" s="53">
        <f t="shared" si="16"/>
        <v>2777.2471032207213</v>
      </c>
      <c r="BG18" s="53">
        <f t="shared" ref="BG18:BG36" si="42">-AM18*($R17*AN18-$R16*AN17)/1000</f>
        <v>-13.56359471298768</v>
      </c>
      <c r="BH18" s="53">
        <f t="shared" ref="BH18:BH81" si="43">$B$18*SUM(AX18,BB18:BC18)</f>
        <v>300.5906497892089</v>
      </c>
      <c r="BI18" s="53">
        <f t="shared" si="17"/>
        <v>3064.2741582969425</v>
      </c>
    </row>
    <row r="19" spans="1:61" x14ac:dyDescent="0.2">
      <c r="A19" s="34" t="s">
        <v>70</v>
      </c>
      <c r="B19" s="58">
        <f>'WL Age 46-55'!B19</f>
        <v>3.2096133711594366E-2</v>
      </c>
      <c r="C19" s="19"/>
      <c r="D19" s="19"/>
      <c r="E19" s="55">
        <f t="shared" si="18"/>
        <v>3</v>
      </c>
      <c r="F19" s="27">
        <f t="shared" si="32"/>
        <v>3851.9834801429329</v>
      </c>
      <c r="G19" s="27">
        <f t="shared" si="33"/>
        <v>192.59917400714664</v>
      </c>
      <c r="H19" s="28">
        <f t="shared" si="34"/>
        <v>25</v>
      </c>
      <c r="I19" s="27">
        <f t="shared" si="1"/>
        <v>100000</v>
      </c>
      <c r="J19" s="56">
        <f>'SPWL Reserve'!V11</f>
        <v>0.93300000000000005</v>
      </c>
      <c r="K19" s="52">
        <f t="shared" si="2"/>
        <v>93.3</v>
      </c>
      <c r="L19" s="56"/>
      <c r="M19" s="96">
        <f>'SPWL Reserve'!W11*1000</f>
        <v>9.7383085751715388</v>
      </c>
      <c r="N19" s="9">
        <v>0</v>
      </c>
      <c r="O19" s="30">
        <f t="shared" si="35"/>
        <v>0.98309370640061289</v>
      </c>
      <c r="P19" s="30">
        <f t="shared" si="19"/>
        <v>9.5736698712382585E-3</v>
      </c>
      <c r="Q19" s="30">
        <f t="shared" si="20"/>
        <v>0</v>
      </c>
      <c r="R19" s="30">
        <f t="shared" si="3"/>
        <v>0.97352003652937458</v>
      </c>
      <c r="S19" s="30"/>
      <c r="T19" s="52">
        <f t="shared" si="21"/>
        <v>77.271165323088169</v>
      </c>
      <c r="U19" s="52">
        <f t="shared" si="4"/>
        <v>90.829419408190645</v>
      </c>
      <c r="V19" s="19"/>
      <c r="W19" s="30"/>
      <c r="X19" s="53">
        <f t="shared" si="5"/>
        <v>3749.9830982992953</v>
      </c>
      <c r="Y19" s="53">
        <f t="shared" si="6"/>
        <v>-187.49915491496478</v>
      </c>
      <c r="Z19" s="53">
        <f t="shared" si="7"/>
        <v>-24.338000913234364</v>
      </c>
      <c r="AA19" s="53">
        <f t="shared" si="22"/>
        <v>-957.36698712382588</v>
      </c>
      <c r="AB19" s="53">
        <f t="shared" si="8"/>
        <v>2580.7789553472703</v>
      </c>
      <c r="AC19" s="53">
        <f t="shared" si="36"/>
        <v>-13.759048094189508</v>
      </c>
      <c r="AD19" s="53">
        <f t="shared" si="37"/>
        <v>298.80982208190289</v>
      </c>
      <c r="AE19" s="53">
        <f t="shared" si="9"/>
        <v>2865.8297293349838</v>
      </c>
      <c r="AF19" s="19"/>
      <c r="AG19" s="46"/>
      <c r="AH19" s="19"/>
      <c r="AI19" s="55">
        <f t="shared" si="23"/>
        <v>3</v>
      </c>
      <c r="AJ19" s="27">
        <f t="shared" si="38"/>
        <v>3851.9834801429329</v>
      </c>
      <c r="AK19" s="27">
        <f t="shared" si="39"/>
        <v>192.59917400714664</v>
      </c>
      <c r="AL19" s="28">
        <f t="shared" si="40"/>
        <v>25</v>
      </c>
      <c r="AM19" s="27">
        <f t="shared" si="24"/>
        <v>100000</v>
      </c>
      <c r="AN19" s="56">
        <f t="shared" si="25"/>
        <v>0.93300000000000005</v>
      </c>
      <c r="AO19" s="52">
        <f t="shared" si="10"/>
        <v>93.3</v>
      </c>
      <c r="AP19" s="56"/>
      <c r="AQ19" s="9">
        <f t="shared" si="41"/>
        <v>8.788823489092314</v>
      </c>
      <c r="AR19" s="9">
        <f t="shared" si="26"/>
        <v>0</v>
      </c>
      <c r="AS19" s="30">
        <f t="shared" si="27"/>
        <v>0.98473574231466043</v>
      </c>
      <c r="AT19" s="30">
        <f t="shared" si="28"/>
        <v>8.6546686226038425E-3</v>
      </c>
      <c r="AU19" s="30">
        <f t="shared" si="29"/>
        <v>0</v>
      </c>
      <c r="AV19" s="30">
        <f t="shared" si="11"/>
        <v>0.97608107369205654</v>
      </c>
      <c r="AW19" s="30"/>
      <c r="AX19" s="52">
        <f t="shared" si="30"/>
        <v>77.400229345932303</v>
      </c>
      <c r="AY19" s="52">
        <f t="shared" si="12"/>
        <v>91.068364175468872</v>
      </c>
      <c r="AZ19" s="19"/>
      <c r="BA19" s="30"/>
      <c r="BB19" s="53">
        <f t="shared" si="13"/>
        <v>3749.9830982992953</v>
      </c>
      <c r="BC19" s="53">
        <f t="shared" si="14"/>
        <v>-187.49915491496478</v>
      </c>
      <c r="BD19" s="53">
        <f t="shared" si="15"/>
        <v>-24.338000913234364</v>
      </c>
      <c r="BE19" s="53">
        <f t="shared" si="31"/>
        <v>-865.46686226038423</v>
      </c>
      <c r="BF19" s="53">
        <f t="shared" si="16"/>
        <v>2672.6790802107116</v>
      </c>
      <c r="BG19" s="53">
        <f t="shared" si="42"/>
        <v>-13.759048094189508</v>
      </c>
      <c r="BH19" s="53">
        <f t="shared" si="43"/>
        <v>298.82041773917973</v>
      </c>
      <c r="BI19" s="53">
        <f t="shared" si="17"/>
        <v>2957.7404498557021</v>
      </c>
    </row>
    <row r="20" spans="1:61" x14ac:dyDescent="0.2">
      <c r="A20" s="45" t="s">
        <v>71</v>
      </c>
      <c r="B20" s="97">
        <v>3851.9834801429329</v>
      </c>
      <c r="C20" s="19"/>
      <c r="D20" s="36"/>
      <c r="E20" s="55">
        <f t="shared" si="18"/>
        <v>4</v>
      </c>
      <c r="F20" s="27">
        <f t="shared" si="32"/>
        <v>3851.9834801429329</v>
      </c>
      <c r="G20" s="27">
        <f t="shared" si="33"/>
        <v>192.59917400714664</v>
      </c>
      <c r="H20" s="28">
        <f t="shared" si="34"/>
        <v>25</v>
      </c>
      <c r="I20" s="27">
        <f t="shared" si="1"/>
        <v>100000</v>
      </c>
      <c r="J20" s="56">
        <f>'SPWL Reserve'!V12</f>
        <v>1.0840000000000001</v>
      </c>
      <c r="K20" s="52">
        <f t="shared" si="2"/>
        <v>108.40000000000002</v>
      </c>
      <c r="L20" s="56"/>
      <c r="M20" s="96">
        <f>'SPWL Reserve'!W12*1000</f>
        <v>10.671629264777636</v>
      </c>
      <c r="N20" s="9">
        <v>0</v>
      </c>
      <c r="O20" s="30">
        <f t="shared" si="35"/>
        <v>0.97352003652937458</v>
      </c>
      <c r="P20" s="30">
        <f t="shared" si="19"/>
        <v>1.0389044911674267E-2</v>
      </c>
      <c r="Q20" s="30">
        <f t="shared" si="20"/>
        <v>0</v>
      </c>
      <c r="R20" s="30">
        <f t="shared" si="3"/>
        <v>0.96313099161770033</v>
      </c>
      <c r="S20" s="30"/>
      <c r="T20" s="52">
        <f t="shared" si="21"/>
        <v>90.829419408190645</v>
      </c>
      <c r="U20" s="52">
        <f t="shared" si="4"/>
        <v>104.40339949135874</v>
      </c>
      <c r="V20" s="19"/>
      <c r="W20" s="30"/>
      <c r="X20" s="53">
        <f t="shared" si="5"/>
        <v>3709.9646689250631</v>
      </c>
      <c r="Y20" s="53">
        <f t="shared" si="6"/>
        <v>-185.49823344625315</v>
      </c>
      <c r="Z20" s="53">
        <f t="shared" si="7"/>
        <v>-24.078274790442507</v>
      </c>
      <c r="AA20" s="53">
        <f t="shared" si="22"/>
        <v>-1038.9044911674268</v>
      </c>
      <c r="AB20" s="53">
        <f t="shared" si="8"/>
        <v>2461.4836695209406</v>
      </c>
      <c r="AC20" s="53">
        <f t="shared" si="36"/>
        <v>-13.806929152607017</v>
      </c>
      <c r="AD20" s="53">
        <f t="shared" si="37"/>
        <v>296.80181190977601</v>
      </c>
      <c r="AE20" s="53">
        <f t="shared" si="9"/>
        <v>2744.4785522781094</v>
      </c>
      <c r="AF20" s="19"/>
      <c r="AG20" s="46"/>
      <c r="AH20" s="19"/>
      <c r="AI20" s="55">
        <f t="shared" si="23"/>
        <v>4</v>
      </c>
      <c r="AJ20" s="27">
        <f t="shared" si="38"/>
        <v>3851.9834801429329</v>
      </c>
      <c r="AK20" s="27">
        <f t="shared" si="39"/>
        <v>192.59917400714664</v>
      </c>
      <c r="AL20" s="28">
        <f t="shared" si="40"/>
        <v>25</v>
      </c>
      <c r="AM20" s="27">
        <f t="shared" si="24"/>
        <v>100000</v>
      </c>
      <c r="AN20" s="56">
        <f t="shared" si="25"/>
        <v>1.0840000000000001</v>
      </c>
      <c r="AO20" s="52">
        <f t="shared" si="10"/>
        <v>108.40000000000002</v>
      </c>
      <c r="AP20" s="56"/>
      <c r="AQ20" s="9">
        <f t="shared" si="41"/>
        <v>9.6311454114618158</v>
      </c>
      <c r="AR20" s="9">
        <f t="shared" si="26"/>
        <v>0</v>
      </c>
      <c r="AS20" s="30">
        <f t="shared" si="27"/>
        <v>0.97608107369205654</v>
      </c>
      <c r="AT20" s="30">
        <f t="shared" si="28"/>
        <v>9.4007787541039722E-3</v>
      </c>
      <c r="AU20" s="30">
        <f t="shared" si="29"/>
        <v>0</v>
      </c>
      <c r="AV20" s="30">
        <f t="shared" si="11"/>
        <v>0.9666802949379526</v>
      </c>
      <c r="AW20" s="30"/>
      <c r="AX20" s="52">
        <f t="shared" si="30"/>
        <v>91.068364175468872</v>
      </c>
      <c r="AY20" s="52">
        <f t="shared" si="12"/>
        <v>104.78814397127408</v>
      </c>
      <c r="AZ20" s="19"/>
      <c r="BA20" s="30"/>
      <c r="BB20" s="53">
        <f t="shared" si="13"/>
        <v>3709.9646689250631</v>
      </c>
      <c r="BC20" s="53">
        <f t="shared" si="14"/>
        <v>-185.49823344625315</v>
      </c>
      <c r="BD20" s="53">
        <f t="shared" si="15"/>
        <v>-24.078274790442507</v>
      </c>
      <c r="BE20" s="53">
        <f t="shared" si="31"/>
        <v>-940.07787541039727</v>
      </c>
      <c r="BF20" s="53">
        <f t="shared" si="16"/>
        <v>2560.3102852779703</v>
      </c>
      <c r="BG20" s="53">
        <f t="shared" si="42"/>
        <v>-13.806929152607017</v>
      </c>
      <c r="BH20" s="53">
        <f t="shared" si="43"/>
        <v>296.82142835134022</v>
      </c>
      <c r="BI20" s="53">
        <f t="shared" si="17"/>
        <v>2843.3247844767034</v>
      </c>
    </row>
    <row r="21" spans="1:61" x14ac:dyDescent="0.2">
      <c r="A21" s="19"/>
      <c r="B21" s="19"/>
      <c r="C21" s="19"/>
      <c r="D21" s="21"/>
      <c r="E21" s="55">
        <f t="shared" si="18"/>
        <v>5</v>
      </c>
      <c r="F21" s="27">
        <f t="shared" si="32"/>
        <v>3851.9834801429329</v>
      </c>
      <c r="G21" s="27">
        <f t="shared" si="33"/>
        <v>192.59917400714664</v>
      </c>
      <c r="H21" s="28">
        <f t="shared" si="34"/>
        <v>25</v>
      </c>
      <c r="I21" s="27">
        <f t="shared" si="1"/>
        <v>100000</v>
      </c>
      <c r="J21" s="56">
        <f>'SPWL Reserve'!V13</f>
        <v>1.2410000000000001</v>
      </c>
      <c r="K21" s="52">
        <f t="shared" si="2"/>
        <v>124.10000000000001</v>
      </c>
      <c r="L21" s="56"/>
      <c r="M21" s="96">
        <f>'SPWL Reserve'!W13*1000</f>
        <v>11.692399199466328</v>
      </c>
      <c r="N21" s="9">
        <v>0</v>
      </c>
      <c r="O21" s="30">
        <f t="shared" si="35"/>
        <v>0.96313099161770033</v>
      </c>
      <c r="P21" s="30">
        <f t="shared" si="19"/>
        <v>1.126131203537201E-2</v>
      </c>
      <c r="Q21" s="30">
        <f t="shared" si="20"/>
        <v>0</v>
      </c>
      <c r="R21" s="30">
        <f t="shared" si="3"/>
        <v>0.95186967958232827</v>
      </c>
      <c r="S21" s="30"/>
      <c r="T21" s="52">
        <f t="shared" si="21"/>
        <v>104.40339949135874</v>
      </c>
      <c r="U21" s="52">
        <f t="shared" si="4"/>
        <v>118.12702723616695</v>
      </c>
      <c r="V21" s="19"/>
      <c r="W21" s="30"/>
      <c r="X21" s="53">
        <f t="shared" si="5"/>
        <v>3666.5862810000754</v>
      </c>
      <c r="Y21" s="53">
        <f t="shared" si="6"/>
        <v>-183.32931405000377</v>
      </c>
      <c r="Z21" s="53">
        <f t="shared" si="7"/>
        <v>-23.796741989558207</v>
      </c>
      <c r="AA21" s="53">
        <f t="shared" si="22"/>
        <v>-1126.1312035372009</v>
      </c>
      <c r="AB21" s="53">
        <f t="shared" si="8"/>
        <v>2333.329021423313</v>
      </c>
      <c r="AC21" s="53">
        <f t="shared" si="36"/>
        <v>-13.994984099972418</v>
      </c>
      <c r="AD21" s="53">
        <f t="shared" si="37"/>
        <v>294.53304515516334</v>
      </c>
      <c r="AE21" s="53">
        <f t="shared" si="9"/>
        <v>2613.867082478504</v>
      </c>
      <c r="AF21" s="19"/>
      <c r="AG21" s="46"/>
      <c r="AH21" s="19"/>
      <c r="AI21" s="55">
        <f t="shared" si="23"/>
        <v>5</v>
      </c>
      <c r="AJ21" s="27">
        <f t="shared" si="38"/>
        <v>3851.9834801429329</v>
      </c>
      <c r="AK21" s="27">
        <f t="shared" si="39"/>
        <v>192.59917400714664</v>
      </c>
      <c r="AL21" s="28">
        <f t="shared" si="40"/>
        <v>25</v>
      </c>
      <c r="AM21" s="27">
        <f t="shared" si="24"/>
        <v>100000</v>
      </c>
      <c r="AN21" s="56">
        <f t="shared" si="25"/>
        <v>1.2410000000000001</v>
      </c>
      <c r="AO21" s="52">
        <f t="shared" si="10"/>
        <v>124.10000000000001</v>
      </c>
      <c r="AP21" s="56"/>
      <c r="AQ21" s="9">
        <f t="shared" si="41"/>
        <v>10.552390277518361</v>
      </c>
      <c r="AR21" s="9">
        <f t="shared" si="26"/>
        <v>0</v>
      </c>
      <c r="AS21" s="30">
        <f t="shared" si="27"/>
        <v>0.9666802949379526</v>
      </c>
      <c r="AT21" s="30">
        <f t="shared" si="28"/>
        <v>1.0200787745771834E-2</v>
      </c>
      <c r="AU21" s="30">
        <f t="shared" si="29"/>
        <v>0</v>
      </c>
      <c r="AV21" s="30">
        <f t="shared" si="11"/>
        <v>0.95647950719218078</v>
      </c>
      <c r="AW21" s="30"/>
      <c r="AX21" s="52">
        <f t="shared" si="30"/>
        <v>104.78814397127408</v>
      </c>
      <c r="AY21" s="52">
        <f t="shared" si="12"/>
        <v>118.69910684254964</v>
      </c>
      <c r="AZ21" s="19"/>
      <c r="BA21" s="30"/>
      <c r="BB21" s="53">
        <f t="shared" si="13"/>
        <v>3666.5862810000754</v>
      </c>
      <c r="BC21" s="53">
        <f t="shared" si="14"/>
        <v>-183.32931405000377</v>
      </c>
      <c r="BD21" s="53">
        <f t="shared" si="15"/>
        <v>-23.796741989558207</v>
      </c>
      <c r="BE21" s="53">
        <f t="shared" si="31"/>
        <v>-1020.0787745771835</v>
      </c>
      <c r="BF21" s="53">
        <f t="shared" si="16"/>
        <v>2439.38145038333</v>
      </c>
      <c r="BG21" s="53">
        <f t="shared" si="42"/>
        <v>-13.994984099972418</v>
      </c>
      <c r="BH21" s="53">
        <f t="shared" si="43"/>
        <v>294.56463118943128</v>
      </c>
      <c r="BI21" s="53">
        <f t="shared" si="17"/>
        <v>2719.9510974727887</v>
      </c>
    </row>
    <row r="22" spans="1:61" x14ac:dyDescent="0.2">
      <c r="A22" s="19"/>
      <c r="B22" s="19"/>
      <c r="C22" s="19"/>
      <c r="D22" s="21"/>
      <c r="E22" s="55">
        <f t="shared" si="18"/>
        <v>6</v>
      </c>
      <c r="F22" s="27">
        <f t="shared" si="32"/>
        <v>3851.9834801429329</v>
      </c>
      <c r="G22" s="27">
        <f t="shared" si="33"/>
        <v>192.59917400714664</v>
      </c>
      <c r="H22" s="28">
        <f t="shared" si="34"/>
        <v>25</v>
      </c>
      <c r="I22" s="27">
        <f t="shared" si="1"/>
        <v>100000</v>
      </c>
      <c r="J22" s="56">
        <f>'SPWL Reserve'!V14</f>
        <v>1.403</v>
      </c>
      <c r="K22" s="52">
        <f t="shared" si="2"/>
        <v>140.30000000000001</v>
      </c>
      <c r="L22" s="56"/>
      <c r="M22" s="96">
        <f>'SPWL Reserve'!W14*1000</f>
        <v>12.807475417484119</v>
      </c>
      <c r="N22" s="9">
        <v>0</v>
      </c>
      <c r="O22" s="30">
        <f t="shared" si="35"/>
        <v>0.95186967958232827</v>
      </c>
      <c r="P22" s="30">
        <f t="shared" si="19"/>
        <v>1.2191047521899154E-2</v>
      </c>
      <c r="Q22" s="30">
        <f t="shared" si="20"/>
        <v>0</v>
      </c>
      <c r="R22" s="30">
        <f t="shared" si="3"/>
        <v>0.93967863206042912</v>
      </c>
      <c r="S22" s="30"/>
      <c r="T22" s="52">
        <f t="shared" si="21"/>
        <v>118.12702723616695</v>
      </c>
      <c r="U22" s="52">
        <f t="shared" si="4"/>
        <v>131.83691207807823</v>
      </c>
      <c r="V22" s="19"/>
      <c r="W22" s="30"/>
      <c r="X22" s="53">
        <f t="shared" si="5"/>
        <v>3619.6265673400821</v>
      </c>
      <c r="Y22" s="53">
        <f t="shared" si="6"/>
        <v>-180.98132836700412</v>
      </c>
      <c r="Z22" s="53">
        <f t="shared" si="7"/>
        <v>-23.491965801510727</v>
      </c>
      <c r="AA22" s="53">
        <f t="shared" si="22"/>
        <v>-1219.1047521899154</v>
      </c>
      <c r="AB22" s="53">
        <f t="shared" si="8"/>
        <v>2196.048520981652</v>
      </c>
      <c r="AC22" s="53">
        <f t="shared" si="36"/>
        <v>-14.02275998564404</v>
      </c>
      <c r="AD22" s="53">
        <f t="shared" si="37"/>
        <v>291.99725154840473</v>
      </c>
      <c r="AE22" s="53">
        <f t="shared" si="9"/>
        <v>2474.0230125444127</v>
      </c>
      <c r="AF22" s="19"/>
      <c r="AG22" s="46"/>
      <c r="AH22" s="19"/>
      <c r="AI22" s="55">
        <f t="shared" si="23"/>
        <v>6</v>
      </c>
      <c r="AJ22" s="27">
        <f t="shared" si="38"/>
        <v>3851.9834801429329</v>
      </c>
      <c r="AK22" s="27">
        <f t="shared" si="39"/>
        <v>192.59917400714664</v>
      </c>
      <c r="AL22" s="28">
        <f t="shared" si="40"/>
        <v>25</v>
      </c>
      <c r="AM22" s="27">
        <f t="shared" si="24"/>
        <v>100000</v>
      </c>
      <c r="AN22" s="56">
        <f t="shared" si="25"/>
        <v>1.403</v>
      </c>
      <c r="AO22" s="52">
        <f t="shared" si="10"/>
        <v>140.30000000000001</v>
      </c>
      <c r="AP22" s="56"/>
      <c r="AQ22" s="9">
        <f t="shared" si="41"/>
        <v>11.558746564279417</v>
      </c>
      <c r="AR22" s="9">
        <f t="shared" si="26"/>
        <v>0</v>
      </c>
      <c r="AS22" s="30">
        <f t="shared" si="27"/>
        <v>0.95647950719218078</v>
      </c>
      <c r="AT22" s="30">
        <f t="shared" si="28"/>
        <v>1.105570421756129E-2</v>
      </c>
      <c r="AU22" s="30">
        <f t="shared" si="29"/>
        <v>0</v>
      </c>
      <c r="AV22" s="30">
        <f t="shared" si="11"/>
        <v>0.94542380297461948</v>
      </c>
      <c r="AW22" s="30"/>
      <c r="AX22" s="52">
        <f t="shared" si="30"/>
        <v>118.69910684254964</v>
      </c>
      <c r="AY22" s="52">
        <f t="shared" si="12"/>
        <v>132.64295955733911</v>
      </c>
      <c r="AZ22" s="19"/>
      <c r="BA22" s="30"/>
      <c r="BB22" s="53">
        <f t="shared" si="13"/>
        <v>3619.6265673400821</v>
      </c>
      <c r="BC22" s="53">
        <f t="shared" si="14"/>
        <v>-180.98132836700412</v>
      </c>
      <c r="BD22" s="53">
        <f t="shared" si="15"/>
        <v>-23.491965801510727</v>
      </c>
      <c r="BE22" s="53">
        <f t="shared" si="31"/>
        <v>-1105.570421756129</v>
      </c>
      <c r="BF22" s="53">
        <f t="shared" si="16"/>
        <v>2309.5828514154382</v>
      </c>
      <c r="BG22" s="53">
        <f t="shared" si="42"/>
        <v>-14.02275998564404</v>
      </c>
      <c r="BH22" s="53">
        <f t="shared" si="43"/>
        <v>292.04421707226396</v>
      </c>
      <c r="BI22" s="53">
        <f t="shared" si="17"/>
        <v>2587.6043085020583</v>
      </c>
    </row>
    <row r="23" spans="1:61" x14ac:dyDescent="0.2">
      <c r="A23" s="220" t="s">
        <v>72</v>
      </c>
      <c r="B23" s="220"/>
      <c r="C23" s="59"/>
      <c r="D23" s="21"/>
      <c r="E23" s="55">
        <f t="shared" si="18"/>
        <v>7</v>
      </c>
      <c r="F23" s="27">
        <f t="shared" si="32"/>
        <v>3851.9834801429329</v>
      </c>
      <c r="G23" s="27">
        <f t="shared" si="33"/>
        <v>192.59917400714664</v>
      </c>
      <c r="H23" s="28">
        <f t="shared" si="34"/>
        <v>25</v>
      </c>
      <c r="I23" s="27">
        <f t="shared" si="1"/>
        <v>100000</v>
      </c>
      <c r="J23" s="56">
        <f>'SPWL Reserve'!V15</f>
        <v>1.57</v>
      </c>
      <c r="K23" s="52">
        <f t="shared" si="2"/>
        <v>157</v>
      </c>
      <c r="L23" s="56"/>
      <c r="M23" s="96">
        <f>'SPWL Reserve'!W15*1000</f>
        <v>14.036297605946634</v>
      </c>
      <c r="N23" s="9">
        <v>0</v>
      </c>
      <c r="O23" s="30">
        <f t="shared" si="35"/>
        <v>0.93967863206042912</v>
      </c>
      <c r="P23" s="30">
        <f t="shared" si="19"/>
        <v>1.3189608933549011E-2</v>
      </c>
      <c r="Q23" s="30">
        <f t="shared" si="20"/>
        <v>0</v>
      </c>
      <c r="R23" s="30">
        <f t="shared" si="3"/>
        <v>0.92648902312688008</v>
      </c>
      <c r="S23" s="30"/>
      <c r="T23" s="52">
        <f t="shared" si="21"/>
        <v>131.83691207807823</v>
      </c>
      <c r="U23" s="52">
        <f t="shared" si="4"/>
        <v>145.45877663092017</v>
      </c>
      <c r="V23" s="19"/>
      <c r="W23" s="30"/>
      <c r="X23" s="53">
        <f t="shared" si="5"/>
        <v>3568.8204116185057</v>
      </c>
      <c r="Y23" s="53">
        <f t="shared" si="6"/>
        <v>-178.44102058092528</v>
      </c>
      <c r="Z23" s="53">
        <f t="shared" si="7"/>
        <v>-23.162225578172002</v>
      </c>
      <c r="AA23" s="53">
        <f t="shared" si="22"/>
        <v>-1318.9608933549011</v>
      </c>
      <c r="AB23" s="53">
        <f t="shared" si="8"/>
        <v>2048.2562721045069</v>
      </c>
      <c r="AC23" s="53">
        <f t="shared" si="36"/>
        <v>-13.982229188086714</v>
      </c>
      <c r="AD23" s="53">
        <f t="shared" si="37"/>
        <v>289.16034058174068</v>
      </c>
      <c r="AE23" s="53">
        <f t="shared" si="9"/>
        <v>2323.434383498161</v>
      </c>
      <c r="AF23" s="19"/>
      <c r="AG23" s="46"/>
      <c r="AH23" s="19"/>
      <c r="AI23" s="55">
        <f t="shared" si="23"/>
        <v>7</v>
      </c>
      <c r="AJ23" s="27">
        <f t="shared" si="38"/>
        <v>3851.9834801429329</v>
      </c>
      <c r="AK23" s="27">
        <f t="shared" si="39"/>
        <v>192.59917400714664</v>
      </c>
      <c r="AL23" s="28">
        <f t="shared" si="40"/>
        <v>25</v>
      </c>
      <c r="AM23" s="27">
        <f t="shared" si="24"/>
        <v>100000</v>
      </c>
      <c r="AN23" s="56">
        <f t="shared" si="25"/>
        <v>1.57</v>
      </c>
      <c r="AO23" s="52">
        <f t="shared" si="10"/>
        <v>157</v>
      </c>
      <c r="AP23" s="56"/>
      <c r="AQ23" s="9">
        <f t="shared" si="41"/>
        <v>12.667758589366837</v>
      </c>
      <c r="AR23" s="9">
        <f t="shared" si="26"/>
        <v>0</v>
      </c>
      <c r="AS23" s="30">
        <f t="shared" si="27"/>
        <v>0.94542380297461948</v>
      </c>
      <c r="AT23" s="30">
        <f t="shared" si="28"/>
        <v>1.1976400500723596E-2</v>
      </c>
      <c r="AU23" s="30">
        <f t="shared" si="29"/>
        <v>0</v>
      </c>
      <c r="AV23" s="30">
        <f t="shared" si="11"/>
        <v>0.9334474024738959</v>
      </c>
      <c r="AW23" s="30"/>
      <c r="AX23" s="52">
        <f t="shared" si="30"/>
        <v>132.64295955733911</v>
      </c>
      <c r="AY23" s="52">
        <f t="shared" si="12"/>
        <v>146.55124218840166</v>
      </c>
      <c r="AZ23" s="19"/>
      <c r="BA23" s="30"/>
      <c r="BB23" s="53">
        <f t="shared" si="13"/>
        <v>3568.8204116185057</v>
      </c>
      <c r="BC23" s="53">
        <f t="shared" si="14"/>
        <v>-178.44102058092528</v>
      </c>
      <c r="BD23" s="53">
        <f t="shared" si="15"/>
        <v>-23.162225578172002</v>
      </c>
      <c r="BE23" s="53">
        <f t="shared" si="31"/>
        <v>-1197.6400500723596</v>
      </c>
      <c r="BF23" s="53">
        <f t="shared" si="16"/>
        <v>2169.5771153870483</v>
      </c>
      <c r="BG23" s="53">
        <f t="shared" si="42"/>
        <v>-13.982229188086714</v>
      </c>
      <c r="BH23" s="53">
        <f t="shared" si="43"/>
        <v>289.22651396337596</v>
      </c>
      <c r="BI23" s="53">
        <f t="shared" si="17"/>
        <v>2444.8214001623373</v>
      </c>
    </row>
    <row r="24" spans="1:61" x14ac:dyDescent="0.2">
      <c r="A24" s="37" t="s">
        <v>8</v>
      </c>
      <c r="B24" s="37" t="s">
        <v>73</v>
      </c>
      <c r="C24" s="59"/>
      <c r="D24" s="21"/>
      <c r="E24" s="55">
        <f t="shared" si="18"/>
        <v>8</v>
      </c>
      <c r="F24" s="27">
        <f t="shared" si="32"/>
        <v>3851.9834801429329</v>
      </c>
      <c r="G24" s="27">
        <f t="shared" si="33"/>
        <v>192.59917400714664</v>
      </c>
      <c r="H24" s="28">
        <f t="shared" si="34"/>
        <v>25</v>
      </c>
      <c r="I24" s="27">
        <f t="shared" si="1"/>
        <v>100000</v>
      </c>
      <c r="J24" s="56">
        <f>'SPWL Reserve'!V16</f>
        <v>1.742</v>
      </c>
      <c r="K24" s="52">
        <f t="shared" si="2"/>
        <v>174.2</v>
      </c>
      <c r="L24" s="56"/>
      <c r="M24" s="96">
        <f>'SPWL Reserve'!W16*1000</f>
        <v>15.408521992477764</v>
      </c>
      <c r="N24" s="9">
        <v>0</v>
      </c>
      <c r="O24" s="30">
        <f t="shared" si="35"/>
        <v>0.92648902312688008</v>
      </c>
      <c r="P24" s="30">
        <f t="shared" si="19"/>
        <v>1.4275826488639773E-2</v>
      </c>
      <c r="Q24" s="30">
        <f t="shared" si="20"/>
        <v>0</v>
      </c>
      <c r="R24" s="30">
        <f t="shared" si="3"/>
        <v>0.9122131966382403</v>
      </c>
      <c r="S24" s="30"/>
      <c r="T24" s="52">
        <f t="shared" si="21"/>
        <v>145.45877663092017</v>
      </c>
      <c r="U24" s="52">
        <f t="shared" si="4"/>
        <v>158.90753885438144</v>
      </c>
      <c r="V24" s="19"/>
      <c r="W24" s="30"/>
      <c r="X24" s="53">
        <f t="shared" si="5"/>
        <v>3513.8301638188786</v>
      </c>
      <c r="Y24" s="53">
        <f t="shared" si="6"/>
        <v>-175.69150819094392</v>
      </c>
      <c r="Z24" s="53">
        <f t="shared" si="7"/>
        <v>-22.805329915956008</v>
      </c>
      <c r="AA24" s="53">
        <f t="shared" si="22"/>
        <v>-1427.5826488639773</v>
      </c>
      <c r="AB24" s="53">
        <f t="shared" si="8"/>
        <v>1887.7506768480016</v>
      </c>
      <c r="AC24" s="53">
        <f t="shared" si="36"/>
        <v>-13.864842595215121</v>
      </c>
      <c r="AD24" s="53">
        <f t="shared" si="37"/>
        <v>285.98988059608973</v>
      </c>
      <c r="AE24" s="53">
        <f t="shared" si="9"/>
        <v>2159.8757148488762</v>
      </c>
      <c r="AF24" s="19"/>
      <c r="AG24" s="46"/>
      <c r="AH24" s="19"/>
      <c r="AI24" s="55">
        <f t="shared" si="23"/>
        <v>8</v>
      </c>
      <c r="AJ24" s="27">
        <f t="shared" si="38"/>
        <v>3851.9834801429329</v>
      </c>
      <c r="AK24" s="27">
        <f t="shared" si="39"/>
        <v>192.59917400714664</v>
      </c>
      <c r="AL24" s="28">
        <f t="shared" si="40"/>
        <v>25</v>
      </c>
      <c r="AM24" s="27">
        <f t="shared" si="24"/>
        <v>100000</v>
      </c>
      <c r="AN24" s="56">
        <f t="shared" si="25"/>
        <v>1.742</v>
      </c>
      <c r="AO24" s="52">
        <f t="shared" si="10"/>
        <v>174.2</v>
      </c>
      <c r="AP24" s="56"/>
      <c r="AQ24" s="9">
        <f t="shared" si="41"/>
        <v>13.906191098211181</v>
      </c>
      <c r="AR24" s="9">
        <f t="shared" si="26"/>
        <v>0</v>
      </c>
      <c r="AS24" s="30">
        <f t="shared" si="27"/>
        <v>0.9334474024738959</v>
      </c>
      <c r="AT24" s="30">
        <f t="shared" si="28"/>
        <v>1.2980697958930842E-2</v>
      </c>
      <c r="AU24" s="30">
        <f t="shared" si="29"/>
        <v>0</v>
      </c>
      <c r="AV24" s="30">
        <f t="shared" si="11"/>
        <v>0.92046670451496504</v>
      </c>
      <c r="AW24" s="30"/>
      <c r="AX24" s="52">
        <f t="shared" si="30"/>
        <v>146.55124218840166</v>
      </c>
      <c r="AY24" s="52">
        <f t="shared" si="12"/>
        <v>160.3452999265069</v>
      </c>
      <c r="AZ24" s="19"/>
      <c r="BA24" s="30"/>
      <c r="BB24" s="53">
        <f t="shared" si="13"/>
        <v>3513.8301638188786</v>
      </c>
      <c r="BC24" s="53">
        <f t="shared" si="14"/>
        <v>-175.69150819094392</v>
      </c>
      <c r="BD24" s="53">
        <f t="shared" si="15"/>
        <v>-22.805329915956008</v>
      </c>
      <c r="BE24" s="53">
        <f t="shared" si="31"/>
        <v>-1298.0697958930841</v>
      </c>
      <c r="BF24" s="53">
        <f t="shared" si="16"/>
        <v>2017.2635298188948</v>
      </c>
      <c r="BG24" s="53">
        <f t="shared" si="42"/>
        <v>-13.864842595215121</v>
      </c>
      <c r="BH24" s="53">
        <f t="shared" si="43"/>
        <v>286.07956779457209</v>
      </c>
      <c r="BI24" s="53">
        <f t="shared" si="17"/>
        <v>2289.4782550182517</v>
      </c>
    </row>
    <row r="25" spans="1:61" x14ac:dyDescent="0.2">
      <c r="A25" s="21">
        <v>1</v>
      </c>
      <c r="B25" s="59">
        <v>0.8</v>
      </c>
      <c r="C25" s="19"/>
      <c r="D25" s="21"/>
      <c r="E25" s="55">
        <f t="shared" si="18"/>
        <v>9</v>
      </c>
      <c r="F25" s="27">
        <f t="shared" si="32"/>
        <v>3851.9834801429329</v>
      </c>
      <c r="G25" s="27">
        <f t="shared" si="33"/>
        <v>192.59917400714664</v>
      </c>
      <c r="H25" s="28">
        <f t="shared" si="34"/>
        <v>25</v>
      </c>
      <c r="I25" s="27">
        <f t="shared" si="1"/>
        <v>100000</v>
      </c>
      <c r="J25" s="56">
        <f>'SPWL Reserve'!V17</f>
        <v>1.92</v>
      </c>
      <c r="K25" s="52">
        <f t="shared" si="2"/>
        <v>192</v>
      </c>
      <c r="L25" s="56"/>
      <c r="M25" s="96">
        <f>'SPWL Reserve'!W17*1000</f>
        <v>16.950197080660736</v>
      </c>
      <c r="N25" s="9">
        <v>0</v>
      </c>
      <c r="O25" s="30">
        <f t="shared" si="35"/>
        <v>0.9122131966382403</v>
      </c>
      <c r="P25" s="30">
        <f t="shared" si="19"/>
        <v>1.5462193462597699E-2</v>
      </c>
      <c r="Q25" s="30">
        <f t="shared" si="20"/>
        <v>0</v>
      </c>
      <c r="R25" s="30">
        <f t="shared" si="3"/>
        <v>0.8967510031756426</v>
      </c>
      <c r="S25" s="30"/>
      <c r="T25" s="52">
        <f t="shared" si="21"/>
        <v>158.90753885438144</v>
      </c>
      <c r="U25" s="52">
        <f t="shared" si="4"/>
        <v>172.17619260972339</v>
      </c>
      <c r="V25" s="19"/>
      <c r="W25" s="30"/>
      <c r="X25" s="53">
        <f t="shared" si="5"/>
        <v>3454.270050034178</v>
      </c>
      <c r="Y25" s="53">
        <f t="shared" si="6"/>
        <v>-172.71350250170892</v>
      </c>
      <c r="Z25" s="53">
        <f t="shared" si="7"/>
        <v>-22.418775079391065</v>
      </c>
      <c r="AA25" s="53">
        <f t="shared" si="22"/>
        <v>-1546.21934625977</v>
      </c>
      <c r="AB25" s="53">
        <f t="shared" si="8"/>
        <v>1712.9184261933081</v>
      </c>
      <c r="AC25" s="53">
        <f t="shared" si="36"/>
        <v>-13.750545925839619</v>
      </c>
      <c r="AD25" s="53">
        <f t="shared" si="37"/>
        <v>282.44879966595329</v>
      </c>
      <c r="AE25" s="53">
        <f t="shared" si="9"/>
        <v>1981.6166799334219</v>
      </c>
      <c r="AF25" s="19"/>
      <c r="AG25" s="46"/>
      <c r="AH25" s="19"/>
      <c r="AI25" s="55">
        <f t="shared" si="23"/>
        <v>9</v>
      </c>
      <c r="AJ25" s="27">
        <f t="shared" si="38"/>
        <v>3851.9834801429329</v>
      </c>
      <c r="AK25" s="27">
        <f t="shared" si="39"/>
        <v>192.59917400714664</v>
      </c>
      <c r="AL25" s="28">
        <f t="shared" si="40"/>
        <v>25</v>
      </c>
      <c r="AM25" s="27">
        <f t="shared" si="24"/>
        <v>100000</v>
      </c>
      <c r="AN25" s="56">
        <f t="shared" si="25"/>
        <v>1.92</v>
      </c>
      <c r="AO25" s="52">
        <f t="shared" si="10"/>
        <v>192</v>
      </c>
      <c r="AP25" s="56"/>
      <c r="AQ25" s="9">
        <f t="shared" si="41"/>
        <v>15.297552865296314</v>
      </c>
      <c r="AR25" s="9">
        <f t="shared" si="26"/>
        <v>0</v>
      </c>
      <c r="AS25" s="30">
        <f t="shared" si="27"/>
        <v>0.92046670451496504</v>
      </c>
      <c r="AT25" s="30">
        <f t="shared" si="28"/>
        <v>1.4080888073062759E-2</v>
      </c>
      <c r="AU25" s="30">
        <f t="shared" si="29"/>
        <v>0</v>
      </c>
      <c r="AV25" s="30">
        <f t="shared" si="11"/>
        <v>0.9063858164419023</v>
      </c>
      <c r="AW25" s="30"/>
      <c r="AX25" s="52">
        <f t="shared" si="30"/>
        <v>160.3452999265069</v>
      </c>
      <c r="AY25" s="52">
        <f t="shared" si="12"/>
        <v>174.02607675684524</v>
      </c>
      <c r="AZ25" s="19"/>
      <c r="BA25" s="30"/>
      <c r="BB25" s="53">
        <f t="shared" si="13"/>
        <v>3454.270050034178</v>
      </c>
      <c r="BC25" s="53">
        <f t="shared" si="14"/>
        <v>-172.71350250170892</v>
      </c>
      <c r="BD25" s="53">
        <f t="shared" si="15"/>
        <v>-22.418775079391065</v>
      </c>
      <c r="BE25" s="53">
        <f t="shared" si="31"/>
        <v>-1408.0888073062758</v>
      </c>
      <c r="BF25" s="53">
        <f t="shared" si="16"/>
        <v>1851.0489651468022</v>
      </c>
      <c r="BG25" s="53">
        <f t="shared" si="42"/>
        <v>-13.750545925839619</v>
      </c>
      <c r="BH25" s="53">
        <f t="shared" si="43"/>
        <v>282.56683429117578</v>
      </c>
      <c r="BI25" s="53">
        <f t="shared" si="17"/>
        <v>2119.8652535121382</v>
      </c>
    </row>
    <row r="26" spans="1:61" x14ac:dyDescent="0.2">
      <c r="A26" s="39" t="s">
        <v>74</v>
      </c>
      <c r="B26" s="59">
        <v>0.05</v>
      </c>
      <c r="C26" s="19"/>
      <c r="D26" s="21"/>
      <c r="E26" s="55">
        <f t="shared" si="18"/>
        <v>10</v>
      </c>
      <c r="F26" s="27">
        <f t="shared" si="32"/>
        <v>3851.9834801429329</v>
      </c>
      <c r="G26" s="27">
        <f t="shared" si="33"/>
        <v>192.59917400714664</v>
      </c>
      <c r="H26" s="28">
        <f t="shared" ref="H26:H81" si="44">$B$31</f>
        <v>25</v>
      </c>
      <c r="I26" s="27">
        <f t="shared" si="1"/>
        <v>100000</v>
      </c>
      <c r="J26" s="56">
        <f>'SPWL Reserve'!V18</f>
        <v>2.1030000000000002</v>
      </c>
      <c r="K26" s="52">
        <f t="shared" si="2"/>
        <v>210.30000000000004</v>
      </c>
      <c r="L26" s="56"/>
      <c r="M26" s="96">
        <f>'SPWL Reserve'!W18*1000</f>
        <v>18.704439664650572</v>
      </c>
      <c r="N26" s="9">
        <v>0</v>
      </c>
      <c r="O26" s="30">
        <f t="shared" si="35"/>
        <v>0.8967510031756426</v>
      </c>
      <c r="P26" s="30">
        <f t="shared" si="19"/>
        <v>1.6773225033113678E-2</v>
      </c>
      <c r="Q26" s="30">
        <f t="shared" si="20"/>
        <v>0</v>
      </c>
      <c r="R26" s="30">
        <f t="shared" si="3"/>
        <v>0.87997777814252898</v>
      </c>
      <c r="S26" s="30"/>
      <c r="T26" s="52">
        <f t="shared" si="21"/>
        <v>172.17619260972339</v>
      </c>
      <c r="U26" s="52">
        <f t="shared" si="4"/>
        <v>185.05932674337387</v>
      </c>
      <c r="V26" s="19"/>
      <c r="W26" s="30"/>
      <c r="X26" s="53">
        <f t="shared" si="5"/>
        <v>3389.6598642979043</v>
      </c>
      <c r="Y26" s="53">
        <f t="shared" si="6"/>
        <v>-169.48299321489523</v>
      </c>
      <c r="Z26" s="53">
        <f t="shared" si="7"/>
        <v>-21.999444453563225</v>
      </c>
      <c r="AA26" s="53">
        <f t="shared" si="22"/>
        <v>-1677.3225033113679</v>
      </c>
      <c r="AB26" s="53">
        <f t="shared" si="8"/>
        <v>1520.8549233180781</v>
      </c>
      <c r="AC26" s="53">
        <f t="shared" si="36"/>
        <v>-13.441802213295539</v>
      </c>
      <c r="AD26" s="53">
        <f t="shared" si="37"/>
        <v>278.49907071385536</v>
      </c>
      <c r="AE26" s="53">
        <f t="shared" si="9"/>
        <v>1785.9121918186381</v>
      </c>
      <c r="AF26" s="19"/>
      <c r="AG26" s="46"/>
      <c r="AH26" s="19"/>
      <c r="AI26" s="55">
        <f t="shared" si="23"/>
        <v>10</v>
      </c>
      <c r="AJ26" s="27">
        <f t="shared" si="38"/>
        <v>3851.9834801429329</v>
      </c>
      <c r="AK26" s="27">
        <f t="shared" si="39"/>
        <v>192.59917400714664</v>
      </c>
      <c r="AL26" s="28">
        <f t="shared" si="40"/>
        <v>25</v>
      </c>
      <c r="AM26" s="27">
        <f t="shared" si="24"/>
        <v>100000</v>
      </c>
      <c r="AN26" s="56">
        <f t="shared" si="25"/>
        <v>2.1030000000000002</v>
      </c>
      <c r="AO26" s="52">
        <f t="shared" si="10"/>
        <v>210.30000000000004</v>
      </c>
      <c r="AP26" s="56"/>
      <c r="AQ26" s="9">
        <f t="shared" si="41"/>
        <v>16.880756797347139</v>
      </c>
      <c r="AR26" s="9">
        <f t="shared" si="26"/>
        <v>0</v>
      </c>
      <c r="AS26" s="30">
        <f t="shared" si="27"/>
        <v>0.9063858164419023</v>
      </c>
      <c r="AT26" s="30">
        <f t="shared" si="28"/>
        <v>1.5300478531920679E-2</v>
      </c>
      <c r="AU26" s="30">
        <f t="shared" si="29"/>
        <v>0</v>
      </c>
      <c r="AV26" s="30">
        <f t="shared" si="11"/>
        <v>0.89108533790998168</v>
      </c>
      <c r="AW26" s="30"/>
      <c r="AX26" s="52">
        <f t="shared" si="30"/>
        <v>174.02607675684524</v>
      </c>
      <c r="AY26" s="52">
        <f t="shared" si="12"/>
        <v>187.39524656246917</v>
      </c>
      <c r="AZ26" s="19"/>
      <c r="BA26" s="30"/>
      <c r="BB26" s="53">
        <f t="shared" si="13"/>
        <v>3389.6598642979043</v>
      </c>
      <c r="BC26" s="53">
        <f t="shared" si="14"/>
        <v>-169.48299321489523</v>
      </c>
      <c r="BD26" s="53">
        <f t="shared" si="15"/>
        <v>-21.999444453563225</v>
      </c>
      <c r="BE26" s="53">
        <f t="shared" si="31"/>
        <v>-1530.0478531920678</v>
      </c>
      <c r="BF26" s="53">
        <f t="shared" si="16"/>
        <v>1668.1295734373782</v>
      </c>
      <c r="BG26" s="53">
        <f t="shared" si="42"/>
        <v>-13.441802213295539</v>
      </c>
      <c r="BH26" s="53">
        <f t="shared" si="43"/>
        <v>278.65093905014845</v>
      </c>
      <c r="BI26" s="53">
        <f t="shared" si="17"/>
        <v>1933.3387102742313</v>
      </c>
    </row>
    <row r="27" spans="1:61" x14ac:dyDescent="0.2">
      <c r="A27" s="19"/>
      <c r="B27" s="19"/>
      <c r="C27" s="19"/>
      <c r="D27" s="21"/>
      <c r="E27" s="55">
        <f t="shared" si="18"/>
        <v>11</v>
      </c>
      <c r="F27" s="27">
        <f t="shared" si="32"/>
        <v>3851.9834801429329</v>
      </c>
      <c r="G27" s="27">
        <f t="shared" si="33"/>
        <v>192.59917400714664</v>
      </c>
      <c r="H27" s="28">
        <f t="shared" si="44"/>
        <v>25</v>
      </c>
      <c r="I27" s="27">
        <f t="shared" si="1"/>
        <v>100000</v>
      </c>
      <c r="J27" s="56">
        <f>'SPWL Reserve'!V19</f>
        <v>2.2919999999999998</v>
      </c>
      <c r="K27" s="52">
        <f t="shared" si="2"/>
        <v>229.19999999999996</v>
      </c>
      <c r="L27" s="28"/>
      <c r="M27" s="96">
        <f>'SPWL Reserve'!W19*1000</f>
        <v>20.707442522007625</v>
      </c>
      <c r="N27" s="9">
        <v>0</v>
      </c>
      <c r="O27" s="30">
        <f t="shared" si="35"/>
        <v>0.87997777814252898</v>
      </c>
      <c r="P27" s="30">
        <f t="shared" si="19"/>
        <v>1.8222089261530395E-2</v>
      </c>
      <c r="Q27" s="30">
        <f t="shared" si="20"/>
        <v>0</v>
      </c>
      <c r="R27" s="30">
        <f t="shared" si="3"/>
        <v>0.86175568888099863</v>
      </c>
      <c r="S27" s="28"/>
      <c r="T27" s="52">
        <f t="shared" si="21"/>
        <v>185.05932674337387</v>
      </c>
      <c r="U27" s="52">
        <f t="shared" si="4"/>
        <v>197.51440389152486</v>
      </c>
      <c r="V27" s="19"/>
      <c r="W27" s="28"/>
      <c r="X27" s="53">
        <f t="shared" si="5"/>
        <v>3319.4686774887996</v>
      </c>
      <c r="Y27" s="53">
        <f t="shared" si="6"/>
        <v>-165.97343387443999</v>
      </c>
      <c r="Z27" s="53">
        <f t="shared" si="7"/>
        <v>-21.543892222024965</v>
      </c>
      <c r="AA27" s="53">
        <f t="shared" si="22"/>
        <v>-1822.2089261530396</v>
      </c>
      <c r="AB27" s="53">
        <f t="shared" si="8"/>
        <v>1309.7424252392948</v>
      </c>
      <c r="AC27" s="53">
        <f t="shared" si="36"/>
        <v>-13.10417078242998</v>
      </c>
      <c r="AD27" s="53">
        <f t="shared" si="37"/>
        <v>274.08242241154295</v>
      </c>
      <c r="AE27" s="53">
        <f t="shared" si="9"/>
        <v>1570.7206768684077</v>
      </c>
      <c r="AF27" s="19"/>
      <c r="AG27" s="46"/>
      <c r="AH27" s="19"/>
      <c r="AI27" s="55">
        <f t="shared" si="23"/>
        <v>11</v>
      </c>
      <c r="AJ27" s="27">
        <f t="shared" si="38"/>
        <v>3851.9834801429329</v>
      </c>
      <c r="AK27" s="27">
        <f t="shared" si="39"/>
        <v>192.59917400714664</v>
      </c>
      <c r="AL27" s="28">
        <f t="shared" si="40"/>
        <v>25</v>
      </c>
      <c r="AM27" s="27">
        <f t="shared" si="24"/>
        <v>100000</v>
      </c>
      <c r="AN27" s="56">
        <f t="shared" si="25"/>
        <v>2.2919999999999998</v>
      </c>
      <c r="AO27" s="52">
        <f t="shared" si="10"/>
        <v>229.19999999999996</v>
      </c>
      <c r="AP27" s="28"/>
      <c r="AQ27" s="9">
        <f t="shared" si="41"/>
        <v>18.688466876111882</v>
      </c>
      <c r="AR27" s="9">
        <f t="shared" si="26"/>
        <v>0</v>
      </c>
      <c r="AS27" s="30">
        <f t="shared" si="27"/>
        <v>0.89108533790998168</v>
      </c>
      <c r="AT27" s="30">
        <f t="shared" si="28"/>
        <v>1.6653018821319657E-2</v>
      </c>
      <c r="AU27" s="30">
        <f t="shared" si="29"/>
        <v>0</v>
      </c>
      <c r="AV27" s="30">
        <f t="shared" si="11"/>
        <v>0.87443231908866204</v>
      </c>
      <c r="AW27" s="28"/>
      <c r="AX27" s="52">
        <f t="shared" si="30"/>
        <v>187.39524656246917</v>
      </c>
      <c r="AY27" s="52">
        <f t="shared" si="12"/>
        <v>200.41988753512129</v>
      </c>
      <c r="AZ27" s="19"/>
      <c r="BA27" s="28"/>
      <c r="BB27" s="53">
        <f t="shared" si="13"/>
        <v>3319.4686774887996</v>
      </c>
      <c r="BC27" s="53">
        <f t="shared" si="14"/>
        <v>-165.97343387443999</v>
      </c>
      <c r="BD27" s="53">
        <f t="shared" si="15"/>
        <v>-21.543892222024965</v>
      </c>
      <c r="BE27" s="53">
        <f t="shared" si="31"/>
        <v>-1665.3018821319656</v>
      </c>
      <c r="BF27" s="53">
        <f t="shared" si="16"/>
        <v>1466.6494692603687</v>
      </c>
      <c r="BG27" s="53">
        <f t="shared" si="42"/>
        <v>-13.10417078242998</v>
      </c>
      <c r="BH27" s="53">
        <f t="shared" si="43"/>
        <v>274.27419239735099</v>
      </c>
      <c r="BI27" s="53">
        <f t="shared" si="17"/>
        <v>1727.8194908752898</v>
      </c>
    </row>
    <row r="28" spans="1:61" x14ac:dyDescent="0.2">
      <c r="A28" s="220" t="s">
        <v>75</v>
      </c>
      <c r="B28" s="220"/>
      <c r="C28" s="19"/>
      <c r="D28" s="21"/>
      <c r="E28" s="55">
        <f t="shared" si="18"/>
        <v>12</v>
      </c>
      <c r="F28" s="27">
        <f t="shared" si="32"/>
        <v>3851.9834801429329</v>
      </c>
      <c r="G28" s="27">
        <f t="shared" si="33"/>
        <v>192.59917400714664</v>
      </c>
      <c r="H28" s="28">
        <f t="shared" si="44"/>
        <v>25</v>
      </c>
      <c r="I28" s="27">
        <f t="shared" si="1"/>
        <v>100000</v>
      </c>
      <c r="J28" s="56">
        <f>'SPWL Reserve'!V20</f>
        <v>2.4849999999999999</v>
      </c>
      <c r="K28" s="52">
        <f t="shared" si="2"/>
        <v>248.5</v>
      </c>
      <c r="L28" s="28"/>
      <c r="M28" s="96">
        <f>'SPWL Reserve'!W20*1000</f>
        <v>22.995587082134691</v>
      </c>
      <c r="N28" s="9">
        <v>0</v>
      </c>
      <c r="O28" s="30">
        <f t="shared" si="35"/>
        <v>0.86175568888099863</v>
      </c>
      <c r="P28" s="30">
        <f t="shared" si="19"/>
        <v>1.9816577987187972E-2</v>
      </c>
      <c r="Q28" s="30">
        <f t="shared" si="20"/>
        <v>0</v>
      </c>
      <c r="R28" s="30">
        <f t="shared" si="3"/>
        <v>0.84193911089381068</v>
      </c>
      <c r="S28" s="28"/>
      <c r="T28" s="52">
        <f t="shared" si="21"/>
        <v>197.51440389152486</v>
      </c>
      <c r="U28" s="52">
        <f t="shared" si="4"/>
        <v>209.22186905711195</v>
      </c>
      <c r="V28" s="19"/>
      <c r="W28" s="19"/>
      <c r="X28" s="53">
        <f t="shared" si="5"/>
        <v>3243.1355464491876</v>
      </c>
      <c r="Y28" s="53">
        <f t="shared" si="6"/>
        <v>-162.15677732245939</v>
      </c>
      <c r="Z28" s="53">
        <f t="shared" si="7"/>
        <v>-21.048477772345269</v>
      </c>
      <c r="AA28" s="53">
        <f t="shared" si="22"/>
        <v>-1981.6577987187973</v>
      </c>
      <c r="AB28" s="53">
        <f t="shared" si="8"/>
        <v>1078.2724926355856</v>
      </c>
      <c r="AC28" s="53">
        <f t="shared" si="36"/>
        <v>-12.455381936660492</v>
      </c>
      <c r="AD28" s="53">
        <f t="shared" si="37"/>
        <v>269.15161390465585</v>
      </c>
      <c r="AE28" s="53">
        <f t="shared" si="9"/>
        <v>1334.968724603581</v>
      </c>
      <c r="AF28" s="19"/>
      <c r="AG28" s="46"/>
      <c r="AH28" s="19"/>
      <c r="AI28" s="55">
        <f t="shared" si="23"/>
        <v>12</v>
      </c>
      <c r="AJ28" s="27">
        <f t="shared" si="38"/>
        <v>3851.9834801429329</v>
      </c>
      <c r="AK28" s="27">
        <f t="shared" si="39"/>
        <v>192.59917400714664</v>
      </c>
      <c r="AL28" s="28">
        <f t="shared" si="40"/>
        <v>25</v>
      </c>
      <c r="AM28" s="27">
        <f t="shared" si="24"/>
        <v>100000</v>
      </c>
      <c r="AN28" s="56">
        <f t="shared" si="25"/>
        <v>2.4849999999999999</v>
      </c>
      <c r="AO28" s="52">
        <f t="shared" si="10"/>
        <v>248.5</v>
      </c>
      <c r="AP28" s="28"/>
      <c r="AQ28" s="9">
        <f t="shared" si="41"/>
        <v>20.753517341626559</v>
      </c>
      <c r="AR28" s="9">
        <f t="shared" si="26"/>
        <v>0</v>
      </c>
      <c r="AS28" s="30">
        <f t="shared" si="27"/>
        <v>0.87443231908866204</v>
      </c>
      <c r="AT28" s="30">
        <f t="shared" si="28"/>
        <v>1.8147546298285279E-2</v>
      </c>
      <c r="AU28" s="30">
        <f t="shared" si="29"/>
        <v>0</v>
      </c>
      <c r="AV28" s="30">
        <f t="shared" si="11"/>
        <v>0.85628477279037674</v>
      </c>
      <c r="AW28" s="28"/>
      <c r="AX28" s="52">
        <f t="shared" si="30"/>
        <v>200.41988753512129</v>
      </c>
      <c r="AY28" s="52">
        <f t="shared" si="12"/>
        <v>212.78676603840862</v>
      </c>
      <c r="AZ28" s="19"/>
      <c r="BA28" s="19"/>
      <c r="BB28" s="53">
        <f t="shared" si="13"/>
        <v>3243.1355464491876</v>
      </c>
      <c r="BC28" s="53">
        <f t="shared" si="14"/>
        <v>-162.15677732245939</v>
      </c>
      <c r="BD28" s="53">
        <f t="shared" si="15"/>
        <v>-21.048477772345269</v>
      </c>
      <c r="BE28" s="53">
        <f t="shared" si="31"/>
        <v>-1814.7546298285279</v>
      </c>
      <c r="BF28" s="53">
        <f t="shared" si="16"/>
        <v>1245.175661525855</v>
      </c>
      <c r="BG28" s="53">
        <f t="shared" si="42"/>
        <v>-12.455381936660492</v>
      </c>
      <c r="BH28" s="53">
        <f t="shared" si="43"/>
        <v>269.39014287835732</v>
      </c>
      <c r="BI28" s="53">
        <f t="shared" si="17"/>
        <v>1502.1104224675519</v>
      </c>
    </row>
    <row r="29" spans="1:61" x14ac:dyDescent="0.2">
      <c r="A29" s="37" t="s">
        <v>8</v>
      </c>
      <c r="B29" s="37" t="s">
        <v>76</v>
      </c>
      <c r="C29" s="37" t="s">
        <v>77</v>
      </c>
      <c r="D29" s="21"/>
      <c r="E29" s="55">
        <f t="shared" si="18"/>
        <v>13</v>
      </c>
      <c r="F29" s="27">
        <f t="shared" si="32"/>
        <v>3851.9834801429329</v>
      </c>
      <c r="G29" s="27">
        <f t="shared" ref="G29:G81" si="45">F29*$B$26</f>
        <v>192.59917400714664</v>
      </c>
      <c r="H29" s="28">
        <f t="shared" si="44"/>
        <v>25</v>
      </c>
      <c r="I29" s="27">
        <f t="shared" si="1"/>
        <v>100000</v>
      </c>
      <c r="J29" s="56">
        <f>'SPWL Reserve'!V21</f>
        <v>2.6840000000000002</v>
      </c>
      <c r="K29" s="52">
        <f t="shared" si="2"/>
        <v>268.39999999999998</v>
      </c>
      <c r="L29" s="28"/>
      <c r="M29" s="96">
        <f>'SPWL Reserve'!W21*1000</f>
        <v>25.623223656035577</v>
      </c>
      <c r="N29" s="9">
        <v>0</v>
      </c>
      <c r="O29" s="30">
        <f t="shared" si="35"/>
        <v>0.84193911089381068</v>
      </c>
      <c r="P29" s="30">
        <f t="shared" si="19"/>
        <v>2.1573194143195851E-2</v>
      </c>
      <c r="Q29" s="30">
        <f t="shared" si="20"/>
        <v>0</v>
      </c>
      <c r="R29" s="30">
        <f t="shared" si="3"/>
        <v>0.82036591675061488</v>
      </c>
      <c r="S29" s="28"/>
      <c r="T29" s="52">
        <f t="shared" si="21"/>
        <v>209.22186905711195</v>
      </c>
      <c r="U29" s="52">
        <f t="shared" si="4"/>
        <v>220.18621205586501</v>
      </c>
      <c r="V29" s="19"/>
      <c r="W29" s="19"/>
      <c r="X29" s="53">
        <f t="shared" si="5"/>
        <v>3160.0359589956811</v>
      </c>
      <c r="Y29" s="53">
        <f t="shared" si="6"/>
        <v>-158.00179794978405</v>
      </c>
      <c r="Z29" s="53">
        <f t="shared" si="7"/>
        <v>-20.509147918765372</v>
      </c>
      <c r="AA29" s="53">
        <f t="shared" si="22"/>
        <v>-2157.3194143195851</v>
      </c>
      <c r="AB29" s="53">
        <f t="shared" si="8"/>
        <v>824.20559880754672</v>
      </c>
      <c r="AC29" s="53">
        <f t="shared" si="36"/>
        <v>-11.830168676970665</v>
      </c>
      <c r="AD29" s="53">
        <f t="shared" si="37"/>
        <v>263.63170442950036</v>
      </c>
      <c r="AE29" s="53">
        <f t="shared" si="9"/>
        <v>1076.0071345600763</v>
      </c>
      <c r="AF29" s="19"/>
      <c r="AG29" s="46"/>
      <c r="AH29" s="19"/>
      <c r="AI29" s="55">
        <f t="shared" si="23"/>
        <v>13</v>
      </c>
      <c r="AJ29" s="27">
        <f t="shared" si="38"/>
        <v>3851.9834801429329</v>
      </c>
      <c r="AK29" s="27">
        <f t="shared" si="39"/>
        <v>192.59917400714664</v>
      </c>
      <c r="AL29" s="28">
        <f t="shared" si="40"/>
        <v>25</v>
      </c>
      <c r="AM29" s="27">
        <f t="shared" si="24"/>
        <v>100000</v>
      </c>
      <c r="AN29" s="56">
        <f t="shared" si="25"/>
        <v>2.6840000000000002</v>
      </c>
      <c r="AO29" s="52">
        <f t="shared" si="10"/>
        <v>268.39999999999998</v>
      </c>
      <c r="AP29" s="28"/>
      <c r="AQ29" s="9">
        <f t="shared" si="41"/>
        <v>23.124959349572109</v>
      </c>
      <c r="AR29" s="9">
        <f t="shared" si="26"/>
        <v>0</v>
      </c>
      <c r="AS29" s="30">
        <f t="shared" si="27"/>
        <v>0.85628477279037674</v>
      </c>
      <c r="AT29" s="30">
        <f t="shared" si="28"/>
        <v>1.9801550562435051E-2</v>
      </c>
      <c r="AU29" s="30">
        <f t="shared" si="29"/>
        <v>0</v>
      </c>
      <c r="AV29" s="30">
        <f t="shared" si="11"/>
        <v>0.83648322222794169</v>
      </c>
      <c r="AW29" s="28"/>
      <c r="AX29" s="52">
        <f t="shared" si="30"/>
        <v>212.78676603840862</v>
      </c>
      <c r="AY29" s="52">
        <f t="shared" si="12"/>
        <v>224.51209684597953</v>
      </c>
      <c r="AZ29" s="19"/>
      <c r="BA29" s="19"/>
      <c r="BB29" s="53">
        <f t="shared" si="13"/>
        <v>3160.0359589956811</v>
      </c>
      <c r="BC29" s="53">
        <f t="shared" si="14"/>
        <v>-158.00179794978405</v>
      </c>
      <c r="BD29" s="53">
        <f t="shared" si="15"/>
        <v>-20.509147918765372</v>
      </c>
      <c r="BE29" s="53">
        <f t="shared" si="31"/>
        <v>-1980.1550562435052</v>
      </c>
      <c r="BF29" s="53">
        <f t="shared" si="16"/>
        <v>1001.3699568836266</v>
      </c>
      <c r="BG29" s="53">
        <f t="shared" si="42"/>
        <v>-11.830168676970665</v>
      </c>
      <c r="BH29" s="53">
        <f t="shared" si="43"/>
        <v>263.92436868874495</v>
      </c>
      <c r="BI29" s="53">
        <f t="shared" si="17"/>
        <v>1253.4641568954009</v>
      </c>
    </row>
    <row r="30" spans="1:61" x14ac:dyDescent="0.2">
      <c r="A30" s="21">
        <v>1</v>
      </c>
      <c r="B30" s="60">
        <f>'T20 Age 26-35 (Sensitivity)'!B32</f>
        <v>200</v>
      </c>
      <c r="C30" s="60">
        <f>('T20 Age 26-35 (Sensitivity)'!C32-200)*0.85/0.5 + 200</f>
        <v>268</v>
      </c>
      <c r="D30" s="21"/>
      <c r="E30" s="55">
        <f t="shared" si="18"/>
        <v>14</v>
      </c>
      <c r="F30" s="27">
        <f t="shared" si="32"/>
        <v>3851.9834801429329</v>
      </c>
      <c r="G30" s="27">
        <f t="shared" si="45"/>
        <v>192.59917400714664</v>
      </c>
      <c r="H30" s="28">
        <f t="shared" si="44"/>
        <v>25</v>
      </c>
      <c r="I30" s="27">
        <f t="shared" si="1"/>
        <v>100000</v>
      </c>
      <c r="J30" s="56">
        <f>'SPWL Reserve'!V22</f>
        <v>2.8879999999999999</v>
      </c>
      <c r="K30" s="52">
        <f t="shared" si="2"/>
        <v>288.8</v>
      </c>
      <c r="L30" s="28"/>
      <c r="M30" s="96">
        <f>'SPWL Reserve'!W22*1000</f>
        <v>28.637207678475217</v>
      </c>
      <c r="N30" s="9">
        <v>0</v>
      </c>
      <c r="O30" s="30">
        <f t="shared" si="35"/>
        <v>0.82036591675061488</v>
      </c>
      <c r="P30" s="30">
        <f t="shared" si="19"/>
        <v>2.3492989130330068E-2</v>
      </c>
      <c r="Q30" s="30">
        <f t="shared" si="20"/>
        <v>0</v>
      </c>
      <c r="R30" s="30">
        <f t="shared" si="3"/>
        <v>0.79687292762028483</v>
      </c>
      <c r="S30" s="28"/>
      <c r="T30" s="52">
        <f t="shared" si="21"/>
        <v>220.18621205586501</v>
      </c>
      <c r="U30" s="52">
        <f t="shared" si="4"/>
        <v>230.13690149673826</v>
      </c>
      <c r="V30" s="19"/>
      <c r="W30" s="19"/>
      <c r="X30" s="53">
        <f t="shared" si="5"/>
        <v>3069.541352966472</v>
      </c>
      <c r="Y30" s="53">
        <f t="shared" si="6"/>
        <v>-153.47706764832361</v>
      </c>
      <c r="Z30" s="53">
        <f t="shared" si="7"/>
        <v>-19.921823190507119</v>
      </c>
      <c r="AA30" s="53">
        <f t="shared" si="22"/>
        <v>-2349.298913033007</v>
      </c>
      <c r="AB30" s="53">
        <f t="shared" si="8"/>
        <v>546.84354909463445</v>
      </c>
      <c r="AC30" s="53">
        <f t="shared" si="36"/>
        <v>-10.945219393678762</v>
      </c>
      <c r="AD30" s="53">
        <f t="shared" si="37"/>
        <v>257.47404018547132</v>
      </c>
      <c r="AE30" s="53">
        <f t="shared" si="9"/>
        <v>793.37236988642712</v>
      </c>
      <c r="AF30" s="19"/>
      <c r="AG30" s="46"/>
      <c r="AH30" s="19"/>
      <c r="AI30" s="55">
        <f t="shared" si="23"/>
        <v>14</v>
      </c>
      <c r="AJ30" s="27">
        <f t="shared" si="38"/>
        <v>3851.9834801429329</v>
      </c>
      <c r="AK30" s="27">
        <f t="shared" si="39"/>
        <v>192.59917400714664</v>
      </c>
      <c r="AL30" s="28">
        <f t="shared" si="40"/>
        <v>25</v>
      </c>
      <c r="AM30" s="27">
        <f t="shared" si="24"/>
        <v>100000</v>
      </c>
      <c r="AN30" s="56">
        <f t="shared" si="25"/>
        <v>2.8879999999999999</v>
      </c>
      <c r="AO30" s="52">
        <f t="shared" si="10"/>
        <v>288.8</v>
      </c>
      <c r="AP30" s="28"/>
      <c r="AQ30" s="9">
        <f t="shared" si="41"/>
        <v>25.845079929823882</v>
      </c>
      <c r="AR30" s="9">
        <f t="shared" si="26"/>
        <v>0</v>
      </c>
      <c r="AS30" s="30">
        <f t="shared" si="27"/>
        <v>0.83648322222794169</v>
      </c>
      <c r="AT30" s="30">
        <f t="shared" si="28"/>
        <v>2.1618975738437785E-2</v>
      </c>
      <c r="AU30" s="30">
        <f t="shared" si="29"/>
        <v>0</v>
      </c>
      <c r="AV30" s="30">
        <f t="shared" si="11"/>
        <v>0.81486424648950395</v>
      </c>
      <c r="AW30" s="28"/>
      <c r="AX30" s="52">
        <f t="shared" si="30"/>
        <v>224.51209684597953</v>
      </c>
      <c r="AY30" s="52">
        <f t="shared" si="12"/>
        <v>235.33279438616876</v>
      </c>
      <c r="AZ30" s="19"/>
      <c r="BA30" s="19"/>
      <c r="BB30" s="53">
        <f t="shared" si="13"/>
        <v>3069.541352966472</v>
      </c>
      <c r="BC30" s="53">
        <f t="shared" si="14"/>
        <v>-153.47706764832361</v>
      </c>
      <c r="BD30" s="53">
        <f t="shared" si="15"/>
        <v>-19.921823190507119</v>
      </c>
      <c r="BE30" s="53">
        <f t="shared" si="31"/>
        <v>-2161.8975738437784</v>
      </c>
      <c r="BF30" s="53">
        <f t="shared" si="16"/>
        <v>734.24488828386302</v>
      </c>
      <c r="BG30" s="53">
        <f t="shared" si="42"/>
        <v>-10.945219393678762</v>
      </c>
      <c r="BH30" s="53">
        <f t="shared" si="43"/>
        <v>257.82917860162155</v>
      </c>
      <c r="BI30" s="53">
        <f t="shared" si="17"/>
        <v>981.1288474918058</v>
      </c>
    </row>
    <row r="31" spans="1:61" x14ac:dyDescent="0.2">
      <c r="A31" s="39" t="s">
        <v>74</v>
      </c>
      <c r="B31" s="60">
        <f>'T20 Age 26-35 (Sensitivity)'!B33</f>
        <v>25</v>
      </c>
      <c r="C31" s="60">
        <f>'T20 Age 26-35 (Sensitivity)'!C33</f>
        <v>25</v>
      </c>
      <c r="D31" s="21"/>
      <c r="E31" s="55">
        <f t="shared" si="18"/>
        <v>15</v>
      </c>
      <c r="F31" s="27">
        <f t="shared" si="32"/>
        <v>3851.9834801429329</v>
      </c>
      <c r="G31" s="27">
        <f>F31*$B$26</f>
        <v>192.59917400714664</v>
      </c>
      <c r="H31" s="28">
        <f t="shared" si="44"/>
        <v>25</v>
      </c>
      <c r="I31" s="27">
        <f t="shared" si="1"/>
        <v>100000</v>
      </c>
      <c r="J31" s="56">
        <f>'SPWL Reserve'!V23</f>
        <v>3.0960000000000001</v>
      </c>
      <c r="K31" s="52">
        <f t="shared" si="2"/>
        <v>309.60000000000002</v>
      </c>
      <c r="L31" s="28"/>
      <c r="M31" s="96">
        <f>'SPWL Reserve'!W23*1000</f>
        <v>32.079455446734435</v>
      </c>
      <c r="N31" s="9">
        <v>0</v>
      </c>
      <c r="O31" s="30">
        <f t="shared" si="35"/>
        <v>0.79687292762028483</v>
      </c>
      <c r="P31" s="30">
        <f t="shared" si="19"/>
        <v>2.5563249578303762E-2</v>
      </c>
      <c r="Q31" s="30">
        <f t="shared" si="20"/>
        <v>0</v>
      </c>
      <c r="R31" s="30">
        <f t="shared" si="3"/>
        <v>0.77130967804198103</v>
      </c>
      <c r="S31" s="28"/>
      <c r="T31" s="52">
        <f t="shared" si="21"/>
        <v>230.13690149673826</v>
      </c>
      <c r="U31" s="52">
        <f t="shared" si="4"/>
        <v>238.79747632179735</v>
      </c>
      <c r="V31" s="19"/>
      <c r="W31" s="19"/>
      <c r="X31" s="53">
        <f t="shared" si="5"/>
        <v>2971.0721378920753</v>
      </c>
      <c r="Y31" s="53">
        <f t="shared" si="6"/>
        <v>-148.55360689460375</v>
      </c>
      <c r="Z31" s="53">
        <f t="shared" si="7"/>
        <v>-19.282741951049527</v>
      </c>
      <c r="AA31" s="53">
        <f t="shared" si="22"/>
        <v>-2556.3249578303762</v>
      </c>
      <c r="AB31" s="53">
        <f t="shared" si="8"/>
        <v>246.91083121604561</v>
      </c>
      <c r="AC31" s="53">
        <f t="shared" si="36"/>
        <v>-9.7901816336626535</v>
      </c>
      <c r="AD31" s="53">
        <f t="shared" si="37"/>
        <v>250.61120856146957</v>
      </c>
      <c r="AE31" s="53">
        <f t="shared" si="9"/>
        <v>487.73185814385249</v>
      </c>
      <c r="AF31" s="19"/>
      <c r="AG31" s="46"/>
      <c r="AH31" s="19"/>
      <c r="AI31" s="55">
        <f t="shared" si="23"/>
        <v>15</v>
      </c>
      <c r="AJ31" s="27">
        <f t="shared" si="38"/>
        <v>3851.9834801429329</v>
      </c>
      <c r="AK31" s="27">
        <f t="shared" si="39"/>
        <v>192.59917400714664</v>
      </c>
      <c r="AL31" s="28">
        <f t="shared" si="40"/>
        <v>25</v>
      </c>
      <c r="AM31" s="27">
        <f t="shared" si="24"/>
        <v>100000</v>
      </c>
      <c r="AN31" s="56">
        <f t="shared" si="25"/>
        <v>3.0960000000000001</v>
      </c>
      <c r="AO31" s="52">
        <f t="shared" si="10"/>
        <v>309.60000000000002</v>
      </c>
      <c r="AP31" s="28"/>
      <c r="AQ31" s="9">
        <f t="shared" si="41"/>
        <v>28.951708540677828</v>
      </c>
      <c r="AR31" s="9">
        <f t="shared" si="26"/>
        <v>0</v>
      </c>
      <c r="AS31" s="30">
        <f t="shared" si="27"/>
        <v>0.81486424648950395</v>
      </c>
      <c r="AT31" s="30">
        <f t="shared" si="28"/>
        <v>2.3591712164583174E-2</v>
      </c>
      <c r="AU31" s="30">
        <f t="shared" si="29"/>
        <v>0</v>
      </c>
      <c r="AV31" s="30">
        <f t="shared" si="11"/>
        <v>0.79127253432492073</v>
      </c>
      <c r="AW31" s="28"/>
      <c r="AX31" s="52">
        <f t="shared" si="30"/>
        <v>235.33279438616876</v>
      </c>
      <c r="AY31" s="52">
        <f t="shared" si="12"/>
        <v>244.97797662699548</v>
      </c>
      <c r="AZ31" s="19"/>
      <c r="BA31" s="19"/>
      <c r="BB31" s="53">
        <f t="shared" si="13"/>
        <v>2971.0721378920753</v>
      </c>
      <c r="BC31" s="53">
        <f t="shared" si="14"/>
        <v>-148.55360689460375</v>
      </c>
      <c r="BD31" s="53">
        <f t="shared" si="15"/>
        <v>-19.282741951049527</v>
      </c>
      <c r="BE31" s="53">
        <f t="shared" si="31"/>
        <v>-2359.1712164583173</v>
      </c>
      <c r="BF31" s="53">
        <f t="shared" si="16"/>
        <v>444.06457258810451</v>
      </c>
      <c r="BG31" s="53">
        <f t="shared" si="42"/>
        <v>-9.7901816336626535</v>
      </c>
      <c r="BH31" s="53">
        <f t="shared" si="43"/>
        <v>251.03777127887136</v>
      </c>
      <c r="BI31" s="53">
        <f t="shared" si="17"/>
        <v>685.31216223331319</v>
      </c>
    </row>
    <row r="32" spans="1:61" x14ac:dyDescent="0.2">
      <c r="A32" s="19"/>
      <c r="B32" s="19"/>
      <c r="C32" s="19"/>
      <c r="D32" s="21"/>
      <c r="E32" s="55">
        <f t="shared" si="18"/>
        <v>16</v>
      </c>
      <c r="F32" s="27">
        <f t="shared" si="32"/>
        <v>3851.9834801429329</v>
      </c>
      <c r="G32" s="27">
        <f t="shared" si="45"/>
        <v>192.59917400714664</v>
      </c>
      <c r="H32" s="28">
        <f t="shared" si="44"/>
        <v>25</v>
      </c>
      <c r="I32" s="27">
        <f t="shared" si="1"/>
        <v>100000</v>
      </c>
      <c r="J32" s="56">
        <f>'SPWL Reserve'!V24</f>
        <v>3.3090000000000002</v>
      </c>
      <c r="K32" s="52">
        <f t="shared" si="2"/>
        <v>330.9</v>
      </c>
      <c r="L32" s="28"/>
      <c r="M32" s="96">
        <f>'SPWL Reserve'!W24*1000</f>
        <v>35.983846857204576</v>
      </c>
      <c r="N32" s="9">
        <v>0</v>
      </c>
      <c r="O32" s="30">
        <f t="shared" si="35"/>
        <v>0.77130967804198103</v>
      </c>
      <c r="P32" s="30">
        <f t="shared" si="19"/>
        <v>2.7754689334142411E-2</v>
      </c>
      <c r="Q32" s="30">
        <f t="shared" si="20"/>
        <v>0</v>
      </c>
      <c r="R32" s="30">
        <f t="shared" si="3"/>
        <v>0.74355498870783865</v>
      </c>
      <c r="S32" s="28"/>
      <c r="T32" s="52">
        <f t="shared" si="21"/>
        <v>238.79747632179735</v>
      </c>
      <c r="U32" s="52">
        <f t="shared" si="4"/>
        <v>246.04234576342378</v>
      </c>
      <c r="V32" s="19"/>
      <c r="W32" s="19"/>
      <c r="X32" s="53">
        <f t="shared" si="5"/>
        <v>2864.1615330804593</v>
      </c>
      <c r="Y32" s="53">
        <f t="shared" si="6"/>
        <v>-143.20807665402296</v>
      </c>
      <c r="Z32" s="53">
        <f t="shared" si="7"/>
        <v>-18.588874717695965</v>
      </c>
      <c r="AA32" s="53">
        <f t="shared" si="22"/>
        <v>-2775.4689334142413</v>
      </c>
      <c r="AB32" s="53">
        <f t="shared" si="8"/>
        <v>-73.104351705500903</v>
      </c>
      <c r="AC32" s="53">
        <f t="shared" si="36"/>
        <v>-8.5145140728513091</v>
      </c>
      <c r="AD32" s="53">
        <f t="shared" si="37"/>
        <v>242.98410832791512</v>
      </c>
      <c r="AE32" s="53">
        <f t="shared" si="9"/>
        <v>161.36524254956291</v>
      </c>
      <c r="AF32" s="19"/>
      <c r="AG32" s="46"/>
      <c r="AH32" s="19"/>
      <c r="AI32" s="55">
        <f t="shared" si="23"/>
        <v>16</v>
      </c>
      <c r="AJ32" s="27">
        <f t="shared" si="38"/>
        <v>3851.9834801429329</v>
      </c>
      <c r="AK32" s="27">
        <f t="shared" si="39"/>
        <v>192.59917400714664</v>
      </c>
      <c r="AL32" s="28">
        <f t="shared" si="40"/>
        <v>25</v>
      </c>
      <c r="AM32" s="27">
        <f t="shared" si="24"/>
        <v>100000</v>
      </c>
      <c r="AN32" s="56">
        <f t="shared" si="25"/>
        <v>3.3090000000000002</v>
      </c>
      <c r="AO32" s="52">
        <f t="shared" si="10"/>
        <v>330.9</v>
      </c>
      <c r="AP32" s="28"/>
      <c r="AQ32" s="9">
        <f t="shared" si="41"/>
        <v>32.475421788627131</v>
      </c>
      <c r="AR32" s="9">
        <f t="shared" si="26"/>
        <v>0</v>
      </c>
      <c r="AS32" s="30">
        <f t="shared" si="27"/>
        <v>0.79127253432492073</v>
      </c>
      <c r="AT32" s="30">
        <f t="shared" si="28"/>
        <v>2.5696909301957737E-2</v>
      </c>
      <c r="AU32" s="30">
        <f t="shared" si="29"/>
        <v>0</v>
      </c>
      <c r="AV32" s="30">
        <f t="shared" si="11"/>
        <v>0.76557562502296295</v>
      </c>
      <c r="AW32" s="28"/>
      <c r="AX32" s="52">
        <f t="shared" si="30"/>
        <v>244.97797662699548</v>
      </c>
      <c r="AY32" s="52">
        <f t="shared" si="12"/>
        <v>253.32897432009841</v>
      </c>
      <c r="AZ32" s="19"/>
      <c r="BA32" s="19"/>
      <c r="BB32" s="53">
        <f t="shared" si="13"/>
        <v>2864.1615330804593</v>
      </c>
      <c r="BC32" s="53">
        <f t="shared" si="14"/>
        <v>-143.20807665402296</v>
      </c>
      <c r="BD32" s="53">
        <f t="shared" si="15"/>
        <v>-18.588874717695965</v>
      </c>
      <c r="BE32" s="53">
        <f t="shared" si="31"/>
        <v>-2569.6909301957735</v>
      </c>
      <c r="BF32" s="53">
        <f t="shared" si="16"/>
        <v>132.6736515129669</v>
      </c>
      <c r="BG32" s="53">
        <f t="shared" si="42"/>
        <v>-8.5145140728513091</v>
      </c>
      <c r="BH32" s="53">
        <f t="shared" si="43"/>
        <v>243.49150350737523</v>
      </c>
      <c r="BI32" s="53">
        <f t="shared" si="17"/>
        <v>367.65064094749084</v>
      </c>
    </row>
    <row r="33" spans="1:61" x14ac:dyDescent="0.2">
      <c r="A33" s="92"/>
      <c r="B33" s="93" t="s">
        <v>78</v>
      </c>
      <c r="C33" s="93" t="s">
        <v>79</v>
      </c>
      <c r="D33" s="21"/>
      <c r="E33" s="55">
        <f t="shared" si="18"/>
        <v>17</v>
      </c>
      <c r="F33" s="27">
        <f t="shared" si="32"/>
        <v>3851.9834801429329</v>
      </c>
      <c r="G33" s="27">
        <f t="shared" si="45"/>
        <v>192.59917400714664</v>
      </c>
      <c r="H33" s="28">
        <f t="shared" si="44"/>
        <v>25</v>
      </c>
      <c r="I33" s="27">
        <f t="shared" si="1"/>
        <v>100000</v>
      </c>
      <c r="J33" s="56">
        <f>'SPWL Reserve'!V25</f>
        <v>3.5259999999999998</v>
      </c>
      <c r="K33" s="52">
        <f t="shared" si="2"/>
        <v>352.6</v>
      </c>
      <c r="L33" s="28"/>
      <c r="M33" s="96">
        <f>'SPWL Reserve'!W25*1000</f>
        <v>40.388565248208387</v>
      </c>
      <c r="N33" s="9">
        <v>0</v>
      </c>
      <c r="O33" s="30">
        <f t="shared" si="35"/>
        <v>0.74355498870783865</v>
      </c>
      <c r="P33" s="30">
        <f t="shared" si="19"/>
        <v>3.0031119177057392E-2</v>
      </c>
      <c r="Q33" s="30">
        <f t="shared" si="20"/>
        <v>0</v>
      </c>
      <c r="R33" s="30">
        <f t="shared" si="3"/>
        <v>0.71352386953078129</v>
      </c>
      <c r="S33" s="28"/>
      <c r="T33" s="52">
        <f t="shared" si="21"/>
        <v>246.04234576342378</v>
      </c>
      <c r="U33" s="52">
        <f t="shared" si="4"/>
        <v>251.5885163965535</v>
      </c>
      <c r="V33" s="19"/>
      <c r="W33" s="28"/>
      <c r="X33" s="53">
        <f t="shared" si="5"/>
        <v>2748.4821581202309</v>
      </c>
      <c r="Y33" s="53">
        <f t="shared" si="6"/>
        <v>-137.42410790601156</v>
      </c>
      <c r="Z33" s="53">
        <f t="shared" si="7"/>
        <v>-17.838096738269531</v>
      </c>
      <c r="AA33" s="53">
        <f t="shared" si="22"/>
        <v>-3003.111917705739</v>
      </c>
      <c r="AB33" s="53">
        <f t="shared" si="8"/>
        <v>-409.89196422978921</v>
      </c>
      <c r="AC33" s="53">
        <f t="shared" si="36"/>
        <v>-6.9511165542923692</v>
      </c>
      <c r="AD33" s="53">
        <f t="shared" si="37"/>
        <v>234.55689613562981</v>
      </c>
      <c r="AE33" s="53">
        <f t="shared" si="9"/>
        <v>-182.28618464845175</v>
      </c>
      <c r="AF33" s="19"/>
      <c r="AG33" s="46"/>
      <c r="AH33" s="19"/>
      <c r="AI33" s="55">
        <f t="shared" si="23"/>
        <v>17</v>
      </c>
      <c r="AJ33" s="27">
        <f t="shared" si="38"/>
        <v>3851.9834801429329</v>
      </c>
      <c r="AK33" s="27">
        <f t="shared" si="39"/>
        <v>192.59917400714664</v>
      </c>
      <c r="AL33" s="28">
        <f t="shared" si="40"/>
        <v>25</v>
      </c>
      <c r="AM33" s="27">
        <f t="shared" si="24"/>
        <v>100000</v>
      </c>
      <c r="AN33" s="56">
        <f t="shared" si="25"/>
        <v>3.5259999999999998</v>
      </c>
      <c r="AO33" s="52">
        <f t="shared" si="10"/>
        <v>352.6</v>
      </c>
      <c r="AP33" s="28"/>
      <c r="AQ33" s="9">
        <f t="shared" si="41"/>
        <v>36.450680136508069</v>
      </c>
      <c r="AR33" s="9">
        <f t="shared" si="26"/>
        <v>0</v>
      </c>
      <c r="AS33" s="30">
        <f t="shared" si="27"/>
        <v>0.76557562502296295</v>
      </c>
      <c r="AT33" s="30">
        <f t="shared" si="28"/>
        <v>2.7905752228019262E-2</v>
      </c>
      <c r="AU33" s="30">
        <f t="shared" si="29"/>
        <v>0</v>
      </c>
      <c r="AV33" s="30">
        <f t="shared" si="11"/>
        <v>0.73766987279494367</v>
      </c>
      <c r="AW33" s="28"/>
      <c r="AX33" s="52">
        <f t="shared" si="30"/>
        <v>253.32897432009841</v>
      </c>
      <c r="AY33" s="52">
        <f t="shared" si="12"/>
        <v>260.10239714749713</v>
      </c>
      <c r="AZ33" s="19"/>
      <c r="BA33" s="28"/>
      <c r="BB33" s="53">
        <f t="shared" si="13"/>
        <v>2748.4821581202309</v>
      </c>
      <c r="BC33" s="53">
        <f t="shared" si="14"/>
        <v>-137.42410790601156</v>
      </c>
      <c r="BD33" s="53">
        <f t="shared" si="15"/>
        <v>-17.838096738269531</v>
      </c>
      <c r="BE33" s="53">
        <f t="shared" si="31"/>
        <v>-2790.5752228019264</v>
      </c>
      <c r="BF33" s="53">
        <f t="shared" si="16"/>
        <v>-197.35526932597668</v>
      </c>
      <c r="BG33" s="53">
        <f t="shared" si="42"/>
        <v>-6.9511165542923692</v>
      </c>
      <c r="BH33" s="53">
        <f t="shared" si="43"/>
        <v>235.1551001679253</v>
      </c>
      <c r="BI33" s="53">
        <f t="shared" si="17"/>
        <v>30.848714287656264</v>
      </c>
    </row>
    <row r="34" spans="1:61" x14ac:dyDescent="0.2">
      <c r="A34" s="35" t="s">
        <v>80</v>
      </c>
      <c r="B34" s="90">
        <f>AE88</f>
        <v>2900.8796116818476</v>
      </c>
      <c r="C34" s="90">
        <f>BI88</f>
        <v>4100.4222218889236</v>
      </c>
      <c r="D34" s="21"/>
      <c r="E34" s="55">
        <f t="shared" si="18"/>
        <v>18</v>
      </c>
      <c r="F34" s="27">
        <f t="shared" si="32"/>
        <v>3851.9834801429329</v>
      </c>
      <c r="G34" s="27">
        <f t="shared" si="45"/>
        <v>192.59917400714664</v>
      </c>
      <c r="H34" s="28">
        <f t="shared" si="44"/>
        <v>25</v>
      </c>
      <c r="I34" s="27">
        <f t="shared" si="1"/>
        <v>100000</v>
      </c>
      <c r="J34" s="56">
        <f>'SPWL Reserve'!V26</f>
        <v>3.7469999999999999</v>
      </c>
      <c r="K34" s="52">
        <f t="shared" si="2"/>
        <v>374.7</v>
      </c>
      <c r="L34" s="28"/>
      <c r="M34" s="96">
        <f>'SPWL Reserve'!W26*1000</f>
        <v>45.350819239364668</v>
      </c>
      <c r="N34" s="9">
        <v>0</v>
      </c>
      <c r="O34" s="30">
        <f t="shared" si="35"/>
        <v>0.71352386953078129</v>
      </c>
      <c r="P34" s="30">
        <f t="shared" si="19"/>
        <v>3.235889203006248E-2</v>
      </c>
      <c r="Q34" s="30">
        <f t="shared" si="20"/>
        <v>0</v>
      </c>
      <c r="R34" s="30">
        <f t="shared" si="3"/>
        <v>0.6811649775007188</v>
      </c>
      <c r="S34" s="28"/>
      <c r="T34" s="52">
        <f t="shared" si="21"/>
        <v>251.5885163965535</v>
      </c>
      <c r="U34" s="52">
        <f t="shared" si="4"/>
        <v>255.23251706951933</v>
      </c>
      <c r="V34" s="19"/>
      <c r="W34" s="19"/>
      <c r="X34" s="53">
        <f t="shared" si="5"/>
        <v>2623.8362405847015</v>
      </c>
      <c r="Y34" s="53">
        <f t="shared" si="6"/>
        <v>-131.19181202923508</v>
      </c>
      <c r="Z34" s="53">
        <f t="shared" si="7"/>
        <v>-17.029124437517972</v>
      </c>
      <c r="AA34" s="53">
        <f t="shared" si="22"/>
        <v>-3235.889203006248</v>
      </c>
      <c r="AB34" s="53">
        <f t="shared" si="8"/>
        <v>-760.27389888829975</v>
      </c>
      <c r="AC34" s="53">
        <f t="shared" si="36"/>
        <v>-5.1799048947998472</v>
      </c>
      <c r="AD34" s="53">
        <f t="shared" si="37"/>
        <v>225.29091478454342</v>
      </c>
      <c r="AE34" s="53">
        <f t="shared" si="9"/>
        <v>-540.16288899855613</v>
      </c>
      <c r="AF34" s="19"/>
      <c r="AG34" s="46"/>
      <c r="AH34" s="19"/>
      <c r="AI34" s="55">
        <f t="shared" si="23"/>
        <v>18</v>
      </c>
      <c r="AJ34" s="27">
        <f t="shared" si="38"/>
        <v>3851.9834801429329</v>
      </c>
      <c r="AK34" s="27">
        <f t="shared" si="39"/>
        <v>192.59917400714664</v>
      </c>
      <c r="AL34" s="28">
        <f t="shared" si="40"/>
        <v>25</v>
      </c>
      <c r="AM34" s="27">
        <f t="shared" si="24"/>
        <v>100000</v>
      </c>
      <c r="AN34" s="56">
        <f t="shared" si="25"/>
        <v>3.7469999999999999</v>
      </c>
      <c r="AO34" s="52">
        <f t="shared" si="10"/>
        <v>374.7</v>
      </c>
      <c r="AP34" s="28"/>
      <c r="AQ34" s="9">
        <f t="shared" si="41"/>
        <v>40.929114363526608</v>
      </c>
      <c r="AR34" s="9">
        <f t="shared" si="26"/>
        <v>0</v>
      </c>
      <c r="AS34" s="30">
        <f t="shared" si="27"/>
        <v>0.73766987279494367</v>
      </c>
      <c r="AT34" s="30">
        <f t="shared" si="28"/>
        <v>3.0192174586152375E-2</v>
      </c>
      <c r="AU34" s="30">
        <f t="shared" si="29"/>
        <v>0</v>
      </c>
      <c r="AV34" s="30">
        <f t="shared" si="11"/>
        <v>0.70747769820879125</v>
      </c>
      <c r="AW34" s="28"/>
      <c r="AX34" s="52">
        <f t="shared" si="30"/>
        <v>260.10239714749713</v>
      </c>
      <c r="AY34" s="52">
        <f t="shared" si="12"/>
        <v>265.09189351883407</v>
      </c>
      <c r="AZ34" s="19"/>
      <c r="BA34" s="19"/>
      <c r="BB34" s="53">
        <f t="shared" si="13"/>
        <v>2623.8362405847015</v>
      </c>
      <c r="BC34" s="53">
        <f t="shared" si="14"/>
        <v>-131.19181202923508</v>
      </c>
      <c r="BD34" s="53">
        <f t="shared" si="15"/>
        <v>-17.029124437517972</v>
      </c>
      <c r="BE34" s="53">
        <f t="shared" si="31"/>
        <v>-3019.2174586152373</v>
      </c>
      <c r="BF34" s="53">
        <f t="shared" si="16"/>
        <v>-543.60215449728912</v>
      </c>
      <c r="BG34" s="53">
        <f t="shared" si="42"/>
        <v>-5.1799048947998472</v>
      </c>
      <c r="BH34" s="53">
        <f t="shared" si="43"/>
        <v>225.98987147707743</v>
      </c>
      <c r="BI34" s="53">
        <f t="shared" si="17"/>
        <v>-322.79218791501154</v>
      </c>
    </row>
    <row r="35" spans="1:61" x14ac:dyDescent="0.2">
      <c r="A35" s="35" t="s">
        <v>81</v>
      </c>
      <c r="B35" s="222">
        <f>F16+NPV(B19,F17:F36)</f>
        <v>58016.978646666612</v>
      </c>
      <c r="C35" s="222"/>
      <c r="D35" s="19"/>
      <c r="E35" s="55">
        <f t="shared" si="18"/>
        <v>19</v>
      </c>
      <c r="F35" s="27">
        <f t="shared" si="32"/>
        <v>3851.9834801429329</v>
      </c>
      <c r="G35" s="27">
        <f t="shared" si="45"/>
        <v>192.59917400714664</v>
      </c>
      <c r="H35" s="28">
        <f t="shared" si="44"/>
        <v>25</v>
      </c>
      <c r="I35" s="27">
        <f t="shared" si="1"/>
        <v>100000</v>
      </c>
      <c r="J35" s="56">
        <f>'SPWL Reserve'!V27</f>
        <v>3.9710000000000001</v>
      </c>
      <c r="K35" s="52">
        <f t="shared" si="2"/>
        <v>397.1</v>
      </c>
      <c r="L35" s="28"/>
      <c r="M35" s="96">
        <f>'SPWL Reserve'!W27*1000</f>
        <v>50.932973429504443</v>
      </c>
      <c r="N35" s="9">
        <v>0</v>
      </c>
      <c r="O35" s="30">
        <f t="shared" si="35"/>
        <v>0.6811649775007188</v>
      </c>
      <c r="P35" s="30">
        <f t="shared" si="19"/>
        <v>3.4693757700153101E-2</v>
      </c>
      <c r="Q35" s="30">
        <f t="shared" si="20"/>
        <v>0</v>
      </c>
      <c r="R35" s="30">
        <f t="shared" si="3"/>
        <v>0.64647121980056566</v>
      </c>
      <c r="S35" s="28"/>
      <c r="T35" s="52">
        <f t="shared" si="21"/>
        <v>255.23251706951933</v>
      </c>
      <c r="U35" s="52">
        <f t="shared" si="4"/>
        <v>256.71372138280464</v>
      </c>
      <c r="V35" s="19"/>
      <c r="W35" s="19"/>
      <c r="X35" s="53">
        <f t="shared" si="5"/>
        <v>2490.1964590596299</v>
      </c>
      <c r="Y35" s="53">
        <f t="shared" si="6"/>
        <v>-124.50982295298149</v>
      </c>
      <c r="Z35" s="53">
        <f t="shared" si="7"/>
        <v>-16.161780495014142</v>
      </c>
      <c r="AA35" s="53">
        <f t="shared" si="22"/>
        <v>-3469.3757700153101</v>
      </c>
      <c r="AB35" s="53">
        <f t="shared" si="8"/>
        <v>-1119.8509144036757</v>
      </c>
      <c r="AC35" s="53">
        <f t="shared" si="36"/>
        <v>-3.1332186523516992</v>
      </c>
      <c r="AD35" s="53">
        <f t="shared" si="37"/>
        <v>215.16732924642938</v>
      </c>
      <c r="AE35" s="53">
        <f t="shared" si="9"/>
        <v>-907.8168038095979</v>
      </c>
      <c r="AF35" s="19"/>
      <c r="AG35" s="46"/>
      <c r="AH35" s="19"/>
      <c r="AI35" s="55">
        <f t="shared" si="23"/>
        <v>19</v>
      </c>
      <c r="AJ35" s="27">
        <f t="shared" si="38"/>
        <v>3851.9834801429329</v>
      </c>
      <c r="AK35" s="27">
        <f t="shared" si="39"/>
        <v>192.59917400714664</v>
      </c>
      <c r="AL35" s="28">
        <f t="shared" si="40"/>
        <v>25</v>
      </c>
      <c r="AM35" s="27">
        <f t="shared" si="24"/>
        <v>100000</v>
      </c>
      <c r="AN35" s="56">
        <f t="shared" si="25"/>
        <v>3.9710000000000001</v>
      </c>
      <c r="AO35" s="52">
        <f t="shared" si="10"/>
        <v>397.1</v>
      </c>
      <c r="AP35" s="28"/>
      <c r="AQ35" s="9">
        <f t="shared" si="41"/>
        <v>45.967008520127756</v>
      </c>
      <c r="AR35" s="9">
        <f t="shared" si="26"/>
        <v>0</v>
      </c>
      <c r="AS35" s="30">
        <f t="shared" si="27"/>
        <v>0.70747769820879125</v>
      </c>
      <c r="AT35" s="30">
        <f t="shared" si="28"/>
        <v>3.2520633381363878E-2</v>
      </c>
      <c r="AU35" s="30">
        <f t="shared" si="29"/>
        <v>0</v>
      </c>
      <c r="AV35" s="30">
        <f t="shared" si="11"/>
        <v>0.67495706482742734</v>
      </c>
      <c r="AW35" s="28"/>
      <c r="AX35" s="52">
        <f t="shared" si="30"/>
        <v>265.09189351883407</v>
      </c>
      <c r="AY35" s="52">
        <f t="shared" si="12"/>
        <v>268.02545044297142</v>
      </c>
      <c r="AZ35" s="19"/>
      <c r="BA35" s="19"/>
      <c r="BB35" s="53">
        <f t="shared" si="13"/>
        <v>2490.1964590596299</v>
      </c>
      <c r="BC35" s="53">
        <f t="shared" si="14"/>
        <v>-124.50982295298149</v>
      </c>
      <c r="BD35" s="53">
        <f t="shared" si="15"/>
        <v>-16.161780495014142</v>
      </c>
      <c r="BE35" s="53">
        <f t="shared" si="31"/>
        <v>-3252.0633381363878</v>
      </c>
      <c r="BF35" s="53">
        <f t="shared" si="16"/>
        <v>-902.53848252475336</v>
      </c>
      <c r="BG35" s="53">
        <f t="shared" si="42"/>
        <v>-3.1332186523516992</v>
      </c>
      <c r="BH35" s="53">
        <f t="shared" si="43"/>
        <v>215.97674593372523</v>
      </c>
      <c r="BI35" s="53">
        <f t="shared" si="17"/>
        <v>-689.69495524337981</v>
      </c>
    </row>
    <row r="36" spans="1:61" x14ac:dyDescent="0.2">
      <c r="A36" s="34" t="s">
        <v>82</v>
      </c>
      <c r="B36" s="129">
        <f>B34/B35</f>
        <v>5.0000528799486507E-2</v>
      </c>
      <c r="C36" s="130">
        <f>C34/B35</f>
        <v>7.0676245429138959E-2</v>
      </c>
      <c r="D36" s="19"/>
      <c r="E36" s="55">
        <f t="shared" si="18"/>
        <v>20</v>
      </c>
      <c r="F36" s="27">
        <f t="shared" si="32"/>
        <v>3851.9834801429329</v>
      </c>
      <c r="G36" s="27">
        <f t="shared" si="45"/>
        <v>192.59917400714664</v>
      </c>
      <c r="H36" s="28">
        <f t="shared" si="44"/>
        <v>25</v>
      </c>
      <c r="I36" s="27">
        <f t="shared" si="1"/>
        <v>100000</v>
      </c>
      <c r="J36" s="56">
        <f>'SPWL Reserve'!V28</f>
        <v>4.1980000000000004</v>
      </c>
      <c r="K36" s="52">
        <f t="shared" si="2"/>
        <v>419.80000000000007</v>
      </c>
      <c r="L36" s="28"/>
      <c r="M36" s="96">
        <f>'SPWL Reserve'!W28*1000</f>
        <v>57.198201384599741</v>
      </c>
      <c r="N36" s="9">
        <v>0</v>
      </c>
      <c r="O36" s="30">
        <f t="shared" si="35"/>
        <v>0.64647121980056566</v>
      </c>
      <c r="P36" s="30">
        <f t="shared" si="19"/>
        <v>3.6976991019500596E-2</v>
      </c>
      <c r="Q36" s="30">
        <f t="shared" si="20"/>
        <v>0</v>
      </c>
      <c r="R36" s="30">
        <f t="shared" si="3"/>
        <v>0.60949422878106507</v>
      </c>
      <c r="S36" s="28"/>
      <c r="T36" s="52">
        <f t="shared" si="21"/>
        <v>256.71372138280464</v>
      </c>
      <c r="U36" s="52">
        <f t="shared" ref="U36:U81" si="46">K36*R36</f>
        <v>255.86567724229116</v>
      </c>
      <c r="V36" s="19"/>
      <c r="W36" s="19"/>
      <c r="X36" s="53">
        <f t="shared" si="5"/>
        <v>2347.7617005071202</v>
      </c>
      <c r="Y36" s="53">
        <f t="shared" si="6"/>
        <v>-117.38808502535599</v>
      </c>
      <c r="Z36" s="53">
        <f t="shared" si="7"/>
        <v>-15.237355719526628</v>
      </c>
      <c r="AA36" s="53">
        <f t="shared" si="22"/>
        <v>-3697.6991019500597</v>
      </c>
      <c r="AB36" s="53">
        <f t="shared" si="8"/>
        <v>-1482.5628421878218</v>
      </c>
      <c r="AC36" s="53">
        <f t="shared" si="36"/>
        <v>-0.89800550674206114</v>
      </c>
      <c r="AD36" s="53">
        <f t="shared" si="37"/>
        <v>204.18025455964678</v>
      </c>
      <c r="AE36" s="53">
        <f t="shared" si="9"/>
        <v>-1279.2805931349171</v>
      </c>
      <c r="AF36" s="19"/>
      <c r="AG36" s="46"/>
      <c r="AH36" s="19"/>
      <c r="AI36" s="55">
        <f t="shared" si="23"/>
        <v>20</v>
      </c>
      <c r="AJ36" s="27">
        <f t="shared" si="38"/>
        <v>3851.9834801429329</v>
      </c>
      <c r="AK36" s="27">
        <f t="shared" si="39"/>
        <v>192.59917400714664</v>
      </c>
      <c r="AL36" s="28">
        <f t="shared" si="40"/>
        <v>25</v>
      </c>
      <c r="AM36" s="27">
        <f t="shared" si="24"/>
        <v>100000</v>
      </c>
      <c r="AN36" s="56">
        <f t="shared" si="25"/>
        <v>4.1980000000000004</v>
      </c>
      <c r="AO36" s="52">
        <f t="shared" si="10"/>
        <v>419.80000000000007</v>
      </c>
      <c r="AP36" s="28"/>
      <c r="AQ36" s="9">
        <f t="shared" si="41"/>
        <v>51.621376749601268</v>
      </c>
      <c r="AR36" s="9">
        <f t="shared" si="26"/>
        <v>0</v>
      </c>
      <c r="AS36" s="30">
        <f t="shared" si="27"/>
        <v>0.67495706482742734</v>
      </c>
      <c r="AT36" s="30">
        <f t="shared" si="28"/>
        <v>3.4842212933261674E-2</v>
      </c>
      <c r="AU36" s="30">
        <f t="shared" si="29"/>
        <v>0</v>
      </c>
      <c r="AV36" s="30">
        <f t="shared" si="11"/>
        <v>0.64011485189416573</v>
      </c>
      <c r="AW36" s="28"/>
      <c r="AX36" s="52">
        <f t="shared" si="30"/>
        <v>268.02545044297142</v>
      </c>
      <c r="AY36" s="52">
        <f t="shared" si="12"/>
        <v>268.72021482517084</v>
      </c>
      <c r="AZ36" s="19"/>
      <c r="BA36" s="19"/>
      <c r="BB36" s="53">
        <f t="shared" si="13"/>
        <v>2347.7617005071202</v>
      </c>
      <c r="BC36" s="53">
        <f t="shared" si="14"/>
        <v>-117.38808502535599</v>
      </c>
      <c r="BD36" s="53">
        <f t="shared" si="15"/>
        <v>-15.237355719526628</v>
      </c>
      <c r="BE36" s="53">
        <f t="shared" si="31"/>
        <v>-3484.2212933261671</v>
      </c>
      <c r="BF36" s="53">
        <f t="shared" si="16"/>
        <v>-1269.0850335639293</v>
      </c>
      <c r="BG36" s="53">
        <f t="shared" si="42"/>
        <v>-0.89800550674206114</v>
      </c>
      <c r="BH36" s="53">
        <f t="shared" si="43"/>
        <v>205.10890378107956</v>
      </c>
      <c r="BI36" s="53">
        <f t="shared" si="17"/>
        <v>-1064.8741352895918</v>
      </c>
    </row>
    <row r="37" spans="1:61" x14ac:dyDescent="0.2">
      <c r="A37" s="34"/>
      <c r="B37" s="89"/>
      <c r="C37" s="91"/>
      <c r="D37" s="19"/>
      <c r="E37" s="55">
        <f t="shared" ref="E37:E81" si="47">E36+1</f>
        <v>21</v>
      </c>
      <c r="F37" s="27">
        <f t="shared" ref="F37:F81" si="48">$B$20</f>
        <v>3851.9834801429329</v>
      </c>
      <c r="G37" s="27">
        <f t="shared" si="45"/>
        <v>192.59917400714664</v>
      </c>
      <c r="H37" s="28">
        <f t="shared" si="44"/>
        <v>25</v>
      </c>
      <c r="I37" s="27">
        <f t="shared" ref="I37:I81" si="49">$B$17</f>
        <v>100000</v>
      </c>
      <c r="J37" s="56">
        <f>'SPWL Reserve'!V29</f>
        <v>4.4269999999999996</v>
      </c>
      <c r="K37" s="52">
        <f t="shared" ref="K37:K81" si="50">I37*J37/1000</f>
        <v>442.69999999999993</v>
      </c>
      <c r="L37" s="28"/>
      <c r="M37" s="96">
        <f>'SPWL Reserve'!W29*1000</f>
        <v>64.179283812147389</v>
      </c>
      <c r="N37" s="9">
        <v>0</v>
      </c>
      <c r="O37" s="30">
        <f t="shared" si="35"/>
        <v>0.60949422878106507</v>
      </c>
      <c r="P37" s="30">
        <f t="shared" ref="P37:P81" si="51">O37*M37/1000</f>
        <v>3.9116903090805871E-2</v>
      </c>
      <c r="Q37" s="30">
        <f t="shared" ref="Q37:Q81" si="52">MIN(N37*O37,O37-P37)</f>
        <v>0</v>
      </c>
      <c r="R37" s="30">
        <f t="shared" ref="R37:R81" si="53">O37-SUM(P37:Q37)</f>
        <v>0.57037732569025923</v>
      </c>
      <c r="S37" s="28"/>
      <c r="T37" s="52">
        <f t="shared" ref="T37:T81" si="54">U36</f>
        <v>255.86567724229116</v>
      </c>
      <c r="U37" s="52">
        <f t="shared" si="46"/>
        <v>252.50604208307772</v>
      </c>
      <c r="V37" s="19"/>
      <c r="W37" s="19"/>
      <c r="X37" s="53">
        <f t="shared" ref="X37:X81" si="55">$R37*F37</f>
        <v>2197.0840360069838</v>
      </c>
      <c r="Y37" s="53">
        <f t="shared" ref="Y37:Z81" si="56">-$R37*G37</f>
        <v>-109.85420180034919</v>
      </c>
      <c r="Z37" s="53">
        <f t="shared" si="56"/>
        <v>-14.25943314225648</v>
      </c>
      <c r="AA37" s="53">
        <f t="shared" ref="AA37:AA81" si="57">-P37*I37</f>
        <v>-3911.6903090805872</v>
      </c>
      <c r="AB37" s="53">
        <f t="shared" ref="AB37:AB81" si="58">SUM(X37:AA37)</f>
        <v>-1838.719908016209</v>
      </c>
      <c r="AC37" s="53">
        <f t="shared" ref="AC37:AC81" si="59">-I37*($R36*J37-$R35*J36)/1000</f>
        <v>1.5655229909000035</v>
      </c>
      <c r="AD37" s="53">
        <f t="shared" si="37"/>
        <v>192.35908240694761</v>
      </c>
      <c r="AE37" s="53">
        <f t="shared" ref="AE37:AE81" si="60">SUM(AB37:AD37)</f>
        <v>-1644.7953026183613</v>
      </c>
      <c r="AF37" s="19"/>
      <c r="AG37" s="46"/>
      <c r="AH37" s="19"/>
      <c r="AI37" s="55">
        <f t="shared" ref="AI37:AI81" si="61">AI36+1</f>
        <v>21</v>
      </c>
      <c r="AJ37" s="27">
        <f t="shared" ref="AJ37:AK81" si="62">F37</f>
        <v>3851.9834801429329</v>
      </c>
      <c r="AK37" s="27">
        <f t="shared" si="62"/>
        <v>192.59917400714664</v>
      </c>
      <c r="AL37" s="28">
        <f t="shared" ref="AL37:AL81" si="63">$C$31</f>
        <v>25</v>
      </c>
      <c r="AM37" s="27">
        <f t="shared" ref="AM37:AN81" si="64">I37</f>
        <v>100000</v>
      </c>
      <c r="AN37" s="56">
        <f t="shared" si="25"/>
        <v>4.4269999999999996</v>
      </c>
      <c r="AO37" s="52">
        <f t="shared" ref="AO37:AO81" si="65">AM37*AN37/1000</f>
        <v>442.69999999999993</v>
      </c>
      <c r="AP37" s="28"/>
      <c r="AQ37" s="9">
        <f t="shared" si="41"/>
        <v>57.921803640463018</v>
      </c>
      <c r="AR37" s="9">
        <f t="shared" ref="AR37:AR81" si="66">N37</f>
        <v>0</v>
      </c>
      <c r="AS37" s="30">
        <f t="shared" ref="AS37:AS81" si="67">AV36</f>
        <v>0.64011485189416573</v>
      </c>
      <c r="AT37" s="30">
        <f t="shared" ref="AT37:AT81" si="68">AS37*AQ37/1000</f>
        <v>3.707660675875793E-2</v>
      </c>
      <c r="AU37" s="30">
        <f t="shared" ref="AU37:AU81" si="69">MIN(AR37*AS37,AS37-AT37)</f>
        <v>0</v>
      </c>
      <c r="AV37" s="30">
        <f t="shared" ref="AV37:AV81" si="70">AS37-SUM(AT37:AU37)</f>
        <v>0.60303824513540782</v>
      </c>
      <c r="AW37" s="28"/>
      <c r="AX37" s="52">
        <f t="shared" ref="AX37:AX81" si="71">AY36</f>
        <v>268.72021482517084</v>
      </c>
      <c r="AY37" s="52">
        <f t="shared" ref="AY37:AY81" si="72">AO37*AV37</f>
        <v>266.96503112144501</v>
      </c>
      <c r="AZ37" s="19"/>
      <c r="BA37" s="19"/>
      <c r="BB37" s="53">
        <f t="shared" ref="BB37:BB81" si="73">$R37*AJ37</f>
        <v>2197.0840360069838</v>
      </c>
      <c r="BC37" s="53">
        <f t="shared" ref="BC37:BD81" si="74">-$R37*AK37</f>
        <v>-109.85420180034919</v>
      </c>
      <c r="BD37" s="53">
        <f t="shared" si="74"/>
        <v>-14.25943314225648</v>
      </c>
      <c r="BE37" s="53">
        <f t="shared" ref="BE37:BE81" si="75">-AT37*AM37</f>
        <v>-3707.660675875793</v>
      </c>
      <c r="BF37" s="53">
        <f t="shared" ref="BF37:BF81" si="76">SUM(BB37:BE37)</f>
        <v>-1634.6902748114148</v>
      </c>
      <c r="BG37" s="53">
        <f t="shared" ref="BG37:BG81" si="77">-AM37*($R36*AN37-$R35*AN36)/1000</f>
        <v>1.5655229909000035</v>
      </c>
      <c r="BH37" s="53">
        <f t="shared" si="43"/>
        <v>193.41439024315241</v>
      </c>
      <c r="BI37" s="53">
        <f t="shared" ref="BI37:BI81" si="78">SUM(BF37:BH37)</f>
        <v>-1439.7103615773624</v>
      </c>
    </row>
    <row r="38" spans="1:61" x14ac:dyDescent="0.2">
      <c r="A38" s="34"/>
      <c r="B38" s="89"/>
      <c r="C38" s="91"/>
      <c r="D38" s="19"/>
      <c r="E38" s="55">
        <f t="shared" si="47"/>
        <v>22</v>
      </c>
      <c r="F38" s="27">
        <f t="shared" si="48"/>
        <v>3851.9834801429329</v>
      </c>
      <c r="G38" s="27">
        <f t="shared" si="45"/>
        <v>192.59917400714664</v>
      </c>
      <c r="H38" s="28">
        <f t="shared" si="44"/>
        <v>25</v>
      </c>
      <c r="I38" s="27">
        <f t="shared" si="49"/>
        <v>100000</v>
      </c>
      <c r="J38" s="56">
        <f>'SPWL Reserve'!V30</f>
        <v>4.657</v>
      </c>
      <c r="K38" s="52">
        <f t="shared" si="50"/>
        <v>465.7</v>
      </c>
      <c r="L38" s="28"/>
      <c r="M38" s="96">
        <f>'SPWL Reserve'!W30*1000</f>
        <v>71.872235752757291</v>
      </c>
      <c r="N38" s="9">
        <v>0</v>
      </c>
      <c r="O38" s="30">
        <f t="shared" si="35"/>
        <v>0.57037732569025923</v>
      </c>
      <c r="P38" s="30">
        <f t="shared" si="51"/>
        <v>4.0994293620037536E-2</v>
      </c>
      <c r="Q38" s="30">
        <f t="shared" si="52"/>
        <v>0</v>
      </c>
      <c r="R38" s="30">
        <f t="shared" si="53"/>
        <v>0.52938303207022175</v>
      </c>
      <c r="S38" s="28"/>
      <c r="T38" s="52">
        <f t="shared" si="54"/>
        <v>252.50604208307772</v>
      </c>
      <c r="U38" s="52">
        <f t="shared" si="46"/>
        <v>246.53367803510227</v>
      </c>
      <c r="V38" s="19"/>
      <c r="W38" s="19"/>
      <c r="X38" s="53">
        <f t="shared" si="55"/>
        <v>2039.1746942024706</v>
      </c>
      <c r="Y38" s="53">
        <f t="shared" si="56"/>
        <v>-101.95873471012354</v>
      </c>
      <c r="Z38" s="53">
        <f t="shared" si="56"/>
        <v>-13.234575801755543</v>
      </c>
      <c r="AA38" s="53">
        <f t="shared" si="57"/>
        <v>-4099.4293620037533</v>
      </c>
      <c r="AB38" s="53">
        <f t="shared" si="58"/>
        <v>-2175.4479783131619</v>
      </c>
      <c r="AC38" s="53">
        <f t="shared" si="59"/>
        <v>4.1983745074237522</v>
      </c>
      <c r="AD38" s="53">
        <f t="shared" si="37"/>
        <v>179.76771023255611</v>
      </c>
      <c r="AE38" s="53">
        <f t="shared" si="60"/>
        <v>-1991.4818935731819</v>
      </c>
      <c r="AF38" s="19"/>
      <c r="AG38" s="46"/>
      <c r="AH38" s="19"/>
      <c r="AI38" s="55">
        <f t="shared" si="61"/>
        <v>22</v>
      </c>
      <c r="AJ38" s="27">
        <f t="shared" si="62"/>
        <v>3851.9834801429329</v>
      </c>
      <c r="AK38" s="27">
        <f t="shared" si="62"/>
        <v>192.59917400714664</v>
      </c>
      <c r="AL38" s="28">
        <f t="shared" si="63"/>
        <v>25</v>
      </c>
      <c r="AM38" s="27">
        <f t="shared" si="64"/>
        <v>100000</v>
      </c>
      <c r="AN38" s="56">
        <f t="shared" si="25"/>
        <v>4.657</v>
      </c>
      <c r="AO38" s="52">
        <f t="shared" si="65"/>
        <v>465.7</v>
      </c>
      <c r="AP38" s="28"/>
      <c r="AQ38" s="9">
        <f t="shared" si="41"/>
        <v>64.864692766863456</v>
      </c>
      <c r="AR38" s="9">
        <f t="shared" si="66"/>
        <v>0</v>
      </c>
      <c r="AS38" s="30">
        <f t="shared" si="67"/>
        <v>0.60303824513540782</v>
      </c>
      <c r="AT38" s="30">
        <f t="shared" si="68"/>
        <v>3.9115890497376717E-2</v>
      </c>
      <c r="AU38" s="30">
        <f t="shared" si="69"/>
        <v>0</v>
      </c>
      <c r="AV38" s="30">
        <f t="shared" si="70"/>
        <v>0.56392235463803109</v>
      </c>
      <c r="AW38" s="28"/>
      <c r="AX38" s="52">
        <f t="shared" si="71"/>
        <v>266.96503112144501</v>
      </c>
      <c r="AY38" s="52">
        <f t="shared" si="72"/>
        <v>262.61864055493106</v>
      </c>
      <c r="AZ38" s="19"/>
      <c r="BA38" s="19"/>
      <c r="BB38" s="53">
        <f t="shared" si="73"/>
        <v>2039.1746942024706</v>
      </c>
      <c r="BC38" s="53">
        <f t="shared" si="74"/>
        <v>-101.95873471012354</v>
      </c>
      <c r="BD38" s="53">
        <f t="shared" si="74"/>
        <v>-13.234575801755543</v>
      </c>
      <c r="BE38" s="53">
        <f t="shared" si="75"/>
        <v>-3911.5890497376718</v>
      </c>
      <c r="BF38" s="53">
        <f t="shared" si="76"/>
        <v>-1987.6076660470801</v>
      </c>
      <c r="BG38" s="53">
        <f t="shared" si="77"/>
        <v>4.1983745074237522</v>
      </c>
      <c r="BH38" s="53">
        <f t="shared" si="43"/>
        <v>180.9547373299844</v>
      </c>
      <c r="BI38" s="53">
        <f t="shared" si="78"/>
        <v>-1802.4545542096719</v>
      </c>
    </row>
    <row r="39" spans="1:61" x14ac:dyDescent="0.2">
      <c r="A39" s="34"/>
      <c r="B39" s="89"/>
      <c r="C39" s="91"/>
      <c r="D39" s="19"/>
      <c r="E39" s="55">
        <f t="shared" si="47"/>
        <v>23</v>
      </c>
      <c r="F39" s="27">
        <f t="shared" si="48"/>
        <v>3851.9834801429329</v>
      </c>
      <c r="G39" s="27">
        <f t="shared" si="45"/>
        <v>192.59917400714664</v>
      </c>
      <c r="H39" s="28">
        <f t="shared" si="44"/>
        <v>25</v>
      </c>
      <c r="I39" s="27">
        <f t="shared" si="49"/>
        <v>100000</v>
      </c>
      <c r="J39" s="56">
        <f>'SPWL Reserve'!V31</f>
        <v>4.8890000000000002</v>
      </c>
      <c r="K39" s="52">
        <f t="shared" si="50"/>
        <v>488.9</v>
      </c>
      <c r="L39" s="28"/>
      <c r="M39" s="96">
        <f>'SPWL Reserve'!W31*1000</f>
        <v>80.316702244142306</v>
      </c>
      <c r="N39" s="9">
        <v>0</v>
      </c>
      <c r="O39" s="30">
        <f t="shared" si="35"/>
        <v>0.52938303207022175</v>
      </c>
      <c r="P39" s="30">
        <f t="shared" si="51"/>
        <v>4.2518299359885242E-2</v>
      </c>
      <c r="Q39" s="30">
        <f t="shared" si="52"/>
        <v>0</v>
      </c>
      <c r="R39" s="30">
        <f t="shared" si="53"/>
        <v>0.48686473271033648</v>
      </c>
      <c r="S39" s="28"/>
      <c r="T39" s="52">
        <f t="shared" si="54"/>
        <v>246.53367803510227</v>
      </c>
      <c r="U39" s="52">
        <f t="shared" si="46"/>
        <v>238.0281678220835</v>
      </c>
      <c r="V39" s="19"/>
      <c r="W39" s="19"/>
      <c r="X39" s="53">
        <f t="shared" si="55"/>
        <v>1875.3949074644206</v>
      </c>
      <c r="Y39" s="53">
        <f t="shared" si="56"/>
        <v>-93.769745373221042</v>
      </c>
      <c r="Z39" s="53">
        <f t="shared" si="56"/>
        <v>-12.171618317758412</v>
      </c>
      <c r="AA39" s="53">
        <f t="shared" si="57"/>
        <v>-4251.8299359885241</v>
      </c>
      <c r="AB39" s="53">
        <f t="shared" si="58"/>
        <v>-2482.3763922150829</v>
      </c>
      <c r="AC39" s="53">
        <f t="shared" si="59"/>
        <v>6.8093561948223247</v>
      </c>
      <c r="AD39" s="53">
        <f t="shared" si="37"/>
        <v>166.50399932736102</v>
      </c>
      <c r="AE39" s="53">
        <f t="shared" si="60"/>
        <v>-2309.0630366928999</v>
      </c>
      <c r="AF39" s="19"/>
      <c r="AG39" s="46"/>
      <c r="AH39" s="19"/>
      <c r="AI39" s="55">
        <f t="shared" si="61"/>
        <v>23</v>
      </c>
      <c r="AJ39" s="27">
        <f t="shared" si="62"/>
        <v>3851.9834801429329</v>
      </c>
      <c r="AK39" s="27">
        <f t="shared" si="62"/>
        <v>192.59917400714664</v>
      </c>
      <c r="AL39" s="28">
        <f t="shared" si="63"/>
        <v>25</v>
      </c>
      <c r="AM39" s="27">
        <f t="shared" si="64"/>
        <v>100000</v>
      </c>
      <c r="AN39" s="56">
        <f t="shared" si="25"/>
        <v>4.8890000000000002</v>
      </c>
      <c r="AO39" s="52">
        <f t="shared" si="65"/>
        <v>488.9</v>
      </c>
      <c r="AP39" s="28"/>
      <c r="AQ39" s="9">
        <f t="shared" si="41"/>
        <v>72.485823775338432</v>
      </c>
      <c r="AR39" s="9">
        <f t="shared" si="66"/>
        <v>0</v>
      </c>
      <c r="AS39" s="30">
        <f t="shared" si="67"/>
        <v>0.56392235463803109</v>
      </c>
      <c r="AT39" s="30">
        <f t="shared" si="68"/>
        <v>4.0876376421266222E-2</v>
      </c>
      <c r="AU39" s="30">
        <f t="shared" si="69"/>
        <v>0</v>
      </c>
      <c r="AV39" s="30">
        <f t="shared" si="70"/>
        <v>0.52304597821676491</v>
      </c>
      <c r="AW39" s="28"/>
      <c r="AX39" s="52">
        <f t="shared" si="71"/>
        <v>262.61864055493106</v>
      </c>
      <c r="AY39" s="52">
        <f t="shared" si="72"/>
        <v>255.71717875017634</v>
      </c>
      <c r="AZ39" s="19"/>
      <c r="BA39" s="19"/>
      <c r="BB39" s="53">
        <f t="shared" si="73"/>
        <v>1875.3949074644206</v>
      </c>
      <c r="BC39" s="53">
        <f t="shared" si="74"/>
        <v>-93.769745373221042</v>
      </c>
      <c r="BD39" s="53">
        <f t="shared" si="74"/>
        <v>-12.171618317758412</v>
      </c>
      <c r="BE39" s="53">
        <f t="shared" si="75"/>
        <v>-4087.6376421266223</v>
      </c>
      <c r="BF39" s="53">
        <f t="shared" si="76"/>
        <v>-2318.1840983531811</v>
      </c>
      <c r="BG39" s="53">
        <f t="shared" si="77"/>
        <v>6.8093561948223247</v>
      </c>
      <c r="BH39" s="53">
        <f t="shared" si="43"/>
        <v>167.82451256113487</v>
      </c>
      <c r="BI39" s="53">
        <f t="shared" si="78"/>
        <v>-2143.5502295972242</v>
      </c>
    </row>
    <row r="40" spans="1:61" x14ac:dyDescent="0.2">
      <c r="A40" s="34"/>
      <c r="B40" s="89"/>
      <c r="C40" s="91"/>
      <c r="D40" s="19"/>
      <c r="E40" s="55">
        <f t="shared" si="47"/>
        <v>24</v>
      </c>
      <c r="F40" s="27">
        <f t="shared" si="48"/>
        <v>3851.9834801429329</v>
      </c>
      <c r="G40" s="27">
        <f t="shared" si="45"/>
        <v>192.59917400714664</v>
      </c>
      <c r="H40" s="28">
        <f t="shared" si="44"/>
        <v>25</v>
      </c>
      <c r="I40" s="27">
        <f t="shared" si="49"/>
        <v>100000</v>
      </c>
      <c r="J40" s="56">
        <f>'SPWL Reserve'!V32</f>
        <v>5.12</v>
      </c>
      <c r="K40" s="52">
        <f t="shared" si="50"/>
        <v>512</v>
      </c>
      <c r="L40" s="28"/>
      <c r="M40" s="96">
        <f>'SPWL Reserve'!W32*1000</f>
        <v>89.555495953799237</v>
      </c>
      <c r="N40" s="9">
        <v>0</v>
      </c>
      <c r="O40" s="30">
        <f t="shared" si="35"/>
        <v>0.48686473271033648</v>
      </c>
      <c r="P40" s="30">
        <f t="shared" si="51"/>
        <v>4.3601412600288089E-2</v>
      </c>
      <c r="Q40" s="30">
        <f t="shared" si="52"/>
        <v>0</v>
      </c>
      <c r="R40" s="30">
        <f t="shared" si="53"/>
        <v>0.44326332011004838</v>
      </c>
      <c r="S40" s="28"/>
      <c r="T40" s="52">
        <f t="shared" si="54"/>
        <v>238.0281678220835</v>
      </c>
      <c r="U40" s="52">
        <f t="shared" si="46"/>
        <v>226.95081989634477</v>
      </c>
      <c r="V40" s="19"/>
      <c r="W40" s="19"/>
      <c r="X40" s="53">
        <f t="shared" si="55"/>
        <v>1707.442986417215</v>
      </c>
      <c r="Y40" s="53">
        <f t="shared" si="56"/>
        <v>-85.372149320860757</v>
      </c>
      <c r="Z40" s="53">
        <f t="shared" si="56"/>
        <v>-11.081583002751209</v>
      </c>
      <c r="AA40" s="53">
        <f t="shared" si="57"/>
        <v>-4360.1412600288086</v>
      </c>
      <c r="AB40" s="53">
        <f t="shared" si="58"/>
        <v>-2749.1520059352051</v>
      </c>
      <c r="AC40" s="53">
        <f t="shared" si="59"/>
        <v>9.5406212314391503</v>
      </c>
      <c r="AD40" s="53">
        <f t="shared" si="37"/>
        <v>152.70693662458771</v>
      </c>
      <c r="AE40" s="53">
        <f t="shared" si="60"/>
        <v>-2586.9044480791781</v>
      </c>
      <c r="AF40" s="19"/>
      <c r="AG40" s="46"/>
      <c r="AH40" s="19"/>
      <c r="AI40" s="55">
        <f t="shared" si="61"/>
        <v>24</v>
      </c>
      <c r="AJ40" s="27">
        <f t="shared" si="62"/>
        <v>3851.9834801429329</v>
      </c>
      <c r="AK40" s="27">
        <f t="shared" si="62"/>
        <v>192.59917400714664</v>
      </c>
      <c r="AL40" s="28">
        <f t="shared" si="63"/>
        <v>25</v>
      </c>
      <c r="AM40" s="27">
        <f t="shared" si="64"/>
        <v>100000</v>
      </c>
      <c r="AN40" s="56">
        <f t="shared" si="25"/>
        <v>5.12</v>
      </c>
      <c r="AO40" s="52">
        <f t="shared" si="65"/>
        <v>512</v>
      </c>
      <c r="AP40" s="28"/>
      <c r="AQ40" s="9">
        <f t="shared" si="41"/>
        <v>80.823835098303803</v>
      </c>
      <c r="AR40" s="9">
        <f t="shared" si="66"/>
        <v>0</v>
      </c>
      <c r="AS40" s="30">
        <f t="shared" si="67"/>
        <v>0.52304597821676491</v>
      </c>
      <c r="AT40" s="30">
        <f t="shared" si="68"/>
        <v>4.2274581892222815E-2</v>
      </c>
      <c r="AU40" s="30">
        <f t="shared" si="69"/>
        <v>0</v>
      </c>
      <c r="AV40" s="30">
        <f t="shared" si="70"/>
        <v>0.48077139632454208</v>
      </c>
      <c r="AW40" s="28"/>
      <c r="AX40" s="52">
        <f t="shared" si="71"/>
        <v>255.71717875017634</v>
      </c>
      <c r="AY40" s="52">
        <f t="shared" si="72"/>
        <v>246.15495491816554</v>
      </c>
      <c r="AZ40" s="19"/>
      <c r="BA40" s="19"/>
      <c r="BB40" s="53">
        <f t="shared" si="73"/>
        <v>1707.442986417215</v>
      </c>
      <c r="BC40" s="53">
        <f t="shared" si="74"/>
        <v>-85.372149320860757</v>
      </c>
      <c r="BD40" s="53">
        <f t="shared" si="74"/>
        <v>-11.081583002751209</v>
      </c>
      <c r="BE40" s="53">
        <f t="shared" si="75"/>
        <v>-4227.4581892222814</v>
      </c>
      <c r="BF40" s="53">
        <f t="shared" si="76"/>
        <v>-2616.4689351286779</v>
      </c>
      <c r="BG40" s="53">
        <f t="shared" si="77"/>
        <v>9.5406212314391503</v>
      </c>
      <c r="BH40" s="53">
        <f t="shared" si="43"/>
        <v>154.15913603096627</v>
      </c>
      <c r="BI40" s="53">
        <f t="shared" si="78"/>
        <v>-2452.7691778662725</v>
      </c>
    </row>
    <row r="41" spans="1:61" x14ac:dyDescent="0.2">
      <c r="A41" s="34"/>
      <c r="B41" s="89"/>
      <c r="C41" s="91"/>
      <c r="D41" s="19"/>
      <c r="E41" s="55">
        <f t="shared" si="47"/>
        <v>25</v>
      </c>
      <c r="F41" s="27">
        <f t="shared" si="48"/>
        <v>3851.9834801429329</v>
      </c>
      <c r="G41" s="27">
        <f t="shared" si="45"/>
        <v>192.59917400714664</v>
      </c>
      <c r="H41" s="28">
        <f t="shared" si="44"/>
        <v>25</v>
      </c>
      <c r="I41" s="27">
        <f t="shared" si="49"/>
        <v>100000</v>
      </c>
      <c r="J41" s="56">
        <f>'SPWL Reserve'!V33</f>
        <v>5.351</v>
      </c>
      <c r="K41" s="52">
        <f t="shared" si="50"/>
        <v>535.1</v>
      </c>
      <c r="L41" s="28"/>
      <c r="M41" s="96">
        <f>'SPWL Reserve'!W33*1000</f>
        <v>99.663854874764937</v>
      </c>
      <c r="N41" s="9">
        <v>0</v>
      </c>
      <c r="O41" s="30">
        <f t="shared" si="35"/>
        <v>0.44326332011004838</v>
      </c>
      <c r="P41" s="30">
        <f t="shared" si="51"/>
        <v>4.4177331206754336E-2</v>
      </c>
      <c r="Q41" s="30">
        <f t="shared" si="52"/>
        <v>0</v>
      </c>
      <c r="R41" s="30">
        <f t="shared" si="53"/>
        <v>0.39908598890329405</v>
      </c>
      <c r="S41" s="28"/>
      <c r="T41" s="52">
        <f t="shared" si="54"/>
        <v>226.95081989634477</v>
      </c>
      <c r="U41" s="52">
        <f t="shared" si="46"/>
        <v>213.55091266215265</v>
      </c>
      <c r="V41" s="19"/>
      <c r="W41" s="19"/>
      <c r="X41" s="53">
        <f t="shared" si="55"/>
        <v>1537.2726364119944</v>
      </c>
      <c r="Y41" s="53">
        <f t="shared" si="56"/>
        <v>-76.863631820599721</v>
      </c>
      <c r="Z41" s="53">
        <f t="shared" si="56"/>
        <v>-9.977149722582352</v>
      </c>
      <c r="AA41" s="53">
        <f t="shared" si="57"/>
        <v>-4417.7331206754334</v>
      </c>
      <c r="AB41" s="53">
        <f t="shared" si="58"/>
        <v>-2967.3012658066209</v>
      </c>
      <c r="AC41" s="53">
        <f t="shared" si="59"/>
        <v>12.08454055680539</v>
      </c>
      <c r="AD41" s="53">
        <f t="shared" si="37"/>
        <v>138.52571777071785</v>
      </c>
      <c r="AE41" s="53">
        <f t="shared" si="60"/>
        <v>-2816.6910074790976</v>
      </c>
      <c r="AF41" s="19"/>
      <c r="AG41" s="46"/>
      <c r="AH41" s="19"/>
      <c r="AI41" s="55">
        <f t="shared" si="61"/>
        <v>25</v>
      </c>
      <c r="AJ41" s="27">
        <f t="shared" si="62"/>
        <v>3851.9834801429329</v>
      </c>
      <c r="AK41" s="27">
        <f t="shared" si="62"/>
        <v>192.59917400714664</v>
      </c>
      <c r="AL41" s="28">
        <f t="shared" si="63"/>
        <v>25</v>
      </c>
      <c r="AM41" s="27">
        <f t="shared" si="64"/>
        <v>100000</v>
      </c>
      <c r="AN41" s="56">
        <f t="shared" si="25"/>
        <v>5.351</v>
      </c>
      <c r="AO41" s="52">
        <f t="shared" si="65"/>
        <v>535.1</v>
      </c>
      <c r="AP41" s="28"/>
      <c r="AQ41" s="9">
        <f t="shared" si="41"/>
        <v>89.946629024475357</v>
      </c>
      <c r="AR41" s="9">
        <f t="shared" si="66"/>
        <v>0</v>
      </c>
      <c r="AS41" s="30">
        <f t="shared" si="67"/>
        <v>0.48077139632454208</v>
      </c>
      <c r="AT41" s="30">
        <f t="shared" si="68"/>
        <v>4.32437664307826E-2</v>
      </c>
      <c r="AU41" s="30">
        <f t="shared" si="69"/>
        <v>0</v>
      </c>
      <c r="AV41" s="30">
        <f t="shared" si="70"/>
        <v>0.43752762989375948</v>
      </c>
      <c r="AW41" s="28"/>
      <c r="AX41" s="52">
        <f t="shared" si="71"/>
        <v>246.15495491816554</v>
      </c>
      <c r="AY41" s="52">
        <f t="shared" si="72"/>
        <v>234.12103475615072</v>
      </c>
      <c r="AZ41" s="19"/>
      <c r="BA41" s="19"/>
      <c r="BB41" s="53">
        <f t="shared" si="73"/>
        <v>1537.2726364119944</v>
      </c>
      <c r="BC41" s="53">
        <f t="shared" si="74"/>
        <v>-76.863631820599721</v>
      </c>
      <c r="BD41" s="53">
        <f t="shared" si="74"/>
        <v>-9.977149722582352</v>
      </c>
      <c r="BE41" s="53">
        <f t="shared" si="75"/>
        <v>-4324.3766430782598</v>
      </c>
      <c r="BF41" s="53">
        <f t="shared" si="76"/>
        <v>-2873.9447882094473</v>
      </c>
      <c r="BG41" s="53">
        <f t="shared" si="77"/>
        <v>12.08454055680539</v>
      </c>
      <c r="BH41" s="53">
        <f t="shared" si="43"/>
        <v>140.10230300728477</v>
      </c>
      <c r="BI41" s="53">
        <f t="shared" si="78"/>
        <v>-2721.7579446453574</v>
      </c>
    </row>
    <row r="42" spans="1:61" x14ac:dyDescent="0.2">
      <c r="A42" s="34"/>
      <c r="B42" s="89"/>
      <c r="C42" s="91"/>
      <c r="D42" s="19"/>
      <c r="E42" s="55">
        <f t="shared" si="47"/>
        <v>26</v>
      </c>
      <c r="F42" s="27">
        <f t="shared" si="48"/>
        <v>3851.9834801429329</v>
      </c>
      <c r="G42" s="27">
        <f t="shared" si="45"/>
        <v>192.59917400714664</v>
      </c>
      <c r="H42" s="28">
        <f t="shared" si="44"/>
        <v>25</v>
      </c>
      <c r="I42" s="27">
        <f t="shared" si="49"/>
        <v>100000</v>
      </c>
      <c r="J42" s="56">
        <f>'SPWL Reserve'!V34</f>
        <v>5.58</v>
      </c>
      <c r="K42" s="52">
        <f t="shared" si="50"/>
        <v>558</v>
      </c>
      <c r="L42" s="28"/>
      <c r="M42" s="96">
        <f>'SPWL Reserve'!W34*1000</f>
        <v>110.74206230495554</v>
      </c>
      <c r="N42" s="9">
        <v>0</v>
      </c>
      <c r="O42" s="30">
        <f t="shared" si="35"/>
        <v>0.39908598890329405</v>
      </c>
      <c r="P42" s="30">
        <f t="shared" si="51"/>
        <v>4.4195605448163387E-2</v>
      </c>
      <c r="Q42" s="30">
        <f t="shared" si="52"/>
        <v>0</v>
      </c>
      <c r="R42" s="30">
        <f t="shared" si="53"/>
        <v>0.35489038345513069</v>
      </c>
      <c r="S42" s="28"/>
      <c r="T42" s="52">
        <f t="shared" si="54"/>
        <v>213.55091266215265</v>
      </c>
      <c r="U42" s="52">
        <f t="shared" si="46"/>
        <v>198.02883396796292</v>
      </c>
      <c r="V42" s="19"/>
      <c r="W42" s="19"/>
      <c r="X42" s="53">
        <f t="shared" si="55"/>
        <v>1367.0318943307543</v>
      </c>
      <c r="Y42" s="53">
        <f t="shared" si="56"/>
        <v>-68.351594716537718</v>
      </c>
      <c r="Z42" s="53">
        <f t="shared" si="56"/>
        <v>-8.8722595863782665</v>
      </c>
      <c r="AA42" s="53">
        <f t="shared" si="57"/>
        <v>-4419.5605448163387</v>
      </c>
      <c r="AB42" s="53">
        <f t="shared" si="58"/>
        <v>-3129.7525047885001</v>
      </c>
      <c r="AC42" s="53">
        <f t="shared" si="59"/>
        <v>14.500220782848805</v>
      </c>
      <c r="AD42" s="53">
        <f t="shared" si="37"/>
        <v>124.14833580588727</v>
      </c>
      <c r="AE42" s="53">
        <f t="shared" si="60"/>
        <v>-2991.1039481997641</v>
      </c>
      <c r="AF42" s="19"/>
      <c r="AG42" s="46"/>
      <c r="AH42" s="19"/>
      <c r="AI42" s="55">
        <f t="shared" si="61"/>
        <v>26</v>
      </c>
      <c r="AJ42" s="27">
        <f t="shared" si="62"/>
        <v>3851.9834801429329</v>
      </c>
      <c r="AK42" s="27">
        <f t="shared" si="62"/>
        <v>192.59917400714664</v>
      </c>
      <c r="AL42" s="28">
        <f t="shared" si="63"/>
        <v>25</v>
      </c>
      <c r="AM42" s="27">
        <f t="shared" si="64"/>
        <v>100000</v>
      </c>
      <c r="AN42" s="56">
        <f t="shared" si="25"/>
        <v>5.58</v>
      </c>
      <c r="AO42" s="52">
        <f t="shared" si="65"/>
        <v>558</v>
      </c>
      <c r="AP42" s="28"/>
      <c r="AQ42" s="9">
        <f t="shared" si="41"/>
        <v>99.944711230222367</v>
      </c>
      <c r="AR42" s="9">
        <f t="shared" si="66"/>
        <v>0</v>
      </c>
      <c r="AS42" s="30">
        <f t="shared" si="67"/>
        <v>0.43752762989375948</v>
      </c>
      <c r="AT42" s="30">
        <f t="shared" si="68"/>
        <v>4.3728572624975398E-2</v>
      </c>
      <c r="AU42" s="30">
        <f t="shared" si="69"/>
        <v>0</v>
      </c>
      <c r="AV42" s="30">
        <f t="shared" si="70"/>
        <v>0.39379905726878406</v>
      </c>
      <c r="AW42" s="28"/>
      <c r="AX42" s="52">
        <f t="shared" si="71"/>
        <v>234.12103475615072</v>
      </c>
      <c r="AY42" s="52">
        <f t="shared" si="72"/>
        <v>219.73987395598149</v>
      </c>
      <c r="AZ42" s="19"/>
      <c r="BA42" s="19"/>
      <c r="BB42" s="53">
        <f t="shared" si="73"/>
        <v>1367.0318943307543</v>
      </c>
      <c r="BC42" s="53">
        <f t="shared" si="74"/>
        <v>-68.351594716537718</v>
      </c>
      <c r="BD42" s="53">
        <f t="shared" si="74"/>
        <v>-8.8722595863782665</v>
      </c>
      <c r="BE42" s="53">
        <f t="shared" si="75"/>
        <v>-4372.8572624975395</v>
      </c>
      <c r="BF42" s="53">
        <f t="shared" si="76"/>
        <v>-3083.0492224697009</v>
      </c>
      <c r="BG42" s="53">
        <f t="shared" si="77"/>
        <v>14.500220782848805</v>
      </c>
      <c r="BH42" s="53">
        <f t="shared" si="43"/>
        <v>125.83706329977996</v>
      </c>
      <c r="BI42" s="53">
        <f t="shared" si="78"/>
        <v>-2942.7119383870722</v>
      </c>
    </row>
    <row r="43" spans="1:61" x14ac:dyDescent="0.2">
      <c r="A43" s="34"/>
      <c r="B43" s="89"/>
      <c r="C43" s="91"/>
      <c r="D43" s="19"/>
      <c r="E43" s="55">
        <f t="shared" si="47"/>
        <v>27</v>
      </c>
      <c r="F43" s="27">
        <f t="shared" si="48"/>
        <v>3851.9834801429329</v>
      </c>
      <c r="G43" s="27">
        <f t="shared" si="45"/>
        <v>192.59917400714664</v>
      </c>
      <c r="H43" s="28">
        <f t="shared" si="44"/>
        <v>25</v>
      </c>
      <c r="I43" s="27">
        <f t="shared" si="49"/>
        <v>100000</v>
      </c>
      <c r="J43" s="56">
        <f>'SPWL Reserve'!V35</f>
        <v>5.806</v>
      </c>
      <c r="K43" s="52">
        <f t="shared" si="50"/>
        <v>580.6</v>
      </c>
      <c r="L43" s="28"/>
      <c r="M43" s="96">
        <f>'SPWL Reserve'!W35*1000</f>
        <v>122.71687498876749</v>
      </c>
      <c r="N43" s="9">
        <v>0</v>
      </c>
      <c r="O43" s="30">
        <f t="shared" si="35"/>
        <v>0.35489038345513069</v>
      </c>
      <c r="P43" s="30">
        <f t="shared" si="51"/>
        <v>4.3551038821179028E-2</v>
      </c>
      <c r="Q43" s="30">
        <f t="shared" si="52"/>
        <v>0</v>
      </c>
      <c r="R43" s="30">
        <f t="shared" si="53"/>
        <v>0.31133934463395163</v>
      </c>
      <c r="S43" s="28"/>
      <c r="T43" s="52">
        <f t="shared" si="54"/>
        <v>198.02883396796292</v>
      </c>
      <c r="U43" s="52">
        <f t="shared" si="46"/>
        <v>180.76362349447231</v>
      </c>
      <c r="V43" s="19"/>
      <c r="W43" s="19"/>
      <c r="X43" s="53">
        <f t="shared" si="55"/>
        <v>1199.2740122485091</v>
      </c>
      <c r="Y43" s="53">
        <f t="shared" si="56"/>
        <v>-59.963700612425448</v>
      </c>
      <c r="Z43" s="53">
        <f t="shared" si="56"/>
        <v>-7.783483615848791</v>
      </c>
      <c r="AA43" s="53">
        <f t="shared" si="57"/>
        <v>-4355.1038821179027</v>
      </c>
      <c r="AB43" s="53">
        <f t="shared" si="58"/>
        <v>-3223.5770540976682</v>
      </c>
      <c r="AC43" s="53">
        <f t="shared" si="59"/>
        <v>16.640625173989189</v>
      </c>
      <c r="AD43" s="53">
        <f t="shared" si="37"/>
        <v>109.79037331525917</v>
      </c>
      <c r="AE43" s="53">
        <f t="shared" si="60"/>
        <v>-3097.1460556084198</v>
      </c>
      <c r="AF43" s="19"/>
      <c r="AG43" s="46"/>
      <c r="AH43" s="19"/>
      <c r="AI43" s="55">
        <f t="shared" si="61"/>
        <v>27</v>
      </c>
      <c r="AJ43" s="27">
        <f t="shared" si="62"/>
        <v>3851.9834801429329</v>
      </c>
      <c r="AK43" s="27">
        <f t="shared" si="62"/>
        <v>192.59917400714664</v>
      </c>
      <c r="AL43" s="28">
        <f t="shared" si="63"/>
        <v>25</v>
      </c>
      <c r="AM43" s="27">
        <f t="shared" si="64"/>
        <v>100000</v>
      </c>
      <c r="AN43" s="56">
        <f t="shared" si="25"/>
        <v>5.806</v>
      </c>
      <c r="AO43" s="52">
        <f t="shared" si="65"/>
        <v>580.6</v>
      </c>
      <c r="AP43" s="28"/>
      <c r="AQ43" s="9">
        <f t="shared" si="41"/>
        <v>110.75197967736266</v>
      </c>
      <c r="AR43" s="9">
        <f t="shared" si="66"/>
        <v>0</v>
      </c>
      <c r="AS43" s="30">
        <f t="shared" si="67"/>
        <v>0.39379905726878406</v>
      </c>
      <c r="AT43" s="30">
        <f t="shared" si="68"/>
        <v>4.3614025187596946E-2</v>
      </c>
      <c r="AU43" s="30">
        <f t="shared" si="69"/>
        <v>0</v>
      </c>
      <c r="AV43" s="30">
        <f t="shared" si="70"/>
        <v>0.35018503208118712</v>
      </c>
      <c r="AW43" s="28"/>
      <c r="AX43" s="52">
        <f t="shared" si="71"/>
        <v>219.73987395598149</v>
      </c>
      <c r="AY43" s="52">
        <f t="shared" si="72"/>
        <v>203.31742962633726</v>
      </c>
      <c r="AZ43" s="19"/>
      <c r="BA43" s="19"/>
      <c r="BB43" s="53">
        <f t="shared" si="73"/>
        <v>1199.2740122485091</v>
      </c>
      <c r="BC43" s="53">
        <f t="shared" si="74"/>
        <v>-59.963700612425448</v>
      </c>
      <c r="BD43" s="53">
        <f t="shared" si="74"/>
        <v>-7.783483615848791</v>
      </c>
      <c r="BE43" s="53">
        <f t="shared" si="75"/>
        <v>-4361.4025187596944</v>
      </c>
      <c r="BF43" s="53">
        <f t="shared" si="76"/>
        <v>-3229.87569073946</v>
      </c>
      <c r="BG43" s="53">
        <f t="shared" si="77"/>
        <v>16.640625173989189</v>
      </c>
      <c r="BH43" s="53">
        <f t="shared" si="43"/>
        <v>111.57276575713331</v>
      </c>
      <c r="BI43" s="53">
        <f t="shared" si="78"/>
        <v>-3101.6622998083376</v>
      </c>
    </row>
    <row r="44" spans="1:61" x14ac:dyDescent="0.2">
      <c r="A44" s="34"/>
      <c r="B44" s="89"/>
      <c r="C44" s="91"/>
      <c r="D44" s="19"/>
      <c r="E44" s="55">
        <f t="shared" si="47"/>
        <v>28</v>
      </c>
      <c r="F44" s="27">
        <f t="shared" si="48"/>
        <v>3851.9834801429329</v>
      </c>
      <c r="G44" s="27">
        <f t="shared" si="45"/>
        <v>192.59917400714664</v>
      </c>
      <c r="H44" s="28">
        <f t="shared" si="44"/>
        <v>25</v>
      </c>
      <c r="I44" s="27">
        <f t="shared" si="49"/>
        <v>100000</v>
      </c>
      <c r="J44" s="56">
        <f>'SPWL Reserve'!V36</f>
        <v>6.0279999999999996</v>
      </c>
      <c r="K44" s="52">
        <f t="shared" si="50"/>
        <v>602.79999999999995</v>
      </c>
      <c r="L44" s="28"/>
      <c r="M44" s="96">
        <f>'SPWL Reserve'!W36*1000</f>
        <v>135.62881213537486</v>
      </c>
      <c r="N44" s="9">
        <v>0</v>
      </c>
      <c r="O44" s="30">
        <f t="shared" si="35"/>
        <v>0.31133934463395163</v>
      </c>
      <c r="P44" s="30">
        <f t="shared" si="51"/>
        <v>4.2226585483708952E-2</v>
      </c>
      <c r="Q44" s="30">
        <f t="shared" si="52"/>
        <v>0</v>
      </c>
      <c r="R44" s="30">
        <f t="shared" si="53"/>
        <v>0.26911275915024269</v>
      </c>
      <c r="S44" s="28"/>
      <c r="T44" s="52">
        <f t="shared" si="54"/>
        <v>180.76362349447231</v>
      </c>
      <c r="U44" s="52">
        <f t="shared" si="46"/>
        <v>162.22117121576628</v>
      </c>
      <c r="V44" s="19"/>
      <c r="W44" s="19"/>
      <c r="X44" s="53">
        <f t="shared" si="55"/>
        <v>1036.6179025424187</v>
      </c>
      <c r="Y44" s="53">
        <f t="shared" si="56"/>
        <v>-51.830895127120939</v>
      </c>
      <c r="Z44" s="53">
        <f t="shared" si="56"/>
        <v>-6.7278189787560674</v>
      </c>
      <c r="AA44" s="53">
        <f t="shared" si="57"/>
        <v>-4222.658548370895</v>
      </c>
      <c r="AB44" s="53">
        <f t="shared" si="58"/>
        <v>-3244.5993599343533</v>
      </c>
      <c r="AC44" s="53">
        <f t="shared" si="59"/>
        <v>18.373999688702856</v>
      </c>
      <c r="AD44" s="53">
        <f t="shared" si="37"/>
        <v>95.687200442801654</v>
      </c>
      <c r="AE44" s="53">
        <f t="shared" si="60"/>
        <v>-3130.5381598028489</v>
      </c>
      <c r="AF44" s="19"/>
      <c r="AG44" s="46"/>
      <c r="AH44" s="19"/>
      <c r="AI44" s="55">
        <f t="shared" si="61"/>
        <v>28</v>
      </c>
      <c r="AJ44" s="27">
        <f t="shared" si="62"/>
        <v>3851.9834801429329</v>
      </c>
      <c r="AK44" s="27">
        <f t="shared" si="62"/>
        <v>192.59917400714664</v>
      </c>
      <c r="AL44" s="28">
        <f t="shared" si="63"/>
        <v>25</v>
      </c>
      <c r="AM44" s="27">
        <f t="shared" si="64"/>
        <v>100000</v>
      </c>
      <c r="AN44" s="56">
        <f t="shared" si="25"/>
        <v>6.0279999999999996</v>
      </c>
      <c r="AO44" s="52">
        <f t="shared" si="65"/>
        <v>602.79999999999995</v>
      </c>
      <c r="AP44" s="28"/>
      <c r="AQ44" s="9">
        <f t="shared" si="41"/>
        <v>122.40500295217581</v>
      </c>
      <c r="AR44" s="9">
        <f t="shared" si="66"/>
        <v>0</v>
      </c>
      <c r="AS44" s="30">
        <f t="shared" si="67"/>
        <v>0.35018503208118712</v>
      </c>
      <c r="AT44" s="30">
        <f t="shared" si="68"/>
        <v>4.2864399885705486E-2</v>
      </c>
      <c r="AU44" s="30">
        <f t="shared" si="69"/>
        <v>0</v>
      </c>
      <c r="AV44" s="30">
        <f t="shared" si="70"/>
        <v>0.30732063219548161</v>
      </c>
      <c r="AW44" s="28"/>
      <c r="AX44" s="52">
        <f t="shared" si="71"/>
        <v>203.31742962633726</v>
      </c>
      <c r="AY44" s="52">
        <f t="shared" si="72"/>
        <v>185.2528770874363</v>
      </c>
      <c r="AZ44" s="19"/>
      <c r="BA44" s="19"/>
      <c r="BB44" s="53">
        <f t="shared" si="73"/>
        <v>1036.6179025424187</v>
      </c>
      <c r="BC44" s="53">
        <f t="shared" si="74"/>
        <v>-51.830895127120939</v>
      </c>
      <c r="BD44" s="53">
        <f t="shared" si="74"/>
        <v>-6.7278189787560674</v>
      </c>
      <c r="BE44" s="53">
        <f t="shared" si="75"/>
        <v>-4286.4399885705488</v>
      </c>
      <c r="BF44" s="53">
        <f t="shared" si="76"/>
        <v>-3308.3808001340071</v>
      </c>
      <c r="BG44" s="53">
        <f t="shared" si="77"/>
        <v>18.373999688702856</v>
      </c>
      <c r="BH44" s="53">
        <f t="shared" si="43"/>
        <v>97.538780726708623</v>
      </c>
      <c r="BI44" s="53">
        <f t="shared" si="78"/>
        <v>-3192.4680197185958</v>
      </c>
    </row>
    <row r="45" spans="1:61" x14ac:dyDescent="0.2">
      <c r="A45" s="34"/>
      <c r="B45" s="89"/>
      <c r="C45" s="91"/>
      <c r="D45" s="19"/>
      <c r="E45" s="55">
        <f t="shared" si="47"/>
        <v>29</v>
      </c>
      <c r="F45" s="27">
        <f t="shared" si="48"/>
        <v>3851.9834801429329</v>
      </c>
      <c r="G45" s="27">
        <f t="shared" si="45"/>
        <v>192.59917400714664</v>
      </c>
      <c r="H45" s="28">
        <f t="shared" si="44"/>
        <v>25</v>
      </c>
      <c r="I45" s="27">
        <f t="shared" si="49"/>
        <v>100000</v>
      </c>
      <c r="J45" s="56">
        <f>'SPWL Reserve'!V37</f>
        <v>6.2460000000000004</v>
      </c>
      <c r="K45" s="52">
        <f t="shared" si="50"/>
        <v>624.6</v>
      </c>
      <c r="L45" s="28"/>
      <c r="M45" s="96">
        <f>'SPWL Reserve'!W37*1000</f>
        <v>149.46374233110549</v>
      </c>
      <c r="N45" s="9">
        <v>0</v>
      </c>
      <c r="O45" s="30">
        <f t="shared" si="35"/>
        <v>0.26911275915024269</v>
      </c>
      <c r="P45" s="30">
        <f t="shared" si="51"/>
        <v>4.0222600091644724E-2</v>
      </c>
      <c r="Q45" s="30">
        <f t="shared" si="52"/>
        <v>0</v>
      </c>
      <c r="R45" s="30">
        <f t="shared" si="53"/>
        <v>0.22889015905859797</v>
      </c>
      <c r="S45" s="28"/>
      <c r="T45" s="52">
        <f t="shared" si="54"/>
        <v>162.22117121576628</v>
      </c>
      <c r="U45" s="52">
        <f t="shared" si="46"/>
        <v>142.96479334800028</v>
      </c>
      <c r="V45" s="19"/>
      <c r="W45" s="19"/>
      <c r="X45" s="53">
        <f t="shared" si="55"/>
        <v>881.68111146100762</v>
      </c>
      <c r="Y45" s="53">
        <f t="shared" si="56"/>
        <v>-44.084055573050385</v>
      </c>
      <c r="Z45" s="53">
        <f t="shared" si="56"/>
        <v>-5.7222539764649492</v>
      </c>
      <c r="AA45" s="53">
        <f t="shared" si="57"/>
        <v>-4022.2600091644722</v>
      </c>
      <c r="AB45" s="53">
        <f t="shared" si="58"/>
        <v>-3190.3852072529799</v>
      </c>
      <c r="AC45" s="53">
        <f t="shared" si="59"/>
        <v>19.587527580104425</v>
      </c>
      <c r="AD45" s="53">
        <f t="shared" si="37"/>
        <v>82.08121085959651</v>
      </c>
      <c r="AE45" s="53">
        <f t="shared" si="60"/>
        <v>-3088.7164688132789</v>
      </c>
      <c r="AF45" s="19"/>
      <c r="AG45" s="46"/>
      <c r="AH45" s="19"/>
      <c r="AI45" s="55">
        <f t="shared" si="61"/>
        <v>29</v>
      </c>
      <c r="AJ45" s="27">
        <f t="shared" si="62"/>
        <v>3851.9834801429329</v>
      </c>
      <c r="AK45" s="27">
        <f t="shared" si="62"/>
        <v>192.59917400714664</v>
      </c>
      <c r="AL45" s="28">
        <f t="shared" si="63"/>
        <v>25</v>
      </c>
      <c r="AM45" s="27">
        <f t="shared" si="64"/>
        <v>100000</v>
      </c>
      <c r="AN45" s="56">
        <f t="shared" si="25"/>
        <v>6.2460000000000004</v>
      </c>
      <c r="AO45" s="52">
        <f t="shared" si="65"/>
        <v>624.6</v>
      </c>
      <c r="AP45" s="28"/>
      <c r="AQ45" s="9">
        <f t="shared" si="41"/>
        <v>134.89102745382272</v>
      </c>
      <c r="AR45" s="9">
        <f t="shared" si="66"/>
        <v>0</v>
      </c>
      <c r="AS45" s="30">
        <f t="shared" si="67"/>
        <v>0.30732063219548161</v>
      </c>
      <c r="AT45" s="30">
        <f t="shared" si="68"/>
        <v>4.1454795834606865E-2</v>
      </c>
      <c r="AU45" s="30">
        <f t="shared" si="69"/>
        <v>0</v>
      </c>
      <c r="AV45" s="30">
        <f t="shared" si="70"/>
        <v>0.26586583636087474</v>
      </c>
      <c r="AW45" s="28"/>
      <c r="AX45" s="52">
        <f t="shared" si="71"/>
        <v>185.2528770874363</v>
      </c>
      <c r="AY45" s="52">
        <f t="shared" si="72"/>
        <v>166.05980139100237</v>
      </c>
      <c r="AZ45" s="19"/>
      <c r="BA45" s="19"/>
      <c r="BB45" s="53">
        <f t="shared" si="73"/>
        <v>881.68111146100762</v>
      </c>
      <c r="BC45" s="53">
        <f t="shared" si="74"/>
        <v>-44.084055573050385</v>
      </c>
      <c r="BD45" s="53">
        <f t="shared" si="74"/>
        <v>-5.7222539764649492</v>
      </c>
      <c r="BE45" s="53">
        <f t="shared" si="75"/>
        <v>-4145.4795834606866</v>
      </c>
      <c r="BF45" s="53">
        <f t="shared" si="76"/>
        <v>-3313.6047815491943</v>
      </c>
      <c r="BG45" s="53">
        <f t="shared" si="77"/>
        <v>19.587527580104425</v>
      </c>
      <c r="BH45" s="53">
        <f t="shared" si="43"/>
        <v>83.972024864443256</v>
      </c>
      <c r="BI45" s="53">
        <f t="shared" si="78"/>
        <v>-3210.0452291046468</v>
      </c>
    </row>
    <row r="46" spans="1:61" x14ac:dyDescent="0.2">
      <c r="A46" s="34"/>
      <c r="B46" s="89"/>
      <c r="C46" s="91"/>
      <c r="D46" s="19"/>
      <c r="E46" s="55">
        <f t="shared" si="47"/>
        <v>30</v>
      </c>
      <c r="F46" s="27">
        <f t="shared" si="48"/>
        <v>3851.9834801429329</v>
      </c>
      <c r="G46" s="27">
        <f t="shared" si="45"/>
        <v>192.59917400714664</v>
      </c>
      <c r="H46" s="28">
        <f t="shared" si="44"/>
        <v>25</v>
      </c>
      <c r="I46" s="27">
        <f t="shared" si="49"/>
        <v>100000</v>
      </c>
      <c r="J46" s="56">
        <f>'SPWL Reserve'!V38</f>
        <v>6.4569999999999999</v>
      </c>
      <c r="K46" s="52">
        <f t="shared" si="50"/>
        <v>645.70000000000005</v>
      </c>
      <c r="L46" s="28"/>
      <c r="M46" s="96">
        <f>'SPWL Reserve'!W38*1000</f>
        <v>164.16962817288439</v>
      </c>
      <c r="N46" s="9">
        <v>0</v>
      </c>
      <c r="O46" s="30">
        <f t="shared" si="35"/>
        <v>0.22889015905859797</v>
      </c>
      <c r="P46" s="30">
        <f t="shared" si="51"/>
        <v>3.7576812305082391E-2</v>
      </c>
      <c r="Q46" s="30">
        <f t="shared" si="52"/>
        <v>0</v>
      </c>
      <c r="R46" s="30">
        <f t="shared" si="53"/>
        <v>0.19131334675351558</v>
      </c>
      <c r="S46" s="28"/>
      <c r="T46" s="52">
        <f t="shared" si="54"/>
        <v>142.96479334800028</v>
      </c>
      <c r="U46" s="52">
        <f t="shared" si="46"/>
        <v>123.53102799874502</v>
      </c>
      <c r="V46" s="19"/>
      <c r="W46" s="19"/>
      <c r="X46" s="53">
        <f t="shared" si="55"/>
        <v>736.93585122539855</v>
      </c>
      <c r="Y46" s="53">
        <f t="shared" si="56"/>
        <v>-36.846792561269929</v>
      </c>
      <c r="Z46" s="53">
        <f t="shared" si="56"/>
        <v>-4.7828336688378892</v>
      </c>
      <c r="AA46" s="53">
        <f t="shared" si="57"/>
        <v>-3757.681230508239</v>
      </c>
      <c r="AB46" s="53">
        <f t="shared" si="58"/>
        <v>-3062.3750055129481</v>
      </c>
      <c r="AC46" s="53">
        <f t="shared" si="59"/>
        <v>20.293453661104888</v>
      </c>
      <c r="AD46" s="53">
        <f t="shared" si="37"/>
        <v>69.21146176086242</v>
      </c>
      <c r="AE46" s="53">
        <f t="shared" si="60"/>
        <v>-2972.8700900909807</v>
      </c>
      <c r="AF46" s="19"/>
      <c r="AG46" s="46"/>
      <c r="AH46" s="19"/>
      <c r="AI46" s="55">
        <f t="shared" si="61"/>
        <v>30</v>
      </c>
      <c r="AJ46" s="27">
        <f t="shared" si="62"/>
        <v>3851.9834801429329</v>
      </c>
      <c r="AK46" s="27">
        <f t="shared" si="62"/>
        <v>192.59917400714664</v>
      </c>
      <c r="AL46" s="28">
        <f t="shared" si="63"/>
        <v>25</v>
      </c>
      <c r="AM46" s="27">
        <f t="shared" si="64"/>
        <v>100000</v>
      </c>
      <c r="AN46" s="56">
        <f t="shared" si="25"/>
        <v>6.4569999999999999</v>
      </c>
      <c r="AO46" s="52">
        <f t="shared" si="65"/>
        <v>645.70000000000005</v>
      </c>
      <c r="AP46" s="28"/>
      <c r="AQ46" s="9">
        <f t="shared" si="41"/>
        <v>148.16308942602817</v>
      </c>
      <c r="AR46" s="9">
        <f t="shared" si="66"/>
        <v>0</v>
      </c>
      <c r="AS46" s="30">
        <f t="shared" si="67"/>
        <v>0.26586583636087474</v>
      </c>
      <c r="AT46" s="30">
        <f t="shared" si="68"/>
        <v>3.9391503688062053E-2</v>
      </c>
      <c r="AU46" s="30">
        <f t="shared" si="69"/>
        <v>0</v>
      </c>
      <c r="AV46" s="30">
        <f t="shared" si="70"/>
        <v>0.22647433267281269</v>
      </c>
      <c r="AW46" s="28"/>
      <c r="AX46" s="52">
        <f t="shared" si="71"/>
        <v>166.05980139100237</v>
      </c>
      <c r="AY46" s="52">
        <f t="shared" si="72"/>
        <v>146.23447660683516</v>
      </c>
      <c r="AZ46" s="19"/>
      <c r="BA46" s="19"/>
      <c r="BB46" s="53">
        <f t="shared" si="73"/>
        <v>736.93585122539855</v>
      </c>
      <c r="BC46" s="53">
        <f t="shared" si="74"/>
        <v>-36.846792561269929</v>
      </c>
      <c r="BD46" s="53">
        <f t="shared" si="74"/>
        <v>-4.7828336688378892</v>
      </c>
      <c r="BE46" s="53">
        <f t="shared" si="75"/>
        <v>-3939.1503688062053</v>
      </c>
      <c r="BF46" s="53">
        <f t="shared" si="76"/>
        <v>-3243.8441438109144</v>
      </c>
      <c r="BG46" s="53">
        <f t="shared" si="77"/>
        <v>20.293453661104888</v>
      </c>
      <c r="BH46" s="53">
        <f t="shared" si="43"/>
        <v>71.107472629231069</v>
      </c>
      <c r="BI46" s="53">
        <f t="shared" si="78"/>
        <v>-3152.4432175205784</v>
      </c>
    </row>
    <row r="47" spans="1:61" x14ac:dyDescent="0.2">
      <c r="A47" s="34"/>
      <c r="B47" s="89"/>
      <c r="C47" s="91"/>
      <c r="D47" s="19"/>
      <c r="E47" s="55">
        <f t="shared" si="47"/>
        <v>31</v>
      </c>
      <c r="F47" s="27">
        <f t="shared" si="48"/>
        <v>3851.9834801429329</v>
      </c>
      <c r="G47" s="27">
        <f t="shared" si="45"/>
        <v>192.59917400714664</v>
      </c>
      <c r="H47" s="28">
        <f t="shared" si="44"/>
        <v>25</v>
      </c>
      <c r="I47" s="27">
        <f t="shared" si="49"/>
        <v>100000</v>
      </c>
      <c r="J47" s="56">
        <f>'SPWL Reserve'!V39</f>
        <v>6.6619999999999999</v>
      </c>
      <c r="K47" s="52">
        <f t="shared" si="50"/>
        <v>666.2</v>
      </c>
      <c r="L47" s="28"/>
      <c r="M47" s="96">
        <f>'SPWL Reserve'!W39*1000</f>
        <v>179.80271379435837</v>
      </c>
      <c r="N47" s="9">
        <v>0</v>
      </c>
      <c r="O47" s="30">
        <f t="shared" si="35"/>
        <v>0.19131334675351558</v>
      </c>
      <c r="P47" s="30">
        <f t="shared" si="51"/>
        <v>3.43986589313632E-2</v>
      </c>
      <c r="Q47" s="30">
        <f t="shared" si="52"/>
        <v>0</v>
      </c>
      <c r="R47" s="30">
        <f t="shared" si="53"/>
        <v>0.15691468782215237</v>
      </c>
      <c r="S47" s="28"/>
      <c r="T47" s="52">
        <f t="shared" si="54"/>
        <v>123.53102799874502</v>
      </c>
      <c r="U47" s="52">
        <f t="shared" si="46"/>
        <v>104.53656502711792</v>
      </c>
      <c r="V47" s="19"/>
      <c r="W47" s="19"/>
      <c r="X47" s="53">
        <f t="shared" si="55"/>
        <v>604.4327852827164</v>
      </c>
      <c r="Y47" s="53">
        <f t="shared" si="56"/>
        <v>-30.22163926413582</v>
      </c>
      <c r="Z47" s="53">
        <f t="shared" si="56"/>
        <v>-3.9228671955538092</v>
      </c>
      <c r="AA47" s="53">
        <f t="shared" si="57"/>
        <v>-3439.8658931363202</v>
      </c>
      <c r="AB47" s="53">
        <f t="shared" si="58"/>
        <v>-2869.5776143132935</v>
      </c>
      <c r="AC47" s="53">
        <f t="shared" si="59"/>
        <v>20.341424096944635</v>
      </c>
      <c r="AD47" s="53">
        <f t="shared" si="37"/>
        <v>57.281934814344908</v>
      </c>
      <c r="AE47" s="53">
        <f t="shared" si="60"/>
        <v>-2791.954255402004</v>
      </c>
      <c r="AF47" s="19"/>
      <c r="AG47" s="46"/>
      <c r="AH47" s="19"/>
      <c r="AI47" s="55">
        <f t="shared" si="61"/>
        <v>31</v>
      </c>
      <c r="AJ47" s="27">
        <f t="shared" si="62"/>
        <v>3851.9834801429329</v>
      </c>
      <c r="AK47" s="27">
        <f t="shared" si="62"/>
        <v>192.59917400714664</v>
      </c>
      <c r="AL47" s="28">
        <f t="shared" si="63"/>
        <v>25</v>
      </c>
      <c r="AM47" s="27">
        <f t="shared" si="64"/>
        <v>100000</v>
      </c>
      <c r="AN47" s="56">
        <f t="shared" si="25"/>
        <v>6.6619999999999999</v>
      </c>
      <c r="AO47" s="52">
        <f t="shared" si="65"/>
        <v>666.2</v>
      </c>
      <c r="AP47" s="28"/>
      <c r="AQ47" s="9">
        <f t="shared" si="41"/>
        <v>162.27194919940843</v>
      </c>
      <c r="AR47" s="9">
        <f t="shared" si="66"/>
        <v>0</v>
      </c>
      <c r="AS47" s="30">
        <f t="shared" si="67"/>
        <v>0.22647433267281269</v>
      </c>
      <c r="AT47" s="30">
        <f t="shared" si="68"/>
        <v>3.6750431406452587E-2</v>
      </c>
      <c r="AU47" s="30">
        <f t="shared" si="69"/>
        <v>0</v>
      </c>
      <c r="AV47" s="30">
        <f t="shared" si="70"/>
        <v>0.1897239012663601</v>
      </c>
      <c r="AW47" s="28"/>
      <c r="AX47" s="52">
        <f t="shared" si="71"/>
        <v>146.23447660683516</v>
      </c>
      <c r="AY47" s="52">
        <f t="shared" si="72"/>
        <v>126.39406302364911</v>
      </c>
      <c r="AZ47" s="19"/>
      <c r="BA47" s="19"/>
      <c r="BB47" s="53">
        <f t="shared" si="73"/>
        <v>604.4327852827164</v>
      </c>
      <c r="BC47" s="53">
        <f t="shared" si="74"/>
        <v>-30.22163926413582</v>
      </c>
      <c r="BD47" s="53">
        <f t="shared" si="74"/>
        <v>-3.9228671955538092</v>
      </c>
      <c r="BE47" s="53">
        <f t="shared" si="75"/>
        <v>-3675.0431406452585</v>
      </c>
      <c r="BF47" s="53">
        <f t="shared" si="76"/>
        <v>-3104.7548618222318</v>
      </c>
      <c r="BG47" s="53">
        <f t="shared" si="77"/>
        <v>20.341424096944635</v>
      </c>
      <c r="BH47" s="53">
        <f t="shared" si="43"/>
        <v>59.145800166988991</v>
      </c>
      <c r="BI47" s="53">
        <f t="shared" si="78"/>
        <v>-3025.2676375582982</v>
      </c>
    </row>
    <row r="48" spans="1:61" x14ac:dyDescent="0.2">
      <c r="A48" s="34"/>
      <c r="B48" s="89"/>
      <c r="C48" s="91"/>
      <c r="D48" s="19"/>
      <c r="E48" s="55">
        <f t="shared" si="47"/>
        <v>32</v>
      </c>
      <c r="F48" s="27">
        <f t="shared" si="48"/>
        <v>3851.9834801429329</v>
      </c>
      <c r="G48" s="27">
        <f t="shared" si="45"/>
        <v>192.59917400714664</v>
      </c>
      <c r="H48" s="28">
        <f t="shared" si="44"/>
        <v>25</v>
      </c>
      <c r="I48" s="27">
        <f t="shared" si="49"/>
        <v>100000</v>
      </c>
      <c r="J48" s="56">
        <f>'SPWL Reserve'!V40</f>
        <v>6.8579999999999997</v>
      </c>
      <c r="K48" s="52">
        <f t="shared" si="50"/>
        <v>685.8</v>
      </c>
      <c r="L48" s="28"/>
      <c r="M48" s="96">
        <f>'SPWL Reserve'!W40*1000</f>
        <v>196.37191159883102</v>
      </c>
      <c r="N48" s="9">
        <v>0</v>
      </c>
      <c r="O48" s="30">
        <f t="shared" si="35"/>
        <v>0.15691468782215237</v>
      </c>
      <c r="P48" s="30">
        <f t="shared" si="51"/>
        <v>3.0813637205569872E-2</v>
      </c>
      <c r="Q48" s="30">
        <f t="shared" si="52"/>
        <v>0</v>
      </c>
      <c r="R48" s="30">
        <f t="shared" si="53"/>
        <v>0.1261010506165825</v>
      </c>
      <c r="S48" s="28"/>
      <c r="T48" s="52">
        <f t="shared" si="54"/>
        <v>104.53656502711792</v>
      </c>
      <c r="U48" s="52">
        <f t="shared" si="46"/>
        <v>86.480100512852275</v>
      </c>
      <c r="V48" s="19"/>
      <c r="W48" s="19"/>
      <c r="X48" s="53">
        <f t="shared" si="55"/>
        <v>485.73916380374357</v>
      </c>
      <c r="Y48" s="53">
        <f t="shared" si="56"/>
        <v>-24.286958190187178</v>
      </c>
      <c r="Z48" s="53">
        <f t="shared" si="56"/>
        <v>-3.1525262654145623</v>
      </c>
      <c r="AA48" s="53">
        <f t="shared" si="57"/>
        <v>-3081.3637205569871</v>
      </c>
      <c r="AB48" s="53">
        <f t="shared" si="58"/>
        <v>-2623.0640412088451</v>
      </c>
      <c r="AC48" s="53">
        <f t="shared" si="59"/>
        <v>19.840858698759977</v>
      </c>
      <c r="AD48" s="53">
        <f t="shared" si="37"/>
        <v>46.465489793777714</v>
      </c>
      <c r="AE48" s="53">
        <f t="shared" si="60"/>
        <v>-2556.7576927163077</v>
      </c>
      <c r="AF48" s="19"/>
      <c r="AG48" s="46"/>
      <c r="AH48" s="19"/>
      <c r="AI48" s="55">
        <f t="shared" si="61"/>
        <v>32</v>
      </c>
      <c r="AJ48" s="27">
        <f t="shared" si="62"/>
        <v>3851.9834801429329</v>
      </c>
      <c r="AK48" s="27">
        <f t="shared" si="62"/>
        <v>192.59917400714664</v>
      </c>
      <c r="AL48" s="28">
        <f t="shared" si="63"/>
        <v>25</v>
      </c>
      <c r="AM48" s="27">
        <f t="shared" si="64"/>
        <v>100000</v>
      </c>
      <c r="AN48" s="56">
        <f t="shared" si="25"/>
        <v>6.8579999999999997</v>
      </c>
      <c r="AO48" s="52">
        <f t="shared" si="65"/>
        <v>685.8</v>
      </c>
      <c r="AP48" s="28"/>
      <c r="AQ48" s="9">
        <f t="shared" si="41"/>
        <v>177.225650217945</v>
      </c>
      <c r="AR48" s="9">
        <f t="shared" si="66"/>
        <v>0</v>
      </c>
      <c r="AS48" s="30">
        <f t="shared" si="67"/>
        <v>0.1897239012663601</v>
      </c>
      <c r="AT48" s="30">
        <f t="shared" si="68"/>
        <v>3.3623941763815869E-2</v>
      </c>
      <c r="AU48" s="30">
        <f t="shared" si="69"/>
        <v>0</v>
      </c>
      <c r="AV48" s="30">
        <f t="shared" si="70"/>
        <v>0.15609995950254424</v>
      </c>
      <c r="AW48" s="28"/>
      <c r="AX48" s="52">
        <f t="shared" si="71"/>
        <v>126.39406302364911</v>
      </c>
      <c r="AY48" s="52">
        <f t="shared" si="72"/>
        <v>107.05335222684484</v>
      </c>
      <c r="AZ48" s="19"/>
      <c r="BA48" s="19"/>
      <c r="BB48" s="53">
        <f t="shared" si="73"/>
        <v>485.73916380374357</v>
      </c>
      <c r="BC48" s="53">
        <f t="shared" si="74"/>
        <v>-24.286958190187178</v>
      </c>
      <c r="BD48" s="53">
        <f t="shared" si="74"/>
        <v>-3.1525262654145623</v>
      </c>
      <c r="BE48" s="53">
        <f t="shared" si="75"/>
        <v>-3362.3941763815869</v>
      </c>
      <c r="BF48" s="53">
        <f t="shared" si="76"/>
        <v>-2904.0944970334449</v>
      </c>
      <c r="BG48" s="53">
        <f t="shared" si="77"/>
        <v>19.840858698759977</v>
      </c>
      <c r="BH48" s="53">
        <f t="shared" si="43"/>
        <v>48.25990587190185</v>
      </c>
      <c r="BI48" s="53">
        <f t="shared" si="78"/>
        <v>-2835.9937324627831</v>
      </c>
    </row>
    <row r="49" spans="1:61" x14ac:dyDescent="0.2">
      <c r="A49" s="34"/>
      <c r="B49" s="89"/>
      <c r="C49" s="91"/>
      <c r="D49" s="19"/>
      <c r="E49" s="55">
        <f t="shared" si="47"/>
        <v>33</v>
      </c>
      <c r="F49" s="27">
        <f t="shared" si="48"/>
        <v>3851.9834801429329</v>
      </c>
      <c r="G49" s="27">
        <f t="shared" si="45"/>
        <v>192.59917400714664</v>
      </c>
      <c r="H49" s="28">
        <f t="shared" si="44"/>
        <v>25</v>
      </c>
      <c r="I49" s="27">
        <f t="shared" si="49"/>
        <v>100000</v>
      </c>
      <c r="J49" s="56">
        <f>'SPWL Reserve'!V41</f>
        <v>7.0449999999999999</v>
      </c>
      <c r="K49" s="52">
        <f t="shared" si="50"/>
        <v>704.5</v>
      </c>
      <c r="L49" s="28"/>
      <c r="M49" s="96">
        <f>'SPWL Reserve'!W41*1000</f>
        <v>213.89645519453623</v>
      </c>
      <c r="N49" s="9">
        <v>0</v>
      </c>
      <c r="O49" s="30">
        <f t="shared" si="35"/>
        <v>0.1261010506165825</v>
      </c>
      <c r="P49" s="30">
        <f t="shared" si="51"/>
        <v>2.6972567723193782E-2</v>
      </c>
      <c r="Q49" s="30">
        <f t="shared" si="52"/>
        <v>0</v>
      </c>
      <c r="R49" s="30">
        <f t="shared" si="53"/>
        <v>9.9128482893388714E-2</v>
      </c>
      <c r="S49" s="28"/>
      <c r="T49" s="52">
        <f t="shared" si="54"/>
        <v>86.480100512852275</v>
      </c>
      <c r="U49" s="52">
        <f t="shared" si="46"/>
        <v>69.836016198392343</v>
      </c>
      <c r="V49" s="19"/>
      <c r="W49" s="19"/>
      <c r="X49" s="53">
        <f t="shared" si="55"/>
        <v>381.84127851696462</v>
      </c>
      <c r="Y49" s="53">
        <f t="shared" si="56"/>
        <v>-19.092063925848233</v>
      </c>
      <c r="Z49" s="53">
        <f t="shared" si="56"/>
        <v>-2.4782120723347179</v>
      </c>
      <c r="AA49" s="53">
        <f t="shared" si="57"/>
        <v>-2697.2567723193783</v>
      </c>
      <c r="AB49" s="53">
        <f t="shared" si="58"/>
        <v>-2336.9857698005967</v>
      </c>
      <c r="AC49" s="53">
        <f t="shared" si="59"/>
        <v>18.773902749049732</v>
      </c>
      <c r="AD49" s="53">
        <f t="shared" si="37"/>
        <v>36.879989919943377</v>
      </c>
      <c r="AE49" s="53">
        <f t="shared" si="60"/>
        <v>-2281.3318771316035</v>
      </c>
      <c r="AF49" s="19"/>
      <c r="AG49" s="46"/>
      <c r="AH49" s="19"/>
      <c r="AI49" s="55">
        <f t="shared" si="61"/>
        <v>33</v>
      </c>
      <c r="AJ49" s="27">
        <f t="shared" si="62"/>
        <v>3851.9834801429329</v>
      </c>
      <c r="AK49" s="27">
        <f t="shared" si="62"/>
        <v>192.59917400714664</v>
      </c>
      <c r="AL49" s="28">
        <f t="shared" si="63"/>
        <v>25</v>
      </c>
      <c r="AM49" s="27">
        <f t="shared" si="64"/>
        <v>100000</v>
      </c>
      <c r="AN49" s="56">
        <f t="shared" si="25"/>
        <v>7.0449999999999999</v>
      </c>
      <c r="AO49" s="52">
        <f t="shared" si="65"/>
        <v>704.5</v>
      </c>
      <c r="AP49" s="28"/>
      <c r="AQ49" s="9">
        <f t="shared" si="41"/>
        <v>193.04155081306894</v>
      </c>
      <c r="AR49" s="9">
        <f t="shared" si="66"/>
        <v>0</v>
      </c>
      <c r="AS49" s="30">
        <f t="shared" si="67"/>
        <v>0.15609995950254424</v>
      </c>
      <c r="AT49" s="30">
        <f t="shared" si="68"/>
        <v>3.0133778264228396E-2</v>
      </c>
      <c r="AU49" s="30">
        <f t="shared" si="69"/>
        <v>0</v>
      </c>
      <c r="AV49" s="30">
        <f t="shared" si="70"/>
        <v>0.12596618123831585</v>
      </c>
      <c r="AW49" s="28"/>
      <c r="AX49" s="52">
        <f t="shared" si="71"/>
        <v>107.05335222684484</v>
      </c>
      <c r="AY49" s="52">
        <f t="shared" si="72"/>
        <v>88.743174682393516</v>
      </c>
      <c r="AZ49" s="19"/>
      <c r="BA49" s="19"/>
      <c r="BB49" s="53">
        <f t="shared" si="73"/>
        <v>381.84127851696462</v>
      </c>
      <c r="BC49" s="53">
        <f t="shared" si="74"/>
        <v>-19.092063925848233</v>
      </c>
      <c r="BD49" s="53">
        <f t="shared" si="74"/>
        <v>-2.4782120723347179</v>
      </c>
      <c r="BE49" s="53">
        <f t="shared" si="75"/>
        <v>-3013.3778264228395</v>
      </c>
      <c r="BF49" s="53">
        <f t="shared" si="76"/>
        <v>-2653.1068239040578</v>
      </c>
      <c r="BG49" s="53">
        <f t="shared" si="77"/>
        <v>18.773902749049732</v>
      </c>
      <c r="BH49" s="53">
        <f t="shared" si="43"/>
        <v>38.56897434353759</v>
      </c>
      <c r="BI49" s="53">
        <f t="shared" si="78"/>
        <v>-2595.7639468114703</v>
      </c>
    </row>
    <row r="50" spans="1:61" x14ac:dyDescent="0.2">
      <c r="A50" s="34"/>
      <c r="B50" s="89"/>
      <c r="C50" s="91"/>
      <c r="D50" s="19"/>
      <c r="E50" s="55">
        <f t="shared" si="47"/>
        <v>34</v>
      </c>
      <c r="F50" s="27">
        <f t="shared" si="48"/>
        <v>3851.9834801429329</v>
      </c>
      <c r="G50" s="27">
        <f t="shared" si="45"/>
        <v>192.59917400714664</v>
      </c>
      <c r="H50" s="28">
        <f t="shared" si="44"/>
        <v>25</v>
      </c>
      <c r="I50" s="27">
        <f t="shared" si="49"/>
        <v>100000</v>
      </c>
      <c r="J50" s="56">
        <f>'SPWL Reserve'!V42</f>
        <v>7.2210000000000001</v>
      </c>
      <c r="K50" s="52">
        <f t="shared" si="50"/>
        <v>722.1</v>
      </c>
      <c r="L50" s="28"/>
      <c r="M50" s="96">
        <f>'SPWL Reserve'!W42*1000</f>
        <v>232.40600338714106</v>
      </c>
      <c r="N50" s="9">
        <v>0</v>
      </c>
      <c r="O50" s="30">
        <f t="shared" si="35"/>
        <v>9.9128482893388714E-2</v>
      </c>
      <c r="P50" s="30">
        <f t="shared" si="51"/>
        <v>2.3038054531083051E-2</v>
      </c>
      <c r="Q50" s="30">
        <f t="shared" si="52"/>
        <v>0</v>
      </c>
      <c r="R50" s="30">
        <f t="shared" si="53"/>
        <v>7.6090428362305659E-2</v>
      </c>
      <c r="S50" s="28"/>
      <c r="T50" s="52">
        <f t="shared" si="54"/>
        <v>69.836016198392343</v>
      </c>
      <c r="U50" s="52">
        <f t="shared" si="46"/>
        <v>54.944898320420918</v>
      </c>
      <c r="V50" s="19"/>
      <c r="W50" s="19"/>
      <c r="X50" s="53">
        <f t="shared" si="55"/>
        <v>293.0990730486007</v>
      </c>
      <c r="Y50" s="53">
        <f t="shared" si="56"/>
        <v>-14.654953652430034</v>
      </c>
      <c r="Z50" s="53">
        <f t="shared" si="56"/>
        <v>-1.9022607090576416</v>
      </c>
      <c r="AA50" s="53">
        <f t="shared" si="57"/>
        <v>-2303.8054531083053</v>
      </c>
      <c r="AB50" s="53">
        <f t="shared" si="58"/>
        <v>-2027.2635944211922</v>
      </c>
      <c r="AC50" s="53">
        <f t="shared" si="59"/>
        <v>17.257512662066375</v>
      </c>
      <c r="AD50" s="53">
        <f t="shared" si="37"/>
        <v>28.592452580863458</v>
      </c>
      <c r="AE50" s="53">
        <f t="shared" si="60"/>
        <v>-1981.4136291782625</v>
      </c>
      <c r="AF50" s="19"/>
      <c r="AG50" s="46"/>
      <c r="AH50" s="19"/>
      <c r="AI50" s="55">
        <f t="shared" si="61"/>
        <v>34</v>
      </c>
      <c r="AJ50" s="27">
        <f t="shared" si="62"/>
        <v>3851.9834801429329</v>
      </c>
      <c r="AK50" s="27">
        <f t="shared" si="62"/>
        <v>192.59917400714664</v>
      </c>
      <c r="AL50" s="28">
        <f t="shared" si="63"/>
        <v>25</v>
      </c>
      <c r="AM50" s="27">
        <f t="shared" si="64"/>
        <v>100000</v>
      </c>
      <c r="AN50" s="56">
        <f t="shared" si="25"/>
        <v>7.2210000000000001</v>
      </c>
      <c r="AO50" s="52">
        <f t="shared" si="65"/>
        <v>722.1</v>
      </c>
      <c r="AP50" s="28"/>
      <c r="AQ50" s="9">
        <f t="shared" si="41"/>
        <v>209.74641805689478</v>
      </c>
      <c r="AR50" s="9">
        <f t="shared" si="66"/>
        <v>0</v>
      </c>
      <c r="AS50" s="30">
        <f t="shared" si="67"/>
        <v>0.12596618123831585</v>
      </c>
      <c r="AT50" s="30">
        <f t="shared" si="68"/>
        <v>2.6420955311042372E-2</v>
      </c>
      <c r="AU50" s="30">
        <f t="shared" si="69"/>
        <v>0</v>
      </c>
      <c r="AV50" s="30">
        <f t="shared" si="70"/>
        <v>9.9545225927273481E-2</v>
      </c>
      <c r="AW50" s="28"/>
      <c r="AX50" s="52">
        <f t="shared" si="71"/>
        <v>88.743174682393516</v>
      </c>
      <c r="AY50" s="52">
        <f t="shared" si="72"/>
        <v>71.881607642084177</v>
      </c>
      <c r="AZ50" s="19"/>
      <c r="BA50" s="19"/>
      <c r="BB50" s="53">
        <f t="shared" si="73"/>
        <v>293.0990730486007</v>
      </c>
      <c r="BC50" s="53">
        <f t="shared" si="74"/>
        <v>-14.654953652430034</v>
      </c>
      <c r="BD50" s="53">
        <f t="shared" si="74"/>
        <v>-1.9022607090576416</v>
      </c>
      <c r="BE50" s="53">
        <f t="shared" si="75"/>
        <v>-2642.0955311042371</v>
      </c>
      <c r="BF50" s="53">
        <f t="shared" si="76"/>
        <v>-2365.5536724171243</v>
      </c>
      <c r="BG50" s="53">
        <f t="shared" si="77"/>
        <v>17.257512662066375</v>
      </c>
      <c r="BH50" s="53">
        <f t="shared" si="43"/>
        <v>30.14465719187233</v>
      </c>
      <c r="BI50" s="53">
        <f t="shared" si="78"/>
        <v>-2318.1515025631857</v>
      </c>
    </row>
    <row r="51" spans="1:61" x14ac:dyDescent="0.2">
      <c r="A51" s="34"/>
      <c r="B51" s="89"/>
      <c r="C51" s="91"/>
      <c r="D51" s="19"/>
      <c r="E51" s="55">
        <f t="shared" si="47"/>
        <v>35</v>
      </c>
      <c r="F51" s="27">
        <f t="shared" si="48"/>
        <v>3851.9834801429329</v>
      </c>
      <c r="G51" s="27">
        <f t="shared" si="45"/>
        <v>192.59917400714664</v>
      </c>
      <c r="H51" s="28">
        <f t="shared" si="44"/>
        <v>25</v>
      </c>
      <c r="I51" s="27">
        <f t="shared" si="49"/>
        <v>100000</v>
      </c>
      <c r="J51" s="56">
        <f>'SPWL Reserve'!V43</f>
        <v>7.3849999999999998</v>
      </c>
      <c r="K51" s="52">
        <f t="shared" si="50"/>
        <v>738.5</v>
      </c>
      <c r="L51" s="28"/>
      <c r="M51" s="96">
        <f>'SPWL Reserve'!W43*1000</f>
        <v>251.80934606172806</v>
      </c>
      <c r="N51" s="9">
        <v>0</v>
      </c>
      <c r="O51" s="30">
        <f t="shared" si="35"/>
        <v>7.6090428362305659E-2</v>
      </c>
      <c r="P51" s="30">
        <f t="shared" si="51"/>
        <v>1.9160281007468954E-2</v>
      </c>
      <c r="Q51" s="30">
        <f t="shared" si="52"/>
        <v>0</v>
      </c>
      <c r="R51" s="30">
        <f t="shared" si="53"/>
        <v>5.6930147354836702E-2</v>
      </c>
      <c r="S51" s="28"/>
      <c r="T51" s="52">
        <f t="shared" si="54"/>
        <v>54.944898320420918</v>
      </c>
      <c r="U51" s="52">
        <f t="shared" si="46"/>
        <v>42.042913821546904</v>
      </c>
      <c r="V51" s="19"/>
      <c r="W51" s="19"/>
      <c r="X51" s="53">
        <f t="shared" si="55"/>
        <v>219.29398713293386</v>
      </c>
      <c r="Y51" s="53">
        <f t="shared" si="56"/>
        <v>-10.964699356646694</v>
      </c>
      <c r="Z51" s="53">
        <f t="shared" si="56"/>
        <v>-1.4232536838709176</v>
      </c>
      <c r="AA51" s="53">
        <f t="shared" si="57"/>
        <v>-1916.0281007468955</v>
      </c>
      <c r="AB51" s="53">
        <f t="shared" si="58"/>
        <v>-1709.1220666544791</v>
      </c>
      <c r="AC51" s="53">
        <f t="shared" si="59"/>
        <v>15.387896151753266</v>
      </c>
      <c r="AD51" s="53">
        <f t="shared" si="37"/>
        <v>21.613792784606527</v>
      </c>
      <c r="AE51" s="53">
        <f t="shared" si="60"/>
        <v>-1672.1203777181192</v>
      </c>
      <c r="AF51" s="19"/>
      <c r="AG51" s="46"/>
      <c r="AH51" s="19"/>
      <c r="AI51" s="55">
        <f t="shared" si="61"/>
        <v>35</v>
      </c>
      <c r="AJ51" s="27">
        <f t="shared" si="62"/>
        <v>3851.9834801429329</v>
      </c>
      <c r="AK51" s="27">
        <f t="shared" si="62"/>
        <v>192.59917400714664</v>
      </c>
      <c r="AL51" s="28">
        <f t="shared" si="63"/>
        <v>25</v>
      </c>
      <c r="AM51" s="27">
        <f t="shared" si="64"/>
        <v>100000</v>
      </c>
      <c r="AN51" s="56">
        <f t="shared" si="25"/>
        <v>7.3849999999999998</v>
      </c>
      <c r="AO51" s="52">
        <f t="shared" si="65"/>
        <v>738.5</v>
      </c>
      <c r="AP51" s="28"/>
      <c r="AQ51" s="9">
        <f t="shared" si="41"/>
        <v>227.25793482070958</v>
      </c>
      <c r="AR51" s="9">
        <f t="shared" si="66"/>
        <v>0</v>
      </c>
      <c r="AS51" s="30">
        <f t="shared" si="67"/>
        <v>9.9545225927273481E-2</v>
      </c>
      <c r="AT51" s="30">
        <f t="shared" si="68"/>
        <v>2.2622442465493126E-2</v>
      </c>
      <c r="AU51" s="30">
        <f t="shared" si="69"/>
        <v>0</v>
      </c>
      <c r="AV51" s="30">
        <f t="shared" si="70"/>
        <v>7.6922783461780359E-2</v>
      </c>
      <c r="AW51" s="28"/>
      <c r="AX51" s="52">
        <f t="shared" si="71"/>
        <v>71.881607642084177</v>
      </c>
      <c r="AY51" s="52">
        <f t="shared" si="72"/>
        <v>56.807475586524795</v>
      </c>
      <c r="AZ51" s="19"/>
      <c r="BA51" s="19"/>
      <c r="BB51" s="53">
        <f t="shared" si="73"/>
        <v>219.29398713293386</v>
      </c>
      <c r="BC51" s="53">
        <f t="shared" si="74"/>
        <v>-10.964699356646694</v>
      </c>
      <c r="BD51" s="53">
        <f t="shared" si="74"/>
        <v>-1.4232536838709176</v>
      </c>
      <c r="BE51" s="53">
        <f t="shared" si="75"/>
        <v>-2262.2442465493127</v>
      </c>
      <c r="BF51" s="53">
        <f t="shared" si="76"/>
        <v>-2055.3382124568966</v>
      </c>
      <c r="BG51" s="53">
        <f t="shared" si="77"/>
        <v>15.387896151753266</v>
      </c>
      <c r="BH51" s="53">
        <f t="shared" si="43"/>
        <v>23.0042311377122</v>
      </c>
      <c r="BI51" s="53">
        <f t="shared" si="78"/>
        <v>-2016.9460851674312</v>
      </c>
    </row>
    <row r="52" spans="1:61" x14ac:dyDescent="0.2">
      <c r="A52" s="34"/>
      <c r="B52" s="89"/>
      <c r="C52" s="91"/>
      <c r="D52" s="19"/>
      <c r="E52" s="55">
        <f t="shared" si="47"/>
        <v>36</v>
      </c>
      <c r="F52" s="27">
        <f t="shared" si="48"/>
        <v>3851.9834801429329</v>
      </c>
      <c r="G52" s="27">
        <f t="shared" si="45"/>
        <v>192.59917400714664</v>
      </c>
      <c r="H52" s="28">
        <f t="shared" si="44"/>
        <v>25</v>
      </c>
      <c r="I52" s="27">
        <f t="shared" si="49"/>
        <v>100000</v>
      </c>
      <c r="J52" s="56">
        <f>'SPWL Reserve'!V44</f>
        <v>7.5350000000000001</v>
      </c>
      <c r="K52" s="52">
        <f t="shared" si="50"/>
        <v>753.5</v>
      </c>
      <c r="L52" s="28"/>
      <c r="M52" s="96">
        <f>'SPWL Reserve'!W44*1000</f>
        <v>272.05891244663275</v>
      </c>
      <c r="N52" s="9">
        <v>0</v>
      </c>
      <c r="O52" s="30">
        <f t="shared" si="35"/>
        <v>5.6930147354836702E-2</v>
      </c>
      <c r="P52" s="30">
        <f t="shared" si="51"/>
        <v>1.5488353974783419E-2</v>
      </c>
      <c r="Q52" s="30">
        <f t="shared" si="52"/>
        <v>0</v>
      </c>
      <c r="R52" s="30">
        <f t="shared" si="53"/>
        <v>4.1441793380053285E-2</v>
      </c>
      <c r="S52" s="28"/>
      <c r="T52" s="52">
        <f t="shared" si="54"/>
        <v>42.042913821546904</v>
      </c>
      <c r="U52" s="52">
        <f t="shared" si="46"/>
        <v>31.226391311870149</v>
      </c>
      <c r="V52" s="19"/>
      <c r="W52" s="19"/>
      <c r="X52" s="53">
        <f t="shared" si="55"/>
        <v>159.63310348746202</v>
      </c>
      <c r="Y52" s="53">
        <f t="shared" si="56"/>
        <v>-7.9816551743731008</v>
      </c>
      <c r="Z52" s="53">
        <f t="shared" si="56"/>
        <v>-1.0360448345013322</v>
      </c>
      <c r="AA52" s="53">
        <f t="shared" si="57"/>
        <v>-1548.835397478342</v>
      </c>
      <c r="AB52" s="53">
        <f t="shared" si="58"/>
        <v>-1398.2199939997545</v>
      </c>
      <c r="AC52" s="53">
        <f t="shared" si="59"/>
        <v>13.29591531369327</v>
      </c>
      <c r="AD52" s="53">
        <f t="shared" si="37"/>
        <v>15.901558252987044</v>
      </c>
      <c r="AE52" s="53">
        <f t="shared" si="60"/>
        <v>-1369.0225204330741</v>
      </c>
      <c r="AF52" s="19"/>
      <c r="AG52" s="46"/>
      <c r="AH52" s="19"/>
      <c r="AI52" s="55">
        <f t="shared" si="61"/>
        <v>36</v>
      </c>
      <c r="AJ52" s="27">
        <f t="shared" si="62"/>
        <v>3851.9834801429329</v>
      </c>
      <c r="AK52" s="27">
        <f t="shared" si="62"/>
        <v>192.59917400714664</v>
      </c>
      <c r="AL52" s="28">
        <f t="shared" si="63"/>
        <v>25</v>
      </c>
      <c r="AM52" s="27">
        <f t="shared" si="64"/>
        <v>100000</v>
      </c>
      <c r="AN52" s="56">
        <f t="shared" si="25"/>
        <v>7.5350000000000001</v>
      </c>
      <c r="AO52" s="52">
        <f t="shared" si="65"/>
        <v>753.5</v>
      </c>
      <c r="AP52" s="28"/>
      <c r="AQ52" s="9">
        <f t="shared" si="41"/>
        <v>245.53316848308606</v>
      </c>
      <c r="AR52" s="9">
        <f t="shared" si="66"/>
        <v>0</v>
      </c>
      <c r="AS52" s="30">
        <f t="shared" si="67"/>
        <v>7.6922783461780359E-2</v>
      </c>
      <c r="AT52" s="30">
        <f t="shared" si="68"/>
        <v>1.8887094751909264E-2</v>
      </c>
      <c r="AU52" s="30">
        <f t="shared" si="69"/>
        <v>0</v>
      </c>
      <c r="AV52" s="30">
        <f t="shared" si="70"/>
        <v>5.8035688709871094E-2</v>
      </c>
      <c r="AW52" s="28"/>
      <c r="AX52" s="52">
        <f t="shared" si="71"/>
        <v>56.807475586524795</v>
      </c>
      <c r="AY52" s="52">
        <f t="shared" si="72"/>
        <v>43.729891442887869</v>
      </c>
      <c r="AZ52" s="19"/>
      <c r="BA52" s="19"/>
      <c r="BB52" s="53">
        <f t="shared" si="73"/>
        <v>159.63310348746202</v>
      </c>
      <c r="BC52" s="53">
        <f t="shared" si="74"/>
        <v>-7.9816551743731008</v>
      </c>
      <c r="BD52" s="53">
        <f t="shared" si="74"/>
        <v>-1.0360448345013322</v>
      </c>
      <c r="BE52" s="53">
        <f t="shared" si="75"/>
        <v>-1888.7094751909265</v>
      </c>
      <c r="BF52" s="53">
        <f t="shared" si="76"/>
        <v>-1738.094071712339</v>
      </c>
      <c r="BG52" s="53">
        <f t="shared" si="77"/>
        <v>13.29591531369327</v>
      </c>
      <c r="BH52" s="53">
        <f t="shared" si="43"/>
        <v>17.113671689837762</v>
      </c>
      <c r="BI52" s="53">
        <f t="shared" si="78"/>
        <v>-1707.684484708808</v>
      </c>
    </row>
    <row r="53" spans="1:61" x14ac:dyDescent="0.2">
      <c r="A53" s="34"/>
      <c r="B53" s="89"/>
      <c r="C53" s="91"/>
      <c r="D53" s="19"/>
      <c r="E53" s="55">
        <f t="shared" si="47"/>
        <v>37</v>
      </c>
      <c r="F53" s="27">
        <f t="shared" si="48"/>
        <v>3851.9834801429329</v>
      </c>
      <c r="G53" s="27">
        <f t="shared" si="45"/>
        <v>192.59917400714664</v>
      </c>
      <c r="H53" s="28">
        <f t="shared" si="44"/>
        <v>25</v>
      </c>
      <c r="I53" s="27">
        <f t="shared" si="49"/>
        <v>100000</v>
      </c>
      <c r="J53" s="56">
        <f>'SPWL Reserve'!V45</f>
        <v>7.6710000000000003</v>
      </c>
      <c r="K53" s="52">
        <f t="shared" si="50"/>
        <v>767.1</v>
      </c>
      <c r="L53" s="28"/>
      <c r="M53" s="96">
        <f>'SPWL Reserve'!W45*1000</f>
        <v>293.18193261069382</v>
      </c>
      <c r="N53" s="9">
        <v>0</v>
      </c>
      <c r="O53" s="30">
        <f t="shared" si="35"/>
        <v>4.1441793380053285E-2</v>
      </c>
      <c r="P53" s="30">
        <f t="shared" si="51"/>
        <v>1.2149985074017079E-2</v>
      </c>
      <c r="Q53" s="30">
        <f t="shared" si="52"/>
        <v>0</v>
      </c>
      <c r="R53" s="30">
        <f t="shared" si="53"/>
        <v>2.9291808306036206E-2</v>
      </c>
      <c r="S53" s="28"/>
      <c r="T53" s="52">
        <f t="shared" si="54"/>
        <v>31.226391311870149</v>
      </c>
      <c r="U53" s="52">
        <f t="shared" si="46"/>
        <v>22.469746151560376</v>
      </c>
      <c r="V53" s="19"/>
      <c r="W53" s="19"/>
      <c r="X53" s="53">
        <f t="shared" si="55"/>
        <v>112.83156169836501</v>
      </c>
      <c r="Y53" s="53">
        <f t="shared" si="56"/>
        <v>-5.6415780849182502</v>
      </c>
      <c r="Z53" s="53">
        <f t="shared" si="56"/>
        <v>-0.73229520765090517</v>
      </c>
      <c r="AA53" s="53">
        <f t="shared" si="57"/>
        <v>-1214.9985074017079</v>
      </c>
      <c r="AB53" s="53">
        <f t="shared" si="58"/>
        <v>-1108.5408189959121</v>
      </c>
      <c r="AC53" s="53">
        <f t="shared" si="59"/>
        <v>11.106866330030579</v>
      </c>
      <c r="AD53" s="53">
        <f t="shared" si="37"/>
        <v>11.363449223742995</v>
      </c>
      <c r="AE53" s="53">
        <f t="shared" si="60"/>
        <v>-1086.0705034421387</v>
      </c>
      <c r="AF53" s="19"/>
      <c r="AG53" s="46"/>
      <c r="AH53" s="19"/>
      <c r="AI53" s="55">
        <f t="shared" si="61"/>
        <v>37</v>
      </c>
      <c r="AJ53" s="27">
        <f t="shared" si="62"/>
        <v>3851.9834801429329</v>
      </c>
      <c r="AK53" s="27">
        <f t="shared" si="62"/>
        <v>192.59917400714664</v>
      </c>
      <c r="AL53" s="28">
        <f t="shared" si="63"/>
        <v>25</v>
      </c>
      <c r="AM53" s="27">
        <f t="shared" si="64"/>
        <v>100000</v>
      </c>
      <c r="AN53" s="56">
        <f t="shared" si="25"/>
        <v>7.6710000000000003</v>
      </c>
      <c r="AO53" s="52">
        <f t="shared" si="65"/>
        <v>767.1</v>
      </c>
      <c r="AP53" s="28"/>
      <c r="AQ53" s="9">
        <f t="shared" si="41"/>
        <v>264.59669418115118</v>
      </c>
      <c r="AR53" s="9">
        <f t="shared" si="66"/>
        <v>0</v>
      </c>
      <c r="AS53" s="30">
        <f t="shared" si="67"/>
        <v>5.8035688709871094E-2</v>
      </c>
      <c r="AT53" s="30">
        <f t="shared" si="68"/>
        <v>1.535605137715825E-2</v>
      </c>
      <c r="AU53" s="30">
        <f t="shared" si="69"/>
        <v>0</v>
      </c>
      <c r="AV53" s="30">
        <f t="shared" si="70"/>
        <v>4.2679637332712843E-2</v>
      </c>
      <c r="AW53" s="28"/>
      <c r="AX53" s="52">
        <f t="shared" si="71"/>
        <v>43.729891442887869</v>
      </c>
      <c r="AY53" s="52">
        <f t="shared" si="72"/>
        <v>32.73954979792402</v>
      </c>
      <c r="AZ53" s="19"/>
      <c r="BA53" s="19"/>
      <c r="BB53" s="53">
        <f t="shared" si="73"/>
        <v>112.83156169836501</v>
      </c>
      <c r="BC53" s="53">
        <f t="shared" si="74"/>
        <v>-5.6415780849182502</v>
      </c>
      <c r="BD53" s="53">
        <f t="shared" si="74"/>
        <v>-0.73229520765090517</v>
      </c>
      <c r="BE53" s="53">
        <f t="shared" si="75"/>
        <v>-1535.6051377158251</v>
      </c>
      <c r="BF53" s="53">
        <f t="shared" si="76"/>
        <v>-1429.1474493100293</v>
      </c>
      <c r="BG53" s="53">
        <f t="shared" si="77"/>
        <v>11.106866330030579</v>
      </c>
      <c r="BH53" s="53">
        <f t="shared" si="43"/>
        <v>12.389938242361964</v>
      </c>
      <c r="BI53" s="53">
        <f t="shared" si="78"/>
        <v>-1405.6506447376369</v>
      </c>
    </row>
    <row r="54" spans="1:61" x14ac:dyDescent="0.2">
      <c r="A54" s="34"/>
      <c r="B54" s="89"/>
      <c r="C54" s="91"/>
      <c r="D54" s="19"/>
      <c r="E54" s="55">
        <f t="shared" si="47"/>
        <v>38</v>
      </c>
      <c r="F54" s="27">
        <f t="shared" si="48"/>
        <v>3851.9834801429329</v>
      </c>
      <c r="G54" s="27">
        <f t="shared" si="45"/>
        <v>192.59917400714664</v>
      </c>
      <c r="H54" s="28">
        <f t="shared" si="44"/>
        <v>25</v>
      </c>
      <c r="I54" s="27">
        <f t="shared" si="49"/>
        <v>100000</v>
      </c>
      <c r="J54" s="56">
        <f>'SPWL Reserve'!V46</f>
        <v>7.79</v>
      </c>
      <c r="K54" s="52">
        <f t="shared" si="50"/>
        <v>779</v>
      </c>
      <c r="L54" s="28"/>
      <c r="M54" s="96">
        <f>'SPWL Reserve'!W46*1000</f>
        <v>315.01121529154761</v>
      </c>
      <c r="N54" s="9">
        <v>0</v>
      </c>
      <c r="O54" s="30">
        <f t="shared" si="35"/>
        <v>2.9291808306036206E-2</v>
      </c>
      <c r="P54" s="30">
        <f t="shared" si="51"/>
        <v>9.2272481325715149E-3</v>
      </c>
      <c r="Q54" s="30">
        <f t="shared" si="52"/>
        <v>0</v>
      </c>
      <c r="R54" s="30">
        <f t="shared" si="53"/>
        <v>2.0064560173464689E-2</v>
      </c>
      <c r="S54" s="28"/>
      <c r="T54" s="52">
        <f t="shared" si="54"/>
        <v>22.469746151560376</v>
      </c>
      <c r="U54" s="52">
        <f t="shared" si="46"/>
        <v>15.630292375128993</v>
      </c>
      <c r="V54" s="19"/>
      <c r="W54" s="19"/>
      <c r="X54" s="53">
        <f t="shared" si="55"/>
        <v>77.288354324519801</v>
      </c>
      <c r="Y54" s="53">
        <f t="shared" si="56"/>
        <v>-3.8644177162259901</v>
      </c>
      <c r="Z54" s="53">
        <f t="shared" si="56"/>
        <v>-0.50161400433661718</v>
      </c>
      <c r="AA54" s="53">
        <f t="shared" si="57"/>
        <v>-922.72481325715148</v>
      </c>
      <c r="AB54" s="53">
        <f t="shared" si="58"/>
        <v>-849.80249065319424</v>
      </c>
      <c r="AC54" s="53">
        <f t="shared" si="59"/>
        <v>8.9716810314366739</v>
      </c>
      <c r="AD54" s="53">
        <f t="shared" si="37"/>
        <v>7.8725006019502013</v>
      </c>
      <c r="AE54" s="53">
        <f t="shared" si="60"/>
        <v>-832.95830901980742</v>
      </c>
      <c r="AF54" s="19"/>
      <c r="AG54" s="46"/>
      <c r="AH54" s="19"/>
      <c r="AI54" s="55">
        <f t="shared" si="61"/>
        <v>38</v>
      </c>
      <c r="AJ54" s="27">
        <f t="shared" si="62"/>
        <v>3851.9834801429329</v>
      </c>
      <c r="AK54" s="27">
        <f t="shared" si="62"/>
        <v>192.59917400714664</v>
      </c>
      <c r="AL54" s="28">
        <f t="shared" si="63"/>
        <v>25</v>
      </c>
      <c r="AM54" s="27">
        <f t="shared" si="64"/>
        <v>100000</v>
      </c>
      <c r="AN54" s="56">
        <f t="shared" si="25"/>
        <v>7.79</v>
      </c>
      <c r="AO54" s="52">
        <f t="shared" si="65"/>
        <v>779</v>
      </c>
      <c r="AP54" s="28"/>
      <c r="AQ54" s="9">
        <f t="shared" si="41"/>
        <v>284.2976218006217</v>
      </c>
      <c r="AR54" s="9">
        <f t="shared" si="66"/>
        <v>0</v>
      </c>
      <c r="AS54" s="30">
        <f t="shared" si="67"/>
        <v>4.2679637332712843E-2</v>
      </c>
      <c r="AT54" s="30">
        <f t="shared" si="68"/>
        <v>1.2133719393003289E-2</v>
      </c>
      <c r="AU54" s="30">
        <f t="shared" si="69"/>
        <v>0</v>
      </c>
      <c r="AV54" s="30">
        <f t="shared" si="70"/>
        <v>3.0545917939709552E-2</v>
      </c>
      <c r="AW54" s="28"/>
      <c r="AX54" s="52">
        <f t="shared" si="71"/>
        <v>32.73954979792402</v>
      </c>
      <c r="AY54" s="52">
        <f t="shared" si="72"/>
        <v>23.795270075033741</v>
      </c>
      <c r="AZ54" s="19"/>
      <c r="BA54" s="19"/>
      <c r="BB54" s="53">
        <f t="shared" si="73"/>
        <v>77.288354324519801</v>
      </c>
      <c r="BC54" s="53">
        <f t="shared" si="74"/>
        <v>-3.8644177162259901</v>
      </c>
      <c r="BD54" s="53">
        <f t="shared" si="74"/>
        <v>-0.50161400433661718</v>
      </c>
      <c r="BE54" s="53">
        <f t="shared" si="75"/>
        <v>-1213.3719393003289</v>
      </c>
      <c r="BF54" s="53">
        <f t="shared" si="76"/>
        <v>-1140.4496166963718</v>
      </c>
      <c r="BG54" s="53">
        <f t="shared" si="77"/>
        <v>8.9716810314366739</v>
      </c>
      <c r="BH54" s="53">
        <f t="shared" si="43"/>
        <v>8.7156117752938904</v>
      </c>
      <c r="BI54" s="53">
        <f t="shared" si="78"/>
        <v>-1122.7623238896413</v>
      </c>
    </row>
    <row r="55" spans="1:61" x14ac:dyDescent="0.2">
      <c r="A55" s="34"/>
      <c r="B55" s="89"/>
      <c r="C55" s="91"/>
      <c r="D55" s="19"/>
      <c r="E55" s="55">
        <f t="shared" si="47"/>
        <v>39</v>
      </c>
      <c r="F55" s="27">
        <f t="shared" si="48"/>
        <v>3851.9834801429329</v>
      </c>
      <c r="G55" s="27">
        <f t="shared" si="45"/>
        <v>192.59917400714664</v>
      </c>
      <c r="H55" s="28">
        <f t="shared" si="44"/>
        <v>25</v>
      </c>
      <c r="I55" s="27">
        <f t="shared" si="49"/>
        <v>100000</v>
      </c>
      <c r="J55" s="56">
        <f>'SPWL Reserve'!V47</f>
        <v>7.8920000000000003</v>
      </c>
      <c r="K55" s="52">
        <f t="shared" si="50"/>
        <v>789.2</v>
      </c>
      <c r="L55" s="28"/>
      <c r="M55" s="96">
        <f>'SPWL Reserve'!W47*1000</f>
        <v>337.52251871948664</v>
      </c>
      <c r="N55" s="9">
        <v>0</v>
      </c>
      <c r="O55" s="30">
        <f t="shared" si="35"/>
        <v>2.0064560173464689E-2</v>
      </c>
      <c r="P55" s="30">
        <f t="shared" si="51"/>
        <v>6.7722408867465023E-3</v>
      </c>
      <c r="Q55" s="30">
        <f t="shared" si="52"/>
        <v>0</v>
      </c>
      <c r="R55" s="30">
        <f t="shared" si="53"/>
        <v>1.3292319286718188E-2</v>
      </c>
      <c r="S55" s="28"/>
      <c r="T55" s="52">
        <f t="shared" si="54"/>
        <v>15.630292375128993</v>
      </c>
      <c r="U55" s="52">
        <f t="shared" si="46"/>
        <v>10.490298381077995</v>
      </c>
      <c r="V55" s="19"/>
      <c r="W55" s="19"/>
      <c r="X55" s="53">
        <f t="shared" si="55"/>
        <v>51.20179430522375</v>
      </c>
      <c r="Y55" s="53">
        <f t="shared" si="56"/>
        <v>-2.5600897152611877</v>
      </c>
      <c r="Z55" s="53">
        <f t="shared" si="56"/>
        <v>-0.33230798216795471</v>
      </c>
      <c r="AA55" s="53">
        <f t="shared" si="57"/>
        <v>-677.22408867465026</v>
      </c>
      <c r="AB55" s="53">
        <f t="shared" si="58"/>
        <v>-628.91469206685565</v>
      </c>
      <c r="AC55" s="53">
        <f t="shared" si="59"/>
        <v>6.9833677815038717</v>
      </c>
      <c r="AD55" s="53">
        <f t="shared" si="37"/>
        <v>5.2764824567573445</v>
      </c>
      <c r="AE55" s="53">
        <f t="shared" si="60"/>
        <v>-616.6548418285945</v>
      </c>
      <c r="AF55" s="19"/>
      <c r="AG55" s="46"/>
      <c r="AH55" s="19"/>
      <c r="AI55" s="55">
        <f t="shared" si="61"/>
        <v>39</v>
      </c>
      <c r="AJ55" s="27">
        <f t="shared" si="62"/>
        <v>3851.9834801429329</v>
      </c>
      <c r="AK55" s="27">
        <f t="shared" si="62"/>
        <v>192.59917400714664</v>
      </c>
      <c r="AL55" s="28">
        <f t="shared" si="63"/>
        <v>25</v>
      </c>
      <c r="AM55" s="27">
        <f t="shared" si="64"/>
        <v>100000</v>
      </c>
      <c r="AN55" s="56">
        <f t="shared" si="25"/>
        <v>7.8920000000000003</v>
      </c>
      <c r="AO55" s="52">
        <f t="shared" si="65"/>
        <v>789.2</v>
      </c>
      <c r="AP55" s="28"/>
      <c r="AQ55" s="9">
        <f t="shared" si="41"/>
        <v>304.61407314433666</v>
      </c>
      <c r="AR55" s="9">
        <f t="shared" si="66"/>
        <v>0</v>
      </c>
      <c r="AS55" s="30">
        <f t="shared" si="67"/>
        <v>3.0545917939709552E-2</v>
      </c>
      <c r="AT55" s="30">
        <f t="shared" si="68"/>
        <v>9.3047164815475911E-3</v>
      </c>
      <c r="AU55" s="30">
        <f t="shared" si="69"/>
        <v>0</v>
      </c>
      <c r="AV55" s="30">
        <f t="shared" si="70"/>
        <v>2.1241201458161961E-2</v>
      </c>
      <c r="AW55" s="28"/>
      <c r="AX55" s="52">
        <f t="shared" si="71"/>
        <v>23.795270075033741</v>
      </c>
      <c r="AY55" s="52">
        <f t="shared" si="72"/>
        <v>16.763556190781422</v>
      </c>
      <c r="AZ55" s="19"/>
      <c r="BA55" s="19"/>
      <c r="BB55" s="53">
        <f t="shared" si="73"/>
        <v>51.20179430522375</v>
      </c>
      <c r="BC55" s="53">
        <f t="shared" si="74"/>
        <v>-2.5600897152611877</v>
      </c>
      <c r="BD55" s="53">
        <f t="shared" si="74"/>
        <v>-0.33230798216795471</v>
      </c>
      <c r="BE55" s="53">
        <f t="shared" si="75"/>
        <v>-930.47164815475912</v>
      </c>
      <c r="BF55" s="53">
        <f t="shared" si="76"/>
        <v>-882.16225154696451</v>
      </c>
      <c r="BG55" s="53">
        <f t="shared" si="77"/>
        <v>6.9833677815038717</v>
      </c>
      <c r="BH55" s="53">
        <f t="shared" si="43"/>
        <v>5.9467955577609102</v>
      </c>
      <c r="BI55" s="53">
        <f t="shared" si="78"/>
        <v>-869.2320882076998</v>
      </c>
    </row>
    <row r="56" spans="1:61" x14ac:dyDescent="0.2">
      <c r="A56" s="34"/>
      <c r="B56" s="89"/>
      <c r="C56" s="91"/>
      <c r="D56" s="19"/>
      <c r="E56" s="55">
        <f t="shared" si="47"/>
        <v>40</v>
      </c>
      <c r="F56" s="27">
        <f t="shared" si="48"/>
        <v>3851.9834801429329</v>
      </c>
      <c r="G56" s="27">
        <f t="shared" si="45"/>
        <v>192.59917400714664</v>
      </c>
      <c r="H56" s="28">
        <f t="shared" si="44"/>
        <v>25</v>
      </c>
      <c r="I56" s="27">
        <f t="shared" si="49"/>
        <v>100000</v>
      </c>
      <c r="J56" s="56">
        <f>'SPWL Reserve'!V48</f>
        <v>7.9740000000000002</v>
      </c>
      <c r="K56" s="52">
        <f t="shared" si="50"/>
        <v>797.4</v>
      </c>
      <c r="L56" s="28"/>
      <c r="M56" s="96">
        <f>'SPWL Reserve'!W48*1000</f>
        <v>360.69956359931388</v>
      </c>
      <c r="N56" s="9">
        <v>0</v>
      </c>
      <c r="O56" s="30">
        <f t="shared" si="35"/>
        <v>1.3292319286718188E-2</v>
      </c>
      <c r="P56" s="30">
        <f t="shared" si="51"/>
        <v>4.794533765941994E-3</v>
      </c>
      <c r="Q56" s="30">
        <f t="shared" si="52"/>
        <v>0</v>
      </c>
      <c r="R56" s="30">
        <f t="shared" si="53"/>
        <v>8.4977855207761938E-3</v>
      </c>
      <c r="S56" s="28"/>
      <c r="T56" s="52">
        <f t="shared" si="54"/>
        <v>10.490298381077995</v>
      </c>
      <c r="U56" s="52">
        <f t="shared" si="46"/>
        <v>6.7761341742669368</v>
      </c>
      <c r="V56" s="19"/>
      <c r="W56" s="19"/>
      <c r="X56" s="53">
        <f t="shared" si="55"/>
        <v>32.733329443827706</v>
      </c>
      <c r="Y56" s="53">
        <f t="shared" si="56"/>
        <v>-1.6366664721913855</v>
      </c>
      <c r="Z56" s="53">
        <f t="shared" si="56"/>
        <v>-0.21244463801940483</v>
      </c>
      <c r="AA56" s="53">
        <f t="shared" si="57"/>
        <v>-479.45337659419943</v>
      </c>
      <c r="AB56" s="53">
        <f t="shared" si="58"/>
        <v>-448.56915826058253</v>
      </c>
      <c r="AC56" s="53">
        <f t="shared" si="59"/>
        <v>5.2356554896692495</v>
      </c>
      <c r="AD56" s="53">
        <f t="shared" si="37"/>
        <v>3.4141287398713422</v>
      </c>
      <c r="AE56" s="53">
        <f t="shared" si="60"/>
        <v>-439.91937403104197</v>
      </c>
      <c r="AF56" s="19"/>
      <c r="AG56" s="46"/>
      <c r="AH56" s="19"/>
      <c r="AI56" s="55">
        <f t="shared" si="61"/>
        <v>40</v>
      </c>
      <c r="AJ56" s="27">
        <f t="shared" si="62"/>
        <v>3851.9834801429329</v>
      </c>
      <c r="AK56" s="27">
        <f t="shared" si="62"/>
        <v>192.59917400714664</v>
      </c>
      <c r="AL56" s="28">
        <f t="shared" si="63"/>
        <v>25</v>
      </c>
      <c r="AM56" s="27">
        <f t="shared" si="64"/>
        <v>100000</v>
      </c>
      <c r="AN56" s="56">
        <f t="shared" si="25"/>
        <v>7.9740000000000002</v>
      </c>
      <c r="AO56" s="52">
        <f t="shared" si="65"/>
        <v>797.4</v>
      </c>
      <c r="AP56" s="28"/>
      <c r="AQ56" s="9">
        <f t="shared" si="41"/>
        <v>325.53135614838078</v>
      </c>
      <c r="AR56" s="9">
        <f t="shared" si="66"/>
        <v>0</v>
      </c>
      <c r="AS56" s="30">
        <f t="shared" si="67"/>
        <v>2.1241201458161961E-2</v>
      </c>
      <c r="AT56" s="30">
        <f t="shared" si="68"/>
        <v>6.9146771168964258E-3</v>
      </c>
      <c r="AU56" s="30">
        <f t="shared" si="69"/>
        <v>0</v>
      </c>
      <c r="AV56" s="30">
        <f t="shared" si="70"/>
        <v>1.4326524341265535E-2</v>
      </c>
      <c r="AW56" s="28"/>
      <c r="AX56" s="52">
        <f t="shared" si="71"/>
        <v>16.763556190781422</v>
      </c>
      <c r="AY56" s="52">
        <f t="shared" si="72"/>
        <v>11.423970509725137</v>
      </c>
      <c r="AZ56" s="19"/>
      <c r="BA56" s="19"/>
      <c r="BB56" s="53">
        <f t="shared" si="73"/>
        <v>32.733329443827706</v>
      </c>
      <c r="BC56" s="53">
        <f t="shared" si="74"/>
        <v>-1.6366664721913855</v>
      </c>
      <c r="BD56" s="53">
        <f t="shared" si="74"/>
        <v>-0.21244463801940483</v>
      </c>
      <c r="BE56" s="53">
        <f t="shared" si="75"/>
        <v>-691.46771168964256</v>
      </c>
      <c r="BF56" s="53">
        <f t="shared" si="76"/>
        <v>-660.58349335602566</v>
      </c>
      <c r="BG56" s="53">
        <f t="shared" si="77"/>
        <v>5.2356554896692495</v>
      </c>
      <c r="BH56" s="53">
        <f t="shared" si="43"/>
        <v>3.9291389518240578</v>
      </c>
      <c r="BI56" s="53">
        <f t="shared" si="78"/>
        <v>-651.41869891453234</v>
      </c>
    </row>
    <row r="57" spans="1:61" x14ac:dyDescent="0.2">
      <c r="A57" s="34"/>
      <c r="B57" s="89"/>
      <c r="C57" s="91"/>
      <c r="D57" s="19"/>
      <c r="E57" s="55">
        <f t="shared" si="47"/>
        <v>41</v>
      </c>
      <c r="F57" s="27">
        <f t="shared" si="48"/>
        <v>3851.9834801429329</v>
      </c>
      <c r="G57" s="27">
        <f t="shared" si="45"/>
        <v>192.59917400714664</v>
      </c>
      <c r="H57" s="28">
        <f t="shared" si="44"/>
        <v>25</v>
      </c>
      <c r="I57" s="27">
        <f t="shared" si="49"/>
        <v>100000</v>
      </c>
      <c r="J57" s="56">
        <f>'SPWL Reserve'!V49</f>
        <v>8.0370000000000008</v>
      </c>
      <c r="K57" s="52">
        <f t="shared" si="50"/>
        <v>803.70000000000016</v>
      </c>
      <c r="L57" s="28"/>
      <c r="M57" s="96">
        <f>'SPWL Reserve'!W49*1000</f>
        <v>384.43413245695046</v>
      </c>
      <c r="N57" s="9">
        <v>0</v>
      </c>
      <c r="O57" s="30">
        <f t="shared" si="35"/>
        <v>8.4977855207761938E-3</v>
      </c>
      <c r="P57" s="30">
        <f t="shared" si="51"/>
        <v>3.266838804484831E-3</v>
      </c>
      <c r="Q57" s="30">
        <f t="shared" si="52"/>
        <v>0</v>
      </c>
      <c r="R57" s="30">
        <f t="shared" si="53"/>
        <v>5.2309467162913632E-3</v>
      </c>
      <c r="S57" s="28"/>
      <c r="T57" s="52">
        <f t="shared" si="54"/>
        <v>6.7761341742669368</v>
      </c>
      <c r="U57" s="52">
        <f t="shared" si="46"/>
        <v>4.2041118758833695</v>
      </c>
      <c r="V57" s="19"/>
      <c r="W57" s="19"/>
      <c r="X57" s="53">
        <f t="shared" si="55"/>
        <v>20.149520336662253</v>
      </c>
      <c r="Y57" s="53">
        <f t="shared" si="56"/>
        <v>-1.0074760168331127</v>
      </c>
      <c r="Z57" s="53">
        <f t="shared" si="56"/>
        <v>-0.13077366790728409</v>
      </c>
      <c r="AA57" s="53">
        <f t="shared" si="57"/>
        <v>-326.68388044848308</v>
      </c>
      <c r="AB57" s="53">
        <f t="shared" si="58"/>
        <v>-307.67260979656123</v>
      </c>
      <c r="AC57" s="53">
        <f t="shared" si="59"/>
        <v>3.7696251761812558</v>
      </c>
      <c r="AD57" s="53">
        <f t="shared" si="37"/>
        <v>2.1277822472122812</v>
      </c>
      <c r="AE57" s="53">
        <f t="shared" si="60"/>
        <v>-301.7752023731677</v>
      </c>
      <c r="AF57" s="19"/>
      <c r="AG57" s="46"/>
      <c r="AH57" s="19"/>
      <c r="AI57" s="55">
        <f t="shared" si="61"/>
        <v>41</v>
      </c>
      <c r="AJ57" s="27">
        <f t="shared" si="62"/>
        <v>3851.9834801429329</v>
      </c>
      <c r="AK57" s="27">
        <f t="shared" si="62"/>
        <v>192.59917400714664</v>
      </c>
      <c r="AL57" s="28">
        <f t="shared" si="63"/>
        <v>25</v>
      </c>
      <c r="AM57" s="27">
        <f t="shared" si="64"/>
        <v>100000</v>
      </c>
      <c r="AN57" s="56">
        <f t="shared" si="25"/>
        <v>8.0370000000000008</v>
      </c>
      <c r="AO57" s="52">
        <f t="shared" si="65"/>
        <v>803.70000000000016</v>
      </c>
      <c r="AP57" s="28"/>
      <c r="AQ57" s="9">
        <f t="shared" si="41"/>
        <v>346.95180454239778</v>
      </c>
      <c r="AR57" s="9">
        <f t="shared" si="66"/>
        <v>0</v>
      </c>
      <c r="AS57" s="30">
        <f t="shared" si="67"/>
        <v>1.4326524341265535E-2</v>
      </c>
      <c r="AT57" s="30">
        <f t="shared" si="68"/>
        <v>4.970613473022664E-3</v>
      </c>
      <c r="AU57" s="30">
        <f t="shared" si="69"/>
        <v>0</v>
      </c>
      <c r="AV57" s="30">
        <f t="shared" si="70"/>
        <v>9.355910868242872E-3</v>
      </c>
      <c r="AW57" s="28"/>
      <c r="AX57" s="52">
        <f t="shared" si="71"/>
        <v>11.423970509725137</v>
      </c>
      <c r="AY57" s="52">
        <f t="shared" si="72"/>
        <v>7.5193455648067973</v>
      </c>
      <c r="AZ57" s="19"/>
      <c r="BA57" s="19"/>
      <c r="BB57" s="53">
        <f t="shared" si="73"/>
        <v>20.149520336662253</v>
      </c>
      <c r="BC57" s="53">
        <f t="shared" si="74"/>
        <v>-1.0074760168331127</v>
      </c>
      <c r="BD57" s="53">
        <f t="shared" si="74"/>
        <v>-0.13077366790728409</v>
      </c>
      <c r="BE57" s="53">
        <f t="shared" si="75"/>
        <v>-497.06134730226643</v>
      </c>
      <c r="BF57" s="53">
        <f t="shared" si="76"/>
        <v>-478.05007665034458</v>
      </c>
      <c r="BG57" s="53">
        <f t="shared" si="77"/>
        <v>3.7696251761812558</v>
      </c>
      <c r="BH57" s="53">
        <f t="shared" si="43"/>
        <v>2.5093516404776643</v>
      </c>
      <c r="BI57" s="53">
        <f t="shared" si="78"/>
        <v>-471.77109983368564</v>
      </c>
    </row>
    <row r="58" spans="1:61" x14ac:dyDescent="0.2">
      <c r="A58" s="34"/>
      <c r="B58" s="89"/>
      <c r="C58" s="91"/>
      <c r="D58" s="19"/>
      <c r="E58" s="55">
        <f t="shared" si="47"/>
        <v>42</v>
      </c>
      <c r="F58" s="27">
        <f t="shared" si="48"/>
        <v>3851.9834801429329</v>
      </c>
      <c r="G58" s="27">
        <f t="shared" si="45"/>
        <v>192.59917400714664</v>
      </c>
      <c r="H58" s="28">
        <f t="shared" si="44"/>
        <v>25</v>
      </c>
      <c r="I58" s="27">
        <f t="shared" si="49"/>
        <v>100000</v>
      </c>
      <c r="J58" s="56">
        <f>'SPWL Reserve'!V50</f>
        <v>8.0779999999999994</v>
      </c>
      <c r="K58" s="52">
        <f t="shared" si="50"/>
        <v>807.79999999999984</v>
      </c>
      <c r="L58" s="28"/>
      <c r="M58" s="96">
        <f>'SPWL Reserve'!W50*1000</f>
        <v>408.68041796632269</v>
      </c>
      <c r="N58" s="9">
        <v>0</v>
      </c>
      <c r="O58" s="30">
        <f t="shared" si="35"/>
        <v>5.2309467162913632E-3</v>
      </c>
      <c r="P58" s="30">
        <f t="shared" si="51"/>
        <v>2.1377854903735175E-3</v>
      </c>
      <c r="Q58" s="30">
        <f t="shared" si="52"/>
        <v>0</v>
      </c>
      <c r="R58" s="30">
        <f t="shared" si="53"/>
        <v>3.0931612259178457E-3</v>
      </c>
      <c r="S58" s="28"/>
      <c r="T58" s="52">
        <f t="shared" si="54"/>
        <v>4.2041118758833695</v>
      </c>
      <c r="U58" s="52">
        <f t="shared" si="46"/>
        <v>2.4986556382964351</v>
      </c>
      <c r="V58" s="19"/>
      <c r="W58" s="19"/>
      <c r="X58" s="53">
        <f t="shared" si="55"/>
        <v>11.914805943654203</v>
      </c>
      <c r="Y58" s="53">
        <f t="shared" si="56"/>
        <v>-0.59574029718271015</v>
      </c>
      <c r="Z58" s="53">
        <f t="shared" si="56"/>
        <v>-7.7329030647946148E-2</v>
      </c>
      <c r="AA58" s="53">
        <f t="shared" si="57"/>
        <v>-213.77854903735175</v>
      </c>
      <c r="AB58" s="53">
        <f t="shared" si="58"/>
        <v>-202.5368124215282</v>
      </c>
      <c r="AC58" s="53">
        <f t="shared" si="59"/>
        <v>2.6041114656276649</v>
      </c>
      <c r="AD58" s="53">
        <f t="shared" si="37"/>
        <v>1.2743928575040608</v>
      </c>
      <c r="AE58" s="53">
        <f t="shared" si="60"/>
        <v>-198.65830809839647</v>
      </c>
      <c r="AF58" s="19"/>
      <c r="AG58" s="46"/>
      <c r="AH58" s="19"/>
      <c r="AI58" s="55">
        <f t="shared" si="61"/>
        <v>42</v>
      </c>
      <c r="AJ58" s="27">
        <f t="shared" si="62"/>
        <v>3851.9834801429329</v>
      </c>
      <c r="AK58" s="27">
        <f t="shared" si="62"/>
        <v>192.59917400714664</v>
      </c>
      <c r="AL58" s="28">
        <f t="shared" si="63"/>
        <v>25</v>
      </c>
      <c r="AM58" s="27">
        <f t="shared" si="64"/>
        <v>100000</v>
      </c>
      <c r="AN58" s="56">
        <f t="shared" si="25"/>
        <v>8.0779999999999994</v>
      </c>
      <c r="AO58" s="52">
        <f t="shared" si="65"/>
        <v>807.79999999999984</v>
      </c>
      <c r="AP58" s="28"/>
      <c r="AQ58" s="9">
        <f t="shared" si="41"/>
        <v>368.83407721460622</v>
      </c>
      <c r="AR58" s="9">
        <f t="shared" si="66"/>
        <v>0</v>
      </c>
      <c r="AS58" s="30">
        <f t="shared" si="67"/>
        <v>9.355910868242872E-3</v>
      </c>
      <c r="AT58" s="30">
        <f t="shared" si="68"/>
        <v>3.450778751590465E-3</v>
      </c>
      <c r="AU58" s="30">
        <f t="shared" si="69"/>
        <v>0</v>
      </c>
      <c r="AV58" s="30">
        <f t="shared" si="70"/>
        <v>5.9051321166524069E-3</v>
      </c>
      <c r="AW58" s="28"/>
      <c r="AX58" s="52">
        <f t="shared" si="71"/>
        <v>7.5193455648067973</v>
      </c>
      <c r="AY58" s="52">
        <f t="shared" si="72"/>
        <v>4.7701657238318136</v>
      </c>
      <c r="AZ58" s="19"/>
      <c r="BA58" s="19"/>
      <c r="BB58" s="53">
        <f t="shared" si="73"/>
        <v>11.914805943654203</v>
      </c>
      <c r="BC58" s="53">
        <f t="shared" si="74"/>
        <v>-0.59574029718271015</v>
      </c>
      <c r="BD58" s="53">
        <f t="shared" si="74"/>
        <v>-7.7329030647946148E-2</v>
      </c>
      <c r="BE58" s="53">
        <f t="shared" si="75"/>
        <v>-345.07787515904653</v>
      </c>
      <c r="BF58" s="53">
        <f t="shared" si="76"/>
        <v>-333.836138543223</v>
      </c>
      <c r="BG58" s="53">
        <f t="shared" si="77"/>
        <v>2.6041114656276649</v>
      </c>
      <c r="BH58" s="53">
        <f t="shared" si="43"/>
        <v>1.5465607257151008</v>
      </c>
      <c r="BI58" s="53">
        <f t="shared" si="78"/>
        <v>-329.68546635188022</v>
      </c>
    </row>
    <row r="59" spans="1:61" x14ac:dyDescent="0.2">
      <c r="A59" s="34"/>
      <c r="B59" s="89"/>
      <c r="C59" s="91"/>
      <c r="D59" s="19"/>
      <c r="E59" s="55">
        <f t="shared" si="47"/>
        <v>43</v>
      </c>
      <c r="F59" s="27">
        <f t="shared" si="48"/>
        <v>3851.9834801429329</v>
      </c>
      <c r="G59" s="27">
        <f t="shared" si="45"/>
        <v>192.59917400714664</v>
      </c>
      <c r="H59" s="28">
        <f t="shared" si="44"/>
        <v>25</v>
      </c>
      <c r="I59" s="27">
        <f t="shared" si="49"/>
        <v>100000</v>
      </c>
      <c r="J59" s="56">
        <f>'SPWL Reserve'!V51</f>
        <v>8.0960000000000001</v>
      </c>
      <c r="K59" s="52">
        <f t="shared" si="50"/>
        <v>809.6</v>
      </c>
      <c r="L59" s="28"/>
      <c r="M59" s="96">
        <f>'SPWL Reserve'!W51*1000</f>
        <v>433.33088999197975</v>
      </c>
      <c r="N59" s="9">
        <v>0</v>
      </c>
      <c r="O59" s="30">
        <f t="shared" si="35"/>
        <v>3.0931612259178457E-3</v>
      </c>
      <c r="P59" s="30">
        <f t="shared" si="51"/>
        <v>1.3403623069156631E-3</v>
      </c>
      <c r="Q59" s="30">
        <f t="shared" si="52"/>
        <v>0</v>
      </c>
      <c r="R59" s="30">
        <f t="shared" si="53"/>
        <v>1.7527989190021826E-3</v>
      </c>
      <c r="S59" s="28"/>
      <c r="T59" s="52">
        <f t="shared" si="54"/>
        <v>2.4986556382964351</v>
      </c>
      <c r="U59" s="52">
        <f t="shared" si="46"/>
        <v>1.419066004824167</v>
      </c>
      <c r="V59" s="19"/>
      <c r="W59" s="19"/>
      <c r="X59" s="53">
        <f t="shared" si="55"/>
        <v>6.7517524800087978</v>
      </c>
      <c r="Y59" s="53">
        <f t="shared" si="56"/>
        <v>-0.3375876240004399</v>
      </c>
      <c r="Z59" s="53">
        <f t="shared" si="56"/>
        <v>-4.3819972975054564E-2</v>
      </c>
      <c r="AA59" s="53">
        <f t="shared" si="57"/>
        <v>-134.03623069156632</v>
      </c>
      <c r="AB59" s="53">
        <f t="shared" si="58"/>
        <v>-127.66588580853302</v>
      </c>
      <c r="AC59" s="53">
        <f t="shared" si="59"/>
        <v>1.721335428917075</v>
      </c>
      <c r="AD59" s="53">
        <f t="shared" si="37"/>
        <v>0.73170810304788492</v>
      </c>
      <c r="AE59" s="53">
        <f t="shared" si="60"/>
        <v>-125.21284227656807</v>
      </c>
      <c r="AF59" s="19"/>
      <c r="AG59" s="46"/>
      <c r="AH59" s="19"/>
      <c r="AI59" s="55">
        <f t="shared" si="61"/>
        <v>43</v>
      </c>
      <c r="AJ59" s="27">
        <f t="shared" si="62"/>
        <v>3851.9834801429329</v>
      </c>
      <c r="AK59" s="27">
        <f t="shared" si="62"/>
        <v>192.59917400714664</v>
      </c>
      <c r="AL59" s="28">
        <f t="shared" si="63"/>
        <v>25</v>
      </c>
      <c r="AM59" s="27">
        <f t="shared" si="64"/>
        <v>100000</v>
      </c>
      <c r="AN59" s="56">
        <f t="shared" si="25"/>
        <v>8.0960000000000001</v>
      </c>
      <c r="AO59" s="52">
        <f t="shared" si="65"/>
        <v>809.6</v>
      </c>
      <c r="AP59" s="28"/>
      <c r="AQ59" s="9">
        <f t="shared" si="41"/>
        <v>391.08112821776172</v>
      </c>
      <c r="AR59" s="9">
        <f t="shared" si="66"/>
        <v>0</v>
      </c>
      <c r="AS59" s="30">
        <f t="shared" si="67"/>
        <v>5.9051321166524069E-3</v>
      </c>
      <c r="AT59" s="30">
        <f t="shared" si="68"/>
        <v>2.3093857304553626E-3</v>
      </c>
      <c r="AU59" s="30">
        <f t="shared" si="69"/>
        <v>0</v>
      </c>
      <c r="AV59" s="30">
        <f t="shared" si="70"/>
        <v>3.5957463861970443E-3</v>
      </c>
      <c r="AW59" s="28"/>
      <c r="AX59" s="52">
        <f t="shared" si="71"/>
        <v>4.7701657238318136</v>
      </c>
      <c r="AY59" s="52">
        <f t="shared" si="72"/>
        <v>2.9111162742651273</v>
      </c>
      <c r="AZ59" s="19"/>
      <c r="BA59" s="19"/>
      <c r="BB59" s="53">
        <f t="shared" si="73"/>
        <v>6.7517524800087978</v>
      </c>
      <c r="BC59" s="53">
        <f t="shared" si="74"/>
        <v>-0.3375876240004399</v>
      </c>
      <c r="BD59" s="53">
        <f t="shared" si="74"/>
        <v>-4.3819972975054564E-2</v>
      </c>
      <c r="BE59" s="53">
        <f t="shared" si="75"/>
        <v>-230.93857304553626</v>
      </c>
      <c r="BF59" s="53">
        <f t="shared" si="76"/>
        <v>-224.56822816250295</v>
      </c>
      <c r="BG59" s="53">
        <f t="shared" si="77"/>
        <v>1.721335428917075</v>
      </c>
      <c r="BH59" s="53">
        <f t="shared" si="43"/>
        <v>0.91819029875723246</v>
      </c>
      <c r="BI59" s="53">
        <f t="shared" si="78"/>
        <v>-221.92870243482864</v>
      </c>
    </row>
    <row r="60" spans="1:61" x14ac:dyDescent="0.2">
      <c r="A60" s="34"/>
      <c r="B60" s="89"/>
      <c r="C60" s="91"/>
      <c r="D60" s="19"/>
      <c r="E60" s="55">
        <f t="shared" si="47"/>
        <v>44</v>
      </c>
      <c r="F60" s="27">
        <f t="shared" si="48"/>
        <v>3851.9834801429329</v>
      </c>
      <c r="G60" s="27">
        <f t="shared" si="45"/>
        <v>192.59917400714664</v>
      </c>
      <c r="H60" s="28">
        <f t="shared" si="44"/>
        <v>25</v>
      </c>
      <c r="I60" s="27">
        <f t="shared" si="49"/>
        <v>100000</v>
      </c>
      <c r="J60" s="56">
        <f>'SPWL Reserve'!V52</f>
        <v>8.0909999999999993</v>
      </c>
      <c r="K60" s="52">
        <f t="shared" si="50"/>
        <v>809.09999999999991</v>
      </c>
      <c r="L60" s="28"/>
      <c r="M60" s="96">
        <f>'SPWL Reserve'!W52*1000</f>
        <v>458.27674614469652</v>
      </c>
      <c r="N60" s="9">
        <v>0</v>
      </c>
      <c r="O60" s="30">
        <f t="shared" si="35"/>
        <v>1.7527989190021826E-3</v>
      </c>
      <c r="P60" s="30">
        <f t="shared" si="51"/>
        <v>8.0326698524626171E-4</v>
      </c>
      <c r="Q60" s="30">
        <f t="shared" si="52"/>
        <v>0</v>
      </c>
      <c r="R60" s="30">
        <f t="shared" si="53"/>
        <v>9.4953193375592088E-4</v>
      </c>
      <c r="S60" s="28"/>
      <c r="T60" s="52">
        <f t="shared" si="54"/>
        <v>1.419066004824167</v>
      </c>
      <c r="U60" s="52">
        <f t="shared" si="46"/>
        <v>0.76826628760191551</v>
      </c>
      <c r="V60" s="19"/>
      <c r="W60" s="19"/>
      <c r="X60" s="53">
        <f t="shared" si="55"/>
        <v>3.657581322695981</v>
      </c>
      <c r="Y60" s="53">
        <f t="shared" si="56"/>
        <v>-0.18287906613479904</v>
      </c>
      <c r="Z60" s="53">
        <f t="shared" si="56"/>
        <v>-2.3738298343898023E-2</v>
      </c>
      <c r="AA60" s="53">
        <f t="shared" si="57"/>
        <v>-80.326698524626167</v>
      </c>
      <c r="AB60" s="53">
        <f t="shared" si="58"/>
        <v>-76.87573456640888</v>
      </c>
      <c r="AC60" s="53">
        <f t="shared" si="59"/>
        <v>1.0860337231384218</v>
      </c>
      <c r="AD60" s="53">
        <f t="shared" si="37"/>
        <v>0.40175945354024833</v>
      </c>
      <c r="AE60" s="53">
        <f t="shared" si="60"/>
        <v>-75.387941389730202</v>
      </c>
      <c r="AF60" s="19"/>
      <c r="AG60" s="46"/>
      <c r="AH60" s="19"/>
      <c r="AI60" s="55">
        <f t="shared" si="61"/>
        <v>44</v>
      </c>
      <c r="AJ60" s="27">
        <f t="shared" si="62"/>
        <v>3851.9834801429329</v>
      </c>
      <c r="AK60" s="27">
        <f t="shared" si="62"/>
        <v>192.59917400714664</v>
      </c>
      <c r="AL60" s="28">
        <f t="shared" si="63"/>
        <v>25</v>
      </c>
      <c r="AM60" s="27">
        <f t="shared" si="64"/>
        <v>100000</v>
      </c>
      <c r="AN60" s="56">
        <f t="shared" si="25"/>
        <v>8.0909999999999993</v>
      </c>
      <c r="AO60" s="52">
        <f t="shared" si="65"/>
        <v>809.09999999999991</v>
      </c>
      <c r="AP60" s="28"/>
      <c r="AQ60" s="9">
        <f t="shared" si="41"/>
        <v>413.59476339558859</v>
      </c>
      <c r="AR60" s="9">
        <f t="shared" si="66"/>
        <v>0</v>
      </c>
      <c r="AS60" s="30">
        <f t="shared" si="67"/>
        <v>3.5957463861970443E-3</v>
      </c>
      <c r="AT60" s="30">
        <f t="shared" si="68"/>
        <v>1.4871818758297093E-3</v>
      </c>
      <c r="AU60" s="30">
        <f t="shared" si="69"/>
        <v>0</v>
      </c>
      <c r="AV60" s="30">
        <f t="shared" si="70"/>
        <v>2.108564510367335E-3</v>
      </c>
      <c r="AW60" s="28"/>
      <c r="AX60" s="52">
        <f t="shared" si="71"/>
        <v>2.9111162742651273</v>
      </c>
      <c r="AY60" s="52">
        <f t="shared" si="72"/>
        <v>1.7060395453382107</v>
      </c>
      <c r="AZ60" s="19"/>
      <c r="BA60" s="19"/>
      <c r="BB60" s="53">
        <f t="shared" si="73"/>
        <v>3.657581322695981</v>
      </c>
      <c r="BC60" s="53">
        <f t="shared" si="74"/>
        <v>-0.18287906613479904</v>
      </c>
      <c r="BD60" s="53">
        <f t="shared" si="74"/>
        <v>-2.3738298343898023E-2</v>
      </c>
      <c r="BE60" s="53">
        <f t="shared" si="75"/>
        <v>-148.71818758297093</v>
      </c>
      <c r="BF60" s="53">
        <f t="shared" si="76"/>
        <v>-145.26722362475365</v>
      </c>
      <c r="BG60" s="53">
        <f t="shared" si="77"/>
        <v>1.0860337231384218</v>
      </c>
      <c r="BH60" s="53">
        <f t="shared" si="43"/>
        <v>0.52425101196469381</v>
      </c>
      <c r="BI60" s="53">
        <f t="shared" si="78"/>
        <v>-143.65693888965052</v>
      </c>
    </row>
    <row r="61" spans="1:61" x14ac:dyDescent="0.2">
      <c r="A61" s="34"/>
      <c r="B61" s="89"/>
      <c r="C61" s="91"/>
      <c r="D61" s="19"/>
      <c r="E61" s="55">
        <f t="shared" si="47"/>
        <v>45</v>
      </c>
      <c r="F61" s="27">
        <f t="shared" si="48"/>
        <v>3851.9834801429329</v>
      </c>
      <c r="G61" s="27">
        <f t="shared" si="45"/>
        <v>192.59917400714664</v>
      </c>
      <c r="H61" s="28">
        <f t="shared" si="44"/>
        <v>25</v>
      </c>
      <c r="I61" s="27">
        <f t="shared" si="49"/>
        <v>100000</v>
      </c>
      <c r="J61" s="56">
        <f>'SPWL Reserve'!V53</f>
        <v>8.06</v>
      </c>
      <c r="K61" s="52">
        <f t="shared" si="50"/>
        <v>806</v>
      </c>
      <c r="L61" s="28"/>
      <c r="M61" s="96">
        <f>'SPWL Reserve'!W53*1000</f>
        <v>483.47902733288441</v>
      </c>
      <c r="N61" s="9">
        <v>0</v>
      </c>
      <c r="O61" s="30">
        <f t="shared" si="35"/>
        <v>9.4953193375592088E-4</v>
      </c>
      <c r="P61" s="30">
        <f t="shared" si="51"/>
        <v>4.5907877575382546E-4</v>
      </c>
      <c r="Q61" s="30">
        <f t="shared" si="52"/>
        <v>0</v>
      </c>
      <c r="R61" s="30">
        <f t="shared" si="53"/>
        <v>4.9045315800209542E-4</v>
      </c>
      <c r="S61" s="28"/>
      <c r="T61" s="52">
        <f t="shared" si="54"/>
        <v>0.76826628760191551</v>
      </c>
      <c r="U61" s="52">
        <f t="shared" si="46"/>
        <v>0.39530524534968892</v>
      </c>
      <c r="V61" s="19"/>
      <c r="W61" s="19"/>
      <c r="X61" s="53">
        <f t="shared" si="55"/>
        <v>1.8892174624080031</v>
      </c>
      <c r="Y61" s="53">
        <f t="shared" si="56"/>
        <v>-9.4460873120400163E-2</v>
      </c>
      <c r="Z61" s="53">
        <f t="shared" si="56"/>
        <v>-1.2261328950052386E-2</v>
      </c>
      <c r="AA61" s="53">
        <f t="shared" si="57"/>
        <v>-45.907877575382543</v>
      </c>
      <c r="AB61" s="53">
        <f t="shared" si="58"/>
        <v>-44.125382315044995</v>
      </c>
      <c r="AC61" s="53">
        <f t="shared" si="59"/>
        <v>0.65286686675739347</v>
      </c>
      <c r="AD61" s="53">
        <f t="shared" si="37"/>
        <v>0.21041426880699718</v>
      </c>
      <c r="AE61" s="53">
        <f t="shared" si="60"/>
        <v>-43.262101179480602</v>
      </c>
      <c r="AF61" s="19"/>
      <c r="AG61" s="46"/>
      <c r="AH61" s="19"/>
      <c r="AI61" s="55">
        <f t="shared" si="61"/>
        <v>45</v>
      </c>
      <c r="AJ61" s="27">
        <f t="shared" si="62"/>
        <v>3851.9834801429329</v>
      </c>
      <c r="AK61" s="27">
        <f t="shared" si="62"/>
        <v>192.59917400714664</v>
      </c>
      <c r="AL61" s="28">
        <f t="shared" si="63"/>
        <v>25</v>
      </c>
      <c r="AM61" s="27">
        <f t="shared" si="64"/>
        <v>100000</v>
      </c>
      <c r="AN61" s="56">
        <f t="shared" si="25"/>
        <v>8.06</v>
      </c>
      <c r="AO61" s="52">
        <f t="shared" si="65"/>
        <v>806</v>
      </c>
      <c r="AP61" s="28"/>
      <c r="AQ61" s="9">
        <f t="shared" si="41"/>
        <v>436.33982216792816</v>
      </c>
      <c r="AR61" s="9">
        <f t="shared" si="66"/>
        <v>0</v>
      </c>
      <c r="AS61" s="30">
        <f t="shared" si="67"/>
        <v>2.108564510367335E-3</v>
      </c>
      <c r="AT61" s="30">
        <f t="shared" si="68"/>
        <v>9.2005066348328746E-4</v>
      </c>
      <c r="AU61" s="30">
        <f t="shared" si="69"/>
        <v>0</v>
      </c>
      <c r="AV61" s="30">
        <f t="shared" si="70"/>
        <v>1.1885138468840477E-3</v>
      </c>
      <c r="AW61" s="28"/>
      <c r="AX61" s="52">
        <f t="shared" si="71"/>
        <v>1.7060395453382107</v>
      </c>
      <c r="AY61" s="52">
        <f t="shared" si="72"/>
        <v>0.95794216058854242</v>
      </c>
      <c r="AZ61" s="19"/>
      <c r="BA61" s="19"/>
      <c r="BB61" s="53">
        <f t="shared" si="73"/>
        <v>1.8892174624080031</v>
      </c>
      <c r="BC61" s="53">
        <f t="shared" si="74"/>
        <v>-9.4460873120400163E-2</v>
      </c>
      <c r="BD61" s="53">
        <f t="shared" si="74"/>
        <v>-1.2261328950052386E-2</v>
      </c>
      <c r="BE61" s="53">
        <f t="shared" si="75"/>
        <v>-92.005066348328739</v>
      </c>
      <c r="BF61" s="53">
        <f t="shared" si="76"/>
        <v>-90.222571087991184</v>
      </c>
      <c r="BG61" s="53">
        <f t="shared" si="77"/>
        <v>0.65286686675739347</v>
      </c>
      <c r="BH61" s="53">
        <f t="shared" si="43"/>
        <v>0.28740182756527349</v>
      </c>
      <c r="BI61" s="53">
        <f t="shared" si="78"/>
        <v>-89.282302393668516</v>
      </c>
    </row>
    <row r="62" spans="1:61" x14ac:dyDescent="0.2">
      <c r="A62" s="34"/>
      <c r="B62" s="89"/>
      <c r="C62" s="91"/>
      <c r="D62" s="19"/>
      <c r="E62" s="55">
        <f t="shared" si="47"/>
        <v>46</v>
      </c>
      <c r="F62" s="27">
        <f t="shared" si="48"/>
        <v>3851.9834801429329</v>
      </c>
      <c r="G62" s="27">
        <f t="shared" si="45"/>
        <v>192.59917400714664</v>
      </c>
      <c r="H62" s="28">
        <f t="shared" si="44"/>
        <v>25</v>
      </c>
      <c r="I62" s="27">
        <f t="shared" si="49"/>
        <v>100000</v>
      </c>
      <c r="J62" s="56">
        <f>'SPWL Reserve'!V54</f>
        <v>8.0020000000000007</v>
      </c>
      <c r="K62" s="52">
        <f t="shared" si="50"/>
        <v>800.20000000000016</v>
      </c>
      <c r="L62" s="28"/>
      <c r="M62" s="96">
        <f>'SPWL Reserve'!W54*1000</f>
        <v>508.82090161880569</v>
      </c>
      <c r="N62" s="9">
        <v>0</v>
      </c>
      <c r="O62" s="30">
        <f t="shared" si="35"/>
        <v>4.9045315800209542E-4</v>
      </c>
      <c r="P62" s="30">
        <f t="shared" si="51"/>
        <v>2.4955281805641677E-4</v>
      </c>
      <c r="Q62" s="30">
        <f t="shared" si="52"/>
        <v>0</v>
      </c>
      <c r="R62" s="30">
        <f t="shared" si="53"/>
        <v>2.4090033994567865E-4</v>
      </c>
      <c r="S62" s="28"/>
      <c r="T62" s="52">
        <f t="shared" si="54"/>
        <v>0.39530524534968892</v>
      </c>
      <c r="U62" s="52">
        <f t="shared" si="46"/>
        <v>0.19276845202453211</v>
      </c>
      <c r="V62" s="19"/>
      <c r="W62" s="19"/>
      <c r="X62" s="53">
        <f t="shared" si="55"/>
        <v>0.92794412983157082</v>
      </c>
      <c r="Y62" s="53">
        <f t="shared" si="56"/>
        <v>-4.6397206491578545E-2</v>
      </c>
      <c r="Z62" s="53">
        <f t="shared" si="56"/>
        <v>-6.0225084986419665E-3</v>
      </c>
      <c r="AA62" s="53">
        <f t="shared" si="57"/>
        <v>-24.955281805641675</v>
      </c>
      <c r="AB62" s="53">
        <f t="shared" si="58"/>
        <v>-24.079757390800324</v>
      </c>
      <c r="AC62" s="53">
        <f t="shared" si="59"/>
        <v>0.37286212157399551</v>
      </c>
      <c r="AD62" s="53">
        <f t="shared" si="37"/>
        <v>0.10482462637068732</v>
      </c>
      <c r="AE62" s="53">
        <f t="shared" si="60"/>
        <v>-23.602070642855644</v>
      </c>
      <c r="AF62" s="19"/>
      <c r="AG62" s="46"/>
      <c r="AH62" s="19"/>
      <c r="AI62" s="55">
        <f t="shared" si="61"/>
        <v>46</v>
      </c>
      <c r="AJ62" s="27">
        <f t="shared" si="62"/>
        <v>3851.9834801429329</v>
      </c>
      <c r="AK62" s="27">
        <f t="shared" si="62"/>
        <v>192.59917400714664</v>
      </c>
      <c r="AL62" s="28">
        <f t="shared" si="63"/>
        <v>25</v>
      </c>
      <c r="AM62" s="27">
        <f t="shared" si="64"/>
        <v>100000</v>
      </c>
      <c r="AN62" s="56">
        <f t="shared" si="25"/>
        <v>8.0020000000000007</v>
      </c>
      <c r="AO62" s="52">
        <f t="shared" si="65"/>
        <v>800.20000000000016</v>
      </c>
      <c r="AP62" s="28"/>
      <c r="AQ62" s="9">
        <f t="shared" si="41"/>
        <v>459.21086371097215</v>
      </c>
      <c r="AR62" s="9">
        <f t="shared" si="66"/>
        <v>0</v>
      </c>
      <c r="AS62" s="30">
        <f t="shared" si="67"/>
        <v>1.1885138468840477E-3</v>
      </c>
      <c r="AT62" s="30">
        <f t="shared" si="68"/>
        <v>5.4577847016007365E-4</v>
      </c>
      <c r="AU62" s="30">
        <f t="shared" si="69"/>
        <v>0</v>
      </c>
      <c r="AV62" s="30">
        <f t="shared" si="70"/>
        <v>6.4273537672397403E-4</v>
      </c>
      <c r="AW62" s="28"/>
      <c r="AX62" s="52">
        <f t="shared" si="71"/>
        <v>0.95794216058854242</v>
      </c>
      <c r="AY62" s="52">
        <f t="shared" si="72"/>
        <v>0.51431684845452408</v>
      </c>
      <c r="AZ62" s="19"/>
      <c r="BA62" s="19"/>
      <c r="BB62" s="53">
        <f t="shared" si="73"/>
        <v>0.92794412983157082</v>
      </c>
      <c r="BC62" s="53">
        <f t="shared" si="74"/>
        <v>-4.6397206491578545E-2</v>
      </c>
      <c r="BD62" s="53">
        <f t="shared" si="74"/>
        <v>-6.0225084986419665E-3</v>
      </c>
      <c r="BE62" s="53">
        <f t="shared" si="75"/>
        <v>-54.577847016007368</v>
      </c>
      <c r="BF62" s="53">
        <f t="shared" si="76"/>
        <v>-53.702322601166017</v>
      </c>
      <c r="BG62" s="53">
        <f t="shared" si="77"/>
        <v>0.37286212157399551</v>
      </c>
      <c r="BH62" s="53">
        <f t="shared" si="43"/>
        <v>0.15101494179521521</v>
      </c>
      <c r="BI62" s="53">
        <f t="shared" si="78"/>
        <v>-53.178445537796804</v>
      </c>
    </row>
    <row r="63" spans="1:61" x14ac:dyDescent="0.2">
      <c r="A63" s="34"/>
      <c r="B63" s="89"/>
      <c r="C63" s="91"/>
      <c r="D63" s="19"/>
      <c r="E63" s="55">
        <f t="shared" si="47"/>
        <v>47</v>
      </c>
      <c r="F63" s="27">
        <f t="shared" si="48"/>
        <v>3851.9834801429329</v>
      </c>
      <c r="G63" s="27">
        <f t="shared" si="45"/>
        <v>192.59917400714664</v>
      </c>
      <c r="H63" s="28">
        <f t="shared" si="44"/>
        <v>25</v>
      </c>
      <c r="I63" s="27">
        <f t="shared" si="49"/>
        <v>100000</v>
      </c>
      <c r="J63" s="56">
        <f>'SPWL Reserve'!V55</f>
        <v>7.9169999999999998</v>
      </c>
      <c r="K63" s="52">
        <f t="shared" si="50"/>
        <v>791.7</v>
      </c>
      <c r="L63" s="28"/>
      <c r="M63" s="96">
        <f>'SPWL Reserve'!W55*1000</f>
        <v>534.70201361296063</v>
      </c>
      <c r="N63" s="9">
        <v>0</v>
      </c>
      <c r="O63" s="30">
        <f t="shared" si="35"/>
        <v>2.4090033994567865E-4</v>
      </c>
      <c r="P63" s="30">
        <f t="shared" si="51"/>
        <v>1.2880989684900109E-4</v>
      </c>
      <c r="Q63" s="30">
        <f t="shared" si="52"/>
        <v>0</v>
      </c>
      <c r="R63" s="30">
        <f t="shared" si="53"/>
        <v>1.1209044309667756E-4</v>
      </c>
      <c r="S63" s="28"/>
      <c r="T63" s="52">
        <f t="shared" si="54"/>
        <v>0.19276845202453211</v>
      </c>
      <c r="U63" s="52">
        <f t="shared" si="46"/>
        <v>8.8742003799639632E-2</v>
      </c>
      <c r="V63" s="19"/>
      <c r="W63" s="19"/>
      <c r="X63" s="53">
        <f t="shared" si="55"/>
        <v>0.43177053509030339</v>
      </c>
      <c r="Y63" s="53">
        <f t="shared" si="56"/>
        <v>-2.1588526754515169E-2</v>
      </c>
      <c r="Z63" s="53">
        <f t="shared" si="56"/>
        <v>-2.8022610774169391E-3</v>
      </c>
      <c r="AA63" s="53">
        <f t="shared" si="57"/>
        <v>-12.88098968490011</v>
      </c>
      <c r="AB63" s="53">
        <f t="shared" si="58"/>
        <v>-12.473609937641738</v>
      </c>
      <c r="AC63" s="53">
        <f t="shared" si="59"/>
        <v>0.20173981789828296</v>
      </c>
      <c r="AD63" s="53">
        <f t="shared" si="37"/>
        <v>4.9499901615208237E-2</v>
      </c>
      <c r="AE63" s="53">
        <f t="shared" si="60"/>
        <v>-12.222370218128248</v>
      </c>
      <c r="AF63" s="19"/>
      <c r="AG63" s="46"/>
      <c r="AH63" s="19"/>
      <c r="AI63" s="55">
        <f t="shared" si="61"/>
        <v>47</v>
      </c>
      <c r="AJ63" s="27">
        <f t="shared" si="62"/>
        <v>3851.9834801429329</v>
      </c>
      <c r="AK63" s="27">
        <f t="shared" si="62"/>
        <v>192.59917400714664</v>
      </c>
      <c r="AL63" s="28">
        <f t="shared" si="63"/>
        <v>25</v>
      </c>
      <c r="AM63" s="27">
        <f t="shared" si="64"/>
        <v>100000</v>
      </c>
      <c r="AN63" s="56">
        <f t="shared" si="25"/>
        <v>7.9169999999999998</v>
      </c>
      <c r="AO63" s="52">
        <f t="shared" si="65"/>
        <v>791.7</v>
      </c>
      <c r="AP63" s="28"/>
      <c r="AQ63" s="9">
        <f t="shared" si="41"/>
        <v>482.56856728569693</v>
      </c>
      <c r="AR63" s="9">
        <f t="shared" si="66"/>
        <v>0</v>
      </c>
      <c r="AS63" s="30">
        <f t="shared" si="67"/>
        <v>6.4273537672397403E-4</v>
      </c>
      <c r="AT63" s="30">
        <f t="shared" si="68"/>
        <v>3.1016388988952081E-4</v>
      </c>
      <c r="AU63" s="30">
        <f t="shared" si="69"/>
        <v>0</v>
      </c>
      <c r="AV63" s="30">
        <f t="shared" si="70"/>
        <v>3.3257148683445321E-4</v>
      </c>
      <c r="AW63" s="28"/>
      <c r="AX63" s="52">
        <f t="shared" si="71"/>
        <v>0.51431684845452408</v>
      </c>
      <c r="AY63" s="52">
        <f t="shared" si="72"/>
        <v>0.26329684612683663</v>
      </c>
      <c r="AZ63" s="19"/>
      <c r="BA63" s="19"/>
      <c r="BB63" s="53">
        <f t="shared" si="73"/>
        <v>0.43177053509030339</v>
      </c>
      <c r="BC63" s="53">
        <f t="shared" si="74"/>
        <v>-2.1588526754515169E-2</v>
      </c>
      <c r="BD63" s="53">
        <f t="shared" si="74"/>
        <v>-2.8022610774169391E-3</v>
      </c>
      <c r="BE63" s="53">
        <f t="shared" si="75"/>
        <v>-31.01638898895208</v>
      </c>
      <c r="BF63" s="53">
        <f t="shared" si="76"/>
        <v>-30.609009241693709</v>
      </c>
      <c r="BG63" s="53">
        <f t="shared" si="77"/>
        <v>0.20173981789828296</v>
      </c>
      <c r="BH63" s="53">
        <f t="shared" si="43"/>
        <v>7.5897781763273608E-2</v>
      </c>
      <c r="BI63" s="53">
        <f t="shared" si="78"/>
        <v>-30.331371642032153</v>
      </c>
    </row>
    <row r="64" spans="1:61" x14ac:dyDescent="0.2">
      <c r="A64" s="34"/>
      <c r="B64" s="89"/>
      <c r="C64" s="91"/>
      <c r="D64" s="19"/>
      <c r="E64" s="55">
        <f t="shared" si="47"/>
        <v>48</v>
      </c>
      <c r="F64" s="27">
        <f t="shared" si="48"/>
        <v>3851.9834801429329</v>
      </c>
      <c r="G64" s="27">
        <f t="shared" si="45"/>
        <v>192.59917400714664</v>
      </c>
      <c r="H64" s="28">
        <f t="shared" si="44"/>
        <v>25</v>
      </c>
      <c r="I64" s="27">
        <f t="shared" si="49"/>
        <v>100000</v>
      </c>
      <c r="J64" s="56">
        <f>'SPWL Reserve'!V56</f>
        <v>7.8010000000000002</v>
      </c>
      <c r="K64" s="52">
        <f t="shared" si="50"/>
        <v>780.1</v>
      </c>
      <c r="L64" s="28"/>
      <c r="M64" s="96">
        <f>'SPWL Reserve'!W56*1000</f>
        <v>561.14625297214752</v>
      </c>
      <c r="N64" s="9">
        <v>0</v>
      </c>
      <c r="O64" s="30">
        <f t="shared" si="35"/>
        <v>1.1209044309667756E-4</v>
      </c>
      <c r="P64" s="30">
        <f t="shared" si="51"/>
        <v>6.2899132137688333E-5</v>
      </c>
      <c r="Q64" s="30">
        <f t="shared" si="52"/>
        <v>0</v>
      </c>
      <c r="R64" s="30">
        <f t="shared" si="53"/>
        <v>4.9191310958989227E-5</v>
      </c>
      <c r="S64" s="28"/>
      <c r="T64" s="52">
        <f t="shared" si="54"/>
        <v>8.8742003799639632E-2</v>
      </c>
      <c r="U64" s="52">
        <f t="shared" si="46"/>
        <v>3.83741416791075E-2</v>
      </c>
      <c r="V64" s="19"/>
      <c r="W64" s="19"/>
      <c r="X64" s="53">
        <f t="shared" si="55"/>
        <v>0.18948411718060051</v>
      </c>
      <c r="Y64" s="53">
        <f t="shared" si="56"/>
        <v>-9.4742058590300254E-3</v>
      </c>
      <c r="Z64" s="53">
        <f t="shared" si="56"/>
        <v>-1.2297827739747307E-3</v>
      </c>
      <c r="AA64" s="53">
        <f t="shared" si="57"/>
        <v>-6.2899132137688332</v>
      </c>
      <c r="AB64" s="53">
        <f t="shared" si="58"/>
        <v>-6.1111330852212378</v>
      </c>
      <c r="AC64" s="53">
        <f t="shared" si="59"/>
        <v>0.10327904447527564</v>
      </c>
      <c r="AD64" s="53">
        <f t="shared" si="37"/>
        <v>2.2063493159037925E-2</v>
      </c>
      <c r="AE64" s="53">
        <f t="shared" si="60"/>
        <v>-5.985790547586924</v>
      </c>
      <c r="AF64" s="19"/>
      <c r="AG64" s="46"/>
      <c r="AH64" s="19"/>
      <c r="AI64" s="55">
        <f t="shared" si="61"/>
        <v>48</v>
      </c>
      <c r="AJ64" s="27">
        <f t="shared" si="62"/>
        <v>3851.9834801429329</v>
      </c>
      <c r="AK64" s="27">
        <f t="shared" si="62"/>
        <v>192.59917400714664</v>
      </c>
      <c r="AL64" s="28">
        <f t="shared" si="63"/>
        <v>25</v>
      </c>
      <c r="AM64" s="27">
        <f t="shared" si="64"/>
        <v>100000</v>
      </c>
      <c r="AN64" s="56">
        <f t="shared" si="25"/>
        <v>7.8010000000000002</v>
      </c>
      <c r="AO64" s="52">
        <f t="shared" si="65"/>
        <v>780.1</v>
      </c>
      <c r="AP64" s="28"/>
      <c r="AQ64" s="9">
        <f t="shared" si="41"/>
        <v>506.43449330736314</v>
      </c>
      <c r="AR64" s="9">
        <f t="shared" si="66"/>
        <v>0</v>
      </c>
      <c r="AS64" s="30">
        <f t="shared" si="67"/>
        <v>3.3257148683445321E-4</v>
      </c>
      <c r="AT64" s="30">
        <f t="shared" si="68"/>
        <v>1.6842567242348269E-4</v>
      </c>
      <c r="AU64" s="30">
        <f t="shared" si="69"/>
        <v>0</v>
      </c>
      <c r="AV64" s="30">
        <f t="shared" si="70"/>
        <v>1.6414581441097053E-4</v>
      </c>
      <c r="AW64" s="28"/>
      <c r="AX64" s="52">
        <f t="shared" si="71"/>
        <v>0.26329684612683663</v>
      </c>
      <c r="AY64" s="52">
        <f t="shared" si="72"/>
        <v>0.12805014982199811</v>
      </c>
      <c r="AZ64" s="19"/>
      <c r="BA64" s="19"/>
      <c r="BB64" s="53">
        <f t="shared" si="73"/>
        <v>0.18948411718060051</v>
      </c>
      <c r="BC64" s="53">
        <f t="shared" si="74"/>
        <v>-9.4742058590300254E-3</v>
      </c>
      <c r="BD64" s="53">
        <f t="shared" si="74"/>
        <v>-1.2297827739747307E-3</v>
      </c>
      <c r="BE64" s="53">
        <f t="shared" si="75"/>
        <v>-16.84256724234827</v>
      </c>
      <c r="BF64" s="53">
        <f t="shared" si="76"/>
        <v>-16.663787113800673</v>
      </c>
      <c r="BG64" s="53">
        <f t="shared" si="77"/>
        <v>0.10327904447527564</v>
      </c>
      <c r="BH64" s="53">
        <f t="shared" si="43"/>
        <v>3.6393770834737764E-2</v>
      </c>
      <c r="BI64" s="53">
        <f t="shared" si="78"/>
        <v>-16.524114298490659</v>
      </c>
    </row>
    <row r="65" spans="1:61" x14ac:dyDescent="0.2">
      <c r="A65" s="34"/>
      <c r="B65" s="89"/>
      <c r="C65" s="91"/>
      <c r="D65" s="19"/>
      <c r="E65" s="55">
        <f t="shared" si="47"/>
        <v>49</v>
      </c>
      <c r="F65" s="27">
        <f t="shared" si="48"/>
        <v>3851.9834801429329</v>
      </c>
      <c r="G65" s="27">
        <f t="shared" si="45"/>
        <v>192.59917400714664</v>
      </c>
      <c r="H65" s="28">
        <f t="shared" si="44"/>
        <v>25</v>
      </c>
      <c r="I65" s="27">
        <f t="shared" si="49"/>
        <v>100000</v>
      </c>
      <c r="J65" s="56">
        <f>'SPWL Reserve'!V57</f>
        <v>7.6550000000000002</v>
      </c>
      <c r="K65" s="52">
        <f t="shared" si="50"/>
        <v>765.5</v>
      </c>
      <c r="L65" s="28"/>
      <c r="M65" s="96">
        <f>'SPWL Reserve'!W57*1000</f>
        <v>588.07578968269388</v>
      </c>
      <c r="N65" s="9">
        <v>0</v>
      </c>
      <c r="O65" s="30">
        <f t="shared" si="35"/>
        <v>4.9191310958989227E-5</v>
      </c>
      <c r="P65" s="30">
        <f t="shared" si="51"/>
        <v>2.8928219037734543E-5</v>
      </c>
      <c r="Q65" s="30">
        <f t="shared" si="52"/>
        <v>0</v>
      </c>
      <c r="R65" s="30">
        <f t="shared" si="53"/>
        <v>2.0263091921254685E-5</v>
      </c>
      <c r="S65" s="28"/>
      <c r="T65" s="52">
        <f t="shared" si="54"/>
        <v>3.83741416791075E-2</v>
      </c>
      <c r="U65" s="52">
        <f t="shared" si="46"/>
        <v>1.5511396865720461E-2</v>
      </c>
      <c r="V65" s="19"/>
      <c r="W65" s="19"/>
      <c r="X65" s="53">
        <f t="shared" si="55"/>
        <v>7.8053095337290768E-2</v>
      </c>
      <c r="Y65" s="53">
        <f t="shared" si="56"/>
        <v>-3.9026547668645386E-3</v>
      </c>
      <c r="Z65" s="53">
        <f t="shared" si="56"/>
        <v>-5.0657729803136708E-4</v>
      </c>
      <c r="AA65" s="53">
        <f t="shared" si="57"/>
        <v>-2.8928219037734544</v>
      </c>
      <c r="AB65" s="53">
        <f t="shared" si="58"/>
        <v>-2.8191780405010594</v>
      </c>
      <c r="AC65" s="53">
        <f t="shared" si="59"/>
        <v>4.9785806120611911E-2</v>
      </c>
      <c r="AD65" s="53">
        <f t="shared" si="37"/>
        <v>9.237833150199019E-3</v>
      </c>
      <c r="AE65" s="53">
        <f t="shared" si="60"/>
        <v>-2.7601544012302481</v>
      </c>
      <c r="AF65" s="19"/>
      <c r="AG65" s="46"/>
      <c r="AH65" s="19"/>
      <c r="AI65" s="55">
        <f t="shared" si="61"/>
        <v>49</v>
      </c>
      <c r="AJ65" s="27">
        <f t="shared" si="62"/>
        <v>3851.9834801429329</v>
      </c>
      <c r="AK65" s="27">
        <f t="shared" si="62"/>
        <v>192.59917400714664</v>
      </c>
      <c r="AL65" s="28">
        <f t="shared" si="63"/>
        <v>25</v>
      </c>
      <c r="AM65" s="27">
        <f t="shared" si="64"/>
        <v>100000</v>
      </c>
      <c r="AN65" s="56">
        <f t="shared" si="25"/>
        <v>7.6550000000000002</v>
      </c>
      <c r="AO65" s="52">
        <f t="shared" si="65"/>
        <v>765.5</v>
      </c>
      <c r="AP65" s="28"/>
      <c r="AQ65" s="9">
        <f t="shared" si="41"/>
        <v>530.7384001886312</v>
      </c>
      <c r="AR65" s="9">
        <f t="shared" si="66"/>
        <v>0</v>
      </c>
      <c r="AS65" s="30">
        <f t="shared" si="67"/>
        <v>1.6414581441097053E-4</v>
      </c>
      <c r="AT65" s="30">
        <f t="shared" si="68"/>
        <v>8.7118486938138467E-5</v>
      </c>
      <c r="AU65" s="30">
        <f t="shared" si="69"/>
        <v>0</v>
      </c>
      <c r="AV65" s="30">
        <f t="shared" si="70"/>
        <v>7.7027327472832061E-5</v>
      </c>
      <c r="AW65" s="28"/>
      <c r="AX65" s="52">
        <f t="shared" si="71"/>
        <v>0.12805014982199811</v>
      </c>
      <c r="AY65" s="52">
        <f t="shared" si="72"/>
        <v>5.8964419180452941E-2</v>
      </c>
      <c r="AZ65" s="19"/>
      <c r="BA65" s="19"/>
      <c r="BB65" s="53">
        <f t="shared" si="73"/>
        <v>7.8053095337290768E-2</v>
      </c>
      <c r="BC65" s="53">
        <f t="shared" si="74"/>
        <v>-3.9026547668645386E-3</v>
      </c>
      <c r="BD65" s="53">
        <f t="shared" si="74"/>
        <v>-5.0657729803136708E-4</v>
      </c>
      <c r="BE65" s="53">
        <f t="shared" si="75"/>
        <v>-8.7118486938138471</v>
      </c>
      <c r="BF65" s="53">
        <f t="shared" si="76"/>
        <v>-8.6382048305414525</v>
      </c>
      <c r="BG65" s="53">
        <f t="shared" si="77"/>
        <v>4.9785806120611911E-2</v>
      </c>
      <c r="BH65" s="53">
        <f t="shared" si="43"/>
        <v>1.659988670541979E-2</v>
      </c>
      <c r="BI65" s="53">
        <f t="shared" si="78"/>
        <v>-8.5718191377154209</v>
      </c>
    </row>
    <row r="66" spans="1:61" x14ac:dyDescent="0.2">
      <c r="A66" s="34"/>
      <c r="B66" s="89"/>
      <c r="C66" s="91"/>
      <c r="D66" s="19"/>
      <c r="E66" s="55">
        <f t="shared" si="47"/>
        <v>50</v>
      </c>
      <c r="F66" s="27">
        <f t="shared" si="48"/>
        <v>3851.9834801429329</v>
      </c>
      <c r="G66" s="27">
        <f t="shared" si="45"/>
        <v>192.59917400714664</v>
      </c>
      <c r="H66" s="28">
        <f t="shared" si="44"/>
        <v>25</v>
      </c>
      <c r="I66" s="27">
        <f t="shared" si="49"/>
        <v>100000</v>
      </c>
      <c r="J66" s="56">
        <f>'SPWL Reserve'!V58</f>
        <v>7.4749999999999996</v>
      </c>
      <c r="K66" s="52">
        <f t="shared" si="50"/>
        <v>747.5</v>
      </c>
      <c r="L66" s="28"/>
      <c r="M66" s="96">
        <f>'SPWL Reserve'!W58*1000</f>
        <v>615.42359159128341</v>
      </c>
      <c r="N66" s="9">
        <v>0</v>
      </c>
      <c r="O66" s="30">
        <f t="shared" si="35"/>
        <v>2.0263091921254685E-5</v>
      </c>
      <c r="P66" s="30">
        <f t="shared" si="51"/>
        <v>1.2470384806922877E-5</v>
      </c>
      <c r="Q66" s="30">
        <f t="shared" si="52"/>
        <v>0</v>
      </c>
      <c r="R66" s="30">
        <f t="shared" si="53"/>
        <v>7.7927071143318075E-6</v>
      </c>
      <c r="S66" s="28"/>
      <c r="T66" s="52">
        <f t="shared" si="54"/>
        <v>1.5511396865720461E-2</v>
      </c>
      <c r="U66" s="52">
        <f t="shared" si="46"/>
        <v>5.8250485679630258E-3</v>
      </c>
      <c r="V66" s="19"/>
      <c r="W66" s="19"/>
      <c r="X66" s="53">
        <f t="shared" si="55"/>
        <v>3.0017379069998427E-2</v>
      </c>
      <c r="Y66" s="53">
        <f t="shared" si="56"/>
        <v>-1.5008689534999214E-3</v>
      </c>
      <c r="Z66" s="53">
        <f t="shared" si="56"/>
        <v>-1.948176778582952E-4</v>
      </c>
      <c r="AA66" s="53">
        <f t="shared" si="57"/>
        <v>-1.2470384806922878</v>
      </c>
      <c r="AB66" s="53">
        <f t="shared" si="58"/>
        <v>-1.2187167882536476</v>
      </c>
      <c r="AC66" s="53">
        <f t="shared" si="59"/>
        <v>2.2509287327968381E-2</v>
      </c>
      <c r="AD66" s="53">
        <f t="shared" si="37"/>
        <v>3.6145209386538872E-3</v>
      </c>
      <c r="AE66" s="53">
        <f t="shared" si="60"/>
        <v>-1.1925929799870252</v>
      </c>
      <c r="AF66" s="19"/>
      <c r="AG66" s="46"/>
      <c r="AH66" s="19"/>
      <c r="AI66" s="55">
        <f t="shared" si="61"/>
        <v>50</v>
      </c>
      <c r="AJ66" s="27">
        <f t="shared" si="62"/>
        <v>3851.9834801429329</v>
      </c>
      <c r="AK66" s="27">
        <f t="shared" si="62"/>
        <v>192.59917400714664</v>
      </c>
      <c r="AL66" s="28">
        <f t="shared" si="63"/>
        <v>25</v>
      </c>
      <c r="AM66" s="27">
        <f t="shared" si="64"/>
        <v>100000</v>
      </c>
      <c r="AN66" s="56">
        <f t="shared" si="25"/>
        <v>7.4749999999999996</v>
      </c>
      <c r="AO66" s="52">
        <f t="shared" si="65"/>
        <v>747.5</v>
      </c>
      <c r="AP66" s="28"/>
      <c r="AQ66" s="9">
        <f t="shared" si="41"/>
        <v>555.41979141113325</v>
      </c>
      <c r="AR66" s="9">
        <f t="shared" si="66"/>
        <v>0</v>
      </c>
      <c r="AS66" s="30">
        <f t="shared" si="67"/>
        <v>7.7027327472832061E-5</v>
      </c>
      <c r="AT66" s="30">
        <f t="shared" si="68"/>
        <v>4.2782502157917439E-5</v>
      </c>
      <c r="AU66" s="30">
        <f t="shared" si="69"/>
        <v>0</v>
      </c>
      <c r="AV66" s="30">
        <f t="shared" si="70"/>
        <v>3.4244825314914622E-5</v>
      </c>
      <c r="AW66" s="28"/>
      <c r="AX66" s="52">
        <f t="shared" si="71"/>
        <v>5.8964419180452941E-2</v>
      </c>
      <c r="AY66" s="52">
        <f t="shared" si="72"/>
        <v>2.5598006922898681E-2</v>
      </c>
      <c r="AZ66" s="19"/>
      <c r="BA66" s="19"/>
      <c r="BB66" s="53">
        <f t="shared" si="73"/>
        <v>3.0017379069998427E-2</v>
      </c>
      <c r="BC66" s="53">
        <f t="shared" si="74"/>
        <v>-1.5008689534999214E-3</v>
      </c>
      <c r="BD66" s="53">
        <f t="shared" si="74"/>
        <v>-1.948176778582952E-4</v>
      </c>
      <c r="BE66" s="53">
        <f t="shared" si="75"/>
        <v>-4.2782502157917444</v>
      </c>
      <c r="BF66" s="53">
        <f t="shared" si="76"/>
        <v>-4.2499285233531046</v>
      </c>
      <c r="BG66" s="53">
        <f t="shared" si="77"/>
        <v>2.2509287327968381E-2</v>
      </c>
      <c r="BH66" s="53">
        <f t="shared" si="43"/>
        <v>7.1818460687770591E-3</v>
      </c>
      <c r="BI66" s="53">
        <f t="shared" si="78"/>
        <v>-4.2202373899563597</v>
      </c>
    </row>
    <row r="67" spans="1:61" x14ac:dyDescent="0.2">
      <c r="A67" s="34"/>
      <c r="B67" s="89"/>
      <c r="C67" s="91"/>
      <c r="D67" s="19"/>
      <c r="E67" s="55">
        <f t="shared" si="47"/>
        <v>51</v>
      </c>
      <c r="F67" s="27">
        <f t="shared" si="48"/>
        <v>3851.9834801429329</v>
      </c>
      <c r="G67" s="27">
        <f t="shared" si="45"/>
        <v>192.59917400714664</v>
      </c>
      <c r="H67" s="28">
        <f t="shared" si="44"/>
        <v>25</v>
      </c>
      <c r="I67" s="27">
        <f t="shared" si="49"/>
        <v>100000</v>
      </c>
      <c r="J67" s="56">
        <f>'SPWL Reserve'!V59</f>
        <v>7.2610000000000001</v>
      </c>
      <c r="K67" s="52">
        <f t="shared" si="50"/>
        <v>726.1</v>
      </c>
      <c r="L67" s="28"/>
      <c r="M67" s="96">
        <f>'SPWL Reserve'!W59*1000</f>
        <v>643.13518343898352</v>
      </c>
      <c r="N67" s="9">
        <v>0</v>
      </c>
      <c r="O67" s="30">
        <f t="shared" si="35"/>
        <v>7.7927071143318075E-6</v>
      </c>
      <c r="P67" s="30">
        <f t="shared" si="51"/>
        <v>5.011764119462059E-6</v>
      </c>
      <c r="Q67" s="30">
        <f t="shared" si="52"/>
        <v>0</v>
      </c>
      <c r="R67" s="30">
        <f t="shared" si="53"/>
        <v>2.7809429948697485E-6</v>
      </c>
      <c r="S67" s="28"/>
      <c r="T67" s="52">
        <f t="shared" si="54"/>
        <v>5.8250485679630258E-3</v>
      </c>
      <c r="U67" s="52">
        <f t="shared" si="46"/>
        <v>2.0192427085749245E-3</v>
      </c>
      <c r="V67" s="19"/>
      <c r="W67" s="19"/>
      <c r="X67" s="53">
        <f t="shared" si="55"/>
        <v>1.0712146475457485E-2</v>
      </c>
      <c r="Y67" s="53">
        <f t="shared" si="56"/>
        <v>-5.3560732377287419E-4</v>
      </c>
      <c r="Z67" s="53">
        <f t="shared" si="56"/>
        <v>-6.9523574871743706E-5</v>
      </c>
      <c r="AA67" s="53">
        <f t="shared" si="57"/>
        <v>-0.50117641194620588</v>
      </c>
      <c r="AB67" s="53">
        <f t="shared" si="58"/>
        <v>-0.49106939636939301</v>
      </c>
      <c r="AC67" s="53">
        <f t="shared" si="59"/>
        <v>9.4883765754215487E-3</v>
      </c>
      <c r="AD67" s="53">
        <f t="shared" si="37"/>
        <v>1.3136684850299988E-3</v>
      </c>
      <c r="AE67" s="53">
        <f t="shared" si="60"/>
        <v>-0.48026735130894144</v>
      </c>
      <c r="AF67" s="19"/>
      <c r="AG67" s="46"/>
      <c r="AH67" s="19"/>
      <c r="AI67" s="55">
        <f t="shared" si="61"/>
        <v>51</v>
      </c>
      <c r="AJ67" s="27">
        <f t="shared" si="62"/>
        <v>3851.9834801429329</v>
      </c>
      <c r="AK67" s="27">
        <f t="shared" si="62"/>
        <v>192.59917400714664</v>
      </c>
      <c r="AL67" s="28">
        <f t="shared" si="63"/>
        <v>25</v>
      </c>
      <c r="AM67" s="27">
        <f t="shared" si="64"/>
        <v>100000</v>
      </c>
      <c r="AN67" s="56">
        <f t="shared" si="25"/>
        <v>7.2610000000000001</v>
      </c>
      <c r="AO67" s="52">
        <f t="shared" si="65"/>
        <v>726.1</v>
      </c>
      <c r="AP67" s="28"/>
      <c r="AQ67" s="9">
        <f t="shared" si="41"/>
        <v>580.42950305368265</v>
      </c>
      <c r="AR67" s="9">
        <f t="shared" si="66"/>
        <v>0</v>
      </c>
      <c r="AS67" s="30">
        <f t="shared" si="67"/>
        <v>3.4244825314914622E-5</v>
      </c>
      <c r="AT67" s="30">
        <f t="shared" si="68"/>
        <v>1.9876706939696063E-5</v>
      </c>
      <c r="AU67" s="30">
        <f t="shared" si="69"/>
        <v>0</v>
      </c>
      <c r="AV67" s="30">
        <f t="shared" si="70"/>
        <v>1.4368118375218558E-5</v>
      </c>
      <c r="AW67" s="28"/>
      <c r="AX67" s="52">
        <f t="shared" si="71"/>
        <v>2.5598006922898681E-2</v>
      </c>
      <c r="AY67" s="52">
        <f t="shared" si="72"/>
        <v>1.0432690752246196E-2</v>
      </c>
      <c r="AZ67" s="19"/>
      <c r="BA67" s="19"/>
      <c r="BB67" s="53">
        <f t="shared" si="73"/>
        <v>1.0712146475457485E-2</v>
      </c>
      <c r="BC67" s="53">
        <f t="shared" si="74"/>
        <v>-5.3560732377287419E-4</v>
      </c>
      <c r="BD67" s="53">
        <f t="shared" si="74"/>
        <v>-6.9523574871743706E-5</v>
      </c>
      <c r="BE67" s="53">
        <f t="shared" si="75"/>
        <v>-1.9876706939696063</v>
      </c>
      <c r="BF67" s="53">
        <f t="shared" si="76"/>
        <v>-1.9775636783927935</v>
      </c>
      <c r="BG67" s="53">
        <f t="shared" si="77"/>
        <v>9.4883765754215487E-3</v>
      </c>
      <c r="BH67" s="53">
        <f t="shared" si="43"/>
        <v>2.9369519180105831E-3</v>
      </c>
      <c r="BI67" s="53">
        <f t="shared" si="78"/>
        <v>-1.9651383498993613</v>
      </c>
    </row>
    <row r="68" spans="1:61" x14ac:dyDescent="0.2">
      <c r="A68" s="34"/>
      <c r="B68" s="89"/>
      <c r="C68" s="91"/>
      <c r="D68" s="19"/>
      <c r="E68" s="55">
        <f t="shared" si="47"/>
        <v>52</v>
      </c>
      <c r="F68" s="27">
        <f t="shared" si="48"/>
        <v>3851.9834801429329</v>
      </c>
      <c r="G68" s="27">
        <f t="shared" si="45"/>
        <v>192.59917400714664</v>
      </c>
      <c r="H68" s="28">
        <f t="shared" si="44"/>
        <v>25</v>
      </c>
      <c r="I68" s="27">
        <f t="shared" si="49"/>
        <v>100000</v>
      </c>
      <c r="J68" s="56">
        <f>'SPWL Reserve'!V60</f>
        <v>7.01</v>
      </c>
      <c r="K68" s="52">
        <f t="shared" si="50"/>
        <v>701</v>
      </c>
      <c r="L68" s="28"/>
      <c r="M68" s="96">
        <f>'SPWL Reserve'!W60*1000</f>
        <v>671.18473729163918</v>
      </c>
      <c r="N68" s="9">
        <v>0</v>
      </c>
      <c r="O68" s="30">
        <f t="shared" si="35"/>
        <v>2.7809429948697485E-6</v>
      </c>
      <c r="P68" s="30">
        <f t="shared" si="51"/>
        <v>1.8665264934346765E-6</v>
      </c>
      <c r="Q68" s="30">
        <f t="shared" si="52"/>
        <v>0</v>
      </c>
      <c r="R68" s="30">
        <f t="shared" si="53"/>
        <v>9.1441650143507203E-7</v>
      </c>
      <c r="S68" s="28"/>
      <c r="T68" s="52">
        <f t="shared" si="54"/>
        <v>2.0192427085749245E-3</v>
      </c>
      <c r="U68" s="52">
        <f t="shared" si="46"/>
        <v>6.4100596750598553E-4</v>
      </c>
      <c r="V68" s="19"/>
      <c r="W68" s="19"/>
      <c r="X68" s="53">
        <f t="shared" si="55"/>
        <v>3.5223172574979939E-3</v>
      </c>
      <c r="Y68" s="53">
        <f t="shared" si="56"/>
        <v>-1.761158628748997E-4</v>
      </c>
      <c r="Z68" s="53">
        <f t="shared" si="56"/>
        <v>-2.2860412535876802E-5</v>
      </c>
      <c r="AA68" s="53">
        <f t="shared" si="57"/>
        <v>-0.18665264934346765</v>
      </c>
      <c r="AB68" s="53">
        <f t="shared" si="58"/>
        <v>-0.18332930836138042</v>
      </c>
      <c r="AC68" s="53">
        <f t="shared" si="59"/>
        <v>3.7088435963126319E-3</v>
      </c>
      <c r="AD68" s="53">
        <f t="shared" si="37"/>
        <v>4.4048221651823006E-4</v>
      </c>
      <c r="AE68" s="53">
        <f t="shared" si="60"/>
        <v>-0.17917998254854955</v>
      </c>
      <c r="AF68" s="19"/>
      <c r="AG68" s="46"/>
      <c r="AH68" s="19"/>
      <c r="AI68" s="55">
        <f t="shared" si="61"/>
        <v>52</v>
      </c>
      <c r="AJ68" s="27">
        <f t="shared" si="62"/>
        <v>3851.9834801429329</v>
      </c>
      <c r="AK68" s="27">
        <f t="shared" si="62"/>
        <v>192.59917400714664</v>
      </c>
      <c r="AL68" s="28">
        <f t="shared" si="63"/>
        <v>25</v>
      </c>
      <c r="AM68" s="27">
        <f t="shared" si="64"/>
        <v>100000</v>
      </c>
      <c r="AN68" s="56">
        <f t="shared" si="25"/>
        <v>7.01</v>
      </c>
      <c r="AO68" s="52">
        <f t="shared" si="65"/>
        <v>701</v>
      </c>
      <c r="AP68" s="28"/>
      <c r="AQ68" s="9">
        <f t="shared" si="41"/>
        <v>605.74422540570436</v>
      </c>
      <c r="AR68" s="9">
        <f t="shared" si="66"/>
        <v>0</v>
      </c>
      <c r="AS68" s="30">
        <f t="shared" si="67"/>
        <v>1.4368118375218558E-5</v>
      </c>
      <c r="AT68" s="30">
        <f t="shared" si="68"/>
        <v>8.7034047357342339E-6</v>
      </c>
      <c r="AU68" s="30">
        <f t="shared" si="69"/>
        <v>0</v>
      </c>
      <c r="AV68" s="30">
        <f t="shared" si="70"/>
        <v>5.6647136394843243E-6</v>
      </c>
      <c r="AW68" s="28"/>
      <c r="AX68" s="52">
        <f t="shared" si="71"/>
        <v>1.0432690752246196E-2</v>
      </c>
      <c r="AY68" s="52">
        <f t="shared" si="72"/>
        <v>3.9709642612785114E-3</v>
      </c>
      <c r="AZ68" s="19"/>
      <c r="BA68" s="19"/>
      <c r="BB68" s="53">
        <f t="shared" si="73"/>
        <v>3.5223172574979939E-3</v>
      </c>
      <c r="BC68" s="53">
        <f t="shared" si="74"/>
        <v>-1.761158628748997E-4</v>
      </c>
      <c r="BD68" s="53">
        <f t="shared" si="74"/>
        <v>-2.2860412535876802E-5</v>
      </c>
      <c r="BE68" s="53">
        <f t="shared" si="75"/>
        <v>-0.87034047357342337</v>
      </c>
      <c r="BF68" s="53">
        <f t="shared" si="76"/>
        <v>-0.86701713259133617</v>
      </c>
      <c r="BG68" s="53">
        <f t="shared" si="77"/>
        <v>3.7088435963126319E-3</v>
      </c>
      <c r="BH68" s="53">
        <f t="shared" si="43"/>
        <v>1.1311937720870188E-3</v>
      </c>
      <c r="BI68" s="53">
        <f t="shared" si="78"/>
        <v>-0.86217709522293651</v>
      </c>
    </row>
    <row r="69" spans="1:61" x14ac:dyDescent="0.2">
      <c r="A69" s="34"/>
      <c r="B69" s="89"/>
      <c r="C69" s="91"/>
      <c r="D69" s="19"/>
      <c r="E69" s="55">
        <f t="shared" si="47"/>
        <v>53</v>
      </c>
      <c r="F69" s="27">
        <f t="shared" si="48"/>
        <v>3851.9834801429329</v>
      </c>
      <c r="G69" s="27">
        <f t="shared" si="45"/>
        <v>192.59917400714664</v>
      </c>
      <c r="H69" s="28">
        <f t="shared" si="44"/>
        <v>25</v>
      </c>
      <c r="I69" s="27">
        <f t="shared" si="49"/>
        <v>100000</v>
      </c>
      <c r="J69" s="56">
        <f>'SPWL Reserve'!V61</f>
        <v>6.72</v>
      </c>
      <c r="K69" s="52">
        <f t="shared" si="50"/>
        <v>672</v>
      </c>
      <c r="L69" s="28"/>
      <c r="M69" s="96">
        <f>'SPWL Reserve'!W61*1000</f>
        <v>699.55870349074962</v>
      </c>
      <c r="N69" s="9">
        <v>0</v>
      </c>
      <c r="O69" s="30">
        <f t="shared" si="35"/>
        <v>9.1441650143507203E-7</v>
      </c>
      <c r="P69" s="30">
        <f t="shared" si="51"/>
        <v>6.3968802219446622E-7</v>
      </c>
      <c r="Q69" s="30">
        <f t="shared" si="52"/>
        <v>0</v>
      </c>
      <c r="R69" s="30">
        <f t="shared" si="53"/>
        <v>2.7472847924060581E-7</v>
      </c>
      <c r="S69" s="28"/>
      <c r="T69" s="52">
        <f t="shared" si="54"/>
        <v>6.4100596750598553E-4</v>
      </c>
      <c r="U69" s="52">
        <f t="shared" si="46"/>
        <v>1.8461753804968709E-4</v>
      </c>
      <c r="V69" s="19"/>
      <c r="W69" s="19"/>
      <c r="X69" s="53">
        <f t="shared" si="55"/>
        <v>1.0582495635596042E-3</v>
      </c>
      <c r="Y69" s="53">
        <f t="shared" si="56"/>
        <v>-5.2912478177980215E-5</v>
      </c>
      <c r="Z69" s="53">
        <f t="shared" si="56"/>
        <v>-6.8682119810151448E-6</v>
      </c>
      <c r="AA69" s="53">
        <f t="shared" si="57"/>
        <v>-6.3968802219446619E-2</v>
      </c>
      <c r="AB69" s="53">
        <f t="shared" si="58"/>
        <v>-6.2970333346046015E-2</v>
      </c>
      <c r="AC69" s="53">
        <f t="shared" si="59"/>
        <v>1.3349531504393253E-3</v>
      </c>
      <c r="AD69" s="53">
        <f t="shared" si="37"/>
        <v>1.3515839940501568E-4</v>
      </c>
      <c r="AE69" s="53">
        <f t="shared" si="60"/>
        <v>-6.1500221796201675E-2</v>
      </c>
      <c r="AF69" s="19"/>
      <c r="AG69" s="46"/>
      <c r="AH69" s="19"/>
      <c r="AI69" s="55">
        <f t="shared" si="61"/>
        <v>53</v>
      </c>
      <c r="AJ69" s="27">
        <f t="shared" si="62"/>
        <v>3851.9834801429329</v>
      </c>
      <c r="AK69" s="27">
        <f t="shared" si="62"/>
        <v>192.59917400714664</v>
      </c>
      <c r="AL69" s="28">
        <f t="shared" si="63"/>
        <v>25</v>
      </c>
      <c r="AM69" s="27">
        <f t="shared" si="64"/>
        <v>100000</v>
      </c>
      <c r="AN69" s="56">
        <f t="shared" si="25"/>
        <v>6.72</v>
      </c>
      <c r="AO69" s="52">
        <f t="shared" si="65"/>
        <v>672</v>
      </c>
      <c r="AP69" s="28"/>
      <c r="AQ69" s="9">
        <f t="shared" si="41"/>
        <v>631.35172990040155</v>
      </c>
      <c r="AR69" s="9">
        <f t="shared" si="66"/>
        <v>0</v>
      </c>
      <c r="AS69" s="30">
        <f t="shared" si="67"/>
        <v>5.6647136394843243E-6</v>
      </c>
      <c r="AT69" s="30">
        <f t="shared" si="68"/>
        <v>3.5764267556788278E-6</v>
      </c>
      <c r="AU69" s="30">
        <f t="shared" si="69"/>
        <v>0</v>
      </c>
      <c r="AV69" s="30">
        <f t="shared" si="70"/>
        <v>2.0882868838054965E-6</v>
      </c>
      <c r="AW69" s="28"/>
      <c r="AX69" s="52">
        <f t="shared" si="71"/>
        <v>3.9709642612785114E-3</v>
      </c>
      <c r="AY69" s="52">
        <f t="shared" si="72"/>
        <v>1.4033287859172936E-3</v>
      </c>
      <c r="AZ69" s="19"/>
      <c r="BA69" s="19"/>
      <c r="BB69" s="53">
        <f t="shared" si="73"/>
        <v>1.0582495635596042E-3</v>
      </c>
      <c r="BC69" s="53">
        <f t="shared" si="74"/>
        <v>-5.2912478177980215E-5</v>
      </c>
      <c r="BD69" s="53">
        <f t="shared" si="74"/>
        <v>-6.8682119810151448E-6</v>
      </c>
      <c r="BE69" s="53">
        <f t="shared" si="75"/>
        <v>-0.35764267556788276</v>
      </c>
      <c r="BF69" s="53">
        <f t="shared" si="76"/>
        <v>-0.35664420669448216</v>
      </c>
      <c r="BG69" s="53">
        <f t="shared" si="77"/>
        <v>1.3349531504393253E-3</v>
      </c>
      <c r="BH69" s="53">
        <f t="shared" si="43"/>
        <v>4.0853510074459758E-4</v>
      </c>
      <c r="BI69" s="53">
        <f t="shared" si="78"/>
        <v>-0.35490071844329824</v>
      </c>
    </row>
    <row r="70" spans="1:61" x14ac:dyDescent="0.2">
      <c r="A70" s="34"/>
      <c r="B70" s="89"/>
      <c r="C70" s="91"/>
      <c r="D70" s="19"/>
      <c r="E70" s="55">
        <f t="shared" si="47"/>
        <v>54</v>
      </c>
      <c r="F70" s="27">
        <f t="shared" si="48"/>
        <v>3851.9834801429329</v>
      </c>
      <c r="G70" s="27">
        <f t="shared" si="45"/>
        <v>192.59917400714664</v>
      </c>
      <c r="H70" s="28">
        <f t="shared" si="44"/>
        <v>25</v>
      </c>
      <c r="I70" s="27">
        <f t="shared" si="49"/>
        <v>100000</v>
      </c>
      <c r="J70" s="56">
        <f>'SPWL Reserve'!V62</f>
        <v>6.39</v>
      </c>
      <c r="K70" s="52">
        <f t="shared" si="50"/>
        <v>639</v>
      </c>
      <c r="L70" s="28"/>
      <c r="M70" s="96">
        <f>'SPWL Reserve'!W62*1000</f>
        <v>728.23868626754756</v>
      </c>
      <c r="N70" s="9">
        <v>0</v>
      </c>
      <c r="O70" s="30">
        <f t="shared" si="35"/>
        <v>2.7472847924060581E-7</v>
      </c>
      <c r="P70" s="30">
        <f t="shared" si="51"/>
        <v>2.0006790680245997E-7</v>
      </c>
      <c r="Q70" s="30">
        <f t="shared" si="52"/>
        <v>0</v>
      </c>
      <c r="R70" s="30">
        <f t="shared" si="53"/>
        <v>7.4660572438145836E-8</v>
      </c>
      <c r="S70" s="28"/>
      <c r="T70" s="52">
        <f t="shared" si="54"/>
        <v>1.8461753804968709E-4</v>
      </c>
      <c r="U70" s="52">
        <f t="shared" si="46"/>
        <v>4.7708105787975186E-5</v>
      </c>
      <c r="V70" s="19"/>
      <c r="W70" s="19"/>
      <c r="X70" s="53">
        <f t="shared" si="55"/>
        <v>2.8759129164975254E-4</v>
      </c>
      <c r="Y70" s="53">
        <f t="shared" si="56"/>
        <v>-1.4379564582487626E-5</v>
      </c>
      <c r="Z70" s="53">
        <f t="shared" si="56"/>
        <v>-1.8665143109536459E-6</v>
      </c>
      <c r="AA70" s="53">
        <f t="shared" si="57"/>
        <v>-2.0006790680245998E-2</v>
      </c>
      <c r="AB70" s="53">
        <f t="shared" si="58"/>
        <v>-1.9735445467489687E-2</v>
      </c>
      <c r="AC70" s="53">
        <f t="shared" si="59"/>
        <v>4.389363907296212E-4</v>
      </c>
      <c r="AD70" s="53">
        <f t="shared" si="37"/>
        <v>3.7586012566122278E-5</v>
      </c>
      <c r="AE70" s="53">
        <f t="shared" si="60"/>
        <v>-1.9258923064193946E-2</v>
      </c>
      <c r="AF70" s="19"/>
      <c r="AG70" s="46"/>
      <c r="AH70" s="19"/>
      <c r="AI70" s="55">
        <f t="shared" si="61"/>
        <v>54</v>
      </c>
      <c r="AJ70" s="27">
        <f t="shared" si="62"/>
        <v>3851.9834801429329</v>
      </c>
      <c r="AK70" s="27">
        <f t="shared" si="62"/>
        <v>192.59917400714664</v>
      </c>
      <c r="AL70" s="28">
        <f t="shared" si="63"/>
        <v>25</v>
      </c>
      <c r="AM70" s="27">
        <f t="shared" si="64"/>
        <v>100000</v>
      </c>
      <c r="AN70" s="56">
        <f t="shared" si="25"/>
        <v>6.39</v>
      </c>
      <c r="AO70" s="52">
        <f t="shared" si="65"/>
        <v>639</v>
      </c>
      <c r="AP70" s="28"/>
      <c r="AQ70" s="9">
        <f t="shared" si="41"/>
        <v>657.23541435646166</v>
      </c>
      <c r="AR70" s="9">
        <f t="shared" si="66"/>
        <v>0</v>
      </c>
      <c r="AS70" s="30">
        <f t="shared" si="67"/>
        <v>2.0882868838054965E-6</v>
      </c>
      <c r="AT70" s="30">
        <f t="shared" si="68"/>
        <v>1.3724960953730696E-6</v>
      </c>
      <c r="AU70" s="30">
        <f t="shared" si="69"/>
        <v>0</v>
      </c>
      <c r="AV70" s="30">
        <f t="shared" si="70"/>
        <v>7.1579078843242687E-7</v>
      </c>
      <c r="AW70" s="28"/>
      <c r="AX70" s="52">
        <f t="shared" si="71"/>
        <v>1.4033287859172936E-3</v>
      </c>
      <c r="AY70" s="52">
        <f t="shared" si="72"/>
        <v>4.5739031380832076E-4</v>
      </c>
      <c r="AZ70" s="19"/>
      <c r="BA70" s="19"/>
      <c r="BB70" s="53">
        <f t="shared" si="73"/>
        <v>2.8759129164975254E-4</v>
      </c>
      <c r="BC70" s="53">
        <f t="shared" si="74"/>
        <v>-1.4379564582487626E-5</v>
      </c>
      <c r="BD70" s="53">
        <f t="shared" si="74"/>
        <v>-1.8665143109536459E-6</v>
      </c>
      <c r="BE70" s="53">
        <f t="shared" si="75"/>
        <v>-0.13724960953730697</v>
      </c>
      <c r="BF70" s="53">
        <f t="shared" si="76"/>
        <v>-0.13697826432455065</v>
      </c>
      <c r="BG70" s="53">
        <f t="shared" si="77"/>
        <v>4.389363907296212E-4</v>
      </c>
      <c r="BH70" s="53">
        <f t="shared" si="43"/>
        <v>1.3763749412688532E-4</v>
      </c>
      <c r="BI70" s="53">
        <f t="shared" si="78"/>
        <v>-0.13640169043969416</v>
      </c>
    </row>
    <row r="71" spans="1:61" x14ac:dyDescent="0.2">
      <c r="A71" s="34"/>
      <c r="B71" s="89"/>
      <c r="C71" s="91"/>
      <c r="D71" s="19"/>
      <c r="E71" s="55">
        <f t="shared" si="47"/>
        <v>55</v>
      </c>
      <c r="F71" s="27">
        <f t="shared" si="48"/>
        <v>3851.9834801429329</v>
      </c>
      <c r="G71" s="27">
        <f t="shared" si="45"/>
        <v>192.59917400714664</v>
      </c>
      <c r="H71" s="28">
        <f t="shared" si="44"/>
        <v>25</v>
      </c>
      <c r="I71" s="27">
        <f t="shared" si="49"/>
        <v>100000</v>
      </c>
      <c r="J71" s="56">
        <f>'SPWL Reserve'!V63</f>
        <v>6.0179999999999998</v>
      </c>
      <c r="K71" s="52">
        <f t="shared" si="50"/>
        <v>601.79999999999995</v>
      </c>
      <c r="L71" s="28"/>
      <c r="M71" s="96">
        <f>'SPWL Reserve'!W63*1000</f>
        <v>757.22119537545109</v>
      </c>
      <c r="N71" s="9">
        <v>0</v>
      </c>
      <c r="O71" s="30">
        <f t="shared" si="35"/>
        <v>7.4660572438145836E-8</v>
      </c>
      <c r="P71" s="30">
        <f t="shared" si="51"/>
        <v>5.6534567909028249E-8</v>
      </c>
      <c r="Q71" s="30">
        <f t="shared" si="52"/>
        <v>0</v>
      </c>
      <c r="R71" s="30">
        <f t="shared" si="53"/>
        <v>1.8126004529117587E-8</v>
      </c>
      <c r="S71" s="28"/>
      <c r="T71" s="52">
        <f t="shared" si="54"/>
        <v>4.7708105787975186E-5</v>
      </c>
      <c r="U71" s="52">
        <f t="shared" si="46"/>
        <v>1.0908229525622963E-5</v>
      </c>
      <c r="V71" s="19"/>
      <c r="W71" s="19"/>
      <c r="X71" s="53">
        <f t="shared" si="55"/>
        <v>6.9821070007156926E-5</v>
      </c>
      <c r="Y71" s="53">
        <f t="shared" si="56"/>
        <v>-3.4910535003578462E-6</v>
      </c>
      <c r="Z71" s="53">
        <f t="shared" si="56"/>
        <v>-4.5315011322793968E-7</v>
      </c>
      <c r="AA71" s="53">
        <f t="shared" si="57"/>
        <v>-5.6534567909028253E-3</v>
      </c>
      <c r="AB71" s="53">
        <f t="shared" si="58"/>
        <v>-5.5875799245092544E-3</v>
      </c>
      <c r="AC71" s="53">
        <f t="shared" si="59"/>
        <v>1.3062076574147093E-4</v>
      </c>
      <c r="AD71" s="53">
        <f t="shared" si="37"/>
        <v>9.3620889361309405E-6</v>
      </c>
      <c r="AE71" s="53">
        <f t="shared" si="60"/>
        <v>-5.4475970698316528E-3</v>
      </c>
      <c r="AF71" s="19"/>
      <c r="AG71" s="46"/>
      <c r="AH71" s="19"/>
      <c r="AI71" s="55">
        <f t="shared" si="61"/>
        <v>55</v>
      </c>
      <c r="AJ71" s="27">
        <f t="shared" si="62"/>
        <v>3851.9834801429329</v>
      </c>
      <c r="AK71" s="27">
        <f t="shared" si="62"/>
        <v>192.59917400714664</v>
      </c>
      <c r="AL71" s="28">
        <f t="shared" si="63"/>
        <v>25</v>
      </c>
      <c r="AM71" s="27">
        <f t="shared" si="64"/>
        <v>100000</v>
      </c>
      <c r="AN71" s="56">
        <f t="shared" si="25"/>
        <v>6.0179999999999998</v>
      </c>
      <c r="AO71" s="52">
        <f t="shared" si="65"/>
        <v>601.79999999999995</v>
      </c>
      <c r="AP71" s="28"/>
      <c r="AQ71" s="9">
        <f t="shared" si="41"/>
        <v>683.39212882634456</v>
      </c>
      <c r="AR71" s="9">
        <f t="shared" si="66"/>
        <v>0</v>
      </c>
      <c r="AS71" s="30">
        <f t="shared" si="67"/>
        <v>7.1579078843242687E-7</v>
      </c>
      <c r="AT71" s="30">
        <f t="shared" si="68"/>
        <v>4.891657907011238E-7</v>
      </c>
      <c r="AU71" s="30">
        <f t="shared" si="69"/>
        <v>0</v>
      </c>
      <c r="AV71" s="30">
        <f t="shared" si="70"/>
        <v>2.2662499773130307E-7</v>
      </c>
      <c r="AW71" s="28"/>
      <c r="AX71" s="52">
        <f t="shared" si="71"/>
        <v>4.5739031380832076E-4</v>
      </c>
      <c r="AY71" s="52">
        <f t="shared" si="72"/>
        <v>1.3638292363469818E-4</v>
      </c>
      <c r="AZ71" s="19"/>
      <c r="BA71" s="19"/>
      <c r="BB71" s="53">
        <f t="shared" si="73"/>
        <v>6.9821070007156926E-5</v>
      </c>
      <c r="BC71" s="53">
        <f t="shared" si="74"/>
        <v>-3.4910535003578462E-6</v>
      </c>
      <c r="BD71" s="53">
        <f t="shared" si="74"/>
        <v>-4.5315011322793968E-7</v>
      </c>
      <c r="BE71" s="53">
        <f t="shared" si="75"/>
        <v>-4.8916579070112383E-2</v>
      </c>
      <c r="BF71" s="53">
        <f t="shared" si="76"/>
        <v>-4.8850702203718809E-2</v>
      </c>
      <c r="BG71" s="53">
        <f t="shared" si="77"/>
        <v>1.3062076574147093E-4</v>
      </c>
      <c r="BH71" s="53">
        <f t="shared" si="43"/>
        <v>4.2995414265030439E-5</v>
      </c>
      <c r="BI71" s="53">
        <f t="shared" si="78"/>
        <v>-4.8677086023712311E-2</v>
      </c>
    </row>
    <row r="72" spans="1:61" x14ac:dyDescent="0.2">
      <c r="A72" s="34"/>
      <c r="B72" s="89"/>
      <c r="C72" s="91"/>
      <c r="D72" s="19"/>
      <c r="E72" s="55">
        <f t="shared" si="47"/>
        <v>56</v>
      </c>
      <c r="F72" s="27">
        <f t="shared" si="48"/>
        <v>3851.9834801429329</v>
      </c>
      <c r="G72" s="27">
        <f t="shared" si="45"/>
        <v>192.59917400714664</v>
      </c>
      <c r="H72" s="28">
        <f t="shared" si="44"/>
        <v>25</v>
      </c>
      <c r="I72" s="27">
        <f t="shared" si="49"/>
        <v>100000</v>
      </c>
      <c r="J72" s="56">
        <f>'SPWL Reserve'!V64</f>
        <v>5.593</v>
      </c>
      <c r="K72" s="52">
        <f t="shared" si="50"/>
        <v>559.29999999999995</v>
      </c>
      <c r="L72" s="28"/>
      <c r="M72" s="96">
        <f>'SPWL Reserve'!W64*1000</f>
        <v>794.78197935153764</v>
      </c>
      <c r="N72" s="9">
        <v>0</v>
      </c>
      <c r="O72" s="30">
        <f t="shared" si="35"/>
        <v>1.8126004529117587E-8</v>
      </c>
      <c r="P72" s="30">
        <f t="shared" si="51"/>
        <v>1.4406221757387013E-8</v>
      </c>
      <c r="Q72" s="30">
        <f t="shared" si="52"/>
        <v>0</v>
      </c>
      <c r="R72" s="30">
        <f t="shared" si="53"/>
        <v>3.7197827717305746E-9</v>
      </c>
      <c r="S72" s="28"/>
      <c r="T72" s="52">
        <f t="shared" si="54"/>
        <v>1.0908229525622963E-5</v>
      </c>
      <c r="U72" s="52">
        <f t="shared" si="46"/>
        <v>2.0804745042289103E-6</v>
      </c>
      <c r="V72" s="19"/>
      <c r="W72" s="19"/>
      <c r="X72" s="53">
        <f t="shared" si="55"/>
        <v>1.4328541786426463E-5</v>
      </c>
      <c r="Y72" s="53">
        <f t="shared" si="56"/>
        <v>-7.1642708932132316E-7</v>
      </c>
      <c r="Z72" s="53">
        <f t="shared" si="56"/>
        <v>-9.2994569293264371E-8</v>
      </c>
      <c r="AA72" s="53">
        <f t="shared" si="57"/>
        <v>-1.4406221757387013E-3</v>
      </c>
      <c r="AB72" s="53">
        <f t="shared" si="58"/>
        <v>-1.4271030556108895E-3</v>
      </c>
      <c r="AC72" s="53">
        <f t="shared" si="59"/>
        <v>3.4792858160140702E-5</v>
      </c>
      <c r="AD72" s="53">
        <f t="shared" si="37"/>
        <v>2.0130254579634068E-6</v>
      </c>
      <c r="AE72" s="53">
        <f t="shared" si="60"/>
        <v>-1.3902971719927854E-3</v>
      </c>
      <c r="AF72" s="19"/>
      <c r="AG72" s="46"/>
      <c r="AH72" s="19"/>
      <c r="AI72" s="55">
        <f t="shared" si="61"/>
        <v>56</v>
      </c>
      <c r="AJ72" s="27">
        <f t="shared" si="62"/>
        <v>3851.9834801429329</v>
      </c>
      <c r="AK72" s="27">
        <f t="shared" si="62"/>
        <v>192.59917400714664</v>
      </c>
      <c r="AL72" s="28">
        <f t="shared" si="63"/>
        <v>25</v>
      </c>
      <c r="AM72" s="27">
        <f t="shared" si="64"/>
        <v>100000</v>
      </c>
      <c r="AN72" s="56">
        <f t="shared" si="25"/>
        <v>5.593</v>
      </c>
      <c r="AO72" s="52">
        <f t="shared" si="65"/>
        <v>559.29999999999995</v>
      </c>
      <c r="AP72" s="28"/>
      <c r="AQ72" s="9">
        <f t="shared" si="41"/>
        <v>717.29073636476267</v>
      </c>
      <c r="AR72" s="9">
        <f t="shared" si="66"/>
        <v>0</v>
      </c>
      <c r="AS72" s="30">
        <f t="shared" si="67"/>
        <v>2.2662499773130307E-7</v>
      </c>
      <c r="AT72" s="30">
        <f t="shared" si="68"/>
        <v>1.6255601150134904E-7</v>
      </c>
      <c r="AU72" s="30">
        <f t="shared" si="69"/>
        <v>0</v>
      </c>
      <c r="AV72" s="30">
        <f t="shared" si="70"/>
        <v>6.4068986229954032E-8</v>
      </c>
      <c r="AW72" s="28"/>
      <c r="AX72" s="52">
        <f t="shared" si="71"/>
        <v>1.3638292363469818E-4</v>
      </c>
      <c r="AY72" s="52">
        <f t="shared" si="72"/>
        <v>3.5833783998413289E-5</v>
      </c>
      <c r="AZ72" s="19"/>
      <c r="BA72" s="19"/>
      <c r="BB72" s="53">
        <f t="shared" si="73"/>
        <v>1.4328541786426463E-5</v>
      </c>
      <c r="BC72" s="53">
        <f t="shared" si="74"/>
        <v>-7.1642708932132316E-7</v>
      </c>
      <c r="BD72" s="53">
        <f t="shared" si="74"/>
        <v>-9.2994569293264371E-8</v>
      </c>
      <c r="BE72" s="53">
        <f t="shared" si="75"/>
        <v>-1.6255601150134903E-2</v>
      </c>
      <c r="BF72" s="53">
        <f t="shared" si="76"/>
        <v>-1.6242082030007092E-2</v>
      </c>
      <c r="BG72" s="53">
        <f t="shared" si="77"/>
        <v>3.4792858160140702E-5</v>
      </c>
      <c r="BH72" s="53">
        <f t="shared" si="43"/>
        <v>1.2314012722963448E-5</v>
      </c>
      <c r="BI72" s="53">
        <f t="shared" si="78"/>
        <v>-1.6194975159123985E-2</v>
      </c>
    </row>
    <row r="73" spans="1:61" x14ac:dyDescent="0.2">
      <c r="A73" s="34"/>
      <c r="B73" s="89"/>
      <c r="C73" s="91"/>
      <c r="D73" s="19"/>
      <c r="E73" s="55">
        <f t="shared" si="47"/>
        <v>57</v>
      </c>
      <c r="F73" s="27">
        <f t="shared" si="48"/>
        <v>3851.9834801429329</v>
      </c>
      <c r="G73" s="27">
        <f t="shared" si="45"/>
        <v>192.59917400714664</v>
      </c>
      <c r="H73" s="28">
        <f t="shared" si="44"/>
        <v>25</v>
      </c>
      <c r="I73" s="27">
        <f t="shared" si="49"/>
        <v>100000</v>
      </c>
      <c r="J73" s="56">
        <f>'SPWL Reserve'!V65</f>
        <v>5.1360000000000001</v>
      </c>
      <c r="K73" s="52">
        <f t="shared" si="50"/>
        <v>513.6</v>
      </c>
      <c r="L73" s="28"/>
      <c r="M73" s="96">
        <f>'SPWL Reserve'!W65*1000</f>
        <v>810.3800749027024</v>
      </c>
      <c r="N73" s="9">
        <v>0</v>
      </c>
      <c r="O73" s="30">
        <f t="shared" si="35"/>
        <v>3.7197827717305746E-9</v>
      </c>
      <c r="P73" s="30">
        <f t="shared" si="51"/>
        <v>3.0144378411768047E-9</v>
      </c>
      <c r="Q73" s="30">
        <f t="shared" si="52"/>
        <v>0</v>
      </c>
      <c r="R73" s="30">
        <f t="shared" si="53"/>
        <v>7.0534493055376992E-10</v>
      </c>
      <c r="S73" s="28"/>
      <c r="T73" s="52">
        <f t="shared" si="54"/>
        <v>2.0804745042289103E-6</v>
      </c>
      <c r="U73" s="52">
        <f t="shared" si="46"/>
        <v>3.6226515633241626E-7</v>
      </c>
      <c r="V73" s="19"/>
      <c r="W73" s="19"/>
      <c r="X73" s="53">
        <f t="shared" si="55"/>
        <v>2.7169770202956861E-6</v>
      </c>
      <c r="Y73" s="53">
        <f t="shared" si="56"/>
        <v>-1.358488510147843E-7</v>
      </c>
      <c r="Z73" s="53">
        <f t="shared" si="56"/>
        <v>-1.7633623263844248E-8</v>
      </c>
      <c r="AA73" s="53">
        <f t="shared" si="57"/>
        <v>-3.0144378411768049E-4</v>
      </c>
      <c r="AB73" s="53">
        <f t="shared" si="58"/>
        <v>-2.9888028957166343E-4</v>
      </c>
      <c r="AC73" s="53">
        <f t="shared" si="59"/>
        <v>8.2273939015746432E-6</v>
      </c>
      <c r="AD73" s="53">
        <f t="shared" si="37"/>
        <v>3.8269955639478732E-7</v>
      </c>
      <c r="AE73" s="53">
        <f t="shared" si="60"/>
        <v>-2.9027019611369399E-4</v>
      </c>
      <c r="AF73" s="19"/>
      <c r="AG73" s="46"/>
      <c r="AH73" s="19"/>
      <c r="AI73" s="55">
        <f t="shared" si="61"/>
        <v>57</v>
      </c>
      <c r="AJ73" s="27">
        <f t="shared" si="62"/>
        <v>3851.9834801429329</v>
      </c>
      <c r="AK73" s="27">
        <f t="shared" si="62"/>
        <v>192.59917400714664</v>
      </c>
      <c r="AL73" s="28">
        <f t="shared" si="63"/>
        <v>25</v>
      </c>
      <c r="AM73" s="27">
        <f t="shared" si="64"/>
        <v>100000</v>
      </c>
      <c r="AN73" s="56">
        <f t="shared" si="25"/>
        <v>5.1360000000000001</v>
      </c>
      <c r="AO73" s="52">
        <f t="shared" si="65"/>
        <v>513.6</v>
      </c>
      <c r="AP73" s="28"/>
      <c r="AQ73" s="9">
        <f t="shared" si="41"/>
        <v>731.36801759968887</v>
      </c>
      <c r="AR73" s="9">
        <f t="shared" si="66"/>
        <v>0</v>
      </c>
      <c r="AS73" s="30">
        <f t="shared" si="67"/>
        <v>6.4068986229954032E-8</v>
      </c>
      <c r="AT73" s="30">
        <f t="shared" si="68"/>
        <v>4.6858007448623246E-8</v>
      </c>
      <c r="AU73" s="30">
        <f t="shared" si="69"/>
        <v>0</v>
      </c>
      <c r="AV73" s="30">
        <f t="shared" si="70"/>
        <v>1.7210978781330786E-8</v>
      </c>
      <c r="AW73" s="28"/>
      <c r="AX73" s="52">
        <f t="shared" si="71"/>
        <v>3.5833783998413289E-5</v>
      </c>
      <c r="AY73" s="52">
        <f t="shared" si="72"/>
        <v>8.8395587020914926E-6</v>
      </c>
      <c r="AZ73" s="19"/>
      <c r="BA73" s="19"/>
      <c r="BB73" s="53">
        <f t="shared" si="73"/>
        <v>2.7169770202956861E-6</v>
      </c>
      <c r="BC73" s="53">
        <f t="shared" si="74"/>
        <v>-1.358488510147843E-7</v>
      </c>
      <c r="BD73" s="53">
        <f t="shared" si="74"/>
        <v>-1.7633623263844248E-8</v>
      </c>
      <c r="BE73" s="53">
        <f t="shared" si="75"/>
        <v>-4.685800744862325E-3</v>
      </c>
      <c r="BF73" s="53">
        <f t="shared" si="76"/>
        <v>-4.6832372503163083E-3</v>
      </c>
      <c r="BG73" s="53">
        <f t="shared" si="77"/>
        <v>8.2273939015746432E-6</v>
      </c>
      <c r="BH73" s="53">
        <f t="shared" si="43"/>
        <v>3.1537157658381758E-6</v>
      </c>
      <c r="BI73" s="53">
        <f t="shared" si="78"/>
        <v>-4.6718561406488956E-3</v>
      </c>
    </row>
    <row r="74" spans="1:61" x14ac:dyDescent="0.2">
      <c r="A74" s="34"/>
      <c r="B74" s="89"/>
      <c r="C74" s="91"/>
      <c r="D74" s="19"/>
      <c r="E74" s="55">
        <f t="shared" si="47"/>
        <v>58</v>
      </c>
      <c r="F74" s="27">
        <f t="shared" si="48"/>
        <v>3851.9834801429329</v>
      </c>
      <c r="G74" s="27">
        <f t="shared" si="45"/>
        <v>192.59917400714664</v>
      </c>
      <c r="H74" s="28">
        <f t="shared" si="44"/>
        <v>25</v>
      </c>
      <c r="I74" s="27">
        <f t="shared" si="49"/>
        <v>100000</v>
      </c>
      <c r="J74" s="56">
        <f>'SPWL Reserve'!V66</f>
        <v>4.6440000000000001</v>
      </c>
      <c r="K74" s="52">
        <f t="shared" si="50"/>
        <v>464.4</v>
      </c>
      <c r="L74" s="28"/>
      <c r="M74" s="96">
        <f>'SPWL Reserve'!W66*1000</f>
        <v>826.14722293270654</v>
      </c>
      <c r="N74" s="9">
        <v>0</v>
      </c>
      <c r="O74" s="30">
        <f t="shared" si="35"/>
        <v>7.0534493055376992E-10</v>
      </c>
      <c r="P74" s="30">
        <f t="shared" si="51"/>
        <v>5.8271875558665982E-10</v>
      </c>
      <c r="Q74" s="30">
        <f t="shared" si="52"/>
        <v>0</v>
      </c>
      <c r="R74" s="30">
        <f t="shared" si="53"/>
        <v>1.226261749671101E-10</v>
      </c>
      <c r="S74" s="28"/>
      <c r="T74" s="52">
        <f t="shared" si="54"/>
        <v>3.6226515633241626E-7</v>
      </c>
      <c r="U74" s="52">
        <f t="shared" si="46"/>
        <v>5.694759565472593E-8</v>
      </c>
      <c r="V74" s="19"/>
      <c r="W74" s="19"/>
      <c r="X74" s="53">
        <f t="shared" si="55"/>
        <v>4.7235400020642497E-7</v>
      </c>
      <c r="Y74" s="53">
        <f t="shared" si="56"/>
        <v>-2.3617700010321249E-8</v>
      </c>
      <c r="Z74" s="53">
        <f t="shared" si="56"/>
        <v>-3.0656543741777525E-9</v>
      </c>
      <c r="AA74" s="53">
        <f t="shared" si="57"/>
        <v>-5.827187555866598E-5</v>
      </c>
      <c r="AB74" s="53">
        <f t="shared" si="58"/>
        <v>-5.7826204912844056E-5</v>
      </c>
      <c r="AC74" s="53">
        <f t="shared" si="59"/>
        <v>1.5829182458116527E-6</v>
      </c>
      <c r="AD74" s="53">
        <f t="shared" si="37"/>
        <v>6.658008401546316E-8</v>
      </c>
      <c r="AE74" s="53">
        <f t="shared" si="60"/>
        <v>-5.6176706583016935E-5</v>
      </c>
      <c r="AF74" s="19"/>
      <c r="AG74" s="46"/>
      <c r="AH74" s="19"/>
      <c r="AI74" s="55">
        <f t="shared" si="61"/>
        <v>58</v>
      </c>
      <c r="AJ74" s="27">
        <f t="shared" si="62"/>
        <v>3851.9834801429329</v>
      </c>
      <c r="AK74" s="27">
        <f t="shared" si="62"/>
        <v>192.59917400714664</v>
      </c>
      <c r="AL74" s="28">
        <f t="shared" si="63"/>
        <v>25</v>
      </c>
      <c r="AM74" s="27">
        <f t="shared" si="64"/>
        <v>100000</v>
      </c>
      <c r="AN74" s="56">
        <f t="shared" si="25"/>
        <v>4.6440000000000001</v>
      </c>
      <c r="AO74" s="52">
        <f t="shared" si="65"/>
        <v>464.4</v>
      </c>
      <c r="AP74" s="28"/>
      <c r="AQ74" s="9">
        <f t="shared" si="41"/>
        <v>745.59786869676759</v>
      </c>
      <c r="AR74" s="9">
        <f t="shared" si="66"/>
        <v>0</v>
      </c>
      <c r="AS74" s="30">
        <f t="shared" si="67"/>
        <v>1.7210978781330786E-8</v>
      </c>
      <c r="AT74" s="30">
        <f t="shared" si="68"/>
        <v>1.2832469097545525E-8</v>
      </c>
      <c r="AU74" s="30">
        <f t="shared" si="69"/>
        <v>0</v>
      </c>
      <c r="AV74" s="30">
        <f t="shared" si="70"/>
        <v>4.3785096837852614E-9</v>
      </c>
      <c r="AW74" s="28"/>
      <c r="AX74" s="52">
        <f t="shared" si="71"/>
        <v>8.8395587020914926E-6</v>
      </c>
      <c r="AY74" s="52">
        <f t="shared" si="72"/>
        <v>2.0333798971498754E-6</v>
      </c>
      <c r="AZ74" s="19"/>
      <c r="BA74" s="19"/>
      <c r="BB74" s="53">
        <f t="shared" si="73"/>
        <v>4.7235400020642497E-7</v>
      </c>
      <c r="BC74" s="53">
        <f t="shared" si="74"/>
        <v>-2.3617700010321249E-8</v>
      </c>
      <c r="BD74" s="53">
        <f t="shared" si="74"/>
        <v>-3.0656543741777525E-9</v>
      </c>
      <c r="BE74" s="53">
        <f t="shared" si="75"/>
        <v>-1.2832469097545525E-3</v>
      </c>
      <c r="BF74" s="53">
        <f t="shared" si="76"/>
        <v>-1.2828012391087307E-3</v>
      </c>
      <c r="BG74" s="53">
        <f t="shared" si="77"/>
        <v>1.5829182458116527E-6</v>
      </c>
      <c r="BH74" s="53">
        <f t="shared" si="43"/>
        <v>7.625331084605363E-7</v>
      </c>
      <c r="BI74" s="53">
        <f t="shared" si="78"/>
        <v>-1.2804557877544587E-3</v>
      </c>
    </row>
    <row r="75" spans="1:61" x14ac:dyDescent="0.2">
      <c r="A75" s="34"/>
      <c r="B75" s="89"/>
      <c r="C75" s="91"/>
      <c r="D75" s="19"/>
      <c r="E75" s="55">
        <f t="shared" si="47"/>
        <v>59</v>
      </c>
      <c r="F75" s="27">
        <f t="shared" si="48"/>
        <v>3851.9834801429329</v>
      </c>
      <c r="G75" s="27">
        <f t="shared" si="45"/>
        <v>192.59917400714664</v>
      </c>
      <c r="H75" s="28">
        <f t="shared" si="44"/>
        <v>25</v>
      </c>
      <c r="I75" s="27">
        <f t="shared" si="49"/>
        <v>100000</v>
      </c>
      <c r="J75" s="56">
        <f>'SPWL Reserve'!V67</f>
        <v>4.1159999999999997</v>
      </c>
      <c r="K75" s="52">
        <f t="shared" si="50"/>
        <v>411.59999999999997</v>
      </c>
      <c r="L75" s="28"/>
      <c r="M75" s="96">
        <f>'SPWL Reserve'!W67*1000</f>
        <v>842.18445684985284</v>
      </c>
      <c r="N75" s="9">
        <v>0</v>
      </c>
      <c r="O75" s="30">
        <f t="shared" si="35"/>
        <v>1.226261749671101E-10</v>
      </c>
      <c r="P75" s="30">
        <f t="shared" si="51"/>
        <v>1.0327385856025063E-10</v>
      </c>
      <c r="Q75" s="30">
        <f t="shared" si="52"/>
        <v>0</v>
      </c>
      <c r="R75" s="30">
        <f t="shared" si="53"/>
        <v>1.9352316406859469E-11</v>
      </c>
      <c r="S75" s="28"/>
      <c r="T75" s="52">
        <f t="shared" si="54"/>
        <v>5.694759565472593E-8</v>
      </c>
      <c r="U75" s="52">
        <f t="shared" si="46"/>
        <v>7.965413433063357E-9</v>
      </c>
      <c r="V75" s="19"/>
      <c r="W75" s="19"/>
      <c r="X75" s="53">
        <f t="shared" si="55"/>
        <v>7.4544803101721719E-8</v>
      </c>
      <c r="Y75" s="53">
        <f t="shared" si="56"/>
        <v>-3.7272401550860859E-9</v>
      </c>
      <c r="Z75" s="53">
        <f t="shared" si="56"/>
        <v>-4.8380791017148674E-10</v>
      </c>
      <c r="AA75" s="53">
        <f t="shared" si="57"/>
        <v>-1.0327385856025064E-5</v>
      </c>
      <c r="AB75" s="53">
        <f t="shared" si="58"/>
        <v>-1.02570521009886E-5</v>
      </c>
      <c r="AC75" s="53">
        <f t="shared" si="59"/>
        <v>2.7708925213270829E-7</v>
      </c>
      <c r="AD75" s="53">
        <f t="shared" si="37"/>
        <v>1.0489025544220441E-8</v>
      </c>
      <c r="AE75" s="53">
        <f t="shared" si="60"/>
        <v>-9.9694738233116705E-6</v>
      </c>
      <c r="AF75" s="19"/>
      <c r="AG75" s="46"/>
      <c r="AH75" s="19"/>
      <c r="AI75" s="55">
        <f t="shared" si="61"/>
        <v>59</v>
      </c>
      <c r="AJ75" s="27">
        <f t="shared" si="62"/>
        <v>3851.9834801429329</v>
      </c>
      <c r="AK75" s="27">
        <f t="shared" si="62"/>
        <v>192.59917400714664</v>
      </c>
      <c r="AL75" s="28">
        <f t="shared" si="63"/>
        <v>25</v>
      </c>
      <c r="AM75" s="27">
        <f t="shared" si="64"/>
        <v>100000</v>
      </c>
      <c r="AN75" s="56">
        <f t="shared" si="25"/>
        <v>4.1159999999999997</v>
      </c>
      <c r="AO75" s="52">
        <f t="shared" si="65"/>
        <v>411.59999999999997</v>
      </c>
      <c r="AP75" s="28"/>
      <c r="AQ75" s="9">
        <f t="shared" si="41"/>
        <v>760.07147230699218</v>
      </c>
      <c r="AR75" s="9">
        <f t="shared" si="66"/>
        <v>0</v>
      </c>
      <c r="AS75" s="30">
        <f t="shared" si="67"/>
        <v>4.3785096837852614E-9</v>
      </c>
      <c r="AT75" s="30">
        <f t="shared" si="68"/>
        <v>3.3279803018650863E-9</v>
      </c>
      <c r="AU75" s="30">
        <f t="shared" si="69"/>
        <v>0</v>
      </c>
      <c r="AV75" s="30">
        <f t="shared" si="70"/>
        <v>1.0505293819201751E-9</v>
      </c>
      <c r="AW75" s="28"/>
      <c r="AX75" s="52">
        <f t="shared" si="71"/>
        <v>2.0333798971498754E-6</v>
      </c>
      <c r="AY75" s="52">
        <f t="shared" si="72"/>
        <v>4.3239789359834403E-7</v>
      </c>
      <c r="AZ75" s="19"/>
      <c r="BA75" s="19"/>
      <c r="BB75" s="53">
        <f t="shared" si="73"/>
        <v>7.4544803101721719E-8</v>
      </c>
      <c r="BC75" s="53">
        <f t="shared" si="74"/>
        <v>-3.7272401550860859E-9</v>
      </c>
      <c r="BD75" s="53">
        <f t="shared" si="74"/>
        <v>-4.8380791017148674E-10</v>
      </c>
      <c r="BE75" s="53">
        <f t="shared" si="75"/>
        <v>-3.3279803018650866E-4</v>
      </c>
      <c r="BF75" s="53">
        <f t="shared" si="76"/>
        <v>-3.3272769643147217E-4</v>
      </c>
      <c r="BG75" s="53">
        <f t="shared" si="77"/>
        <v>2.7708925213270829E-7</v>
      </c>
      <c r="BH75" s="53">
        <f t="shared" si="43"/>
        <v>1.7274647603968043E-7</v>
      </c>
      <c r="BI75" s="53">
        <f t="shared" si="78"/>
        <v>-3.3227786070329977E-4</v>
      </c>
    </row>
    <row r="76" spans="1:61" x14ac:dyDescent="0.2">
      <c r="A76" s="34"/>
      <c r="B76" s="89"/>
      <c r="C76" s="91"/>
      <c r="D76" s="19"/>
      <c r="E76" s="55">
        <f t="shared" si="47"/>
        <v>60</v>
      </c>
      <c r="F76" s="27">
        <f t="shared" si="48"/>
        <v>3851.9834801429329</v>
      </c>
      <c r="G76" s="27">
        <f t="shared" si="45"/>
        <v>192.59917400714664</v>
      </c>
      <c r="H76" s="28">
        <f t="shared" si="44"/>
        <v>25</v>
      </c>
      <c r="I76" s="27">
        <f t="shared" si="49"/>
        <v>100000</v>
      </c>
      <c r="J76" s="56">
        <f>'SPWL Reserve'!V68</f>
        <v>3.55</v>
      </c>
      <c r="K76" s="52">
        <f t="shared" si="50"/>
        <v>355</v>
      </c>
      <c r="L76" s="28"/>
      <c r="M76" s="96">
        <f>'SPWL Reserve'!W68*1000</f>
        <v>858.66622592833551</v>
      </c>
      <c r="N76" s="9">
        <v>0</v>
      </c>
      <c r="O76" s="30">
        <f t="shared" si="35"/>
        <v>1.9352316406859469E-11</v>
      </c>
      <c r="P76" s="30">
        <f t="shared" si="51"/>
        <v>1.6617180492049028E-11</v>
      </c>
      <c r="Q76" s="30">
        <f t="shared" si="52"/>
        <v>0</v>
      </c>
      <c r="R76" s="30">
        <f t="shared" si="53"/>
        <v>2.7351359148104411E-12</v>
      </c>
      <c r="S76" s="28"/>
      <c r="T76" s="52">
        <f t="shared" si="54"/>
        <v>7.965413433063357E-9</v>
      </c>
      <c r="U76" s="52">
        <f t="shared" si="46"/>
        <v>9.7097324975770661E-10</v>
      </c>
      <c r="V76" s="19"/>
      <c r="W76" s="19"/>
      <c r="X76" s="53">
        <f t="shared" si="55"/>
        <v>1.0535698359795448E-8</v>
      </c>
      <c r="Y76" s="53">
        <f t="shared" si="56"/>
        <v>-5.2678491798977235E-10</v>
      </c>
      <c r="Z76" s="53">
        <f t="shared" si="56"/>
        <v>-6.8378397870261031E-11</v>
      </c>
      <c r="AA76" s="53">
        <f t="shared" si="57"/>
        <v>-1.6617180492049028E-6</v>
      </c>
      <c r="AB76" s="53">
        <f t="shared" si="58"/>
        <v>-1.6517775141609674E-6</v>
      </c>
      <c r="AC76" s="53">
        <f t="shared" si="59"/>
        <v>4.3602861292027396E-8</v>
      </c>
      <c r="AD76" s="53">
        <f t="shared" si="37"/>
        <v>1.4756227424951522E-9</v>
      </c>
      <c r="AE76" s="53">
        <f t="shared" si="60"/>
        <v>-1.606699030126445E-6</v>
      </c>
      <c r="AF76" s="19"/>
      <c r="AG76" s="46"/>
      <c r="AH76" s="19"/>
      <c r="AI76" s="55">
        <f t="shared" si="61"/>
        <v>60</v>
      </c>
      <c r="AJ76" s="27">
        <f t="shared" si="62"/>
        <v>3851.9834801429329</v>
      </c>
      <c r="AK76" s="27">
        <f t="shared" si="62"/>
        <v>192.59917400714664</v>
      </c>
      <c r="AL76" s="28">
        <f t="shared" si="63"/>
        <v>25</v>
      </c>
      <c r="AM76" s="27">
        <f t="shared" si="64"/>
        <v>100000</v>
      </c>
      <c r="AN76" s="56">
        <f t="shared" si="25"/>
        <v>3.55</v>
      </c>
      <c r="AO76" s="52">
        <f t="shared" si="65"/>
        <v>355</v>
      </c>
      <c r="AP76" s="28"/>
      <c r="AQ76" s="9">
        <f t="shared" si="41"/>
        <v>774.94626890032282</v>
      </c>
      <c r="AR76" s="9">
        <f t="shared" si="66"/>
        <v>0</v>
      </c>
      <c r="AS76" s="30">
        <f t="shared" si="67"/>
        <v>1.0505293819201751E-9</v>
      </c>
      <c r="AT76" s="30">
        <f t="shared" si="68"/>
        <v>8.1410382488920194E-10</v>
      </c>
      <c r="AU76" s="30">
        <f t="shared" si="69"/>
        <v>0</v>
      </c>
      <c r="AV76" s="30">
        <f t="shared" si="70"/>
        <v>2.3642555703097318E-10</v>
      </c>
      <c r="AW76" s="28"/>
      <c r="AX76" s="52">
        <f t="shared" si="71"/>
        <v>4.3239789359834403E-7</v>
      </c>
      <c r="AY76" s="52">
        <f t="shared" si="72"/>
        <v>8.3931072745995478E-8</v>
      </c>
      <c r="AZ76" s="19"/>
      <c r="BA76" s="19"/>
      <c r="BB76" s="53">
        <f t="shared" si="73"/>
        <v>1.0535698359795448E-8</v>
      </c>
      <c r="BC76" s="53">
        <f t="shared" si="74"/>
        <v>-5.2678491798977235E-10</v>
      </c>
      <c r="BD76" s="53">
        <f t="shared" si="74"/>
        <v>-6.8378397870261031E-11</v>
      </c>
      <c r="BE76" s="53">
        <f t="shared" si="75"/>
        <v>-8.1410382488920197E-5</v>
      </c>
      <c r="BF76" s="53">
        <f t="shared" si="76"/>
        <v>-8.140044195387626E-5</v>
      </c>
      <c r="BG76" s="53">
        <f t="shared" si="77"/>
        <v>4.3602861292027396E-8</v>
      </c>
      <c r="BH76" s="53">
        <f t="shared" si="43"/>
        <v>3.6319888385687659E-8</v>
      </c>
      <c r="BI76" s="53">
        <f t="shared" si="78"/>
        <v>-8.1320519204198543E-5</v>
      </c>
    </row>
    <row r="77" spans="1:61" x14ac:dyDescent="0.2">
      <c r="A77" s="34"/>
      <c r="B77" s="89"/>
      <c r="C77" s="91"/>
      <c r="D77" s="19"/>
      <c r="E77" s="55">
        <f t="shared" si="47"/>
        <v>61</v>
      </c>
      <c r="F77" s="27">
        <f t="shared" si="48"/>
        <v>3851.9834801429329</v>
      </c>
      <c r="G77" s="27">
        <f t="shared" si="45"/>
        <v>192.59917400714664</v>
      </c>
      <c r="H77" s="28">
        <f t="shared" si="44"/>
        <v>25</v>
      </c>
      <c r="I77" s="27">
        <f t="shared" si="49"/>
        <v>100000</v>
      </c>
      <c r="J77" s="56">
        <f>'SPWL Reserve'!V69</f>
        <v>2.944</v>
      </c>
      <c r="K77" s="52">
        <f t="shared" si="50"/>
        <v>294.39999999999998</v>
      </c>
      <c r="L77" s="28"/>
      <c r="M77" s="96">
        <f>'SPWL Reserve'!W69*1000</f>
        <v>875.91384630607388</v>
      </c>
      <c r="N77" s="9">
        <v>0</v>
      </c>
      <c r="O77" s="30">
        <f t="shared" si="35"/>
        <v>2.7351359148104411E-12</v>
      </c>
      <c r="P77" s="30">
        <f t="shared" si="51"/>
        <v>2.3957434193114955E-12</v>
      </c>
      <c r="Q77" s="30">
        <f t="shared" si="52"/>
        <v>0</v>
      </c>
      <c r="R77" s="30">
        <f t="shared" si="53"/>
        <v>3.3939249549894563E-13</v>
      </c>
      <c r="S77" s="28"/>
      <c r="T77" s="52">
        <f t="shared" si="54"/>
        <v>9.7097324975770661E-10</v>
      </c>
      <c r="U77" s="52">
        <f t="shared" si="46"/>
        <v>9.9917150674889591E-11</v>
      </c>
      <c r="V77" s="19"/>
      <c r="W77" s="19"/>
      <c r="X77" s="53">
        <f t="shared" si="55"/>
        <v>1.3073342859464233E-9</v>
      </c>
      <c r="Y77" s="53">
        <f t="shared" si="56"/>
        <v>-6.5366714297321159E-11</v>
      </c>
      <c r="Z77" s="53">
        <f t="shared" si="56"/>
        <v>-8.4848123874736407E-12</v>
      </c>
      <c r="AA77" s="53">
        <f t="shared" si="57"/>
        <v>-2.3957434193114956E-7</v>
      </c>
      <c r="AB77" s="53">
        <f t="shared" si="58"/>
        <v>-2.3834085917188794E-7</v>
      </c>
      <c r="AC77" s="53">
        <f t="shared" si="59"/>
        <v>6.0648483111149165E-9</v>
      </c>
      <c r="AD77" s="53">
        <f t="shared" si="37"/>
        <v>1.816738855700588E-10</v>
      </c>
      <c r="AE77" s="53">
        <f t="shared" si="60"/>
        <v>-2.3209433697520297E-7</v>
      </c>
      <c r="AF77" s="19"/>
      <c r="AG77" s="46"/>
      <c r="AH77" s="19"/>
      <c r="AI77" s="55">
        <f t="shared" si="61"/>
        <v>61</v>
      </c>
      <c r="AJ77" s="27">
        <f t="shared" si="62"/>
        <v>3851.9834801429329</v>
      </c>
      <c r="AK77" s="27">
        <f t="shared" si="62"/>
        <v>192.59917400714664</v>
      </c>
      <c r="AL77" s="28">
        <f t="shared" si="63"/>
        <v>25</v>
      </c>
      <c r="AM77" s="27">
        <f t="shared" si="64"/>
        <v>100000</v>
      </c>
      <c r="AN77" s="56">
        <f t="shared" si="25"/>
        <v>2.944</v>
      </c>
      <c r="AO77" s="52">
        <f t="shared" si="65"/>
        <v>294.39999999999998</v>
      </c>
      <c r="AP77" s="28"/>
      <c r="AQ77" s="9">
        <f t="shared" si="41"/>
        <v>790.51224629123169</v>
      </c>
      <c r="AR77" s="9">
        <f t="shared" si="66"/>
        <v>0</v>
      </c>
      <c r="AS77" s="30">
        <f t="shared" si="67"/>
        <v>2.3642555703097318E-10</v>
      </c>
      <c r="AT77" s="30">
        <f t="shared" si="68"/>
        <v>1.8689729816921031E-10</v>
      </c>
      <c r="AU77" s="30">
        <f t="shared" si="69"/>
        <v>0</v>
      </c>
      <c r="AV77" s="30">
        <f t="shared" si="70"/>
        <v>4.9528258861762861E-11</v>
      </c>
      <c r="AW77" s="28"/>
      <c r="AX77" s="52">
        <f t="shared" si="71"/>
        <v>8.3931072745995478E-8</v>
      </c>
      <c r="AY77" s="52">
        <f t="shared" si="72"/>
        <v>1.4581119408902985E-8</v>
      </c>
      <c r="AZ77" s="19"/>
      <c r="BA77" s="19"/>
      <c r="BB77" s="53">
        <f t="shared" si="73"/>
        <v>1.3073342859464233E-9</v>
      </c>
      <c r="BC77" s="53">
        <f t="shared" si="74"/>
        <v>-6.5366714297321159E-11</v>
      </c>
      <c r="BD77" s="53">
        <f t="shared" si="74"/>
        <v>-8.4848123874736407E-12</v>
      </c>
      <c r="BE77" s="53">
        <f t="shared" si="75"/>
        <v>-1.8689729816921032E-5</v>
      </c>
      <c r="BF77" s="53">
        <f t="shared" si="76"/>
        <v>-1.868849633416177E-5</v>
      </c>
      <c r="BG77" s="53">
        <f t="shared" si="77"/>
        <v>6.0648483111149165E-9</v>
      </c>
      <c r="BH77" s="53">
        <f t="shared" si="43"/>
        <v>6.9923773065403667E-9</v>
      </c>
      <c r="BI77" s="53">
        <f t="shared" si="78"/>
        <v>-1.8675439108544115E-5</v>
      </c>
    </row>
    <row r="78" spans="1:61" x14ac:dyDescent="0.2">
      <c r="A78" s="34"/>
      <c r="B78" s="89"/>
      <c r="C78" s="91"/>
      <c r="D78" s="19"/>
      <c r="E78" s="55">
        <f t="shared" si="47"/>
        <v>62</v>
      </c>
      <c r="F78" s="27">
        <f t="shared" si="48"/>
        <v>3851.9834801429329</v>
      </c>
      <c r="G78" s="27">
        <f t="shared" si="45"/>
        <v>192.59917400714664</v>
      </c>
      <c r="H78" s="28">
        <f t="shared" si="44"/>
        <v>25</v>
      </c>
      <c r="I78" s="27">
        <f t="shared" si="49"/>
        <v>100000</v>
      </c>
      <c r="J78" s="56">
        <f>'SPWL Reserve'!V70</f>
        <v>2.294</v>
      </c>
      <c r="K78" s="52">
        <f t="shared" si="50"/>
        <v>229.4</v>
      </c>
      <c r="L78" s="28"/>
      <c r="M78" s="96">
        <f>'SPWL Reserve'!W70*1000</f>
        <v>894.53885848838627</v>
      </c>
      <c r="N78" s="9">
        <v>0</v>
      </c>
      <c r="O78" s="30">
        <f t="shared" si="35"/>
        <v>3.3939249549894563E-13</v>
      </c>
      <c r="P78" s="30">
        <f t="shared" si="51"/>
        <v>3.035997755031516E-13</v>
      </c>
      <c r="Q78" s="30">
        <f t="shared" si="52"/>
        <v>0</v>
      </c>
      <c r="R78" s="30">
        <f t="shared" si="53"/>
        <v>3.5792719995794028E-14</v>
      </c>
      <c r="S78" s="28"/>
      <c r="T78" s="52">
        <f t="shared" si="54"/>
        <v>9.9917150674889591E-11</v>
      </c>
      <c r="U78" s="52">
        <f t="shared" si="46"/>
        <v>8.2108499670351509E-12</v>
      </c>
      <c r="V78" s="19"/>
      <c r="W78" s="19"/>
      <c r="X78" s="53">
        <f t="shared" si="55"/>
        <v>1.3787296613318022E-10</v>
      </c>
      <c r="Y78" s="53">
        <f t="shared" si="56"/>
        <v>-6.8936483066590108E-12</v>
      </c>
      <c r="Z78" s="53">
        <f t="shared" si="56"/>
        <v>-8.948179998948507E-13</v>
      </c>
      <c r="AA78" s="53">
        <f t="shared" si="57"/>
        <v>-3.035997755031516E-8</v>
      </c>
      <c r="AB78" s="53">
        <f t="shared" si="58"/>
        <v>-3.0229893050488533E-8</v>
      </c>
      <c r="AC78" s="53">
        <f t="shared" si="59"/>
        <v>7.2736737485273572E-10</v>
      </c>
      <c r="AD78" s="53">
        <f t="shared" si="37"/>
        <v>1.8955707351626758E-11</v>
      </c>
      <c r="AE78" s="53">
        <f t="shared" si="60"/>
        <v>-2.9483569968284171E-8</v>
      </c>
      <c r="AF78" s="19"/>
      <c r="AG78" s="46"/>
      <c r="AH78" s="19"/>
      <c r="AI78" s="55">
        <f t="shared" si="61"/>
        <v>62</v>
      </c>
      <c r="AJ78" s="27">
        <f t="shared" si="62"/>
        <v>3851.9834801429329</v>
      </c>
      <c r="AK78" s="27">
        <f t="shared" si="62"/>
        <v>192.59917400714664</v>
      </c>
      <c r="AL78" s="28">
        <f t="shared" si="63"/>
        <v>25</v>
      </c>
      <c r="AM78" s="27">
        <f t="shared" si="64"/>
        <v>100000</v>
      </c>
      <c r="AN78" s="56">
        <f t="shared" si="25"/>
        <v>2.294</v>
      </c>
      <c r="AO78" s="52">
        <f t="shared" si="65"/>
        <v>229.4</v>
      </c>
      <c r="AP78" s="28"/>
      <c r="AQ78" s="9">
        <f t="shared" si="41"/>
        <v>807.32131978576854</v>
      </c>
      <c r="AR78" s="9">
        <f t="shared" si="66"/>
        <v>0</v>
      </c>
      <c r="AS78" s="30">
        <f t="shared" si="67"/>
        <v>4.9528258861762861E-11</v>
      </c>
      <c r="AT78" s="30">
        <f t="shared" si="68"/>
        <v>3.9985219310969583E-11</v>
      </c>
      <c r="AU78" s="30">
        <f t="shared" si="69"/>
        <v>0</v>
      </c>
      <c r="AV78" s="30">
        <f t="shared" si="70"/>
        <v>9.5430395507932778E-12</v>
      </c>
      <c r="AW78" s="28"/>
      <c r="AX78" s="52">
        <f t="shared" si="71"/>
        <v>1.4581119408902985E-8</v>
      </c>
      <c r="AY78" s="52">
        <f t="shared" si="72"/>
        <v>2.1891732729519782E-9</v>
      </c>
      <c r="AZ78" s="19"/>
      <c r="BA78" s="19"/>
      <c r="BB78" s="53">
        <f t="shared" si="73"/>
        <v>1.3787296613318022E-10</v>
      </c>
      <c r="BC78" s="53">
        <f t="shared" si="74"/>
        <v>-6.8936483066590108E-12</v>
      </c>
      <c r="BD78" s="53">
        <f t="shared" si="74"/>
        <v>-8.948179998948507E-13</v>
      </c>
      <c r="BE78" s="53">
        <f t="shared" si="75"/>
        <v>-3.9985219310969581E-6</v>
      </c>
      <c r="BF78" s="53">
        <f t="shared" si="76"/>
        <v>-3.9983918465971311E-6</v>
      </c>
      <c r="BG78" s="53">
        <f t="shared" si="77"/>
        <v>7.2736737485273572E-10</v>
      </c>
      <c r="BH78" s="53">
        <f t="shared" si="43"/>
        <v>1.2078064242477627E-9</v>
      </c>
      <c r="BI78" s="53">
        <f t="shared" si="78"/>
        <v>-3.9964566727980305E-6</v>
      </c>
    </row>
    <row r="79" spans="1:61" x14ac:dyDescent="0.2">
      <c r="A79" s="34"/>
      <c r="B79" s="89"/>
      <c r="C79" s="91"/>
      <c r="D79" s="19"/>
      <c r="E79" s="55">
        <f t="shared" si="47"/>
        <v>63</v>
      </c>
      <c r="F79" s="27">
        <f t="shared" si="48"/>
        <v>3851.9834801429329</v>
      </c>
      <c r="G79" s="27">
        <f t="shared" si="45"/>
        <v>192.59917400714664</v>
      </c>
      <c r="H79" s="28">
        <f t="shared" si="44"/>
        <v>25</v>
      </c>
      <c r="I79" s="27">
        <f t="shared" si="49"/>
        <v>100000</v>
      </c>
      <c r="J79" s="56">
        <f>'SPWL Reserve'!V71</f>
        <v>1.5960000000000001</v>
      </c>
      <c r="K79" s="52">
        <f t="shared" si="50"/>
        <v>159.6</v>
      </c>
      <c r="L79" s="28"/>
      <c r="M79" s="96">
        <f>'SPWL Reserve'!W71*1000</f>
        <v>915.9186542798476</v>
      </c>
      <c r="N79" s="9">
        <v>0</v>
      </c>
      <c r="O79" s="30">
        <f t="shared" si="35"/>
        <v>3.5792719995794028E-14</v>
      </c>
      <c r="P79" s="30">
        <f t="shared" si="51"/>
        <v>3.2783219931563055E-14</v>
      </c>
      <c r="Q79" s="30">
        <f t="shared" si="52"/>
        <v>0</v>
      </c>
      <c r="R79" s="30">
        <f t="shared" si="53"/>
        <v>3.0095000642309731E-15</v>
      </c>
      <c r="S79" s="28"/>
      <c r="T79" s="52">
        <f t="shared" si="54"/>
        <v>8.2108499670351509E-12</v>
      </c>
      <c r="U79" s="52">
        <f t="shared" si="46"/>
        <v>4.8031621025126331E-13</v>
      </c>
      <c r="V79" s="19"/>
      <c r="W79" s="19"/>
      <c r="X79" s="53">
        <f t="shared" si="55"/>
        <v>1.1592544530906803E-11</v>
      </c>
      <c r="Y79" s="53">
        <f t="shared" si="56"/>
        <v>-5.7962722654534023E-13</v>
      </c>
      <c r="Z79" s="53">
        <f t="shared" si="56"/>
        <v>-7.5237501605774321E-14</v>
      </c>
      <c r="AA79" s="53">
        <f t="shared" si="57"/>
        <v>-3.2783219931563056E-9</v>
      </c>
      <c r="AB79" s="53">
        <f t="shared" si="58"/>
        <v>-3.2673843133535498E-9</v>
      </c>
      <c r="AC79" s="53">
        <f t="shared" si="59"/>
        <v>7.2144120356129387E-11</v>
      </c>
      <c r="AD79" s="53">
        <f t="shared" si="37"/>
        <v>1.5781969683531477E-12</v>
      </c>
      <c r="AE79" s="53">
        <f t="shared" si="60"/>
        <v>-3.1936619960290675E-9</v>
      </c>
      <c r="AF79" s="19"/>
      <c r="AG79" s="46"/>
      <c r="AH79" s="19"/>
      <c r="AI79" s="55">
        <f t="shared" si="61"/>
        <v>63</v>
      </c>
      <c r="AJ79" s="27">
        <f t="shared" si="62"/>
        <v>3851.9834801429329</v>
      </c>
      <c r="AK79" s="27">
        <f t="shared" si="62"/>
        <v>192.59917400714664</v>
      </c>
      <c r="AL79" s="28">
        <f t="shared" si="63"/>
        <v>25</v>
      </c>
      <c r="AM79" s="27">
        <f t="shared" si="64"/>
        <v>100000</v>
      </c>
      <c r="AN79" s="56">
        <f t="shared" si="25"/>
        <v>1.5960000000000001</v>
      </c>
      <c r="AO79" s="52">
        <f t="shared" si="65"/>
        <v>159.6</v>
      </c>
      <c r="AP79" s="28"/>
      <c r="AQ79" s="9">
        <f t="shared" si="41"/>
        <v>826.61658548756247</v>
      </c>
      <c r="AR79" s="9">
        <f t="shared" si="66"/>
        <v>0</v>
      </c>
      <c r="AS79" s="30">
        <f t="shared" si="67"/>
        <v>9.5430395507932778E-12</v>
      </c>
      <c r="AT79" s="30">
        <f t="shared" si="68"/>
        <v>7.8884347686495019E-12</v>
      </c>
      <c r="AU79" s="30">
        <f t="shared" si="69"/>
        <v>0</v>
      </c>
      <c r="AV79" s="30">
        <f t="shared" si="70"/>
        <v>1.6546047821437759E-12</v>
      </c>
      <c r="AW79" s="28"/>
      <c r="AX79" s="52">
        <f t="shared" si="71"/>
        <v>2.1891732729519782E-9</v>
      </c>
      <c r="AY79" s="52">
        <f t="shared" si="72"/>
        <v>2.6407492323014665E-10</v>
      </c>
      <c r="AZ79" s="19"/>
      <c r="BA79" s="19"/>
      <c r="BB79" s="53">
        <f t="shared" si="73"/>
        <v>1.1592544530906803E-11</v>
      </c>
      <c r="BC79" s="53">
        <f t="shared" si="74"/>
        <v>-5.7962722654534023E-13</v>
      </c>
      <c r="BD79" s="53">
        <f t="shared" si="74"/>
        <v>-7.5237501605774321E-14</v>
      </c>
      <c r="BE79" s="53">
        <f t="shared" si="75"/>
        <v>-7.8884347686495015E-7</v>
      </c>
      <c r="BF79" s="53">
        <f t="shared" si="76"/>
        <v>-7.8883253918514738E-7</v>
      </c>
      <c r="BG79" s="53">
        <f t="shared" si="77"/>
        <v>7.2144120356129387E-11</v>
      </c>
      <c r="BH79" s="53">
        <f t="shared" si="43"/>
        <v>1.8062677966568785E-10</v>
      </c>
      <c r="BI79" s="53">
        <f t="shared" si="78"/>
        <v>-7.8857976828512552E-7</v>
      </c>
    </row>
    <row r="80" spans="1:61" x14ac:dyDescent="0.2">
      <c r="A80" s="34"/>
      <c r="B80" s="89"/>
      <c r="C80" s="91"/>
      <c r="D80" s="19"/>
      <c r="E80" s="55">
        <f t="shared" si="47"/>
        <v>64</v>
      </c>
      <c r="F80" s="27">
        <f t="shared" si="48"/>
        <v>3851.9834801429329</v>
      </c>
      <c r="G80" s="27">
        <f t="shared" si="45"/>
        <v>192.59917400714664</v>
      </c>
      <c r="H80" s="28">
        <f t="shared" si="44"/>
        <v>25</v>
      </c>
      <c r="I80" s="27">
        <f t="shared" si="49"/>
        <v>100000</v>
      </c>
      <c r="J80" s="56">
        <f>'SPWL Reserve'!V72</f>
        <v>0.84099999999999997</v>
      </c>
      <c r="K80" s="52">
        <f t="shared" si="50"/>
        <v>84.1</v>
      </c>
      <c r="L80" s="28"/>
      <c r="M80" s="96">
        <f>'SPWL Reserve'!W72*1000</f>
        <v>944.1854090941805</v>
      </c>
      <c r="N80" s="9">
        <v>0</v>
      </c>
      <c r="O80" s="30">
        <f t="shared" si="35"/>
        <v>3.0095000642309731E-15</v>
      </c>
      <c r="P80" s="30">
        <f t="shared" si="51"/>
        <v>2.8415260493148835E-15</v>
      </c>
      <c r="Q80" s="30">
        <f t="shared" si="52"/>
        <v>0</v>
      </c>
      <c r="R80" s="30">
        <f t="shared" si="53"/>
        <v>1.6797401491608957E-16</v>
      </c>
      <c r="S80" s="28"/>
      <c r="T80" s="52">
        <f t="shared" si="54"/>
        <v>4.8031621025126331E-13</v>
      </c>
      <c r="U80" s="52">
        <f t="shared" si="46"/>
        <v>1.4126614654443132E-14</v>
      </c>
      <c r="V80" s="19"/>
      <c r="W80" s="19"/>
      <c r="X80" s="53">
        <f t="shared" si="55"/>
        <v>6.4703313055005961E-13</v>
      </c>
      <c r="Y80" s="53">
        <f t="shared" si="56"/>
        <v>-3.2351656527502983E-14</v>
      </c>
      <c r="Z80" s="53">
        <f t="shared" si="56"/>
        <v>-4.1993503729022388E-15</v>
      </c>
      <c r="AA80" s="53">
        <f t="shared" si="57"/>
        <v>-2.8415260493148837E-10</v>
      </c>
      <c r="AB80" s="53">
        <f t="shared" si="58"/>
        <v>-2.8354212280783871E-10</v>
      </c>
      <c r="AC80" s="53">
        <f t="shared" si="59"/>
        <v>5.4594191559269031E-12</v>
      </c>
      <c r="AD80" s="53">
        <f t="shared" si="37"/>
        <v>8.9895076302029714E-14</v>
      </c>
      <c r="AE80" s="53">
        <f t="shared" si="60"/>
        <v>-2.7799280857560977E-10</v>
      </c>
      <c r="AF80" s="19"/>
      <c r="AG80" s="46"/>
      <c r="AH80" s="19"/>
      <c r="AI80" s="55">
        <f t="shared" si="61"/>
        <v>64</v>
      </c>
      <c r="AJ80" s="27">
        <f t="shared" si="62"/>
        <v>3851.9834801429329</v>
      </c>
      <c r="AK80" s="27">
        <f t="shared" si="62"/>
        <v>192.59917400714664</v>
      </c>
      <c r="AL80" s="28">
        <f t="shared" si="63"/>
        <v>25</v>
      </c>
      <c r="AM80" s="27">
        <f t="shared" si="64"/>
        <v>100000</v>
      </c>
      <c r="AN80" s="56">
        <f t="shared" si="25"/>
        <v>0.84099999999999997</v>
      </c>
      <c r="AO80" s="52">
        <f t="shared" si="65"/>
        <v>84.1</v>
      </c>
      <c r="AP80" s="28"/>
      <c r="AQ80" s="9">
        <f t="shared" si="41"/>
        <v>852.12733170749789</v>
      </c>
      <c r="AR80" s="9">
        <f t="shared" si="66"/>
        <v>0</v>
      </c>
      <c r="AS80" s="30">
        <f t="shared" si="67"/>
        <v>1.6546047821437759E-12</v>
      </c>
      <c r="AT80" s="30">
        <f t="shared" si="68"/>
        <v>1.4099339580386417E-12</v>
      </c>
      <c r="AU80" s="30">
        <f t="shared" si="69"/>
        <v>0</v>
      </c>
      <c r="AV80" s="30">
        <f t="shared" si="70"/>
        <v>2.4467082410513424E-13</v>
      </c>
      <c r="AW80" s="28"/>
      <c r="AX80" s="52">
        <f t="shared" si="71"/>
        <v>2.6407492323014665E-10</v>
      </c>
      <c r="AY80" s="52">
        <f t="shared" si="72"/>
        <v>2.0576816307241788E-11</v>
      </c>
      <c r="AZ80" s="19"/>
      <c r="BA80" s="19"/>
      <c r="BB80" s="53">
        <f t="shared" si="73"/>
        <v>6.4703313055005961E-13</v>
      </c>
      <c r="BC80" s="53">
        <f t="shared" si="74"/>
        <v>-3.2351656527502983E-14</v>
      </c>
      <c r="BD80" s="53">
        <f t="shared" si="74"/>
        <v>-4.1993503729022388E-15</v>
      </c>
      <c r="BE80" s="53">
        <f t="shared" si="75"/>
        <v>-1.4099339580386415E-7</v>
      </c>
      <c r="BF80" s="53">
        <f t="shared" si="76"/>
        <v>-1.409927853217405E-7</v>
      </c>
      <c r="BG80" s="53">
        <f t="shared" si="77"/>
        <v>5.4594191559269031E-12</v>
      </c>
      <c r="BH80" s="53">
        <f t="shared" si="43"/>
        <v>2.1729993179862535E-11</v>
      </c>
      <c r="BI80" s="53">
        <f t="shared" si="78"/>
        <v>-1.409655959094047E-7</v>
      </c>
    </row>
    <row r="81" spans="1:61" x14ac:dyDescent="0.2">
      <c r="A81" s="34"/>
      <c r="B81" s="89"/>
      <c r="C81" s="91"/>
      <c r="D81" s="19"/>
      <c r="E81" s="55">
        <f t="shared" si="47"/>
        <v>65</v>
      </c>
      <c r="F81" s="27">
        <f t="shared" si="48"/>
        <v>3851.9834801429329</v>
      </c>
      <c r="G81" s="27">
        <f t="shared" si="45"/>
        <v>192.59917400714664</v>
      </c>
      <c r="H81" s="28">
        <f t="shared" si="44"/>
        <v>25</v>
      </c>
      <c r="I81" s="27">
        <f t="shared" si="49"/>
        <v>100000</v>
      </c>
      <c r="J81" s="56">
        <f>'SPWL Reserve'!V73</f>
        <v>0</v>
      </c>
      <c r="K81" s="52">
        <f t="shared" si="50"/>
        <v>0</v>
      </c>
      <c r="L81" s="28"/>
      <c r="M81" s="96">
        <f>'SPWL Reserve'!W73*1000</f>
        <v>1000</v>
      </c>
      <c r="N81" s="9">
        <v>0</v>
      </c>
      <c r="O81" s="30">
        <f t="shared" si="35"/>
        <v>1.6797401491608957E-16</v>
      </c>
      <c r="P81" s="30">
        <f t="shared" si="51"/>
        <v>1.6797401491608957E-16</v>
      </c>
      <c r="Q81" s="30">
        <f t="shared" si="52"/>
        <v>0</v>
      </c>
      <c r="R81" s="30">
        <f t="shared" si="53"/>
        <v>0</v>
      </c>
      <c r="S81" s="28"/>
      <c r="T81" s="52">
        <f t="shared" si="54"/>
        <v>1.4126614654443132E-14</v>
      </c>
      <c r="U81" s="52">
        <f t="shared" si="46"/>
        <v>0</v>
      </c>
      <c r="V81" s="19"/>
      <c r="W81" s="19"/>
      <c r="X81" s="53">
        <f t="shared" si="55"/>
        <v>0</v>
      </c>
      <c r="Y81" s="53">
        <f t="shared" si="56"/>
        <v>0</v>
      </c>
      <c r="Z81" s="53">
        <f t="shared" si="56"/>
        <v>0</v>
      </c>
      <c r="AA81" s="53">
        <f t="shared" si="57"/>
        <v>-1.6797401491608956E-11</v>
      </c>
      <c r="AB81" s="53">
        <f t="shared" si="58"/>
        <v>-1.6797401491608956E-11</v>
      </c>
      <c r="AC81" s="53">
        <f t="shared" si="59"/>
        <v>2.5309895540182484E-13</v>
      </c>
      <c r="AD81" s="53">
        <f t="shared" si="37"/>
        <v>1.1597404455633318E-15</v>
      </c>
      <c r="AE81" s="53">
        <f t="shared" si="60"/>
        <v>-1.6543142795761569E-11</v>
      </c>
      <c r="AF81" s="19"/>
      <c r="AG81" s="46"/>
      <c r="AH81" s="19"/>
      <c r="AI81" s="55">
        <f t="shared" si="61"/>
        <v>65</v>
      </c>
      <c r="AJ81" s="27">
        <f t="shared" si="62"/>
        <v>3851.9834801429329</v>
      </c>
      <c r="AK81" s="27">
        <f t="shared" si="62"/>
        <v>192.59917400714664</v>
      </c>
      <c r="AL81" s="28">
        <f t="shared" si="63"/>
        <v>25</v>
      </c>
      <c r="AM81" s="27">
        <f t="shared" si="64"/>
        <v>100000</v>
      </c>
      <c r="AN81" s="56">
        <f t="shared" si="64"/>
        <v>0</v>
      </c>
      <c r="AO81" s="52">
        <f t="shared" si="65"/>
        <v>0</v>
      </c>
      <c r="AP81" s="28"/>
      <c r="AQ81" s="9">
        <f t="shared" si="41"/>
        <v>902.5</v>
      </c>
      <c r="AR81" s="9">
        <f t="shared" si="66"/>
        <v>0</v>
      </c>
      <c r="AS81" s="30">
        <f t="shared" si="67"/>
        <v>2.4467082410513424E-13</v>
      </c>
      <c r="AT81" s="30">
        <f t="shared" si="68"/>
        <v>2.2081541875488366E-13</v>
      </c>
      <c r="AU81" s="30">
        <f t="shared" si="69"/>
        <v>0</v>
      </c>
      <c r="AV81" s="30">
        <f t="shared" si="70"/>
        <v>2.3855405350250581E-14</v>
      </c>
      <c r="AW81" s="28"/>
      <c r="AX81" s="52">
        <f t="shared" si="71"/>
        <v>2.0576816307241788E-11</v>
      </c>
      <c r="AY81" s="52">
        <f t="shared" si="72"/>
        <v>0</v>
      </c>
      <c r="AZ81" s="19"/>
      <c r="BA81" s="19"/>
      <c r="BB81" s="53">
        <f t="shared" si="73"/>
        <v>0</v>
      </c>
      <c r="BC81" s="53">
        <f t="shared" si="74"/>
        <v>0</v>
      </c>
      <c r="BD81" s="53">
        <f t="shared" si="74"/>
        <v>0</v>
      </c>
      <c r="BE81" s="53">
        <f t="shared" si="75"/>
        <v>-2.2081541875488365E-8</v>
      </c>
      <c r="BF81" s="53">
        <f t="shared" si="76"/>
        <v>-2.2081541875488365E-8</v>
      </c>
      <c r="BG81" s="53">
        <f t="shared" si="77"/>
        <v>2.5309895540182484E-13</v>
      </c>
      <c r="BH81" s="53">
        <f t="shared" si="43"/>
        <v>1.6892770629182373E-12</v>
      </c>
      <c r="BI81" s="53">
        <f t="shared" si="78"/>
        <v>-2.2079599499470045E-8</v>
      </c>
    </row>
    <row r="82" spans="1:61" x14ac:dyDescent="0.2">
      <c r="A82" s="34"/>
      <c r="B82" s="89"/>
      <c r="C82" s="91"/>
      <c r="D82" s="19"/>
      <c r="E82" s="55"/>
      <c r="F82" s="27"/>
      <c r="G82" s="27"/>
      <c r="H82" s="28"/>
      <c r="I82" s="27"/>
      <c r="J82" s="51"/>
      <c r="K82" s="52"/>
      <c r="L82" s="28"/>
      <c r="M82" s="9"/>
      <c r="N82" s="9"/>
      <c r="O82" s="30"/>
      <c r="P82" s="30"/>
      <c r="Q82" s="30"/>
      <c r="R82" s="30"/>
      <c r="S82" s="28"/>
      <c r="T82" s="52"/>
      <c r="U82" s="52"/>
      <c r="V82" s="19"/>
      <c r="W82" s="19"/>
      <c r="X82" s="53"/>
      <c r="Y82" s="53"/>
      <c r="Z82" s="53"/>
      <c r="AA82" s="53"/>
      <c r="AB82" s="53"/>
      <c r="AC82" s="53"/>
      <c r="AD82" s="53"/>
      <c r="AE82" s="53"/>
      <c r="AF82" s="19"/>
      <c r="AG82" s="46"/>
      <c r="AH82" s="19"/>
      <c r="AI82" s="55"/>
      <c r="AJ82" s="27"/>
      <c r="AK82" s="27"/>
      <c r="AL82" s="28"/>
      <c r="AM82" s="27"/>
      <c r="AN82" s="51"/>
      <c r="AO82" s="52"/>
      <c r="AP82" s="28"/>
      <c r="AQ82" s="9"/>
      <c r="AR82" s="9"/>
      <c r="AS82" s="30"/>
      <c r="AT82" s="30"/>
      <c r="AU82" s="30"/>
      <c r="AV82" s="30"/>
      <c r="AW82" s="28"/>
      <c r="AX82" s="52"/>
      <c r="AY82" s="52"/>
      <c r="AZ82" s="19"/>
      <c r="BA82" s="19"/>
      <c r="BB82" s="53"/>
      <c r="BC82" s="53"/>
      <c r="BD82" s="53"/>
      <c r="BE82" s="53"/>
      <c r="BF82" s="53"/>
      <c r="BG82" s="53"/>
      <c r="BH82" s="53"/>
      <c r="BI82" s="53"/>
    </row>
    <row r="83" spans="1:61" x14ac:dyDescent="0.2">
      <c r="G83" s="28"/>
      <c r="H83" s="28"/>
      <c r="I83" s="28"/>
      <c r="J83" s="28"/>
      <c r="K83" s="28"/>
      <c r="L83" s="28"/>
      <c r="M83" s="15"/>
      <c r="N83" s="28"/>
      <c r="O83" s="30"/>
      <c r="P83" s="28"/>
      <c r="Q83" s="28"/>
      <c r="R83" s="28"/>
      <c r="S83" s="28"/>
      <c r="T83" s="53"/>
      <c r="U83" s="53"/>
      <c r="V83" s="53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46"/>
      <c r="AH83" s="19"/>
      <c r="AI83" s="55"/>
      <c r="AJ83" s="28"/>
      <c r="AK83" s="28"/>
      <c r="AL83" s="28"/>
      <c r="AM83" s="28"/>
      <c r="AN83" s="28"/>
      <c r="AO83" s="28"/>
      <c r="AP83" s="28"/>
      <c r="AQ83" s="15"/>
      <c r="AR83" s="28"/>
      <c r="AS83" s="30"/>
      <c r="AT83" s="28"/>
      <c r="AU83" s="28"/>
      <c r="AV83" s="28"/>
      <c r="AW83" s="28"/>
      <c r="AX83" s="53"/>
      <c r="AY83" s="53"/>
      <c r="AZ83" s="53"/>
      <c r="BA83" s="19"/>
      <c r="BB83" s="19"/>
      <c r="BC83" s="19"/>
      <c r="BD83" s="19"/>
      <c r="BE83" s="19"/>
      <c r="BF83" s="19"/>
      <c r="BG83" s="19"/>
      <c r="BH83" s="19"/>
      <c r="BI83" s="19"/>
    </row>
    <row r="84" spans="1:61" x14ac:dyDescent="0.2">
      <c r="G84" s="28"/>
      <c r="H84" s="28"/>
      <c r="I84" s="28"/>
      <c r="J84" s="28"/>
      <c r="K84" s="28"/>
      <c r="L84" s="28"/>
      <c r="M84" s="15"/>
      <c r="N84" s="28"/>
      <c r="O84" s="28"/>
      <c r="P84" s="28"/>
      <c r="Q84" s="28"/>
      <c r="R84" s="28"/>
      <c r="S84" s="28"/>
      <c r="T84" s="53"/>
      <c r="U84" s="53"/>
      <c r="V84" s="53"/>
      <c r="W84" s="22" t="s">
        <v>83</v>
      </c>
      <c r="X84" s="42">
        <f>SUM(X16:X81)</f>
        <v>82191.317344996394</v>
      </c>
      <c r="Y84" s="42">
        <f>SUM(Y16:Y36)</f>
        <v>-6146.4514634626457</v>
      </c>
      <c r="Z84" s="42">
        <f>SUM(Z16:Z36)</f>
        <v>-597.82941634455995</v>
      </c>
      <c r="AA84" s="42">
        <f>SUM(AA16:AA36)</f>
        <v>-39050.577121893497</v>
      </c>
      <c r="AB84" s="42">
        <f>SUM(AB16:AB36)</f>
        <v>19354.419065408219</v>
      </c>
      <c r="AC84" s="42">
        <f>SUM(AC16:AC81)</f>
        <v>1.9638037086498534E-14</v>
      </c>
      <c r="AD84" s="42">
        <f>SUM(AD16:AD36)</f>
        <v>5060.1192648374072</v>
      </c>
      <c r="AE84" s="42">
        <f>SUM(AE16:AE36)</f>
        <v>24143.149712173348</v>
      </c>
      <c r="AF84" s="19"/>
      <c r="AG84" s="46"/>
      <c r="AH84" s="19"/>
      <c r="AI84" s="55"/>
      <c r="AJ84" s="28"/>
      <c r="AK84" s="28"/>
      <c r="AL84" s="28"/>
      <c r="AM84" s="28"/>
      <c r="AN84" s="28"/>
      <c r="AO84" s="28"/>
      <c r="AP84" s="28"/>
      <c r="AQ84" s="15"/>
      <c r="AR84" s="28"/>
      <c r="AS84" s="28"/>
      <c r="AT84" s="28"/>
      <c r="AU84" s="28"/>
      <c r="AV84" s="28"/>
      <c r="AW84" s="28"/>
      <c r="AX84" s="53"/>
      <c r="AY84" s="53"/>
      <c r="AZ84" s="53"/>
      <c r="BA84" s="22" t="s">
        <v>83</v>
      </c>
      <c r="BB84" s="42">
        <f t="shared" ref="BB84:BI84" si="79">SUM(BB16:BB81)</f>
        <v>82191.317344996394</v>
      </c>
      <c r="BC84" s="42">
        <f t="shared" si="79"/>
        <v>-6998.5534773570216</v>
      </c>
      <c r="BD84" s="42">
        <f t="shared" si="79"/>
        <v>-776.43503268312736</v>
      </c>
      <c r="BE84" s="42">
        <f t="shared" si="79"/>
        <v>-99999.999999997584</v>
      </c>
      <c r="BF84" s="42">
        <f t="shared" si="79"/>
        <v>-25583.671165041305</v>
      </c>
      <c r="BG84" s="42">
        <f t="shared" si="79"/>
        <v>1.9638037086498534E-14</v>
      </c>
      <c r="BH84" s="42">
        <f t="shared" si="79"/>
        <v>6645.4846808039947</v>
      </c>
      <c r="BI84" s="42">
        <f t="shared" si="79"/>
        <v>-18938.186484237318</v>
      </c>
    </row>
    <row r="85" spans="1:61" x14ac:dyDescent="0.2"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53"/>
      <c r="W85" s="34"/>
      <c r="X85" s="19"/>
      <c r="Y85" s="19"/>
      <c r="Z85" s="19"/>
      <c r="AA85" s="19"/>
      <c r="AB85" s="19"/>
      <c r="AC85" s="19"/>
      <c r="AD85" s="19"/>
      <c r="AE85" s="19"/>
      <c r="AF85" s="19"/>
      <c r="AG85" s="46"/>
      <c r="AH85" s="19"/>
      <c r="AI85" s="55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53"/>
      <c r="BA85" s="34"/>
      <c r="BB85" s="19"/>
      <c r="BC85" s="19"/>
      <c r="BD85" s="19"/>
      <c r="BE85" s="19"/>
      <c r="BF85" s="19"/>
      <c r="BG85" s="19"/>
      <c r="BH85" s="19"/>
      <c r="BI85" s="19"/>
    </row>
    <row r="86" spans="1:61" x14ac:dyDescent="0.2"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53"/>
      <c r="W86" s="22" t="str">
        <f>"Present Value at "&amp;TEXT(B18,"0.00%")&amp;" :"</f>
        <v>Present Value at 8.21% :</v>
      </c>
      <c r="X86" s="42">
        <f t="shared" ref="X86:AE86" si="80">X16+NPV($B$18,X17:X81)</f>
        <v>35878.188505178907</v>
      </c>
      <c r="Y86" s="42">
        <f t="shared" si="80"/>
        <v>-4682.8970353661462</v>
      </c>
      <c r="Z86" s="42">
        <f t="shared" si="80"/>
        <v>-407.85528540122129</v>
      </c>
      <c r="AA86" s="42">
        <f t="shared" si="80"/>
        <v>-22380.819323918426</v>
      </c>
      <c r="AB86" s="42">
        <f t="shared" si="80"/>
        <v>8406.6168604931245</v>
      </c>
      <c r="AC86" s="42">
        <f t="shared" si="80"/>
        <v>-145.24786576116389</v>
      </c>
      <c r="AD86" s="42">
        <f t="shared" si="80"/>
        <v>2637.3254951132994</v>
      </c>
      <c r="AE86" s="42">
        <f t="shared" si="80"/>
        <v>10898.694489845255</v>
      </c>
      <c r="AF86" s="19"/>
      <c r="AG86" s="46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53"/>
      <c r="BA86" s="22" t="str">
        <f>"Present Value at "&amp;TEXT(B18,"0.00%")&amp;" :"</f>
        <v>Present Value at 8.21% :</v>
      </c>
      <c r="BB86" s="42">
        <f t="shared" ref="BB86:BI86" si="81">BB16+NPV($B$18,BB17:BB81)</f>
        <v>35878.188505178907</v>
      </c>
      <c r="BC86" s="42">
        <f t="shared" si="81"/>
        <v>-4682.8970353661462</v>
      </c>
      <c r="BD86" s="42">
        <f t="shared" si="81"/>
        <v>-475.85528540122129</v>
      </c>
      <c r="BE86" s="42">
        <f t="shared" si="81"/>
        <v>-21202.384457158976</v>
      </c>
      <c r="BF86" s="42">
        <f t="shared" si="81"/>
        <v>9517.0517272525558</v>
      </c>
      <c r="BG86" s="42">
        <f t="shared" si="81"/>
        <v>-145.24786576116389</v>
      </c>
      <c r="BH86" s="42">
        <f t="shared" si="81"/>
        <v>2641.932915255697</v>
      </c>
      <c r="BI86" s="42">
        <f t="shared" si="81"/>
        <v>12013.736776747073</v>
      </c>
    </row>
    <row r="87" spans="1:61" x14ac:dyDescent="0.2"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53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46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53"/>
      <c r="BA87" s="19"/>
      <c r="BB87" s="19"/>
      <c r="BC87" s="19"/>
      <c r="BD87" s="19"/>
      <c r="BE87" s="19"/>
      <c r="BF87" s="19"/>
      <c r="BG87" s="19"/>
      <c r="BH87" s="19"/>
      <c r="BI87" s="19"/>
    </row>
    <row r="88" spans="1:61" x14ac:dyDescent="0.2">
      <c r="A88" s="19"/>
      <c r="B88" s="55"/>
      <c r="C88" s="14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53"/>
      <c r="W88" s="22" t="str">
        <f>"Present Value at "&amp;TEXT(B19,"0.00%")&amp;" :"</f>
        <v>Present Value at 3.21% :</v>
      </c>
      <c r="X88" s="42">
        <f t="shared" ref="X88:AE88" si="82">X16+NPV($B$19,X17:X81)</f>
        <v>56380.333921616802</v>
      </c>
      <c r="Y88" s="42">
        <f t="shared" si="82"/>
        <v>-5708.0043061880397</v>
      </c>
      <c r="Z88" s="42">
        <f t="shared" si="82"/>
        <v>-540.91754749377026</v>
      </c>
      <c r="AA88" s="42">
        <f t="shared" si="82"/>
        <v>-51494.076983320192</v>
      </c>
      <c r="AB88" s="42">
        <f t="shared" si="82"/>
        <v>-1362.6649153851804</v>
      </c>
      <c r="AC88" s="42">
        <f t="shared" si="82"/>
        <v>-118.07896748348627</v>
      </c>
      <c r="AD88" s="42">
        <f t="shared" si="82"/>
        <v>4381.6234945505221</v>
      </c>
      <c r="AE88" s="42">
        <f t="shared" si="82"/>
        <v>2900.8796116818476</v>
      </c>
      <c r="AF88" s="19"/>
      <c r="AG88" s="46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53"/>
      <c r="BA88" s="22" t="str">
        <f>"Present Value at "&amp;TEXT(B19,"0.00%")&amp;" :"</f>
        <v>Present Value at 3.21% :</v>
      </c>
      <c r="BB88" s="42">
        <f t="shared" ref="BB88:BI88" si="83">BB16+NPV($B$19,BB17:BB81)</f>
        <v>56380.333921616802</v>
      </c>
      <c r="BC88" s="42">
        <f t="shared" si="83"/>
        <v>-5708.0043061880397</v>
      </c>
      <c r="BD88" s="42">
        <f t="shared" si="83"/>
        <v>-608.91754749377026</v>
      </c>
      <c r="BE88" s="42">
        <f t="shared" si="83"/>
        <v>-50241.395718515501</v>
      </c>
      <c r="BF88" s="42">
        <f t="shared" si="83"/>
        <v>-177.98365058051581</v>
      </c>
      <c r="BG88" s="42">
        <f t="shared" si="83"/>
        <v>-118.07896748348627</v>
      </c>
      <c r="BH88" s="42">
        <f t="shared" si="83"/>
        <v>4396.4848399529246</v>
      </c>
      <c r="BI88" s="42">
        <f t="shared" si="83"/>
        <v>4100.4222218889236</v>
      </c>
    </row>
    <row r="89" spans="1:61" x14ac:dyDescent="0.2">
      <c r="A89" s="19"/>
      <c r="B89" s="55"/>
      <c r="C89" s="14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46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</row>
    <row r="90" spans="1:61" ht="17" thickBot="1" x14ac:dyDescent="0.25">
      <c r="A90" s="20"/>
      <c r="B90" s="62"/>
      <c r="C90" s="44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47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</row>
    <row r="91" spans="1:61" ht="17" thickBot="1" x14ac:dyDescent="0.25">
      <c r="A91" s="221" t="s">
        <v>67</v>
      </c>
      <c r="B91" s="221"/>
      <c r="C91" s="19"/>
      <c r="D91" s="19"/>
      <c r="E91" s="21">
        <v>0</v>
      </c>
      <c r="F91" s="27">
        <f>B95</f>
        <v>9569.7005239432983</v>
      </c>
      <c r="G91" s="27">
        <f>F91*B100</f>
        <v>7655.7604191546388</v>
      </c>
      <c r="H91" s="28">
        <f>B105</f>
        <v>200</v>
      </c>
      <c r="I91" s="27">
        <f>$B$92</f>
        <v>250000</v>
      </c>
      <c r="J91" s="56">
        <f t="shared" ref="J91:J122" si="84">J16</f>
        <v>0.50700000000000001</v>
      </c>
      <c r="K91" s="52">
        <f t="shared" ref="K91:K111" si="85">I91*J91/1000</f>
        <v>126.75</v>
      </c>
      <c r="L91" s="19"/>
      <c r="M91" s="9"/>
      <c r="N91" s="9"/>
      <c r="O91" s="30">
        <v>1</v>
      </c>
      <c r="P91" s="30"/>
      <c r="Q91" s="30"/>
      <c r="R91" s="30">
        <f t="shared" ref="R91:R111" si="86">O91-SUM(P91:Q91)</f>
        <v>1</v>
      </c>
      <c r="S91" s="30"/>
      <c r="T91" s="52"/>
      <c r="U91" s="52">
        <f t="shared" ref="U91:U110" si="87">K91*R91</f>
        <v>126.75</v>
      </c>
      <c r="V91" s="19"/>
      <c r="W91" s="30"/>
      <c r="X91" s="53">
        <f t="shared" ref="X91:X111" si="88">$R91*F91</f>
        <v>9569.7005239432983</v>
      </c>
      <c r="Y91" s="53">
        <f t="shared" ref="Y91:Y111" si="89">-$R91*G91</f>
        <v>-7655.7604191546388</v>
      </c>
      <c r="Z91" s="53">
        <f t="shared" ref="Z91:Z111" si="90">-$R91*H91</f>
        <v>-200</v>
      </c>
      <c r="AA91" s="53"/>
      <c r="AB91" s="53">
        <f t="shared" ref="AB91:AB111" si="91">SUM(X91:AA91)</f>
        <v>1713.9401047886595</v>
      </c>
      <c r="AC91" s="53">
        <f>T91-U91</f>
        <v>-126.75</v>
      </c>
      <c r="AD91" s="53"/>
      <c r="AE91" s="53">
        <f t="shared" ref="AE91:AE111" si="92">SUM(AB91:AD91)</f>
        <v>1587.1901047886595</v>
      </c>
      <c r="AF91" s="19"/>
      <c r="AG91" s="46"/>
      <c r="AH91" s="19"/>
      <c r="AI91" s="21">
        <v>0</v>
      </c>
      <c r="AJ91" s="27">
        <f>F91</f>
        <v>9569.7005239432983</v>
      </c>
      <c r="AK91" s="27">
        <f>G91</f>
        <v>7655.7604191546388</v>
      </c>
      <c r="AL91" s="28">
        <f>C105</f>
        <v>268</v>
      </c>
      <c r="AM91" s="27">
        <f>I91</f>
        <v>250000</v>
      </c>
      <c r="AN91" s="56">
        <f>J91</f>
        <v>0.50700000000000001</v>
      </c>
      <c r="AO91" s="52">
        <f t="shared" ref="AO91:AO111" si="93">AM91*AN91/1000</f>
        <v>126.75</v>
      </c>
      <c r="AP91" s="19"/>
      <c r="AQ91" s="9"/>
      <c r="AR91" s="9"/>
      <c r="AS91" s="30">
        <v>1</v>
      </c>
      <c r="AT91" s="30"/>
      <c r="AU91" s="30"/>
      <c r="AV91" s="30">
        <f t="shared" ref="AV91:AV111" si="94">AS91-SUM(AT91:AU91)</f>
        <v>1</v>
      </c>
      <c r="AW91" s="30"/>
      <c r="AX91" s="52"/>
      <c r="AY91" s="52">
        <f t="shared" ref="AY91:AY111" si="95">AO91*AV91</f>
        <v>126.75</v>
      </c>
      <c r="AZ91" s="19"/>
      <c r="BA91" s="30"/>
      <c r="BB91" s="53">
        <f t="shared" ref="BB91:BB111" si="96">$R91*AJ91</f>
        <v>9569.7005239432983</v>
      </c>
      <c r="BC91" s="53">
        <f t="shared" ref="BC91:BC111" si="97">-$R91*AK91</f>
        <v>-7655.7604191546388</v>
      </c>
      <c r="BD91" s="53">
        <f t="shared" ref="BD91:BD111" si="98">-$R91*AL91</f>
        <v>-268</v>
      </c>
      <c r="BE91" s="53"/>
      <c r="BF91" s="53">
        <f t="shared" ref="BF91:BF111" si="99">SUM(BB91:BE91)</f>
        <v>1645.9401047886595</v>
      </c>
      <c r="BG91" s="53">
        <f>AX91-AY91</f>
        <v>-126.75</v>
      </c>
      <c r="BH91" s="53"/>
      <c r="BI91" s="53">
        <f t="shared" ref="BI91:BI111" si="100">SUM(BF91:BH91)</f>
        <v>1519.1901047886595</v>
      </c>
    </row>
    <row r="92" spans="1:61" x14ac:dyDescent="0.2">
      <c r="A92" s="45" t="s">
        <v>68</v>
      </c>
      <c r="B92" s="54">
        <v>250000</v>
      </c>
      <c r="C92" s="19"/>
      <c r="D92" s="19"/>
      <c r="E92" s="55">
        <f t="shared" ref="E92:E111" si="101">E91+1</f>
        <v>1</v>
      </c>
      <c r="F92" s="27"/>
      <c r="G92" s="27"/>
      <c r="H92" s="28"/>
      <c r="I92" s="27">
        <f t="shared" ref="I92:I155" si="102">$B$92</f>
        <v>250000</v>
      </c>
      <c r="J92" s="56">
        <f t="shared" si="84"/>
        <v>0.64400000000000002</v>
      </c>
      <c r="K92" s="52">
        <f t="shared" si="85"/>
        <v>161</v>
      </c>
      <c r="L92" s="56"/>
      <c r="M92" s="96">
        <f t="shared" ref="M92:M123" si="103">M17</f>
        <v>8.0967593767471424</v>
      </c>
      <c r="N92" s="9">
        <v>0</v>
      </c>
      <c r="O92" s="30">
        <f>R91</f>
        <v>1</v>
      </c>
      <c r="P92" s="30">
        <f t="shared" ref="P92:P111" si="104">O92*M92/1000</f>
        <v>8.0967593767471424E-3</v>
      </c>
      <c r="Q92" s="30">
        <f t="shared" ref="Q92:Q111" si="105">MIN(N92*O92,O92-P92)</f>
        <v>0</v>
      </c>
      <c r="R92" s="30">
        <f t="shared" si="86"/>
        <v>0.99190324062325286</v>
      </c>
      <c r="S92" s="30"/>
      <c r="T92" s="52">
        <f t="shared" ref="T92:T111" si="106">U91</f>
        <v>126.75</v>
      </c>
      <c r="U92" s="52">
        <f t="shared" si="87"/>
        <v>159.69642174034371</v>
      </c>
      <c r="V92" s="19"/>
      <c r="W92" s="30"/>
      <c r="X92" s="53">
        <f t="shared" si="88"/>
        <v>0</v>
      </c>
      <c r="Y92" s="53">
        <f t="shared" si="89"/>
        <v>0</v>
      </c>
      <c r="Z92" s="53">
        <f t="shared" si="90"/>
        <v>0</v>
      </c>
      <c r="AA92" s="53">
        <f t="shared" ref="AA92:AA111" si="107">-P92*I92</f>
        <v>-2024.1898441867856</v>
      </c>
      <c r="AB92" s="53">
        <f t="shared" si="91"/>
        <v>-2024.1898441867856</v>
      </c>
      <c r="AC92" s="53">
        <f>-I92*$R91*(J92-J91)/1000</f>
        <v>-34.25</v>
      </c>
      <c r="AD92" s="53">
        <f>$B$18*SUM(T92,X92:Y92)</f>
        <v>10.405684947944586</v>
      </c>
      <c r="AE92" s="53">
        <f t="shared" si="92"/>
        <v>-2048.0341592388409</v>
      </c>
      <c r="AF92" s="19"/>
      <c r="AG92" s="57"/>
      <c r="AH92" s="19"/>
      <c r="AI92" s="55">
        <f t="shared" ref="AI92:AI111" si="108">AI91+1</f>
        <v>1</v>
      </c>
      <c r="AJ92" s="27"/>
      <c r="AK92" s="27"/>
      <c r="AL92" s="28"/>
      <c r="AM92" s="27">
        <f t="shared" ref="AM92:AM111" si="109">I92</f>
        <v>250000</v>
      </c>
      <c r="AN92" s="56">
        <f t="shared" ref="AN92:AN155" si="110">J92</f>
        <v>0.64400000000000002</v>
      </c>
      <c r="AO92" s="52">
        <f t="shared" si="93"/>
        <v>161</v>
      </c>
      <c r="AP92" s="56"/>
      <c r="AQ92" s="9">
        <f t="shared" ref="AQ92:AQ123" si="111">AQ17</f>
        <v>7.3073253375142961</v>
      </c>
      <c r="AR92" s="9">
        <f t="shared" ref="AR92:AR111" si="112">N92</f>
        <v>0</v>
      </c>
      <c r="AS92" s="30">
        <f t="shared" ref="AS92:AS111" si="113">AV91</f>
        <v>1</v>
      </c>
      <c r="AT92" s="30">
        <f t="shared" ref="AT92:AT111" si="114">AS92*AQ92/1000</f>
        <v>7.307325337514296E-3</v>
      </c>
      <c r="AU92" s="30">
        <f t="shared" ref="AU92:AU111" si="115">MIN(AR92*AS92,AS92-AT92)</f>
        <v>0</v>
      </c>
      <c r="AV92" s="30">
        <f t="shared" si="94"/>
        <v>0.99269267466248567</v>
      </c>
      <c r="AW92" s="30"/>
      <c r="AX92" s="52">
        <f t="shared" ref="AX92:AX111" si="116">AY91</f>
        <v>126.75</v>
      </c>
      <c r="AY92" s="52">
        <f t="shared" si="95"/>
        <v>159.82352062066019</v>
      </c>
      <c r="AZ92" s="19"/>
      <c r="BA92" s="30"/>
      <c r="BB92" s="53">
        <f t="shared" si="96"/>
        <v>0</v>
      </c>
      <c r="BC92" s="53">
        <f t="shared" si="97"/>
        <v>0</v>
      </c>
      <c r="BD92" s="53">
        <f t="shared" si="98"/>
        <v>0</v>
      </c>
      <c r="BE92" s="53">
        <f t="shared" ref="BE92:BE111" si="117">-AT92*AM92</f>
        <v>-1826.831334378574</v>
      </c>
      <c r="BF92" s="53">
        <f t="shared" si="99"/>
        <v>-1826.831334378574</v>
      </c>
      <c r="BG92" s="53">
        <f>-AM92*$R91*(AN92-AN91)/1000</f>
        <v>-34.25</v>
      </c>
      <c r="BH92" s="53">
        <f>$B$18*SUM(AX92,BB92:BC92)</f>
        <v>10.405684947944586</v>
      </c>
      <c r="BI92" s="53">
        <f t="shared" si="100"/>
        <v>-1850.6756494306294</v>
      </c>
    </row>
    <row r="93" spans="1:61" x14ac:dyDescent="0.2">
      <c r="A93" s="34" t="s">
        <v>69</v>
      </c>
      <c r="B93" s="121">
        <f>B18</f>
        <v>8.2096133711594368E-2</v>
      </c>
      <c r="C93" s="19"/>
      <c r="D93" s="19"/>
      <c r="E93" s="55">
        <f t="shared" si="101"/>
        <v>2</v>
      </c>
      <c r="F93" s="27">
        <f>$B$95</f>
        <v>9569.7005239432983</v>
      </c>
      <c r="G93" s="27">
        <f>F93*$B$101</f>
        <v>478.48502619716493</v>
      </c>
      <c r="H93" s="28">
        <f t="shared" ref="H93:H100" si="118">$B$31</f>
        <v>25</v>
      </c>
      <c r="I93" s="27">
        <f t="shared" si="102"/>
        <v>250000</v>
      </c>
      <c r="J93" s="56">
        <f t="shared" si="84"/>
        <v>0.78600000000000003</v>
      </c>
      <c r="K93" s="52">
        <f t="shared" si="85"/>
        <v>196.5</v>
      </c>
      <c r="L93" s="56"/>
      <c r="M93" s="96">
        <f t="shared" si="103"/>
        <v>8.8814451469123252</v>
      </c>
      <c r="N93" s="9">
        <v>0</v>
      </c>
      <c r="O93" s="30">
        <f t="shared" ref="O93:O156" si="119">R92</f>
        <v>0.99190324062325286</v>
      </c>
      <c r="P93" s="30">
        <f t="shared" si="104"/>
        <v>8.8095342226399975E-3</v>
      </c>
      <c r="Q93" s="30">
        <f t="shared" si="105"/>
        <v>0</v>
      </c>
      <c r="R93" s="30">
        <f t="shared" si="86"/>
        <v>0.98309370640061289</v>
      </c>
      <c r="S93" s="30"/>
      <c r="T93" s="52">
        <f t="shared" si="106"/>
        <v>159.69642174034371</v>
      </c>
      <c r="U93" s="52">
        <f t="shared" si="87"/>
        <v>193.17791330772044</v>
      </c>
      <c r="V93" s="19"/>
      <c r="W93" s="30"/>
      <c r="X93" s="53">
        <f t="shared" si="88"/>
        <v>9407.9123572273038</v>
      </c>
      <c r="Y93" s="53">
        <f t="shared" si="89"/>
        <v>-470.39561786136522</v>
      </c>
      <c r="Z93" s="53">
        <f t="shared" si="90"/>
        <v>-24.577342660015322</v>
      </c>
      <c r="AA93" s="53">
        <f t="shared" si="107"/>
        <v>-2202.3835556599993</v>
      </c>
      <c r="AB93" s="53">
        <f t="shared" si="91"/>
        <v>6710.5558410459253</v>
      </c>
      <c r="AC93" s="53">
        <f t="shared" ref="AC93:AC111" si="120">-I93*($R92*J93-$R91*J92)/1000</f>
        <v>-33.908986782469206</v>
      </c>
      <c r="AD93" s="53">
        <f t="shared" ref="AD93:AD156" si="121">$B$18*SUM(T93,X93:Y93)</f>
        <v>746.84602807705755</v>
      </c>
      <c r="AE93" s="53">
        <f t="shared" si="92"/>
        <v>7423.4928823405135</v>
      </c>
      <c r="AF93" s="19"/>
      <c r="AG93" s="57"/>
      <c r="AH93" s="19"/>
      <c r="AI93" s="55">
        <f t="shared" si="108"/>
        <v>2</v>
      </c>
      <c r="AJ93" s="27">
        <f t="shared" ref="AJ93:AJ111" si="122">F93</f>
        <v>9569.7005239432983</v>
      </c>
      <c r="AK93" s="27">
        <f t="shared" ref="AK93:AK111" si="123">G93</f>
        <v>478.48502619716493</v>
      </c>
      <c r="AL93" s="28">
        <f t="shared" ref="AL93:AL111" si="124">$C$31</f>
        <v>25</v>
      </c>
      <c r="AM93" s="27">
        <f t="shared" si="109"/>
        <v>250000</v>
      </c>
      <c r="AN93" s="56">
        <f t="shared" si="110"/>
        <v>0.78600000000000003</v>
      </c>
      <c r="AO93" s="52">
        <f t="shared" si="93"/>
        <v>196.5</v>
      </c>
      <c r="AP93" s="56"/>
      <c r="AQ93" s="9">
        <f t="shared" si="111"/>
        <v>8.0155042450883727</v>
      </c>
      <c r="AR93" s="9">
        <f t="shared" si="112"/>
        <v>0</v>
      </c>
      <c r="AS93" s="30">
        <f t="shared" si="113"/>
        <v>0.99269267466248567</v>
      </c>
      <c r="AT93" s="30">
        <f t="shared" si="114"/>
        <v>7.9569323478252858E-3</v>
      </c>
      <c r="AU93" s="30">
        <f t="shared" si="115"/>
        <v>0</v>
      </c>
      <c r="AV93" s="30">
        <f t="shared" si="94"/>
        <v>0.98473574231466043</v>
      </c>
      <c r="AW93" s="30"/>
      <c r="AX93" s="52">
        <f t="shared" si="116"/>
        <v>159.82352062066019</v>
      </c>
      <c r="AY93" s="52">
        <f t="shared" si="95"/>
        <v>193.50057336483079</v>
      </c>
      <c r="AZ93" s="19"/>
      <c r="BA93" s="30"/>
      <c r="BB93" s="53">
        <f t="shared" si="96"/>
        <v>9407.9123572273038</v>
      </c>
      <c r="BC93" s="53">
        <f t="shared" si="97"/>
        <v>-470.39561786136522</v>
      </c>
      <c r="BD93" s="53">
        <f t="shared" si="98"/>
        <v>-24.577342660015322</v>
      </c>
      <c r="BE93" s="53">
        <f t="shared" si="117"/>
        <v>-1989.2330869563214</v>
      </c>
      <c r="BF93" s="53">
        <f t="shared" si="99"/>
        <v>6923.706309749603</v>
      </c>
      <c r="BG93" s="53">
        <f t="shared" ref="BG93:BG111" si="125">-AM93*($R92*AN93-$R91*AN92)/1000</f>
        <v>-33.908986782469206</v>
      </c>
      <c r="BH93" s="53">
        <f t="shared" ref="BH93:BH156" si="126">$B$18*SUM(AX93,BB93:BC93)</f>
        <v>746.85646240373057</v>
      </c>
      <c r="BI93" s="53">
        <f t="shared" si="100"/>
        <v>7636.6537853708642</v>
      </c>
    </row>
    <row r="94" spans="1:61" x14ac:dyDescent="0.2">
      <c r="A94" s="34" t="s">
        <v>70</v>
      </c>
      <c r="B94" s="58">
        <f>B19</f>
        <v>3.2096133711594366E-2</v>
      </c>
      <c r="C94" s="19"/>
      <c r="D94" s="19"/>
      <c r="E94" s="55">
        <f t="shared" si="101"/>
        <v>3</v>
      </c>
      <c r="F94" s="27">
        <f t="shared" ref="F94:F156" si="127">$B$95</f>
        <v>9569.7005239432983</v>
      </c>
      <c r="G94" s="27">
        <f t="shared" ref="G94:G156" si="128">F94*$B$101</f>
        <v>478.48502619716493</v>
      </c>
      <c r="H94" s="28">
        <f t="shared" si="118"/>
        <v>25</v>
      </c>
      <c r="I94" s="27">
        <f t="shared" si="102"/>
        <v>250000</v>
      </c>
      <c r="J94" s="56">
        <f t="shared" si="84"/>
        <v>0.93300000000000005</v>
      </c>
      <c r="K94" s="52">
        <f t="shared" si="85"/>
        <v>233.25</v>
      </c>
      <c r="L94" s="56"/>
      <c r="M94" s="96">
        <f t="shared" si="103"/>
        <v>9.7383085751715388</v>
      </c>
      <c r="N94" s="9">
        <v>0</v>
      </c>
      <c r="O94" s="30">
        <f t="shared" si="119"/>
        <v>0.98309370640061289</v>
      </c>
      <c r="P94" s="30">
        <f t="shared" si="104"/>
        <v>9.5736698712382585E-3</v>
      </c>
      <c r="Q94" s="30">
        <f t="shared" si="105"/>
        <v>0</v>
      </c>
      <c r="R94" s="30">
        <f t="shared" si="86"/>
        <v>0.97352003652937458</v>
      </c>
      <c r="S94" s="30"/>
      <c r="T94" s="52">
        <f t="shared" si="106"/>
        <v>193.17791330772044</v>
      </c>
      <c r="U94" s="52">
        <f t="shared" si="87"/>
        <v>227.07354852047661</v>
      </c>
      <c r="V94" s="19"/>
      <c r="W94" s="30"/>
      <c r="X94" s="53">
        <f t="shared" si="88"/>
        <v>9316.2952036444549</v>
      </c>
      <c r="Y94" s="53">
        <f t="shared" si="89"/>
        <v>-465.81476018222276</v>
      </c>
      <c r="Z94" s="53">
        <f t="shared" si="90"/>
        <v>-24.338000913234364</v>
      </c>
      <c r="AA94" s="53">
        <f t="shared" si="107"/>
        <v>-2393.4174678095646</v>
      </c>
      <c r="AB94" s="53">
        <f t="shared" si="91"/>
        <v>6432.7249747394344</v>
      </c>
      <c r="AC94" s="53">
        <f t="shared" si="120"/>
        <v>-34.397620235473767</v>
      </c>
      <c r="AD94" s="53">
        <f t="shared" si="121"/>
        <v>742.4493856993638</v>
      </c>
      <c r="AE94" s="53">
        <f t="shared" si="92"/>
        <v>7140.7767402033251</v>
      </c>
      <c r="AF94" s="19"/>
      <c r="AG94" s="46"/>
      <c r="AH94" s="19"/>
      <c r="AI94" s="55">
        <f t="shared" si="108"/>
        <v>3</v>
      </c>
      <c r="AJ94" s="27">
        <f t="shared" si="122"/>
        <v>9569.7005239432983</v>
      </c>
      <c r="AK94" s="27">
        <f t="shared" si="123"/>
        <v>478.48502619716493</v>
      </c>
      <c r="AL94" s="28">
        <f t="shared" si="124"/>
        <v>25</v>
      </c>
      <c r="AM94" s="27">
        <f t="shared" si="109"/>
        <v>250000</v>
      </c>
      <c r="AN94" s="56">
        <f t="shared" si="110"/>
        <v>0.93300000000000005</v>
      </c>
      <c r="AO94" s="52">
        <f t="shared" si="93"/>
        <v>233.25</v>
      </c>
      <c r="AP94" s="56"/>
      <c r="AQ94" s="9">
        <f t="shared" si="111"/>
        <v>8.788823489092314</v>
      </c>
      <c r="AR94" s="9">
        <f t="shared" si="112"/>
        <v>0</v>
      </c>
      <c r="AS94" s="30">
        <f t="shared" si="113"/>
        <v>0.98473574231466043</v>
      </c>
      <c r="AT94" s="30">
        <f t="shared" si="114"/>
        <v>8.6546686226038425E-3</v>
      </c>
      <c r="AU94" s="30">
        <f t="shared" si="115"/>
        <v>0</v>
      </c>
      <c r="AV94" s="30">
        <f t="shared" si="94"/>
        <v>0.97608107369205654</v>
      </c>
      <c r="AW94" s="30"/>
      <c r="AX94" s="52">
        <f t="shared" si="116"/>
        <v>193.50057336483079</v>
      </c>
      <c r="AY94" s="52">
        <f t="shared" si="95"/>
        <v>227.67091043867219</v>
      </c>
      <c r="AZ94" s="19"/>
      <c r="BA94" s="30"/>
      <c r="BB94" s="53">
        <f t="shared" si="96"/>
        <v>9316.2952036444549</v>
      </c>
      <c r="BC94" s="53">
        <f t="shared" si="97"/>
        <v>-465.81476018222276</v>
      </c>
      <c r="BD94" s="53">
        <f t="shared" si="98"/>
        <v>-24.338000913234364</v>
      </c>
      <c r="BE94" s="53">
        <f t="shared" si="117"/>
        <v>-2163.6671556509605</v>
      </c>
      <c r="BF94" s="53">
        <f t="shared" si="99"/>
        <v>6662.4752868980377</v>
      </c>
      <c r="BG94" s="53">
        <f t="shared" si="125"/>
        <v>-34.397620235473767</v>
      </c>
      <c r="BH94" s="53">
        <f t="shared" si="126"/>
        <v>742.47587484255575</v>
      </c>
      <c r="BI94" s="53">
        <f t="shared" si="100"/>
        <v>7370.5535415051199</v>
      </c>
    </row>
    <row r="95" spans="1:61" x14ac:dyDescent="0.2">
      <c r="A95" s="45" t="s">
        <v>71</v>
      </c>
      <c r="B95" s="97">
        <v>9569.7005239432983</v>
      </c>
      <c r="C95" s="19"/>
      <c r="D95" s="36"/>
      <c r="E95" s="55">
        <f t="shared" si="101"/>
        <v>4</v>
      </c>
      <c r="F95" s="27">
        <f t="shared" si="127"/>
        <v>9569.7005239432983</v>
      </c>
      <c r="G95" s="27">
        <f t="shared" si="128"/>
        <v>478.48502619716493</v>
      </c>
      <c r="H95" s="28">
        <f t="shared" si="118"/>
        <v>25</v>
      </c>
      <c r="I95" s="27">
        <f t="shared" si="102"/>
        <v>250000</v>
      </c>
      <c r="J95" s="56">
        <f t="shared" si="84"/>
        <v>1.0840000000000001</v>
      </c>
      <c r="K95" s="52">
        <f t="shared" si="85"/>
        <v>271</v>
      </c>
      <c r="L95" s="56"/>
      <c r="M95" s="96">
        <f t="shared" si="103"/>
        <v>10.671629264777636</v>
      </c>
      <c r="N95" s="9">
        <v>0</v>
      </c>
      <c r="O95" s="30">
        <f t="shared" si="119"/>
        <v>0.97352003652937458</v>
      </c>
      <c r="P95" s="30">
        <f t="shared" si="104"/>
        <v>1.0389044911674267E-2</v>
      </c>
      <c r="Q95" s="30">
        <f t="shared" si="105"/>
        <v>0</v>
      </c>
      <c r="R95" s="30">
        <f t="shared" si="86"/>
        <v>0.96313099161770033</v>
      </c>
      <c r="S95" s="30"/>
      <c r="T95" s="52">
        <f t="shared" si="106"/>
        <v>227.07354852047661</v>
      </c>
      <c r="U95" s="52">
        <f t="shared" si="87"/>
        <v>261.00849872839677</v>
      </c>
      <c r="V95" s="19"/>
      <c r="W95" s="30"/>
      <c r="X95" s="53">
        <f t="shared" si="88"/>
        <v>9216.8751551099358</v>
      </c>
      <c r="Y95" s="53">
        <f t="shared" si="89"/>
        <v>-460.84375775549677</v>
      </c>
      <c r="Z95" s="53">
        <f t="shared" si="90"/>
        <v>-24.078274790442507</v>
      </c>
      <c r="AA95" s="53">
        <f t="shared" si="107"/>
        <v>-2597.2612279185669</v>
      </c>
      <c r="AB95" s="53">
        <f t="shared" si="91"/>
        <v>6134.6918946454298</v>
      </c>
      <c r="AC95" s="53">
        <f t="shared" si="120"/>
        <v>-34.517322881517543</v>
      </c>
      <c r="AD95" s="53">
        <f t="shared" si="121"/>
        <v>737.47818478183183</v>
      </c>
      <c r="AE95" s="53">
        <f t="shared" si="92"/>
        <v>6837.6527565457445</v>
      </c>
      <c r="AF95" s="19"/>
      <c r="AG95" s="46"/>
      <c r="AH95" s="19"/>
      <c r="AI95" s="55">
        <f t="shared" si="108"/>
        <v>4</v>
      </c>
      <c r="AJ95" s="27">
        <f t="shared" si="122"/>
        <v>9569.7005239432983</v>
      </c>
      <c r="AK95" s="27">
        <f t="shared" si="123"/>
        <v>478.48502619716493</v>
      </c>
      <c r="AL95" s="28">
        <f t="shared" si="124"/>
        <v>25</v>
      </c>
      <c r="AM95" s="27">
        <f t="shared" si="109"/>
        <v>250000</v>
      </c>
      <c r="AN95" s="56">
        <f t="shared" si="110"/>
        <v>1.0840000000000001</v>
      </c>
      <c r="AO95" s="52">
        <f t="shared" si="93"/>
        <v>271</v>
      </c>
      <c r="AP95" s="56"/>
      <c r="AQ95" s="9">
        <f t="shared" si="111"/>
        <v>9.6311454114618158</v>
      </c>
      <c r="AR95" s="9">
        <f t="shared" si="112"/>
        <v>0</v>
      </c>
      <c r="AS95" s="30">
        <f t="shared" si="113"/>
        <v>0.97608107369205654</v>
      </c>
      <c r="AT95" s="30">
        <f t="shared" si="114"/>
        <v>9.4007787541039722E-3</v>
      </c>
      <c r="AU95" s="30">
        <f t="shared" si="115"/>
        <v>0</v>
      </c>
      <c r="AV95" s="30">
        <f t="shared" si="94"/>
        <v>0.9666802949379526</v>
      </c>
      <c r="AW95" s="30"/>
      <c r="AX95" s="52">
        <f t="shared" si="116"/>
        <v>227.67091043867219</v>
      </c>
      <c r="AY95" s="52">
        <f t="shared" si="95"/>
        <v>261.97035992818513</v>
      </c>
      <c r="AZ95" s="19"/>
      <c r="BA95" s="30"/>
      <c r="BB95" s="53">
        <f t="shared" si="96"/>
        <v>9216.8751551099358</v>
      </c>
      <c r="BC95" s="53">
        <f t="shared" si="97"/>
        <v>-460.84375775549677</v>
      </c>
      <c r="BD95" s="53">
        <f t="shared" si="98"/>
        <v>-24.078274790442507</v>
      </c>
      <c r="BE95" s="53">
        <f t="shared" si="117"/>
        <v>-2350.1946885259931</v>
      </c>
      <c r="BF95" s="53">
        <f t="shared" si="99"/>
        <v>6381.7584340380035</v>
      </c>
      <c r="BG95" s="53">
        <f t="shared" si="125"/>
        <v>-34.517322881517543</v>
      </c>
      <c r="BH95" s="53">
        <f t="shared" si="126"/>
        <v>737.52722588574215</v>
      </c>
      <c r="BI95" s="53">
        <f t="shared" si="100"/>
        <v>7084.7683370422283</v>
      </c>
    </row>
    <row r="96" spans="1:61" x14ac:dyDescent="0.2">
      <c r="A96" s="19"/>
      <c r="B96" s="19"/>
      <c r="C96" s="19"/>
      <c r="D96" s="21"/>
      <c r="E96" s="55">
        <f t="shared" si="101"/>
        <v>5</v>
      </c>
      <c r="F96" s="27">
        <f t="shared" si="127"/>
        <v>9569.7005239432983</v>
      </c>
      <c r="G96" s="27">
        <f t="shared" si="128"/>
        <v>478.48502619716493</v>
      </c>
      <c r="H96" s="28">
        <f t="shared" si="118"/>
        <v>25</v>
      </c>
      <c r="I96" s="27">
        <f t="shared" si="102"/>
        <v>250000</v>
      </c>
      <c r="J96" s="56">
        <f t="shared" si="84"/>
        <v>1.2410000000000001</v>
      </c>
      <c r="K96" s="52">
        <f t="shared" si="85"/>
        <v>310.25</v>
      </c>
      <c r="L96" s="56"/>
      <c r="M96" s="96">
        <f t="shared" si="103"/>
        <v>11.692399199466328</v>
      </c>
      <c r="N96" s="9">
        <v>0</v>
      </c>
      <c r="O96" s="30">
        <f t="shared" si="119"/>
        <v>0.96313099161770033</v>
      </c>
      <c r="P96" s="30">
        <f t="shared" si="104"/>
        <v>1.126131203537201E-2</v>
      </c>
      <c r="Q96" s="30">
        <f t="shared" si="105"/>
        <v>0</v>
      </c>
      <c r="R96" s="30">
        <f t="shared" si="86"/>
        <v>0.95186967958232827</v>
      </c>
      <c r="S96" s="30"/>
      <c r="T96" s="52">
        <f t="shared" si="106"/>
        <v>261.00849872839677</v>
      </c>
      <c r="U96" s="52">
        <f t="shared" si="87"/>
        <v>295.31756809041735</v>
      </c>
      <c r="V96" s="19"/>
      <c r="W96" s="30"/>
      <c r="X96" s="53">
        <f t="shared" si="88"/>
        <v>9109.1077714247458</v>
      </c>
      <c r="Y96" s="53">
        <f t="shared" si="89"/>
        <v>-455.45538857123734</v>
      </c>
      <c r="Z96" s="53">
        <f t="shared" si="90"/>
        <v>-23.796741989558207</v>
      </c>
      <c r="AA96" s="53">
        <f t="shared" si="107"/>
        <v>-2815.3280088430024</v>
      </c>
      <c r="AB96" s="53">
        <f t="shared" si="91"/>
        <v>5814.5276320209487</v>
      </c>
      <c r="AC96" s="53">
        <f t="shared" si="120"/>
        <v>-34.987460249931047</v>
      </c>
      <c r="AD96" s="53">
        <f t="shared" si="121"/>
        <v>731.85919172786782</v>
      </c>
      <c r="AE96" s="53">
        <f t="shared" si="92"/>
        <v>6511.3993634988856</v>
      </c>
      <c r="AF96" s="19"/>
      <c r="AG96" s="46"/>
      <c r="AH96" s="19"/>
      <c r="AI96" s="55">
        <f t="shared" si="108"/>
        <v>5</v>
      </c>
      <c r="AJ96" s="27">
        <f t="shared" si="122"/>
        <v>9569.7005239432983</v>
      </c>
      <c r="AK96" s="27">
        <f t="shared" si="123"/>
        <v>478.48502619716493</v>
      </c>
      <c r="AL96" s="28">
        <f t="shared" si="124"/>
        <v>25</v>
      </c>
      <c r="AM96" s="27">
        <f t="shared" si="109"/>
        <v>250000</v>
      </c>
      <c r="AN96" s="56">
        <f t="shared" si="110"/>
        <v>1.2410000000000001</v>
      </c>
      <c r="AO96" s="52">
        <f t="shared" si="93"/>
        <v>310.25</v>
      </c>
      <c r="AP96" s="56"/>
      <c r="AQ96" s="9">
        <f t="shared" si="111"/>
        <v>10.552390277518361</v>
      </c>
      <c r="AR96" s="9">
        <f t="shared" si="112"/>
        <v>0</v>
      </c>
      <c r="AS96" s="30">
        <f t="shared" si="113"/>
        <v>0.9666802949379526</v>
      </c>
      <c r="AT96" s="30">
        <f t="shared" si="114"/>
        <v>1.0200787745771834E-2</v>
      </c>
      <c r="AU96" s="30">
        <f t="shared" si="115"/>
        <v>0</v>
      </c>
      <c r="AV96" s="30">
        <f t="shared" si="94"/>
        <v>0.95647950719218078</v>
      </c>
      <c r="AW96" s="30"/>
      <c r="AX96" s="52">
        <f t="shared" si="116"/>
        <v>261.97035992818513</v>
      </c>
      <c r="AY96" s="52">
        <f t="shared" si="95"/>
        <v>296.74776710637411</v>
      </c>
      <c r="AZ96" s="19"/>
      <c r="BA96" s="30"/>
      <c r="BB96" s="53">
        <f t="shared" si="96"/>
        <v>9109.1077714247458</v>
      </c>
      <c r="BC96" s="53">
        <f t="shared" si="97"/>
        <v>-455.45538857123734</v>
      </c>
      <c r="BD96" s="53">
        <f t="shared" si="98"/>
        <v>-23.796741989558207</v>
      </c>
      <c r="BE96" s="53">
        <f t="shared" si="117"/>
        <v>-2550.1969364429588</v>
      </c>
      <c r="BF96" s="53">
        <f t="shared" si="99"/>
        <v>6079.6587044209919</v>
      </c>
      <c r="BG96" s="53">
        <f t="shared" si="125"/>
        <v>-34.987460249931047</v>
      </c>
      <c r="BH96" s="53">
        <f t="shared" si="126"/>
        <v>731.93815681353772</v>
      </c>
      <c r="BI96" s="53">
        <f t="shared" si="100"/>
        <v>6776.6094009845983</v>
      </c>
    </row>
    <row r="97" spans="1:61" x14ac:dyDescent="0.2">
      <c r="A97" s="19"/>
      <c r="B97" s="19"/>
      <c r="C97" s="19"/>
      <c r="D97" s="21"/>
      <c r="E97" s="55">
        <f t="shared" si="101"/>
        <v>6</v>
      </c>
      <c r="F97" s="27">
        <f t="shared" si="127"/>
        <v>9569.7005239432983</v>
      </c>
      <c r="G97" s="27">
        <f t="shared" si="128"/>
        <v>478.48502619716493</v>
      </c>
      <c r="H97" s="28">
        <f t="shared" si="118"/>
        <v>25</v>
      </c>
      <c r="I97" s="27">
        <f t="shared" si="102"/>
        <v>250000</v>
      </c>
      <c r="J97" s="56">
        <f t="shared" si="84"/>
        <v>1.403</v>
      </c>
      <c r="K97" s="52">
        <f t="shared" si="85"/>
        <v>350.75</v>
      </c>
      <c r="L97" s="56"/>
      <c r="M97" s="96">
        <f t="shared" si="103"/>
        <v>12.807475417484119</v>
      </c>
      <c r="N97" s="9">
        <v>0</v>
      </c>
      <c r="O97" s="30">
        <f t="shared" si="119"/>
        <v>0.95186967958232827</v>
      </c>
      <c r="P97" s="30">
        <f t="shared" si="104"/>
        <v>1.2191047521899154E-2</v>
      </c>
      <c r="Q97" s="30">
        <f t="shared" si="105"/>
        <v>0</v>
      </c>
      <c r="R97" s="30">
        <f t="shared" si="86"/>
        <v>0.93967863206042912</v>
      </c>
      <c r="S97" s="30"/>
      <c r="T97" s="52">
        <f t="shared" si="106"/>
        <v>295.31756809041735</v>
      </c>
      <c r="U97" s="52">
        <f t="shared" si="87"/>
        <v>329.59228019519554</v>
      </c>
      <c r="V97" s="19"/>
      <c r="W97" s="30"/>
      <c r="X97" s="53">
        <f t="shared" si="88"/>
        <v>8992.4430975670111</v>
      </c>
      <c r="Y97" s="53">
        <f t="shared" si="89"/>
        <v>-449.62215487835056</v>
      </c>
      <c r="Z97" s="53">
        <f t="shared" si="90"/>
        <v>-23.491965801510727</v>
      </c>
      <c r="AA97" s="53">
        <f t="shared" si="107"/>
        <v>-3047.7618804747885</v>
      </c>
      <c r="AB97" s="53">
        <f t="shared" si="91"/>
        <v>5471.5670964123601</v>
      </c>
      <c r="AC97" s="53">
        <f t="shared" si="120"/>
        <v>-35.056899964110094</v>
      </c>
      <c r="AD97" s="53">
        <f t="shared" si="121"/>
        <v>725.57700094251072</v>
      </c>
      <c r="AE97" s="53">
        <f t="shared" si="92"/>
        <v>6162.0871973907606</v>
      </c>
      <c r="AF97" s="19"/>
      <c r="AG97" s="46"/>
      <c r="AH97" s="19"/>
      <c r="AI97" s="55">
        <f t="shared" si="108"/>
        <v>6</v>
      </c>
      <c r="AJ97" s="27">
        <f t="shared" si="122"/>
        <v>9569.7005239432983</v>
      </c>
      <c r="AK97" s="27">
        <f t="shared" si="123"/>
        <v>478.48502619716493</v>
      </c>
      <c r="AL97" s="28">
        <f t="shared" si="124"/>
        <v>25</v>
      </c>
      <c r="AM97" s="27">
        <f t="shared" si="109"/>
        <v>250000</v>
      </c>
      <c r="AN97" s="56">
        <f t="shared" si="110"/>
        <v>1.403</v>
      </c>
      <c r="AO97" s="52">
        <f t="shared" si="93"/>
        <v>350.75</v>
      </c>
      <c r="AP97" s="56"/>
      <c r="AQ97" s="9">
        <f t="shared" si="111"/>
        <v>11.558746564279417</v>
      </c>
      <c r="AR97" s="9">
        <f t="shared" si="112"/>
        <v>0</v>
      </c>
      <c r="AS97" s="30">
        <f t="shared" si="113"/>
        <v>0.95647950719218078</v>
      </c>
      <c r="AT97" s="30">
        <f t="shared" si="114"/>
        <v>1.105570421756129E-2</v>
      </c>
      <c r="AU97" s="30">
        <f t="shared" si="115"/>
        <v>0</v>
      </c>
      <c r="AV97" s="30">
        <f t="shared" si="94"/>
        <v>0.94542380297461948</v>
      </c>
      <c r="AW97" s="30"/>
      <c r="AX97" s="52">
        <f t="shared" si="116"/>
        <v>296.74776710637411</v>
      </c>
      <c r="AY97" s="52">
        <f t="shared" si="95"/>
        <v>331.60739889334781</v>
      </c>
      <c r="AZ97" s="19"/>
      <c r="BA97" s="30"/>
      <c r="BB97" s="53">
        <f t="shared" si="96"/>
        <v>8992.4430975670111</v>
      </c>
      <c r="BC97" s="53">
        <f t="shared" si="97"/>
        <v>-449.62215487835056</v>
      </c>
      <c r="BD97" s="53">
        <f t="shared" si="98"/>
        <v>-23.491965801510727</v>
      </c>
      <c r="BE97" s="53">
        <f t="shared" si="117"/>
        <v>-2763.9260543903224</v>
      </c>
      <c r="BF97" s="53">
        <f t="shared" si="99"/>
        <v>5755.4029224968272</v>
      </c>
      <c r="BG97" s="53">
        <f t="shared" si="125"/>
        <v>-35.056899964110094</v>
      </c>
      <c r="BH97" s="53">
        <f t="shared" si="126"/>
        <v>725.69441475215888</v>
      </c>
      <c r="BI97" s="53">
        <f t="shared" si="100"/>
        <v>6446.0404372848761</v>
      </c>
    </row>
    <row r="98" spans="1:61" x14ac:dyDescent="0.2">
      <c r="A98" s="220" t="s">
        <v>72</v>
      </c>
      <c r="B98" s="220"/>
      <c r="C98" s="59"/>
      <c r="D98" s="21"/>
      <c r="E98" s="55">
        <f t="shared" si="101"/>
        <v>7</v>
      </c>
      <c r="F98" s="27">
        <f t="shared" si="127"/>
        <v>9569.7005239432983</v>
      </c>
      <c r="G98" s="27">
        <f t="shared" si="128"/>
        <v>478.48502619716493</v>
      </c>
      <c r="H98" s="28">
        <f t="shared" si="118"/>
        <v>25</v>
      </c>
      <c r="I98" s="27">
        <f t="shared" si="102"/>
        <v>250000</v>
      </c>
      <c r="J98" s="56">
        <f t="shared" si="84"/>
        <v>1.57</v>
      </c>
      <c r="K98" s="52">
        <f t="shared" si="85"/>
        <v>392.5</v>
      </c>
      <c r="L98" s="56"/>
      <c r="M98" s="96">
        <f t="shared" si="103"/>
        <v>14.036297605946634</v>
      </c>
      <c r="N98" s="9">
        <v>0</v>
      </c>
      <c r="O98" s="30">
        <f t="shared" si="119"/>
        <v>0.93967863206042912</v>
      </c>
      <c r="P98" s="30">
        <f t="shared" si="104"/>
        <v>1.3189608933549011E-2</v>
      </c>
      <c r="Q98" s="30">
        <f t="shared" si="105"/>
        <v>0</v>
      </c>
      <c r="R98" s="30">
        <f t="shared" si="86"/>
        <v>0.92648902312688008</v>
      </c>
      <c r="S98" s="30"/>
      <c r="T98" s="52">
        <f t="shared" si="106"/>
        <v>329.59228019519554</v>
      </c>
      <c r="U98" s="52">
        <f t="shared" si="87"/>
        <v>363.64694157730042</v>
      </c>
      <c r="V98" s="19"/>
      <c r="W98" s="30"/>
      <c r="X98" s="53">
        <f t="shared" si="88"/>
        <v>8866.2224900450183</v>
      </c>
      <c r="Y98" s="53">
        <f t="shared" si="89"/>
        <v>-443.31112450225095</v>
      </c>
      <c r="Z98" s="53">
        <f t="shared" si="90"/>
        <v>-23.162225578172002</v>
      </c>
      <c r="AA98" s="53">
        <f t="shared" si="107"/>
        <v>-3297.4022333872526</v>
      </c>
      <c r="AB98" s="53">
        <f t="shared" si="91"/>
        <v>5102.3469065773443</v>
      </c>
      <c r="AC98" s="53">
        <f t="shared" si="120"/>
        <v>-34.955572970216785</v>
      </c>
      <c r="AD98" s="53">
        <f t="shared" si="121"/>
        <v>718.54670961172098</v>
      </c>
      <c r="AE98" s="53">
        <f t="shared" si="92"/>
        <v>5785.9380432188482</v>
      </c>
      <c r="AF98" s="19"/>
      <c r="AG98" s="46"/>
      <c r="AH98" s="19"/>
      <c r="AI98" s="55">
        <f t="shared" si="108"/>
        <v>7</v>
      </c>
      <c r="AJ98" s="27">
        <f t="shared" si="122"/>
        <v>9569.7005239432983</v>
      </c>
      <c r="AK98" s="27">
        <f t="shared" si="123"/>
        <v>478.48502619716493</v>
      </c>
      <c r="AL98" s="28">
        <f t="shared" si="124"/>
        <v>25</v>
      </c>
      <c r="AM98" s="27">
        <f t="shared" si="109"/>
        <v>250000</v>
      </c>
      <c r="AN98" s="56">
        <f t="shared" si="110"/>
        <v>1.57</v>
      </c>
      <c r="AO98" s="52">
        <f t="shared" si="93"/>
        <v>392.5</v>
      </c>
      <c r="AP98" s="56"/>
      <c r="AQ98" s="9">
        <f t="shared" si="111"/>
        <v>12.667758589366837</v>
      </c>
      <c r="AR98" s="9">
        <f t="shared" si="112"/>
        <v>0</v>
      </c>
      <c r="AS98" s="30">
        <f t="shared" si="113"/>
        <v>0.94542380297461948</v>
      </c>
      <c r="AT98" s="30">
        <f t="shared" si="114"/>
        <v>1.1976400500723596E-2</v>
      </c>
      <c r="AU98" s="30">
        <f t="shared" si="115"/>
        <v>0</v>
      </c>
      <c r="AV98" s="30">
        <f t="shared" si="94"/>
        <v>0.9334474024738959</v>
      </c>
      <c r="AW98" s="30"/>
      <c r="AX98" s="52">
        <f t="shared" si="116"/>
        <v>331.60739889334781</v>
      </c>
      <c r="AY98" s="52">
        <f t="shared" si="95"/>
        <v>366.37810547100412</v>
      </c>
      <c r="AZ98" s="19"/>
      <c r="BA98" s="30"/>
      <c r="BB98" s="53">
        <f t="shared" si="96"/>
        <v>8866.2224900450183</v>
      </c>
      <c r="BC98" s="53">
        <f t="shared" si="97"/>
        <v>-443.31112450225095</v>
      </c>
      <c r="BD98" s="53">
        <f t="shared" si="98"/>
        <v>-23.162225578172002</v>
      </c>
      <c r="BE98" s="53">
        <f t="shared" si="117"/>
        <v>-2994.1001251808989</v>
      </c>
      <c r="BF98" s="53">
        <f t="shared" si="99"/>
        <v>5405.6490147836976</v>
      </c>
      <c r="BG98" s="53">
        <f t="shared" si="125"/>
        <v>-34.955572970216785</v>
      </c>
      <c r="BH98" s="53">
        <f t="shared" si="126"/>
        <v>718.7121430658093</v>
      </c>
      <c r="BI98" s="53">
        <f t="shared" si="100"/>
        <v>6089.4055848792896</v>
      </c>
    </row>
    <row r="99" spans="1:61" x14ac:dyDescent="0.2">
      <c r="A99" s="37" t="s">
        <v>8</v>
      </c>
      <c r="B99" s="37" t="s">
        <v>73</v>
      </c>
      <c r="C99" s="59"/>
      <c r="D99" s="21"/>
      <c r="E99" s="55">
        <f t="shared" si="101"/>
        <v>8</v>
      </c>
      <c r="F99" s="27">
        <f t="shared" si="127"/>
        <v>9569.7005239432983</v>
      </c>
      <c r="G99" s="27">
        <f t="shared" si="128"/>
        <v>478.48502619716493</v>
      </c>
      <c r="H99" s="28">
        <f t="shared" si="118"/>
        <v>25</v>
      </c>
      <c r="I99" s="27">
        <f t="shared" si="102"/>
        <v>250000</v>
      </c>
      <c r="J99" s="56">
        <f t="shared" si="84"/>
        <v>1.742</v>
      </c>
      <c r="K99" s="52">
        <f t="shared" si="85"/>
        <v>435.5</v>
      </c>
      <c r="L99" s="56"/>
      <c r="M99" s="96">
        <f t="shared" si="103"/>
        <v>15.408521992477764</v>
      </c>
      <c r="N99" s="9">
        <v>0</v>
      </c>
      <c r="O99" s="30">
        <f t="shared" si="119"/>
        <v>0.92648902312688008</v>
      </c>
      <c r="P99" s="30">
        <f t="shared" si="104"/>
        <v>1.4275826488639773E-2</v>
      </c>
      <c r="Q99" s="30">
        <f t="shared" si="105"/>
        <v>0</v>
      </c>
      <c r="R99" s="30">
        <f t="shared" si="86"/>
        <v>0.9122131966382403</v>
      </c>
      <c r="S99" s="30"/>
      <c r="T99" s="52">
        <f t="shared" si="106"/>
        <v>363.64694157730042</v>
      </c>
      <c r="U99" s="52">
        <f t="shared" si="87"/>
        <v>397.26884713595365</v>
      </c>
      <c r="V99" s="19"/>
      <c r="W99" s="30"/>
      <c r="X99" s="53">
        <f t="shared" si="88"/>
        <v>8729.60710581696</v>
      </c>
      <c r="Y99" s="53">
        <f t="shared" si="89"/>
        <v>-436.48035529084797</v>
      </c>
      <c r="Z99" s="53">
        <f t="shared" si="90"/>
        <v>-22.805329915956008</v>
      </c>
      <c r="AA99" s="53">
        <f t="shared" si="107"/>
        <v>-3568.9566221599434</v>
      </c>
      <c r="AB99" s="53">
        <f t="shared" si="91"/>
        <v>4701.3647984502113</v>
      </c>
      <c r="AC99" s="53">
        <f t="shared" si="120"/>
        <v>-34.6621064880378</v>
      </c>
      <c r="AD99" s="53">
        <f t="shared" si="121"/>
        <v>710.68765053793413</v>
      </c>
      <c r="AE99" s="53">
        <f t="shared" si="92"/>
        <v>5377.3903425001081</v>
      </c>
      <c r="AF99" s="19"/>
      <c r="AG99" s="46"/>
      <c r="AH99" s="19"/>
      <c r="AI99" s="55">
        <f t="shared" si="108"/>
        <v>8</v>
      </c>
      <c r="AJ99" s="27">
        <f t="shared" si="122"/>
        <v>9569.7005239432983</v>
      </c>
      <c r="AK99" s="27">
        <f t="shared" si="123"/>
        <v>478.48502619716493</v>
      </c>
      <c r="AL99" s="28">
        <f t="shared" si="124"/>
        <v>25</v>
      </c>
      <c r="AM99" s="27">
        <f t="shared" si="109"/>
        <v>250000</v>
      </c>
      <c r="AN99" s="56">
        <f t="shared" si="110"/>
        <v>1.742</v>
      </c>
      <c r="AO99" s="52">
        <f t="shared" si="93"/>
        <v>435.5</v>
      </c>
      <c r="AP99" s="56"/>
      <c r="AQ99" s="9">
        <f t="shared" si="111"/>
        <v>13.906191098211181</v>
      </c>
      <c r="AR99" s="9">
        <f t="shared" si="112"/>
        <v>0</v>
      </c>
      <c r="AS99" s="30">
        <f t="shared" si="113"/>
        <v>0.9334474024738959</v>
      </c>
      <c r="AT99" s="30">
        <f t="shared" si="114"/>
        <v>1.2980697958930842E-2</v>
      </c>
      <c r="AU99" s="30">
        <f t="shared" si="115"/>
        <v>0</v>
      </c>
      <c r="AV99" s="30">
        <f t="shared" si="94"/>
        <v>0.92046670451496504</v>
      </c>
      <c r="AW99" s="30"/>
      <c r="AX99" s="52">
        <f t="shared" si="116"/>
        <v>366.37810547100412</v>
      </c>
      <c r="AY99" s="52">
        <f t="shared" si="95"/>
        <v>400.86324981626728</v>
      </c>
      <c r="AZ99" s="19"/>
      <c r="BA99" s="30"/>
      <c r="BB99" s="53">
        <f t="shared" si="96"/>
        <v>8729.60710581696</v>
      </c>
      <c r="BC99" s="53">
        <f t="shared" si="97"/>
        <v>-436.48035529084797</v>
      </c>
      <c r="BD99" s="53">
        <f t="shared" si="98"/>
        <v>-22.805329915956008</v>
      </c>
      <c r="BE99" s="53">
        <f t="shared" si="117"/>
        <v>-3245.1744897327103</v>
      </c>
      <c r="BF99" s="53">
        <f t="shared" si="99"/>
        <v>5025.1469308774449</v>
      </c>
      <c r="BG99" s="53">
        <f t="shared" si="125"/>
        <v>-34.6621064880378</v>
      </c>
      <c r="BH99" s="53">
        <f t="shared" si="126"/>
        <v>710.9118685341399</v>
      </c>
      <c r="BI99" s="53">
        <f t="shared" si="100"/>
        <v>5701.3966929235476</v>
      </c>
    </row>
    <row r="100" spans="1:61" x14ac:dyDescent="0.2">
      <c r="A100" s="21">
        <v>1</v>
      </c>
      <c r="B100" s="59">
        <f>B25</f>
        <v>0.8</v>
      </c>
      <c r="C100" s="19"/>
      <c r="D100" s="21"/>
      <c r="E100" s="55">
        <f t="shared" si="101"/>
        <v>9</v>
      </c>
      <c r="F100" s="27">
        <f t="shared" si="127"/>
        <v>9569.7005239432983</v>
      </c>
      <c r="G100" s="27">
        <f t="shared" si="128"/>
        <v>478.48502619716493</v>
      </c>
      <c r="H100" s="28">
        <f t="shared" si="118"/>
        <v>25</v>
      </c>
      <c r="I100" s="27">
        <f t="shared" si="102"/>
        <v>250000</v>
      </c>
      <c r="J100" s="56">
        <f t="shared" si="84"/>
        <v>1.92</v>
      </c>
      <c r="K100" s="52">
        <f t="shared" si="85"/>
        <v>480</v>
      </c>
      <c r="L100" s="56"/>
      <c r="M100" s="96">
        <f t="shared" si="103"/>
        <v>16.950197080660736</v>
      </c>
      <c r="N100" s="9">
        <v>0</v>
      </c>
      <c r="O100" s="30">
        <f t="shared" si="119"/>
        <v>0.9122131966382403</v>
      </c>
      <c r="P100" s="30">
        <f t="shared" si="104"/>
        <v>1.5462193462597699E-2</v>
      </c>
      <c r="Q100" s="30">
        <f t="shared" si="105"/>
        <v>0</v>
      </c>
      <c r="R100" s="30">
        <f t="shared" si="86"/>
        <v>0.8967510031756426</v>
      </c>
      <c r="S100" s="30"/>
      <c r="T100" s="52">
        <f t="shared" si="106"/>
        <v>397.26884713595365</v>
      </c>
      <c r="U100" s="52">
        <f t="shared" si="87"/>
        <v>430.44048152430844</v>
      </c>
      <c r="V100" s="19"/>
      <c r="W100" s="30"/>
      <c r="X100" s="53">
        <f t="shared" si="88"/>
        <v>8581.6385449366262</v>
      </c>
      <c r="Y100" s="53">
        <f t="shared" si="89"/>
        <v>-429.0819272468313</v>
      </c>
      <c r="Z100" s="53">
        <f t="shared" si="90"/>
        <v>-22.418775079391065</v>
      </c>
      <c r="AA100" s="53">
        <f t="shared" si="107"/>
        <v>-3865.5483656494248</v>
      </c>
      <c r="AB100" s="53">
        <f t="shared" si="91"/>
        <v>4264.5894769609786</v>
      </c>
      <c r="AC100" s="53">
        <f t="shared" si="120"/>
        <v>-34.376364814599043</v>
      </c>
      <c r="AD100" s="53">
        <f t="shared" si="121"/>
        <v>701.90761457112922</v>
      </c>
      <c r="AE100" s="53">
        <f t="shared" si="92"/>
        <v>4932.1207267175087</v>
      </c>
      <c r="AF100" s="19"/>
      <c r="AG100" s="46"/>
      <c r="AH100" s="19"/>
      <c r="AI100" s="55">
        <f t="shared" si="108"/>
        <v>9</v>
      </c>
      <c r="AJ100" s="27">
        <f t="shared" si="122"/>
        <v>9569.7005239432983</v>
      </c>
      <c r="AK100" s="27">
        <f t="shared" si="123"/>
        <v>478.48502619716493</v>
      </c>
      <c r="AL100" s="28">
        <f t="shared" si="124"/>
        <v>25</v>
      </c>
      <c r="AM100" s="27">
        <f t="shared" si="109"/>
        <v>250000</v>
      </c>
      <c r="AN100" s="56">
        <f t="shared" si="110"/>
        <v>1.92</v>
      </c>
      <c r="AO100" s="52">
        <f t="shared" si="93"/>
        <v>480</v>
      </c>
      <c r="AP100" s="56"/>
      <c r="AQ100" s="9">
        <f t="shared" si="111"/>
        <v>15.297552865296314</v>
      </c>
      <c r="AR100" s="9">
        <f t="shared" si="112"/>
        <v>0</v>
      </c>
      <c r="AS100" s="30">
        <f t="shared" si="113"/>
        <v>0.92046670451496504</v>
      </c>
      <c r="AT100" s="30">
        <f t="shared" si="114"/>
        <v>1.4080888073062759E-2</v>
      </c>
      <c r="AU100" s="30">
        <f t="shared" si="115"/>
        <v>0</v>
      </c>
      <c r="AV100" s="30">
        <f t="shared" si="94"/>
        <v>0.9063858164419023</v>
      </c>
      <c r="AW100" s="30"/>
      <c r="AX100" s="52">
        <f t="shared" si="116"/>
        <v>400.86324981626728</v>
      </c>
      <c r="AY100" s="52">
        <f t="shared" si="95"/>
        <v>435.06519189211309</v>
      </c>
      <c r="AZ100" s="19"/>
      <c r="BA100" s="30"/>
      <c r="BB100" s="53">
        <f t="shared" si="96"/>
        <v>8581.6385449366262</v>
      </c>
      <c r="BC100" s="53">
        <f t="shared" si="97"/>
        <v>-429.0819272468313</v>
      </c>
      <c r="BD100" s="53">
        <f t="shared" si="98"/>
        <v>-22.418775079391065</v>
      </c>
      <c r="BE100" s="53">
        <f t="shared" si="117"/>
        <v>-3520.2220182656897</v>
      </c>
      <c r="BF100" s="53">
        <f t="shared" si="99"/>
        <v>4609.9158243447146</v>
      </c>
      <c r="BG100" s="53">
        <f t="shared" si="125"/>
        <v>-34.376364814599043</v>
      </c>
      <c r="BH100" s="53">
        <f t="shared" si="126"/>
        <v>702.20270113418553</v>
      </c>
      <c r="BI100" s="53">
        <f t="shared" si="100"/>
        <v>5277.7421606643011</v>
      </c>
    </row>
    <row r="101" spans="1:61" x14ac:dyDescent="0.2">
      <c r="A101" s="39" t="s">
        <v>74</v>
      </c>
      <c r="B101" s="59">
        <f>B26</f>
        <v>0.05</v>
      </c>
      <c r="C101" s="19"/>
      <c r="D101" s="21"/>
      <c r="E101" s="55">
        <f t="shared" si="101"/>
        <v>10</v>
      </c>
      <c r="F101" s="27">
        <f t="shared" si="127"/>
        <v>9569.7005239432983</v>
      </c>
      <c r="G101" s="27">
        <f t="shared" si="128"/>
        <v>478.48502619716493</v>
      </c>
      <c r="H101" s="28">
        <f t="shared" ref="H101:H156" si="129">$B$31</f>
        <v>25</v>
      </c>
      <c r="I101" s="27">
        <f t="shared" si="102"/>
        <v>250000</v>
      </c>
      <c r="J101" s="56">
        <f t="shared" si="84"/>
        <v>2.1030000000000002</v>
      </c>
      <c r="K101" s="52">
        <f t="shared" si="85"/>
        <v>525.75</v>
      </c>
      <c r="L101" s="56"/>
      <c r="M101" s="96">
        <f t="shared" si="103"/>
        <v>18.704439664650572</v>
      </c>
      <c r="N101" s="9">
        <v>0</v>
      </c>
      <c r="O101" s="30">
        <f t="shared" si="119"/>
        <v>0.8967510031756426</v>
      </c>
      <c r="P101" s="30">
        <f t="shared" si="104"/>
        <v>1.6773225033113678E-2</v>
      </c>
      <c r="Q101" s="30">
        <f t="shared" si="105"/>
        <v>0</v>
      </c>
      <c r="R101" s="30">
        <f t="shared" si="86"/>
        <v>0.87997777814252898</v>
      </c>
      <c r="S101" s="30"/>
      <c r="T101" s="52">
        <f t="shared" si="106"/>
        <v>430.44048152430844</v>
      </c>
      <c r="U101" s="52">
        <f t="shared" si="87"/>
        <v>462.64831685843461</v>
      </c>
      <c r="V101" s="19"/>
      <c r="W101" s="30"/>
      <c r="X101" s="53">
        <f t="shared" si="88"/>
        <v>8421.123804549019</v>
      </c>
      <c r="Y101" s="53">
        <f t="shared" si="89"/>
        <v>-421.05619022745094</v>
      </c>
      <c r="Z101" s="53">
        <f t="shared" si="90"/>
        <v>-21.999444453563225</v>
      </c>
      <c r="AA101" s="53">
        <f t="shared" si="107"/>
        <v>-4193.3062582784196</v>
      </c>
      <c r="AB101" s="53">
        <f t="shared" si="91"/>
        <v>3784.761911589585</v>
      </c>
      <c r="AC101" s="53">
        <f t="shared" si="120"/>
        <v>-33.60450553323885</v>
      </c>
      <c r="AD101" s="53">
        <f t="shared" si="121"/>
        <v>692.11211989324192</v>
      </c>
      <c r="AE101" s="53">
        <f t="shared" si="92"/>
        <v>4443.2695259495886</v>
      </c>
      <c r="AF101" s="19"/>
      <c r="AG101" s="46"/>
      <c r="AH101" s="19"/>
      <c r="AI101" s="55">
        <f t="shared" si="108"/>
        <v>10</v>
      </c>
      <c r="AJ101" s="27">
        <f t="shared" si="122"/>
        <v>9569.7005239432983</v>
      </c>
      <c r="AK101" s="27">
        <f t="shared" si="123"/>
        <v>478.48502619716493</v>
      </c>
      <c r="AL101" s="28">
        <f t="shared" si="124"/>
        <v>25</v>
      </c>
      <c r="AM101" s="27">
        <f t="shared" si="109"/>
        <v>250000</v>
      </c>
      <c r="AN101" s="56">
        <f t="shared" si="110"/>
        <v>2.1030000000000002</v>
      </c>
      <c r="AO101" s="52">
        <f t="shared" si="93"/>
        <v>525.75</v>
      </c>
      <c r="AP101" s="56"/>
      <c r="AQ101" s="9">
        <f t="shared" si="111"/>
        <v>16.880756797347139</v>
      </c>
      <c r="AR101" s="9">
        <f t="shared" si="112"/>
        <v>0</v>
      </c>
      <c r="AS101" s="30">
        <f t="shared" si="113"/>
        <v>0.9063858164419023</v>
      </c>
      <c r="AT101" s="30">
        <f t="shared" si="114"/>
        <v>1.5300478531920679E-2</v>
      </c>
      <c r="AU101" s="30">
        <f t="shared" si="115"/>
        <v>0</v>
      </c>
      <c r="AV101" s="30">
        <f t="shared" si="94"/>
        <v>0.89108533790998168</v>
      </c>
      <c r="AW101" s="30"/>
      <c r="AX101" s="52">
        <f t="shared" si="116"/>
        <v>435.06519189211309</v>
      </c>
      <c r="AY101" s="52">
        <f t="shared" si="95"/>
        <v>468.48811640617288</v>
      </c>
      <c r="AZ101" s="19"/>
      <c r="BA101" s="30"/>
      <c r="BB101" s="53">
        <f t="shared" si="96"/>
        <v>8421.123804549019</v>
      </c>
      <c r="BC101" s="53">
        <f t="shared" si="97"/>
        <v>-421.05619022745094</v>
      </c>
      <c r="BD101" s="53">
        <f t="shared" si="98"/>
        <v>-21.999444453563225</v>
      </c>
      <c r="BE101" s="53">
        <f t="shared" si="117"/>
        <v>-3825.1196329801696</v>
      </c>
      <c r="BF101" s="53">
        <f t="shared" si="99"/>
        <v>4152.948536887835</v>
      </c>
      <c r="BG101" s="53">
        <f t="shared" si="125"/>
        <v>-33.60450553323885</v>
      </c>
      <c r="BH101" s="53">
        <f t="shared" si="126"/>
        <v>692.49179073397465</v>
      </c>
      <c r="BI101" s="53">
        <f t="shared" si="100"/>
        <v>4811.8358220885711</v>
      </c>
    </row>
    <row r="102" spans="1:61" x14ac:dyDescent="0.2">
      <c r="A102" s="19"/>
      <c r="B102" s="19"/>
      <c r="C102" s="19"/>
      <c r="D102" s="21"/>
      <c r="E102" s="55">
        <f t="shared" si="101"/>
        <v>11</v>
      </c>
      <c r="F102" s="27">
        <f t="shared" si="127"/>
        <v>9569.7005239432983</v>
      </c>
      <c r="G102" s="27">
        <f t="shared" si="128"/>
        <v>478.48502619716493</v>
      </c>
      <c r="H102" s="28">
        <f t="shared" si="129"/>
        <v>25</v>
      </c>
      <c r="I102" s="27">
        <f t="shared" si="102"/>
        <v>250000</v>
      </c>
      <c r="J102" s="56">
        <f t="shared" si="84"/>
        <v>2.2919999999999998</v>
      </c>
      <c r="K102" s="52">
        <f t="shared" si="85"/>
        <v>573</v>
      </c>
      <c r="L102" s="28"/>
      <c r="M102" s="96">
        <f t="shared" si="103"/>
        <v>20.707442522007625</v>
      </c>
      <c r="N102" s="9">
        <v>0</v>
      </c>
      <c r="O102" s="30">
        <f t="shared" si="119"/>
        <v>0.87997777814252898</v>
      </c>
      <c r="P102" s="30">
        <f t="shared" si="104"/>
        <v>1.8222089261530395E-2</v>
      </c>
      <c r="Q102" s="30">
        <f t="shared" si="105"/>
        <v>0</v>
      </c>
      <c r="R102" s="30">
        <f t="shared" si="86"/>
        <v>0.86175568888099863</v>
      </c>
      <c r="S102" s="28"/>
      <c r="T102" s="52">
        <f t="shared" si="106"/>
        <v>462.64831685843461</v>
      </c>
      <c r="U102" s="52">
        <f t="shared" si="87"/>
        <v>493.78600972881219</v>
      </c>
      <c r="V102" s="19"/>
      <c r="W102" s="28"/>
      <c r="X102" s="53">
        <f t="shared" si="88"/>
        <v>8246.7438673956112</v>
      </c>
      <c r="Y102" s="53">
        <f t="shared" si="89"/>
        <v>-412.33719336978055</v>
      </c>
      <c r="Z102" s="53">
        <f t="shared" si="90"/>
        <v>-21.543892222024965</v>
      </c>
      <c r="AA102" s="53">
        <f t="shared" si="107"/>
        <v>-4555.5223153825991</v>
      </c>
      <c r="AB102" s="53">
        <f t="shared" si="91"/>
        <v>3257.3404664212067</v>
      </c>
      <c r="AC102" s="53">
        <f t="shared" si="120"/>
        <v>-32.760426956074951</v>
      </c>
      <c r="AD102" s="53">
        <f t="shared" si="121"/>
        <v>681.15613594408603</v>
      </c>
      <c r="AE102" s="53">
        <f t="shared" si="92"/>
        <v>3905.736175409218</v>
      </c>
      <c r="AF102" s="19"/>
      <c r="AG102" s="46"/>
      <c r="AH102" s="19"/>
      <c r="AI102" s="55">
        <f t="shared" si="108"/>
        <v>11</v>
      </c>
      <c r="AJ102" s="27">
        <f t="shared" si="122"/>
        <v>9569.7005239432983</v>
      </c>
      <c r="AK102" s="27">
        <f t="shared" si="123"/>
        <v>478.48502619716493</v>
      </c>
      <c r="AL102" s="28">
        <f t="shared" si="124"/>
        <v>25</v>
      </c>
      <c r="AM102" s="27">
        <f t="shared" si="109"/>
        <v>250000</v>
      </c>
      <c r="AN102" s="56">
        <f t="shared" si="110"/>
        <v>2.2919999999999998</v>
      </c>
      <c r="AO102" s="52">
        <f t="shared" si="93"/>
        <v>573</v>
      </c>
      <c r="AP102" s="28"/>
      <c r="AQ102" s="9">
        <f t="shared" si="111"/>
        <v>18.688466876111882</v>
      </c>
      <c r="AR102" s="9">
        <f t="shared" si="112"/>
        <v>0</v>
      </c>
      <c r="AS102" s="30">
        <f t="shared" si="113"/>
        <v>0.89108533790998168</v>
      </c>
      <c r="AT102" s="30">
        <f t="shared" si="114"/>
        <v>1.6653018821319657E-2</v>
      </c>
      <c r="AU102" s="30">
        <f t="shared" si="115"/>
        <v>0</v>
      </c>
      <c r="AV102" s="30">
        <f t="shared" si="94"/>
        <v>0.87443231908866204</v>
      </c>
      <c r="AW102" s="28"/>
      <c r="AX102" s="52">
        <f t="shared" si="116"/>
        <v>468.48811640617288</v>
      </c>
      <c r="AY102" s="52">
        <f t="shared" si="95"/>
        <v>501.04971883780337</v>
      </c>
      <c r="AZ102" s="19"/>
      <c r="BA102" s="28"/>
      <c r="BB102" s="53">
        <f t="shared" si="96"/>
        <v>8246.7438673956112</v>
      </c>
      <c r="BC102" s="53">
        <f t="shared" si="97"/>
        <v>-412.33719336978055</v>
      </c>
      <c r="BD102" s="53">
        <f t="shared" si="98"/>
        <v>-21.543892222024965</v>
      </c>
      <c r="BE102" s="53">
        <f t="shared" si="117"/>
        <v>-4163.254705329914</v>
      </c>
      <c r="BF102" s="53">
        <f t="shared" si="99"/>
        <v>3649.6080764738917</v>
      </c>
      <c r="BG102" s="53">
        <f t="shared" si="125"/>
        <v>-32.760426956074951</v>
      </c>
      <c r="BH102" s="53">
        <f t="shared" si="126"/>
        <v>681.63556090860618</v>
      </c>
      <c r="BI102" s="53">
        <f t="shared" si="100"/>
        <v>4298.4832104264233</v>
      </c>
    </row>
    <row r="103" spans="1:61" x14ac:dyDescent="0.2">
      <c r="A103" s="220" t="s">
        <v>75</v>
      </c>
      <c r="B103" s="220"/>
      <c r="C103" s="19"/>
      <c r="D103" s="21"/>
      <c r="E103" s="55">
        <f t="shared" si="101"/>
        <v>12</v>
      </c>
      <c r="F103" s="27">
        <f t="shared" si="127"/>
        <v>9569.7005239432983</v>
      </c>
      <c r="G103" s="27">
        <f t="shared" si="128"/>
        <v>478.48502619716493</v>
      </c>
      <c r="H103" s="28">
        <f t="shared" si="129"/>
        <v>25</v>
      </c>
      <c r="I103" s="27">
        <f t="shared" si="102"/>
        <v>250000</v>
      </c>
      <c r="J103" s="56">
        <f t="shared" si="84"/>
        <v>2.4849999999999999</v>
      </c>
      <c r="K103" s="52">
        <f t="shared" si="85"/>
        <v>621.25</v>
      </c>
      <c r="L103" s="28"/>
      <c r="M103" s="96">
        <f t="shared" si="103"/>
        <v>22.995587082134691</v>
      </c>
      <c r="N103" s="9">
        <v>0</v>
      </c>
      <c r="O103" s="30">
        <f t="shared" si="119"/>
        <v>0.86175568888099863</v>
      </c>
      <c r="P103" s="30">
        <f t="shared" si="104"/>
        <v>1.9816577987187972E-2</v>
      </c>
      <c r="Q103" s="30">
        <f t="shared" si="105"/>
        <v>0</v>
      </c>
      <c r="R103" s="30">
        <f t="shared" si="86"/>
        <v>0.84193911089381068</v>
      </c>
      <c r="S103" s="28"/>
      <c r="T103" s="52">
        <f t="shared" si="106"/>
        <v>493.78600972881219</v>
      </c>
      <c r="U103" s="52">
        <f t="shared" si="87"/>
        <v>523.05467264277991</v>
      </c>
      <c r="V103" s="19"/>
      <c r="W103" s="19"/>
      <c r="X103" s="53">
        <f t="shared" si="88"/>
        <v>8057.1051506488548</v>
      </c>
      <c r="Y103" s="53">
        <f t="shared" si="89"/>
        <v>-402.85525753244275</v>
      </c>
      <c r="Z103" s="53">
        <f t="shared" si="90"/>
        <v>-21.048477772345269</v>
      </c>
      <c r="AA103" s="53">
        <f t="shared" si="107"/>
        <v>-4954.1444967969928</v>
      </c>
      <c r="AB103" s="53">
        <f t="shared" si="91"/>
        <v>2679.056918547074</v>
      </c>
      <c r="AC103" s="53">
        <f t="shared" si="120"/>
        <v>-31.138454841651228</v>
      </c>
      <c r="AD103" s="53">
        <f t="shared" si="121"/>
        <v>668.9222449668531</v>
      </c>
      <c r="AE103" s="53">
        <f t="shared" si="92"/>
        <v>3316.8407086722759</v>
      </c>
      <c r="AF103" s="19"/>
      <c r="AG103" s="46"/>
      <c r="AH103" s="19"/>
      <c r="AI103" s="55">
        <f t="shared" si="108"/>
        <v>12</v>
      </c>
      <c r="AJ103" s="27">
        <f t="shared" si="122"/>
        <v>9569.7005239432983</v>
      </c>
      <c r="AK103" s="27">
        <f t="shared" si="123"/>
        <v>478.48502619716493</v>
      </c>
      <c r="AL103" s="28">
        <f t="shared" si="124"/>
        <v>25</v>
      </c>
      <c r="AM103" s="27">
        <f t="shared" si="109"/>
        <v>250000</v>
      </c>
      <c r="AN103" s="56">
        <f t="shared" si="110"/>
        <v>2.4849999999999999</v>
      </c>
      <c r="AO103" s="52">
        <f t="shared" si="93"/>
        <v>621.25</v>
      </c>
      <c r="AP103" s="28"/>
      <c r="AQ103" s="9">
        <f t="shared" si="111"/>
        <v>20.753517341626559</v>
      </c>
      <c r="AR103" s="9">
        <f t="shared" si="112"/>
        <v>0</v>
      </c>
      <c r="AS103" s="30">
        <f t="shared" si="113"/>
        <v>0.87443231908866204</v>
      </c>
      <c r="AT103" s="30">
        <f t="shared" si="114"/>
        <v>1.8147546298285279E-2</v>
      </c>
      <c r="AU103" s="30">
        <f t="shared" si="115"/>
        <v>0</v>
      </c>
      <c r="AV103" s="30">
        <f t="shared" si="94"/>
        <v>0.85628477279037674</v>
      </c>
      <c r="AW103" s="28"/>
      <c r="AX103" s="52">
        <f t="shared" si="116"/>
        <v>501.04971883780337</v>
      </c>
      <c r="AY103" s="52">
        <f t="shared" si="95"/>
        <v>531.96691509602158</v>
      </c>
      <c r="AZ103" s="19"/>
      <c r="BA103" s="19"/>
      <c r="BB103" s="53">
        <f t="shared" si="96"/>
        <v>8057.1051506488548</v>
      </c>
      <c r="BC103" s="53">
        <f t="shared" si="97"/>
        <v>-402.85525753244275</v>
      </c>
      <c r="BD103" s="53">
        <f t="shared" si="98"/>
        <v>-21.048477772345269</v>
      </c>
      <c r="BE103" s="53">
        <f t="shared" si="117"/>
        <v>-4536.8865745713201</v>
      </c>
      <c r="BF103" s="53">
        <f t="shared" si="99"/>
        <v>3096.3148407727467</v>
      </c>
      <c r="BG103" s="53">
        <f t="shared" si="125"/>
        <v>-31.138454841651228</v>
      </c>
      <c r="BH103" s="53">
        <f t="shared" si="126"/>
        <v>669.51856740110691</v>
      </c>
      <c r="BI103" s="53">
        <f t="shared" si="100"/>
        <v>3734.6949533322022</v>
      </c>
    </row>
    <row r="104" spans="1:61" x14ac:dyDescent="0.2">
      <c r="A104" s="37" t="s">
        <v>8</v>
      </c>
      <c r="B104" s="37" t="s">
        <v>76</v>
      </c>
      <c r="C104" s="37" t="s">
        <v>77</v>
      </c>
      <c r="D104" s="21"/>
      <c r="E104" s="55">
        <f t="shared" si="101"/>
        <v>13</v>
      </c>
      <c r="F104" s="27">
        <f t="shared" si="127"/>
        <v>9569.7005239432983</v>
      </c>
      <c r="G104" s="27">
        <f t="shared" si="128"/>
        <v>478.48502619716493</v>
      </c>
      <c r="H104" s="28">
        <f t="shared" si="129"/>
        <v>25</v>
      </c>
      <c r="I104" s="27">
        <f t="shared" si="102"/>
        <v>250000</v>
      </c>
      <c r="J104" s="56">
        <f t="shared" si="84"/>
        <v>2.6840000000000002</v>
      </c>
      <c r="K104" s="52">
        <f t="shared" si="85"/>
        <v>671</v>
      </c>
      <c r="L104" s="28"/>
      <c r="M104" s="96">
        <f t="shared" si="103"/>
        <v>25.623223656035577</v>
      </c>
      <c r="N104" s="9">
        <v>0</v>
      </c>
      <c r="O104" s="30">
        <f t="shared" si="119"/>
        <v>0.84193911089381068</v>
      </c>
      <c r="P104" s="30">
        <f t="shared" si="104"/>
        <v>2.1573194143195851E-2</v>
      </c>
      <c r="Q104" s="30">
        <f t="shared" si="105"/>
        <v>0</v>
      </c>
      <c r="R104" s="30">
        <f t="shared" si="86"/>
        <v>0.82036591675061488</v>
      </c>
      <c r="S104" s="28"/>
      <c r="T104" s="52">
        <f t="shared" si="106"/>
        <v>523.05467264277991</v>
      </c>
      <c r="U104" s="52">
        <f t="shared" si="87"/>
        <v>550.46553013966263</v>
      </c>
      <c r="V104" s="19"/>
      <c r="W104" s="19"/>
      <c r="X104" s="53">
        <f t="shared" si="88"/>
        <v>7850.6561433535835</v>
      </c>
      <c r="Y104" s="53">
        <f t="shared" si="89"/>
        <v>-392.53280716767921</v>
      </c>
      <c r="Z104" s="53">
        <f t="shared" si="90"/>
        <v>-20.509147918765372</v>
      </c>
      <c r="AA104" s="53">
        <f t="shared" si="107"/>
        <v>-5393.2985357989628</v>
      </c>
      <c r="AB104" s="53">
        <f t="shared" si="91"/>
        <v>2044.3156524681763</v>
      </c>
      <c r="AC104" s="53">
        <f t="shared" si="120"/>
        <v>-29.575421692426662</v>
      </c>
      <c r="AD104" s="53">
        <f t="shared" si="121"/>
        <v>655.22385698883613</v>
      </c>
      <c r="AE104" s="53">
        <f t="shared" si="92"/>
        <v>2669.9640877645857</v>
      </c>
      <c r="AF104" s="19"/>
      <c r="AG104" s="46"/>
      <c r="AH104" s="19"/>
      <c r="AI104" s="55">
        <f t="shared" si="108"/>
        <v>13</v>
      </c>
      <c r="AJ104" s="27">
        <f t="shared" si="122"/>
        <v>9569.7005239432983</v>
      </c>
      <c r="AK104" s="27">
        <f t="shared" si="123"/>
        <v>478.48502619716493</v>
      </c>
      <c r="AL104" s="28">
        <f t="shared" si="124"/>
        <v>25</v>
      </c>
      <c r="AM104" s="27">
        <f t="shared" si="109"/>
        <v>250000</v>
      </c>
      <c r="AN104" s="56">
        <f t="shared" si="110"/>
        <v>2.6840000000000002</v>
      </c>
      <c r="AO104" s="52">
        <f t="shared" si="93"/>
        <v>671</v>
      </c>
      <c r="AP104" s="28"/>
      <c r="AQ104" s="9">
        <f t="shared" si="111"/>
        <v>23.124959349572109</v>
      </c>
      <c r="AR104" s="9">
        <f t="shared" si="112"/>
        <v>0</v>
      </c>
      <c r="AS104" s="30">
        <f t="shared" si="113"/>
        <v>0.85628477279037674</v>
      </c>
      <c r="AT104" s="30">
        <f t="shared" si="114"/>
        <v>1.9801550562435051E-2</v>
      </c>
      <c r="AU104" s="30">
        <f t="shared" si="115"/>
        <v>0</v>
      </c>
      <c r="AV104" s="30">
        <f t="shared" si="94"/>
        <v>0.83648322222794169</v>
      </c>
      <c r="AW104" s="28"/>
      <c r="AX104" s="52">
        <f t="shared" si="116"/>
        <v>531.96691509602158</v>
      </c>
      <c r="AY104" s="52">
        <f t="shared" si="95"/>
        <v>561.28024211494892</v>
      </c>
      <c r="AZ104" s="19"/>
      <c r="BA104" s="19"/>
      <c r="BB104" s="53">
        <f t="shared" si="96"/>
        <v>7850.6561433535835</v>
      </c>
      <c r="BC104" s="53">
        <f t="shared" si="97"/>
        <v>-392.53280716767921</v>
      </c>
      <c r="BD104" s="53">
        <f t="shared" si="98"/>
        <v>-20.509147918765372</v>
      </c>
      <c r="BE104" s="53">
        <f t="shared" si="117"/>
        <v>-4950.3876406087629</v>
      </c>
      <c r="BF104" s="53">
        <f t="shared" si="99"/>
        <v>2487.2265476583761</v>
      </c>
      <c r="BG104" s="53">
        <f t="shared" si="125"/>
        <v>-29.575421692426662</v>
      </c>
      <c r="BH104" s="53">
        <f t="shared" si="126"/>
        <v>655.95551763694755</v>
      </c>
      <c r="BI104" s="53">
        <f t="shared" si="100"/>
        <v>3113.6066436028973</v>
      </c>
    </row>
    <row r="105" spans="1:61" x14ac:dyDescent="0.2">
      <c r="A105" s="21">
        <v>1</v>
      </c>
      <c r="B105" s="60">
        <f>B30</f>
        <v>200</v>
      </c>
      <c r="C105" s="60">
        <f>C30</f>
        <v>268</v>
      </c>
      <c r="D105" s="21"/>
      <c r="E105" s="55">
        <f t="shared" si="101"/>
        <v>14</v>
      </c>
      <c r="F105" s="27">
        <f t="shared" si="127"/>
        <v>9569.7005239432983</v>
      </c>
      <c r="G105" s="27">
        <f t="shared" si="128"/>
        <v>478.48502619716493</v>
      </c>
      <c r="H105" s="28">
        <f t="shared" si="129"/>
        <v>25</v>
      </c>
      <c r="I105" s="27">
        <f t="shared" si="102"/>
        <v>250000</v>
      </c>
      <c r="J105" s="56">
        <f t="shared" si="84"/>
        <v>2.8879999999999999</v>
      </c>
      <c r="K105" s="52">
        <f t="shared" si="85"/>
        <v>722</v>
      </c>
      <c r="L105" s="28"/>
      <c r="M105" s="96">
        <f t="shared" si="103"/>
        <v>28.637207678475217</v>
      </c>
      <c r="N105" s="9">
        <v>0</v>
      </c>
      <c r="O105" s="30">
        <f t="shared" si="119"/>
        <v>0.82036591675061488</v>
      </c>
      <c r="P105" s="30">
        <f t="shared" si="104"/>
        <v>2.3492989130330068E-2</v>
      </c>
      <c r="Q105" s="30">
        <f t="shared" si="105"/>
        <v>0</v>
      </c>
      <c r="R105" s="30">
        <f t="shared" si="86"/>
        <v>0.79687292762028483</v>
      </c>
      <c r="S105" s="28"/>
      <c r="T105" s="52">
        <f t="shared" si="106"/>
        <v>550.46553013966263</v>
      </c>
      <c r="U105" s="52">
        <f t="shared" si="87"/>
        <v>575.34225374184564</v>
      </c>
      <c r="V105" s="19"/>
      <c r="W105" s="19"/>
      <c r="X105" s="53">
        <f t="shared" si="88"/>
        <v>7625.8352729640701</v>
      </c>
      <c r="Y105" s="53">
        <f t="shared" si="89"/>
        <v>-381.29176364820347</v>
      </c>
      <c r="Z105" s="53">
        <f t="shared" si="90"/>
        <v>-19.921823190507119</v>
      </c>
      <c r="AA105" s="53">
        <f t="shared" si="107"/>
        <v>-5873.2472825825171</v>
      </c>
      <c r="AB105" s="53">
        <f t="shared" si="91"/>
        <v>1351.3744035428426</v>
      </c>
      <c r="AC105" s="53">
        <f t="shared" si="120"/>
        <v>-27.363048484196906</v>
      </c>
      <c r="AD105" s="53">
        <f t="shared" si="121"/>
        <v>639.94010438622786</v>
      </c>
      <c r="AE105" s="53">
        <f t="shared" si="92"/>
        <v>1963.9514594448735</v>
      </c>
      <c r="AF105" s="19"/>
      <c r="AG105" s="46"/>
      <c r="AH105" s="19"/>
      <c r="AI105" s="55">
        <f t="shared" si="108"/>
        <v>14</v>
      </c>
      <c r="AJ105" s="27">
        <f t="shared" si="122"/>
        <v>9569.7005239432983</v>
      </c>
      <c r="AK105" s="27">
        <f t="shared" si="123"/>
        <v>478.48502619716493</v>
      </c>
      <c r="AL105" s="28">
        <f t="shared" si="124"/>
        <v>25</v>
      </c>
      <c r="AM105" s="27">
        <f t="shared" si="109"/>
        <v>250000</v>
      </c>
      <c r="AN105" s="56">
        <f t="shared" si="110"/>
        <v>2.8879999999999999</v>
      </c>
      <c r="AO105" s="52">
        <f t="shared" si="93"/>
        <v>722</v>
      </c>
      <c r="AP105" s="28"/>
      <c r="AQ105" s="9">
        <f t="shared" si="111"/>
        <v>25.845079929823882</v>
      </c>
      <c r="AR105" s="9">
        <f t="shared" si="112"/>
        <v>0</v>
      </c>
      <c r="AS105" s="30">
        <f t="shared" si="113"/>
        <v>0.83648322222794169</v>
      </c>
      <c r="AT105" s="30">
        <f t="shared" si="114"/>
        <v>2.1618975738437785E-2</v>
      </c>
      <c r="AU105" s="30">
        <f t="shared" si="115"/>
        <v>0</v>
      </c>
      <c r="AV105" s="30">
        <f t="shared" si="94"/>
        <v>0.81486424648950395</v>
      </c>
      <c r="AW105" s="28"/>
      <c r="AX105" s="52">
        <f t="shared" si="116"/>
        <v>561.28024211494892</v>
      </c>
      <c r="AY105" s="52">
        <f t="shared" si="95"/>
        <v>588.33198596542184</v>
      </c>
      <c r="AZ105" s="19"/>
      <c r="BA105" s="19"/>
      <c r="BB105" s="53">
        <f t="shared" si="96"/>
        <v>7625.8352729640701</v>
      </c>
      <c r="BC105" s="53">
        <f t="shared" si="97"/>
        <v>-381.29176364820347</v>
      </c>
      <c r="BD105" s="53">
        <f t="shared" si="98"/>
        <v>-19.921823190507119</v>
      </c>
      <c r="BE105" s="53">
        <f t="shared" si="117"/>
        <v>-5404.7439346094461</v>
      </c>
      <c r="BF105" s="53">
        <f t="shared" si="99"/>
        <v>1819.8777515159136</v>
      </c>
      <c r="BG105" s="53">
        <f t="shared" si="125"/>
        <v>-27.363048484196906</v>
      </c>
      <c r="BH105" s="53">
        <f t="shared" si="126"/>
        <v>640.82795042660337</v>
      </c>
      <c r="BI105" s="53">
        <f t="shared" si="100"/>
        <v>2433.34265345832</v>
      </c>
    </row>
    <row r="106" spans="1:61" x14ac:dyDescent="0.2">
      <c r="A106" s="39" t="s">
        <v>74</v>
      </c>
      <c r="B106" s="60">
        <f>B31</f>
        <v>25</v>
      </c>
      <c r="C106" s="60">
        <f>C31</f>
        <v>25</v>
      </c>
      <c r="D106" s="21"/>
      <c r="E106" s="55">
        <f t="shared" si="101"/>
        <v>15</v>
      </c>
      <c r="F106" s="27">
        <f t="shared" si="127"/>
        <v>9569.7005239432983</v>
      </c>
      <c r="G106" s="27">
        <f t="shared" si="128"/>
        <v>478.48502619716493</v>
      </c>
      <c r="H106" s="28">
        <f t="shared" si="129"/>
        <v>25</v>
      </c>
      <c r="I106" s="27">
        <f t="shared" si="102"/>
        <v>250000</v>
      </c>
      <c r="J106" s="56">
        <f t="shared" si="84"/>
        <v>3.0960000000000001</v>
      </c>
      <c r="K106" s="52">
        <f t="shared" si="85"/>
        <v>774</v>
      </c>
      <c r="L106" s="28"/>
      <c r="M106" s="96">
        <f t="shared" si="103"/>
        <v>32.079455446734435</v>
      </c>
      <c r="N106" s="9">
        <v>0</v>
      </c>
      <c r="O106" s="30">
        <f t="shared" si="119"/>
        <v>0.79687292762028483</v>
      </c>
      <c r="P106" s="30">
        <f t="shared" si="104"/>
        <v>2.5563249578303762E-2</v>
      </c>
      <c r="Q106" s="30">
        <f t="shared" si="105"/>
        <v>0</v>
      </c>
      <c r="R106" s="30">
        <f t="shared" si="86"/>
        <v>0.77130967804198103</v>
      </c>
      <c r="S106" s="28"/>
      <c r="T106" s="52">
        <f t="shared" si="106"/>
        <v>575.34225374184564</v>
      </c>
      <c r="U106" s="52">
        <f t="shared" si="87"/>
        <v>596.99369080449333</v>
      </c>
      <c r="V106" s="19"/>
      <c r="W106" s="19"/>
      <c r="X106" s="53">
        <f t="shared" si="88"/>
        <v>7381.202630080883</v>
      </c>
      <c r="Y106" s="53">
        <f t="shared" si="89"/>
        <v>-369.06013150404414</v>
      </c>
      <c r="Z106" s="53">
        <f t="shared" si="90"/>
        <v>-19.282741951049527</v>
      </c>
      <c r="AA106" s="53">
        <f t="shared" si="107"/>
        <v>-6390.8123945759407</v>
      </c>
      <c r="AB106" s="53">
        <f t="shared" si="91"/>
        <v>602.04736204984874</v>
      </c>
      <c r="AC106" s="53">
        <f t="shared" si="120"/>
        <v>-24.475454084156635</v>
      </c>
      <c r="AD106" s="53">
        <f t="shared" si="121"/>
        <v>622.90316276103817</v>
      </c>
      <c r="AE106" s="53">
        <f t="shared" si="92"/>
        <v>1200.4750707267303</v>
      </c>
      <c r="AF106" s="19"/>
      <c r="AG106" s="46"/>
      <c r="AH106" s="19"/>
      <c r="AI106" s="55">
        <f t="shared" si="108"/>
        <v>15</v>
      </c>
      <c r="AJ106" s="27">
        <f t="shared" si="122"/>
        <v>9569.7005239432983</v>
      </c>
      <c r="AK106" s="27">
        <f t="shared" si="123"/>
        <v>478.48502619716493</v>
      </c>
      <c r="AL106" s="28">
        <f t="shared" si="124"/>
        <v>25</v>
      </c>
      <c r="AM106" s="27">
        <f t="shared" si="109"/>
        <v>250000</v>
      </c>
      <c r="AN106" s="56">
        <f t="shared" si="110"/>
        <v>3.0960000000000001</v>
      </c>
      <c r="AO106" s="52">
        <f t="shared" si="93"/>
        <v>774</v>
      </c>
      <c r="AP106" s="28"/>
      <c r="AQ106" s="9">
        <f t="shared" si="111"/>
        <v>28.951708540677828</v>
      </c>
      <c r="AR106" s="9">
        <f t="shared" si="112"/>
        <v>0</v>
      </c>
      <c r="AS106" s="30">
        <f t="shared" si="113"/>
        <v>0.81486424648950395</v>
      </c>
      <c r="AT106" s="30">
        <f t="shared" si="114"/>
        <v>2.3591712164583174E-2</v>
      </c>
      <c r="AU106" s="30">
        <f t="shared" si="115"/>
        <v>0</v>
      </c>
      <c r="AV106" s="30">
        <f t="shared" si="94"/>
        <v>0.79127253432492073</v>
      </c>
      <c r="AW106" s="28"/>
      <c r="AX106" s="52">
        <f t="shared" si="116"/>
        <v>588.33198596542184</v>
      </c>
      <c r="AY106" s="52">
        <f t="shared" si="95"/>
        <v>612.44494156748863</v>
      </c>
      <c r="AZ106" s="19"/>
      <c r="BA106" s="19"/>
      <c r="BB106" s="53">
        <f t="shared" si="96"/>
        <v>7381.202630080883</v>
      </c>
      <c r="BC106" s="53">
        <f t="shared" si="97"/>
        <v>-369.06013150404414</v>
      </c>
      <c r="BD106" s="53">
        <f t="shared" si="98"/>
        <v>-19.282741951049527</v>
      </c>
      <c r="BE106" s="53">
        <f t="shared" si="117"/>
        <v>-5897.9280411457939</v>
      </c>
      <c r="BF106" s="53">
        <f t="shared" si="99"/>
        <v>1094.9317154799955</v>
      </c>
      <c r="BG106" s="53">
        <f t="shared" si="125"/>
        <v>-24.475454084156635</v>
      </c>
      <c r="BH106" s="53">
        <f t="shared" si="126"/>
        <v>623.96956955454277</v>
      </c>
      <c r="BI106" s="53">
        <f t="shared" si="100"/>
        <v>1694.4258309503816</v>
      </c>
    </row>
    <row r="107" spans="1:61" x14ac:dyDescent="0.2">
      <c r="A107" s="19"/>
      <c r="B107" s="19"/>
      <c r="C107" s="19"/>
      <c r="D107" s="21"/>
      <c r="E107" s="55">
        <f t="shared" si="101"/>
        <v>16</v>
      </c>
      <c r="F107" s="27">
        <f t="shared" si="127"/>
        <v>9569.7005239432983</v>
      </c>
      <c r="G107" s="27">
        <f t="shared" si="128"/>
        <v>478.48502619716493</v>
      </c>
      <c r="H107" s="28">
        <f t="shared" si="129"/>
        <v>25</v>
      </c>
      <c r="I107" s="27">
        <f t="shared" si="102"/>
        <v>250000</v>
      </c>
      <c r="J107" s="56">
        <f t="shared" si="84"/>
        <v>3.3090000000000002</v>
      </c>
      <c r="K107" s="52">
        <f t="shared" si="85"/>
        <v>827.25</v>
      </c>
      <c r="L107" s="28"/>
      <c r="M107" s="96">
        <f t="shared" si="103"/>
        <v>35.983846857204576</v>
      </c>
      <c r="N107" s="9">
        <v>0</v>
      </c>
      <c r="O107" s="30">
        <f t="shared" si="119"/>
        <v>0.77130967804198103</v>
      </c>
      <c r="P107" s="30">
        <f t="shared" si="104"/>
        <v>2.7754689334142411E-2</v>
      </c>
      <c r="Q107" s="30">
        <f t="shared" si="105"/>
        <v>0</v>
      </c>
      <c r="R107" s="30">
        <f t="shared" si="86"/>
        <v>0.74355498870783865</v>
      </c>
      <c r="S107" s="28"/>
      <c r="T107" s="52">
        <f t="shared" si="106"/>
        <v>596.99369080449333</v>
      </c>
      <c r="U107" s="52">
        <f t="shared" si="87"/>
        <v>615.10586440855957</v>
      </c>
      <c r="V107" s="19"/>
      <c r="W107" s="19"/>
      <c r="X107" s="53">
        <f t="shared" si="88"/>
        <v>7115.5985650180564</v>
      </c>
      <c r="Y107" s="53">
        <f t="shared" si="89"/>
        <v>-355.77992825090286</v>
      </c>
      <c r="Z107" s="53">
        <f t="shared" si="90"/>
        <v>-18.588874717695965</v>
      </c>
      <c r="AA107" s="53">
        <f t="shared" si="107"/>
        <v>-6938.6723335356028</v>
      </c>
      <c r="AB107" s="53">
        <f t="shared" si="91"/>
        <v>-197.44257148614543</v>
      </c>
      <c r="AC107" s="53">
        <f t="shared" si="120"/>
        <v>-21.286285182128271</v>
      </c>
      <c r="AD107" s="53">
        <f t="shared" si="121"/>
        <v>603.96584853542777</v>
      </c>
      <c r="AE107" s="53">
        <f t="shared" si="92"/>
        <v>385.23699186715407</v>
      </c>
      <c r="AF107" s="19"/>
      <c r="AG107" s="46"/>
      <c r="AH107" s="19"/>
      <c r="AI107" s="55">
        <f t="shared" si="108"/>
        <v>16</v>
      </c>
      <c r="AJ107" s="27">
        <f t="shared" si="122"/>
        <v>9569.7005239432983</v>
      </c>
      <c r="AK107" s="27">
        <f t="shared" si="123"/>
        <v>478.48502619716493</v>
      </c>
      <c r="AL107" s="28">
        <f t="shared" si="124"/>
        <v>25</v>
      </c>
      <c r="AM107" s="27">
        <f t="shared" si="109"/>
        <v>250000</v>
      </c>
      <c r="AN107" s="56">
        <f t="shared" si="110"/>
        <v>3.3090000000000002</v>
      </c>
      <c r="AO107" s="52">
        <f t="shared" si="93"/>
        <v>827.25</v>
      </c>
      <c r="AP107" s="28"/>
      <c r="AQ107" s="9">
        <f t="shared" si="111"/>
        <v>32.475421788627131</v>
      </c>
      <c r="AR107" s="9">
        <f t="shared" si="112"/>
        <v>0</v>
      </c>
      <c r="AS107" s="30">
        <f t="shared" si="113"/>
        <v>0.79127253432492073</v>
      </c>
      <c r="AT107" s="30">
        <f t="shared" si="114"/>
        <v>2.5696909301957737E-2</v>
      </c>
      <c r="AU107" s="30">
        <f t="shared" si="115"/>
        <v>0</v>
      </c>
      <c r="AV107" s="30">
        <f t="shared" si="94"/>
        <v>0.76557562502296295</v>
      </c>
      <c r="AW107" s="28"/>
      <c r="AX107" s="52">
        <f t="shared" si="116"/>
        <v>612.44494156748863</v>
      </c>
      <c r="AY107" s="52">
        <f t="shared" si="95"/>
        <v>633.32243580024613</v>
      </c>
      <c r="AZ107" s="19"/>
      <c r="BA107" s="19"/>
      <c r="BB107" s="53">
        <f t="shared" si="96"/>
        <v>7115.5985650180564</v>
      </c>
      <c r="BC107" s="53">
        <f t="shared" si="97"/>
        <v>-355.77992825090286</v>
      </c>
      <c r="BD107" s="53">
        <f t="shared" si="98"/>
        <v>-18.588874717695965</v>
      </c>
      <c r="BE107" s="53">
        <f t="shared" si="117"/>
        <v>-6424.2273254894344</v>
      </c>
      <c r="BF107" s="53">
        <f t="shared" si="99"/>
        <v>317.00243656002294</v>
      </c>
      <c r="BG107" s="53">
        <f t="shared" si="125"/>
        <v>-21.286285182128271</v>
      </c>
      <c r="BH107" s="53">
        <f t="shared" si="126"/>
        <v>605.23433648407797</v>
      </c>
      <c r="BI107" s="53">
        <f t="shared" si="100"/>
        <v>900.95048786197265</v>
      </c>
    </row>
    <row r="108" spans="1:61" x14ac:dyDescent="0.2">
      <c r="A108" s="92"/>
      <c r="B108" s="93" t="s">
        <v>78</v>
      </c>
      <c r="C108" s="93" t="s">
        <v>79</v>
      </c>
      <c r="D108" s="21"/>
      <c r="E108" s="55">
        <f t="shared" si="101"/>
        <v>17</v>
      </c>
      <c r="F108" s="27">
        <f t="shared" si="127"/>
        <v>9569.7005239432983</v>
      </c>
      <c r="G108" s="27">
        <f t="shared" si="128"/>
        <v>478.48502619716493</v>
      </c>
      <c r="H108" s="28">
        <f t="shared" si="129"/>
        <v>25</v>
      </c>
      <c r="I108" s="27">
        <f t="shared" si="102"/>
        <v>250000</v>
      </c>
      <c r="J108" s="56">
        <f t="shared" si="84"/>
        <v>3.5259999999999998</v>
      </c>
      <c r="K108" s="52">
        <f t="shared" si="85"/>
        <v>881.5</v>
      </c>
      <c r="L108" s="28"/>
      <c r="M108" s="96">
        <f t="shared" si="103"/>
        <v>40.388565248208387</v>
      </c>
      <c r="N108" s="9">
        <v>0</v>
      </c>
      <c r="O108" s="30">
        <f t="shared" si="119"/>
        <v>0.74355498870783865</v>
      </c>
      <c r="P108" s="30">
        <f t="shared" si="104"/>
        <v>3.0031119177057392E-2</v>
      </c>
      <c r="Q108" s="30">
        <f t="shared" si="105"/>
        <v>0</v>
      </c>
      <c r="R108" s="30">
        <f t="shared" si="86"/>
        <v>0.71352386953078129</v>
      </c>
      <c r="S108" s="28"/>
      <c r="T108" s="52">
        <f t="shared" si="106"/>
        <v>615.10586440855957</v>
      </c>
      <c r="U108" s="52">
        <f t="shared" si="87"/>
        <v>628.97129099138374</v>
      </c>
      <c r="V108" s="19"/>
      <c r="W108" s="28"/>
      <c r="X108" s="53">
        <f t="shared" si="88"/>
        <v>6828.2097480947677</v>
      </c>
      <c r="Y108" s="53">
        <f t="shared" si="89"/>
        <v>-341.41048740473838</v>
      </c>
      <c r="Z108" s="53">
        <f t="shared" si="90"/>
        <v>-17.838096738269531</v>
      </c>
      <c r="AA108" s="53">
        <f t="shared" si="107"/>
        <v>-7507.7797942643483</v>
      </c>
      <c r="AB108" s="53">
        <f t="shared" si="91"/>
        <v>-1038.8186303125876</v>
      </c>
      <c r="AC108" s="53">
        <f t="shared" si="120"/>
        <v>-17.377791385730923</v>
      </c>
      <c r="AD108" s="53">
        <f t="shared" si="121"/>
        <v>583.03895275715115</v>
      </c>
      <c r="AE108" s="53">
        <f t="shared" si="92"/>
        <v>-473.15746894116739</v>
      </c>
      <c r="AF108" s="19"/>
      <c r="AG108" s="46"/>
      <c r="AH108" s="19"/>
      <c r="AI108" s="55">
        <f t="shared" si="108"/>
        <v>17</v>
      </c>
      <c r="AJ108" s="27">
        <f t="shared" si="122"/>
        <v>9569.7005239432983</v>
      </c>
      <c r="AK108" s="27">
        <f t="shared" si="123"/>
        <v>478.48502619716493</v>
      </c>
      <c r="AL108" s="28">
        <f t="shared" si="124"/>
        <v>25</v>
      </c>
      <c r="AM108" s="27">
        <f t="shared" si="109"/>
        <v>250000</v>
      </c>
      <c r="AN108" s="56">
        <f t="shared" si="110"/>
        <v>3.5259999999999998</v>
      </c>
      <c r="AO108" s="52">
        <f t="shared" si="93"/>
        <v>881.5</v>
      </c>
      <c r="AP108" s="28"/>
      <c r="AQ108" s="9">
        <f t="shared" si="111"/>
        <v>36.450680136508069</v>
      </c>
      <c r="AR108" s="9">
        <f t="shared" si="112"/>
        <v>0</v>
      </c>
      <c r="AS108" s="30">
        <f t="shared" si="113"/>
        <v>0.76557562502296295</v>
      </c>
      <c r="AT108" s="30">
        <f t="shared" si="114"/>
        <v>2.7905752228019262E-2</v>
      </c>
      <c r="AU108" s="30">
        <f t="shared" si="115"/>
        <v>0</v>
      </c>
      <c r="AV108" s="30">
        <f t="shared" si="94"/>
        <v>0.73766987279494367</v>
      </c>
      <c r="AW108" s="28"/>
      <c r="AX108" s="52">
        <f t="shared" si="116"/>
        <v>633.32243580024613</v>
      </c>
      <c r="AY108" s="52">
        <f t="shared" si="95"/>
        <v>650.25599286874285</v>
      </c>
      <c r="AZ108" s="19"/>
      <c r="BA108" s="28"/>
      <c r="BB108" s="53">
        <f t="shared" si="96"/>
        <v>6828.2097480947677</v>
      </c>
      <c r="BC108" s="53">
        <f t="shared" si="97"/>
        <v>-341.41048740473838</v>
      </c>
      <c r="BD108" s="53">
        <f t="shared" si="98"/>
        <v>-17.838096738269531</v>
      </c>
      <c r="BE108" s="53">
        <f t="shared" si="117"/>
        <v>-6976.4380570048152</v>
      </c>
      <c r="BF108" s="53">
        <f t="shared" si="99"/>
        <v>-507.47689305305448</v>
      </c>
      <c r="BG108" s="53">
        <f t="shared" si="125"/>
        <v>-17.377791385730923</v>
      </c>
      <c r="BH108" s="53">
        <f t="shared" si="126"/>
        <v>584.53446283788981</v>
      </c>
      <c r="BI108" s="53">
        <f t="shared" si="100"/>
        <v>59.679778399104407</v>
      </c>
    </row>
    <row r="109" spans="1:61" x14ac:dyDescent="0.2">
      <c r="A109" s="35" t="s">
        <v>80</v>
      </c>
      <c r="B109" s="90">
        <f>AE163</f>
        <v>7206.7998150762205</v>
      </c>
      <c r="C109" s="90">
        <f>BI163</f>
        <v>10307.656340593872</v>
      </c>
      <c r="D109" s="21"/>
      <c r="E109" s="55">
        <f t="shared" si="101"/>
        <v>18</v>
      </c>
      <c r="F109" s="27">
        <f t="shared" si="127"/>
        <v>9569.7005239432983</v>
      </c>
      <c r="G109" s="27">
        <f t="shared" si="128"/>
        <v>478.48502619716493</v>
      </c>
      <c r="H109" s="28">
        <f t="shared" si="129"/>
        <v>25</v>
      </c>
      <c r="I109" s="27">
        <f t="shared" si="102"/>
        <v>250000</v>
      </c>
      <c r="J109" s="56">
        <f t="shared" si="84"/>
        <v>3.7469999999999999</v>
      </c>
      <c r="K109" s="52">
        <f t="shared" si="85"/>
        <v>936.75</v>
      </c>
      <c r="L109" s="28"/>
      <c r="M109" s="96">
        <f t="shared" si="103"/>
        <v>45.350819239364668</v>
      </c>
      <c r="N109" s="9">
        <v>0</v>
      </c>
      <c r="O109" s="30">
        <f t="shared" si="119"/>
        <v>0.71352386953078129</v>
      </c>
      <c r="P109" s="30">
        <f t="shared" si="104"/>
        <v>3.235889203006248E-2</v>
      </c>
      <c r="Q109" s="30">
        <f t="shared" si="105"/>
        <v>0</v>
      </c>
      <c r="R109" s="30">
        <f t="shared" si="86"/>
        <v>0.6811649775007188</v>
      </c>
      <c r="S109" s="28"/>
      <c r="T109" s="52">
        <f t="shared" si="106"/>
        <v>628.97129099138374</v>
      </c>
      <c r="U109" s="52">
        <f t="shared" si="87"/>
        <v>638.08129267379832</v>
      </c>
      <c r="V109" s="19"/>
      <c r="W109" s="19"/>
      <c r="X109" s="53">
        <f t="shared" si="88"/>
        <v>6518.5448420804541</v>
      </c>
      <c r="Y109" s="53">
        <f t="shared" si="89"/>
        <v>-325.9272421040227</v>
      </c>
      <c r="Z109" s="53">
        <f t="shared" si="90"/>
        <v>-17.029124437517972</v>
      </c>
      <c r="AA109" s="53">
        <f t="shared" si="107"/>
        <v>-8089.7230075156203</v>
      </c>
      <c r="AB109" s="53">
        <f t="shared" si="91"/>
        <v>-1914.1345319767061</v>
      </c>
      <c r="AC109" s="53">
        <f t="shared" si="120"/>
        <v>-12.949762236999616</v>
      </c>
      <c r="AD109" s="53">
        <f t="shared" si="121"/>
        <v>560.02607371842055</v>
      </c>
      <c r="AE109" s="53">
        <f t="shared" si="92"/>
        <v>-1367.058220495285</v>
      </c>
      <c r="AF109" s="19"/>
      <c r="AG109" s="46"/>
      <c r="AH109" s="19"/>
      <c r="AI109" s="55">
        <f t="shared" si="108"/>
        <v>18</v>
      </c>
      <c r="AJ109" s="27">
        <f t="shared" si="122"/>
        <v>9569.7005239432983</v>
      </c>
      <c r="AK109" s="27">
        <f t="shared" si="123"/>
        <v>478.48502619716493</v>
      </c>
      <c r="AL109" s="28">
        <f t="shared" si="124"/>
        <v>25</v>
      </c>
      <c r="AM109" s="27">
        <f t="shared" si="109"/>
        <v>250000</v>
      </c>
      <c r="AN109" s="56">
        <f t="shared" si="110"/>
        <v>3.7469999999999999</v>
      </c>
      <c r="AO109" s="52">
        <f t="shared" si="93"/>
        <v>936.75</v>
      </c>
      <c r="AP109" s="28"/>
      <c r="AQ109" s="9">
        <f t="shared" si="111"/>
        <v>40.929114363526608</v>
      </c>
      <c r="AR109" s="9">
        <f t="shared" si="112"/>
        <v>0</v>
      </c>
      <c r="AS109" s="30">
        <f t="shared" si="113"/>
        <v>0.73766987279494367</v>
      </c>
      <c r="AT109" s="30">
        <f t="shared" si="114"/>
        <v>3.0192174586152375E-2</v>
      </c>
      <c r="AU109" s="30">
        <f t="shared" si="115"/>
        <v>0</v>
      </c>
      <c r="AV109" s="30">
        <f t="shared" si="94"/>
        <v>0.70747769820879125</v>
      </c>
      <c r="AW109" s="28"/>
      <c r="AX109" s="52">
        <f t="shared" si="116"/>
        <v>650.25599286874285</v>
      </c>
      <c r="AY109" s="52">
        <f t="shared" si="95"/>
        <v>662.72973379708526</v>
      </c>
      <c r="AZ109" s="19"/>
      <c r="BA109" s="19"/>
      <c r="BB109" s="53">
        <f t="shared" si="96"/>
        <v>6518.5448420804541</v>
      </c>
      <c r="BC109" s="53">
        <f t="shared" si="97"/>
        <v>-325.9272421040227</v>
      </c>
      <c r="BD109" s="53">
        <f t="shared" si="98"/>
        <v>-17.029124437517972</v>
      </c>
      <c r="BE109" s="53">
        <f t="shared" si="117"/>
        <v>-7548.0436465380935</v>
      </c>
      <c r="BF109" s="53">
        <f t="shared" si="99"/>
        <v>-1372.4551709991792</v>
      </c>
      <c r="BG109" s="53">
        <f t="shared" si="125"/>
        <v>-12.949762236999616</v>
      </c>
      <c r="BH109" s="53">
        <f t="shared" si="126"/>
        <v>561.77346544975569</v>
      </c>
      <c r="BI109" s="53">
        <f t="shared" si="100"/>
        <v>-823.63146778642306</v>
      </c>
    </row>
    <row r="110" spans="1:61" x14ac:dyDescent="0.2">
      <c r="A110" s="35" t="s">
        <v>81</v>
      </c>
      <c r="B110" s="222">
        <f>F91+NPV(B94,F92:F111)</f>
        <v>144134.86293871931</v>
      </c>
      <c r="C110" s="222"/>
      <c r="D110" s="19"/>
      <c r="E110" s="55">
        <f t="shared" si="101"/>
        <v>19</v>
      </c>
      <c r="F110" s="27">
        <f t="shared" si="127"/>
        <v>9569.7005239432983</v>
      </c>
      <c r="G110" s="27">
        <f t="shared" si="128"/>
        <v>478.48502619716493</v>
      </c>
      <c r="H110" s="28">
        <f t="shared" si="129"/>
        <v>25</v>
      </c>
      <c r="I110" s="27">
        <f t="shared" si="102"/>
        <v>250000</v>
      </c>
      <c r="J110" s="56">
        <f t="shared" si="84"/>
        <v>3.9710000000000001</v>
      </c>
      <c r="K110" s="52">
        <f t="shared" si="85"/>
        <v>992.75</v>
      </c>
      <c r="L110" s="28"/>
      <c r="M110" s="96">
        <f t="shared" si="103"/>
        <v>50.932973429504443</v>
      </c>
      <c r="N110" s="9">
        <v>0</v>
      </c>
      <c r="O110" s="30">
        <f t="shared" si="119"/>
        <v>0.6811649775007188</v>
      </c>
      <c r="P110" s="30">
        <f t="shared" si="104"/>
        <v>3.4693757700153101E-2</v>
      </c>
      <c r="Q110" s="30">
        <f t="shared" si="105"/>
        <v>0</v>
      </c>
      <c r="R110" s="30">
        <f t="shared" si="86"/>
        <v>0.64647121980056566</v>
      </c>
      <c r="S110" s="28"/>
      <c r="T110" s="52">
        <f t="shared" si="106"/>
        <v>638.08129267379832</v>
      </c>
      <c r="U110" s="52">
        <f t="shared" si="87"/>
        <v>641.78430345701156</v>
      </c>
      <c r="V110" s="19"/>
      <c r="W110" s="19"/>
      <c r="X110" s="53">
        <f t="shared" si="88"/>
        <v>6186.5359708397364</v>
      </c>
      <c r="Y110" s="53">
        <f t="shared" si="89"/>
        <v>-309.32679854198682</v>
      </c>
      <c r="Z110" s="53">
        <f t="shared" si="90"/>
        <v>-16.161780495014142</v>
      </c>
      <c r="AA110" s="53">
        <f t="shared" si="107"/>
        <v>-8673.4394250382757</v>
      </c>
      <c r="AB110" s="53">
        <f t="shared" si="91"/>
        <v>-2812.3920332355401</v>
      </c>
      <c r="AC110" s="53">
        <f t="shared" si="120"/>
        <v>-7.833046630879247</v>
      </c>
      <c r="AD110" s="53">
        <f t="shared" si="121"/>
        <v>534.88015718218003</v>
      </c>
      <c r="AE110" s="53">
        <f t="shared" si="92"/>
        <v>-2285.3449226842395</v>
      </c>
      <c r="AF110" s="19"/>
      <c r="AG110" s="46"/>
      <c r="AH110" s="19"/>
      <c r="AI110" s="55">
        <f t="shared" si="108"/>
        <v>19</v>
      </c>
      <c r="AJ110" s="27">
        <f t="shared" si="122"/>
        <v>9569.7005239432983</v>
      </c>
      <c r="AK110" s="27">
        <f t="shared" si="123"/>
        <v>478.48502619716493</v>
      </c>
      <c r="AL110" s="28">
        <f t="shared" si="124"/>
        <v>25</v>
      </c>
      <c r="AM110" s="27">
        <f t="shared" si="109"/>
        <v>250000</v>
      </c>
      <c r="AN110" s="56">
        <f t="shared" si="110"/>
        <v>3.9710000000000001</v>
      </c>
      <c r="AO110" s="52">
        <f t="shared" si="93"/>
        <v>992.75</v>
      </c>
      <c r="AP110" s="28"/>
      <c r="AQ110" s="9">
        <f t="shared" si="111"/>
        <v>45.967008520127756</v>
      </c>
      <c r="AR110" s="9">
        <f t="shared" si="112"/>
        <v>0</v>
      </c>
      <c r="AS110" s="30">
        <f t="shared" si="113"/>
        <v>0.70747769820879125</v>
      </c>
      <c r="AT110" s="30">
        <f t="shared" si="114"/>
        <v>3.2520633381363878E-2</v>
      </c>
      <c r="AU110" s="30">
        <f t="shared" si="115"/>
        <v>0</v>
      </c>
      <c r="AV110" s="30">
        <f t="shared" si="94"/>
        <v>0.67495706482742734</v>
      </c>
      <c r="AW110" s="28"/>
      <c r="AX110" s="52">
        <f t="shared" si="116"/>
        <v>662.72973379708526</v>
      </c>
      <c r="AY110" s="52">
        <f t="shared" si="95"/>
        <v>670.06362610742849</v>
      </c>
      <c r="AZ110" s="19"/>
      <c r="BA110" s="19"/>
      <c r="BB110" s="53">
        <f t="shared" si="96"/>
        <v>6186.5359708397364</v>
      </c>
      <c r="BC110" s="53">
        <f t="shared" si="97"/>
        <v>-309.32679854198682</v>
      </c>
      <c r="BD110" s="53">
        <f t="shared" si="98"/>
        <v>-16.161780495014142</v>
      </c>
      <c r="BE110" s="53">
        <f t="shared" si="117"/>
        <v>-8130.1583453409694</v>
      </c>
      <c r="BF110" s="53">
        <f t="shared" si="99"/>
        <v>-2269.1109535382338</v>
      </c>
      <c r="BG110" s="53">
        <f t="shared" si="125"/>
        <v>-7.833046630879247</v>
      </c>
      <c r="BH110" s="53">
        <f t="shared" si="126"/>
        <v>536.90369890041973</v>
      </c>
      <c r="BI110" s="53">
        <f t="shared" si="100"/>
        <v>-1740.0403012686934</v>
      </c>
    </row>
    <row r="111" spans="1:61" x14ac:dyDescent="0.2">
      <c r="A111" s="34" t="s">
        <v>82</v>
      </c>
      <c r="B111" s="129">
        <f>B109/B110</f>
        <v>5.0000393160537983E-2</v>
      </c>
      <c r="C111" s="130">
        <f>C109/B110</f>
        <v>7.151397053033795E-2</v>
      </c>
      <c r="D111" s="19"/>
      <c r="E111" s="55">
        <f t="shared" si="101"/>
        <v>20</v>
      </c>
      <c r="F111" s="27">
        <f t="shared" si="127"/>
        <v>9569.7005239432983</v>
      </c>
      <c r="G111" s="27">
        <f t="shared" si="128"/>
        <v>478.48502619716493</v>
      </c>
      <c r="H111" s="28">
        <f t="shared" si="129"/>
        <v>25</v>
      </c>
      <c r="I111" s="27">
        <f t="shared" si="102"/>
        <v>250000</v>
      </c>
      <c r="J111" s="56">
        <f t="shared" si="84"/>
        <v>4.1980000000000004</v>
      </c>
      <c r="K111" s="52">
        <f t="shared" si="85"/>
        <v>1049.5</v>
      </c>
      <c r="L111" s="28"/>
      <c r="M111" s="96">
        <f t="shared" si="103"/>
        <v>57.198201384599741</v>
      </c>
      <c r="N111" s="9">
        <v>0</v>
      </c>
      <c r="O111" s="30">
        <f t="shared" si="119"/>
        <v>0.64647121980056566</v>
      </c>
      <c r="P111" s="30">
        <f t="shared" si="104"/>
        <v>3.6976991019500596E-2</v>
      </c>
      <c r="Q111" s="30">
        <f t="shared" si="105"/>
        <v>0</v>
      </c>
      <c r="R111" s="30">
        <f t="shared" si="86"/>
        <v>0.60949422878106507</v>
      </c>
      <c r="S111" s="28"/>
      <c r="T111" s="52">
        <f t="shared" si="106"/>
        <v>641.78430345701156</v>
      </c>
      <c r="U111" s="52">
        <f t="shared" ref="U111:U156" si="130">K111*R111</f>
        <v>639.6641931057278</v>
      </c>
      <c r="V111" s="19"/>
      <c r="W111" s="19"/>
      <c r="X111" s="53">
        <f t="shared" si="88"/>
        <v>5832.6772405065749</v>
      </c>
      <c r="Y111" s="53">
        <f t="shared" si="89"/>
        <v>-291.63386202532877</v>
      </c>
      <c r="Z111" s="53">
        <f t="shared" si="90"/>
        <v>-15.237355719526628</v>
      </c>
      <c r="AA111" s="53">
        <f t="shared" si="107"/>
        <v>-9244.2477548751485</v>
      </c>
      <c r="AB111" s="53">
        <f t="shared" si="91"/>
        <v>-3718.4417321134297</v>
      </c>
      <c r="AC111" s="53">
        <f t="shared" si="120"/>
        <v>-2.2450137668551529</v>
      </c>
      <c r="AD111" s="53">
        <f t="shared" si="121"/>
        <v>507.58624809215024</v>
      </c>
      <c r="AE111" s="53">
        <f t="shared" si="92"/>
        <v>-3213.1004977881348</v>
      </c>
      <c r="AF111" s="19"/>
      <c r="AG111" s="46"/>
      <c r="AH111" s="19"/>
      <c r="AI111" s="55">
        <f t="shared" si="108"/>
        <v>20</v>
      </c>
      <c r="AJ111" s="27">
        <f t="shared" si="122"/>
        <v>9569.7005239432983</v>
      </c>
      <c r="AK111" s="27">
        <f t="shared" si="123"/>
        <v>478.48502619716493</v>
      </c>
      <c r="AL111" s="28">
        <f t="shared" si="124"/>
        <v>25</v>
      </c>
      <c r="AM111" s="27">
        <f t="shared" si="109"/>
        <v>250000</v>
      </c>
      <c r="AN111" s="56">
        <f t="shared" si="110"/>
        <v>4.1980000000000004</v>
      </c>
      <c r="AO111" s="52">
        <f t="shared" si="93"/>
        <v>1049.5</v>
      </c>
      <c r="AP111" s="28"/>
      <c r="AQ111" s="9">
        <f t="shared" si="111"/>
        <v>51.621376749601268</v>
      </c>
      <c r="AR111" s="9">
        <f t="shared" si="112"/>
        <v>0</v>
      </c>
      <c r="AS111" s="30">
        <f t="shared" si="113"/>
        <v>0.67495706482742734</v>
      </c>
      <c r="AT111" s="30">
        <f t="shared" si="114"/>
        <v>3.4842212933261674E-2</v>
      </c>
      <c r="AU111" s="30">
        <f t="shared" si="115"/>
        <v>0</v>
      </c>
      <c r="AV111" s="30">
        <f t="shared" si="94"/>
        <v>0.64011485189416573</v>
      </c>
      <c r="AW111" s="28"/>
      <c r="AX111" s="52">
        <f t="shared" si="116"/>
        <v>670.06362610742849</v>
      </c>
      <c r="AY111" s="52">
        <f t="shared" si="95"/>
        <v>671.80053706292688</v>
      </c>
      <c r="AZ111" s="19"/>
      <c r="BA111" s="19"/>
      <c r="BB111" s="53">
        <f t="shared" si="96"/>
        <v>5832.6772405065749</v>
      </c>
      <c r="BC111" s="53">
        <f t="shared" si="97"/>
        <v>-291.63386202532877</v>
      </c>
      <c r="BD111" s="53">
        <f t="shared" si="98"/>
        <v>-15.237355719526628</v>
      </c>
      <c r="BE111" s="53">
        <f t="shared" si="117"/>
        <v>-8710.5532333154188</v>
      </c>
      <c r="BF111" s="53">
        <f t="shared" si="99"/>
        <v>-3184.7472105536999</v>
      </c>
      <c r="BG111" s="53">
        <f t="shared" si="125"/>
        <v>-2.2450137668551529</v>
      </c>
      <c r="BH111" s="53">
        <f t="shared" si="126"/>
        <v>509.9078711457322</v>
      </c>
      <c r="BI111" s="53">
        <f t="shared" si="100"/>
        <v>-2677.0843531748228</v>
      </c>
    </row>
    <row r="112" spans="1:61" x14ac:dyDescent="0.2">
      <c r="A112" s="34"/>
      <c r="B112" s="89"/>
      <c r="C112" s="91"/>
      <c r="D112" s="19"/>
      <c r="E112" s="55">
        <f t="shared" ref="E112:E156" si="131">E111+1</f>
        <v>21</v>
      </c>
      <c r="F112" s="27">
        <f t="shared" si="127"/>
        <v>9569.7005239432983</v>
      </c>
      <c r="G112" s="27">
        <f t="shared" si="128"/>
        <v>478.48502619716493</v>
      </c>
      <c r="H112" s="28">
        <f t="shared" si="129"/>
        <v>25</v>
      </c>
      <c r="I112" s="27">
        <f t="shared" si="102"/>
        <v>250000</v>
      </c>
      <c r="J112" s="56">
        <f t="shared" si="84"/>
        <v>4.4269999999999996</v>
      </c>
      <c r="K112" s="52">
        <f t="shared" ref="K112:K156" si="132">I112*J112/1000</f>
        <v>1106.75</v>
      </c>
      <c r="L112" s="28"/>
      <c r="M112" s="96">
        <f t="shared" si="103"/>
        <v>64.179283812147389</v>
      </c>
      <c r="N112" s="9">
        <v>0</v>
      </c>
      <c r="O112" s="30">
        <f t="shared" si="119"/>
        <v>0.60949422878106507</v>
      </c>
      <c r="P112" s="30">
        <f t="shared" ref="P112:P156" si="133">O112*M112/1000</f>
        <v>3.9116903090805871E-2</v>
      </c>
      <c r="Q112" s="30">
        <f t="shared" ref="Q112:Q156" si="134">MIN(N112*O112,O112-P112)</f>
        <v>0</v>
      </c>
      <c r="R112" s="30">
        <f t="shared" ref="R112:R156" si="135">O112-SUM(P112:Q112)</f>
        <v>0.57037732569025923</v>
      </c>
      <c r="S112" s="28"/>
      <c r="T112" s="52">
        <f t="shared" ref="T112:T156" si="136">U111</f>
        <v>639.6641931057278</v>
      </c>
      <c r="U112" s="52">
        <f t="shared" si="130"/>
        <v>631.26510520769443</v>
      </c>
      <c r="V112" s="19"/>
      <c r="W112" s="19"/>
      <c r="X112" s="53">
        <f t="shared" ref="X112:X156" si="137">$R112*F112</f>
        <v>5458.3401925034514</v>
      </c>
      <c r="Y112" s="53">
        <f t="shared" ref="Y112:Z156" si="138">-$R112*G112</f>
        <v>-272.91700962517257</v>
      </c>
      <c r="Z112" s="53">
        <f t="shared" si="138"/>
        <v>-14.25943314225648</v>
      </c>
      <c r="AA112" s="53">
        <f t="shared" ref="AA112:AA156" si="139">-P112*I112</f>
        <v>-9779.2257727014676</v>
      </c>
      <c r="AB112" s="53">
        <f t="shared" ref="AB112:AB156" si="140">SUM(X112:AA112)</f>
        <v>-4608.0620229654451</v>
      </c>
      <c r="AC112" s="53">
        <f t="shared" ref="AC112:AC156" si="141">-I112*($R111*J112-$R110*J111)/1000</f>
        <v>3.9138074772500087</v>
      </c>
      <c r="AD112" s="53">
        <f t="shared" si="121"/>
        <v>478.21715210050331</v>
      </c>
      <c r="AE112" s="53">
        <f t="shared" ref="AE112:AE156" si="142">SUM(AB112:AD112)</f>
        <v>-4125.9310633876921</v>
      </c>
      <c r="AF112" s="19"/>
      <c r="AG112" s="46"/>
      <c r="AH112" s="19"/>
      <c r="AI112" s="55">
        <f t="shared" ref="AI112:AI156" si="143">AI111+1</f>
        <v>21</v>
      </c>
      <c r="AJ112" s="27">
        <f t="shared" ref="AJ112:AK156" si="144">F112</f>
        <v>9569.7005239432983</v>
      </c>
      <c r="AK112" s="27">
        <f t="shared" si="144"/>
        <v>478.48502619716493</v>
      </c>
      <c r="AL112" s="28">
        <f t="shared" ref="AL112:AL156" si="145">$C$31</f>
        <v>25</v>
      </c>
      <c r="AM112" s="27">
        <f t="shared" ref="AM112:AN156" si="146">I112</f>
        <v>250000</v>
      </c>
      <c r="AN112" s="56">
        <f t="shared" si="110"/>
        <v>4.4269999999999996</v>
      </c>
      <c r="AO112" s="52">
        <f t="shared" ref="AO112:AO156" si="147">AM112*AN112/1000</f>
        <v>1106.75</v>
      </c>
      <c r="AP112" s="28"/>
      <c r="AQ112" s="9">
        <f t="shared" si="111"/>
        <v>57.921803640463018</v>
      </c>
      <c r="AR112" s="9">
        <f t="shared" ref="AR112:AR156" si="148">N112</f>
        <v>0</v>
      </c>
      <c r="AS112" s="30">
        <f t="shared" ref="AS112:AS156" si="149">AV111</f>
        <v>0.64011485189416573</v>
      </c>
      <c r="AT112" s="30">
        <f t="shared" ref="AT112:AT156" si="150">AS112*AQ112/1000</f>
        <v>3.707660675875793E-2</v>
      </c>
      <c r="AU112" s="30">
        <f t="shared" ref="AU112:AU156" si="151">MIN(AR112*AS112,AS112-AT112)</f>
        <v>0</v>
      </c>
      <c r="AV112" s="30">
        <f t="shared" ref="AV112:AV156" si="152">AS112-SUM(AT112:AU112)</f>
        <v>0.60303824513540782</v>
      </c>
      <c r="AW112" s="28"/>
      <c r="AX112" s="52">
        <f t="shared" ref="AX112:AX156" si="153">AY111</f>
        <v>671.80053706292688</v>
      </c>
      <c r="AY112" s="52">
        <f t="shared" ref="AY112:AY156" si="154">AO112*AV112</f>
        <v>667.41257780361263</v>
      </c>
      <c r="AZ112" s="19"/>
      <c r="BA112" s="19"/>
      <c r="BB112" s="53">
        <f t="shared" ref="BB112:BB156" si="155">$R112*AJ112</f>
        <v>5458.3401925034514</v>
      </c>
      <c r="BC112" s="53">
        <f t="shared" ref="BC112:BD156" si="156">-$R112*AK112</f>
        <v>-272.91700962517257</v>
      </c>
      <c r="BD112" s="53">
        <f t="shared" si="156"/>
        <v>-14.25943314225648</v>
      </c>
      <c r="BE112" s="53">
        <f t="shared" ref="BE112:BE156" si="157">-AT112*AM112</f>
        <v>-9269.1516896894827</v>
      </c>
      <c r="BF112" s="53">
        <f t="shared" ref="BF112:BF156" si="158">SUM(BB112:BE112)</f>
        <v>-4097.9879399534602</v>
      </c>
      <c r="BG112" s="53">
        <f t="shared" ref="BG112:BG156" si="159">-AM112*($R111*AN112-$R110*AN111)/1000</f>
        <v>3.9138074772500087</v>
      </c>
      <c r="BH112" s="53">
        <f t="shared" si="126"/>
        <v>480.85542169101541</v>
      </c>
      <c r="BI112" s="53">
        <f t="shared" ref="BI112:BI156" si="160">SUM(BF112:BH112)</f>
        <v>-3613.2187107851951</v>
      </c>
    </row>
    <row r="113" spans="1:61" x14ac:dyDescent="0.2">
      <c r="A113" s="34"/>
      <c r="B113" s="89"/>
      <c r="C113" s="91"/>
      <c r="D113" s="19"/>
      <c r="E113" s="55">
        <f t="shared" si="131"/>
        <v>22</v>
      </c>
      <c r="F113" s="27">
        <f t="shared" si="127"/>
        <v>9569.7005239432983</v>
      </c>
      <c r="G113" s="27">
        <f t="shared" si="128"/>
        <v>478.48502619716493</v>
      </c>
      <c r="H113" s="28">
        <f t="shared" si="129"/>
        <v>25</v>
      </c>
      <c r="I113" s="27">
        <f t="shared" si="102"/>
        <v>250000</v>
      </c>
      <c r="J113" s="56">
        <f t="shared" si="84"/>
        <v>4.657</v>
      </c>
      <c r="K113" s="52">
        <f t="shared" si="132"/>
        <v>1164.25</v>
      </c>
      <c r="L113" s="28"/>
      <c r="M113" s="96">
        <f t="shared" si="103"/>
        <v>71.872235752757291</v>
      </c>
      <c r="N113" s="9">
        <v>0</v>
      </c>
      <c r="O113" s="30">
        <f t="shared" si="119"/>
        <v>0.57037732569025923</v>
      </c>
      <c r="P113" s="30">
        <f t="shared" si="133"/>
        <v>4.0994293620037536E-2</v>
      </c>
      <c r="Q113" s="30">
        <f t="shared" si="134"/>
        <v>0</v>
      </c>
      <c r="R113" s="30">
        <f t="shared" si="135"/>
        <v>0.52938303207022175</v>
      </c>
      <c r="S113" s="28"/>
      <c r="T113" s="52">
        <f t="shared" si="136"/>
        <v>631.26510520769443</v>
      </c>
      <c r="U113" s="52">
        <f t="shared" si="130"/>
        <v>616.33419508775569</v>
      </c>
      <c r="V113" s="19"/>
      <c r="W113" s="19"/>
      <c r="X113" s="53">
        <f t="shared" si="137"/>
        <v>5066.0370793690927</v>
      </c>
      <c r="Y113" s="53">
        <f t="shared" si="138"/>
        <v>-253.30185396845465</v>
      </c>
      <c r="Z113" s="53">
        <f t="shared" si="138"/>
        <v>-13.234575801755543</v>
      </c>
      <c r="AA113" s="53">
        <f t="shared" si="139"/>
        <v>-10248.573405009383</v>
      </c>
      <c r="AB113" s="53">
        <f t="shared" si="140"/>
        <v>-5449.0727554105006</v>
      </c>
      <c r="AC113" s="53">
        <f t="shared" si="141"/>
        <v>10.495936268559381</v>
      </c>
      <c r="AD113" s="53">
        <f t="shared" si="121"/>
        <v>446.93137906758562</v>
      </c>
      <c r="AE113" s="53">
        <f t="shared" si="142"/>
        <v>-4991.6454400743551</v>
      </c>
      <c r="AF113" s="19"/>
      <c r="AG113" s="46"/>
      <c r="AH113" s="19"/>
      <c r="AI113" s="55">
        <f t="shared" si="143"/>
        <v>22</v>
      </c>
      <c r="AJ113" s="27">
        <f t="shared" si="144"/>
        <v>9569.7005239432983</v>
      </c>
      <c r="AK113" s="27">
        <f t="shared" si="144"/>
        <v>478.48502619716493</v>
      </c>
      <c r="AL113" s="28">
        <f t="shared" si="145"/>
        <v>25</v>
      </c>
      <c r="AM113" s="27">
        <f t="shared" si="146"/>
        <v>250000</v>
      </c>
      <c r="AN113" s="56">
        <f t="shared" si="110"/>
        <v>4.657</v>
      </c>
      <c r="AO113" s="52">
        <f t="shared" si="147"/>
        <v>1164.25</v>
      </c>
      <c r="AP113" s="28"/>
      <c r="AQ113" s="9">
        <f t="shared" si="111"/>
        <v>64.864692766863456</v>
      </c>
      <c r="AR113" s="9">
        <f t="shared" si="148"/>
        <v>0</v>
      </c>
      <c r="AS113" s="30">
        <f t="shared" si="149"/>
        <v>0.60303824513540782</v>
      </c>
      <c r="AT113" s="30">
        <f t="shared" si="150"/>
        <v>3.9115890497376717E-2</v>
      </c>
      <c r="AU113" s="30">
        <f t="shared" si="151"/>
        <v>0</v>
      </c>
      <c r="AV113" s="30">
        <f t="shared" si="152"/>
        <v>0.56392235463803109</v>
      </c>
      <c r="AW113" s="28"/>
      <c r="AX113" s="52">
        <f t="shared" si="153"/>
        <v>667.41257780361263</v>
      </c>
      <c r="AY113" s="52">
        <f t="shared" si="154"/>
        <v>656.54660138732766</v>
      </c>
      <c r="AZ113" s="19"/>
      <c r="BA113" s="19"/>
      <c r="BB113" s="53">
        <f t="shared" si="155"/>
        <v>5066.0370793690927</v>
      </c>
      <c r="BC113" s="53">
        <f t="shared" si="156"/>
        <v>-253.30185396845465</v>
      </c>
      <c r="BD113" s="53">
        <f t="shared" si="156"/>
        <v>-13.234575801755543</v>
      </c>
      <c r="BE113" s="53">
        <f t="shared" si="157"/>
        <v>-9778.9726243441783</v>
      </c>
      <c r="BF113" s="53">
        <f t="shared" si="158"/>
        <v>-4979.4719747452955</v>
      </c>
      <c r="BG113" s="53">
        <f t="shared" si="159"/>
        <v>10.495936268559381</v>
      </c>
      <c r="BH113" s="53">
        <f t="shared" si="126"/>
        <v>449.89894681115629</v>
      </c>
      <c r="BI113" s="53">
        <f t="shared" si="160"/>
        <v>-4519.0770916655802</v>
      </c>
    </row>
    <row r="114" spans="1:61" x14ac:dyDescent="0.2">
      <c r="A114" s="34"/>
      <c r="B114" s="89"/>
      <c r="C114" s="91"/>
      <c r="D114" s="19"/>
      <c r="E114" s="55">
        <f t="shared" si="131"/>
        <v>23</v>
      </c>
      <c r="F114" s="27">
        <f t="shared" si="127"/>
        <v>9569.7005239432983</v>
      </c>
      <c r="G114" s="27">
        <f t="shared" si="128"/>
        <v>478.48502619716493</v>
      </c>
      <c r="H114" s="28">
        <f t="shared" si="129"/>
        <v>25</v>
      </c>
      <c r="I114" s="27">
        <f t="shared" si="102"/>
        <v>250000</v>
      </c>
      <c r="J114" s="56">
        <f t="shared" si="84"/>
        <v>4.8890000000000002</v>
      </c>
      <c r="K114" s="52">
        <f t="shared" si="132"/>
        <v>1222.25</v>
      </c>
      <c r="L114" s="28"/>
      <c r="M114" s="96">
        <f t="shared" si="103"/>
        <v>80.316702244142306</v>
      </c>
      <c r="N114" s="9">
        <v>0</v>
      </c>
      <c r="O114" s="30">
        <f t="shared" si="119"/>
        <v>0.52938303207022175</v>
      </c>
      <c r="P114" s="30">
        <f t="shared" si="133"/>
        <v>4.2518299359885242E-2</v>
      </c>
      <c r="Q114" s="30">
        <f t="shared" si="134"/>
        <v>0</v>
      </c>
      <c r="R114" s="30">
        <f t="shared" si="135"/>
        <v>0.48686473271033648</v>
      </c>
      <c r="S114" s="28"/>
      <c r="T114" s="52">
        <f t="shared" si="136"/>
        <v>616.33419508775569</v>
      </c>
      <c r="U114" s="52">
        <f t="shared" si="130"/>
        <v>595.07041955520879</v>
      </c>
      <c r="V114" s="19"/>
      <c r="W114" s="19"/>
      <c r="X114" s="53">
        <f t="shared" si="137"/>
        <v>4659.1496877076206</v>
      </c>
      <c r="Y114" s="53">
        <f t="shared" si="138"/>
        <v>-232.95748438538104</v>
      </c>
      <c r="Z114" s="53">
        <f t="shared" si="138"/>
        <v>-12.171618317758412</v>
      </c>
      <c r="AA114" s="53">
        <f t="shared" si="139"/>
        <v>-10629.57483997131</v>
      </c>
      <c r="AB114" s="53">
        <f t="shared" si="140"/>
        <v>-6215.5542549668289</v>
      </c>
      <c r="AC114" s="53">
        <f t="shared" si="141"/>
        <v>17.02339048705581</v>
      </c>
      <c r="AD114" s="53">
        <f t="shared" si="121"/>
        <v>413.9719214481114</v>
      </c>
      <c r="AE114" s="53">
        <f t="shared" si="142"/>
        <v>-5784.5589430316622</v>
      </c>
      <c r="AF114" s="19"/>
      <c r="AG114" s="46"/>
      <c r="AH114" s="19"/>
      <c r="AI114" s="55">
        <f t="shared" si="143"/>
        <v>23</v>
      </c>
      <c r="AJ114" s="27">
        <f t="shared" si="144"/>
        <v>9569.7005239432983</v>
      </c>
      <c r="AK114" s="27">
        <f t="shared" si="144"/>
        <v>478.48502619716493</v>
      </c>
      <c r="AL114" s="28">
        <f t="shared" si="145"/>
        <v>25</v>
      </c>
      <c r="AM114" s="27">
        <f t="shared" si="146"/>
        <v>250000</v>
      </c>
      <c r="AN114" s="56">
        <f t="shared" si="110"/>
        <v>4.8890000000000002</v>
      </c>
      <c r="AO114" s="52">
        <f t="shared" si="147"/>
        <v>1222.25</v>
      </c>
      <c r="AP114" s="28"/>
      <c r="AQ114" s="9">
        <f t="shared" si="111"/>
        <v>72.485823775338432</v>
      </c>
      <c r="AR114" s="9">
        <f t="shared" si="148"/>
        <v>0</v>
      </c>
      <c r="AS114" s="30">
        <f t="shared" si="149"/>
        <v>0.56392235463803109</v>
      </c>
      <c r="AT114" s="30">
        <f t="shared" si="150"/>
        <v>4.0876376421266222E-2</v>
      </c>
      <c r="AU114" s="30">
        <f t="shared" si="151"/>
        <v>0</v>
      </c>
      <c r="AV114" s="30">
        <f t="shared" si="152"/>
        <v>0.52304597821676491</v>
      </c>
      <c r="AW114" s="28"/>
      <c r="AX114" s="52">
        <f t="shared" si="153"/>
        <v>656.54660138732766</v>
      </c>
      <c r="AY114" s="52">
        <f t="shared" si="154"/>
        <v>639.29294687544086</v>
      </c>
      <c r="AZ114" s="19"/>
      <c r="BA114" s="19"/>
      <c r="BB114" s="53">
        <f t="shared" si="155"/>
        <v>4659.1496877076206</v>
      </c>
      <c r="BC114" s="53">
        <f t="shared" si="156"/>
        <v>-232.95748438538104</v>
      </c>
      <c r="BD114" s="53">
        <f t="shared" si="156"/>
        <v>-12.171618317758412</v>
      </c>
      <c r="BE114" s="53">
        <f t="shared" si="157"/>
        <v>-10219.094105316555</v>
      </c>
      <c r="BF114" s="53">
        <f t="shared" si="158"/>
        <v>-5805.0735203120739</v>
      </c>
      <c r="BG114" s="53">
        <f t="shared" si="159"/>
        <v>17.02339048705581</v>
      </c>
      <c r="BH114" s="53">
        <f t="shared" si="126"/>
        <v>417.273204532546</v>
      </c>
      <c r="BI114" s="53">
        <f t="shared" si="160"/>
        <v>-5370.7769252924727</v>
      </c>
    </row>
    <row r="115" spans="1:61" x14ac:dyDescent="0.2">
      <c r="A115" s="34"/>
      <c r="B115" s="89"/>
      <c r="C115" s="91"/>
      <c r="D115" s="19"/>
      <c r="E115" s="55">
        <f t="shared" si="131"/>
        <v>24</v>
      </c>
      <c r="F115" s="27">
        <f t="shared" si="127"/>
        <v>9569.7005239432983</v>
      </c>
      <c r="G115" s="27">
        <f t="shared" si="128"/>
        <v>478.48502619716493</v>
      </c>
      <c r="H115" s="28">
        <f t="shared" si="129"/>
        <v>25</v>
      </c>
      <c r="I115" s="27">
        <f t="shared" si="102"/>
        <v>250000</v>
      </c>
      <c r="J115" s="56">
        <f t="shared" si="84"/>
        <v>5.12</v>
      </c>
      <c r="K115" s="52">
        <f t="shared" si="132"/>
        <v>1280</v>
      </c>
      <c r="L115" s="28"/>
      <c r="M115" s="96">
        <f t="shared" si="103"/>
        <v>89.555495953799237</v>
      </c>
      <c r="N115" s="9">
        <v>0</v>
      </c>
      <c r="O115" s="30">
        <f t="shared" si="119"/>
        <v>0.48686473271033648</v>
      </c>
      <c r="P115" s="30">
        <f t="shared" si="133"/>
        <v>4.3601412600288089E-2</v>
      </c>
      <c r="Q115" s="30">
        <f t="shared" si="134"/>
        <v>0</v>
      </c>
      <c r="R115" s="30">
        <f t="shared" si="135"/>
        <v>0.44326332011004838</v>
      </c>
      <c r="S115" s="28"/>
      <c r="T115" s="52">
        <f t="shared" si="136"/>
        <v>595.07041955520879</v>
      </c>
      <c r="U115" s="52">
        <f t="shared" si="130"/>
        <v>567.37704974086193</v>
      </c>
      <c r="V115" s="19"/>
      <c r="W115" s="19"/>
      <c r="X115" s="53">
        <f t="shared" si="137"/>
        <v>4241.8972267019763</v>
      </c>
      <c r="Y115" s="53">
        <f t="shared" si="138"/>
        <v>-212.09486133509881</v>
      </c>
      <c r="Z115" s="53">
        <f t="shared" si="138"/>
        <v>-11.081583002751209</v>
      </c>
      <c r="AA115" s="53">
        <f t="shared" si="139"/>
        <v>-10900.353150072022</v>
      </c>
      <c r="AB115" s="53">
        <f t="shared" si="140"/>
        <v>-6881.6323677078963</v>
      </c>
      <c r="AC115" s="53">
        <f t="shared" si="141"/>
        <v>23.851553078597878</v>
      </c>
      <c r="AD115" s="53">
        <f t="shared" si="121"/>
        <v>379.68417455007744</v>
      </c>
      <c r="AE115" s="53">
        <f t="shared" si="142"/>
        <v>-6478.0966400792204</v>
      </c>
      <c r="AF115" s="19"/>
      <c r="AG115" s="46"/>
      <c r="AH115" s="19"/>
      <c r="AI115" s="55">
        <f t="shared" si="143"/>
        <v>24</v>
      </c>
      <c r="AJ115" s="27">
        <f t="shared" si="144"/>
        <v>9569.7005239432983</v>
      </c>
      <c r="AK115" s="27">
        <f t="shared" si="144"/>
        <v>478.48502619716493</v>
      </c>
      <c r="AL115" s="28">
        <f t="shared" si="145"/>
        <v>25</v>
      </c>
      <c r="AM115" s="27">
        <f t="shared" si="146"/>
        <v>250000</v>
      </c>
      <c r="AN115" s="56">
        <f t="shared" si="110"/>
        <v>5.12</v>
      </c>
      <c r="AO115" s="52">
        <f t="shared" si="147"/>
        <v>1280</v>
      </c>
      <c r="AP115" s="28"/>
      <c r="AQ115" s="9">
        <f t="shared" si="111"/>
        <v>80.823835098303803</v>
      </c>
      <c r="AR115" s="9">
        <f t="shared" si="148"/>
        <v>0</v>
      </c>
      <c r="AS115" s="30">
        <f t="shared" si="149"/>
        <v>0.52304597821676491</v>
      </c>
      <c r="AT115" s="30">
        <f t="shared" si="150"/>
        <v>4.2274581892222815E-2</v>
      </c>
      <c r="AU115" s="30">
        <f t="shared" si="151"/>
        <v>0</v>
      </c>
      <c r="AV115" s="30">
        <f t="shared" si="152"/>
        <v>0.48077139632454208</v>
      </c>
      <c r="AW115" s="28"/>
      <c r="AX115" s="52">
        <f t="shared" si="153"/>
        <v>639.29294687544086</v>
      </c>
      <c r="AY115" s="52">
        <f t="shared" si="154"/>
        <v>615.38738729541387</v>
      </c>
      <c r="AZ115" s="19"/>
      <c r="BA115" s="19"/>
      <c r="BB115" s="53">
        <f t="shared" si="155"/>
        <v>4241.8972267019763</v>
      </c>
      <c r="BC115" s="53">
        <f t="shared" si="156"/>
        <v>-212.09486133509881</v>
      </c>
      <c r="BD115" s="53">
        <f t="shared" si="156"/>
        <v>-11.081583002751209</v>
      </c>
      <c r="BE115" s="53">
        <f t="shared" si="157"/>
        <v>-10568.645473055703</v>
      </c>
      <c r="BF115" s="53">
        <f t="shared" si="158"/>
        <v>-6549.9246906915778</v>
      </c>
      <c r="BG115" s="53">
        <f t="shared" si="159"/>
        <v>23.851553078597878</v>
      </c>
      <c r="BH115" s="53">
        <f t="shared" si="126"/>
        <v>383.31467306602377</v>
      </c>
      <c r="BI115" s="53">
        <f t="shared" si="160"/>
        <v>-6142.758464546956</v>
      </c>
    </row>
    <row r="116" spans="1:61" x14ac:dyDescent="0.2">
      <c r="A116" s="34"/>
      <c r="B116" s="89"/>
      <c r="C116" s="91"/>
      <c r="D116" s="19"/>
      <c r="E116" s="55">
        <f t="shared" si="131"/>
        <v>25</v>
      </c>
      <c r="F116" s="27">
        <f t="shared" si="127"/>
        <v>9569.7005239432983</v>
      </c>
      <c r="G116" s="27">
        <f t="shared" si="128"/>
        <v>478.48502619716493</v>
      </c>
      <c r="H116" s="28">
        <f t="shared" si="129"/>
        <v>25</v>
      </c>
      <c r="I116" s="27">
        <f t="shared" si="102"/>
        <v>250000</v>
      </c>
      <c r="J116" s="56">
        <f t="shared" si="84"/>
        <v>5.351</v>
      </c>
      <c r="K116" s="52">
        <f t="shared" si="132"/>
        <v>1337.75</v>
      </c>
      <c r="L116" s="28"/>
      <c r="M116" s="96">
        <f t="shared" si="103"/>
        <v>99.663854874764937</v>
      </c>
      <c r="N116" s="9">
        <v>0</v>
      </c>
      <c r="O116" s="30">
        <f t="shared" si="119"/>
        <v>0.44326332011004838</v>
      </c>
      <c r="P116" s="30">
        <f t="shared" si="133"/>
        <v>4.4177331206754336E-2</v>
      </c>
      <c r="Q116" s="30">
        <f t="shared" si="134"/>
        <v>0</v>
      </c>
      <c r="R116" s="30">
        <f t="shared" si="135"/>
        <v>0.39908598890329405</v>
      </c>
      <c r="S116" s="28"/>
      <c r="T116" s="52">
        <f t="shared" si="136"/>
        <v>567.37704974086193</v>
      </c>
      <c r="U116" s="52">
        <f t="shared" si="130"/>
        <v>533.87728165538158</v>
      </c>
      <c r="V116" s="19"/>
      <c r="W116" s="19"/>
      <c r="X116" s="53">
        <f t="shared" si="137"/>
        <v>3819.1333971062822</v>
      </c>
      <c r="Y116" s="53">
        <f t="shared" si="138"/>
        <v>-190.95666985531412</v>
      </c>
      <c r="Z116" s="53">
        <f t="shared" si="138"/>
        <v>-9.977149722582352</v>
      </c>
      <c r="AA116" s="53">
        <f t="shared" si="139"/>
        <v>-11044.332801688584</v>
      </c>
      <c r="AB116" s="53">
        <f t="shared" si="140"/>
        <v>-7426.1332241601986</v>
      </c>
      <c r="AC116" s="53">
        <f t="shared" si="141"/>
        <v>30.211351392013476</v>
      </c>
      <c r="AD116" s="53">
        <f t="shared" si="121"/>
        <v>344.43874387010607</v>
      </c>
      <c r="AE116" s="53">
        <f t="shared" si="142"/>
        <v>-7051.4831288980795</v>
      </c>
      <c r="AF116" s="19"/>
      <c r="AG116" s="46"/>
      <c r="AH116" s="19"/>
      <c r="AI116" s="55">
        <f t="shared" si="143"/>
        <v>25</v>
      </c>
      <c r="AJ116" s="27">
        <f t="shared" si="144"/>
        <v>9569.7005239432983</v>
      </c>
      <c r="AK116" s="27">
        <f t="shared" si="144"/>
        <v>478.48502619716493</v>
      </c>
      <c r="AL116" s="28">
        <f t="shared" si="145"/>
        <v>25</v>
      </c>
      <c r="AM116" s="27">
        <f t="shared" si="146"/>
        <v>250000</v>
      </c>
      <c r="AN116" s="56">
        <f t="shared" si="110"/>
        <v>5.351</v>
      </c>
      <c r="AO116" s="52">
        <f t="shared" si="147"/>
        <v>1337.75</v>
      </c>
      <c r="AP116" s="28"/>
      <c r="AQ116" s="9">
        <f t="shared" si="111"/>
        <v>89.946629024475357</v>
      </c>
      <c r="AR116" s="9">
        <f t="shared" si="148"/>
        <v>0</v>
      </c>
      <c r="AS116" s="30">
        <f t="shared" si="149"/>
        <v>0.48077139632454208</v>
      </c>
      <c r="AT116" s="30">
        <f t="shared" si="150"/>
        <v>4.32437664307826E-2</v>
      </c>
      <c r="AU116" s="30">
        <f t="shared" si="151"/>
        <v>0</v>
      </c>
      <c r="AV116" s="30">
        <f t="shared" si="152"/>
        <v>0.43752762989375948</v>
      </c>
      <c r="AW116" s="28"/>
      <c r="AX116" s="52">
        <f t="shared" si="153"/>
        <v>615.38738729541387</v>
      </c>
      <c r="AY116" s="52">
        <f t="shared" si="154"/>
        <v>585.3025868903768</v>
      </c>
      <c r="AZ116" s="19"/>
      <c r="BA116" s="19"/>
      <c r="BB116" s="53">
        <f t="shared" si="155"/>
        <v>3819.1333971062822</v>
      </c>
      <c r="BC116" s="53">
        <f t="shared" si="156"/>
        <v>-190.95666985531412</v>
      </c>
      <c r="BD116" s="53">
        <f t="shared" si="156"/>
        <v>-9.977149722582352</v>
      </c>
      <c r="BE116" s="53">
        <f t="shared" si="157"/>
        <v>-10810.94160769565</v>
      </c>
      <c r="BF116" s="53">
        <f t="shared" si="158"/>
        <v>-7192.7420301672637</v>
      </c>
      <c r="BG116" s="53">
        <f t="shared" si="159"/>
        <v>30.211351392013476</v>
      </c>
      <c r="BH116" s="53">
        <f t="shared" si="126"/>
        <v>348.3802069615233</v>
      </c>
      <c r="BI116" s="53">
        <f t="shared" si="160"/>
        <v>-6814.1504718137276</v>
      </c>
    </row>
    <row r="117" spans="1:61" x14ac:dyDescent="0.2">
      <c r="A117" s="34"/>
      <c r="B117" s="89"/>
      <c r="C117" s="91"/>
      <c r="D117" s="19"/>
      <c r="E117" s="55">
        <f t="shared" si="131"/>
        <v>26</v>
      </c>
      <c r="F117" s="27">
        <f t="shared" si="127"/>
        <v>9569.7005239432983</v>
      </c>
      <c r="G117" s="27">
        <f t="shared" si="128"/>
        <v>478.48502619716493</v>
      </c>
      <c r="H117" s="28">
        <f t="shared" si="129"/>
        <v>25</v>
      </c>
      <c r="I117" s="27">
        <f t="shared" si="102"/>
        <v>250000</v>
      </c>
      <c r="J117" s="56">
        <f t="shared" si="84"/>
        <v>5.58</v>
      </c>
      <c r="K117" s="52">
        <f t="shared" si="132"/>
        <v>1395</v>
      </c>
      <c r="L117" s="28"/>
      <c r="M117" s="96">
        <f t="shared" si="103"/>
        <v>110.74206230495554</v>
      </c>
      <c r="N117" s="9">
        <v>0</v>
      </c>
      <c r="O117" s="30">
        <f t="shared" si="119"/>
        <v>0.39908598890329405</v>
      </c>
      <c r="P117" s="30">
        <f t="shared" si="133"/>
        <v>4.4195605448163387E-2</v>
      </c>
      <c r="Q117" s="30">
        <f t="shared" si="134"/>
        <v>0</v>
      </c>
      <c r="R117" s="30">
        <f t="shared" si="135"/>
        <v>0.35489038345513069</v>
      </c>
      <c r="S117" s="28"/>
      <c r="T117" s="52">
        <f t="shared" si="136"/>
        <v>533.87728165538158</v>
      </c>
      <c r="U117" s="52">
        <f t="shared" si="130"/>
        <v>495.0720849199073</v>
      </c>
      <c r="V117" s="19"/>
      <c r="W117" s="19"/>
      <c r="X117" s="53">
        <f t="shared" si="137"/>
        <v>3396.1946884930021</v>
      </c>
      <c r="Y117" s="53">
        <f t="shared" si="138"/>
        <v>-169.80973442465012</v>
      </c>
      <c r="Z117" s="53">
        <f t="shared" si="138"/>
        <v>-8.8722595863782665</v>
      </c>
      <c r="AA117" s="53">
        <f t="shared" si="139"/>
        <v>-11048.901362040846</v>
      </c>
      <c r="AB117" s="53">
        <f t="shared" si="140"/>
        <v>-7831.3886675588728</v>
      </c>
      <c r="AC117" s="53">
        <f t="shared" si="141"/>
        <v>36.250551957122013</v>
      </c>
      <c r="AD117" s="53">
        <f t="shared" si="121"/>
        <v>308.70299129463439</v>
      </c>
      <c r="AE117" s="53">
        <f t="shared" si="142"/>
        <v>-7486.435124307116</v>
      </c>
      <c r="AF117" s="19"/>
      <c r="AG117" s="46"/>
      <c r="AH117" s="19"/>
      <c r="AI117" s="55">
        <f t="shared" si="143"/>
        <v>26</v>
      </c>
      <c r="AJ117" s="27">
        <f t="shared" si="144"/>
        <v>9569.7005239432983</v>
      </c>
      <c r="AK117" s="27">
        <f t="shared" si="144"/>
        <v>478.48502619716493</v>
      </c>
      <c r="AL117" s="28">
        <f t="shared" si="145"/>
        <v>25</v>
      </c>
      <c r="AM117" s="27">
        <f t="shared" si="146"/>
        <v>250000</v>
      </c>
      <c r="AN117" s="56">
        <f t="shared" si="110"/>
        <v>5.58</v>
      </c>
      <c r="AO117" s="52">
        <f t="shared" si="147"/>
        <v>1395</v>
      </c>
      <c r="AP117" s="28"/>
      <c r="AQ117" s="9">
        <f t="shared" si="111"/>
        <v>99.944711230222367</v>
      </c>
      <c r="AR117" s="9">
        <f t="shared" si="148"/>
        <v>0</v>
      </c>
      <c r="AS117" s="30">
        <f t="shared" si="149"/>
        <v>0.43752762989375948</v>
      </c>
      <c r="AT117" s="30">
        <f t="shared" si="150"/>
        <v>4.3728572624975398E-2</v>
      </c>
      <c r="AU117" s="30">
        <f t="shared" si="151"/>
        <v>0</v>
      </c>
      <c r="AV117" s="30">
        <f t="shared" si="152"/>
        <v>0.39379905726878406</v>
      </c>
      <c r="AW117" s="28"/>
      <c r="AX117" s="52">
        <f t="shared" si="153"/>
        <v>585.3025868903768</v>
      </c>
      <c r="AY117" s="52">
        <f t="shared" si="154"/>
        <v>549.34968488995378</v>
      </c>
      <c r="AZ117" s="19"/>
      <c r="BA117" s="19"/>
      <c r="BB117" s="53">
        <f t="shared" si="155"/>
        <v>3396.1946884930021</v>
      </c>
      <c r="BC117" s="53">
        <f t="shared" si="156"/>
        <v>-169.80973442465012</v>
      </c>
      <c r="BD117" s="53">
        <f t="shared" si="156"/>
        <v>-8.8722595863782665</v>
      </c>
      <c r="BE117" s="53">
        <f t="shared" si="157"/>
        <v>-10932.14315624385</v>
      </c>
      <c r="BF117" s="53">
        <f t="shared" si="158"/>
        <v>-7714.6304617618771</v>
      </c>
      <c r="BG117" s="53">
        <f t="shared" si="159"/>
        <v>36.250551957122013</v>
      </c>
      <c r="BH117" s="53">
        <f t="shared" si="126"/>
        <v>312.92481002936614</v>
      </c>
      <c r="BI117" s="53">
        <f t="shared" si="160"/>
        <v>-7365.4550997753886</v>
      </c>
    </row>
    <row r="118" spans="1:61" x14ac:dyDescent="0.2">
      <c r="A118" s="34"/>
      <c r="B118" s="89"/>
      <c r="C118" s="91"/>
      <c r="D118" s="19"/>
      <c r="E118" s="55">
        <f t="shared" si="131"/>
        <v>27</v>
      </c>
      <c r="F118" s="27">
        <f t="shared" si="127"/>
        <v>9569.7005239432983</v>
      </c>
      <c r="G118" s="27">
        <f t="shared" si="128"/>
        <v>478.48502619716493</v>
      </c>
      <c r="H118" s="28">
        <f t="shared" si="129"/>
        <v>25</v>
      </c>
      <c r="I118" s="27">
        <f t="shared" si="102"/>
        <v>250000</v>
      </c>
      <c r="J118" s="56">
        <f t="shared" si="84"/>
        <v>5.806</v>
      </c>
      <c r="K118" s="52">
        <f t="shared" si="132"/>
        <v>1451.5</v>
      </c>
      <c r="L118" s="28"/>
      <c r="M118" s="96">
        <f t="shared" si="103"/>
        <v>122.71687498876749</v>
      </c>
      <c r="N118" s="9">
        <v>0</v>
      </c>
      <c r="O118" s="30">
        <f t="shared" si="119"/>
        <v>0.35489038345513069</v>
      </c>
      <c r="P118" s="30">
        <f t="shared" si="133"/>
        <v>4.3551038821179028E-2</v>
      </c>
      <c r="Q118" s="30">
        <f t="shared" si="134"/>
        <v>0</v>
      </c>
      <c r="R118" s="30">
        <f t="shared" si="135"/>
        <v>0.31133934463395163</v>
      </c>
      <c r="S118" s="28"/>
      <c r="T118" s="52">
        <f t="shared" si="136"/>
        <v>495.0720849199073</v>
      </c>
      <c r="U118" s="52">
        <f t="shared" si="130"/>
        <v>451.90905873618078</v>
      </c>
      <c r="V118" s="19"/>
      <c r="W118" s="19"/>
      <c r="X118" s="53">
        <f t="shared" si="137"/>
        <v>2979.42428946769</v>
      </c>
      <c r="Y118" s="53">
        <f t="shared" si="138"/>
        <v>-148.97121447338449</v>
      </c>
      <c r="Z118" s="53">
        <f t="shared" si="138"/>
        <v>-7.783483615848791</v>
      </c>
      <c r="AA118" s="53">
        <f t="shared" si="139"/>
        <v>-10887.759705294757</v>
      </c>
      <c r="AB118" s="53">
        <f t="shared" si="140"/>
        <v>-8065.0901139162997</v>
      </c>
      <c r="AC118" s="53">
        <f t="shared" si="141"/>
        <v>41.601562934972975</v>
      </c>
      <c r="AD118" s="53">
        <f t="shared" si="121"/>
        <v>273.01275818958845</v>
      </c>
      <c r="AE118" s="53">
        <f t="shared" si="142"/>
        <v>-7750.4757927917381</v>
      </c>
      <c r="AF118" s="19"/>
      <c r="AG118" s="46"/>
      <c r="AH118" s="19"/>
      <c r="AI118" s="55">
        <f t="shared" si="143"/>
        <v>27</v>
      </c>
      <c r="AJ118" s="27">
        <f t="shared" si="144"/>
        <v>9569.7005239432983</v>
      </c>
      <c r="AK118" s="27">
        <f t="shared" si="144"/>
        <v>478.48502619716493</v>
      </c>
      <c r="AL118" s="28">
        <f t="shared" si="145"/>
        <v>25</v>
      </c>
      <c r="AM118" s="27">
        <f t="shared" si="146"/>
        <v>250000</v>
      </c>
      <c r="AN118" s="56">
        <f t="shared" si="110"/>
        <v>5.806</v>
      </c>
      <c r="AO118" s="52">
        <f t="shared" si="147"/>
        <v>1451.5</v>
      </c>
      <c r="AP118" s="28"/>
      <c r="AQ118" s="9">
        <f t="shared" si="111"/>
        <v>110.75197967736266</v>
      </c>
      <c r="AR118" s="9">
        <f t="shared" si="148"/>
        <v>0</v>
      </c>
      <c r="AS118" s="30">
        <f t="shared" si="149"/>
        <v>0.39379905726878406</v>
      </c>
      <c r="AT118" s="30">
        <f t="shared" si="150"/>
        <v>4.3614025187596946E-2</v>
      </c>
      <c r="AU118" s="30">
        <f t="shared" si="151"/>
        <v>0</v>
      </c>
      <c r="AV118" s="30">
        <f t="shared" si="152"/>
        <v>0.35018503208118712</v>
      </c>
      <c r="AW118" s="28"/>
      <c r="AX118" s="52">
        <f t="shared" si="153"/>
        <v>549.34968488995378</v>
      </c>
      <c r="AY118" s="52">
        <f t="shared" si="154"/>
        <v>508.29357406584313</v>
      </c>
      <c r="AZ118" s="19"/>
      <c r="BA118" s="19"/>
      <c r="BB118" s="53">
        <f t="shared" si="155"/>
        <v>2979.42428946769</v>
      </c>
      <c r="BC118" s="53">
        <f t="shared" si="156"/>
        <v>-148.97121447338449</v>
      </c>
      <c r="BD118" s="53">
        <f t="shared" si="156"/>
        <v>-7.783483615848791</v>
      </c>
      <c r="BE118" s="53">
        <f t="shared" si="157"/>
        <v>-10903.506296899237</v>
      </c>
      <c r="BF118" s="53">
        <f t="shared" si="158"/>
        <v>-8080.83670552078</v>
      </c>
      <c r="BG118" s="53">
        <f t="shared" si="159"/>
        <v>41.601562934972975</v>
      </c>
      <c r="BH118" s="53">
        <f t="shared" si="126"/>
        <v>277.46873929427386</v>
      </c>
      <c r="BI118" s="53">
        <f t="shared" si="160"/>
        <v>-7761.7664032915327</v>
      </c>
    </row>
    <row r="119" spans="1:61" x14ac:dyDescent="0.2">
      <c r="A119" s="34"/>
      <c r="B119" s="89"/>
      <c r="C119" s="91"/>
      <c r="D119" s="19"/>
      <c r="E119" s="55">
        <f t="shared" si="131"/>
        <v>28</v>
      </c>
      <c r="F119" s="27">
        <f t="shared" si="127"/>
        <v>9569.7005239432983</v>
      </c>
      <c r="G119" s="27">
        <f t="shared" si="128"/>
        <v>478.48502619716493</v>
      </c>
      <c r="H119" s="28">
        <f t="shared" si="129"/>
        <v>25</v>
      </c>
      <c r="I119" s="27">
        <f t="shared" si="102"/>
        <v>250000</v>
      </c>
      <c r="J119" s="56">
        <f t="shared" si="84"/>
        <v>6.0279999999999996</v>
      </c>
      <c r="K119" s="52">
        <f t="shared" si="132"/>
        <v>1507</v>
      </c>
      <c r="L119" s="28"/>
      <c r="M119" s="96">
        <f t="shared" si="103"/>
        <v>135.62881213537486</v>
      </c>
      <c r="N119" s="9">
        <v>0</v>
      </c>
      <c r="O119" s="30">
        <f t="shared" si="119"/>
        <v>0.31133934463395163</v>
      </c>
      <c r="P119" s="30">
        <f t="shared" si="133"/>
        <v>4.2226585483708952E-2</v>
      </c>
      <c r="Q119" s="30">
        <f t="shared" si="134"/>
        <v>0</v>
      </c>
      <c r="R119" s="30">
        <f t="shared" si="135"/>
        <v>0.26911275915024269</v>
      </c>
      <c r="S119" s="28"/>
      <c r="T119" s="52">
        <f t="shared" si="136"/>
        <v>451.90905873618078</v>
      </c>
      <c r="U119" s="52">
        <f t="shared" si="130"/>
        <v>405.55292803941575</v>
      </c>
      <c r="V119" s="19"/>
      <c r="W119" s="19"/>
      <c r="X119" s="53">
        <f t="shared" si="137"/>
        <v>2575.3285122399043</v>
      </c>
      <c r="Y119" s="53">
        <f t="shared" si="138"/>
        <v>-128.7664256119952</v>
      </c>
      <c r="Z119" s="53">
        <f t="shared" si="138"/>
        <v>-6.7278189787560674</v>
      </c>
      <c r="AA119" s="53">
        <f t="shared" si="139"/>
        <v>-10556.646370927238</v>
      </c>
      <c r="AB119" s="53">
        <f t="shared" si="140"/>
        <v>-8116.8121032780846</v>
      </c>
      <c r="AC119" s="53">
        <f t="shared" si="141"/>
        <v>45.934999221757138</v>
      </c>
      <c r="AD119" s="53">
        <f t="shared" si="121"/>
        <v>237.95327470900838</v>
      </c>
      <c r="AE119" s="53">
        <f t="shared" si="142"/>
        <v>-7832.923829347319</v>
      </c>
      <c r="AF119" s="19"/>
      <c r="AG119" s="46"/>
      <c r="AH119" s="19"/>
      <c r="AI119" s="55">
        <f t="shared" si="143"/>
        <v>28</v>
      </c>
      <c r="AJ119" s="27">
        <f t="shared" si="144"/>
        <v>9569.7005239432983</v>
      </c>
      <c r="AK119" s="27">
        <f t="shared" si="144"/>
        <v>478.48502619716493</v>
      </c>
      <c r="AL119" s="28">
        <f t="shared" si="145"/>
        <v>25</v>
      </c>
      <c r="AM119" s="27">
        <f t="shared" si="146"/>
        <v>250000</v>
      </c>
      <c r="AN119" s="56">
        <f t="shared" si="110"/>
        <v>6.0279999999999996</v>
      </c>
      <c r="AO119" s="52">
        <f t="shared" si="147"/>
        <v>1507</v>
      </c>
      <c r="AP119" s="28"/>
      <c r="AQ119" s="9">
        <f t="shared" si="111"/>
        <v>122.40500295217581</v>
      </c>
      <c r="AR119" s="9">
        <f t="shared" si="148"/>
        <v>0</v>
      </c>
      <c r="AS119" s="30">
        <f t="shared" si="149"/>
        <v>0.35018503208118712</v>
      </c>
      <c r="AT119" s="30">
        <f t="shared" si="150"/>
        <v>4.2864399885705486E-2</v>
      </c>
      <c r="AU119" s="30">
        <f t="shared" si="151"/>
        <v>0</v>
      </c>
      <c r="AV119" s="30">
        <f t="shared" si="152"/>
        <v>0.30732063219548161</v>
      </c>
      <c r="AW119" s="28"/>
      <c r="AX119" s="52">
        <f t="shared" si="153"/>
        <v>508.29357406584313</v>
      </c>
      <c r="AY119" s="52">
        <f t="shared" si="154"/>
        <v>463.13219271859077</v>
      </c>
      <c r="AZ119" s="19"/>
      <c r="BA119" s="19"/>
      <c r="BB119" s="53">
        <f t="shared" si="155"/>
        <v>2575.3285122399043</v>
      </c>
      <c r="BC119" s="53">
        <f t="shared" si="156"/>
        <v>-128.7664256119952</v>
      </c>
      <c r="BD119" s="53">
        <f t="shared" si="156"/>
        <v>-6.7278189787560674</v>
      </c>
      <c r="BE119" s="53">
        <f t="shared" si="157"/>
        <v>-10716.099971426371</v>
      </c>
      <c r="BF119" s="53">
        <f t="shared" si="158"/>
        <v>-8276.2657037772187</v>
      </c>
      <c r="BG119" s="53">
        <f t="shared" si="159"/>
        <v>45.934999221757138</v>
      </c>
      <c r="BH119" s="53">
        <f t="shared" si="126"/>
        <v>242.58222541877581</v>
      </c>
      <c r="BI119" s="53">
        <f t="shared" si="160"/>
        <v>-7987.7484791366851</v>
      </c>
    </row>
    <row r="120" spans="1:61" x14ac:dyDescent="0.2">
      <c r="A120" s="34"/>
      <c r="B120" s="89"/>
      <c r="C120" s="91"/>
      <c r="D120" s="19"/>
      <c r="E120" s="55">
        <f t="shared" si="131"/>
        <v>29</v>
      </c>
      <c r="F120" s="27">
        <f t="shared" si="127"/>
        <v>9569.7005239432983</v>
      </c>
      <c r="G120" s="27">
        <f t="shared" si="128"/>
        <v>478.48502619716493</v>
      </c>
      <c r="H120" s="28">
        <f t="shared" si="129"/>
        <v>25</v>
      </c>
      <c r="I120" s="27">
        <f t="shared" si="102"/>
        <v>250000</v>
      </c>
      <c r="J120" s="56">
        <f t="shared" si="84"/>
        <v>6.2460000000000004</v>
      </c>
      <c r="K120" s="52">
        <f t="shared" si="132"/>
        <v>1561.5</v>
      </c>
      <c r="L120" s="28"/>
      <c r="M120" s="96">
        <f t="shared" si="103"/>
        <v>149.46374233110549</v>
      </c>
      <c r="N120" s="9">
        <v>0</v>
      </c>
      <c r="O120" s="30">
        <f t="shared" si="119"/>
        <v>0.26911275915024269</v>
      </c>
      <c r="P120" s="30">
        <f t="shared" si="133"/>
        <v>4.0222600091644724E-2</v>
      </c>
      <c r="Q120" s="30">
        <f t="shared" si="134"/>
        <v>0</v>
      </c>
      <c r="R120" s="30">
        <f t="shared" si="135"/>
        <v>0.22889015905859797</v>
      </c>
      <c r="S120" s="28"/>
      <c r="T120" s="52">
        <f t="shared" si="136"/>
        <v>405.55292803941575</v>
      </c>
      <c r="U120" s="52">
        <f t="shared" si="130"/>
        <v>357.41198337000071</v>
      </c>
      <c r="V120" s="19"/>
      <c r="W120" s="19"/>
      <c r="X120" s="53">
        <f t="shared" si="137"/>
        <v>2190.4102750685297</v>
      </c>
      <c r="Y120" s="53">
        <f t="shared" si="138"/>
        <v>-109.5205137534265</v>
      </c>
      <c r="Z120" s="53">
        <f t="shared" si="138"/>
        <v>-5.7222539764649492</v>
      </c>
      <c r="AA120" s="53">
        <f t="shared" si="139"/>
        <v>-10055.650022911181</v>
      </c>
      <c r="AB120" s="53">
        <f t="shared" si="140"/>
        <v>-7980.482515572543</v>
      </c>
      <c r="AC120" s="53">
        <f t="shared" si="141"/>
        <v>48.96881895026106</v>
      </c>
      <c r="AD120" s="53">
        <f t="shared" si="121"/>
        <v>204.12733149146487</v>
      </c>
      <c r="AE120" s="53">
        <f t="shared" si="142"/>
        <v>-7727.3863651308166</v>
      </c>
      <c r="AF120" s="19"/>
      <c r="AG120" s="46"/>
      <c r="AH120" s="19"/>
      <c r="AI120" s="55">
        <f t="shared" si="143"/>
        <v>29</v>
      </c>
      <c r="AJ120" s="27">
        <f t="shared" si="144"/>
        <v>9569.7005239432983</v>
      </c>
      <c r="AK120" s="27">
        <f t="shared" si="144"/>
        <v>478.48502619716493</v>
      </c>
      <c r="AL120" s="28">
        <f t="shared" si="145"/>
        <v>25</v>
      </c>
      <c r="AM120" s="27">
        <f t="shared" si="146"/>
        <v>250000</v>
      </c>
      <c r="AN120" s="56">
        <f t="shared" si="110"/>
        <v>6.2460000000000004</v>
      </c>
      <c r="AO120" s="52">
        <f t="shared" si="147"/>
        <v>1561.5</v>
      </c>
      <c r="AP120" s="28"/>
      <c r="AQ120" s="9">
        <f t="shared" si="111"/>
        <v>134.89102745382272</v>
      </c>
      <c r="AR120" s="9">
        <f t="shared" si="148"/>
        <v>0</v>
      </c>
      <c r="AS120" s="30">
        <f t="shared" si="149"/>
        <v>0.30732063219548161</v>
      </c>
      <c r="AT120" s="30">
        <f t="shared" si="150"/>
        <v>4.1454795834606865E-2</v>
      </c>
      <c r="AU120" s="30">
        <f t="shared" si="151"/>
        <v>0</v>
      </c>
      <c r="AV120" s="30">
        <f t="shared" si="152"/>
        <v>0.26586583636087474</v>
      </c>
      <c r="AW120" s="28"/>
      <c r="AX120" s="52">
        <f t="shared" si="153"/>
        <v>463.13219271859077</v>
      </c>
      <c r="AY120" s="52">
        <f t="shared" si="154"/>
        <v>415.1495034775059</v>
      </c>
      <c r="AZ120" s="19"/>
      <c r="BA120" s="19"/>
      <c r="BB120" s="53">
        <f t="shared" si="155"/>
        <v>2190.4102750685297</v>
      </c>
      <c r="BC120" s="53">
        <f t="shared" si="156"/>
        <v>-109.5205137534265</v>
      </c>
      <c r="BD120" s="53">
        <f t="shared" si="156"/>
        <v>-5.7222539764649492</v>
      </c>
      <c r="BE120" s="53">
        <f t="shared" si="157"/>
        <v>-10363.698958651716</v>
      </c>
      <c r="BF120" s="53">
        <f t="shared" si="158"/>
        <v>-8288.5314513130779</v>
      </c>
      <c r="BG120" s="53">
        <f t="shared" si="159"/>
        <v>48.96881895026106</v>
      </c>
      <c r="BH120" s="53">
        <f t="shared" si="126"/>
        <v>208.8543665035817</v>
      </c>
      <c r="BI120" s="53">
        <f t="shared" si="160"/>
        <v>-8030.7082658592353</v>
      </c>
    </row>
    <row r="121" spans="1:61" x14ac:dyDescent="0.2">
      <c r="A121" s="34"/>
      <c r="B121" s="89"/>
      <c r="C121" s="91"/>
      <c r="D121" s="19"/>
      <c r="E121" s="55">
        <f t="shared" si="131"/>
        <v>30</v>
      </c>
      <c r="F121" s="27">
        <f t="shared" si="127"/>
        <v>9569.7005239432983</v>
      </c>
      <c r="G121" s="27">
        <f t="shared" si="128"/>
        <v>478.48502619716493</v>
      </c>
      <c r="H121" s="28">
        <f t="shared" si="129"/>
        <v>25</v>
      </c>
      <c r="I121" s="27">
        <f t="shared" si="102"/>
        <v>250000</v>
      </c>
      <c r="J121" s="56">
        <f t="shared" si="84"/>
        <v>6.4569999999999999</v>
      </c>
      <c r="K121" s="52">
        <f t="shared" si="132"/>
        <v>1614.25</v>
      </c>
      <c r="L121" s="28"/>
      <c r="M121" s="96">
        <f t="shared" si="103"/>
        <v>164.16962817288439</v>
      </c>
      <c r="N121" s="9">
        <v>0</v>
      </c>
      <c r="O121" s="30">
        <f t="shared" si="119"/>
        <v>0.22889015905859797</v>
      </c>
      <c r="P121" s="30">
        <f t="shared" si="133"/>
        <v>3.7576812305082391E-2</v>
      </c>
      <c r="Q121" s="30">
        <f t="shared" si="134"/>
        <v>0</v>
      </c>
      <c r="R121" s="30">
        <f t="shared" si="135"/>
        <v>0.19131334675351558</v>
      </c>
      <c r="S121" s="28"/>
      <c r="T121" s="52">
        <f t="shared" si="136"/>
        <v>357.41198337000071</v>
      </c>
      <c r="U121" s="52">
        <f t="shared" si="130"/>
        <v>308.82756999686251</v>
      </c>
      <c r="V121" s="19"/>
      <c r="W121" s="19"/>
      <c r="X121" s="53">
        <f t="shared" si="137"/>
        <v>1830.8114346644638</v>
      </c>
      <c r="Y121" s="53">
        <f t="shared" si="138"/>
        <v>-91.540571733223203</v>
      </c>
      <c r="Z121" s="53">
        <f t="shared" si="138"/>
        <v>-4.7828336688378892</v>
      </c>
      <c r="AA121" s="53">
        <f t="shared" si="139"/>
        <v>-9394.2030762705981</v>
      </c>
      <c r="AB121" s="53">
        <f t="shared" si="140"/>
        <v>-7659.7150470081951</v>
      </c>
      <c r="AC121" s="53">
        <f t="shared" si="141"/>
        <v>50.733634152762221</v>
      </c>
      <c r="AD121" s="53">
        <f t="shared" si="121"/>
        <v>172.12955530075297</v>
      </c>
      <c r="AE121" s="53">
        <f t="shared" si="142"/>
        <v>-7436.8518575546796</v>
      </c>
      <c r="AF121" s="19"/>
      <c r="AG121" s="46"/>
      <c r="AH121" s="19"/>
      <c r="AI121" s="55">
        <f t="shared" si="143"/>
        <v>30</v>
      </c>
      <c r="AJ121" s="27">
        <f t="shared" si="144"/>
        <v>9569.7005239432983</v>
      </c>
      <c r="AK121" s="27">
        <f t="shared" si="144"/>
        <v>478.48502619716493</v>
      </c>
      <c r="AL121" s="28">
        <f t="shared" si="145"/>
        <v>25</v>
      </c>
      <c r="AM121" s="27">
        <f t="shared" si="146"/>
        <v>250000</v>
      </c>
      <c r="AN121" s="56">
        <f t="shared" si="110"/>
        <v>6.4569999999999999</v>
      </c>
      <c r="AO121" s="52">
        <f t="shared" si="147"/>
        <v>1614.25</v>
      </c>
      <c r="AP121" s="28"/>
      <c r="AQ121" s="9">
        <f t="shared" si="111"/>
        <v>148.16308942602817</v>
      </c>
      <c r="AR121" s="9">
        <f t="shared" si="148"/>
        <v>0</v>
      </c>
      <c r="AS121" s="30">
        <f t="shared" si="149"/>
        <v>0.26586583636087474</v>
      </c>
      <c r="AT121" s="30">
        <f t="shared" si="150"/>
        <v>3.9391503688062053E-2</v>
      </c>
      <c r="AU121" s="30">
        <f t="shared" si="151"/>
        <v>0</v>
      </c>
      <c r="AV121" s="30">
        <f t="shared" si="152"/>
        <v>0.22647433267281269</v>
      </c>
      <c r="AW121" s="28"/>
      <c r="AX121" s="52">
        <f t="shared" si="153"/>
        <v>415.1495034775059</v>
      </c>
      <c r="AY121" s="52">
        <f t="shared" si="154"/>
        <v>365.58619151708791</v>
      </c>
      <c r="AZ121" s="19"/>
      <c r="BA121" s="19"/>
      <c r="BB121" s="53">
        <f t="shared" si="155"/>
        <v>1830.8114346644638</v>
      </c>
      <c r="BC121" s="53">
        <f t="shared" si="156"/>
        <v>-91.540571733223203</v>
      </c>
      <c r="BD121" s="53">
        <f t="shared" si="156"/>
        <v>-4.7828336688378892</v>
      </c>
      <c r="BE121" s="53">
        <f t="shared" si="157"/>
        <v>-9847.8759220155134</v>
      </c>
      <c r="BF121" s="53">
        <f t="shared" si="158"/>
        <v>-8113.3878927531105</v>
      </c>
      <c r="BG121" s="53">
        <f t="shared" si="159"/>
        <v>50.733634152762221</v>
      </c>
      <c r="BH121" s="53">
        <f t="shared" si="126"/>
        <v>176.86958247167456</v>
      </c>
      <c r="BI121" s="53">
        <f t="shared" si="160"/>
        <v>-7885.7846761286737</v>
      </c>
    </row>
    <row r="122" spans="1:61" x14ac:dyDescent="0.2">
      <c r="A122" s="34"/>
      <c r="B122" s="89"/>
      <c r="C122" s="91"/>
      <c r="D122" s="19"/>
      <c r="E122" s="55">
        <f t="shared" si="131"/>
        <v>31</v>
      </c>
      <c r="F122" s="27">
        <f t="shared" si="127"/>
        <v>9569.7005239432983</v>
      </c>
      <c r="G122" s="27">
        <f t="shared" si="128"/>
        <v>478.48502619716493</v>
      </c>
      <c r="H122" s="28">
        <f t="shared" si="129"/>
        <v>25</v>
      </c>
      <c r="I122" s="27">
        <f t="shared" si="102"/>
        <v>250000</v>
      </c>
      <c r="J122" s="56">
        <f t="shared" si="84"/>
        <v>6.6619999999999999</v>
      </c>
      <c r="K122" s="52">
        <f t="shared" si="132"/>
        <v>1665.5</v>
      </c>
      <c r="L122" s="28"/>
      <c r="M122" s="96">
        <f t="shared" si="103"/>
        <v>179.80271379435837</v>
      </c>
      <c r="N122" s="9">
        <v>0</v>
      </c>
      <c r="O122" s="30">
        <f t="shared" si="119"/>
        <v>0.19131334675351558</v>
      </c>
      <c r="P122" s="30">
        <f t="shared" si="133"/>
        <v>3.43986589313632E-2</v>
      </c>
      <c r="Q122" s="30">
        <f t="shared" si="134"/>
        <v>0</v>
      </c>
      <c r="R122" s="30">
        <f t="shared" si="135"/>
        <v>0.15691468782215237</v>
      </c>
      <c r="S122" s="28"/>
      <c r="T122" s="52">
        <f t="shared" si="136"/>
        <v>308.82756999686251</v>
      </c>
      <c r="U122" s="52">
        <f t="shared" si="130"/>
        <v>261.34141256779475</v>
      </c>
      <c r="V122" s="19"/>
      <c r="W122" s="19"/>
      <c r="X122" s="53">
        <f t="shared" si="137"/>
        <v>1501.6265702660507</v>
      </c>
      <c r="Y122" s="53">
        <f t="shared" si="138"/>
        <v>-75.081328513302537</v>
      </c>
      <c r="Z122" s="53">
        <f t="shared" si="138"/>
        <v>-3.9228671955538092</v>
      </c>
      <c r="AA122" s="53">
        <f t="shared" si="139"/>
        <v>-8599.6647328407998</v>
      </c>
      <c r="AB122" s="53">
        <f t="shared" si="140"/>
        <v>-7177.0423582836056</v>
      </c>
      <c r="AC122" s="53">
        <f t="shared" si="141"/>
        <v>50.853560242361596</v>
      </c>
      <c r="AD122" s="53">
        <f t="shared" si="121"/>
        <v>142.46739839286153</v>
      </c>
      <c r="AE122" s="53">
        <f t="shared" si="142"/>
        <v>-6983.7213996483824</v>
      </c>
      <c r="AF122" s="19"/>
      <c r="AG122" s="46"/>
      <c r="AH122" s="19"/>
      <c r="AI122" s="55">
        <f t="shared" si="143"/>
        <v>31</v>
      </c>
      <c r="AJ122" s="27">
        <f t="shared" si="144"/>
        <v>9569.7005239432983</v>
      </c>
      <c r="AK122" s="27">
        <f t="shared" si="144"/>
        <v>478.48502619716493</v>
      </c>
      <c r="AL122" s="28">
        <f t="shared" si="145"/>
        <v>25</v>
      </c>
      <c r="AM122" s="27">
        <f t="shared" si="146"/>
        <v>250000</v>
      </c>
      <c r="AN122" s="56">
        <f t="shared" si="110"/>
        <v>6.6619999999999999</v>
      </c>
      <c r="AO122" s="52">
        <f t="shared" si="147"/>
        <v>1665.5</v>
      </c>
      <c r="AP122" s="28"/>
      <c r="AQ122" s="9">
        <f t="shared" si="111"/>
        <v>162.27194919940843</v>
      </c>
      <c r="AR122" s="9">
        <f t="shared" si="148"/>
        <v>0</v>
      </c>
      <c r="AS122" s="30">
        <f t="shared" si="149"/>
        <v>0.22647433267281269</v>
      </c>
      <c r="AT122" s="30">
        <f t="shared" si="150"/>
        <v>3.6750431406452587E-2</v>
      </c>
      <c r="AU122" s="30">
        <f t="shared" si="151"/>
        <v>0</v>
      </c>
      <c r="AV122" s="30">
        <f t="shared" si="152"/>
        <v>0.1897239012663601</v>
      </c>
      <c r="AW122" s="28"/>
      <c r="AX122" s="52">
        <f t="shared" si="153"/>
        <v>365.58619151708791</v>
      </c>
      <c r="AY122" s="52">
        <f t="shared" si="154"/>
        <v>315.98515755912274</v>
      </c>
      <c r="AZ122" s="19"/>
      <c r="BA122" s="19"/>
      <c r="BB122" s="53">
        <f t="shared" si="155"/>
        <v>1501.6265702660507</v>
      </c>
      <c r="BC122" s="53">
        <f t="shared" si="156"/>
        <v>-75.081328513302537</v>
      </c>
      <c r="BD122" s="53">
        <f t="shared" si="156"/>
        <v>-3.9228671955538092</v>
      </c>
      <c r="BE122" s="53">
        <f t="shared" si="157"/>
        <v>-9187.6078516131474</v>
      </c>
      <c r="BF122" s="53">
        <f t="shared" si="158"/>
        <v>-7764.9854770559532</v>
      </c>
      <c r="BG122" s="53">
        <f t="shared" si="159"/>
        <v>50.853560242361596</v>
      </c>
      <c r="BH122" s="53">
        <f t="shared" si="126"/>
        <v>147.12706177447174</v>
      </c>
      <c r="BI122" s="53">
        <f t="shared" si="160"/>
        <v>-7567.0048550391193</v>
      </c>
    </row>
    <row r="123" spans="1:61" x14ac:dyDescent="0.2">
      <c r="A123" s="34"/>
      <c r="B123" s="89"/>
      <c r="C123" s="91"/>
      <c r="D123" s="19"/>
      <c r="E123" s="55">
        <f t="shared" si="131"/>
        <v>32</v>
      </c>
      <c r="F123" s="27">
        <f t="shared" si="127"/>
        <v>9569.7005239432983</v>
      </c>
      <c r="G123" s="27">
        <f t="shared" si="128"/>
        <v>478.48502619716493</v>
      </c>
      <c r="H123" s="28">
        <f t="shared" si="129"/>
        <v>25</v>
      </c>
      <c r="I123" s="27">
        <f t="shared" si="102"/>
        <v>250000</v>
      </c>
      <c r="J123" s="56">
        <f t="shared" ref="J123:J154" si="161">J48</f>
        <v>6.8579999999999997</v>
      </c>
      <c r="K123" s="52">
        <f t="shared" si="132"/>
        <v>1714.5</v>
      </c>
      <c r="L123" s="28"/>
      <c r="M123" s="96">
        <f t="shared" si="103"/>
        <v>196.37191159883102</v>
      </c>
      <c r="N123" s="9">
        <v>0</v>
      </c>
      <c r="O123" s="30">
        <f t="shared" si="119"/>
        <v>0.15691468782215237</v>
      </c>
      <c r="P123" s="30">
        <f t="shared" si="133"/>
        <v>3.0813637205569872E-2</v>
      </c>
      <c r="Q123" s="30">
        <f t="shared" si="134"/>
        <v>0</v>
      </c>
      <c r="R123" s="30">
        <f t="shared" si="135"/>
        <v>0.1261010506165825</v>
      </c>
      <c r="S123" s="28"/>
      <c r="T123" s="52">
        <f t="shared" si="136"/>
        <v>261.34141256779475</v>
      </c>
      <c r="U123" s="52">
        <f t="shared" si="130"/>
        <v>216.20025128213069</v>
      </c>
      <c r="V123" s="19"/>
      <c r="W123" s="19"/>
      <c r="X123" s="53">
        <f t="shared" si="137"/>
        <v>1206.7492901553098</v>
      </c>
      <c r="Y123" s="53">
        <f t="shared" si="138"/>
        <v>-60.337464507765496</v>
      </c>
      <c r="Z123" s="53">
        <f t="shared" si="138"/>
        <v>-3.1525262654145623</v>
      </c>
      <c r="AA123" s="53">
        <f t="shared" si="139"/>
        <v>-7703.4093013924676</v>
      </c>
      <c r="AB123" s="53">
        <f t="shared" si="140"/>
        <v>-6560.1500020103376</v>
      </c>
      <c r="AC123" s="53">
        <f t="shared" si="141"/>
        <v>49.602146746899948</v>
      </c>
      <c r="AD123" s="53">
        <f t="shared" si="121"/>
        <v>115.57109807745645</v>
      </c>
      <c r="AE123" s="53">
        <f t="shared" si="142"/>
        <v>-6394.9767571859811</v>
      </c>
      <c r="AF123" s="19"/>
      <c r="AG123" s="46"/>
      <c r="AH123" s="19"/>
      <c r="AI123" s="55">
        <f t="shared" si="143"/>
        <v>32</v>
      </c>
      <c r="AJ123" s="27">
        <f t="shared" si="144"/>
        <v>9569.7005239432983</v>
      </c>
      <c r="AK123" s="27">
        <f t="shared" si="144"/>
        <v>478.48502619716493</v>
      </c>
      <c r="AL123" s="28">
        <f t="shared" si="145"/>
        <v>25</v>
      </c>
      <c r="AM123" s="27">
        <f t="shared" si="146"/>
        <v>250000</v>
      </c>
      <c r="AN123" s="56">
        <f t="shared" si="110"/>
        <v>6.8579999999999997</v>
      </c>
      <c r="AO123" s="52">
        <f t="shared" si="147"/>
        <v>1714.5</v>
      </c>
      <c r="AP123" s="28"/>
      <c r="AQ123" s="9">
        <f t="shared" si="111"/>
        <v>177.225650217945</v>
      </c>
      <c r="AR123" s="9">
        <f t="shared" si="148"/>
        <v>0</v>
      </c>
      <c r="AS123" s="30">
        <f t="shared" si="149"/>
        <v>0.1897239012663601</v>
      </c>
      <c r="AT123" s="30">
        <f t="shared" si="150"/>
        <v>3.3623941763815869E-2</v>
      </c>
      <c r="AU123" s="30">
        <f t="shared" si="151"/>
        <v>0</v>
      </c>
      <c r="AV123" s="30">
        <f t="shared" si="152"/>
        <v>0.15609995950254424</v>
      </c>
      <c r="AW123" s="28"/>
      <c r="AX123" s="52">
        <f t="shared" si="153"/>
        <v>315.98515755912274</v>
      </c>
      <c r="AY123" s="52">
        <f t="shared" si="154"/>
        <v>267.63338056711211</v>
      </c>
      <c r="AZ123" s="19"/>
      <c r="BA123" s="19"/>
      <c r="BB123" s="53">
        <f t="shared" si="155"/>
        <v>1206.7492901553098</v>
      </c>
      <c r="BC123" s="53">
        <f t="shared" si="156"/>
        <v>-60.337464507765496</v>
      </c>
      <c r="BD123" s="53">
        <f t="shared" si="156"/>
        <v>-3.1525262654145623</v>
      </c>
      <c r="BE123" s="53">
        <f t="shared" si="157"/>
        <v>-8405.9854409539676</v>
      </c>
      <c r="BF123" s="53">
        <f t="shared" si="158"/>
        <v>-7262.7261415718376</v>
      </c>
      <c r="BG123" s="53">
        <f t="shared" si="159"/>
        <v>49.602146746899948</v>
      </c>
      <c r="BH123" s="53">
        <f t="shared" si="126"/>
        <v>120.05713827276676</v>
      </c>
      <c r="BI123" s="53">
        <f t="shared" si="160"/>
        <v>-7093.066856552171</v>
      </c>
    </row>
    <row r="124" spans="1:61" x14ac:dyDescent="0.2">
      <c r="A124" s="34"/>
      <c r="B124" s="89"/>
      <c r="C124" s="91"/>
      <c r="D124" s="19"/>
      <c r="E124" s="55">
        <f t="shared" si="131"/>
        <v>33</v>
      </c>
      <c r="F124" s="27">
        <f t="shared" si="127"/>
        <v>9569.7005239432983</v>
      </c>
      <c r="G124" s="27">
        <f t="shared" si="128"/>
        <v>478.48502619716493</v>
      </c>
      <c r="H124" s="28">
        <f t="shared" si="129"/>
        <v>25</v>
      </c>
      <c r="I124" s="27">
        <f t="shared" si="102"/>
        <v>250000</v>
      </c>
      <c r="J124" s="56">
        <f t="shared" si="161"/>
        <v>7.0449999999999999</v>
      </c>
      <c r="K124" s="52">
        <f t="shared" si="132"/>
        <v>1761.25</v>
      </c>
      <c r="L124" s="28"/>
      <c r="M124" s="96">
        <f t="shared" ref="M124:M155" si="162">M49</f>
        <v>213.89645519453623</v>
      </c>
      <c r="N124" s="9">
        <v>0</v>
      </c>
      <c r="O124" s="30">
        <f t="shared" si="119"/>
        <v>0.1261010506165825</v>
      </c>
      <c r="P124" s="30">
        <f t="shared" si="133"/>
        <v>2.6972567723193782E-2</v>
      </c>
      <c r="Q124" s="30">
        <f t="shared" si="134"/>
        <v>0</v>
      </c>
      <c r="R124" s="30">
        <f t="shared" si="135"/>
        <v>9.9128482893388714E-2</v>
      </c>
      <c r="S124" s="28"/>
      <c r="T124" s="52">
        <f t="shared" si="136"/>
        <v>216.20025128213069</v>
      </c>
      <c r="U124" s="52">
        <f t="shared" si="130"/>
        <v>174.59004049598087</v>
      </c>
      <c r="V124" s="19"/>
      <c r="W124" s="19"/>
      <c r="X124" s="53">
        <f t="shared" si="137"/>
        <v>948.62989468256626</v>
      </c>
      <c r="Y124" s="53">
        <f t="shared" si="138"/>
        <v>-47.431494734128314</v>
      </c>
      <c r="Z124" s="53">
        <f t="shared" si="138"/>
        <v>-2.4782120723347179</v>
      </c>
      <c r="AA124" s="53">
        <f t="shared" si="139"/>
        <v>-6743.1419307984452</v>
      </c>
      <c r="AB124" s="53">
        <f t="shared" si="140"/>
        <v>-5844.4217429223418</v>
      </c>
      <c r="AC124" s="53">
        <f t="shared" si="141"/>
        <v>46.934756872624327</v>
      </c>
      <c r="AD124" s="53">
        <f t="shared" si="121"/>
        <v>91.734109080579955</v>
      </c>
      <c r="AE124" s="53">
        <f t="shared" si="142"/>
        <v>-5705.7528769691371</v>
      </c>
      <c r="AF124" s="19"/>
      <c r="AG124" s="46"/>
      <c r="AH124" s="19"/>
      <c r="AI124" s="55">
        <f t="shared" si="143"/>
        <v>33</v>
      </c>
      <c r="AJ124" s="27">
        <f t="shared" si="144"/>
        <v>9569.7005239432983</v>
      </c>
      <c r="AK124" s="27">
        <f t="shared" si="144"/>
        <v>478.48502619716493</v>
      </c>
      <c r="AL124" s="28">
        <f t="shared" si="145"/>
        <v>25</v>
      </c>
      <c r="AM124" s="27">
        <f t="shared" si="146"/>
        <v>250000</v>
      </c>
      <c r="AN124" s="56">
        <f t="shared" si="110"/>
        <v>7.0449999999999999</v>
      </c>
      <c r="AO124" s="52">
        <f t="shared" si="147"/>
        <v>1761.25</v>
      </c>
      <c r="AP124" s="28"/>
      <c r="AQ124" s="9">
        <f t="shared" ref="AQ124:AQ155" si="163">AQ49</f>
        <v>193.04155081306894</v>
      </c>
      <c r="AR124" s="9">
        <f t="shared" si="148"/>
        <v>0</v>
      </c>
      <c r="AS124" s="30">
        <f t="shared" si="149"/>
        <v>0.15609995950254424</v>
      </c>
      <c r="AT124" s="30">
        <f t="shared" si="150"/>
        <v>3.0133778264228396E-2</v>
      </c>
      <c r="AU124" s="30">
        <f t="shared" si="151"/>
        <v>0</v>
      </c>
      <c r="AV124" s="30">
        <f t="shared" si="152"/>
        <v>0.12596618123831585</v>
      </c>
      <c r="AW124" s="28"/>
      <c r="AX124" s="52">
        <f t="shared" si="153"/>
        <v>267.63338056711211</v>
      </c>
      <c r="AY124" s="52">
        <f t="shared" si="154"/>
        <v>221.8579367059838</v>
      </c>
      <c r="AZ124" s="19"/>
      <c r="BA124" s="19"/>
      <c r="BB124" s="53">
        <f t="shared" si="155"/>
        <v>948.62989468256626</v>
      </c>
      <c r="BC124" s="53">
        <f t="shared" si="156"/>
        <v>-47.431494734128314</v>
      </c>
      <c r="BD124" s="53">
        <f t="shared" si="156"/>
        <v>-2.4782120723347179</v>
      </c>
      <c r="BE124" s="53">
        <f t="shared" si="157"/>
        <v>-7533.4445660570991</v>
      </c>
      <c r="BF124" s="53">
        <f t="shared" si="158"/>
        <v>-6634.7243781809957</v>
      </c>
      <c r="BG124" s="53">
        <f t="shared" si="159"/>
        <v>46.934756872624327</v>
      </c>
      <c r="BH124" s="53">
        <f t="shared" si="126"/>
        <v>95.956570139565514</v>
      </c>
      <c r="BI124" s="53">
        <f t="shared" si="160"/>
        <v>-6491.8330511688055</v>
      </c>
    </row>
    <row r="125" spans="1:61" x14ac:dyDescent="0.2">
      <c r="A125" s="34"/>
      <c r="B125" s="89"/>
      <c r="C125" s="91"/>
      <c r="D125" s="19"/>
      <c r="E125" s="55">
        <f t="shared" si="131"/>
        <v>34</v>
      </c>
      <c r="F125" s="27">
        <f t="shared" si="127"/>
        <v>9569.7005239432983</v>
      </c>
      <c r="G125" s="27">
        <f t="shared" si="128"/>
        <v>478.48502619716493</v>
      </c>
      <c r="H125" s="28">
        <f t="shared" si="129"/>
        <v>25</v>
      </c>
      <c r="I125" s="27">
        <f t="shared" si="102"/>
        <v>250000</v>
      </c>
      <c r="J125" s="56">
        <f t="shared" si="161"/>
        <v>7.2210000000000001</v>
      </c>
      <c r="K125" s="52">
        <f t="shared" si="132"/>
        <v>1805.25</v>
      </c>
      <c r="L125" s="28"/>
      <c r="M125" s="96">
        <f t="shared" si="162"/>
        <v>232.40600338714106</v>
      </c>
      <c r="N125" s="9">
        <v>0</v>
      </c>
      <c r="O125" s="30">
        <f t="shared" si="119"/>
        <v>9.9128482893388714E-2</v>
      </c>
      <c r="P125" s="30">
        <f t="shared" si="133"/>
        <v>2.3038054531083051E-2</v>
      </c>
      <c r="Q125" s="30">
        <f t="shared" si="134"/>
        <v>0</v>
      </c>
      <c r="R125" s="30">
        <f t="shared" si="135"/>
        <v>7.6090428362305659E-2</v>
      </c>
      <c r="S125" s="28"/>
      <c r="T125" s="52">
        <f t="shared" si="136"/>
        <v>174.59004049598087</v>
      </c>
      <c r="U125" s="52">
        <f t="shared" si="130"/>
        <v>137.3622458010523</v>
      </c>
      <c r="V125" s="19"/>
      <c r="W125" s="19"/>
      <c r="X125" s="53">
        <f t="shared" si="137"/>
        <v>728.16261216582643</v>
      </c>
      <c r="Y125" s="53">
        <f t="shared" si="138"/>
        <v>-36.408130608291323</v>
      </c>
      <c r="Z125" s="53">
        <f t="shared" si="138"/>
        <v>-1.9022607090576416</v>
      </c>
      <c r="AA125" s="53">
        <f t="shared" si="139"/>
        <v>-5759.5136327707633</v>
      </c>
      <c r="AB125" s="53">
        <f t="shared" si="140"/>
        <v>-5069.6614119222859</v>
      </c>
      <c r="AC125" s="53">
        <f t="shared" si="141"/>
        <v>43.143781655165938</v>
      </c>
      <c r="AD125" s="53">
        <f t="shared" si="121"/>
        <v>71.123535722812761</v>
      </c>
      <c r="AE125" s="53">
        <f t="shared" si="142"/>
        <v>-4955.3940945443073</v>
      </c>
      <c r="AF125" s="19"/>
      <c r="AG125" s="46"/>
      <c r="AH125" s="19"/>
      <c r="AI125" s="55">
        <f t="shared" si="143"/>
        <v>34</v>
      </c>
      <c r="AJ125" s="27">
        <f t="shared" si="144"/>
        <v>9569.7005239432983</v>
      </c>
      <c r="AK125" s="27">
        <f t="shared" si="144"/>
        <v>478.48502619716493</v>
      </c>
      <c r="AL125" s="28">
        <f t="shared" si="145"/>
        <v>25</v>
      </c>
      <c r="AM125" s="27">
        <f t="shared" si="146"/>
        <v>250000</v>
      </c>
      <c r="AN125" s="56">
        <f t="shared" si="110"/>
        <v>7.2210000000000001</v>
      </c>
      <c r="AO125" s="52">
        <f t="shared" si="147"/>
        <v>1805.25</v>
      </c>
      <c r="AP125" s="28"/>
      <c r="AQ125" s="9">
        <f t="shared" si="163"/>
        <v>209.74641805689478</v>
      </c>
      <c r="AR125" s="9">
        <f t="shared" si="148"/>
        <v>0</v>
      </c>
      <c r="AS125" s="30">
        <f t="shared" si="149"/>
        <v>0.12596618123831585</v>
      </c>
      <c r="AT125" s="30">
        <f t="shared" si="150"/>
        <v>2.6420955311042372E-2</v>
      </c>
      <c r="AU125" s="30">
        <f t="shared" si="151"/>
        <v>0</v>
      </c>
      <c r="AV125" s="30">
        <f t="shared" si="152"/>
        <v>9.9545225927273481E-2</v>
      </c>
      <c r="AW125" s="28"/>
      <c r="AX125" s="52">
        <f t="shared" si="153"/>
        <v>221.8579367059838</v>
      </c>
      <c r="AY125" s="52">
        <f t="shared" si="154"/>
        <v>179.70401910521045</v>
      </c>
      <c r="AZ125" s="19"/>
      <c r="BA125" s="19"/>
      <c r="BB125" s="53">
        <f t="shared" si="155"/>
        <v>728.16261216582643</v>
      </c>
      <c r="BC125" s="53">
        <f t="shared" si="156"/>
        <v>-36.408130608291323</v>
      </c>
      <c r="BD125" s="53">
        <f t="shared" si="156"/>
        <v>-1.9022607090576416</v>
      </c>
      <c r="BE125" s="53">
        <f t="shared" si="157"/>
        <v>-6605.2388277605933</v>
      </c>
      <c r="BF125" s="53">
        <f t="shared" si="158"/>
        <v>-5915.3866069121159</v>
      </c>
      <c r="BG125" s="53">
        <f t="shared" si="159"/>
        <v>43.143781655165938</v>
      </c>
      <c r="BH125" s="53">
        <f t="shared" si="126"/>
        <v>75.004047250334921</v>
      </c>
      <c r="BI125" s="53">
        <f t="shared" si="160"/>
        <v>-5797.2387780066147</v>
      </c>
    </row>
    <row r="126" spans="1:61" x14ac:dyDescent="0.2">
      <c r="A126" s="34"/>
      <c r="B126" s="89"/>
      <c r="C126" s="91"/>
      <c r="D126" s="19"/>
      <c r="E126" s="55">
        <f t="shared" si="131"/>
        <v>35</v>
      </c>
      <c r="F126" s="27">
        <f t="shared" si="127"/>
        <v>9569.7005239432983</v>
      </c>
      <c r="G126" s="27">
        <f t="shared" si="128"/>
        <v>478.48502619716493</v>
      </c>
      <c r="H126" s="28">
        <f t="shared" si="129"/>
        <v>25</v>
      </c>
      <c r="I126" s="27">
        <f t="shared" si="102"/>
        <v>250000</v>
      </c>
      <c r="J126" s="56">
        <f t="shared" si="161"/>
        <v>7.3849999999999998</v>
      </c>
      <c r="K126" s="52">
        <f t="shared" si="132"/>
        <v>1846.25</v>
      </c>
      <c r="L126" s="28"/>
      <c r="M126" s="96">
        <f t="shared" si="162"/>
        <v>251.80934606172806</v>
      </c>
      <c r="N126" s="9">
        <v>0</v>
      </c>
      <c r="O126" s="30">
        <f t="shared" si="119"/>
        <v>7.6090428362305659E-2</v>
      </c>
      <c r="P126" s="30">
        <f t="shared" si="133"/>
        <v>1.9160281007468954E-2</v>
      </c>
      <c r="Q126" s="30">
        <f t="shared" si="134"/>
        <v>0</v>
      </c>
      <c r="R126" s="30">
        <f t="shared" si="135"/>
        <v>5.6930147354836702E-2</v>
      </c>
      <c r="S126" s="28"/>
      <c r="T126" s="52">
        <f t="shared" si="136"/>
        <v>137.3622458010523</v>
      </c>
      <c r="U126" s="52">
        <f t="shared" si="130"/>
        <v>105.10728455386726</v>
      </c>
      <c r="V126" s="19"/>
      <c r="W126" s="19"/>
      <c r="X126" s="53">
        <f t="shared" si="137"/>
        <v>544.80446096974993</v>
      </c>
      <c r="Y126" s="53">
        <f t="shared" si="138"/>
        <v>-27.240223048487501</v>
      </c>
      <c r="Z126" s="53">
        <f t="shared" si="138"/>
        <v>-1.4232536838709176</v>
      </c>
      <c r="AA126" s="53">
        <f t="shared" si="139"/>
        <v>-4790.0702518672388</v>
      </c>
      <c r="AB126" s="53">
        <f t="shared" si="140"/>
        <v>-4273.9292676298473</v>
      </c>
      <c r="AC126" s="53">
        <f t="shared" si="141"/>
        <v>38.469740379383168</v>
      </c>
      <c r="AD126" s="53">
        <f t="shared" si="121"/>
        <v>53.766932178931484</v>
      </c>
      <c r="AE126" s="53">
        <f t="shared" si="142"/>
        <v>-4181.6925950715322</v>
      </c>
      <c r="AF126" s="19"/>
      <c r="AG126" s="46"/>
      <c r="AH126" s="19"/>
      <c r="AI126" s="55">
        <f t="shared" si="143"/>
        <v>35</v>
      </c>
      <c r="AJ126" s="27">
        <f t="shared" si="144"/>
        <v>9569.7005239432983</v>
      </c>
      <c r="AK126" s="27">
        <f t="shared" si="144"/>
        <v>478.48502619716493</v>
      </c>
      <c r="AL126" s="28">
        <f t="shared" si="145"/>
        <v>25</v>
      </c>
      <c r="AM126" s="27">
        <f t="shared" si="146"/>
        <v>250000</v>
      </c>
      <c r="AN126" s="56">
        <f t="shared" si="110"/>
        <v>7.3849999999999998</v>
      </c>
      <c r="AO126" s="52">
        <f t="shared" si="147"/>
        <v>1846.25</v>
      </c>
      <c r="AP126" s="28"/>
      <c r="AQ126" s="9">
        <f t="shared" si="163"/>
        <v>227.25793482070958</v>
      </c>
      <c r="AR126" s="9">
        <f t="shared" si="148"/>
        <v>0</v>
      </c>
      <c r="AS126" s="30">
        <f t="shared" si="149"/>
        <v>9.9545225927273481E-2</v>
      </c>
      <c r="AT126" s="30">
        <f t="shared" si="150"/>
        <v>2.2622442465493126E-2</v>
      </c>
      <c r="AU126" s="30">
        <f t="shared" si="151"/>
        <v>0</v>
      </c>
      <c r="AV126" s="30">
        <f t="shared" si="152"/>
        <v>7.6922783461780359E-2</v>
      </c>
      <c r="AW126" s="28"/>
      <c r="AX126" s="52">
        <f t="shared" si="153"/>
        <v>179.70401910521045</v>
      </c>
      <c r="AY126" s="52">
        <f t="shared" si="154"/>
        <v>142.018688966312</v>
      </c>
      <c r="AZ126" s="19"/>
      <c r="BA126" s="19"/>
      <c r="BB126" s="53">
        <f t="shared" si="155"/>
        <v>544.80446096974993</v>
      </c>
      <c r="BC126" s="53">
        <f t="shared" si="156"/>
        <v>-27.240223048487501</v>
      </c>
      <c r="BD126" s="53">
        <f t="shared" si="156"/>
        <v>-1.4232536838709176</v>
      </c>
      <c r="BE126" s="53">
        <f t="shared" si="157"/>
        <v>-5655.6106163732811</v>
      </c>
      <c r="BF126" s="53">
        <f t="shared" si="158"/>
        <v>-5139.4696321358897</v>
      </c>
      <c r="BG126" s="53">
        <f t="shared" si="159"/>
        <v>38.469740379383168</v>
      </c>
      <c r="BH126" s="53">
        <f t="shared" si="126"/>
        <v>57.243028061695675</v>
      </c>
      <c r="BI126" s="53">
        <f t="shared" si="160"/>
        <v>-5043.7568636948108</v>
      </c>
    </row>
    <row r="127" spans="1:61" x14ac:dyDescent="0.2">
      <c r="A127" s="34"/>
      <c r="B127" s="89"/>
      <c r="C127" s="91"/>
      <c r="D127" s="19"/>
      <c r="E127" s="55">
        <f t="shared" si="131"/>
        <v>36</v>
      </c>
      <c r="F127" s="27">
        <f t="shared" si="127"/>
        <v>9569.7005239432983</v>
      </c>
      <c r="G127" s="27">
        <f t="shared" si="128"/>
        <v>478.48502619716493</v>
      </c>
      <c r="H127" s="28">
        <f t="shared" si="129"/>
        <v>25</v>
      </c>
      <c r="I127" s="27">
        <f t="shared" si="102"/>
        <v>250000</v>
      </c>
      <c r="J127" s="56">
        <f t="shared" si="161"/>
        <v>7.5350000000000001</v>
      </c>
      <c r="K127" s="52">
        <f t="shared" si="132"/>
        <v>1883.75</v>
      </c>
      <c r="L127" s="28"/>
      <c r="M127" s="96">
        <f t="shared" si="162"/>
        <v>272.05891244663275</v>
      </c>
      <c r="N127" s="9">
        <v>0</v>
      </c>
      <c r="O127" s="30">
        <f t="shared" si="119"/>
        <v>5.6930147354836702E-2</v>
      </c>
      <c r="P127" s="30">
        <f t="shared" si="133"/>
        <v>1.5488353974783419E-2</v>
      </c>
      <c r="Q127" s="30">
        <f t="shared" si="134"/>
        <v>0</v>
      </c>
      <c r="R127" s="30">
        <f t="shared" si="135"/>
        <v>4.1441793380053285E-2</v>
      </c>
      <c r="S127" s="28"/>
      <c r="T127" s="52">
        <f t="shared" si="136"/>
        <v>105.10728455386726</v>
      </c>
      <c r="U127" s="52">
        <f t="shared" si="130"/>
        <v>78.065978279675377</v>
      </c>
      <c r="V127" s="19"/>
      <c r="W127" s="19"/>
      <c r="X127" s="53">
        <f t="shared" si="137"/>
        <v>396.58555182224586</v>
      </c>
      <c r="Y127" s="53">
        <f t="shared" si="138"/>
        <v>-19.829277591112291</v>
      </c>
      <c r="Z127" s="53">
        <f t="shared" si="138"/>
        <v>-1.0360448345013322</v>
      </c>
      <c r="AA127" s="53">
        <f t="shared" si="139"/>
        <v>-3872.0884936958546</v>
      </c>
      <c r="AB127" s="53">
        <f t="shared" si="140"/>
        <v>-3496.3682642992226</v>
      </c>
      <c r="AC127" s="53">
        <f t="shared" si="141"/>
        <v>33.239788284233171</v>
      </c>
      <c r="AD127" s="53">
        <f t="shared" si="121"/>
        <v>39.559135152758138</v>
      </c>
      <c r="AE127" s="53">
        <f t="shared" si="142"/>
        <v>-3423.569340862231</v>
      </c>
      <c r="AF127" s="19"/>
      <c r="AG127" s="46"/>
      <c r="AH127" s="19"/>
      <c r="AI127" s="55">
        <f t="shared" si="143"/>
        <v>36</v>
      </c>
      <c r="AJ127" s="27">
        <f t="shared" si="144"/>
        <v>9569.7005239432983</v>
      </c>
      <c r="AK127" s="27">
        <f t="shared" si="144"/>
        <v>478.48502619716493</v>
      </c>
      <c r="AL127" s="28">
        <f t="shared" si="145"/>
        <v>25</v>
      </c>
      <c r="AM127" s="27">
        <f t="shared" si="146"/>
        <v>250000</v>
      </c>
      <c r="AN127" s="56">
        <f t="shared" si="110"/>
        <v>7.5350000000000001</v>
      </c>
      <c r="AO127" s="52">
        <f t="shared" si="147"/>
        <v>1883.75</v>
      </c>
      <c r="AP127" s="28"/>
      <c r="AQ127" s="9">
        <f t="shared" si="163"/>
        <v>245.53316848308606</v>
      </c>
      <c r="AR127" s="9">
        <f t="shared" si="148"/>
        <v>0</v>
      </c>
      <c r="AS127" s="30">
        <f t="shared" si="149"/>
        <v>7.6922783461780359E-2</v>
      </c>
      <c r="AT127" s="30">
        <f t="shared" si="150"/>
        <v>1.8887094751909264E-2</v>
      </c>
      <c r="AU127" s="30">
        <f t="shared" si="151"/>
        <v>0</v>
      </c>
      <c r="AV127" s="30">
        <f t="shared" si="152"/>
        <v>5.8035688709871094E-2</v>
      </c>
      <c r="AW127" s="28"/>
      <c r="AX127" s="52">
        <f t="shared" si="153"/>
        <v>142.018688966312</v>
      </c>
      <c r="AY127" s="52">
        <f t="shared" si="154"/>
        <v>109.32472860721967</v>
      </c>
      <c r="AZ127" s="19"/>
      <c r="BA127" s="19"/>
      <c r="BB127" s="53">
        <f t="shared" si="155"/>
        <v>396.58555182224586</v>
      </c>
      <c r="BC127" s="53">
        <f t="shared" si="156"/>
        <v>-19.829277591112291</v>
      </c>
      <c r="BD127" s="53">
        <f t="shared" si="156"/>
        <v>-1.0360448345013322</v>
      </c>
      <c r="BE127" s="53">
        <f t="shared" si="157"/>
        <v>-4721.7736879773156</v>
      </c>
      <c r="BF127" s="53">
        <f t="shared" si="158"/>
        <v>-4346.0534585806836</v>
      </c>
      <c r="BG127" s="53">
        <f t="shared" si="159"/>
        <v>33.239788284233171</v>
      </c>
      <c r="BH127" s="53">
        <f t="shared" si="126"/>
        <v>42.589418744884938</v>
      </c>
      <c r="BI127" s="53">
        <f t="shared" si="160"/>
        <v>-4270.2242515515654</v>
      </c>
    </row>
    <row r="128" spans="1:61" x14ac:dyDescent="0.2">
      <c r="A128" s="34"/>
      <c r="B128" s="89"/>
      <c r="C128" s="91"/>
      <c r="D128" s="19"/>
      <c r="E128" s="55">
        <f t="shared" si="131"/>
        <v>37</v>
      </c>
      <c r="F128" s="27">
        <f t="shared" si="127"/>
        <v>9569.7005239432983</v>
      </c>
      <c r="G128" s="27">
        <f t="shared" si="128"/>
        <v>478.48502619716493</v>
      </c>
      <c r="H128" s="28">
        <f t="shared" si="129"/>
        <v>25</v>
      </c>
      <c r="I128" s="27">
        <f t="shared" si="102"/>
        <v>250000</v>
      </c>
      <c r="J128" s="56">
        <f t="shared" si="161"/>
        <v>7.6710000000000003</v>
      </c>
      <c r="K128" s="52">
        <f t="shared" si="132"/>
        <v>1917.75</v>
      </c>
      <c r="L128" s="28"/>
      <c r="M128" s="96">
        <f t="shared" si="162"/>
        <v>293.18193261069382</v>
      </c>
      <c r="N128" s="9">
        <v>0</v>
      </c>
      <c r="O128" s="30">
        <f t="shared" si="119"/>
        <v>4.1441793380053285E-2</v>
      </c>
      <c r="P128" s="30">
        <f t="shared" si="133"/>
        <v>1.2149985074017079E-2</v>
      </c>
      <c r="Q128" s="30">
        <f t="shared" si="134"/>
        <v>0</v>
      </c>
      <c r="R128" s="30">
        <f t="shared" si="135"/>
        <v>2.9291808306036206E-2</v>
      </c>
      <c r="S128" s="28"/>
      <c r="T128" s="52">
        <f t="shared" si="136"/>
        <v>78.065978279675377</v>
      </c>
      <c r="U128" s="52">
        <f t="shared" si="130"/>
        <v>56.174365378900937</v>
      </c>
      <c r="V128" s="19"/>
      <c r="W128" s="19"/>
      <c r="X128" s="53">
        <f t="shared" si="137"/>
        <v>280.31383329352133</v>
      </c>
      <c r="Y128" s="53">
        <f t="shared" si="138"/>
        <v>-14.015691664676067</v>
      </c>
      <c r="Z128" s="53">
        <f t="shared" si="138"/>
        <v>-0.73229520765090517</v>
      </c>
      <c r="AA128" s="53">
        <f t="shared" si="139"/>
        <v>-3037.4962685042697</v>
      </c>
      <c r="AB128" s="53">
        <f t="shared" si="140"/>
        <v>-2771.9304220830754</v>
      </c>
      <c r="AC128" s="53">
        <f t="shared" si="141"/>
        <v>27.76716582507645</v>
      </c>
      <c r="AD128" s="53">
        <f t="shared" si="121"/>
        <v>28.270962833485427</v>
      </c>
      <c r="AE128" s="53">
        <f t="shared" si="142"/>
        <v>-2715.8922934245134</v>
      </c>
      <c r="AF128" s="19"/>
      <c r="AG128" s="46"/>
      <c r="AH128" s="19"/>
      <c r="AI128" s="55">
        <f t="shared" si="143"/>
        <v>37</v>
      </c>
      <c r="AJ128" s="27">
        <f t="shared" si="144"/>
        <v>9569.7005239432983</v>
      </c>
      <c r="AK128" s="27">
        <f t="shared" si="144"/>
        <v>478.48502619716493</v>
      </c>
      <c r="AL128" s="28">
        <f t="shared" si="145"/>
        <v>25</v>
      </c>
      <c r="AM128" s="27">
        <f t="shared" si="146"/>
        <v>250000</v>
      </c>
      <c r="AN128" s="56">
        <f t="shared" si="110"/>
        <v>7.6710000000000003</v>
      </c>
      <c r="AO128" s="52">
        <f t="shared" si="147"/>
        <v>1917.75</v>
      </c>
      <c r="AP128" s="28"/>
      <c r="AQ128" s="9">
        <f t="shared" si="163"/>
        <v>264.59669418115118</v>
      </c>
      <c r="AR128" s="9">
        <f t="shared" si="148"/>
        <v>0</v>
      </c>
      <c r="AS128" s="30">
        <f t="shared" si="149"/>
        <v>5.8035688709871094E-2</v>
      </c>
      <c r="AT128" s="30">
        <f t="shared" si="150"/>
        <v>1.535605137715825E-2</v>
      </c>
      <c r="AU128" s="30">
        <f t="shared" si="151"/>
        <v>0</v>
      </c>
      <c r="AV128" s="30">
        <f t="shared" si="152"/>
        <v>4.2679637332712843E-2</v>
      </c>
      <c r="AW128" s="28"/>
      <c r="AX128" s="52">
        <f t="shared" si="153"/>
        <v>109.32472860721967</v>
      </c>
      <c r="AY128" s="52">
        <f t="shared" si="154"/>
        <v>81.848874494810048</v>
      </c>
      <c r="AZ128" s="19"/>
      <c r="BA128" s="19"/>
      <c r="BB128" s="53">
        <f t="shared" si="155"/>
        <v>280.31383329352133</v>
      </c>
      <c r="BC128" s="53">
        <f t="shared" si="156"/>
        <v>-14.015691664676067</v>
      </c>
      <c r="BD128" s="53">
        <f t="shared" si="156"/>
        <v>-0.73229520765090517</v>
      </c>
      <c r="BE128" s="53">
        <f t="shared" si="157"/>
        <v>-3839.0128442895625</v>
      </c>
      <c r="BF128" s="53">
        <f t="shared" si="158"/>
        <v>-3573.4469978683683</v>
      </c>
      <c r="BG128" s="53">
        <f t="shared" si="159"/>
        <v>27.76716582507645</v>
      </c>
      <c r="BH128" s="53">
        <f t="shared" si="126"/>
        <v>30.837185380032849</v>
      </c>
      <c r="BI128" s="53">
        <f t="shared" si="160"/>
        <v>-3514.8426466632591</v>
      </c>
    </row>
    <row r="129" spans="1:61" x14ac:dyDescent="0.2">
      <c r="A129" s="34"/>
      <c r="B129" s="89"/>
      <c r="C129" s="91"/>
      <c r="D129" s="19"/>
      <c r="E129" s="55">
        <f t="shared" si="131"/>
        <v>38</v>
      </c>
      <c r="F129" s="27">
        <f t="shared" si="127"/>
        <v>9569.7005239432983</v>
      </c>
      <c r="G129" s="27">
        <f t="shared" si="128"/>
        <v>478.48502619716493</v>
      </c>
      <c r="H129" s="28">
        <f t="shared" si="129"/>
        <v>25</v>
      </c>
      <c r="I129" s="27">
        <f t="shared" si="102"/>
        <v>250000</v>
      </c>
      <c r="J129" s="56">
        <f t="shared" si="161"/>
        <v>7.79</v>
      </c>
      <c r="K129" s="52">
        <f t="shared" si="132"/>
        <v>1947.5</v>
      </c>
      <c r="L129" s="28"/>
      <c r="M129" s="96">
        <f t="shared" si="162"/>
        <v>315.01121529154761</v>
      </c>
      <c r="N129" s="9">
        <v>0</v>
      </c>
      <c r="O129" s="30">
        <f t="shared" si="119"/>
        <v>2.9291808306036206E-2</v>
      </c>
      <c r="P129" s="30">
        <f t="shared" si="133"/>
        <v>9.2272481325715149E-3</v>
      </c>
      <c r="Q129" s="30">
        <f t="shared" si="134"/>
        <v>0</v>
      </c>
      <c r="R129" s="30">
        <f t="shared" si="135"/>
        <v>2.0064560173464689E-2</v>
      </c>
      <c r="S129" s="28"/>
      <c r="T129" s="52">
        <f t="shared" si="136"/>
        <v>56.174365378900937</v>
      </c>
      <c r="U129" s="52">
        <f t="shared" si="130"/>
        <v>39.075730937822485</v>
      </c>
      <c r="V129" s="19"/>
      <c r="W129" s="19"/>
      <c r="X129" s="53">
        <f t="shared" si="137"/>
        <v>192.01183200469688</v>
      </c>
      <c r="Y129" s="53">
        <f t="shared" si="138"/>
        <v>-9.6005916002348446</v>
      </c>
      <c r="Z129" s="53">
        <f t="shared" si="138"/>
        <v>-0.50161400433661718</v>
      </c>
      <c r="AA129" s="53">
        <f t="shared" si="139"/>
        <v>-2306.8120331428786</v>
      </c>
      <c r="AB129" s="53">
        <f t="shared" si="140"/>
        <v>-2124.9024067427531</v>
      </c>
      <c r="AC129" s="53">
        <f t="shared" si="141"/>
        <v>22.429202578591685</v>
      </c>
      <c r="AD129" s="53">
        <f t="shared" si="121"/>
        <v>19.586955794052709</v>
      </c>
      <c r="AE129" s="53">
        <f t="shared" si="142"/>
        <v>-2082.8862483701087</v>
      </c>
      <c r="AF129" s="19"/>
      <c r="AG129" s="46"/>
      <c r="AH129" s="19"/>
      <c r="AI129" s="55">
        <f t="shared" si="143"/>
        <v>38</v>
      </c>
      <c r="AJ129" s="27">
        <f t="shared" si="144"/>
        <v>9569.7005239432983</v>
      </c>
      <c r="AK129" s="27">
        <f t="shared" si="144"/>
        <v>478.48502619716493</v>
      </c>
      <c r="AL129" s="28">
        <f t="shared" si="145"/>
        <v>25</v>
      </c>
      <c r="AM129" s="27">
        <f t="shared" si="146"/>
        <v>250000</v>
      </c>
      <c r="AN129" s="56">
        <f t="shared" si="110"/>
        <v>7.79</v>
      </c>
      <c r="AO129" s="52">
        <f t="shared" si="147"/>
        <v>1947.5</v>
      </c>
      <c r="AP129" s="28"/>
      <c r="AQ129" s="9">
        <f t="shared" si="163"/>
        <v>284.2976218006217</v>
      </c>
      <c r="AR129" s="9">
        <f t="shared" si="148"/>
        <v>0</v>
      </c>
      <c r="AS129" s="30">
        <f t="shared" si="149"/>
        <v>4.2679637332712843E-2</v>
      </c>
      <c r="AT129" s="30">
        <f t="shared" si="150"/>
        <v>1.2133719393003289E-2</v>
      </c>
      <c r="AU129" s="30">
        <f t="shared" si="151"/>
        <v>0</v>
      </c>
      <c r="AV129" s="30">
        <f t="shared" si="152"/>
        <v>3.0545917939709552E-2</v>
      </c>
      <c r="AW129" s="28"/>
      <c r="AX129" s="52">
        <f t="shared" si="153"/>
        <v>81.848874494810048</v>
      </c>
      <c r="AY129" s="52">
        <f t="shared" si="154"/>
        <v>59.488175187584353</v>
      </c>
      <c r="AZ129" s="19"/>
      <c r="BA129" s="19"/>
      <c r="BB129" s="53">
        <f t="shared" si="155"/>
        <v>192.01183200469688</v>
      </c>
      <c r="BC129" s="53">
        <f t="shared" si="156"/>
        <v>-9.6005916002348446</v>
      </c>
      <c r="BD129" s="53">
        <f t="shared" si="156"/>
        <v>-0.50161400433661718</v>
      </c>
      <c r="BE129" s="53">
        <f t="shared" si="157"/>
        <v>-3033.429848250822</v>
      </c>
      <c r="BF129" s="53">
        <f t="shared" si="158"/>
        <v>-2851.5202218506965</v>
      </c>
      <c r="BG129" s="53">
        <f t="shared" si="159"/>
        <v>22.429202578591685</v>
      </c>
      <c r="BH129" s="53">
        <f t="shared" si="126"/>
        <v>21.694733727411933</v>
      </c>
      <c r="BI129" s="53">
        <f t="shared" si="160"/>
        <v>-2807.396285544693</v>
      </c>
    </row>
    <row r="130" spans="1:61" x14ac:dyDescent="0.2">
      <c r="A130" s="34"/>
      <c r="B130" s="89"/>
      <c r="C130" s="91"/>
      <c r="D130" s="19"/>
      <c r="E130" s="55">
        <f t="shared" si="131"/>
        <v>39</v>
      </c>
      <c r="F130" s="27">
        <f t="shared" si="127"/>
        <v>9569.7005239432983</v>
      </c>
      <c r="G130" s="27">
        <f t="shared" si="128"/>
        <v>478.48502619716493</v>
      </c>
      <c r="H130" s="28">
        <f t="shared" si="129"/>
        <v>25</v>
      </c>
      <c r="I130" s="27">
        <f t="shared" si="102"/>
        <v>250000</v>
      </c>
      <c r="J130" s="56">
        <f t="shared" si="161"/>
        <v>7.8920000000000003</v>
      </c>
      <c r="K130" s="52">
        <f t="shared" si="132"/>
        <v>1973</v>
      </c>
      <c r="L130" s="28"/>
      <c r="M130" s="96">
        <f t="shared" si="162"/>
        <v>337.52251871948664</v>
      </c>
      <c r="N130" s="9">
        <v>0</v>
      </c>
      <c r="O130" s="30">
        <f t="shared" si="119"/>
        <v>2.0064560173464689E-2</v>
      </c>
      <c r="P130" s="30">
        <f t="shared" si="133"/>
        <v>6.7722408867465023E-3</v>
      </c>
      <c r="Q130" s="30">
        <f t="shared" si="134"/>
        <v>0</v>
      </c>
      <c r="R130" s="30">
        <f t="shared" si="135"/>
        <v>1.3292319286718188E-2</v>
      </c>
      <c r="S130" s="28"/>
      <c r="T130" s="52">
        <f t="shared" si="136"/>
        <v>39.075730937822485</v>
      </c>
      <c r="U130" s="52">
        <f t="shared" si="130"/>
        <v>26.225745952694986</v>
      </c>
      <c r="V130" s="19"/>
      <c r="W130" s="19"/>
      <c r="X130" s="53">
        <f t="shared" si="137"/>
        <v>127.20351484252865</v>
      </c>
      <c r="Y130" s="53">
        <f t="shared" si="138"/>
        <v>-6.3601757421264331</v>
      </c>
      <c r="Z130" s="53">
        <f t="shared" si="138"/>
        <v>-0.33230798216795471</v>
      </c>
      <c r="AA130" s="53">
        <f t="shared" si="139"/>
        <v>-1693.0602216866255</v>
      </c>
      <c r="AB130" s="53">
        <f t="shared" si="140"/>
        <v>-1572.5491905683912</v>
      </c>
      <c r="AC130" s="53">
        <f t="shared" si="141"/>
        <v>17.458419453759678</v>
      </c>
      <c r="AD130" s="53">
        <f t="shared" si="121"/>
        <v>13.128737356891918</v>
      </c>
      <c r="AE130" s="53">
        <f t="shared" si="142"/>
        <v>-1541.9620337577396</v>
      </c>
      <c r="AF130" s="19"/>
      <c r="AG130" s="46"/>
      <c r="AH130" s="19"/>
      <c r="AI130" s="55">
        <f t="shared" si="143"/>
        <v>39</v>
      </c>
      <c r="AJ130" s="27">
        <f t="shared" si="144"/>
        <v>9569.7005239432983</v>
      </c>
      <c r="AK130" s="27">
        <f t="shared" si="144"/>
        <v>478.48502619716493</v>
      </c>
      <c r="AL130" s="28">
        <f t="shared" si="145"/>
        <v>25</v>
      </c>
      <c r="AM130" s="27">
        <f t="shared" si="146"/>
        <v>250000</v>
      </c>
      <c r="AN130" s="56">
        <f t="shared" si="110"/>
        <v>7.8920000000000003</v>
      </c>
      <c r="AO130" s="52">
        <f t="shared" si="147"/>
        <v>1973</v>
      </c>
      <c r="AP130" s="28"/>
      <c r="AQ130" s="9">
        <f t="shared" si="163"/>
        <v>304.61407314433666</v>
      </c>
      <c r="AR130" s="9">
        <f t="shared" si="148"/>
        <v>0</v>
      </c>
      <c r="AS130" s="30">
        <f t="shared" si="149"/>
        <v>3.0545917939709552E-2</v>
      </c>
      <c r="AT130" s="30">
        <f t="shared" si="150"/>
        <v>9.3047164815475911E-3</v>
      </c>
      <c r="AU130" s="30">
        <f t="shared" si="151"/>
        <v>0</v>
      </c>
      <c r="AV130" s="30">
        <f t="shared" si="152"/>
        <v>2.1241201458161961E-2</v>
      </c>
      <c r="AW130" s="28"/>
      <c r="AX130" s="52">
        <f t="shared" si="153"/>
        <v>59.488175187584353</v>
      </c>
      <c r="AY130" s="52">
        <f t="shared" si="154"/>
        <v>41.908890476953552</v>
      </c>
      <c r="AZ130" s="19"/>
      <c r="BA130" s="19"/>
      <c r="BB130" s="53">
        <f t="shared" si="155"/>
        <v>127.20351484252865</v>
      </c>
      <c r="BC130" s="53">
        <f t="shared" si="156"/>
        <v>-6.3601757421264331</v>
      </c>
      <c r="BD130" s="53">
        <f t="shared" si="156"/>
        <v>-0.33230798216795471</v>
      </c>
      <c r="BE130" s="53">
        <f t="shared" si="157"/>
        <v>-2326.1791203868979</v>
      </c>
      <c r="BF130" s="53">
        <f t="shared" si="158"/>
        <v>-2205.6680892686636</v>
      </c>
      <c r="BG130" s="53">
        <f t="shared" si="159"/>
        <v>17.458419453759678</v>
      </c>
      <c r="BH130" s="53">
        <f t="shared" si="126"/>
        <v>14.804520109400833</v>
      </c>
      <c r="BI130" s="53">
        <f t="shared" si="160"/>
        <v>-2173.4051497055029</v>
      </c>
    </row>
    <row r="131" spans="1:61" x14ac:dyDescent="0.2">
      <c r="A131" s="34"/>
      <c r="B131" s="89"/>
      <c r="C131" s="91"/>
      <c r="D131" s="19"/>
      <c r="E131" s="55">
        <f t="shared" si="131"/>
        <v>40</v>
      </c>
      <c r="F131" s="27">
        <f t="shared" si="127"/>
        <v>9569.7005239432983</v>
      </c>
      <c r="G131" s="27">
        <f t="shared" si="128"/>
        <v>478.48502619716493</v>
      </c>
      <c r="H131" s="28">
        <f t="shared" si="129"/>
        <v>25</v>
      </c>
      <c r="I131" s="27">
        <f t="shared" si="102"/>
        <v>250000</v>
      </c>
      <c r="J131" s="56">
        <f t="shared" si="161"/>
        <v>7.9740000000000002</v>
      </c>
      <c r="K131" s="52">
        <f t="shared" si="132"/>
        <v>1993.5</v>
      </c>
      <c r="L131" s="28"/>
      <c r="M131" s="96">
        <f t="shared" si="162"/>
        <v>360.69956359931388</v>
      </c>
      <c r="N131" s="9">
        <v>0</v>
      </c>
      <c r="O131" s="30">
        <f t="shared" si="119"/>
        <v>1.3292319286718188E-2</v>
      </c>
      <c r="P131" s="30">
        <f t="shared" si="133"/>
        <v>4.794533765941994E-3</v>
      </c>
      <c r="Q131" s="30">
        <f t="shared" si="134"/>
        <v>0</v>
      </c>
      <c r="R131" s="30">
        <f t="shared" si="135"/>
        <v>8.4977855207761938E-3</v>
      </c>
      <c r="S131" s="28"/>
      <c r="T131" s="52">
        <f t="shared" si="136"/>
        <v>26.225745952694986</v>
      </c>
      <c r="U131" s="52">
        <f t="shared" si="130"/>
        <v>16.940335435667343</v>
      </c>
      <c r="V131" s="19"/>
      <c r="W131" s="19"/>
      <c r="X131" s="53">
        <f t="shared" si="137"/>
        <v>81.32126255052971</v>
      </c>
      <c r="Y131" s="53">
        <f t="shared" si="138"/>
        <v>-4.066063127526486</v>
      </c>
      <c r="Z131" s="53">
        <f t="shared" si="138"/>
        <v>-0.21244463801940483</v>
      </c>
      <c r="AA131" s="53">
        <f t="shared" si="139"/>
        <v>-1198.6334414854985</v>
      </c>
      <c r="AB131" s="53">
        <f t="shared" si="140"/>
        <v>-1121.5906867005147</v>
      </c>
      <c r="AC131" s="53">
        <f t="shared" si="141"/>
        <v>13.089138724173125</v>
      </c>
      <c r="AD131" s="53">
        <f t="shared" si="121"/>
        <v>8.4953855281655137</v>
      </c>
      <c r="AE131" s="53">
        <f t="shared" si="142"/>
        <v>-1100.0061624481759</v>
      </c>
      <c r="AF131" s="19"/>
      <c r="AG131" s="46"/>
      <c r="AH131" s="19"/>
      <c r="AI131" s="55">
        <f t="shared" si="143"/>
        <v>40</v>
      </c>
      <c r="AJ131" s="27">
        <f t="shared" si="144"/>
        <v>9569.7005239432983</v>
      </c>
      <c r="AK131" s="27">
        <f t="shared" si="144"/>
        <v>478.48502619716493</v>
      </c>
      <c r="AL131" s="28">
        <f t="shared" si="145"/>
        <v>25</v>
      </c>
      <c r="AM131" s="27">
        <f t="shared" si="146"/>
        <v>250000</v>
      </c>
      <c r="AN131" s="56">
        <f t="shared" si="110"/>
        <v>7.9740000000000002</v>
      </c>
      <c r="AO131" s="52">
        <f t="shared" si="147"/>
        <v>1993.5</v>
      </c>
      <c r="AP131" s="28"/>
      <c r="AQ131" s="9">
        <f t="shared" si="163"/>
        <v>325.53135614838078</v>
      </c>
      <c r="AR131" s="9">
        <f t="shared" si="148"/>
        <v>0</v>
      </c>
      <c r="AS131" s="30">
        <f t="shared" si="149"/>
        <v>2.1241201458161961E-2</v>
      </c>
      <c r="AT131" s="30">
        <f t="shared" si="150"/>
        <v>6.9146771168964258E-3</v>
      </c>
      <c r="AU131" s="30">
        <f t="shared" si="151"/>
        <v>0</v>
      </c>
      <c r="AV131" s="30">
        <f t="shared" si="152"/>
        <v>1.4326524341265535E-2</v>
      </c>
      <c r="AW131" s="28"/>
      <c r="AX131" s="52">
        <f t="shared" si="153"/>
        <v>41.908890476953552</v>
      </c>
      <c r="AY131" s="52">
        <f t="shared" si="154"/>
        <v>28.559926274312843</v>
      </c>
      <c r="AZ131" s="19"/>
      <c r="BA131" s="19"/>
      <c r="BB131" s="53">
        <f t="shared" si="155"/>
        <v>81.32126255052971</v>
      </c>
      <c r="BC131" s="53">
        <f t="shared" si="156"/>
        <v>-4.066063127526486</v>
      </c>
      <c r="BD131" s="53">
        <f t="shared" si="156"/>
        <v>-0.21244463801940483</v>
      </c>
      <c r="BE131" s="53">
        <f t="shared" si="157"/>
        <v>-1728.6692792241065</v>
      </c>
      <c r="BF131" s="53">
        <f t="shared" si="158"/>
        <v>-1651.6265244391227</v>
      </c>
      <c r="BG131" s="53">
        <f t="shared" si="159"/>
        <v>13.089138724173125</v>
      </c>
      <c r="BH131" s="53">
        <f t="shared" si="126"/>
        <v>9.7829110580473024</v>
      </c>
      <c r="BI131" s="53">
        <f t="shared" si="160"/>
        <v>-1628.7544746569022</v>
      </c>
    </row>
    <row r="132" spans="1:61" x14ac:dyDescent="0.2">
      <c r="A132" s="34"/>
      <c r="B132" s="89"/>
      <c r="C132" s="91"/>
      <c r="D132" s="19"/>
      <c r="E132" s="55">
        <f t="shared" si="131"/>
        <v>41</v>
      </c>
      <c r="F132" s="27">
        <f t="shared" si="127"/>
        <v>9569.7005239432983</v>
      </c>
      <c r="G132" s="27">
        <f t="shared" si="128"/>
        <v>478.48502619716493</v>
      </c>
      <c r="H132" s="28">
        <f t="shared" si="129"/>
        <v>25</v>
      </c>
      <c r="I132" s="27">
        <f t="shared" si="102"/>
        <v>250000</v>
      </c>
      <c r="J132" s="56">
        <f t="shared" si="161"/>
        <v>8.0370000000000008</v>
      </c>
      <c r="K132" s="52">
        <f t="shared" si="132"/>
        <v>2009.2500000000002</v>
      </c>
      <c r="L132" s="28"/>
      <c r="M132" s="96">
        <f t="shared" si="162"/>
        <v>384.43413245695046</v>
      </c>
      <c r="N132" s="9">
        <v>0</v>
      </c>
      <c r="O132" s="30">
        <f t="shared" si="119"/>
        <v>8.4977855207761938E-3</v>
      </c>
      <c r="P132" s="30">
        <f t="shared" si="133"/>
        <v>3.266838804484831E-3</v>
      </c>
      <c r="Q132" s="30">
        <f t="shared" si="134"/>
        <v>0</v>
      </c>
      <c r="R132" s="30">
        <f t="shared" si="135"/>
        <v>5.2309467162913632E-3</v>
      </c>
      <c r="S132" s="28"/>
      <c r="T132" s="52">
        <f t="shared" si="136"/>
        <v>16.940335435667343</v>
      </c>
      <c r="U132" s="52">
        <f t="shared" si="130"/>
        <v>10.510279689708423</v>
      </c>
      <c r="V132" s="19"/>
      <c r="W132" s="19"/>
      <c r="X132" s="53">
        <f t="shared" si="137"/>
        <v>50.058593531612935</v>
      </c>
      <c r="Y132" s="53">
        <f t="shared" si="138"/>
        <v>-2.5029296765806466</v>
      </c>
      <c r="Z132" s="53">
        <f t="shared" si="138"/>
        <v>-0.13077366790728409</v>
      </c>
      <c r="AA132" s="53">
        <f t="shared" si="139"/>
        <v>-816.70970112120779</v>
      </c>
      <c r="AB132" s="53">
        <f t="shared" si="140"/>
        <v>-769.28481093408277</v>
      </c>
      <c r="AC132" s="53">
        <f t="shared" si="141"/>
        <v>9.4240629404531386</v>
      </c>
      <c r="AD132" s="53">
        <f t="shared" si="121"/>
        <v>5.2948721816321722</v>
      </c>
      <c r="AE132" s="53">
        <f t="shared" si="142"/>
        <v>-754.56587581199744</v>
      </c>
      <c r="AF132" s="19"/>
      <c r="AG132" s="46"/>
      <c r="AH132" s="19"/>
      <c r="AI132" s="55">
        <f t="shared" si="143"/>
        <v>41</v>
      </c>
      <c r="AJ132" s="27">
        <f t="shared" si="144"/>
        <v>9569.7005239432983</v>
      </c>
      <c r="AK132" s="27">
        <f t="shared" si="144"/>
        <v>478.48502619716493</v>
      </c>
      <c r="AL132" s="28">
        <f t="shared" si="145"/>
        <v>25</v>
      </c>
      <c r="AM132" s="27">
        <f t="shared" si="146"/>
        <v>250000</v>
      </c>
      <c r="AN132" s="56">
        <f t="shared" si="110"/>
        <v>8.0370000000000008</v>
      </c>
      <c r="AO132" s="52">
        <f t="shared" si="147"/>
        <v>2009.2500000000002</v>
      </c>
      <c r="AP132" s="28"/>
      <c r="AQ132" s="9">
        <f t="shared" si="163"/>
        <v>346.95180454239778</v>
      </c>
      <c r="AR132" s="9">
        <f t="shared" si="148"/>
        <v>0</v>
      </c>
      <c r="AS132" s="30">
        <f t="shared" si="149"/>
        <v>1.4326524341265535E-2</v>
      </c>
      <c r="AT132" s="30">
        <f t="shared" si="150"/>
        <v>4.970613473022664E-3</v>
      </c>
      <c r="AU132" s="30">
        <f t="shared" si="151"/>
        <v>0</v>
      </c>
      <c r="AV132" s="30">
        <f t="shared" si="152"/>
        <v>9.355910868242872E-3</v>
      </c>
      <c r="AW132" s="28"/>
      <c r="AX132" s="52">
        <f t="shared" si="153"/>
        <v>28.559926274312843</v>
      </c>
      <c r="AY132" s="52">
        <f t="shared" si="154"/>
        <v>18.798363912016992</v>
      </c>
      <c r="AZ132" s="19"/>
      <c r="BA132" s="19"/>
      <c r="BB132" s="53">
        <f t="shared" si="155"/>
        <v>50.058593531612935</v>
      </c>
      <c r="BC132" s="53">
        <f t="shared" si="156"/>
        <v>-2.5029296765806466</v>
      </c>
      <c r="BD132" s="53">
        <f t="shared" si="156"/>
        <v>-0.13077366790728409</v>
      </c>
      <c r="BE132" s="53">
        <f t="shared" si="157"/>
        <v>-1242.653368255666</v>
      </c>
      <c r="BF132" s="53">
        <f t="shared" si="158"/>
        <v>-1195.2284780685411</v>
      </c>
      <c r="BG132" s="53">
        <f t="shared" si="159"/>
        <v>9.4240629404531386</v>
      </c>
      <c r="BH132" s="53">
        <f t="shared" si="126"/>
        <v>6.2487956647956304</v>
      </c>
      <c r="BI132" s="53">
        <f t="shared" si="160"/>
        <v>-1179.5556194632925</v>
      </c>
    </row>
    <row r="133" spans="1:61" x14ac:dyDescent="0.2">
      <c r="A133" s="34"/>
      <c r="B133" s="89"/>
      <c r="C133" s="91"/>
      <c r="D133" s="19"/>
      <c r="E133" s="55">
        <f t="shared" si="131"/>
        <v>42</v>
      </c>
      <c r="F133" s="27">
        <f t="shared" si="127"/>
        <v>9569.7005239432983</v>
      </c>
      <c r="G133" s="27">
        <f t="shared" si="128"/>
        <v>478.48502619716493</v>
      </c>
      <c r="H133" s="28">
        <f t="shared" si="129"/>
        <v>25</v>
      </c>
      <c r="I133" s="27">
        <f t="shared" si="102"/>
        <v>250000</v>
      </c>
      <c r="J133" s="56">
        <f t="shared" si="161"/>
        <v>8.0779999999999994</v>
      </c>
      <c r="K133" s="52">
        <f t="shared" si="132"/>
        <v>2019.4999999999998</v>
      </c>
      <c r="L133" s="28"/>
      <c r="M133" s="96">
        <f t="shared" si="162"/>
        <v>408.68041796632269</v>
      </c>
      <c r="N133" s="9">
        <v>0</v>
      </c>
      <c r="O133" s="30">
        <f t="shared" si="119"/>
        <v>5.2309467162913632E-3</v>
      </c>
      <c r="P133" s="30">
        <f t="shared" si="133"/>
        <v>2.1377854903735175E-3</v>
      </c>
      <c r="Q133" s="30">
        <f t="shared" si="134"/>
        <v>0</v>
      </c>
      <c r="R133" s="30">
        <f t="shared" si="135"/>
        <v>3.0931612259178457E-3</v>
      </c>
      <c r="S133" s="28"/>
      <c r="T133" s="52">
        <f t="shared" si="136"/>
        <v>10.510279689708423</v>
      </c>
      <c r="U133" s="52">
        <f t="shared" si="130"/>
        <v>6.2466390957410889</v>
      </c>
      <c r="V133" s="19"/>
      <c r="W133" s="19"/>
      <c r="X133" s="53">
        <f t="shared" si="137"/>
        <v>29.600626604307102</v>
      </c>
      <c r="Y133" s="53">
        <f t="shared" si="138"/>
        <v>-1.4800313302153552</v>
      </c>
      <c r="Z133" s="53">
        <f t="shared" si="138"/>
        <v>-7.7329030647946148E-2</v>
      </c>
      <c r="AA133" s="53">
        <f t="shared" si="139"/>
        <v>-534.44637259337935</v>
      </c>
      <c r="AB133" s="53">
        <f t="shared" si="140"/>
        <v>-506.40310634993557</v>
      </c>
      <c r="AC133" s="53">
        <f t="shared" si="141"/>
        <v>6.5102786640691619</v>
      </c>
      <c r="AD133" s="53">
        <f t="shared" si="121"/>
        <v>3.1714454764240219</v>
      </c>
      <c r="AE133" s="53">
        <f t="shared" si="142"/>
        <v>-496.72138220944237</v>
      </c>
      <c r="AF133" s="19"/>
      <c r="AG133" s="46"/>
      <c r="AH133" s="19"/>
      <c r="AI133" s="55">
        <f t="shared" si="143"/>
        <v>42</v>
      </c>
      <c r="AJ133" s="27">
        <f t="shared" si="144"/>
        <v>9569.7005239432983</v>
      </c>
      <c r="AK133" s="27">
        <f t="shared" si="144"/>
        <v>478.48502619716493</v>
      </c>
      <c r="AL133" s="28">
        <f t="shared" si="145"/>
        <v>25</v>
      </c>
      <c r="AM133" s="27">
        <f t="shared" si="146"/>
        <v>250000</v>
      </c>
      <c r="AN133" s="56">
        <f t="shared" si="110"/>
        <v>8.0779999999999994</v>
      </c>
      <c r="AO133" s="52">
        <f t="shared" si="147"/>
        <v>2019.4999999999998</v>
      </c>
      <c r="AP133" s="28"/>
      <c r="AQ133" s="9">
        <f t="shared" si="163"/>
        <v>368.83407721460622</v>
      </c>
      <c r="AR133" s="9">
        <f t="shared" si="148"/>
        <v>0</v>
      </c>
      <c r="AS133" s="30">
        <f t="shared" si="149"/>
        <v>9.355910868242872E-3</v>
      </c>
      <c r="AT133" s="30">
        <f t="shared" si="150"/>
        <v>3.450778751590465E-3</v>
      </c>
      <c r="AU133" s="30">
        <f t="shared" si="151"/>
        <v>0</v>
      </c>
      <c r="AV133" s="30">
        <f t="shared" si="152"/>
        <v>5.9051321166524069E-3</v>
      </c>
      <c r="AW133" s="28"/>
      <c r="AX133" s="52">
        <f t="shared" si="153"/>
        <v>18.798363912016992</v>
      </c>
      <c r="AY133" s="52">
        <f t="shared" si="154"/>
        <v>11.925414309579535</v>
      </c>
      <c r="AZ133" s="19"/>
      <c r="BA133" s="19"/>
      <c r="BB133" s="53">
        <f t="shared" si="155"/>
        <v>29.600626604307102</v>
      </c>
      <c r="BC133" s="53">
        <f t="shared" si="156"/>
        <v>-1.4800313302153552</v>
      </c>
      <c r="BD133" s="53">
        <f t="shared" si="156"/>
        <v>-7.7329030647946148E-2</v>
      </c>
      <c r="BE133" s="53">
        <f t="shared" si="157"/>
        <v>-862.69468789761629</v>
      </c>
      <c r="BF133" s="53">
        <f t="shared" si="158"/>
        <v>-834.65142165417251</v>
      </c>
      <c r="BG133" s="53">
        <f t="shared" si="159"/>
        <v>6.5102786640691619</v>
      </c>
      <c r="BH133" s="53">
        <f t="shared" si="126"/>
        <v>3.8518651469516216</v>
      </c>
      <c r="BI133" s="53">
        <f t="shared" si="160"/>
        <v>-824.28927784315181</v>
      </c>
    </row>
    <row r="134" spans="1:61" x14ac:dyDescent="0.2">
      <c r="A134" s="34"/>
      <c r="B134" s="89"/>
      <c r="C134" s="91"/>
      <c r="D134" s="19"/>
      <c r="E134" s="55">
        <f t="shared" si="131"/>
        <v>43</v>
      </c>
      <c r="F134" s="27">
        <f t="shared" si="127"/>
        <v>9569.7005239432983</v>
      </c>
      <c r="G134" s="27">
        <f t="shared" si="128"/>
        <v>478.48502619716493</v>
      </c>
      <c r="H134" s="28">
        <f t="shared" si="129"/>
        <v>25</v>
      </c>
      <c r="I134" s="27">
        <f t="shared" si="102"/>
        <v>250000</v>
      </c>
      <c r="J134" s="56">
        <f t="shared" si="161"/>
        <v>8.0960000000000001</v>
      </c>
      <c r="K134" s="52">
        <f t="shared" si="132"/>
        <v>2024</v>
      </c>
      <c r="L134" s="28"/>
      <c r="M134" s="96">
        <f t="shared" si="162"/>
        <v>433.33088999197975</v>
      </c>
      <c r="N134" s="9">
        <v>0</v>
      </c>
      <c r="O134" s="30">
        <f t="shared" si="119"/>
        <v>3.0931612259178457E-3</v>
      </c>
      <c r="P134" s="30">
        <f t="shared" si="133"/>
        <v>1.3403623069156631E-3</v>
      </c>
      <c r="Q134" s="30">
        <f t="shared" si="134"/>
        <v>0</v>
      </c>
      <c r="R134" s="30">
        <f t="shared" si="135"/>
        <v>1.7527989190021826E-3</v>
      </c>
      <c r="S134" s="28"/>
      <c r="T134" s="52">
        <f t="shared" si="136"/>
        <v>6.2466390957410889</v>
      </c>
      <c r="U134" s="52">
        <f t="shared" si="130"/>
        <v>3.5476650120604174</v>
      </c>
      <c r="V134" s="19"/>
      <c r="W134" s="19"/>
      <c r="X134" s="53">
        <f t="shared" si="137"/>
        <v>16.773760733542435</v>
      </c>
      <c r="Y134" s="53">
        <f t="shared" si="138"/>
        <v>-0.83868803667712166</v>
      </c>
      <c r="Z134" s="53">
        <f t="shared" si="138"/>
        <v>-4.3819972975054564E-2</v>
      </c>
      <c r="AA134" s="53">
        <f t="shared" si="139"/>
        <v>-335.09057672891578</v>
      </c>
      <c r="AB134" s="53">
        <f t="shared" si="140"/>
        <v>-319.19932400502552</v>
      </c>
      <c r="AC134" s="53">
        <f t="shared" si="141"/>
        <v>4.303338572292688</v>
      </c>
      <c r="AD134" s="53">
        <f t="shared" si="121"/>
        <v>1.8210327772778647</v>
      </c>
      <c r="AE134" s="53">
        <f t="shared" si="142"/>
        <v>-313.07495265545492</v>
      </c>
      <c r="AF134" s="19"/>
      <c r="AG134" s="46"/>
      <c r="AH134" s="19"/>
      <c r="AI134" s="55">
        <f t="shared" si="143"/>
        <v>43</v>
      </c>
      <c r="AJ134" s="27">
        <f t="shared" si="144"/>
        <v>9569.7005239432983</v>
      </c>
      <c r="AK134" s="27">
        <f t="shared" si="144"/>
        <v>478.48502619716493</v>
      </c>
      <c r="AL134" s="28">
        <f t="shared" si="145"/>
        <v>25</v>
      </c>
      <c r="AM134" s="27">
        <f t="shared" si="146"/>
        <v>250000</v>
      </c>
      <c r="AN134" s="56">
        <f t="shared" si="110"/>
        <v>8.0960000000000001</v>
      </c>
      <c r="AO134" s="52">
        <f t="shared" si="147"/>
        <v>2024</v>
      </c>
      <c r="AP134" s="28"/>
      <c r="AQ134" s="9">
        <f t="shared" si="163"/>
        <v>391.08112821776172</v>
      </c>
      <c r="AR134" s="9">
        <f t="shared" si="148"/>
        <v>0</v>
      </c>
      <c r="AS134" s="30">
        <f t="shared" si="149"/>
        <v>5.9051321166524069E-3</v>
      </c>
      <c r="AT134" s="30">
        <f t="shared" si="150"/>
        <v>2.3093857304553626E-3</v>
      </c>
      <c r="AU134" s="30">
        <f t="shared" si="151"/>
        <v>0</v>
      </c>
      <c r="AV134" s="30">
        <f t="shared" si="152"/>
        <v>3.5957463861970443E-3</v>
      </c>
      <c r="AW134" s="28"/>
      <c r="AX134" s="52">
        <f t="shared" si="153"/>
        <v>11.925414309579535</v>
      </c>
      <c r="AY134" s="52">
        <f t="shared" si="154"/>
        <v>7.2777906856628176</v>
      </c>
      <c r="AZ134" s="19"/>
      <c r="BA134" s="19"/>
      <c r="BB134" s="53">
        <f t="shared" si="155"/>
        <v>16.773760733542435</v>
      </c>
      <c r="BC134" s="53">
        <f t="shared" si="156"/>
        <v>-0.83868803667712166</v>
      </c>
      <c r="BD134" s="53">
        <f t="shared" si="156"/>
        <v>-4.3819972975054564E-2</v>
      </c>
      <c r="BE134" s="53">
        <f t="shared" si="157"/>
        <v>-577.34643261384065</v>
      </c>
      <c r="BF134" s="53">
        <f t="shared" si="158"/>
        <v>-561.45517988995039</v>
      </c>
      <c r="BG134" s="53">
        <f t="shared" si="159"/>
        <v>4.303338572292688</v>
      </c>
      <c r="BH134" s="53">
        <f t="shared" si="126"/>
        <v>2.2872382665512334</v>
      </c>
      <c r="BI134" s="53">
        <f t="shared" si="160"/>
        <v>-554.86460305110654</v>
      </c>
    </row>
    <row r="135" spans="1:61" x14ac:dyDescent="0.2">
      <c r="A135" s="34"/>
      <c r="B135" s="89"/>
      <c r="C135" s="91"/>
      <c r="D135" s="19"/>
      <c r="E135" s="55">
        <f t="shared" si="131"/>
        <v>44</v>
      </c>
      <c r="F135" s="27">
        <f t="shared" si="127"/>
        <v>9569.7005239432983</v>
      </c>
      <c r="G135" s="27">
        <f t="shared" si="128"/>
        <v>478.48502619716493</v>
      </c>
      <c r="H135" s="28">
        <f t="shared" si="129"/>
        <v>25</v>
      </c>
      <c r="I135" s="27">
        <f t="shared" si="102"/>
        <v>250000</v>
      </c>
      <c r="J135" s="56">
        <f t="shared" si="161"/>
        <v>8.0909999999999993</v>
      </c>
      <c r="K135" s="52">
        <f t="shared" si="132"/>
        <v>2022.7499999999998</v>
      </c>
      <c r="L135" s="28"/>
      <c r="M135" s="96">
        <f t="shared" si="162"/>
        <v>458.27674614469652</v>
      </c>
      <c r="N135" s="9">
        <v>0</v>
      </c>
      <c r="O135" s="30">
        <f t="shared" si="119"/>
        <v>1.7527989190021826E-3</v>
      </c>
      <c r="P135" s="30">
        <f t="shared" si="133"/>
        <v>8.0326698524626171E-4</v>
      </c>
      <c r="Q135" s="30">
        <f t="shared" si="134"/>
        <v>0</v>
      </c>
      <c r="R135" s="30">
        <f t="shared" si="135"/>
        <v>9.4953193375592088E-4</v>
      </c>
      <c r="S135" s="28"/>
      <c r="T135" s="52">
        <f t="shared" si="136"/>
        <v>3.5476650120604174</v>
      </c>
      <c r="U135" s="52">
        <f t="shared" si="130"/>
        <v>1.9206657190047887</v>
      </c>
      <c r="V135" s="19"/>
      <c r="W135" s="19"/>
      <c r="X135" s="53">
        <f t="shared" si="137"/>
        <v>9.0867362439649284</v>
      </c>
      <c r="Y135" s="53">
        <f t="shared" si="138"/>
        <v>-0.45433681219824645</v>
      </c>
      <c r="Z135" s="53">
        <f t="shared" si="138"/>
        <v>-2.3738298343898023E-2</v>
      </c>
      <c r="AA135" s="53">
        <f t="shared" si="139"/>
        <v>-200.81674631156542</v>
      </c>
      <c r="AB135" s="53">
        <f t="shared" si="140"/>
        <v>-192.20808517814265</v>
      </c>
      <c r="AC135" s="53">
        <f t="shared" si="141"/>
        <v>2.7150843078460554</v>
      </c>
      <c r="AD135" s="53">
        <f t="shared" si="121"/>
        <v>0.99993619919626586</v>
      </c>
      <c r="AE135" s="53">
        <f t="shared" si="142"/>
        <v>-188.49306467110034</v>
      </c>
      <c r="AF135" s="19"/>
      <c r="AG135" s="46"/>
      <c r="AH135" s="19"/>
      <c r="AI135" s="55">
        <f t="shared" si="143"/>
        <v>44</v>
      </c>
      <c r="AJ135" s="27">
        <f t="shared" si="144"/>
        <v>9569.7005239432983</v>
      </c>
      <c r="AK135" s="27">
        <f t="shared" si="144"/>
        <v>478.48502619716493</v>
      </c>
      <c r="AL135" s="28">
        <f t="shared" si="145"/>
        <v>25</v>
      </c>
      <c r="AM135" s="27">
        <f t="shared" si="146"/>
        <v>250000</v>
      </c>
      <c r="AN135" s="56">
        <f t="shared" si="110"/>
        <v>8.0909999999999993</v>
      </c>
      <c r="AO135" s="52">
        <f t="shared" si="147"/>
        <v>2022.7499999999998</v>
      </c>
      <c r="AP135" s="28"/>
      <c r="AQ135" s="9">
        <f t="shared" si="163"/>
        <v>413.59476339558859</v>
      </c>
      <c r="AR135" s="9">
        <f t="shared" si="148"/>
        <v>0</v>
      </c>
      <c r="AS135" s="30">
        <f t="shared" si="149"/>
        <v>3.5957463861970443E-3</v>
      </c>
      <c r="AT135" s="30">
        <f t="shared" si="150"/>
        <v>1.4871818758297093E-3</v>
      </c>
      <c r="AU135" s="30">
        <f t="shared" si="151"/>
        <v>0</v>
      </c>
      <c r="AV135" s="30">
        <f t="shared" si="152"/>
        <v>2.108564510367335E-3</v>
      </c>
      <c r="AW135" s="28"/>
      <c r="AX135" s="52">
        <f t="shared" si="153"/>
        <v>7.2777906856628176</v>
      </c>
      <c r="AY135" s="52">
        <f t="shared" si="154"/>
        <v>4.2650988633455267</v>
      </c>
      <c r="AZ135" s="19"/>
      <c r="BA135" s="19"/>
      <c r="BB135" s="53">
        <f t="shared" si="155"/>
        <v>9.0867362439649284</v>
      </c>
      <c r="BC135" s="53">
        <f t="shared" si="156"/>
        <v>-0.45433681219824645</v>
      </c>
      <c r="BD135" s="53">
        <f t="shared" si="156"/>
        <v>-2.3738298343898023E-2</v>
      </c>
      <c r="BE135" s="53">
        <f t="shared" si="157"/>
        <v>-371.79546895742732</v>
      </c>
      <c r="BF135" s="53">
        <f t="shared" si="158"/>
        <v>-363.18680782400452</v>
      </c>
      <c r="BG135" s="53">
        <f t="shared" si="159"/>
        <v>2.7150843078460554</v>
      </c>
      <c r="BH135" s="53">
        <f t="shared" si="126"/>
        <v>1.3061650952573796</v>
      </c>
      <c r="BI135" s="53">
        <f t="shared" si="160"/>
        <v>-359.16555842090111</v>
      </c>
    </row>
    <row r="136" spans="1:61" x14ac:dyDescent="0.2">
      <c r="A136" s="34"/>
      <c r="B136" s="89"/>
      <c r="C136" s="91"/>
      <c r="D136" s="19"/>
      <c r="E136" s="55">
        <f t="shared" si="131"/>
        <v>45</v>
      </c>
      <c r="F136" s="27">
        <f t="shared" si="127"/>
        <v>9569.7005239432983</v>
      </c>
      <c r="G136" s="27">
        <f t="shared" si="128"/>
        <v>478.48502619716493</v>
      </c>
      <c r="H136" s="28">
        <f t="shared" si="129"/>
        <v>25</v>
      </c>
      <c r="I136" s="27">
        <f t="shared" si="102"/>
        <v>250000</v>
      </c>
      <c r="J136" s="56">
        <f t="shared" si="161"/>
        <v>8.06</v>
      </c>
      <c r="K136" s="52">
        <f t="shared" si="132"/>
        <v>2015.0000000000002</v>
      </c>
      <c r="L136" s="28"/>
      <c r="M136" s="96">
        <f t="shared" si="162"/>
        <v>483.47902733288441</v>
      </c>
      <c r="N136" s="9">
        <v>0</v>
      </c>
      <c r="O136" s="30">
        <f t="shared" si="119"/>
        <v>9.4953193375592088E-4</v>
      </c>
      <c r="P136" s="30">
        <f t="shared" si="133"/>
        <v>4.5907877575382546E-4</v>
      </c>
      <c r="Q136" s="30">
        <f t="shared" si="134"/>
        <v>0</v>
      </c>
      <c r="R136" s="30">
        <f t="shared" si="135"/>
        <v>4.9045315800209542E-4</v>
      </c>
      <c r="S136" s="28"/>
      <c r="T136" s="52">
        <f t="shared" si="136"/>
        <v>1.9206657190047887</v>
      </c>
      <c r="U136" s="52">
        <f t="shared" si="130"/>
        <v>0.98826311337422235</v>
      </c>
      <c r="V136" s="19"/>
      <c r="W136" s="19"/>
      <c r="X136" s="53">
        <f t="shared" si="137"/>
        <v>4.6934898431022978</v>
      </c>
      <c r="Y136" s="53">
        <f t="shared" si="138"/>
        <v>-0.23467449215511491</v>
      </c>
      <c r="Z136" s="53">
        <f t="shared" si="138"/>
        <v>-1.2261328950052386E-2</v>
      </c>
      <c r="AA136" s="53">
        <f t="shared" si="139"/>
        <v>-114.76969393845637</v>
      </c>
      <c r="AB136" s="53">
        <f t="shared" si="140"/>
        <v>-110.32313991645924</v>
      </c>
      <c r="AC136" s="53">
        <f t="shared" si="141"/>
        <v>1.6321671668934836</v>
      </c>
      <c r="AD136" s="53">
        <f t="shared" si="121"/>
        <v>0.52373073092936218</v>
      </c>
      <c r="AE136" s="53">
        <f t="shared" si="142"/>
        <v>-108.1672420186364</v>
      </c>
      <c r="AF136" s="19"/>
      <c r="AG136" s="46"/>
      <c r="AH136" s="19"/>
      <c r="AI136" s="55">
        <f t="shared" si="143"/>
        <v>45</v>
      </c>
      <c r="AJ136" s="27">
        <f t="shared" si="144"/>
        <v>9569.7005239432983</v>
      </c>
      <c r="AK136" s="27">
        <f t="shared" si="144"/>
        <v>478.48502619716493</v>
      </c>
      <c r="AL136" s="28">
        <f t="shared" si="145"/>
        <v>25</v>
      </c>
      <c r="AM136" s="27">
        <f t="shared" si="146"/>
        <v>250000</v>
      </c>
      <c r="AN136" s="56">
        <f t="shared" si="110"/>
        <v>8.06</v>
      </c>
      <c r="AO136" s="52">
        <f t="shared" si="147"/>
        <v>2015.0000000000002</v>
      </c>
      <c r="AP136" s="28"/>
      <c r="AQ136" s="9">
        <f t="shared" si="163"/>
        <v>436.33982216792816</v>
      </c>
      <c r="AR136" s="9">
        <f t="shared" si="148"/>
        <v>0</v>
      </c>
      <c r="AS136" s="30">
        <f t="shared" si="149"/>
        <v>2.108564510367335E-3</v>
      </c>
      <c r="AT136" s="30">
        <f t="shared" si="150"/>
        <v>9.2005066348328746E-4</v>
      </c>
      <c r="AU136" s="30">
        <f t="shared" si="151"/>
        <v>0</v>
      </c>
      <c r="AV136" s="30">
        <f t="shared" si="152"/>
        <v>1.1885138468840477E-3</v>
      </c>
      <c r="AW136" s="28"/>
      <c r="AX136" s="52">
        <f t="shared" si="153"/>
        <v>4.2650988633455267</v>
      </c>
      <c r="AY136" s="52">
        <f t="shared" si="154"/>
        <v>2.3948554014713563</v>
      </c>
      <c r="AZ136" s="19"/>
      <c r="BA136" s="19"/>
      <c r="BB136" s="53">
        <f t="shared" si="155"/>
        <v>4.6934898431022978</v>
      </c>
      <c r="BC136" s="53">
        <f t="shared" si="156"/>
        <v>-0.23467449215511491</v>
      </c>
      <c r="BD136" s="53">
        <f t="shared" si="156"/>
        <v>-1.2261328950052386E-2</v>
      </c>
      <c r="BE136" s="53">
        <f t="shared" si="157"/>
        <v>-230.01266587082188</v>
      </c>
      <c r="BF136" s="53">
        <f t="shared" si="158"/>
        <v>-225.56611184882473</v>
      </c>
      <c r="BG136" s="53">
        <f t="shared" si="159"/>
        <v>1.6321671668934836</v>
      </c>
      <c r="BH136" s="53">
        <f t="shared" si="126"/>
        <v>0.71619962782505298</v>
      </c>
      <c r="BI136" s="53">
        <f t="shared" si="160"/>
        <v>-223.21774505410619</v>
      </c>
    </row>
    <row r="137" spans="1:61" x14ac:dyDescent="0.2">
      <c r="A137" s="34"/>
      <c r="B137" s="89"/>
      <c r="C137" s="91"/>
      <c r="D137" s="19"/>
      <c r="E137" s="55">
        <f t="shared" si="131"/>
        <v>46</v>
      </c>
      <c r="F137" s="27">
        <f t="shared" si="127"/>
        <v>9569.7005239432983</v>
      </c>
      <c r="G137" s="27">
        <f t="shared" si="128"/>
        <v>478.48502619716493</v>
      </c>
      <c r="H137" s="28">
        <f t="shared" si="129"/>
        <v>25</v>
      </c>
      <c r="I137" s="27">
        <f t="shared" si="102"/>
        <v>250000</v>
      </c>
      <c r="J137" s="56">
        <f t="shared" si="161"/>
        <v>8.0020000000000007</v>
      </c>
      <c r="K137" s="52">
        <f t="shared" si="132"/>
        <v>2000.5000000000002</v>
      </c>
      <c r="L137" s="28"/>
      <c r="M137" s="96">
        <f t="shared" si="162"/>
        <v>508.82090161880569</v>
      </c>
      <c r="N137" s="9">
        <v>0</v>
      </c>
      <c r="O137" s="30">
        <f t="shared" si="119"/>
        <v>4.9045315800209542E-4</v>
      </c>
      <c r="P137" s="30">
        <f t="shared" si="133"/>
        <v>2.4955281805641677E-4</v>
      </c>
      <c r="Q137" s="30">
        <f t="shared" si="134"/>
        <v>0</v>
      </c>
      <c r="R137" s="30">
        <f t="shared" si="135"/>
        <v>2.4090033994567865E-4</v>
      </c>
      <c r="S137" s="28"/>
      <c r="T137" s="52">
        <f t="shared" si="136"/>
        <v>0.98826311337422235</v>
      </c>
      <c r="U137" s="52">
        <f t="shared" si="130"/>
        <v>0.48192113006133019</v>
      </c>
      <c r="V137" s="19"/>
      <c r="W137" s="19"/>
      <c r="X137" s="53">
        <f t="shared" si="137"/>
        <v>2.3053441093962799</v>
      </c>
      <c r="Y137" s="53">
        <f t="shared" si="138"/>
        <v>-0.11526720546981399</v>
      </c>
      <c r="Z137" s="53">
        <f t="shared" si="138"/>
        <v>-6.0225084986419665E-3</v>
      </c>
      <c r="AA137" s="53">
        <f t="shared" si="139"/>
        <v>-62.388204514104189</v>
      </c>
      <c r="AB137" s="53">
        <f t="shared" si="140"/>
        <v>-60.204150118676367</v>
      </c>
      <c r="AC137" s="53">
        <f t="shared" si="141"/>
        <v>0.9321553039349888</v>
      </c>
      <c r="AD137" s="53">
        <f t="shared" si="121"/>
        <v>0.26092942704122846</v>
      </c>
      <c r="AE137" s="53">
        <f t="shared" si="142"/>
        <v>-59.01106538770015</v>
      </c>
      <c r="AF137" s="19"/>
      <c r="AG137" s="46"/>
      <c r="AH137" s="19"/>
      <c r="AI137" s="55">
        <f t="shared" si="143"/>
        <v>46</v>
      </c>
      <c r="AJ137" s="27">
        <f t="shared" si="144"/>
        <v>9569.7005239432983</v>
      </c>
      <c r="AK137" s="27">
        <f t="shared" si="144"/>
        <v>478.48502619716493</v>
      </c>
      <c r="AL137" s="28">
        <f t="shared" si="145"/>
        <v>25</v>
      </c>
      <c r="AM137" s="27">
        <f t="shared" si="146"/>
        <v>250000</v>
      </c>
      <c r="AN137" s="56">
        <f t="shared" si="110"/>
        <v>8.0020000000000007</v>
      </c>
      <c r="AO137" s="52">
        <f t="shared" si="147"/>
        <v>2000.5000000000002</v>
      </c>
      <c r="AP137" s="28"/>
      <c r="AQ137" s="9">
        <f t="shared" si="163"/>
        <v>459.21086371097215</v>
      </c>
      <c r="AR137" s="9">
        <f t="shared" si="148"/>
        <v>0</v>
      </c>
      <c r="AS137" s="30">
        <f t="shared" si="149"/>
        <v>1.1885138468840477E-3</v>
      </c>
      <c r="AT137" s="30">
        <f t="shared" si="150"/>
        <v>5.4577847016007365E-4</v>
      </c>
      <c r="AU137" s="30">
        <f t="shared" si="151"/>
        <v>0</v>
      </c>
      <c r="AV137" s="30">
        <f t="shared" si="152"/>
        <v>6.4273537672397403E-4</v>
      </c>
      <c r="AW137" s="28"/>
      <c r="AX137" s="52">
        <f t="shared" si="153"/>
        <v>2.3948554014713563</v>
      </c>
      <c r="AY137" s="52">
        <f t="shared" si="154"/>
        <v>1.2857921211363101</v>
      </c>
      <c r="AZ137" s="19"/>
      <c r="BA137" s="19"/>
      <c r="BB137" s="53">
        <f t="shared" si="155"/>
        <v>2.3053441093962799</v>
      </c>
      <c r="BC137" s="53">
        <f t="shared" si="156"/>
        <v>-0.11526720546981399</v>
      </c>
      <c r="BD137" s="53">
        <f t="shared" si="156"/>
        <v>-6.0225084986419665E-3</v>
      </c>
      <c r="BE137" s="53">
        <f t="shared" si="157"/>
        <v>-136.44461754001841</v>
      </c>
      <c r="BF137" s="53">
        <f t="shared" si="158"/>
        <v>-134.26056314459058</v>
      </c>
      <c r="BG137" s="53">
        <f t="shared" si="159"/>
        <v>0.9321553039349888</v>
      </c>
      <c r="BH137" s="53">
        <f t="shared" si="126"/>
        <v>0.37640521560254819</v>
      </c>
      <c r="BI137" s="53">
        <f t="shared" si="160"/>
        <v>-132.95200262505304</v>
      </c>
    </row>
    <row r="138" spans="1:61" x14ac:dyDescent="0.2">
      <c r="A138" s="34"/>
      <c r="B138" s="89"/>
      <c r="C138" s="91"/>
      <c r="D138" s="19"/>
      <c r="E138" s="55">
        <f t="shared" si="131"/>
        <v>47</v>
      </c>
      <c r="F138" s="27">
        <f t="shared" si="127"/>
        <v>9569.7005239432983</v>
      </c>
      <c r="G138" s="27">
        <f t="shared" si="128"/>
        <v>478.48502619716493</v>
      </c>
      <c r="H138" s="28">
        <f t="shared" si="129"/>
        <v>25</v>
      </c>
      <c r="I138" s="27">
        <f t="shared" si="102"/>
        <v>250000</v>
      </c>
      <c r="J138" s="56">
        <f t="shared" si="161"/>
        <v>7.9169999999999998</v>
      </c>
      <c r="K138" s="52">
        <f t="shared" si="132"/>
        <v>1979.25</v>
      </c>
      <c r="L138" s="28"/>
      <c r="M138" s="96">
        <f t="shared" si="162"/>
        <v>534.70201361296063</v>
      </c>
      <c r="N138" s="9">
        <v>0</v>
      </c>
      <c r="O138" s="30">
        <f t="shared" si="119"/>
        <v>2.4090033994567865E-4</v>
      </c>
      <c r="P138" s="30">
        <f t="shared" si="133"/>
        <v>1.2880989684900109E-4</v>
      </c>
      <c r="Q138" s="30">
        <f t="shared" si="134"/>
        <v>0</v>
      </c>
      <c r="R138" s="30">
        <f t="shared" si="135"/>
        <v>1.1209044309667756E-4</v>
      </c>
      <c r="S138" s="28"/>
      <c r="T138" s="52">
        <f t="shared" si="136"/>
        <v>0.48192113006133019</v>
      </c>
      <c r="U138" s="52">
        <f t="shared" si="130"/>
        <v>0.22185500949909906</v>
      </c>
      <c r="V138" s="19"/>
      <c r="W138" s="19"/>
      <c r="X138" s="53">
        <f t="shared" si="137"/>
        <v>1.0726719720313118</v>
      </c>
      <c r="Y138" s="53">
        <f t="shared" si="138"/>
        <v>-5.3633598601565587E-2</v>
      </c>
      <c r="Z138" s="53">
        <f t="shared" si="138"/>
        <v>-2.8022610774169391E-3</v>
      </c>
      <c r="AA138" s="53">
        <f t="shared" si="139"/>
        <v>-32.202474212250273</v>
      </c>
      <c r="AB138" s="53">
        <f t="shared" si="140"/>
        <v>-31.186238099897945</v>
      </c>
      <c r="AC138" s="53">
        <f t="shared" si="141"/>
        <v>0.50434954474570737</v>
      </c>
      <c r="AD138" s="53">
        <f t="shared" si="121"/>
        <v>0.1232229720942917</v>
      </c>
      <c r="AE138" s="53">
        <f t="shared" si="142"/>
        <v>-30.558665583057945</v>
      </c>
      <c r="AF138" s="19"/>
      <c r="AG138" s="46"/>
      <c r="AH138" s="19"/>
      <c r="AI138" s="55">
        <f t="shared" si="143"/>
        <v>47</v>
      </c>
      <c r="AJ138" s="27">
        <f t="shared" si="144"/>
        <v>9569.7005239432983</v>
      </c>
      <c r="AK138" s="27">
        <f t="shared" si="144"/>
        <v>478.48502619716493</v>
      </c>
      <c r="AL138" s="28">
        <f t="shared" si="145"/>
        <v>25</v>
      </c>
      <c r="AM138" s="27">
        <f t="shared" si="146"/>
        <v>250000</v>
      </c>
      <c r="AN138" s="56">
        <f t="shared" si="110"/>
        <v>7.9169999999999998</v>
      </c>
      <c r="AO138" s="52">
        <f t="shared" si="147"/>
        <v>1979.25</v>
      </c>
      <c r="AP138" s="28"/>
      <c r="AQ138" s="9">
        <f t="shared" si="163"/>
        <v>482.56856728569693</v>
      </c>
      <c r="AR138" s="9">
        <f t="shared" si="148"/>
        <v>0</v>
      </c>
      <c r="AS138" s="30">
        <f t="shared" si="149"/>
        <v>6.4273537672397403E-4</v>
      </c>
      <c r="AT138" s="30">
        <f t="shared" si="150"/>
        <v>3.1016388988952081E-4</v>
      </c>
      <c r="AU138" s="30">
        <f t="shared" si="151"/>
        <v>0</v>
      </c>
      <c r="AV138" s="30">
        <f t="shared" si="152"/>
        <v>3.3257148683445321E-4</v>
      </c>
      <c r="AW138" s="28"/>
      <c r="AX138" s="52">
        <f t="shared" si="153"/>
        <v>1.2857921211363101</v>
      </c>
      <c r="AY138" s="52">
        <f t="shared" si="154"/>
        <v>0.65824211531709154</v>
      </c>
      <c r="AZ138" s="19"/>
      <c r="BA138" s="19"/>
      <c r="BB138" s="53">
        <f t="shared" si="155"/>
        <v>1.0726719720313118</v>
      </c>
      <c r="BC138" s="53">
        <f t="shared" si="156"/>
        <v>-5.3633598601565587E-2</v>
      </c>
      <c r="BD138" s="53">
        <f t="shared" si="156"/>
        <v>-2.8022610774169391E-3</v>
      </c>
      <c r="BE138" s="53">
        <f t="shared" si="157"/>
        <v>-77.540972472380204</v>
      </c>
      <c r="BF138" s="53">
        <f t="shared" si="158"/>
        <v>-76.524736360027873</v>
      </c>
      <c r="BG138" s="53">
        <f t="shared" si="159"/>
        <v>0.50434954474570737</v>
      </c>
      <c r="BH138" s="53">
        <f t="shared" si="126"/>
        <v>0.18921767246445512</v>
      </c>
      <c r="BI138" s="53">
        <f t="shared" si="160"/>
        <v>-75.831169142817714</v>
      </c>
    </row>
    <row r="139" spans="1:61" x14ac:dyDescent="0.2">
      <c r="A139" s="34"/>
      <c r="B139" s="89"/>
      <c r="C139" s="91"/>
      <c r="D139" s="19"/>
      <c r="E139" s="55">
        <f t="shared" si="131"/>
        <v>48</v>
      </c>
      <c r="F139" s="27">
        <f t="shared" si="127"/>
        <v>9569.7005239432983</v>
      </c>
      <c r="G139" s="27">
        <f t="shared" si="128"/>
        <v>478.48502619716493</v>
      </c>
      <c r="H139" s="28">
        <f t="shared" si="129"/>
        <v>25</v>
      </c>
      <c r="I139" s="27">
        <f t="shared" si="102"/>
        <v>250000</v>
      </c>
      <c r="J139" s="56">
        <f t="shared" si="161"/>
        <v>7.8010000000000002</v>
      </c>
      <c r="K139" s="52">
        <f t="shared" si="132"/>
        <v>1950.25</v>
      </c>
      <c r="L139" s="28"/>
      <c r="M139" s="96">
        <f t="shared" si="162"/>
        <v>561.14625297214752</v>
      </c>
      <c r="N139" s="9">
        <v>0</v>
      </c>
      <c r="O139" s="30">
        <f t="shared" si="119"/>
        <v>1.1209044309667756E-4</v>
      </c>
      <c r="P139" s="30">
        <f t="shared" si="133"/>
        <v>6.2899132137688333E-5</v>
      </c>
      <c r="Q139" s="30">
        <f t="shared" si="134"/>
        <v>0</v>
      </c>
      <c r="R139" s="30">
        <f t="shared" si="135"/>
        <v>4.9191310958989227E-5</v>
      </c>
      <c r="S139" s="28"/>
      <c r="T139" s="52">
        <f t="shared" si="136"/>
        <v>0.22185500949909906</v>
      </c>
      <c r="U139" s="52">
        <f t="shared" si="130"/>
        <v>9.5935354197768746E-2</v>
      </c>
      <c r="V139" s="19"/>
      <c r="W139" s="19"/>
      <c r="X139" s="53">
        <f t="shared" si="137"/>
        <v>0.47074611425769691</v>
      </c>
      <c r="Y139" s="53">
        <f t="shared" si="138"/>
        <v>-2.3537305712884846E-2</v>
      </c>
      <c r="Z139" s="53">
        <f t="shared" si="138"/>
        <v>-1.2297827739747307E-3</v>
      </c>
      <c r="AA139" s="53">
        <f t="shared" si="139"/>
        <v>-15.724783034422083</v>
      </c>
      <c r="AB139" s="53">
        <f t="shared" si="140"/>
        <v>-15.278804008651246</v>
      </c>
      <c r="AC139" s="53">
        <f t="shared" si="141"/>
        <v>0.25819761118818907</v>
      </c>
      <c r="AD139" s="53">
        <f t="shared" si="121"/>
        <v>5.492755266772277E-2</v>
      </c>
      <c r="AE139" s="53">
        <f t="shared" si="142"/>
        <v>-14.965678844795335</v>
      </c>
      <c r="AF139" s="19"/>
      <c r="AG139" s="46"/>
      <c r="AH139" s="19"/>
      <c r="AI139" s="55">
        <f t="shared" si="143"/>
        <v>48</v>
      </c>
      <c r="AJ139" s="27">
        <f t="shared" si="144"/>
        <v>9569.7005239432983</v>
      </c>
      <c r="AK139" s="27">
        <f t="shared" si="144"/>
        <v>478.48502619716493</v>
      </c>
      <c r="AL139" s="28">
        <f t="shared" si="145"/>
        <v>25</v>
      </c>
      <c r="AM139" s="27">
        <f t="shared" si="146"/>
        <v>250000</v>
      </c>
      <c r="AN139" s="56">
        <f t="shared" si="110"/>
        <v>7.8010000000000002</v>
      </c>
      <c r="AO139" s="52">
        <f t="shared" si="147"/>
        <v>1950.25</v>
      </c>
      <c r="AP139" s="28"/>
      <c r="AQ139" s="9">
        <f t="shared" si="163"/>
        <v>506.43449330736314</v>
      </c>
      <c r="AR139" s="9">
        <f t="shared" si="148"/>
        <v>0</v>
      </c>
      <c r="AS139" s="30">
        <f t="shared" si="149"/>
        <v>3.3257148683445321E-4</v>
      </c>
      <c r="AT139" s="30">
        <f t="shared" si="150"/>
        <v>1.6842567242348269E-4</v>
      </c>
      <c r="AU139" s="30">
        <f t="shared" si="151"/>
        <v>0</v>
      </c>
      <c r="AV139" s="30">
        <f t="shared" si="152"/>
        <v>1.6414581441097053E-4</v>
      </c>
      <c r="AW139" s="28"/>
      <c r="AX139" s="52">
        <f t="shared" si="153"/>
        <v>0.65824211531709154</v>
      </c>
      <c r="AY139" s="52">
        <f t="shared" si="154"/>
        <v>0.32012537455499529</v>
      </c>
      <c r="AZ139" s="19"/>
      <c r="BA139" s="19"/>
      <c r="BB139" s="53">
        <f t="shared" si="155"/>
        <v>0.47074611425769691</v>
      </c>
      <c r="BC139" s="53">
        <f t="shared" si="156"/>
        <v>-2.3537305712884846E-2</v>
      </c>
      <c r="BD139" s="53">
        <f t="shared" si="156"/>
        <v>-1.2297827739747307E-3</v>
      </c>
      <c r="BE139" s="53">
        <f t="shared" si="157"/>
        <v>-42.106418105870674</v>
      </c>
      <c r="BF139" s="53">
        <f t="shared" si="158"/>
        <v>-41.660439080099835</v>
      </c>
      <c r="BG139" s="53">
        <f t="shared" si="159"/>
        <v>0.25819761118818907</v>
      </c>
      <c r="BH139" s="53">
        <f t="shared" si="126"/>
        <v>9.075324685697235E-2</v>
      </c>
      <c r="BI139" s="53">
        <f t="shared" si="160"/>
        <v>-41.311488222054678</v>
      </c>
    </row>
    <row r="140" spans="1:61" x14ac:dyDescent="0.2">
      <c r="A140" s="34"/>
      <c r="B140" s="89"/>
      <c r="C140" s="91"/>
      <c r="D140" s="19"/>
      <c r="E140" s="55">
        <f t="shared" si="131"/>
        <v>49</v>
      </c>
      <c r="F140" s="27">
        <f t="shared" si="127"/>
        <v>9569.7005239432983</v>
      </c>
      <c r="G140" s="27">
        <f t="shared" si="128"/>
        <v>478.48502619716493</v>
      </c>
      <c r="H140" s="28">
        <f t="shared" si="129"/>
        <v>25</v>
      </c>
      <c r="I140" s="27">
        <f t="shared" si="102"/>
        <v>250000</v>
      </c>
      <c r="J140" s="56">
        <f t="shared" si="161"/>
        <v>7.6550000000000002</v>
      </c>
      <c r="K140" s="52">
        <f t="shared" si="132"/>
        <v>1913.75</v>
      </c>
      <c r="L140" s="28"/>
      <c r="M140" s="96">
        <f t="shared" si="162"/>
        <v>588.07578968269388</v>
      </c>
      <c r="N140" s="9">
        <v>0</v>
      </c>
      <c r="O140" s="30">
        <f t="shared" si="119"/>
        <v>4.9191310958989227E-5</v>
      </c>
      <c r="P140" s="30">
        <f t="shared" si="133"/>
        <v>2.8928219037734543E-5</v>
      </c>
      <c r="Q140" s="30">
        <f t="shared" si="134"/>
        <v>0</v>
      </c>
      <c r="R140" s="30">
        <f t="shared" si="135"/>
        <v>2.0263091921254685E-5</v>
      </c>
      <c r="S140" s="28"/>
      <c r="T140" s="52">
        <f t="shared" si="136"/>
        <v>9.5935354197768746E-2</v>
      </c>
      <c r="U140" s="52">
        <f t="shared" si="130"/>
        <v>3.8778492164301154E-2</v>
      </c>
      <c r="V140" s="19"/>
      <c r="W140" s="19"/>
      <c r="X140" s="53">
        <f t="shared" si="137"/>
        <v>0.19391172137554216</v>
      </c>
      <c r="Y140" s="53">
        <f t="shared" si="138"/>
        <v>-9.6955860687771081E-3</v>
      </c>
      <c r="Z140" s="53">
        <f t="shared" si="138"/>
        <v>-5.0657729803136708E-4</v>
      </c>
      <c r="AA140" s="53">
        <f t="shared" si="139"/>
        <v>-7.2320547594336357</v>
      </c>
      <c r="AB140" s="53">
        <f t="shared" si="140"/>
        <v>-7.048345201424902</v>
      </c>
      <c r="AC140" s="53">
        <f t="shared" si="141"/>
        <v>0.12446451530152976</v>
      </c>
      <c r="AD140" s="53">
        <f t="shared" si="121"/>
        <v>2.2999354141866532E-2</v>
      </c>
      <c r="AE140" s="53">
        <f t="shared" si="142"/>
        <v>-6.9008813319815054</v>
      </c>
      <c r="AF140" s="19"/>
      <c r="AG140" s="46"/>
      <c r="AH140" s="19"/>
      <c r="AI140" s="55">
        <f t="shared" si="143"/>
        <v>49</v>
      </c>
      <c r="AJ140" s="27">
        <f t="shared" si="144"/>
        <v>9569.7005239432983</v>
      </c>
      <c r="AK140" s="27">
        <f t="shared" si="144"/>
        <v>478.48502619716493</v>
      </c>
      <c r="AL140" s="28">
        <f t="shared" si="145"/>
        <v>25</v>
      </c>
      <c r="AM140" s="27">
        <f t="shared" si="146"/>
        <v>250000</v>
      </c>
      <c r="AN140" s="56">
        <f t="shared" si="110"/>
        <v>7.6550000000000002</v>
      </c>
      <c r="AO140" s="52">
        <f t="shared" si="147"/>
        <v>1913.75</v>
      </c>
      <c r="AP140" s="28"/>
      <c r="AQ140" s="9">
        <f t="shared" si="163"/>
        <v>530.7384001886312</v>
      </c>
      <c r="AR140" s="9">
        <f t="shared" si="148"/>
        <v>0</v>
      </c>
      <c r="AS140" s="30">
        <f t="shared" si="149"/>
        <v>1.6414581441097053E-4</v>
      </c>
      <c r="AT140" s="30">
        <f t="shared" si="150"/>
        <v>8.7118486938138467E-5</v>
      </c>
      <c r="AU140" s="30">
        <f t="shared" si="151"/>
        <v>0</v>
      </c>
      <c r="AV140" s="30">
        <f t="shared" si="152"/>
        <v>7.7027327472832061E-5</v>
      </c>
      <c r="AW140" s="28"/>
      <c r="AX140" s="52">
        <f t="shared" si="153"/>
        <v>0.32012537455499529</v>
      </c>
      <c r="AY140" s="52">
        <f t="shared" si="154"/>
        <v>0.14741104795113236</v>
      </c>
      <c r="AZ140" s="19"/>
      <c r="BA140" s="19"/>
      <c r="BB140" s="53">
        <f t="shared" si="155"/>
        <v>0.19391172137554216</v>
      </c>
      <c r="BC140" s="53">
        <f t="shared" si="156"/>
        <v>-9.6955860687771081E-3</v>
      </c>
      <c r="BD140" s="53">
        <f t="shared" si="156"/>
        <v>-5.0657729803136708E-4</v>
      </c>
      <c r="BE140" s="53">
        <f t="shared" si="157"/>
        <v>-21.779621734534615</v>
      </c>
      <c r="BF140" s="53">
        <f t="shared" si="158"/>
        <v>-21.595912176525882</v>
      </c>
      <c r="BG140" s="53">
        <f t="shared" si="159"/>
        <v>0.12446451530152976</v>
      </c>
      <c r="BH140" s="53">
        <f t="shared" si="126"/>
        <v>4.1404488029918474E-2</v>
      </c>
      <c r="BI140" s="53">
        <f t="shared" si="160"/>
        <v>-21.430043173194434</v>
      </c>
    </row>
    <row r="141" spans="1:61" x14ac:dyDescent="0.2">
      <c r="A141" s="34"/>
      <c r="B141" s="89"/>
      <c r="C141" s="91"/>
      <c r="D141" s="19"/>
      <c r="E141" s="55">
        <f t="shared" si="131"/>
        <v>50</v>
      </c>
      <c r="F141" s="27">
        <f t="shared" si="127"/>
        <v>9569.7005239432983</v>
      </c>
      <c r="G141" s="27">
        <f t="shared" si="128"/>
        <v>478.48502619716493</v>
      </c>
      <c r="H141" s="28">
        <f t="shared" si="129"/>
        <v>25</v>
      </c>
      <c r="I141" s="27">
        <f t="shared" si="102"/>
        <v>250000</v>
      </c>
      <c r="J141" s="56">
        <f t="shared" si="161"/>
        <v>7.4749999999999996</v>
      </c>
      <c r="K141" s="52">
        <f t="shared" si="132"/>
        <v>1868.75</v>
      </c>
      <c r="L141" s="28"/>
      <c r="M141" s="96">
        <f t="shared" si="162"/>
        <v>615.42359159128341</v>
      </c>
      <c r="N141" s="9">
        <v>0</v>
      </c>
      <c r="O141" s="30">
        <f t="shared" si="119"/>
        <v>2.0263091921254685E-5</v>
      </c>
      <c r="P141" s="30">
        <f t="shared" si="133"/>
        <v>1.2470384806922877E-5</v>
      </c>
      <c r="Q141" s="30">
        <f t="shared" si="134"/>
        <v>0</v>
      </c>
      <c r="R141" s="30">
        <f t="shared" si="135"/>
        <v>7.7927071143318075E-6</v>
      </c>
      <c r="S141" s="28"/>
      <c r="T141" s="52">
        <f t="shared" si="136"/>
        <v>3.8778492164301154E-2</v>
      </c>
      <c r="U141" s="52">
        <f t="shared" si="130"/>
        <v>1.4562621419907565E-2</v>
      </c>
      <c r="V141" s="19"/>
      <c r="W141" s="19"/>
      <c r="X141" s="53">
        <f t="shared" si="137"/>
        <v>7.457387335495777E-2</v>
      </c>
      <c r="Y141" s="53">
        <f t="shared" si="138"/>
        <v>-3.7286936677478886E-3</v>
      </c>
      <c r="Z141" s="53">
        <f t="shared" si="138"/>
        <v>-1.948176778582952E-4</v>
      </c>
      <c r="AA141" s="53">
        <f t="shared" si="139"/>
        <v>-3.1175962017307195</v>
      </c>
      <c r="AB141" s="53">
        <f t="shared" si="140"/>
        <v>-3.046945839721368</v>
      </c>
      <c r="AC141" s="53">
        <f t="shared" si="141"/>
        <v>5.6273218319920958E-2</v>
      </c>
      <c r="AD141" s="53">
        <f t="shared" si="121"/>
        <v>8.999679622277594E-3</v>
      </c>
      <c r="AE141" s="53">
        <f t="shared" si="142"/>
        <v>-2.9816729417791694</v>
      </c>
      <c r="AF141" s="19"/>
      <c r="AG141" s="46"/>
      <c r="AH141" s="19"/>
      <c r="AI141" s="55">
        <f t="shared" si="143"/>
        <v>50</v>
      </c>
      <c r="AJ141" s="27">
        <f t="shared" si="144"/>
        <v>9569.7005239432983</v>
      </c>
      <c r="AK141" s="27">
        <f t="shared" si="144"/>
        <v>478.48502619716493</v>
      </c>
      <c r="AL141" s="28">
        <f t="shared" si="145"/>
        <v>25</v>
      </c>
      <c r="AM141" s="27">
        <f t="shared" si="146"/>
        <v>250000</v>
      </c>
      <c r="AN141" s="56">
        <f t="shared" si="110"/>
        <v>7.4749999999999996</v>
      </c>
      <c r="AO141" s="52">
        <f t="shared" si="147"/>
        <v>1868.75</v>
      </c>
      <c r="AP141" s="28"/>
      <c r="AQ141" s="9">
        <f t="shared" si="163"/>
        <v>555.41979141113325</v>
      </c>
      <c r="AR141" s="9">
        <f t="shared" si="148"/>
        <v>0</v>
      </c>
      <c r="AS141" s="30">
        <f t="shared" si="149"/>
        <v>7.7027327472832061E-5</v>
      </c>
      <c r="AT141" s="30">
        <f t="shared" si="150"/>
        <v>4.2782502157917439E-5</v>
      </c>
      <c r="AU141" s="30">
        <f t="shared" si="151"/>
        <v>0</v>
      </c>
      <c r="AV141" s="30">
        <f t="shared" si="152"/>
        <v>3.4244825314914622E-5</v>
      </c>
      <c r="AW141" s="28"/>
      <c r="AX141" s="52">
        <f t="shared" si="153"/>
        <v>0.14741104795113236</v>
      </c>
      <c r="AY141" s="52">
        <f t="shared" si="154"/>
        <v>6.3995017307246702E-2</v>
      </c>
      <c r="AZ141" s="19"/>
      <c r="BA141" s="19"/>
      <c r="BB141" s="53">
        <f t="shared" si="155"/>
        <v>7.457387335495777E-2</v>
      </c>
      <c r="BC141" s="53">
        <f t="shared" si="156"/>
        <v>-3.7286936677478886E-3</v>
      </c>
      <c r="BD141" s="53">
        <f t="shared" si="156"/>
        <v>-1.948176778582952E-4</v>
      </c>
      <c r="BE141" s="53">
        <f t="shared" si="157"/>
        <v>-10.69562553947936</v>
      </c>
      <c r="BF141" s="53">
        <f t="shared" si="158"/>
        <v>-10.624975177470009</v>
      </c>
      <c r="BG141" s="53">
        <f t="shared" si="159"/>
        <v>5.6273218319920958E-2</v>
      </c>
      <c r="BH141" s="53">
        <f t="shared" si="126"/>
        <v>1.7917992447585521E-2</v>
      </c>
      <c r="BI141" s="53">
        <f t="shared" si="160"/>
        <v>-10.550783966702502</v>
      </c>
    </row>
    <row r="142" spans="1:61" x14ac:dyDescent="0.2">
      <c r="A142" s="34"/>
      <c r="B142" s="89"/>
      <c r="C142" s="91"/>
      <c r="D142" s="19"/>
      <c r="E142" s="55">
        <f t="shared" si="131"/>
        <v>51</v>
      </c>
      <c r="F142" s="27">
        <f t="shared" si="127"/>
        <v>9569.7005239432983</v>
      </c>
      <c r="G142" s="27">
        <f t="shared" si="128"/>
        <v>478.48502619716493</v>
      </c>
      <c r="H142" s="28">
        <f t="shared" si="129"/>
        <v>25</v>
      </c>
      <c r="I142" s="27">
        <f t="shared" si="102"/>
        <v>250000</v>
      </c>
      <c r="J142" s="56">
        <f t="shared" si="161"/>
        <v>7.2610000000000001</v>
      </c>
      <c r="K142" s="52">
        <f t="shared" si="132"/>
        <v>1815.25</v>
      </c>
      <c r="L142" s="28"/>
      <c r="M142" s="96">
        <f t="shared" si="162"/>
        <v>643.13518343898352</v>
      </c>
      <c r="N142" s="9">
        <v>0</v>
      </c>
      <c r="O142" s="30">
        <f t="shared" si="119"/>
        <v>7.7927071143318075E-6</v>
      </c>
      <c r="P142" s="30">
        <f t="shared" si="133"/>
        <v>5.011764119462059E-6</v>
      </c>
      <c r="Q142" s="30">
        <f t="shared" si="134"/>
        <v>0</v>
      </c>
      <c r="R142" s="30">
        <f t="shared" si="135"/>
        <v>2.7809429948697485E-6</v>
      </c>
      <c r="S142" s="28"/>
      <c r="T142" s="52">
        <f t="shared" si="136"/>
        <v>1.4562621419907565E-2</v>
      </c>
      <c r="U142" s="52">
        <f t="shared" si="130"/>
        <v>5.0481067714373109E-3</v>
      </c>
      <c r="V142" s="19"/>
      <c r="W142" s="19"/>
      <c r="X142" s="53">
        <f t="shared" si="137"/>
        <v>2.6612791635061476E-2</v>
      </c>
      <c r="Y142" s="53">
        <f t="shared" si="138"/>
        <v>-1.3306395817530739E-3</v>
      </c>
      <c r="Z142" s="53">
        <f t="shared" si="138"/>
        <v>-6.9523574871743706E-5</v>
      </c>
      <c r="AA142" s="53">
        <f t="shared" si="139"/>
        <v>-1.2529410298655148</v>
      </c>
      <c r="AB142" s="53">
        <f t="shared" si="140"/>
        <v>-1.2277284013870782</v>
      </c>
      <c r="AC142" s="53">
        <f t="shared" si="141"/>
        <v>2.3720941438553873E-2</v>
      </c>
      <c r="AD142" s="53">
        <f t="shared" si="121"/>
        <v>3.2711018507653265E-3</v>
      </c>
      <c r="AE142" s="53">
        <f t="shared" si="142"/>
        <v>-1.2007363580977588</v>
      </c>
      <c r="AF142" s="19"/>
      <c r="AG142" s="46"/>
      <c r="AH142" s="19"/>
      <c r="AI142" s="55">
        <f t="shared" si="143"/>
        <v>51</v>
      </c>
      <c r="AJ142" s="27">
        <f t="shared" si="144"/>
        <v>9569.7005239432983</v>
      </c>
      <c r="AK142" s="27">
        <f t="shared" si="144"/>
        <v>478.48502619716493</v>
      </c>
      <c r="AL142" s="28">
        <f t="shared" si="145"/>
        <v>25</v>
      </c>
      <c r="AM142" s="27">
        <f t="shared" si="146"/>
        <v>250000</v>
      </c>
      <c r="AN142" s="56">
        <f t="shared" si="110"/>
        <v>7.2610000000000001</v>
      </c>
      <c r="AO142" s="52">
        <f t="shared" si="147"/>
        <v>1815.25</v>
      </c>
      <c r="AP142" s="28"/>
      <c r="AQ142" s="9">
        <f t="shared" si="163"/>
        <v>580.42950305368265</v>
      </c>
      <c r="AR142" s="9">
        <f t="shared" si="148"/>
        <v>0</v>
      </c>
      <c r="AS142" s="30">
        <f t="shared" si="149"/>
        <v>3.4244825314914622E-5</v>
      </c>
      <c r="AT142" s="30">
        <f t="shared" si="150"/>
        <v>1.9876706939696063E-5</v>
      </c>
      <c r="AU142" s="30">
        <f t="shared" si="151"/>
        <v>0</v>
      </c>
      <c r="AV142" s="30">
        <f t="shared" si="152"/>
        <v>1.4368118375218558E-5</v>
      </c>
      <c r="AW142" s="28"/>
      <c r="AX142" s="52">
        <f t="shared" si="153"/>
        <v>6.3995017307246702E-2</v>
      </c>
      <c r="AY142" s="52">
        <f t="shared" si="154"/>
        <v>2.6081726880615486E-2</v>
      </c>
      <c r="AZ142" s="19"/>
      <c r="BA142" s="19"/>
      <c r="BB142" s="53">
        <f t="shared" si="155"/>
        <v>2.6612791635061476E-2</v>
      </c>
      <c r="BC142" s="53">
        <f t="shared" si="156"/>
        <v>-1.3306395817530739E-3</v>
      </c>
      <c r="BD142" s="53">
        <f t="shared" si="156"/>
        <v>-6.9523574871743706E-5</v>
      </c>
      <c r="BE142" s="53">
        <f t="shared" si="157"/>
        <v>-4.9691767349240159</v>
      </c>
      <c r="BF142" s="53">
        <f t="shared" si="158"/>
        <v>-4.9439641064455788</v>
      </c>
      <c r="BG142" s="53">
        <f t="shared" si="159"/>
        <v>2.3720941438553873E-2</v>
      </c>
      <c r="BH142" s="53">
        <f t="shared" si="126"/>
        <v>7.3293104332167874E-3</v>
      </c>
      <c r="BI142" s="53">
        <f t="shared" si="160"/>
        <v>-4.9129138545738087</v>
      </c>
    </row>
    <row r="143" spans="1:61" x14ac:dyDescent="0.2">
      <c r="A143" s="34"/>
      <c r="B143" s="89"/>
      <c r="C143" s="91"/>
      <c r="D143" s="19"/>
      <c r="E143" s="55">
        <f t="shared" si="131"/>
        <v>52</v>
      </c>
      <c r="F143" s="27">
        <f t="shared" si="127"/>
        <v>9569.7005239432983</v>
      </c>
      <c r="G143" s="27">
        <f t="shared" si="128"/>
        <v>478.48502619716493</v>
      </c>
      <c r="H143" s="28">
        <f t="shared" si="129"/>
        <v>25</v>
      </c>
      <c r="I143" s="27">
        <f t="shared" si="102"/>
        <v>250000</v>
      </c>
      <c r="J143" s="56">
        <f t="shared" si="161"/>
        <v>7.01</v>
      </c>
      <c r="K143" s="52">
        <f t="shared" si="132"/>
        <v>1752.5</v>
      </c>
      <c r="L143" s="28"/>
      <c r="M143" s="96">
        <f t="shared" si="162"/>
        <v>671.18473729163918</v>
      </c>
      <c r="N143" s="9">
        <v>0</v>
      </c>
      <c r="O143" s="30">
        <f t="shared" si="119"/>
        <v>2.7809429948697485E-6</v>
      </c>
      <c r="P143" s="30">
        <f t="shared" si="133"/>
        <v>1.8665264934346765E-6</v>
      </c>
      <c r="Q143" s="30">
        <f t="shared" si="134"/>
        <v>0</v>
      </c>
      <c r="R143" s="30">
        <f t="shared" si="135"/>
        <v>9.1441650143507203E-7</v>
      </c>
      <c r="S143" s="28"/>
      <c r="T143" s="52">
        <f t="shared" si="136"/>
        <v>5.0481067714373109E-3</v>
      </c>
      <c r="U143" s="52">
        <f t="shared" si="130"/>
        <v>1.6025149187649638E-3</v>
      </c>
      <c r="V143" s="19"/>
      <c r="W143" s="19"/>
      <c r="X143" s="53">
        <f t="shared" si="137"/>
        <v>8.7506920728856064E-3</v>
      </c>
      <c r="Y143" s="53">
        <f t="shared" si="138"/>
        <v>-4.3753460364428034E-4</v>
      </c>
      <c r="Z143" s="53">
        <f t="shared" si="138"/>
        <v>-2.2860412535876802E-5</v>
      </c>
      <c r="AA143" s="53">
        <f t="shared" si="139"/>
        <v>-0.46663162335866909</v>
      </c>
      <c r="AB143" s="53">
        <f t="shared" si="140"/>
        <v>-0.45834132630196361</v>
      </c>
      <c r="AC143" s="53">
        <f t="shared" si="141"/>
        <v>9.2721089907815794E-3</v>
      </c>
      <c r="AD143" s="53">
        <f t="shared" si="121"/>
        <v>1.0969081356586978E-3</v>
      </c>
      <c r="AE143" s="53">
        <f t="shared" si="142"/>
        <v>-0.44797230917552333</v>
      </c>
      <c r="AF143" s="19"/>
      <c r="AG143" s="46"/>
      <c r="AH143" s="19"/>
      <c r="AI143" s="55">
        <f t="shared" si="143"/>
        <v>52</v>
      </c>
      <c r="AJ143" s="27">
        <f t="shared" si="144"/>
        <v>9569.7005239432983</v>
      </c>
      <c r="AK143" s="27">
        <f t="shared" si="144"/>
        <v>478.48502619716493</v>
      </c>
      <c r="AL143" s="28">
        <f t="shared" si="145"/>
        <v>25</v>
      </c>
      <c r="AM143" s="27">
        <f t="shared" si="146"/>
        <v>250000</v>
      </c>
      <c r="AN143" s="56">
        <f t="shared" si="110"/>
        <v>7.01</v>
      </c>
      <c r="AO143" s="52">
        <f t="shared" si="147"/>
        <v>1752.5</v>
      </c>
      <c r="AP143" s="28"/>
      <c r="AQ143" s="9">
        <f t="shared" si="163"/>
        <v>605.74422540570436</v>
      </c>
      <c r="AR143" s="9">
        <f t="shared" si="148"/>
        <v>0</v>
      </c>
      <c r="AS143" s="30">
        <f t="shared" si="149"/>
        <v>1.4368118375218558E-5</v>
      </c>
      <c r="AT143" s="30">
        <f t="shared" si="150"/>
        <v>8.7034047357342339E-6</v>
      </c>
      <c r="AU143" s="30">
        <f t="shared" si="151"/>
        <v>0</v>
      </c>
      <c r="AV143" s="30">
        <f t="shared" si="152"/>
        <v>5.6647136394843243E-6</v>
      </c>
      <c r="AW143" s="28"/>
      <c r="AX143" s="52">
        <f t="shared" si="153"/>
        <v>2.6081726880615486E-2</v>
      </c>
      <c r="AY143" s="52">
        <f t="shared" si="154"/>
        <v>9.9274106531962777E-3</v>
      </c>
      <c r="AZ143" s="19"/>
      <c r="BA143" s="19"/>
      <c r="BB143" s="53">
        <f t="shared" si="155"/>
        <v>8.7506920728856064E-3</v>
      </c>
      <c r="BC143" s="53">
        <f t="shared" si="156"/>
        <v>-4.3753460364428034E-4</v>
      </c>
      <c r="BD143" s="53">
        <f t="shared" si="156"/>
        <v>-2.2860412535876802E-5</v>
      </c>
      <c r="BE143" s="53">
        <f t="shared" si="157"/>
        <v>-2.1758511839335584</v>
      </c>
      <c r="BF143" s="53">
        <f t="shared" si="158"/>
        <v>-2.1675608868768528</v>
      </c>
      <c r="BG143" s="53">
        <f t="shared" si="159"/>
        <v>9.2721089907815794E-3</v>
      </c>
      <c r="BH143" s="53">
        <f t="shared" si="126"/>
        <v>2.8236870245806692E-3</v>
      </c>
      <c r="BI143" s="53">
        <f t="shared" si="160"/>
        <v>-2.1554650908614907</v>
      </c>
    </row>
    <row r="144" spans="1:61" x14ac:dyDescent="0.2">
      <c r="A144" s="34"/>
      <c r="B144" s="89"/>
      <c r="C144" s="91"/>
      <c r="D144" s="19"/>
      <c r="E144" s="55">
        <f t="shared" si="131"/>
        <v>53</v>
      </c>
      <c r="F144" s="27">
        <f t="shared" si="127"/>
        <v>9569.7005239432983</v>
      </c>
      <c r="G144" s="27">
        <f t="shared" si="128"/>
        <v>478.48502619716493</v>
      </c>
      <c r="H144" s="28">
        <f t="shared" si="129"/>
        <v>25</v>
      </c>
      <c r="I144" s="27">
        <f t="shared" si="102"/>
        <v>250000</v>
      </c>
      <c r="J144" s="56">
        <f t="shared" si="161"/>
        <v>6.72</v>
      </c>
      <c r="K144" s="52">
        <f t="shared" si="132"/>
        <v>1680</v>
      </c>
      <c r="L144" s="28"/>
      <c r="M144" s="96">
        <f t="shared" si="162"/>
        <v>699.55870349074962</v>
      </c>
      <c r="N144" s="9">
        <v>0</v>
      </c>
      <c r="O144" s="30">
        <f t="shared" si="119"/>
        <v>9.1441650143507203E-7</v>
      </c>
      <c r="P144" s="30">
        <f t="shared" si="133"/>
        <v>6.3968802219446622E-7</v>
      </c>
      <c r="Q144" s="30">
        <f t="shared" si="134"/>
        <v>0</v>
      </c>
      <c r="R144" s="30">
        <f t="shared" si="135"/>
        <v>2.7472847924060581E-7</v>
      </c>
      <c r="S144" s="28"/>
      <c r="T144" s="52">
        <f t="shared" si="136"/>
        <v>1.6025149187649638E-3</v>
      </c>
      <c r="U144" s="52">
        <f t="shared" si="130"/>
        <v>4.6154384512421775E-4</v>
      </c>
      <c r="V144" s="19"/>
      <c r="W144" s="19"/>
      <c r="X144" s="53">
        <f t="shared" si="137"/>
        <v>2.629069271730971E-3</v>
      </c>
      <c r="Y144" s="53">
        <f t="shared" si="138"/>
        <v>-1.3145346358654856E-4</v>
      </c>
      <c r="Z144" s="53">
        <f t="shared" si="138"/>
        <v>-6.8682119810151448E-6</v>
      </c>
      <c r="AA144" s="53">
        <f t="shared" si="139"/>
        <v>-0.15992200554861655</v>
      </c>
      <c r="AB144" s="53">
        <f t="shared" si="140"/>
        <v>-0.15743125795245314</v>
      </c>
      <c r="AC144" s="53">
        <f t="shared" si="141"/>
        <v>3.3373828760983131E-3</v>
      </c>
      <c r="AD144" s="53">
        <f t="shared" si="121"/>
        <v>3.3660488039136962E-4</v>
      </c>
      <c r="AE144" s="53">
        <f t="shared" si="142"/>
        <v>-0.15375727019596347</v>
      </c>
      <c r="AF144" s="19"/>
      <c r="AG144" s="46"/>
      <c r="AH144" s="19"/>
      <c r="AI144" s="55">
        <f t="shared" si="143"/>
        <v>53</v>
      </c>
      <c r="AJ144" s="27">
        <f t="shared" si="144"/>
        <v>9569.7005239432983</v>
      </c>
      <c r="AK144" s="27">
        <f t="shared" si="144"/>
        <v>478.48502619716493</v>
      </c>
      <c r="AL144" s="28">
        <f t="shared" si="145"/>
        <v>25</v>
      </c>
      <c r="AM144" s="27">
        <f t="shared" si="146"/>
        <v>250000</v>
      </c>
      <c r="AN144" s="56">
        <f t="shared" si="110"/>
        <v>6.72</v>
      </c>
      <c r="AO144" s="52">
        <f t="shared" si="147"/>
        <v>1680</v>
      </c>
      <c r="AP144" s="28"/>
      <c r="AQ144" s="9">
        <f t="shared" si="163"/>
        <v>631.35172990040155</v>
      </c>
      <c r="AR144" s="9">
        <f t="shared" si="148"/>
        <v>0</v>
      </c>
      <c r="AS144" s="30">
        <f t="shared" si="149"/>
        <v>5.6647136394843243E-6</v>
      </c>
      <c r="AT144" s="30">
        <f t="shared" si="150"/>
        <v>3.5764267556788278E-6</v>
      </c>
      <c r="AU144" s="30">
        <f t="shared" si="151"/>
        <v>0</v>
      </c>
      <c r="AV144" s="30">
        <f t="shared" si="152"/>
        <v>2.0882868838054965E-6</v>
      </c>
      <c r="AW144" s="28"/>
      <c r="AX144" s="52">
        <f t="shared" si="153"/>
        <v>9.9274106531962777E-3</v>
      </c>
      <c r="AY144" s="52">
        <f t="shared" si="154"/>
        <v>3.508321964793234E-3</v>
      </c>
      <c r="AZ144" s="19"/>
      <c r="BA144" s="19"/>
      <c r="BB144" s="53">
        <f t="shared" si="155"/>
        <v>2.629069271730971E-3</v>
      </c>
      <c r="BC144" s="53">
        <f t="shared" si="156"/>
        <v>-1.3145346358654856E-4</v>
      </c>
      <c r="BD144" s="53">
        <f t="shared" si="156"/>
        <v>-6.8682119810151448E-6</v>
      </c>
      <c r="BE144" s="53">
        <f t="shared" si="157"/>
        <v>-0.8941066889197069</v>
      </c>
      <c r="BF144" s="53">
        <f t="shared" si="158"/>
        <v>-0.89161594132354349</v>
      </c>
      <c r="BG144" s="53">
        <f t="shared" si="159"/>
        <v>3.3373828760983131E-3</v>
      </c>
      <c r="BH144" s="53">
        <f t="shared" si="126"/>
        <v>1.0200466337403245E-3</v>
      </c>
      <c r="BI144" s="53">
        <f t="shared" si="160"/>
        <v>-0.88725851181370485</v>
      </c>
    </row>
    <row r="145" spans="1:61" x14ac:dyDescent="0.2">
      <c r="A145" s="34"/>
      <c r="B145" s="89"/>
      <c r="C145" s="91"/>
      <c r="D145" s="19"/>
      <c r="E145" s="55">
        <f t="shared" si="131"/>
        <v>54</v>
      </c>
      <c r="F145" s="27">
        <f t="shared" si="127"/>
        <v>9569.7005239432983</v>
      </c>
      <c r="G145" s="27">
        <f t="shared" si="128"/>
        <v>478.48502619716493</v>
      </c>
      <c r="H145" s="28">
        <f t="shared" si="129"/>
        <v>25</v>
      </c>
      <c r="I145" s="27">
        <f t="shared" si="102"/>
        <v>250000</v>
      </c>
      <c r="J145" s="56">
        <f t="shared" si="161"/>
        <v>6.39</v>
      </c>
      <c r="K145" s="52">
        <f t="shared" si="132"/>
        <v>1597.5</v>
      </c>
      <c r="L145" s="28"/>
      <c r="M145" s="96">
        <f t="shared" si="162"/>
        <v>728.23868626754756</v>
      </c>
      <c r="N145" s="9">
        <v>0</v>
      </c>
      <c r="O145" s="30">
        <f t="shared" si="119"/>
        <v>2.7472847924060581E-7</v>
      </c>
      <c r="P145" s="30">
        <f t="shared" si="133"/>
        <v>2.0006790680245997E-7</v>
      </c>
      <c r="Q145" s="30">
        <f t="shared" si="134"/>
        <v>0</v>
      </c>
      <c r="R145" s="30">
        <f t="shared" si="135"/>
        <v>7.4660572438145836E-8</v>
      </c>
      <c r="S145" s="28"/>
      <c r="T145" s="52">
        <f t="shared" si="136"/>
        <v>4.6154384512421775E-4</v>
      </c>
      <c r="U145" s="52">
        <f t="shared" si="130"/>
        <v>1.1927026446993798E-4</v>
      </c>
      <c r="V145" s="19"/>
      <c r="W145" s="19"/>
      <c r="X145" s="53">
        <f t="shared" si="137"/>
        <v>7.1447931917923075E-4</v>
      </c>
      <c r="Y145" s="53">
        <f t="shared" si="138"/>
        <v>-3.5723965958961537E-5</v>
      </c>
      <c r="Z145" s="53">
        <f t="shared" si="138"/>
        <v>-1.8665143109536459E-6</v>
      </c>
      <c r="AA145" s="53">
        <f t="shared" si="139"/>
        <v>-5.0016976700614994E-2</v>
      </c>
      <c r="AB145" s="53">
        <f t="shared" si="140"/>
        <v>-4.9340087861705677E-2</v>
      </c>
      <c r="AC145" s="53">
        <f t="shared" si="141"/>
        <v>1.0973409768240529E-3</v>
      </c>
      <c r="AD145" s="53">
        <f t="shared" si="121"/>
        <v>9.3614155458512859E-5</v>
      </c>
      <c r="AE145" s="53">
        <f t="shared" si="142"/>
        <v>-4.8149132729423109E-2</v>
      </c>
      <c r="AF145" s="19"/>
      <c r="AG145" s="46"/>
      <c r="AH145" s="19"/>
      <c r="AI145" s="55">
        <f t="shared" si="143"/>
        <v>54</v>
      </c>
      <c r="AJ145" s="27">
        <f t="shared" si="144"/>
        <v>9569.7005239432983</v>
      </c>
      <c r="AK145" s="27">
        <f t="shared" si="144"/>
        <v>478.48502619716493</v>
      </c>
      <c r="AL145" s="28">
        <f t="shared" si="145"/>
        <v>25</v>
      </c>
      <c r="AM145" s="27">
        <f t="shared" si="146"/>
        <v>250000</v>
      </c>
      <c r="AN145" s="56">
        <f t="shared" si="110"/>
        <v>6.39</v>
      </c>
      <c r="AO145" s="52">
        <f t="shared" si="147"/>
        <v>1597.5</v>
      </c>
      <c r="AP145" s="28"/>
      <c r="AQ145" s="9">
        <f t="shared" si="163"/>
        <v>657.23541435646166</v>
      </c>
      <c r="AR145" s="9">
        <f t="shared" si="148"/>
        <v>0</v>
      </c>
      <c r="AS145" s="30">
        <f t="shared" si="149"/>
        <v>2.0882868838054965E-6</v>
      </c>
      <c r="AT145" s="30">
        <f t="shared" si="150"/>
        <v>1.3724960953730696E-6</v>
      </c>
      <c r="AU145" s="30">
        <f t="shared" si="151"/>
        <v>0</v>
      </c>
      <c r="AV145" s="30">
        <f t="shared" si="152"/>
        <v>7.1579078843242687E-7</v>
      </c>
      <c r="AW145" s="28"/>
      <c r="AX145" s="52">
        <f t="shared" si="153"/>
        <v>3.508321964793234E-3</v>
      </c>
      <c r="AY145" s="52">
        <f t="shared" si="154"/>
        <v>1.143475784520802E-3</v>
      </c>
      <c r="AZ145" s="19"/>
      <c r="BA145" s="19"/>
      <c r="BB145" s="53">
        <f t="shared" si="155"/>
        <v>7.1447931917923075E-4</v>
      </c>
      <c r="BC145" s="53">
        <f t="shared" si="156"/>
        <v>-3.5723965958961537E-5</v>
      </c>
      <c r="BD145" s="53">
        <f t="shared" si="156"/>
        <v>-1.8665143109536459E-6</v>
      </c>
      <c r="BE145" s="53">
        <f t="shared" si="157"/>
        <v>-0.3431240238432674</v>
      </c>
      <c r="BF145" s="53">
        <f t="shared" si="158"/>
        <v>-0.34244713500435808</v>
      </c>
      <c r="BG145" s="53">
        <f t="shared" si="159"/>
        <v>1.0973409768240529E-3</v>
      </c>
      <c r="BH145" s="53">
        <f t="shared" si="126"/>
        <v>3.4374285936042046E-4</v>
      </c>
      <c r="BI145" s="53">
        <f t="shared" si="160"/>
        <v>-0.34100605116817362</v>
      </c>
    </row>
    <row r="146" spans="1:61" x14ac:dyDescent="0.2">
      <c r="A146" s="34"/>
      <c r="B146" s="89"/>
      <c r="C146" s="91"/>
      <c r="D146" s="19"/>
      <c r="E146" s="55">
        <f t="shared" si="131"/>
        <v>55</v>
      </c>
      <c r="F146" s="27">
        <f t="shared" si="127"/>
        <v>9569.7005239432983</v>
      </c>
      <c r="G146" s="27">
        <f t="shared" si="128"/>
        <v>478.48502619716493</v>
      </c>
      <c r="H146" s="28">
        <f t="shared" si="129"/>
        <v>25</v>
      </c>
      <c r="I146" s="27">
        <f t="shared" si="102"/>
        <v>250000</v>
      </c>
      <c r="J146" s="56">
        <f t="shared" si="161"/>
        <v>6.0179999999999998</v>
      </c>
      <c r="K146" s="52">
        <f t="shared" si="132"/>
        <v>1504.5</v>
      </c>
      <c r="L146" s="28"/>
      <c r="M146" s="96">
        <f t="shared" si="162"/>
        <v>757.22119537545109</v>
      </c>
      <c r="N146" s="9">
        <v>0</v>
      </c>
      <c r="O146" s="30">
        <f t="shared" si="119"/>
        <v>7.4660572438145836E-8</v>
      </c>
      <c r="P146" s="30">
        <f t="shared" si="133"/>
        <v>5.6534567909028249E-8</v>
      </c>
      <c r="Q146" s="30">
        <f t="shared" si="134"/>
        <v>0</v>
      </c>
      <c r="R146" s="30">
        <f t="shared" si="135"/>
        <v>1.8126004529117587E-8</v>
      </c>
      <c r="S146" s="28"/>
      <c r="T146" s="52">
        <f t="shared" si="136"/>
        <v>1.1927026446993798E-4</v>
      </c>
      <c r="U146" s="52">
        <f t="shared" si="130"/>
        <v>2.7270573814057411E-5</v>
      </c>
      <c r="V146" s="19"/>
      <c r="W146" s="19"/>
      <c r="X146" s="53">
        <f t="shared" si="137"/>
        <v>1.7346043503929518E-4</v>
      </c>
      <c r="Y146" s="53">
        <f t="shared" si="138"/>
        <v>-8.6730217519647583E-6</v>
      </c>
      <c r="Z146" s="53">
        <f t="shared" si="138"/>
        <v>-4.5315011322793968E-7</v>
      </c>
      <c r="AA146" s="53">
        <f t="shared" si="139"/>
        <v>-1.4133641977257062E-2</v>
      </c>
      <c r="AB146" s="53">
        <f t="shared" si="140"/>
        <v>-1.396930771408296E-2</v>
      </c>
      <c r="AC146" s="53">
        <f t="shared" si="141"/>
        <v>3.2655191435367737E-4</v>
      </c>
      <c r="AD146" s="53">
        <f t="shared" si="121"/>
        <v>2.332003709496569E-5</v>
      </c>
      <c r="AE146" s="53">
        <f t="shared" si="142"/>
        <v>-1.3619435762634316E-2</v>
      </c>
      <c r="AF146" s="19"/>
      <c r="AG146" s="46"/>
      <c r="AH146" s="19"/>
      <c r="AI146" s="55">
        <f t="shared" si="143"/>
        <v>55</v>
      </c>
      <c r="AJ146" s="27">
        <f t="shared" si="144"/>
        <v>9569.7005239432983</v>
      </c>
      <c r="AK146" s="27">
        <f t="shared" si="144"/>
        <v>478.48502619716493</v>
      </c>
      <c r="AL146" s="28">
        <f t="shared" si="145"/>
        <v>25</v>
      </c>
      <c r="AM146" s="27">
        <f t="shared" si="146"/>
        <v>250000</v>
      </c>
      <c r="AN146" s="56">
        <f t="shared" si="110"/>
        <v>6.0179999999999998</v>
      </c>
      <c r="AO146" s="52">
        <f t="shared" si="147"/>
        <v>1504.5</v>
      </c>
      <c r="AP146" s="28"/>
      <c r="AQ146" s="9">
        <f t="shared" si="163"/>
        <v>683.39212882634456</v>
      </c>
      <c r="AR146" s="9">
        <f t="shared" si="148"/>
        <v>0</v>
      </c>
      <c r="AS146" s="30">
        <f t="shared" si="149"/>
        <v>7.1579078843242687E-7</v>
      </c>
      <c r="AT146" s="30">
        <f t="shared" si="150"/>
        <v>4.891657907011238E-7</v>
      </c>
      <c r="AU146" s="30">
        <f t="shared" si="151"/>
        <v>0</v>
      </c>
      <c r="AV146" s="30">
        <f t="shared" si="152"/>
        <v>2.2662499773130307E-7</v>
      </c>
      <c r="AW146" s="28"/>
      <c r="AX146" s="52">
        <f t="shared" si="153"/>
        <v>1.143475784520802E-3</v>
      </c>
      <c r="AY146" s="52">
        <f t="shared" si="154"/>
        <v>3.4095730908674548E-4</v>
      </c>
      <c r="AZ146" s="19"/>
      <c r="BA146" s="19"/>
      <c r="BB146" s="53">
        <f t="shared" si="155"/>
        <v>1.7346043503929518E-4</v>
      </c>
      <c r="BC146" s="53">
        <f t="shared" si="156"/>
        <v>-8.6730217519647583E-6</v>
      </c>
      <c r="BD146" s="53">
        <f t="shared" si="156"/>
        <v>-4.5315011322793968E-7</v>
      </c>
      <c r="BE146" s="53">
        <f t="shared" si="157"/>
        <v>-0.12229144767528095</v>
      </c>
      <c r="BF146" s="53">
        <f t="shared" si="158"/>
        <v>-0.12212711341210686</v>
      </c>
      <c r="BG146" s="53">
        <f t="shared" si="159"/>
        <v>3.2655191435367737E-4</v>
      </c>
      <c r="BH146" s="53">
        <f t="shared" si="126"/>
        <v>1.0740335041721448E-4</v>
      </c>
      <c r="BI146" s="53">
        <f t="shared" si="160"/>
        <v>-0.12169315814733597</v>
      </c>
    </row>
    <row r="147" spans="1:61" x14ac:dyDescent="0.2">
      <c r="A147" s="34"/>
      <c r="B147" s="89"/>
      <c r="C147" s="91"/>
      <c r="D147" s="19"/>
      <c r="E147" s="55">
        <f t="shared" si="131"/>
        <v>56</v>
      </c>
      <c r="F147" s="27">
        <f t="shared" si="127"/>
        <v>9569.7005239432983</v>
      </c>
      <c r="G147" s="27">
        <f t="shared" si="128"/>
        <v>478.48502619716493</v>
      </c>
      <c r="H147" s="28">
        <f t="shared" si="129"/>
        <v>25</v>
      </c>
      <c r="I147" s="27">
        <f t="shared" si="102"/>
        <v>250000</v>
      </c>
      <c r="J147" s="56">
        <f t="shared" si="161"/>
        <v>5.593</v>
      </c>
      <c r="K147" s="52">
        <f t="shared" si="132"/>
        <v>1398.25</v>
      </c>
      <c r="L147" s="28"/>
      <c r="M147" s="96">
        <f t="shared" si="162"/>
        <v>794.78197935153764</v>
      </c>
      <c r="N147" s="9">
        <v>0</v>
      </c>
      <c r="O147" s="30">
        <f t="shared" si="119"/>
        <v>1.8126004529117587E-8</v>
      </c>
      <c r="P147" s="30">
        <f t="shared" si="133"/>
        <v>1.4406221757387013E-8</v>
      </c>
      <c r="Q147" s="30">
        <f t="shared" si="134"/>
        <v>0</v>
      </c>
      <c r="R147" s="30">
        <f t="shared" si="135"/>
        <v>3.7197827717305746E-9</v>
      </c>
      <c r="S147" s="28"/>
      <c r="T147" s="52">
        <f t="shared" si="136"/>
        <v>2.7270573814057411E-5</v>
      </c>
      <c r="U147" s="52">
        <f t="shared" si="130"/>
        <v>5.2011862605722758E-6</v>
      </c>
      <c r="V147" s="19"/>
      <c r="W147" s="19"/>
      <c r="X147" s="53">
        <f t="shared" si="137"/>
        <v>3.5597207139585335E-5</v>
      </c>
      <c r="Y147" s="53">
        <f t="shared" si="138"/>
        <v>-1.7798603569792667E-6</v>
      </c>
      <c r="Z147" s="53">
        <f t="shared" si="138"/>
        <v>-9.2994569293264371E-8</v>
      </c>
      <c r="AA147" s="53">
        <f t="shared" si="139"/>
        <v>-3.6015554393467532E-3</v>
      </c>
      <c r="AB147" s="53">
        <f t="shared" si="140"/>
        <v>-3.5678310871334403E-3</v>
      </c>
      <c r="AC147" s="53">
        <f t="shared" si="141"/>
        <v>8.6982145400351754E-5</v>
      </c>
      <c r="AD147" s="53">
        <f t="shared" si="121"/>
        <v>5.0150820974669449E-6</v>
      </c>
      <c r="AE147" s="53">
        <f t="shared" si="142"/>
        <v>-3.4758338596356216E-3</v>
      </c>
      <c r="AF147" s="19"/>
      <c r="AG147" s="46"/>
      <c r="AH147" s="19"/>
      <c r="AI147" s="55">
        <f t="shared" si="143"/>
        <v>56</v>
      </c>
      <c r="AJ147" s="27">
        <f t="shared" si="144"/>
        <v>9569.7005239432983</v>
      </c>
      <c r="AK147" s="27">
        <f t="shared" si="144"/>
        <v>478.48502619716493</v>
      </c>
      <c r="AL147" s="28">
        <f t="shared" si="145"/>
        <v>25</v>
      </c>
      <c r="AM147" s="27">
        <f t="shared" si="146"/>
        <v>250000</v>
      </c>
      <c r="AN147" s="56">
        <f t="shared" si="110"/>
        <v>5.593</v>
      </c>
      <c r="AO147" s="52">
        <f t="shared" si="147"/>
        <v>1398.25</v>
      </c>
      <c r="AP147" s="28"/>
      <c r="AQ147" s="9">
        <f t="shared" si="163"/>
        <v>717.29073636476267</v>
      </c>
      <c r="AR147" s="9">
        <f t="shared" si="148"/>
        <v>0</v>
      </c>
      <c r="AS147" s="30">
        <f t="shared" si="149"/>
        <v>2.2662499773130307E-7</v>
      </c>
      <c r="AT147" s="30">
        <f t="shared" si="150"/>
        <v>1.6255601150134904E-7</v>
      </c>
      <c r="AU147" s="30">
        <f t="shared" si="151"/>
        <v>0</v>
      </c>
      <c r="AV147" s="30">
        <f t="shared" si="152"/>
        <v>6.4068986229954032E-8</v>
      </c>
      <c r="AW147" s="28"/>
      <c r="AX147" s="52">
        <f t="shared" si="153"/>
        <v>3.4095730908674548E-4</v>
      </c>
      <c r="AY147" s="52">
        <f t="shared" si="154"/>
        <v>8.9584459996033223E-5</v>
      </c>
      <c r="AZ147" s="19"/>
      <c r="BA147" s="19"/>
      <c r="BB147" s="53">
        <f t="shared" si="155"/>
        <v>3.5597207139585335E-5</v>
      </c>
      <c r="BC147" s="53">
        <f t="shared" si="156"/>
        <v>-1.7798603569792667E-6</v>
      </c>
      <c r="BD147" s="53">
        <f t="shared" si="156"/>
        <v>-9.2994569293264371E-8</v>
      </c>
      <c r="BE147" s="53">
        <f t="shared" si="157"/>
        <v>-4.0639002875337261E-2</v>
      </c>
      <c r="BF147" s="53">
        <f t="shared" si="158"/>
        <v>-4.0605278523123949E-2</v>
      </c>
      <c r="BG147" s="53">
        <f t="shared" si="159"/>
        <v>8.6982145400351754E-5</v>
      </c>
      <c r="BH147" s="53">
        <f t="shared" si="126"/>
        <v>3.0767550259967046E-5</v>
      </c>
      <c r="BI147" s="53">
        <f t="shared" si="160"/>
        <v>-4.0487528827463634E-2</v>
      </c>
    </row>
    <row r="148" spans="1:61" x14ac:dyDescent="0.2">
      <c r="A148" s="34"/>
      <c r="B148" s="89"/>
      <c r="C148" s="91"/>
      <c r="D148" s="19"/>
      <c r="E148" s="55">
        <f t="shared" si="131"/>
        <v>57</v>
      </c>
      <c r="F148" s="27">
        <f t="shared" si="127"/>
        <v>9569.7005239432983</v>
      </c>
      <c r="G148" s="27">
        <f t="shared" si="128"/>
        <v>478.48502619716493</v>
      </c>
      <c r="H148" s="28">
        <f t="shared" si="129"/>
        <v>25</v>
      </c>
      <c r="I148" s="27">
        <f t="shared" si="102"/>
        <v>250000</v>
      </c>
      <c r="J148" s="56">
        <f t="shared" si="161"/>
        <v>5.1360000000000001</v>
      </c>
      <c r="K148" s="52">
        <f t="shared" si="132"/>
        <v>1284</v>
      </c>
      <c r="L148" s="28"/>
      <c r="M148" s="96">
        <f t="shared" si="162"/>
        <v>810.3800749027024</v>
      </c>
      <c r="N148" s="9">
        <v>0</v>
      </c>
      <c r="O148" s="30">
        <f t="shared" si="119"/>
        <v>3.7197827717305746E-9</v>
      </c>
      <c r="P148" s="30">
        <f t="shared" si="133"/>
        <v>3.0144378411768047E-9</v>
      </c>
      <c r="Q148" s="30">
        <f t="shared" si="134"/>
        <v>0</v>
      </c>
      <c r="R148" s="30">
        <f t="shared" si="135"/>
        <v>7.0534493055376992E-10</v>
      </c>
      <c r="S148" s="28"/>
      <c r="T148" s="52">
        <f t="shared" si="136"/>
        <v>5.2011862605722758E-6</v>
      </c>
      <c r="U148" s="52">
        <f t="shared" si="130"/>
        <v>9.0566289083104057E-7</v>
      </c>
      <c r="V148" s="19"/>
      <c r="W148" s="19"/>
      <c r="X148" s="53">
        <f t="shared" si="137"/>
        <v>6.7499397514811616E-6</v>
      </c>
      <c r="Y148" s="53">
        <f t="shared" si="138"/>
        <v>-3.3749698757405808E-7</v>
      </c>
      <c r="Z148" s="53">
        <f t="shared" si="138"/>
        <v>-1.7633623263844248E-8</v>
      </c>
      <c r="AA148" s="53">
        <f t="shared" si="139"/>
        <v>-7.5360946029420122E-4</v>
      </c>
      <c r="AB148" s="53">
        <f t="shared" si="140"/>
        <v>-7.47214651153558E-4</v>
      </c>
      <c r="AC148" s="53">
        <f t="shared" si="141"/>
        <v>2.0568484753936607E-5</v>
      </c>
      <c r="AD148" s="53">
        <f t="shared" si="121"/>
        <v>9.5343404127051234E-7</v>
      </c>
      <c r="AE148" s="53">
        <f t="shared" si="142"/>
        <v>-7.2569273235835083E-4</v>
      </c>
      <c r="AF148" s="19"/>
      <c r="AG148" s="46"/>
      <c r="AH148" s="19"/>
      <c r="AI148" s="55">
        <f t="shared" si="143"/>
        <v>57</v>
      </c>
      <c r="AJ148" s="27">
        <f t="shared" si="144"/>
        <v>9569.7005239432983</v>
      </c>
      <c r="AK148" s="27">
        <f t="shared" si="144"/>
        <v>478.48502619716493</v>
      </c>
      <c r="AL148" s="28">
        <f t="shared" si="145"/>
        <v>25</v>
      </c>
      <c r="AM148" s="27">
        <f t="shared" si="146"/>
        <v>250000</v>
      </c>
      <c r="AN148" s="56">
        <f t="shared" si="110"/>
        <v>5.1360000000000001</v>
      </c>
      <c r="AO148" s="52">
        <f t="shared" si="147"/>
        <v>1284</v>
      </c>
      <c r="AP148" s="28"/>
      <c r="AQ148" s="9">
        <f t="shared" si="163"/>
        <v>731.36801759968887</v>
      </c>
      <c r="AR148" s="9">
        <f t="shared" si="148"/>
        <v>0</v>
      </c>
      <c r="AS148" s="30">
        <f t="shared" si="149"/>
        <v>6.4068986229954032E-8</v>
      </c>
      <c r="AT148" s="30">
        <f t="shared" si="150"/>
        <v>4.6858007448623246E-8</v>
      </c>
      <c r="AU148" s="30">
        <f t="shared" si="151"/>
        <v>0</v>
      </c>
      <c r="AV148" s="30">
        <f t="shared" si="152"/>
        <v>1.7210978781330786E-8</v>
      </c>
      <c r="AW148" s="28"/>
      <c r="AX148" s="52">
        <f t="shared" si="153"/>
        <v>8.9584459996033223E-5</v>
      </c>
      <c r="AY148" s="52">
        <f t="shared" si="154"/>
        <v>2.209889675522873E-5</v>
      </c>
      <c r="AZ148" s="19"/>
      <c r="BA148" s="19"/>
      <c r="BB148" s="53">
        <f t="shared" si="155"/>
        <v>6.7499397514811616E-6</v>
      </c>
      <c r="BC148" s="53">
        <f t="shared" si="156"/>
        <v>-3.3749698757405808E-7</v>
      </c>
      <c r="BD148" s="53">
        <f t="shared" si="156"/>
        <v>-1.7633623263844248E-8</v>
      </c>
      <c r="BE148" s="53">
        <f t="shared" si="157"/>
        <v>-1.1714501862155811E-2</v>
      </c>
      <c r="BF148" s="53">
        <f t="shared" si="158"/>
        <v>-1.1708107053015167E-2</v>
      </c>
      <c r="BG148" s="53">
        <f t="shared" si="159"/>
        <v>2.0568484753936607E-5</v>
      </c>
      <c r="BH148" s="53">
        <f t="shared" si="126"/>
        <v>7.8809745648789848E-6</v>
      </c>
      <c r="BI148" s="53">
        <f t="shared" si="160"/>
        <v>-1.1679657593696352E-2</v>
      </c>
    </row>
    <row r="149" spans="1:61" x14ac:dyDescent="0.2">
      <c r="A149" s="34"/>
      <c r="B149" s="89"/>
      <c r="C149" s="91"/>
      <c r="D149" s="19"/>
      <c r="E149" s="55">
        <f t="shared" si="131"/>
        <v>58</v>
      </c>
      <c r="F149" s="27">
        <f t="shared" si="127"/>
        <v>9569.7005239432983</v>
      </c>
      <c r="G149" s="27">
        <f t="shared" si="128"/>
        <v>478.48502619716493</v>
      </c>
      <c r="H149" s="28">
        <f t="shared" si="129"/>
        <v>25</v>
      </c>
      <c r="I149" s="27">
        <f t="shared" si="102"/>
        <v>250000</v>
      </c>
      <c r="J149" s="56">
        <f t="shared" si="161"/>
        <v>4.6440000000000001</v>
      </c>
      <c r="K149" s="52">
        <f t="shared" si="132"/>
        <v>1161</v>
      </c>
      <c r="L149" s="28"/>
      <c r="M149" s="96">
        <f t="shared" si="162"/>
        <v>826.14722293270654</v>
      </c>
      <c r="N149" s="9">
        <v>0</v>
      </c>
      <c r="O149" s="30">
        <f t="shared" si="119"/>
        <v>7.0534493055376992E-10</v>
      </c>
      <c r="P149" s="30">
        <f t="shared" si="133"/>
        <v>5.8271875558665982E-10</v>
      </c>
      <c r="Q149" s="30">
        <f t="shared" si="134"/>
        <v>0</v>
      </c>
      <c r="R149" s="30">
        <f t="shared" si="135"/>
        <v>1.226261749671101E-10</v>
      </c>
      <c r="S149" s="28"/>
      <c r="T149" s="52">
        <f t="shared" si="136"/>
        <v>9.0566289083104057E-7</v>
      </c>
      <c r="U149" s="52">
        <f t="shared" si="130"/>
        <v>1.4236898913681484E-7</v>
      </c>
      <c r="V149" s="19"/>
      <c r="W149" s="19"/>
      <c r="X149" s="53">
        <f t="shared" si="137"/>
        <v>1.1734957708319161E-6</v>
      </c>
      <c r="Y149" s="53">
        <f t="shared" si="138"/>
        <v>-5.8674788541595804E-8</v>
      </c>
      <c r="Z149" s="53">
        <f t="shared" si="138"/>
        <v>-3.0656543741777525E-9</v>
      </c>
      <c r="AA149" s="53">
        <f t="shared" si="139"/>
        <v>-1.4567968889666496E-4</v>
      </c>
      <c r="AB149" s="53">
        <f t="shared" si="140"/>
        <v>-1.4456793356874882E-4</v>
      </c>
      <c r="AC149" s="53">
        <f t="shared" si="141"/>
        <v>3.9572956145291311E-6</v>
      </c>
      <c r="AD149" s="53">
        <f t="shared" si="121"/>
        <v>1.6587391420989132E-7</v>
      </c>
      <c r="AE149" s="53">
        <f t="shared" si="142"/>
        <v>-1.4044476404000979E-4</v>
      </c>
      <c r="AF149" s="19"/>
      <c r="AG149" s="46"/>
      <c r="AH149" s="19"/>
      <c r="AI149" s="55">
        <f t="shared" si="143"/>
        <v>58</v>
      </c>
      <c r="AJ149" s="27">
        <f t="shared" si="144"/>
        <v>9569.7005239432983</v>
      </c>
      <c r="AK149" s="27">
        <f t="shared" si="144"/>
        <v>478.48502619716493</v>
      </c>
      <c r="AL149" s="28">
        <f t="shared" si="145"/>
        <v>25</v>
      </c>
      <c r="AM149" s="27">
        <f t="shared" si="146"/>
        <v>250000</v>
      </c>
      <c r="AN149" s="56">
        <f t="shared" si="110"/>
        <v>4.6440000000000001</v>
      </c>
      <c r="AO149" s="52">
        <f t="shared" si="147"/>
        <v>1161</v>
      </c>
      <c r="AP149" s="28"/>
      <c r="AQ149" s="9">
        <f t="shared" si="163"/>
        <v>745.59786869676759</v>
      </c>
      <c r="AR149" s="9">
        <f t="shared" si="148"/>
        <v>0</v>
      </c>
      <c r="AS149" s="30">
        <f t="shared" si="149"/>
        <v>1.7210978781330786E-8</v>
      </c>
      <c r="AT149" s="30">
        <f t="shared" si="150"/>
        <v>1.2832469097545525E-8</v>
      </c>
      <c r="AU149" s="30">
        <f t="shared" si="151"/>
        <v>0</v>
      </c>
      <c r="AV149" s="30">
        <f t="shared" si="152"/>
        <v>4.3785096837852614E-9</v>
      </c>
      <c r="AW149" s="28"/>
      <c r="AX149" s="52">
        <f t="shared" si="153"/>
        <v>2.209889675522873E-5</v>
      </c>
      <c r="AY149" s="52">
        <f t="shared" si="154"/>
        <v>5.0834497428746883E-6</v>
      </c>
      <c r="AZ149" s="19"/>
      <c r="BA149" s="19"/>
      <c r="BB149" s="53">
        <f t="shared" si="155"/>
        <v>1.1734957708319161E-6</v>
      </c>
      <c r="BC149" s="53">
        <f t="shared" si="156"/>
        <v>-5.8674788541595804E-8</v>
      </c>
      <c r="BD149" s="53">
        <f t="shared" si="156"/>
        <v>-3.0656543741777525E-9</v>
      </c>
      <c r="BE149" s="53">
        <f t="shared" si="157"/>
        <v>-3.2081172743863812E-3</v>
      </c>
      <c r="BF149" s="53">
        <f t="shared" si="158"/>
        <v>-3.2070055190584648E-3</v>
      </c>
      <c r="BG149" s="53">
        <f t="shared" si="159"/>
        <v>3.9572956145291311E-6</v>
      </c>
      <c r="BH149" s="53">
        <f t="shared" si="126"/>
        <v>1.9057564753225741E-6</v>
      </c>
      <c r="BI149" s="53">
        <f t="shared" si="160"/>
        <v>-3.2011424669686132E-3</v>
      </c>
    </row>
    <row r="150" spans="1:61" x14ac:dyDescent="0.2">
      <c r="A150" s="34"/>
      <c r="B150" s="89"/>
      <c r="C150" s="91"/>
      <c r="D150" s="19"/>
      <c r="E150" s="55">
        <f t="shared" si="131"/>
        <v>59</v>
      </c>
      <c r="F150" s="27">
        <f t="shared" si="127"/>
        <v>9569.7005239432983</v>
      </c>
      <c r="G150" s="27">
        <f t="shared" si="128"/>
        <v>478.48502619716493</v>
      </c>
      <c r="H150" s="28">
        <f t="shared" si="129"/>
        <v>25</v>
      </c>
      <c r="I150" s="27">
        <f t="shared" si="102"/>
        <v>250000</v>
      </c>
      <c r="J150" s="56">
        <f t="shared" si="161"/>
        <v>4.1159999999999997</v>
      </c>
      <c r="K150" s="52">
        <f t="shared" si="132"/>
        <v>1028.9999999999998</v>
      </c>
      <c r="L150" s="28"/>
      <c r="M150" s="96">
        <f t="shared" si="162"/>
        <v>842.18445684985284</v>
      </c>
      <c r="N150" s="9">
        <v>0</v>
      </c>
      <c r="O150" s="30">
        <f t="shared" si="119"/>
        <v>1.226261749671101E-10</v>
      </c>
      <c r="P150" s="30">
        <f t="shared" si="133"/>
        <v>1.0327385856025063E-10</v>
      </c>
      <c r="Q150" s="30">
        <f t="shared" si="134"/>
        <v>0</v>
      </c>
      <c r="R150" s="30">
        <f t="shared" si="135"/>
        <v>1.9352316406859469E-11</v>
      </c>
      <c r="S150" s="28"/>
      <c r="T150" s="52">
        <f t="shared" si="136"/>
        <v>1.4236898913681484E-7</v>
      </c>
      <c r="U150" s="52">
        <f t="shared" si="130"/>
        <v>1.9913533582658389E-8</v>
      </c>
      <c r="V150" s="19"/>
      <c r="W150" s="19"/>
      <c r="X150" s="53">
        <f t="shared" si="137"/>
        <v>1.8519587245823956E-7</v>
      </c>
      <c r="Y150" s="53">
        <f t="shared" si="138"/>
        <v>-9.2597936229119768E-9</v>
      </c>
      <c r="Z150" s="53">
        <f t="shared" si="138"/>
        <v>-4.8380791017148674E-10</v>
      </c>
      <c r="AA150" s="53">
        <f t="shared" si="139"/>
        <v>-2.5818464640062657E-5</v>
      </c>
      <c r="AB150" s="53">
        <f t="shared" si="140"/>
        <v>-2.5643012369137502E-5</v>
      </c>
      <c r="AC150" s="53">
        <f t="shared" si="141"/>
        <v>6.9272313033177052E-7</v>
      </c>
      <c r="AD150" s="53">
        <f t="shared" si="121"/>
        <v>2.6131615421319136E-8</v>
      </c>
      <c r="AE150" s="53">
        <f t="shared" si="142"/>
        <v>-2.4924157623384411E-5</v>
      </c>
      <c r="AF150" s="19"/>
      <c r="AG150" s="46"/>
      <c r="AH150" s="19"/>
      <c r="AI150" s="55">
        <f t="shared" si="143"/>
        <v>59</v>
      </c>
      <c r="AJ150" s="27">
        <f t="shared" si="144"/>
        <v>9569.7005239432983</v>
      </c>
      <c r="AK150" s="27">
        <f t="shared" si="144"/>
        <v>478.48502619716493</v>
      </c>
      <c r="AL150" s="28">
        <f t="shared" si="145"/>
        <v>25</v>
      </c>
      <c r="AM150" s="27">
        <f t="shared" si="146"/>
        <v>250000</v>
      </c>
      <c r="AN150" s="56">
        <f t="shared" si="110"/>
        <v>4.1159999999999997</v>
      </c>
      <c r="AO150" s="52">
        <f t="shared" si="147"/>
        <v>1028.9999999999998</v>
      </c>
      <c r="AP150" s="28"/>
      <c r="AQ150" s="9">
        <f t="shared" si="163"/>
        <v>760.07147230699218</v>
      </c>
      <c r="AR150" s="9">
        <f t="shared" si="148"/>
        <v>0</v>
      </c>
      <c r="AS150" s="30">
        <f t="shared" si="149"/>
        <v>4.3785096837852614E-9</v>
      </c>
      <c r="AT150" s="30">
        <f t="shared" si="150"/>
        <v>3.3279803018650863E-9</v>
      </c>
      <c r="AU150" s="30">
        <f t="shared" si="151"/>
        <v>0</v>
      </c>
      <c r="AV150" s="30">
        <f t="shared" si="152"/>
        <v>1.0505293819201751E-9</v>
      </c>
      <c r="AW150" s="28"/>
      <c r="AX150" s="52">
        <f t="shared" si="153"/>
        <v>5.0834497428746883E-6</v>
      </c>
      <c r="AY150" s="52">
        <f t="shared" si="154"/>
        <v>1.08099473399586E-6</v>
      </c>
      <c r="AZ150" s="19"/>
      <c r="BA150" s="19"/>
      <c r="BB150" s="53">
        <f t="shared" si="155"/>
        <v>1.8519587245823956E-7</v>
      </c>
      <c r="BC150" s="53">
        <f t="shared" si="156"/>
        <v>-9.2597936229119768E-9</v>
      </c>
      <c r="BD150" s="53">
        <f t="shared" si="156"/>
        <v>-4.8380791017148674E-10</v>
      </c>
      <c r="BE150" s="53">
        <f t="shared" si="157"/>
        <v>-8.3199507546627156E-4</v>
      </c>
      <c r="BF150" s="53">
        <f t="shared" si="158"/>
        <v>-8.3181962319534637E-4</v>
      </c>
      <c r="BG150" s="53">
        <f t="shared" si="159"/>
        <v>6.9272313033177052E-7</v>
      </c>
      <c r="BH150" s="53">
        <f t="shared" si="126"/>
        <v>4.3177524165996912E-7</v>
      </c>
      <c r="BI150" s="53">
        <f t="shared" si="160"/>
        <v>-8.3069512482335456E-4</v>
      </c>
    </row>
    <row r="151" spans="1:61" x14ac:dyDescent="0.2">
      <c r="A151" s="34"/>
      <c r="B151" s="89"/>
      <c r="C151" s="91"/>
      <c r="D151" s="19"/>
      <c r="E151" s="55">
        <f t="shared" si="131"/>
        <v>60</v>
      </c>
      <c r="F151" s="27">
        <f t="shared" si="127"/>
        <v>9569.7005239432983</v>
      </c>
      <c r="G151" s="27">
        <f t="shared" si="128"/>
        <v>478.48502619716493</v>
      </c>
      <c r="H151" s="28">
        <f t="shared" si="129"/>
        <v>25</v>
      </c>
      <c r="I151" s="27">
        <f t="shared" si="102"/>
        <v>250000</v>
      </c>
      <c r="J151" s="56">
        <f t="shared" si="161"/>
        <v>3.55</v>
      </c>
      <c r="K151" s="52">
        <f t="shared" si="132"/>
        <v>887.5</v>
      </c>
      <c r="L151" s="28"/>
      <c r="M151" s="96">
        <f t="shared" si="162"/>
        <v>858.66622592833551</v>
      </c>
      <c r="N151" s="9">
        <v>0</v>
      </c>
      <c r="O151" s="30">
        <f t="shared" si="119"/>
        <v>1.9352316406859469E-11</v>
      </c>
      <c r="P151" s="30">
        <f t="shared" si="133"/>
        <v>1.6617180492049028E-11</v>
      </c>
      <c r="Q151" s="30">
        <f t="shared" si="134"/>
        <v>0</v>
      </c>
      <c r="R151" s="30">
        <f t="shared" si="135"/>
        <v>2.7351359148104411E-12</v>
      </c>
      <c r="S151" s="28"/>
      <c r="T151" s="52">
        <f t="shared" si="136"/>
        <v>1.9913533582658389E-8</v>
      </c>
      <c r="U151" s="52">
        <f t="shared" si="130"/>
        <v>2.4274331243942663E-9</v>
      </c>
      <c r="V151" s="19"/>
      <c r="W151" s="19"/>
      <c r="X151" s="53">
        <f t="shared" si="137"/>
        <v>2.6174431597017612E-8</v>
      </c>
      <c r="Y151" s="53">
        <f t="shared" si="138"/>
        <v>-1.3087215798508806E-9</v>
      </c>
      <c r="Z151" s="53">
        <f t="shared" si="138"/>
        <v>-6.8378397870261031E-11</v>
      </c>
      <c r="AA151" s="53">
        <f t="shared" si="139"/>
        <v>-4.154295123012257E-6</v>
      </c>
      <c r="AB151" s="53">
        <f t="shared" si="140"/>
        <v>-4.1294977913929608E-6</v>
      </c>
      <c r="AC151" s="53">
        <f t="shared" si="141"/>
        <v>1.090071532300685E-7</v>
      </c>
      <c r="AD151" s="53">
        <f t="shared" si="121"/>
        <v>3.6762027700752998E-9</v>
      </c>
      <c r="AE151" s="53">
        <f t="shared" si="142"/>
        <v>-4.0168144353928168E-6</v>
      </c>
      <c r="AF151" s="19"/>
      <c r="AG151" s="46"/>
      <c r="AH151" s="19"/>
      <c r="AI151" s="55">
        <f t="shared" si="143"/>
        <v>60</v>
      </c>
      <c r="AJ151" s="27">
        <f t="shared" si="144"/>
        <v>9569.7005239432983</v>
      </c>
      <c r="AK151" s="27">
        <f t="shared" si="144"/>
        <v>478.48502619716493</v>
      </c>
      <c r="AL151" s="28">
        <f t="shared" si="145"/>
        <v>25</v>
      </c>
      <c r="AM151" s="27">
        <f t="shared" si="146"/>
        <v>250000</v>
      </c>
      <c r="AN151" s="56">
        <f t="shared" si="110"/>
        <v>3.55</v>
      </c>
      <c r="AO151" s="52">
        <f t="shared" si="147"/>
        <v>887.5</v>
      </c>
      <c r="AP151" s="28"/>
      <c r="AQ151" s="9">
        <f t="shared" si="163"/>
        <v>774.94626890032282</v>
      </c>
      <c r="AR151" s="9">
        <f t="shared" si="148"/>
        <v>0</v>
      </c>
      <c r="AS151" s="30">
        <f t="shared" si="149"/>
        <v>1.0505293819201751E-9</v>
      </c>
      <c r="AT151" s="30">
        <f t="shared" si="150"/>
        <v>8.1410382488920194E-10</v>
      </c>
      <c r="AU151" s="30">
        <f t="shared" si="151"/>
        <v>0</v>
      </c>
      <c r="AV151" s="30">
        <f t="shared" si="152"/>
        <v>2.3642555703097318E-10</v>
      </c>
      <c r="AW151" s="28"/>
      <c r="AX151" s="52">
        <f t="shared" si="153"/>
        <v>1.08099473399586E-6</v>
      </c>
      <c r="AY151" s="52">
        <f t="shared" si="154"/>
        <v>2.0982768186498869E-7</v>
      </c>
      <c r="AZ151" s="19"/>
      <c r="BA151" s="19"/>
      <c r="BB151" s="53">
        <f t="shared" si="155"/>
        <v>2.6174431597017612E-8</v>
      </c>
      <c r="BC151" s="53">
        <f t="shared" si="156"/>
        <v>-1.3087215798508806E-9</v>
      </c>
      <c r="BD151" s="53">
        <f t="shared" si="156"/>
        <v>-6.8378397870261031E-11</v>
      </c>
      <c r="BE151" s="53">
        <f t="shared" si="157"/>
        <v>-2.0352595622230048E-4</v>
      </c>
      <c r="BF151" s="53">
        <f t="shared" si="158"/>
        <v>-2.0350115889068119E-4</v>
      </c>
      <c r="BG151" s="53">
        <f t="shared" si="159"/>
        <v>1.090071532300685E-7</v>
      </c>
      <c r="BH151" s="53">
        <f t="shared" si="126"/>
        <v>9.0786866878056556E-8</v>
      </c>
      <c r="BI151" s="53">
        <f t="shared" si="160"/>
        <v>-2.0330136487057307E-4</v>
      </c>
    </row>
    <row r="152" spans="1:61" x14ac:dyDescent="0.2">
      <c r="A152" s="34"/>
      <c r="B152" s="89"/>
      <c r="C152" s="91"/>
      <c r="D152" s="19"/>
      <c r="E152" s="55">
        <f t="shared" si="131"/>
        <v>61</v>
      </c>
      <c r="F152" s="27">
        <f t="shared" si="127"/>
        <v>9569.7005239432983</v>
      </c>
      <c r="G152" s="27">
        <f t="shared" si="128"/>
        <v>478.48502619716493</v>
      </c>
      <c r="H152" s="28">
        <f t="shared" si="129"/>
        <v>25</v>
      </c>
      <c r="I152" s="27">
        <f t="shared" si="102"/>
        <v>250000</v>
      </c>
      <c r="J152" s="56">
        <f t="shared" si="161"/>
        <v>2.944</v>
      </c>
      <c r="K152" s="52">
        <f t="shared" si="132"/>
        <v>736</v>
      </c>
      <c r="L152" s="28"/>
      <c r="M152" s="96">
        <f t="shared" si="162"/>
        <v>875.91384630607388</v>
      </c>
      <c r="N152" s="9">
        <v>0</v>
      </c>
      <c r="O152" s="30">
        <f t="shared" si="119"/>
        <v>2.7351359148104411E-12</v>
      </c>
      <c r="P152" s="30">
        <f t="shared" si="133"/>
        <v>2.3957434193114955E-12</v>
      </c>
      <c r="Q152" s="30">
        <f t="shared" si="134"/>
        <v>0</v>
      </c>
      <c r="R152" s="30">
        <f t="shared" si="135"/>
        <v>3.3939249549894563E-13</v>
      </c>
      <c r="S152" s="28"/>
      <c r="T152" s="52">
        <f t="shared" si="136"/>
        <v>2.4274331243942663E-9</v>
      </c>
      <c r="U152" s="52">
        <f t="shared" si="130"/>
        <v>2.4979287668722398E-10</v>
      </c>
      <c r="V152" s="19"/>
      <c r="W152" s="19"/>
      <c r="X152" s="53">
        <f t="shared" si="137"/>
        <v>3.2478845419986835E-9</v>
      </c>
      <c r="Y152" s="53">
        <f t="shared" si="138"/>
        <v>-1.6239422709993418E-10</v>
      </c>
      <c r="Z152" s="53">
        <f t="shared" si="138"/>
        <v>-8.4848123874736407E-12</v>
      </c>
      <c r="AA152" s="53">
        <f t="shared" si="139"/>
        <v>-5.9893585482787384E-7</v>
      </c>
      <c r="AB152" s="53">
        <f t="shared" si="140"/>
        <v>-5.9585884932536261E-7</v>
      </c>
      <c r="AC152" s="53">
        <f t="shared" si="141"/>
        <v>1.5162120777787291E-8</v>
      </c>
      <c r="AD152" s="53">
        <f t="shared" si="121"/>
        <v>4.5258969981398217E-10</v>
      </c>
      <c r="AE152" s="53">
        <f t="shared" si="142"/>
        <v>-5.8024413884776138E-7</v>
      </c>
      <c r="AF152" s="19"/>
      <c r="AG152" s="46"/>
      <c r="AH152" s="19"/>
      <c r="AI152" s="55">
        <f t="shared" si="143"/>
        <v>61</v>
      </c>
      <c r="AJ152" s="27">
        <f t="shared" si="144"/>
        <v>9569.7005239432983</v>
      </c>
      <c r="AK152" s="27">
        <f t="shared" si="144"/>
        <v>478.48502619716493</v>
      </c>
      <c r="AL152" s="28">
        <f t="shared" si="145"/>
        <v>25</v>
      </c>
      <c r="AM152" s="27">
        <f t="shared" si="146"/>
        <v>250000</v>
      </c>
      <c r="AN152" s="56">
        <f t="shared" si="110"/>
        <v>2.944</v>
      </c>
      <c r="AO152" s="52">
        <f t="shared" si="147"/>
        <v>736</v>
      </c>
      <c r="AP152" s="28"/>
      <c r="AQ152" s="9">
        <f t="shared" si="163"/>
        <v>790.51224629123169</v>
      </c>
      <c r="AR152" s="9">
        <f t="shared" si="148"/>
        <v>0</v>
      </c>
      <c r="AS152" s="30">
        <f t="shared" si="149"/>
        <v>2.3642555703097318E-10</v>
      </c>
      <c r="AT152" s="30">
        <f t="shared" si="150"/>
        <v>1.8689729816921031E-10</v>
      </c>
      <c r="AU152" s="30">
        <f t="shared" si="151"/>
        <v>0</v>
      </c>
      <c r="AV152" s="30">
        <f t="shared" si="152"/>
        <v>4.9528258861762861E-11</v>
      </c>
      <c r="AW152" s="28"/>
      <c r="AX152" s="52">
        <f t="shared" si="153"/>
        <v>2.0982768186498869E-7</v>
      </c>
      <c r="AY152" s="52">
        <f t="shared" si="154"/>
        <v>3.6452798522257464E-8</v>
      </c>
      <c r="AZ152" s="19"/>
      <c r="BA152" s="19"/>
      <c r="BB152" s="53">
        <f t="shared" si="155"/>
        <v>3.2478845419986835E-9</v>
      </c>
      <c r="BC152" s="53">
        <f t="shared" si="156"/>
        <v>-1.6239422709993418E-10</v>
      </c>
      <c r="BD152" s="53">
        <f t="shared" si="156"/>
        <v>-8.4848123874736407E-12</v>
      </c>
      <c r="BE152" s="53">
        <f t="shared" si="157"/>
        <v>-4.672432454230258E-5</v>
      </c>
      <c r="BF152" s="53">
        <f t="shared" si="158"/>
        <v>-4.6721247536800067E-5</v>
      </c>
      <c r="BG152" s="53">
        <f t="shared" si="159"/>
        <v>1.5162120777787291E-8</v>
      </c>
      <c r="BH152" s="53">
        <f t="shared" si="126"/>
        <v>1.7479348252239754E-8</v>
      </c>
      <c r="BI152" s="53">
        <f t="shared" si="160"/>
        <v>-4.6688606067770044E-5</v>
      </c>
    </row>
    <row r="153" spans="1:61" x14ac:dyDescent="0.2">
      <c r="A153" s="34"/>
      <c r="B153" s="89"/>
      <c r="C153" s="91"/>
      <c r="D153" s="19"/>
      <c r="E153" s="55">
        <f t="shared" si="131"/>
        <v>62</v>
      </c>
      <c r="F153" s="27">
        <f t="shared" si="127"/>
        <v>9569.7005239432983</v>
      </c>
      <c r="G153" s="27">
        <f t="shared" si="128"/>
        <v>478.48502619716493</v>
      </c>
      <c r="H153" s="28">
        <f t="shared" si="129"/>
        <v>25</v>
      </c>
      <c r="I153" s="27">
        <f t="shared" si="102"/>
        <v>250000</v>
      </c>
      <c r="J153" s="56">
        <f t="shared" si="161"/>
        <v>2.294</v>
      </c>
      <c r="K153" s="52">
        <f t="shared" si="132"/>
        <v>573.5</v>
      </c>
      <c r="L153" s="28"/>
      <c r="M153" s="96">
        <f t="shared" si="162"/>
        <v>894.53885848838627</v>
      </c>
      <c r="N153" s="9">
        <v>0</v>
      </c>
      <c r="O153" s="30">
        <f t="shared" si="119"/>
        <v>3.3939249549894563E-13</v>
      </c>
      <c r="P153" s="30">
        <f t="shared" si="133"/>
        <v>3.035997755031516E-13</v>
      </c>
      <c r="Q153" s="30">
        <f t="shared" si="134"/>
        <v>0</v>
      </c>
      <c r="R153" s="30">
        <f t="shared" si="135"/>
        <v>3.5792719995794028E-14</v>
      </c>
      <c r="S153" s="28"/>
      <c r="T153" s="52">
        <f t="shared" si="136"/>
        <v>2.4979287668722398E-10</v>
      </c>
      <c r="U153" s="52">
        <f t="shared" si="130"/>
        <v>2.0527124917587876E-11</v>
      </c>
      <c r="V153" s="19"/>
      <c r="W153" s="19"/>
      <c r="X153" s="53">
        <f t="shared" si="137"/>
        <v>3.4252561129710589E-10</v>
      </c>
      <c r="Y153" s="53">
        <f t="shared" si="138"/>
        <v>-1.7126280564855295E-11</v>
      </c>
      <c r="Z153" s="53">
        <f t="shared" si="138"/>
        <v>-8.948179998948507E-13</v>
      </c>
      <c r="AA153" s="53">
        <f t="shared" si="139"/>
        <v>-7.5899943875787906E-8</v>
      </c>
      <c r="AB153" s="53">
        <f t="shared" si="140"/>
        <v>-7.5575439363055544E-8</v>
      </c>
      <c r="AC153" s="53">
        <f t="shared" si="141"/>
        <v>1.8184184371318392E-9</v>
      </c>
      <c r="AD153" s="53">
        <f t="shared" si="121"/>
        <v>4.7221056370176309E-11</v>
      </c>
      <c r="AE153" s="53">
        <f t="shared" si="142"/>
        <v>-7.3709799869553517E-8</v>
      </c>
      <c r="AF153" s="19"/>
      <c r="AG153" s="46"/>
      <c r="AH153" s="19"/>
      <c r="AI153" s="55">
        <f t="shared" si="143"/>
        <v>62</v>
      </c>
      <c r="AJ153" s="27">
        <f t="shared" si="144"/>
        <v>9569.7005239432983</v>
      </c>
      <c r="AK153" s="27">
        <f t="shared" si="144"/>
        <v>478.48502619716493</v>
      </c>
      <c r="AL153" s="28">
        <f t="shared" si="145"/>
        <v>25</v>
      </c>
      <c r="AM153" s="27">
        <f t="shared" si="146"/>
        <v>250000</v>
      </c>
      <c r="AN153" s="56">
        <f t="shared" si="110"/>
        <v>2.294</v>
      </c>
      <c r="AO153" s="52">
        <f t="shared" si="147"/>
        <v>573.5</v>
      </c>
      <c r="AP153" s="28"/>
      <c r="AQ153" s="9">
        <f t="shared" si="163"/>
        <v>807.32131978576854</v>
      </c>
      <c r="AR153" s="9">
        <f t="shared" si="148"/>
        <v>0</v>
      </c>
      <c r="AS153" s="30">
        <f t="shared" si="149"/>
        <v>4.9528258861762861E-11</v>
      </c>
      <c r="AT153" s="30">
        <f t="shared" si="150"/>
        <v>3.9985219310969583E-11</v>
      </c>
      <c r="AU153" s="30">
        <f t="shared" si="151"/>
        <v>0</v>
      </c>
      <c r="AV153" s="30">
        <f t="shared" si="152"/>
        <v>9.5430395507932778E-12</v>
      </c>
      <c r="AW153" s="28"/>
      <c r="AX153" s="52">
        <f t="shared" si="153"/>
        <v>3.6452798522257464E-8</v>
      </c>
      <c r="AY153" s="52">
        <f t="shared" si="154"/>
        <v>5.4729331823799452E-9</v>
      </c>
      <c r="AZ153" s="19"/>
      <c r="BA153" s="19"/>
      <c r="BB153" s="53">
        <f t="shared" si="155"/>
        <v>3.4252561129710589E-10</v>
      </c>
      <c r="BC153" s="53">
        <f t="shared" si="156"/>
        <v>-1.7126280564855295E-11</v>
      </c>
      <c r="BD153" s="53">
        <f t="shared" si="156"/>
        <v>-8.948179998948507E-13</v>
      </c>
      <c r="BE153" s="53">
        <f t="shared" si="157"/>
        <v>-9.9963048277423957E-6</v>
      </c>
      <c r="BF153" s="53">
        <f t="shared" si="158"/>
        <v>-9.9959803232296641E-6</v>
      </c>
      <c r="BG153" s="53">
        <f t="shared" si="159"/>
        <v>1.8184184371318392E-9</v>
      </c>
      <c r="BH153" s="53">
        <f t="shared" si="126"/>
        <v>3.0193478486105165E-9</v>
      </c>
      <c r="BI153" s="53">
        <f t="shared" si="160"/>
        <v>-9.9911425569439222E-6</v>
      </c>
    </row>
    <row r="154" spans="1:61" x14ac:dyDescent="0.2">
      <c r="A154" s="34"/>
      <c r="B154" s="89"/>
      <c r="C154" s="91"/>
      <c r="D154" s="19"/>
      <c r="E154" s="55">
        <f t="shared" si="131"/>
        <v>63</v>
      </c>
      <c r="F154" s="27">
        <f t="shared" si="127"/>
        <v>9569.7005239432983</v>
      </c>
      <c r="G154" s="27">
        <f t="shared" si="128"/>
        <v>478.48502619716493</v>
      </c>
      <c r="H154" s="28">
        <f t="shared" si="129"/>
        <v>25</v>
      </c>
      <c r="I154" s="27">
        <f t="shared" si="102"/>
        <v>250000</v>
      </c>
      <c r="J154" s="56">
        <f t="shared" si="161"/>
        <v>1.5960000000000001</v>
      </c>
      <c r="K154" s="52">
        <f t="shared" si="132"/>
        <v>399</v>
      </c>
      <c r="L154" s="28"/>
      <c r="M154" s="96">
        <f t="shared" si="162"/>
        <v>915.9186542798476</v>
      </c>
      <c r="N154" s="9">
        <v>0</v>
      </c>
      <c r="O154" s="30">
        <f t="shared" si="119"/>
        <v>3.5792719995794028E-14</v>
      </c>
      <c r="P154" s="30">
        <f t="shared" si="133"/>
        <v>3.2783219931563055E-14</v>
      </c>
      <c r="Q154" s="30">
        <f t="shared" si="134"/>
        <v>0</v>
      </c>
      <c r="R154" s="30">
        <f t="shared" si="135"/>
        <v>3.0095000642309731E-15</v>
      </c>
      <c r="S154" s="28"/>
      <c r="T154" s="52">
        <f t="shared" si="136"/>
        <v>2.0527124917587876E-11</v>
      </c>
      <c r="U154" s="52">
        <f t="shared" si="130"/>
        <v>1.2007905256281583E-12</v>
      </c>
      <c r="V154" s="19"/>
      <c r="W154" s="19"/>
      <c r="X154" s="53">
        <f t="shared" si="137"/>
        <v>2.8800014341478534E-11</v>
      </c>
      <c r="Y154" s="53">
        <f t="shared" si="138"/>
        <v>-1.4400007170739266E-12</v>
      </c>
      <c r="Z154" s="53">
        <f t="shared" si="138"/>
        <v>-7.5237501605774321E-14</v>
      </c>
      <c r="AA154" s="53">
        <f t="shared" si="139"/>
        <v>-8.1958049828907634E-9</v>
      </c>
      <c r="AB154" s="53">
        <f t="shared" si="140"/>
        <v>-8.1685202067679648E-9</v>
      </c>
      <c r="AC154" s="53">
        <f t="shared" si="141"/>
        <v>1.803603008903235E-10</v>
      </c>
      <c r="AD154" s="53">
        <f t="shared" si="121"/>
        <v>3.9313489288090589E-12</v>
      </c>
      <c r="AE154" s="53">
        <f t="shared" si="142"/>
        <v>-7.9842285569488314E-9</v>
      </c>
      <c r="AF154" s="19"/>
      <c r="AG154" s="46"/>
      <c r="AH154" s="19"/>
      <c r="AI154" s="55">
        <f t="shared" si="143"/>
        <v>63</v>
      </c>
      <c r="AJ154" s="27">
        <f t="shared" si="144"/>
        <v>9569.7005239432983</v>
      </c>
      <c r="AK154" s="27">
        <f t="shared" si="144"/>
        <v>478.48502619716493</v>
      </c>
      <c r="AL154" s="28">
        <f t="shared" si="145"/>
        <v>25</v>
      </c>
      <c r="AM154" s="27">
        <f t="shared" si="146"/>
        <v>250000</v>
      </c>
      <c r="AN154" s="56">
        <f t="shared" si="110"/>
        <v>1.5960000000000001</v>
      </c>
      <c r="AO154" s="52">
        <f t="shared" si="147"/>
        <v>399</v>
      </c>
      <c r="AP154" s="28"/>
      <c r="AQ154" s="9">
        <f t="shared" si="163"/>
        <v>826.61658548756247</v>
      </c>
      <c r="AR154" s="9">
        <f t="shared" si="148"/>
        <v>0</v>
      </c>
      <c r="AS154" s="30">
        <f t="shared" si="149"/>
        <v>9.5430395507932778E-12</v>
      </c>
      <c r="AT154" s="30">
        <f t="shared" si="150"/>
        <v>7.8884347686495019E-12</v>
      </c>
      <c r="AU154" s="30">
        <f t="shared" si="151"/>
        <v>0</v>
      </c>
      <c r="AV154" s="30">
        <f t="shared" si="152"/>
        <v>1.6546047821437759E-12</v>
      </c>
      <c r="AW154" s="28"/>
      <c r="AX154" s="52">
        <f t="shared" si="153"/>
        <v>5.4729331823799452E-9</v>
      </c>
      <c r="AY154" s="52">
        <f t="shared" si="154"/>
        <v>6.6018730807536659E-10</v>
      </c>
      <c r="AZ154" s="19"/>
      <c r="BA154" s="19"/>
      <c r="BB154" s="53">
        <f t="shared" si="155"/>
        <v>2.8800014341478534E-11</v>
      </c>
      <c r="BC154" s="53">
        <f t="shared" si="156"/>
        <v>-1.4400007170739266E-12</v>
      </c>
      <c r="BD154" s="53">
        <f t="shared" si="156"/>
        <v>-7.5237501605774321E-14</v>
      </c>
      <c r="BE154" s="53">
        <f t="shared" si="157"/>
        <v>-1.9721086921623753E-6</v>
      </c>
      <c r="BF154" s="53">
        <f t="shared" si="158"/>
        <v>-1.9720814073862527E-6</v>
      </c>
      <c r="BG154" s="53">
        <f t="shared" si="159"/>
        <v>1.803603008903235E-10</v>
      </c>
      <c r="BH154" s="53">
        <f t="shared" si="126"/>
        <v>4.5155280567214586E-10</v>
      </c>
      <c r="BI154" s="53">
        <f t="shared" si="160"/>
        <v>-1.9714494942796903E-6</v>
      </c>
    </row>
    <row r="155" spans="1:61" x14ac:dyDescent="0.2">
      <c r="A155" s="34"/>
      <c r="B155" s="89"/>
      <c r="C155" s="91"/>
      <c r="D155" s="19"/>
      <c r="E155" s="55">
        <f t="shared" si="131"/>
        <v>64</v>
      </c>
      <c r="F155" s="27">
        <f t="shared" si="127"/>
        <v>9569.7005239432983</v>
      </c>
      <c r="G155" s="27">
        <f t="shared" si="128"/>
        <v>478.48502619716493</v>
      </c>
      <c r="H155" s="28">
        <f t="shared" si="129"/>
        <v>25</v>
      </c>
      <c r="I155" s="27">
        <f t="shared" si="102"/>
        <v>250000</v>
      </c>
      <c r="J155" s="56">
        <f t="shared" ref="J155:J156" si="164">J80</f>
        <v>0.84099999999999997</v>
      </c>
      <c r="K155" s="52">
        <f t="shared" si="132"/>
        <v>210.25</v>
      </c>
      <c r="L155" s="28"/>
      <c r="M155" s="96">
        <f t="shared" si="162"/>
        <v>944.1854090941805</v>
      </c>
      <c r="N155" s="9">
        <v>0</v>
      </c>
      <c r="O155" s="30">
        <f t="shared" si="119"/>
        <v>3.0095000642309731E-15</v>
      </c>
      <c r="P155" s="30">
        <f t="shared" si="133"/>
        <v>2.8415260493148835E-15</v>
      </c>
      <c r="Q155" s="30">
        <f t="shared" si="134"/>
        <v>0</v>
      </c>
      <c r="R155" s="30">
        <f t="shared" si="135"/>
        <v>1.6797401491608957E-16</v>
      </c>
      <c r="S155" s="28"/>
      <c r="T155" s="52">
        <f t="shared" si="136"/>
        <v>1.2007905256281583E-12</v>
      </c>
      <c r="U155" s="52">
        <f t="shared" si="130"/>
        <v>3.531653663610783E-14</v>
      </c>
      <c r="V155" s="19"/>
      <c r="W155" s="19"/>
      <c r="X155" s="53">
        <f t="shared" si="137"/>
        <v>1.6074610185513618E-12</v>
      </c>
      <c r="Y155" s="53">
        <f t="shared" si="138"/>
        <v>-8.0373050927568094E-14</v>
      </c>
      <c r="Z155" s="53">
        <f t="shared" si="138"/>
        <v>-4.1993503729022388E-15</v>
      </c>
      <c r="AA155" s="53">
        <f t="shared" si="139"/>
        <v>-7.1038151232872093E-10</v>
      </c>
      <c r="AB155" s="53">
        <f t="shared" si="140"/>
        <v>-7.0885862371147E-10</v>
      </c>
      <c r="AC155" s="53">
        <f t="shared" si="141"/>
        <v>1.3648547889817258E-11</v>
      </c>
      <c r="AD155" s="53">
        <f t="shared" si="121"/>
        <v>2.2394827753099484E-13</v>
      </c>
      <c r="AE155" s="53">
        <f t="shared" si="142"/>
        <v>-6.9498612754412167E-10</v>
      </c>
      <c r="AF155" s="19"/>
      <c r="AG155" s="46"/>
      <c r="AH155" s="19"/>
      <c r="AI155" s="55">
        <f t="shared" si="143"/>
        <v>64</v>
      </c>
      <c r="AJ155" s="27">
        <f t="shared" si="144"/>
        <v>9569.7005239432983</v>
      </c>
      <c r="AK155" s="27">
        <f t="shared" si="144"/>
        <v>478.48502619716493</v>
      </c>
      <c r="AL155" s="28">
        <f t="shared" si="145"/>
        <v>25</v>
      </c>
      <c r="AM155" s="27">
        <f t="shared" si="146"/>
        <v>250000</v>
      </c>
      <c r="AN155" s="56">
        <f t="shared" si="110"/>
        <v>0.84099999999999997</v>
      </c>
      <c r="AO155" s="52">
        <f t="shared" si="147"/>
        <v>210.25</v>
      </c>
      <c r="AP155" s="28"/>
      <c r="AQ155" s="9">
        <f t="shared" si="163"/>
        <v>852.12733170749789</v>
      </c>
      <c r="AR155" s="9">
        <f t="shared" si="148"/>
        <v>0</v>
      </c>
      <c r="AS155" s="30">
        <f t="shared" si="149"/>
        <v>1.6546047821437759E-12</v>
      </c>
      <c r="AT155" s="30">
        <f t="shared" si="150"/>
        <v>1.4099339580386417E-12</v>
      </c>
      <c r="AU155" s="30">
        <f t="shared" si="151"/>
        <v>0</v>
      </c>
      <c r="AV155" s="30">
        <f t="shared" si="152"/>
        <v>2.4467082410513424E-13</v>
      </c>
      <c r="AW155" s="28"/>
      <c r="AX155" s="52">
        <f t="shared" si="153"/>
        <v>6.6018730807536659E-10</v>
      </c>
      <c r="AY155" s="52">
        <f t="shared" si="154"/>
        <v>5.1442040768104472E-11</v>
      </c>
      <c r="AZ155" s="19"/>
      <c r="BA155" s="19"/>
      <c r="BB155" s="53">
        <f t="shared" si="155"/>
        <v>1.6074610185513618E-12</v>
      </c>
      <c r="BC155" s="53">
        <f t="shared" si="156"/>
        <v>-8.0373050927568094E-14</v>
      </c>
      <c r="BD155" s="53">
        <f t="shared" si="156"/>
        <v>-4.1993503729022388E-15</v>
      </c>
      <c r="BE155" s="53">
        <f t="shared" si="157"/>
        <v>-3.5248348950966041E-7</v>
      </c>
      <c r="BF155" s="53">
        <f t="shared" si="158"/>
        <v>-3.5248196662104316E-7</v>
      </c>
      <c r="BG155" s="53">
        <f t="shared" si="159"/>
        <v>1.3648547889817258E-11</v>
      </c>
      <c r="BH155" s="53">
        <f t="shared" si="126"/>
        <v>5.4324193536432253E-11</v>
      </c>
      <c r="BI155" s="53">
        <f t="shared" si="160"/>
        <v>-3.5241399387961692E-7</v>
      </c>
    </row>
    <row r="156" spans="1:61" x14ac:dyDescent="0.2">
      <c r="A156" s="34"/>
      <c r="B156" s="89"/>
      <c r="C156" s="91"/>
      <c r="D156" s="19"/>
      <c r="E156" s="55">
        <f t="shared" si="131"/>
        <v>65</v>
      </c>
      <c r="F156" s="27">
        <f t="shared" si="127"/>
        <v>9569.7005239432983</v>
      </c>
      <c r="G156" s="27">
        <f t="shared" si="128"/>
        <v>478.48502619716493</v>
      </c>
      <c r="H156" s="28">
        <f t="shared" si="129"/>
        <v>25</v>
      </c>
      <c r="I156" s="27">
        <f t="shared" ref="I156" si="165">$B$92</f>
        <v>250000</v>
      </c>
      <c r="J156" s="56">
        <f t="shared" si="164"/>
        <v>0</v>
      </c>
      <c r="K156" s="52">
        <f t="shared" si="132"/>
        <v>0</v>
      </c>
      <c r="L156" s="28"/>
      <c r="M156" s="96">
        <f t="shared" ref="M156" si="166">M81</f>
        <v>1000</v>
      </c>
      <c r="N156" s="9">
        <v>0</v>
      </c>
      <c r="O156" s="30">
        <f t="shared" si="119"/>
        <v>1.6797401491608957E-16</v>
      </c>
      <c r="P156" s="30">
        <f t="shared" si="133"/>
        <v>1.6797401491608957E-16</v>
      </c>
      <c r="Q156" s="30">
        <f t="shared" si="134"/>
        <v>0</v>
      </c>
      <c r="R156" s="30">
        <f t="shared" si="135"/>
        <v>0</v>
      </c>
      <c r="S156" s="28"/>
      <c r="T156" s="52">
        <f t="shared" si="136"/>
        <v>3.531653663610783E-14</v>
      </c>
      <c r="U156" s="52">
        <f t="shared" si="130"/>
        <v>0</v>
      </c>
      <c r="V156" s="19"/>
      <c r="W156" s="19"/>
      <c r="X156" s="53">
        <f t="shared" si="137"/>
        <v>0</v>
      </c>
      <c r="Y156" s="53">
        <f t="shared" si="138"/>
        <v>0</v>
      </c>
      <c r="Z156" s="53">
        <f t="shared" si="138"/>
        <v>0</v>
      </c>
      <c r="AA156" s="53">
        <f t="shared" si="139"/>
        <v>-4.1993503729022393E-11</v>
      </c>
      <c r="AB156" s="53">
        <f t="shared" si="140"/>
        <v>-4.1993503729022393E-11</v>
      </c>
      <c r="AC156" s="53">
        <f t="shared" si="141"/>
        <v>6.3274738850456209E-13</v>
      </c>
      <c r="AD156" s="53">
        <f t="shared" si="121"/>
        <v>2.8993511139083296E-15</v>
      </c>
      <c r="AE156" s="53">
        <f t="shared" si="142"/>
        <v>-4.1357856989403923E-11</v>
      </c>
      <c r="AF156" s="19"/>
      <c r="AG156" s="46"/>
      <c r="AH156" s="19"/>
      <c r="AI156" s="55">
        <f t="shared" si="143"/>
        <v>65</v>
      </c>
      <c r="AJ156" s="27">
        <f t="shared" si="144"/>
        <v>9569.7005239432983</v>
      </c>
      <c r="AK156" s="27">
        <f t="shared" si="144"/>
        <v>478.48502619716493</v>
      </c>
      <c r="AL156" s="28">
        <f t="shared" si="145"/>
        <v>25</v>
      </c>
      <c r="AM156" s="27">
        <f t="shared" si="146"/>
        <v>250000</v>
      </c>
      <c r="AN156" s="56">
        <f t="shared" si="146"/>
        <v>0</v>
      </c>
      <c r="AO156" s="52">
        <f t="shared" si="147"/>
        <v>0</v>
      </c>
      <c r="AP156" s="28"/>
      <c r="AQ156" s="9">
        <f t="shared" ref="AQ156" si="167">AQ81</f>
        <v>902.5</v>
      </c>
      <c r="AR156" s="9">
        <f t="shared" si="148"/>
        <v>0</v>
      </c>
      <c r="AS156" s="30">
        <f t="shared" si="149"/>
        <v>2.4467082410513424E-13</v>
      </c>
      <c r="AT156" s="30">
        <f t="shared" si="150"/>
        <v>2.2081541875488366E-13</v>
      </c>
      <c r="AU156" s="30">
        <f t="shared" si="151"/>
        <v>0</v>
      </c>
      <c r="AV156" s="30">
        <f t="shared" si="152"/>
        <v>2.3855405350250581E-14</v>
      </c>
      <c r="AW156" s="28"/>
      <c r="AX156" s="52">
        <f t="shared" si="153"/>
        <v>5.1442040768104472E-11</v>
      </c>
      <c r="AY156" s="52">
        <f t="shared" si="154"/>
        <v>0</v>
      </c>
      <c r="AZ156" s="19"/>
      <c r="BA156" s="19"/>
      <c r="BB156" s="53">
        <f t="shared" si="155"/>
        <v>0</v>
      </c>
      <c r="BC156" s="53">
        <f t="shared" si="156"/>
        <v>0</v>
      </c>
      <c r="BD156" s="53">
        <f t="shared" si="156"/>
        <v>0</v>
      </c>
      <c r="BE156" s="53">
        <f t="shared" si="157"/>
        <v>-5.5203854688720917E-8</v>
      </c>
      <c r="BF156" s="53">
        <f t="shared" si="158"/>
        <v>-5.5203854688720917E-8</v>
      </c>
      <c r="BG156" s="53">
        <f t="shared" si="159"/>
        <v>6.3274738850456209E-13</v>
      </c>
      <c r="BH156" s="53">
        <f t="shared" si="126"/>
        <v>4.2231926572955931E-12</v>
      </c>
      <c r="BI156" s="53">
        <f t="shared" si="160"/>
        <v>-5.519899874867512E-8</v>
      </c>
    </row>
    <row r="157" spans="1:61" x14ac:dyDescent="0.2">
      <c r="A157" s="34"/>
      <c r="B157" s="89"/>
      <c r="C157" s="91"/>
      <c r="D157" s="19"/>
      <c r="E157" s="55"/>
      <c r="F157" s="27"/>
      <c r="G157" s="27"/>
      <c r="H157" s="28"/>
      <c r="I157" s="27"/>
      <c r="J157" s="51"/>
      <c r="K157" s="52"/>
      <c r="L157" s="28"/>
      <c r="M157" s="9"/>
      <c r="N157" s="9"/>
      <c r="O157" s="30"/>
      <c r="P157" s="30"/>
      <c r="Q157" s="30"/>
      <c r="R157" s="30"/>
      <c r="S157" s="28"/>
      <c r="T157" s="52"/>
      <c r="U157" s="52"/>
      <c r="V157" s="19"/>
      <c r="W157" s="19"/>
      <c r="X157" s="53"/>
      <c r="Y157" s="53"/>
      <c r="Z157" s="53"/>
      <c r="AA157" s="53"/>
      <c r="AB157" s="53"/>
      <c r="AC157" s="53"/>
      <c r="AD157" s="53"/>
      <c r="AE157" s="53"/>
      <c r="AF157" s="19"/>
      <c r="AG157" s="46"/>
      <c r="AH157" s="19"/>
      <c r="AI157" s="55"/>
      <c r="AJ157" s="27"/>
      <c r="AK157" s="27"/>
      <c r="AL157" s="28"/>
      <c r="AM157" s="27"/>
      <c r="AN157" s="51"/>
      <c r="AO157" s="52"/>
      <c r="AP157" s="28"/>
      <c r="AQ157" s="9"/>
      <c r="AR157" s="9"/>
      <c r="AS157" s="30"/>
      <c r="AT157" s="30"/>
      <c r="AU157" s="30"/>
      <c r="AV157" s="30"/>
      <c r="AW157" s="28"/>
      <c r="AX157" s="52"/>
      <c r="AY157" s="52"/>
      <c r="AZ157" s="19"/>
      <c r="BA157" s="19"/>
      <c r="BB157" s="53"/>
      <c r="BC157" s="53"/>
      <c r="BD157" s="53"/>
      <c r="BE157" s="53"/>
      <c r="BF157" s="53"/>
      <c r="BG157" s="53"/>
      <c r="BH157" s="53"/>
      <c r="BI157" s="53"/>
    </row>
    <row r="158" spans="1:61" x14ac:dyDescent="0.2">
      <c r="A158" s="19"/>
      <c r="B158" s="55"/>
      <c r="C158" s="14"/>
      <c r="D158" s="19"/>
      <c r="E158" s="55"/>
      <c r="F158" s="28"/>
      <c r="G158" s="28"/>
      <c r="H158" s="28"/>
      <c r="I158" s="28"/>
      <c r="J158" s="28"/>
      <c r="K158" s="28"/>
      <c r="L158" s="28"/>
      <c r="M158" s="15"/>
      <c r="N158" s="28"/>
      <c r="O158" s="30"/>
      <c r="P158" s="28"/>
      <c r="Q158" s="28"/>
      <c r="R158" s="28"/>
      <c r="S158" s="28"/>
      <c r="T158" s="53"/>
      <c r="U158" s="53"/>
      <c r="V158" s="53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46"/>
      <c r="AH158" s="19"/>
      <c r="AI158" s="55"/>
      <c r="AJ158" s="28"/>
      <c r="AK158" s="28"/>
      <c r="AL158" s="28"/>
      <c r="AM158" s="28"/>
      <c r="AN158" s="28"/>
      <c r="AO158" s="28"/>
      <c r="AP158" s="28"/>
      <c r="AQ158" s="15"/>
      <c r="AR158" s="28"/>
      <c r="AS158" s="30"/>
      <c r="AT158" s="28"/>
      <c r="AU158" s="28"/>
      <c r="AV158" s="28"/>
      <c r="AW158" s="28"/>
      <c r="AX158" s="53"/>
      <c r="AY158" s="53"/>
      <c r="AZ158" s="53"/>
      <c r="BA158" s="19"/>
      <c r="BB158" s="19"/>
      <c r="BC158" s="19"/>
      <c r="BD158" s="19"/>
      <c r="BE158" s="19"/>
      <c r="BF158" s="19"/>
      <c r="BG158" s="19"/>
      <c r="BH158" s="19"/>
      <c r="BI158" s="19"/>
    </row>
    <row r="159" spans="1:61" x14ac:dyDescent="0.2">
      <c r="A159" s="19"/>
      <c r="B159" s="41"/>
      <c r="C159" s="14"/>
      <c r="D159" s="19"/>
      <c r="E159" s="55"/>
      <c r="F159" s="28"/>
      <c r="G159" s="28"/>
      <c r="H159" s="28"/>
      <c r="I159" s="28"/>
      <c r="J159" s="28"/>
      <c r="K159" s="28"/>
      <c r="L159" s="28"/>
      <c r="M159" s="15"/>
      <c r="N159" s="28"/>
      <c r="O159" s="28"/>
      <c r="P159" s="28"/>
      <c r="Q159" s="28"/>
      <c r="R159" s="28"/>
      <c r="S159" s="28"/>
      <c r="T159" s="53"/>
      <c r="U159" s="53"/>
      <c r="V159" s="53"/>
      <c r="W159" s="22" t="s">
        <v>83</v>
      </c>
      <c r="X159" s="42">
        <f>SUM(X91:X156)</f>
        <v>204192.54047029733</v>
      </c>
      <c r="Y159" s="42">
        <f>SUM(Y91:Y111)</f>
        <v>-15269.977167219819</v>
      </c>
      <c r="Z159" s="42">
        <f>SUM(Z91:Z111)</f>
        <v>-597.82941634455995</v>
      </c>
      <c r="AA159" s="42">
        <f>SUM(AA91:AA111)</f>
        <v>-97626.442804733757</v>
      </c>
      <c r="AB159" s="42">
        <f>SUM(AB91:AB111)</f>
        <v>48359.786096948847</v>
      </c>
      <c r="AC159" s="42">
        <f>SUM(AC91:AC156)</f>
        <v>1.5722922787896939E-13</v>
      </c>
      <c r="AD159" s="42">
        <f>SUM(AD91:AD111)</f>
        <v>12575.512356122974</v>
      </c>
      <c r="AE159" s="42">
        <f>SUM(AE91:AE111)</f>
        <v>60256.826907891125</v>
      </c>
      <c r="AF159" s="19"/>
      <c r="AG159" s="46"/>
      <c r="AH159" s="19"/>
      <c r="AI159" s="55"/>
      <c r="AJ159" s="28"/>
      <c r="AK159" s="28"/>
      <c r="AL159" s="28"/>
      <c r="AM159" s="28"/>
      <c r="AN159" s="28"/>
      <c r="AO159" s="28"/>
      <c r="AP159" s="28"/>
      <c r="AQ159" s="15"/>
      <c r="AR159" s="28"/>
      <c r="AS159" s="28"/>
      <c r="AT159" s="28"/>
      <c r="AU159" s="28"/>
      <c r="AV159" s="28"/>
      <c r="AW159" s="28"/>
      <c r="AX159" s="53"/>
      <c r="AY159" s="53"/>
      <c r="AZ159" s="53"/>
      <c r="BA159" s="22" t="s">
        <v>83</v>
      </c>
      <c r="BB159" s="42">
        <f t="shared" ref="BB159:BI159" si="168">SUM(BB91:BB156)</f>
        <v>204192.54047029733</v>
      </c>
      <c r="BC159" s="42">
        <f t="shared" si="168"/>
        <v>-17386.902416472338</v>
      </c>
      <c r="BD159" s="42">
        <f t="shared" si="168"/>
        <v>-776.43503268312736</v>
      </c>
      <c r="BE159" s="42">
        <f t="shared" si="168"/>
        <v>-249999.999999994</v>
      </c>
      <c r="BF159" s="42">
        <f t="shared" si="168"/>
        <v>-63970.79697885218</v>
      </c>
      <c r="BG159" s="42">
        <f t="shared" si="168"/>
        <v>1.5722922787896939E-13</v>
      </c>
      <c r="BH159" s="42">
        <f t="shared" si="168"/>
        <v>16518.133742862952</v>
      </c>
      <c r="BI159" s="42">
        <f t="shared" si="168"/>
        <v>-47452.663235989239</v>
      </c>
    </row>
    <row r="160" spans="1:61" x14ac:dyDescent="0.2">
      <c r="A160" s="19"/>
      <c r="B160" s="55"/>
      <c r="C160" s="14"/>
      <c r="D160" s="19"/>
      <c r="E160" s="55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53"/>
      <c r="W160" s="34"/>
      <c r="X160" s="19"/>
      <c r="Y160" s="19"/>
      <c r="Z160" s="19"/>
      <c r="AA160" s="19"/>
      <c r="AB160" s="19"/>
      <c r="AC160" s="19"/>
      <c r="AD160" s="19"/>
      <c r="AE160" s="19"/>
      <c r="AF160" s="19"/>
      <c r="AG160" s="46"/>
      <c r="AH160" s="19"/>
      <c r="AI160" s="55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53"/>
      <c r="BA160" s="34"/>
      <c r="BB160" s="19"/>
      <c r="BC160" s="19"/>
      <c r="BD160" s="19"/>
      <c r="BE160" s="19"/>
      <c r="BF160" s="19"/>
      <c r="BG160" s="19"/>
      <c r="BH160" s="19"/>
      <c r="BI160" s="19"/>
    </row>
    <row r="161" spans="1:61" x14ac:dyDescent="0.2">
      <c r="A161" s="19"/>
      <c r="B161" s="19"/>
      <c r="C161" s="14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53"/>
      <c r="W161" s="22" t="str">
        <f>"Present Value at "&amp;TEXT(B93,"0.00%")&amp;" :"</f>
        <v>Present Value at 8.21% :</v>
      </c>
      <c r="X161" s="42">
        <f t="shared" ref="X161:AE161" si="169">X91+NPV($B$18,X92:X156)</f>
        <v>89134.213868281397</v>
      </c>
      <c r="Y161" s="42">
        <f t="shared" si="169"/>
        <v>-11633.986086371544</v>
      </c>
      <c r="Z161" s="42">
        <f t="shared" si="169"/>
        <v>-407.85528540122129</v>
      </c>
      <c r="AA161" s="42">
        <f t="shared" si="169"/>
        <v>-55952.04830979606</v>
      </c>
      <c r="AB161" s="42">
        <f t="shared" si="169"/>
        <v>21140.324186712573</v>
      </c>
      <c r="AC161" s="42">
        <f t="shared" si="169"/>
        <v>-363.11966440290985</v>
      </c>
      <c r="AD161" s="42">
        <f t="shared" si="169"/>
        <v>6554.2401439127898</v>
      </c>
      <c r="AE161" s="42">
        <f t="shared" si="169"/>
        <v>27331.444666222455</v>
      </c>
      <c r="AF161" s="19"/>
      <c r="AG161" s="46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53"/>
      <c r="BA161" s="22" t="str">
        <f>"Present Value at "&amp;TEXT(B93,"0.00%")&amp;" :"</f>
        <v>Present Value at 8.21% :</v>
      </c>
      <c r="BB161" s="42">
        <f t="shared" ref="BB161:BI161" si="170">BB91+NPV($B$18,BB92:BB156)</f>
        <v>89134.213868281397</v>
      </c>
      <c r="BC161" s="42">
        <f t="shared" si="170"/>
        <v>-11633.986086371544</v>
      </c>
      <c r="BD161" s="42">
        <f t="shared" si="170"/>
        <v>-475.85528540122129</v>
      </c>
      <c r="BE161" s="42">
        <f t="shared" si="170"/>
        <v>-53005.961142897468</v>
      </c>
      <c r="BF161" s="42">
        <f t="shared" si="170"/>
        <v>24018.411353611169</v>
      </c>
      <c r="BG161" s="42">
        <f t="shared" si="170"/>
        <v>-363.11966440290985</v>
      </c>
      <c r="BH161" s="42">
        <f t="shared" si="170"/>
        <v>6565.7586942687867</v>
      </c>
      <c r="BI161" s="42">
        <f t="shared" si="170"/>
        <v>30221.050383477039</v>
      </c>
    </row>
    <row r="162" spans="1:61" x14ac:dyDescent="0.2">
      <c r="A162" s="19"/>
      <c r="B162" s="55"/>
      <c r="C162" s="14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53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46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53"/>
      <c r="BA162" s="19"/>
      <c r="BB162" s="19"/>
      <c r="BC162" s="19"/>
      <c r="BD162" s="19"/>
      <c r="BE162" s="19"/>
      <c r="BF162" s="19"/>
      <c r="BG162" s="19"/>
      <c r="BH162" s="19"/>
      <c r="BI162" s="19"/>
    </row>
    <row r="163" spans="1:61" x14ac:dyDescent="0.2">
      <c r="A163" s="19"/>
      <c r="B163" s="55"/>
      <c r="C163" s="14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53"/>
      <c r="W163" s="22" t="str">
        <f>"Present Value at "&amp;TEXT(B94,"0.00%")&amp;" :"</f>
        <v>Present Value at 3.21% :</v>
      </c>
      <c r="X163" s="42">
        <f t="shared" ref="X163:AE163" si="171">X91+NPV($B$19,X92:X156)</f>
        <v>140068.85383884719</v>
      </c>
      <c r="Y163" s="42">
        <f t="shared" si="171"/>
        <v>-14180.718084899834</v>
      </c>
      <c r="Z163" s="42">
        <f t="shared" si="171"/>
        <v>-540.91754749377026</v>
      </c>
      <c r="AA163" s="42">
        <f t="shared" si="171"/>
        <v>-128735.19245830043</v>
      </c>
      <c r="AB163" s="42">
        <f t="shared" si="171"/>
        <v>-3387.9742518468547</v>
      </c>
      <c r="AC163" s="42">
        <f t="shared" si="171"/>
        <v>-295.19741870871565</v>
      </c>
      <c r="AD163" s="42">
        <f t="shared" si="171"/>
        <v>10889.971485631762</v>
      </c>
      <c r="AE163" s="42">
        <f t="shared" si="171"/>
        <v>7206.7998150762205</v>
      </c>
      <c r="AF163" s="19"/>
      <c r="AG163" s="46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53"/>
      <c r="BA163" s="22" t="str">
        <f>"Present Value at "&amp;TEXT(B94,"0.00%")&amp;" :"</f>
        <v>Present Value at 3.21% :</v>
      </c>
      <c r="BB163" s="42">
        <f t="shared" ref="BB163:BI163" si="172">BB91+NPV($B$19,BB92:BB156)</f>
        <v>140068.85383884719</v>
      </c>
      <c r="BC163" s="42">
        <f t="shared" si="172"/>
        <v>-14180.718084899834</v>
      </c>
      <c r="BD163" s="42">
        <f t="shared" si="172"/>
        <v>-608.91754749377026</v>
      </c>
      <c r="BE163" s="42">
        <f t="shared" si="172"/>
        <v>-125603.48929628872</v>
      </c>
      <c r="BF163" s="42">
        <f t="shared" si="172"/>
        <v>-324.27108983516882</v>
      </c>
      <c r="BG163" s="42">
        <f t="shared" si="172"/>
        <v>-295.19741870871565</v>
      </c>
      <c r="BH163" s="42">
        <f t="shared" si="172"/>
        <v>10927.124849137777</v>
      </c>
      <c r="BI163" s="42">
        <f t="shared" si="172"/>
        <v>10307.656340593872</v>
      </c>
    </row>
    <row r="164" spans="1:61" x14ac:dyDescent="0.2">
      <c r="A164" s="19"/>
      <c r="B164" s="55"/>
      <c r="C164" s="14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46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</row>
    <row r="165" spans="1:61" ht="17" thickBot="1" x14ac:dyDescent="0.25">
      <c r="A165" s="20"/>
      <c r="B165" s="62"/>
      <c r="C165" s="44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47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</row>
    <row r="166" spans="1:61" ht="17" thickBot="1" x14ac:dyDescent="0.25">
      <c r="A166" s="221" t="s">
        <v>67</v>
      </c>
      <c r="B166" s="221"/>
      <c r="C166" s="19"/>
      <c r="D166" s="19"/>
      <c r="E166" s="21">
        <v>0</v>
      </c>
      <c r="F166" s="27">
        <f>B170</f>
        <v>19099.229421758468</v>
      </c>
      <c r="G166" s="27">
        <f>F166*B175</f>
        <v>15279.383537406775</v>
      </c>
      <c r="H166" s="28">
        <f>B180</f>
        <v>200</v>
      </c>
      <c r="I166" s="27">
        <f>$B$167</f>
        <v>500000</v>
      </c>
      <c r="J166" s="56">
        <f t="shared" ref="J166:J197" si="173">J91</f>
        <v>0.50700000000000001</v>
      </c>
      <c r="K166" s="52">
        <f t="shared" ref="K166:K186" si="174">I166*J166/1000</f>
        <v>253.5</v>
      </c>
      <c r="L166" s="19"/>
      <c r="M166" s="9"/>
      <c r="N166" s="9"/>
      <c r="O166" s="30">
        <v>1</v>
      </c>
      <c r="P166" s="30"/>
      <c r="Q166" s="30"/>
      <c r="R166" s="30">
        <f t="shared" ref="R166:R186" si="175">O166-SUM(P166:Q166)</f>
        <v>1</v>
      </c>
      <c r="S166" s="30"/>
      <c r="T166" s="52"/>
      <c r="U166" s="52">
        <f t="shared" ref="U166:U185" si="176">K166*R166</f>
        <v>253.5</v>
      </c>
      <c r="V166" s="19"/>
      <c r="W166" s="30"/>
      <c r="X166" s="53">
        <f t="shared" ref="X166:X186" si="177">$R166*F166</f>
        <v>19099.229421758468</v>
      </c>
      <c r="Y166" s="53">
        <f t="shared" ref="Y166:Y186" si="178">-$R166*G166</f>
        <v>-15279.383537406775</v>
      </c>
      <c r="Z166" s="53">
        <f t="shared" ref="Z166:Z186" si="179">-$R166*H166</f>
        <v>-200</v>
      </c>
      <c r="AA166" s="53"/>
      <c r="AB166" s="53">
        <f t="shared" ref="AB166:AB186" si="180">SUM(X166:AA166)</f>
        <v>3619.8458843516928</v>
      </c>
      <c r="AC166" s="53">
        <f>T166-U166</f>
        <v>-253.5</v>
      </c>
      <c r="AD166" s="53"/>
      <c r="AE166" s="53">
        <f t="shared" ref="AE166:AE186" si="181">SUM(AB166:AD166)</f>
        <v>3366.3458843516928</v>
      </c>
      <c r="AF166" s="19"/>
      <c r="AG166" s="46"/>
      <c r="AH166" s="19"/>
      <c r="AI166" s="21">
        <v>0</v>
      </c>
      <c r="AJ166" s="27">
        <f>F166</f>
        <v>19099.229421758468</v>
      </c>
      <c r="AK166" s="27">
        <f>G166</f>
        <v>15279.383537406775</v>
      </c>
      <c r="AL166" s="28">
        <f>C180</f>
        <v>268</v>
      </c>
      <c r="AM166" s="27">
        <f>I166</f>
        <v>500000</v>
      </c>
      <c r="AN166" s="56">
        <f>J166</f>
        <v>0.50700000000000001</v>
      </c>
      <c r="AO166" s="52">
        <f t="shared" ref="AO166:AO186" si="182">AM166*AN166/1000</f>
        <v>253.5</v>
      </c>
      <c r="AP166" s="19"/>
      <c r="AQ166" s="9"/>
      <c r="AR166" s="9"/>
      <c r="AS166" s="30">
        <v>1</v>
      </c>
      <c r="AT166" s="30"/>
      <c r="AU166" s="30"/>
      <c r="AV166" s="30">
        <f t="shared" ref="AV166:AV186" si="183">AS166-SUM(AT166:AU166)</f>
        <v>1</v>
      </c>
      <c r="AW166" s="30"/>
      <c r="AX166" s="52"/>
      <c r="AY166" s="52">
        <f t="shared" ref="AY166:AY186" si="184">AO166*AV166</f>
        <v>253.5</v>
      </c>
      <c r="AZ166" s="19"/>
      <c r="BA166" s="30"/>
      <c r="BB166" s="53">
        <f t="shared" ref="BB166:BB186" si="185">$R166*AJ166</f>
        <v>19099.229421758468</v>
      </c>
      <c r="BC166" s="53">
        <f t="shared" ref="BC166:BC186" si="186">-$R166*AK166</f>
        <v>-15279.383537406775</v>
      </c>
      <c r="BD166" s="53">
        <f t="shared" ref="BD166:BD186" si="187">-$R166*AL166</f>
        <v>-268</v>
      </c>
      <c r="BE166" s="53"/>
      <c r="BF166" s="53">
        <f t="shared" ref="BF166:BF186" si="188">SUM(BB166:BE166)</f>
        <v>3551.8458843516928</v>
      </c>
      <c r="BG166" s="53">
        <f>AX166-AY166</f>
        <v>-253.5</v>
      </c>
      <c r="BH166" s="53"/>
      <c r="BI166" s="53">
        <f t="shared" ref="BI166:BI186" si="189">SUM(BF166:BH166)</f>
        <v>3298.3458843516928</v>
      </c>
    </row>
    <row r="167" spans="1:61" x14ac:dyDescent="0.2">
      <c r="A167" s="45" t="s">
        <v>68</v>
      </c>
      <c r="B167" s="54">
        <v>500000</v>
      </c>
      <c r="C167" s="19"/>
      <c r="D167" s="19"/>
      <c r="E167" s="55">
        <f t="shared" ref="E167:E186" si="190">E166+1</f>
        <v>1</v>
      </c>
      <c r="F167" s="27"/>
      <c r="G167" s="27"/>
      <c r="H167" s="28"/>
      <c r="I167" s="27">
        <f t="shared" ref="I167:I230" si="191">$B$167</f>
        <v>500000</v>
      </c>
      <c r="J167" s="56">
        <f t="shared" si="173"/>
        <v>0.64400000000000002</v>
      </c>
      <c r="K167" s="52">
        <f t="shared" si="174"/>
        <v>322</v>
      </c>
      <c r="L167" s="56"/>
      <c r="M167" s="96">
        <f t="shared" ref="M167:M198" si="192">M92</f>
        <v>8.0967593767471424</v>
      </c>
      <c r="N167" s="9">
        <v>0</v>
      </c>
      <c r="O167" s="30">
        <f>R166</f>
        <v>1</v>
      </c>
      <c r="P167" s="30">
        <f t="shared" ref="P167:P186" si="193">O167*M167/1000</f>
        <v>8.0967593767471424E-3</v>
      </c>
      <c r="Q167" s="30">
        <f t="shared" ref="Q167:Q186" si="194">MIN(N167*O167,O167-P167)</f>
        <v>0</v>
      </c>
      <c r="R167" s="30">
        <f t="shared" si="175"/>
        <v>0.99190324062325286</v>
      </c>
      <c r="S167" s="30"/>
      <c r="T167" s="52">
        <f t="shared" ref="T167:T186" si="195">U166</f>
        <v>253.5</v>
      </c>
      <c r="U167" s="52">
        <f t="shared" si="176"/>
        <v>319.39284348068742</v>
      </c>
      <c r="V167" s="19"/>
      <c r="W167" s="30"/>
      <c r="X167" s="53">
        <f t="shared" si="177"/>
        <v>0</v>
      </c>
      <c r="Y167" s="53">
        <f t="shared" si="178"/>
        <v>0</v>
      </c>
      <c r="Z167" s="53">
        <f t="shared" si="179"/>
        <v>0</v>
      </c>
      <c r="AA167" s="53">
        <f t="shared" ref="AA167:AA186" si="196">-P167*I167</f>
        <v>-4048.3796883735713</v>
      </c>
      <c r="AB167" s="53">
        <f t="shared" si="180"/>
        <v>-4048.3796883735713</v>
      </c>
      <c r="AC167" s="53">
        <f>-I167*$R166*(J167-J166)/1000</f>
        <v>-68.5</v>
      </c>
      <c r="AD167" s="53">
        <f>$B$18*SUM(T167,X167:Y167)</f>
        <v>20.811369895889172</v>
      </c>
      <c r="AE167" s="53">
        <f t="shared" si="181"/>
        <v>-4096.0683184776817</v>
      </c>
      <c r="AF167" s="19"/>
      <c r="AG167" s="57"/>
      <c r="AH167" s="19"/>
      <c r="AI167" s="55">
        <f t="shared" ref="AI167:AI186" si="197">AI166+1</f>
        <v>1</v>
      </c>
      <c r="AJ167" s="27"/>
      <c r="AK167" s="27"/>
      <c r="AL167" s="28"/>
      <c r="AM167" s="27">
        <f t="shared" ref="AM167:AM186" si="198">I167</f>
        <v>500000</v>
      </c>
      <c r="AN167" s="56">
        <f t="shared" ref="AN167:AN230" si="199">J167</f>
        <v>0.64400000000000002</v>
      </c>
      <c r="AO167" s="52">
        <f t="shared" si="182"/>
        <v>322</v>
      </c>
      <c r="AP167" s="56"/>
      <c r="AQ167" s="9">
        <f t="shared" ref="AQ167:AQ198" si="200">AQ17</f>
        <v>7.3073253375142961</v>
      </c>
      <c r="AR167" s="9">
        <f t="shared" ref="AR167:AR186" si="201">N167</f>
        <v>0</v>
      </c>
      <c r="AS167" s="30">
        <f t="shared" ref="AS167:AS186" si="202">AV166</f>
        <v>1</v>
      </c>
      <c r="AT167" s="30">
        <f t="shared" ref="AT167:AT186" si="203">AS167*AQ167/1000</f>
        <v>7.307325337514296E-3</v>
      </c>
      <c r="AU167" s="30">
        <f t="shared" ref="AU167:AU186" si="204">MIN(AR167*AS167,AS167-AT167)</f>
        <v>0</v>
      </c>
      <c r="AV167" s="30">
        <f t="shared" si="183"/>
        <v>0.99269267466248567</v>
      </c>
      <c r="AW167" s="30"/>
      <c r="AX167" s="52">
        <f t="shared" ref="AX167:AX186" si="205">AY166</f>
        <v>253.5</v>
      </c>
      <c r="AY167" s="52">
        <f t="shared" si="184"/>
        <v>319.64704124132038</v>
      </c>
      <c r="AZ167" s="19"/>
      <c r="BA167" s="30"/>
      <c r="BB167" s="53">
        <f t="shared" si="185"/>
        <v>0</v>
      </c>
      <c r="BC167" s="53">
        <f t="shared" si="186"/>
        <v>0</v>
      </c>
      <c r="BD167" s="53">
        <f t="shared" si="187"/>
        <v>0</v>
      </c>
      <c r="BE167" s="53">
        <f t="shared" ref="BE167:BE186" si="206">-AT167*AM167</f>
        <v>-3653.6626687571479</v>
      </c>
      <c r="BF167" s="53">
        <f t="shared" si="188"/>
        <v>-3653.6626687571479</v>
      </c>
      <c r="BG167" s="53">
        <f>-AM167*$R166*(AN167-AN166)/1000</f>
        <v>-68.5</v>
      </c>
      <c r="BH167" s="53">
        <f>$B$18*SUM(AX167,BB167:BC167)</f>
        <v>20.811369895889172</v>
      </c>
      <c r="BI167" s="53">
        <f t="shared" si="189"/>
        <v>-3701.3512988612588</v>
      </c>
    </row>
    <row r="168" spans="1:61" x14ac:dyDescent="0.2">
      <c r="A168" s="34" t="s">
        <v>69</v>
      </c>
      <c r="B168" s="121">
        <f>B93</f>
        <v>8.2096133711594368E-2</v>
      </c>
      <c r="C168" s="19"/>
      <c r="D168" s="19"/>
      <c r="E168" s="55">
        <f t="shared" si="190"/>
        <v>2</v>
      </c>
      <c r="F168" s="27">
        <f>$B$170</f>
        <v>19099.229421758468</v>
      </c>
      <c r="G168" s="27">
        <f>F168*$B$101</f>
        <v>954.96147108792343</v>
      </c>
      <c r="H168" s="28">
        <f t="shared" ref="H168:H175" si="207">$B$31</f>
        <v>25</v>
      </c>
      <c r="I168" s="27">
        <f t="shared" si="191"/>
        <v>500000</v>
      </c>
      <c r="J168" s="56">
        <f t="shared" si="173"/>
        <v>0.78600000000000003</v>
      </c>
      <c r="K168" s="52">
        <f t="shared" si="174"/>
        <v>393</v>
      </c>
      <c r="L168" s="56"/>
      <c r="M168" s="96">
        <f t="shared" si="192"/>
        <v>8.8814451469123252</v>
      </c>
      <c r="N168" s="9">
        <v>0</v>
      </c>
      <c r="O168" s="30">
        <f t="shared" ref="O168:O231" si="208">R167</f>
        <v>0.99190324062325286</v>
      </c>
      <c r="P168" s="30">
        <f t="shared" si="193"/>
        <v>8.8095342226399975E-3</v>
      </c>
      <c r="Q168" s="30">
        <f t="shared" si="194"/>
        <v>0</v>
      </c>
      <c r="R168" s="30">
        <f t="shared" si="175"/>
        <v>0.98309370640061289</v>
      </c>
      <c r="S168" s="30"/>
      <c r="T168" s="52">
        <f t="shared" si="195"/>
        <v>319.39284348068742</v>
      </c>
      <c r="U168" s="52">
        <f t="shared" si="176"/>
        <v>386.35582661544089</v>
      </c>
      <c r="V168" s="19"/>
      <c r="W168" s="30"/>
      <c r="X168" s="53">
        <f t="shared" si="177"/>
        <v>18776.332241632168</v>
      </c>
      <c r="Y168" s="53">
        <f t="shared" si="178"/>
        <v>-938.81661208160835</v>
      </c>
      <c r="Z168" s="53">
        <f t="shared" si="179"/>
        <v>-24.577342660015322</v>
      </c>
      <c r="AA168" s="53">
        <f t="shared" si="196"/>
        <v>-4404.7671113199985</v>
      </c>
      <c r="AB168" s="53">
        <f t="shared" si="180"/>
        <v>13408.171175570547</v>
      </c>
      <c r="AC168" s="53">
        <f t="shared" ref="AC168:AC186" si="209">-I168*($R167*J168-$R166*J167)/1000</f>
        <v>-67.817973564938413</v>
      </c>
      <c r="AD168" s="53">
        <f t="shared" ref="AD168:AD231" si="210">$B$18*SUM(T168,X168:Y168)</f>
        <v>1490.611985791154</v>
      </c>
      <c r="AE168" s="53">
        <f t="shared" si="181"/>
        <v>14830.965187796763</v>
      </c>
      <c r="AF168" s="19"/>
      <c r="AG168" s="57"/>
      <c r="AH168" s="19"/>
      <c r="AI168" s="55">
        <f t="shared" si="197"/>
        <v>2</v>
      </c>
      <c r="AJ168" s="27">
        <f t="shared" ref="AJ168:AJ186" si="211">F168</f>
        <v>19099.229421758468</v>
      </c>
      <c r="AK168" s="27">
        <f t="shared" ref="AK168:AK186" si="212">G168</f>
        <v>954.96147108792343</v>
      </c>
      <c r="AL168" s="28">
        <f t="shared" ref="AL168:AL186" si="213">$C$31</f>
        <v>25</v>
      </c>
      <c r="AM168" s="27">
        <f t="shared" si="198"/>
        <v>500000</v>
      </c>
      <c r="AN168" s="56">
        <f t="shared" si="199"/>
        <v>0.78600000000000003</v>
      </c>
      <c r="AO168" s="52">
        <f t="shared" si="182"/>
        <v>393</v>
      </c>
      <c r="AP168" s="56"/>
      <c r="AQ168" s="9">
        <f t="shared" si="200"/>
        <v>8.0155042450883727</v>
      </c>
      <c r="AR168" s="9">
        <f t="shared" si="201"/>
        <v>0</v>
      </c>
      <c r="AS168" s="30">
        <f t="shared" si="202"/>
        <v>0.99269267466248567</v>
      </c>
      <c r="AT168" s="30">
        <f t="shared" si="203"/>
        <v>7.9569323478252858E-3</v>
      </c>
      <c r="AU168" s="30">
        <f t="shared" si="204"/>
        <v>0</v>
      </c>
      <c r="AV168" s="30">
        <f t="shared" si="183"/>
        <v>0.98473574231466043</v>
      </c>
      <c r="AW168" s="30"/>
      <c r="AX168" s="52">
        <f t="shared" si="205"/>
        <v>319.64704124132038</v>
      </c>
      <c r="AY168" s="52">
        <f t="shared" si="184"/>
        <v>387.00114672966157</v>
      </c>
      <c r="AZ168" s="19"/>
      <c r="BA168" s="30"/>
      <c r="BB168" s="53">
        <f t="shared" si="185"/>
        <v>18776.332241632168</v>
      </c>
      <c r="BC168" s="53">
        <f t="shared" si="186"/>
        <v>-938.81661208160835</v>
      </c>
      <c r="BD168" s="53">
        <f t="shared" si="187"/>
        <v>-24.577342660015322</v>
      </c>
      <c r="BE168" s="53">
        <f t="shared" si="206"/>
        <v>-3978.4661739126427</v>
      </c>
      <c r="BF168" s="53">
        <f t="shared" si="188"/>
        <v>13834.472112977903</v>
      </c>
      <c r="BG168" s="53">
        <f t="shared" ref="BG168:BG186" si="214">-AM168*($R167*AN168-$R166*AN167)/1000</f>
        <v>-67.817973564938413</v>
      </c>
      <c r="BH168" s="53">
        <f t="shared" ref="BH168:BH231" si="215">$B$18*SUM(AX168,BB168:BC168)</f>
        <v>1490.6328544445</v>
      </c>
      <c r="BI168" s="53">
        <f t="shared" si="189"/>
        <v>15257.286993857464</v>
      </c>
    </row>
    <row r="169" spans="1:61" x14ac:dyDescent="0.2">
      <c r="A169" s="34" t="s">
        <v>70</v>
      </c>
      <c r="B169" s="58">
        <f>B94</f>
        <v>3.2096133711594366E-2</v>
      </c>
      <c r="C169" s="19"/>
      <c r="D169" s="19"/>
      <c r="E169" s="55">
        <f t="shared" si="190"/>
        <v>3</v>
      </c>
      <c r="F169" s="27">
        <f t="shared" ref="F169:F231" si="216">$B$170</f>
        <v>19099.229421758468</v>
      </c>
      <c r="G169" s="27">
        <f t="shared" ref="G169:G231" si="217">F169*$B$101</f>
        <v>954.96147108792343</v>
      </c>
      <c r="H169" s="28">
        <f t="shared" si="207"/>
        <v>25</v>
      </c>
      <c r="I169" s="27">
        <f t="shared" si="191"/>
        <v>500000</v>
      </c>
      <c r="J169" s="56">
        <f t="shared" si="173"/>
        <v>0.93300000000000005</v>
      </c>
      <c r="K169" s="52">
        <f t="shared" si="174"/>
        <v>466.5</v>
      </c>
      <c r="L169" s="56"/>
      <c r="M169" s="96">
        <f t="shared" si="192"/>
        <v>9.7383085751715388</v>
      </c>
      <c r="N169" s="9">
        <v>0</v>
      </c>
      <c r="O169" s="30">
        <f t="shared" si="208"/>
        <v>0.98309370640061289</v>
      </c>
      <c r="P169" s="30">
        <f t="shared" si="193"/>
        <v>9.5736698712382585E-3</v>
      </c>
      <c r="Q169" s="30">
        <f t="shared" si="194"/>
        <v>0</v>
      </c>
      <c r="R169" s="30">
        <f t="shared" si="175"/>
        <v>0.97352003652937458</v>
      </c>
      <c r="S169" s="30"/>
      <c r="T169" s="52">
        <f t="shared" si="195"/>
        <v>386.35582661544089</v>
      </c>
      <c r="U169" s="52">
        <f t="shared" si="176"/>
        <v>454.14709704095321</v>
      </c>
      <c r="V169" s="19"/>
      <c r="W169" s="30"/>
      <c r="X169" s="53">
        <f t="shared" si="177"/>
        <v>18593.48252435321</v>
      </c>
      <c r="Y169" s="53">
        <f t="shared" si="178"/>
        <v>-929.6741262176605</v>
      </c>
      <c r="Z169" s="53">
        <f t="shared" si="179"/>
        <v>-24.338000913234364</v>
      </c>
      <c r="AA169" s="53">
        <f t="shared" si="196"/>
        <v>-4786.8349356191293</v>
      </c>
      <c r="AB169" s="53">
        <f t="shared" si="180"/>
        <v>12852.635461603186</v>
      </c>
      <c r="AC169" s="53">
        <f t="shared" si="209"/>
        <v>-68.795240470947533</v>
      </c>
      <c r="AD169" s="53">
        <f t="shared" si="210"/>
        <v>1481.8486957113942</v>
      </c>
      <c r="AE169" s="53">
        <f t="shared" si="181"/>
        <v>14265.688916843634</v>
      </c>
      <c r="AF169" s="19"/>
      <c r="AG169" s="46"/>
      <c r="AH169" s="19"/>
      <c r="AI169" s="55">
        <f t="shared" si="197"/>
        <v>3</v>
      </c>
      <c r="AJ169" s="27">
        <f t="shared" si="211"/>
        <v>19099.229421758468</v>
      </c>
      <c r="AK169" s="27">
        <f t="shared" si="212"/>
        <v>954.96147108792343</v>
      </c>
      <c r="AL169" s="28">
        <f t="shared" si="213"/>
        <v>25</v>
      </c>
      <c r="AM169" s="27">
        <f t="shared" si="198"/>
        <v>500000</v>
      </c>
      <c r="AN169" s="56">
        <f t="shared" si="199"/>
        <v>0.93300000000000005</v>
      </c>
      <c r="AO169" s="52">
        <f t="shared" si="182"/>
        <v>466.5</v>
      </c>
      <c r="AP169" s="56"/>
      <c r="AQ169" s="9">
        <f t="shared" si="200"/>
        <v>8.788823489092314</v>
      </c>
      <c r="AR169" s="9">
        <f t="shared" si="201"/>
        <v>0</v>
      </c>
      <c r="AS169" s="30">
        <f t="shared" si="202"/>
        <v>0.98473574231466043</v>
      </c>
      <c r="AT169" s="30">
        <f t="shared" si="203"/>
        <v>8.6546686226038425E-3</v>
      </c>
      <c r="AU169" s="30">
        <f t="shared" si="204"/>
        <v>0</v>
      </c>
      <c r="AV169" s="30">
        <f t="shared" si="183"/>
        <v>0.97608107369205654</v>
      </c>
      <c r="AW169" s="30"/>
      <c r="AX169" s="52">
        <f t="shared" si="205"/>
        <v>387.00114672966157</v>
      </c>
      <c r="AY169" s="52">
        <f t="shared" si="184"/>
        <v>455.34182087734439</v>
      </c>
      <c r="AZ169" s="19"/>
      <c r="BA169" s="30"/>
      <c r="BB169" s="53">
        <f t="shared" si="185"/>
        <v>18593.48252435321</v>
      </c>
      <c r="BC169" s="53">
        <f t="shared" si="186"/>
        <v>-929.6741262176605</v>
      </c>
      <c r="BD169" s="53">
        <f t="shared" si="187"/>
        <v>-24.338000913234364</v>
      </c>
      <c r="BE169" s="53">
        <f t="shared" si="206"/>
        <v>-4327.3343113019209</v>
      </c>
      <c r="BF169" s="53">
        <f t="shared" si="188"/>
        <v>13312.136085920392</v>
      </c>
      <c r="BG169" s="53">
        <f t="shared" si="214"/>
        <v>-68.795240470947533</v>
      </c>
      <c r="BH169" s="53">
        <f t="shared" si="215"/>
        <v>1481.9016739977781</v>
      </c>
      <c r="BI169" s="53">
        <f t="shared" si="189"/>
        <v>14725.242519447223</v>
      </c>
    </row>
    <row r="170" spans="1:61" x14ac:dyDescent="0.2">
      <c r="A170" s="45" t="s">
        <v>71</v>
      </c>
      <c r="B170" s="97">
        <v>19099.229421758468</v>
      </c>
      <c r="C170" s="19"/>
      <c r="D170" s="36"/>
      <c r="E170" s="55">
        <f t="shared" si="190"/>
        <v>4</v>
      </c>
      <c r="F170" s="27">
        <f t="shared" si="216"/>
        <v>19099.229421758468</v>
      </c>
      <c r="G170" s="27">
        <f t="shared" si="217"/>
        <v>954.96147108792343</v>
      </c>
      <c r="H170" s="28">
        <f t="shared" si="207"/>
        <v>25</v>
      </c>
      <c r="I170" s="27">
        <f t="shared" si="191"/>
        <v>500000</v>
      </c>
      <c r="J170" s="56">
        <f t="shared" si="173"/>
        <v>1.0840000000000001</v>
      </c>
      <c r="K170" s="52">
        <f t="shared" si="174"/>
        <v>542</v>
      </c>
      <c r="L170" s="56"/>
      <c r="M170" s="96">
        <f t="shared" si="192"/>
        <v>10.671629264777636</v>
      </c>
      <c r="N170" s="9">
        <v>0</v>
      </c>
      <c r="O170" s="30">
        <f t="shared" si="208"/>
        <v>0.97352003652937458</v>
      </c>
      <c r="P170" s="30">
        <f t="shared" si="193"/>
        <v>1.0389044911674267E-2</v>
      </c>
      <c r="Q170" s="30">
        <f t="shared" si="194"/>
        <v>0</v>
      </c>
      <c r="R170" s="30">
        <f t="shared" si="175"/>
        <v>0.96313099161770033</v>
      </c>
      <c r="S170" s="30"/>
      <c r="T170" s="52">
        <f t="shared" si="195"/>
        <v>454.14709704095321</v>
      </c>
      <c r="U170" s="52">
        <f t="shared" si="176"/>
        <v>522.01699745679355</v>
      </c>
      <c r="V170" s="19"/>
      <c r="W170" s="30"/>
      <c r="X170" s="53">
        <f t="shared" si="177"/>
        <v>18395.059772112189</v>
      </c>
      <c r="Y170" s="53">
        <f t="shared" si="178"/>
        <v>-919.75298860560952</v>
      </c>
      <c r="Z170" s="53">
        <f t="shared" si="179"/>
        <v>-24.078274790442507</v>
      </c>
      <c r="AA170" s="53">
        <f t="shared" si="196"/>
        <v>-5194.5224558371337</v>
      </c>
      <c r="AB170" s="53">
        <f t="shared" si="180"/>
        <v>12256.706052879003</v>
      </c>
      <c r="AC170" s="53">
        <f t="shared" si="209"/>
        <v>-69.034645763035087</v>
      </c>
      <c r="AD170" s="53">
        <f t="shared" si="210"/>
        <v>1471.9388431532946</v>
      </c>
      <c r="AE170" s="53">
        <f t="shared" si="181"/>
        <v>13659.610250269263</v>
      </c>
      <c r="AF170" s="19"/>
      <c r="AG170" s="46"/>
      <c r="AH170" s="19"/>
      <c r="AI170" s="55">
        <f t="shared" si="197"/>
        <v>4</v>
      </c>
      <c r="AJ170" s="27">
        <f t="shared" si="211"/>
        <v>19099.229421758468</v>
      </c>
      <c r="AK170" s="27">
        <f t="shared" si="212"/>
        <v>954.96147108792343</v>
      </c>
      <c r="AL170" s="28">
        <f t="shared" si="213"/>
        <v>25</v>
      </c>
      <c r="AM170" s="27">
        <f t="shared" si="198"/>
        <v>500000</v>
      </c>
      <c r="AN170" s="56">
        <f t="shared" si="199"/>
        <v>1.0840000000000001</v>
      </c>
      <c r="AO170" s="52">
        <f t="shared" si="182"/>
        <v>542</v>
      </c>
      <c r="AP170" s="56"/>
      <c r="AQ170" s="9">
        <f t="shared" si="200"/>
        <v>9.6311454114618158</v>
      </c>
      <c r="AR170" s="9">
        <f t="shared" si="201"/>
        <v>0</v>
      </c>
      <c r="AS170" s="30">
        <f t="shared" si="202"/>
        <v>0.97608107369205654</v>
      </c>
      <c r="AT170" s="30">
        <f t="shared" si="203"/>
        <v>9.4007787541039722E-3</v>
      </c>
      <c r="AU170" s="30">
        <f t="shared" si="204"/>
        <v>0</v>
      </c>
      <c r="AV170" s="30">
        <f t="shared" si="183"/>
        <v>0.9666802949379526</v>
      </c>
      <c r="AW170" s="30"/>
      <c r="AX170" s="52">
        <f t="shared" si="205"/>
        <v>455.34182087734439</v>
      </c>
      <c r="AY170" s="52">
        <f t="shared" si="184"/>
        <v>523.94071985637027</v>
      </c>
      <c r="AZ170" s="19"/>
      <c r="BA170" s="30"/>
      <c r="BB170" s="53">
        <f t="shared" si="185"/>
        <v>18395.059772112189</v>
      </c>
      <c r="BC170" s="53">
        <f t="shared" si="186"/>
        <v>-919.75298860560952</v>
      </c>
      <c r="BD170" s="53">
        <f t="shared" si="187"/>
        <v>-24.078274790442507</v>
      </c>
      <c r="BE170" s="53">
        <f t="shared" si="206"/>
        <v>-4700.3893770519862</v>
      </c>
      <c r="BF170" s="53">
        <f t="shared" si="188"/>
        <v>12750.83913166415</v>
      </c>
      <c r="BG170" s="53">
        <f t="shared" si="214"/>
        <v>-69.034645763035087</v>
      </c>
      <c r="BH170" s="53">
        <f t="shared" si="215"/>
        <v>1472.0369253611154</v>
      </c>
      <c r="BI170" s="53">
        <f t="shared" si="189"/>
        <v>14153.84141126223</v>
      </c>
    </row>
    <row r="171" spans="1:61" x14ac:dyDescent="0.2">
      <c r="A171" s="19"/>
      <c r="B171" s="19"/>
      <c r="C171" s="19"/>
      <c r="D171" s="21"/>
      <c r="E171" s="55">
        <f t="shared" si="190"/>
        <v>5</v>
      </c>
      <c r="F171" s="27">
        <f t="shared" si="216"/>
        <v>19099.229421758468</v>
      </c>
      <c r="G171" s="27">
        <f t="shared" si="217"/>
        <v>954.96147108792343</v>
      </c>
      <c r="H171" s="28">
        <f t="shared" si="207"/>
        <v>25</v>
      </c>
      <c r="I171" s="27">
        <f t="shared" si="191"/>
        <v>500000</v>
      </c>
      <c r="J171" s="56">
        <f t="shared" si="173"/>
        <v>1.2410000000000001</v>
      </c>
      <c r="K171" s="52">
        <f t="shared" si="174"/>
        <v>620.5</v>
      </c>
      <c r="L171" s="56"/>
      <c r="M171" s="96">
        <f t="shared" si="192"/>
        <v>11.692399199466328</v>
      </c>
      <c r="N171" s="9">
        <v>0</v>
      </c>
      <c r="O171" s="30">
        <f t="shared" si="208"/>
        <v>0.96313099161770033</v>
      </c>
      <c r="P171" s="30">
        <f t="shared" si="193"/>
        <v>1.126131203537201E-2</v>
      </c>
      <c r="Q171" s="30">
        <f t="shared" si="194"/>
        <v>0</v>
      </c>
      <c r="R171" s="30">
        <f t="shared" si="175"/>
        <v>0.95186967958232827</v>
      </c>
      <c r="S171" s="30"/>
      <c r="T171" s="52">
        <f t="shared" si="195"/>
        <v>522.01699745679355</v>
      </c>
      <c r="U171" s="52">
        <f t="shared" si="176"/>
        <v>590.63513618083471</v>
      </c>
      <c r="V171" s="19"/>
      <c r="W171" s="30"/>
      <c r="X171" s="53">
        <f t="shared" si="177"/>
        <v>18179.977389958611</v>
      </c>
      <c r="Y171" s="53">
        <f t="shared" si="178"/>
        <v>-908.99886949793051</v>
      </c>
      <c r="Z171" s="53">
        <f t="shared" si="179"/>
        <v>-23.796741989558207</v>
      </c>
      <c r="AA171" s="53">
        <f t="shared" si="196"/>
        <v>-5630.6560176860048</v>
      </c>
      <c r="AB171" s="53">
        <f t="shared" si="180"/>
        <v>11616.52576078512</v>
      </c>
      <c r="AC171" s="53">
        <f t="shared" si="209"/>
        <v>-69.974920499862094</v>
      </c>
      <c r="AD171" s="53">
        <f t="shared" si="210"/>
        <v>1460.7361391687523</v>
      </c>
      <c r="AE171" s="53">
        <f t="shared" si="181"/>
        <v>13007.286979454009</v>
      </c>
      <c r="AF171" s="19"/>
      <c r="AG171" s="46"/>
      <c r="AH171" s="19"/>
      <c r="AI171" s="55">
        <f t="shared" si="197"/>
        <v>5</v>
      </c>
      <c r="AJ171" s="27">
        <f t="shared" si="211"/>
        <v>19099.229421758468</v>
      </c>
      <c r="AK171" s="27">
        <f t="shared" si="212"/>
        <v>954.96147108792343</v>
      </c>
      <c r="AL171" s="28">
        <f t="shared" si="213"/>
        <v>25</v>
      </c>
      <c r="AM171" s="27">
        <f t="shared" si="198"/>
        <v>500000</v>
      </c>
      <c r="AN171" s="56">
        <f t="shared" si="199"/>
        <v>1.2410000000000001</v>
      </c>
      <c r="AO171" s="52">
        <f t="shared" si="182"/>
        <v>620.5</v>
      </c>
      <c r="AP171" s="56"/>
      <c r="AQ171" s="9">
        <f t="shared" si="200"/>
        <v>10.552390277518361</v>
      </c>
      <c r="AR171" s="9">
        <f t="shared" si="201"/>
        <v>0</v>
      </c>
      <c r="AS171" s="30">
        <f t="shared" si="202"/>
        <v>0.9666802949379526</v>
      </c>
      <c r="AT171" s="30">
        <f t="shared" si="203"/>
        <v>1.0200787745771834E-2</v>
      </c>
      <c r="AU171" s="30">
        <f t="shared" si="204"/>
        <v>0</v>
      </c>
      <c r="AV171" s="30">
        <f t="shared" si="183"/>
        <v>0.95647950719218078</v>
      </c>
      <c r="AW171" s="30"/>
      <c r="AX171" s="52">
        <f t="shared" si="205"/>
        <v>523.94071985637027</v>
      </c>
      <c r="AY171" s="52">
        <f t="shared" si="184"/>
        <v>593.49553421274823</v>
      </c>
      <c r="AZ171" s="19"/>
      <c r="BA171" s="30"/>
      <c r="BB171" s="53">
        <f t="shared" si="185"/>
        <v>18179.977389958611</v>
      </c>
      <c r="BC171" s="53">
        <f t="shared" si="186"/>
        <v>-908.99886949793051</v>
      </c>
      <c r="BD171" s="53">
        <f t="shared" si="187"/>
        <v>-23.796741989558207</v>
      </c>
      <c r="BE171" s="53">
        <f t="shared" si="206"/>
        <v>-5100.3938728859175</v>
      </c>
      <c r="BF171" s="53">
        <f t="shared" si="188"/>
        <v>12146.787905585206</v>
      </c>
      <c r="BG171" s="53">
        <f t="shared" si="214"/>
        <v>-69.974920499862094</v>
      </c>
      <c r="BH171" s="53">
        <f t="shared" si="215"/>
        <v>1460.8940693400921</v>
      </c>
      <c r="BI171" s="53">
        <f t="shared" si="189"/>
        <v>13537.707054425437</v>
      </c>
    </row>
    <row r="172" spans="1:61" x14ac:dyDescent="0.2">
      <c r="A172" s="19"/>
      <c r="B172" s="19"/>
      <c r="C172" s="19"/>
      <c r="D172" s="21"/>
      <c r="E172" s="55">
        <f t="shared" si="190"/>
        <v>6</v>
      </c>
      <c r="F172" s="27">
        <f t="shared" si="216"/>
        <v>19099.229421758468</v>
      </c>
      <c r="G172" s="27">
        <f t="shared" si="217"/>
        <v>954.96147108792343</v>
      </c>
      <c r="H172" s="28">
        <f t="shared" si="207"/>
        <v>25</v>
      </c>
      <c r="I172" s="27">
        <f t="shared" si="191"/>
        <v>500000</v>
      </c>
      <c r="J172" s="56">
        <f t="shared" si="173"/>
        <v>1.403</v>
      </c>
      <c r="K172" s="52">
        <f t="shared" si="174"/>
        <v>701.5</v>
      </c>
      <c r="L172" s="56"/>
      <c r="M172" s="96">
        <f t="shared" si="192"/>
        <v>12.807475417484119</v>
      </c>
      <c r="N172" s="9">
        <v>0</v>
      </c>
      <c r="O172" s="30">
        <f t="shared" si="208"/>
        <v>0.95186967958232827</v>
      </c>
      <c r="P172" s="30">
        <f t="shared" si="193"/>
        <v>1.2191047521899154E-2</v>
      </c>
      <c r="Q172" s="30">
        <f t="shared" si="194"/>
        <v>0</v>
      </c>
      <c r="R172" s="30">
        <f t="shared" si="175"/>
        <v>0.93967863206042912</v>
      </c>
      <c r="S172" s="30"/>
      <c r="T172" s="52">
        <f t="shared" si="195"/>
        <v>590.63513618083471</v>
      </c>
      <c r="U172" s="52">
        <f t="shared" si="176"/>
        <v>659.18456039039108</v>
      </c>
      <c r="V172" s="19"/>
      <c r="W172" s="30"/>
      <c r="X172" s="53">
        <f t="shared" si="177"/>
        <v>17947.137776446296</v>
      </c>
      <c r="Y172" s="53">
        <f t="shared" si="178"/>
        <v>-897.35688882231489</v>
      </c>
      <c r="Z172" s="53">
        <f t="shared" si="179"/>
        <v>-23.491965801510727</v>
      </c>
      <c r="AA172" s="53">
        <f t="shared" si="196"/>
        <v>-6095.5237609495771</v>
      </c>
      <c r="AB172" s="53">
        <f t="shared" si="180"/>
        <v>10930.765160872892</v>
      </c>
      <c r="AC172" s="53">
        <f t="shared" si="209"/>
        <v>-70.113799928220189</v>
      </c>
      <c r="AD172" s="53">
        <f t="shared" si="210"/>
        <v>1448.2099526184318</v>
      </c>
      <c r="AE172" s="53">
        <f t="shared" si="181"/>
        <v>12308.861313563104</v>
      </c>
      <c r="AF172" s="19"/>
      <c r="AG172" s="46"/>
      <c r="AH172" s="19"/>
      <c r="AI172" s="55">
        <f t="shared" si="197"/>
        <v>6</v>
      </c>
      <c r="AJ172" s="27">
        <f t="shared" si="211"/>
        <v>19099.229421758468</v>
      </c>
      <c r="AK172" s="27">
        <f t="shared" si="212"/>
        <v>954.96147108792343</v>
      </c>
      <c r="AL172" s="28">
        <f t="shared" si="213"/>
        <v>25</v>
      </c>
      <c r="AM172" s="27">
        <f t="shared" si="198"/>
        <v>500000</v>
      </c>
      <c r="AN172" s="56">
        <f t="shared" si="199"/>
        <v>1.403</v>
      </c>
      <c r="AO172" s="52">
        <f t="shared" si="182"/>
        <v>701.5</v>
      </c>
      <c r="AP172" s="56"/>
      <c r="AQ172" s="9">
        <f t="shared" si="200"/>
        <v>11.558746564279417</v>
      </c>
      <c r="AR172" s="9">
        <f t="shared" si="201"/>
        <v>0</v>
      </c>
      <c r="AS172" s="30">
        <f t="shared" si="202"/>
        <v>0.95647950719218078</v>
      </c>
      <c r="AT172" s="30">
        <f t="shared" si="203"/>
        <v>1.105570421756129E-2</v>
      </c>
      <c r="AU172" s="30">
        <f t="shared" si="204"/>
        <v>0</v>
      </c>
      <c r="AV172" s="30">
        <f t="shared" si="183"/>
        <v>0.94542380297461948</v>
      </c>
      <c r="AW172" s="30"/>
      <c r="AX172" s="52">
        <f t="shared" si="205"/>
        <v>593.49553421274823</v>
      </c>
      <c r="AY172" s="52">
        <f t="shared" si="184"/>
        <v>663.21479778669561</v>
      </c>
      <c r="AZ172" s="19"/>
      <c r="BA172" s="30"/>
      <c r="BB172" s="53">
        <f t="shared" si="185"/>
        <v>17947.137776446296</v>
      </c>
      <c r="BC172" s="53">
        <f t="shared" si="186"/>
        <v>-897.35688882231489</v>
      </c>
      <c r="BD172" s="53">
        <f t="shared" si="187"/>
        <v>-23.491965801510727</v>
      </c>
      <c r="BE172" s="53">
        <f t="shared" si="206"/>
        <v>-5527.8521087806448</v>
      </c>
      <c r="BF172" s="53">
        <f t="shared" si="188"/>
        <v>11498.436813041826</v>
      </c>
      <c r="BG172" s="53">
        <f t="shared" si="214"/>
        <v>-70.113799928220189</v>
      </c>
      <c r="BH172" s="53">
        <f t="shared" si="215"/>
        <v>1448.4447802377281</v>
      </c>
      <c r="BI172" s="53">
        <f t="shared" si="189"/>
        <v>12876.767793351333</v>
      </c>
    </row>
    <row r="173" spans="1:61" x14ac:dyDescent="0.2">
      <c r="A173" s="220" t="s">
        <v>72</v>
      </c>
      <c r="B173" s="220"/>
      <c r="C173" s="59"/>
      <c r="D173" s="21"/>
      <c r="E173" s="55">
        <f t="shared" si="190"/>
        <v>7</v>
      </c>
      <c r="F173" s="27">
        <f t="shared" si="216"/>
        <v>19099.229421758468</v>
      </c>
      <c r="G173" s="27">
        <f t="shared" si="217"/>
        <v>954.96147108792343</v>
      </c>
      <c r="H173" s="28">
        <f t="shared" si="207"/>
        <v>25</v>
      </c>
      <c r="I173" s="27">
        <f t="shared" si="191"/>
        <v>500000</v>
      </c>
      <c r="J173" s="56">
        <f t="shared" si="173"/>
        <v>1.57</v>
      </c>
      <c r="K173" s="52">
        <f t="shared" si="174"/>
        <v>785</v>
      </c>
      <c r="L173" s="56"/>
      <c r="M173" s="96">
        <f t="shared" si="192"/>
        <v>14.036297605946634</v>
      </c>
      <c r="N173" s="9">
        <v>0</v>
      </c>
      <c r="O173" s="30">
        <f t="shared" si="208"/>
        <v>0.93967863206042912</v>
      </c>
      <c r="P173" s="30">
        <f t="shared" si="193"/>
        <v>1.3189608933549011E-2</v>
      </c>
      <c r="Q173" s="30">
        <f t="shared" si="194"/>
        <v>0</v>
      </c>
      <c r="R173" s="30">
        <f t="shared" si="175"/>
        <v>0.92648902312688008</v>
      </c>
      <c r="S173" s="30"/>
      <c r="T173" s="52">
        <f t="shared" si="195"/>
        <v>659.18456039039108</v>
      </c>
      <c r="U173" s="52">
        <f t="shared" si="176"/>
        <v>727.29388315460085</v>
      </c>
      <c r="V173" s="19"/>
      <c r="W173" s="30"/>
      <c r="X173" s="53">
        <f t="shared" si="177"/>
        <v>17695.226409441169</v>
      </c>
      <c r="Y173" s="53">
        <f t="shared" si="178"/>
        <v>-884.76132047205851</v>
      </c>
      <c r="Z173" s="53">
        <f t="shared" si="179"/>
        <v>-23.162225578172002</v>
      </c>
      <c r="AA173" s="53">
        <f t="shared" si="196"/>
        <v>-6594.8044667745053</v>
      </c>
      <c r="AB173" s="53">
        <f t="shared" si="180"/>
        <v>10192.498396616433</v>
      </c>
      <c r="AC173" s="53">
        <f t="shared" si="209"/>
        <v>-69.91114594043357</v>
      </c>
      <c r="AD173" s="53">
        <f t="shared" si="210"/>
        <v>1434.1906935085253</v>
      </c>
      <c r="AE173" s="53">
        <f t="shared" si="181"/>
        <v>11556.777944184523</v>
      </c>
      <c r="AF173" s="19"/>
      <c r="AG173" s="46"/>
      <c r="AH173" s="19"/>
      <c r="AI173" s="55">
        <f t="shared" si="197"/>
        <v>7</v>
      </c>
      <c r="AJ173" s="27">
        <f t="shared" si="211"/>
        <v>19099.229421758468</v>
      </c>
      <c r="AK173" s="27">
        <f t="shared" si="212"/>
        <v>954.96147108792343</v>
      </c>
      <c r="AL173" s="28">
        <f t="shared" si="213"/>
        <v>25</v>
      </c>
      <c r="AM173" s="27">
        <f t="shared" si="198"/>
        <v>500000</v>
      </c>
      <c r="AN173" s="56">
        <f t="shared" si="199"/>
        <v>1.57</v>
      </c>
      <c r="AO173" s="52">
        <f t="shared" si="182"/>
        <v>785</v>
      </c>
      <c r="AP173" s="56"/>
      <c r="AQ173" s="9">
        <f t="shared" si="200"/>
        <v>12.667758589366837</v>
      </c>
      <c r="AR173" s="9">
        <f t="shared" si="201"/>
        <v>0</v>
      </c>
      <c r="AS173" s="30">
        <f t="shared" si="202"/>
        <v>0.94542380297461948</v>
      </c>
      <c r="AT173" s="30">
        <f t="shared" si="203"/>
        <v>1.1976400500723596E-2</v>
      </c>
      <c r="AU173" s="30">
        <f t="shared" si="204"/>
        <v>0</v>
      </c>
      <c r="AV173" s="30">
        <f t="shared" si="183"/>
        <v>0.9334474024738959</v>
      </c>
      <c r="AW173" s="30"/>
      <c r="AX173" s="52">
        <f t="shared" si="205"/>
        <v>663.21479778669561</v>
      </c>
      <c r="AY173" s="52">
        <f t="shared" si="184"/>
        <v>732.75621094200824</v>
      </c>
      <c r="AZ173" s="19"/>
      <c r="BA173" s="30"/>
      <c r="BB173" s="53">
        <f t="shared" si="185"/>
        <v>17695.226409441169</v>
      </c>
      <c r="BC173" s="53">
        <f t="shared" si="186"/>
        <v>-884.76132047205851</v>
      </c>
      <c r="BD173" s="53">
        <f t="shared" si="187"/>
        <v>-23.162225578172002</v>
      </c>
      <c r="BE173" s="53">
        <f t="shared" si="206"/>
        <v>-5988.2002503617978</v>
      </c>
      <c r="BF173" s="53">
        <f t="shared" si="188"/>
        <v>10799.102613029139</v>
      </c>
      <c r="BG173" s="53">
        <f t="shared" si="214"/>
        <v>-69.91114594043357</v>
      </c>
      <c r="BH173" s="53">
        <f t="shared" si="215"/>
        <v>1434.5215604167017</v>
      </c>
      <c r="BI173" s="53">
        <f t="shared" si="189"/>
        <v>12163.713027505408</v>
      </c>
    </row>
    <row r="174" spans="1:61" x14ac:dyDescent="0.2">
      <c r="A174" s="37" t="s">
        <v>8</v>
      </c>
      <c r="B174" s="37" t="s">
        <v>73</v>
      </c>
      <c r="C174" s="59"/>
      <c r="D174" s="21"/>
      <c r="E174" s="55">
        <f t="shared" si="190"/>
        <v>8</v>
      </c>
      <c r="F174" s="27">
        <f t="shared" si="216"/>
        <v>19099.229421758468</v>
      </c>
      <c r="G174" s="27">
        <f t="shared" si="217"/>
        <v>954.96147108792343</v>
      </c>
      <c r="H174" s="28">
        <f t="shared" si="207"/>
        <v>25</v>
      </c>
      <c r="I174" s="27">
        <f t="shared" si="191"/>
        <v>500000</v>
      </c>
      <c r="J174" s="56">
        <f t="shared" si="173"/>
        <v>1.742</v>
      </c>
      <c r="K174" s="52">
        <f t="shared" si="174"/>
        <v>871</v>
      </c>
      <c r="L174" s="56"/>
      <c r="M174" s="96">
        <f t="shared" si="192"/>
        <v>15.408521992477764</v>
      </c>
      <c r="N174" s="9">
        <v>0</v>
      </c>
      <c r="O174" s="30">
        <f t="shared" si="208"/>
        <v>0.92648902312688008</v>
      </c>
      <c r="P174" s="30">
        <f t="shared" si="193"/>
        <v>1.4275826488639773E-2</v>
      </c>
      <c r="Q174" s="30">
        <f t="shared" si="194"/>
        <v>0</v>
      </c>
      <c r="R174" s="30">
        <f t="shared" si="175"/>
        <v>0.9122131966382403</v>
      </c>
      <c r="S174" s="30"/>
      <c r="T174" s="52">
        <f t="shared" si="195"/>
        <v>727.29388315460085</v>
      </c>
      <c r="U174" s="52">
        <f t="shared" si="176"/>
        <v>794.5376942719073</v>
      </c>
      <c r="V174" s="19"/>
      <c r="W174" s="30"/>
      <c r="X174" s="53">
        <f t="shared" si="177"/>
        <v>17422.569124149421</v>
      </c>
      <c r="Y174" s="53">
        <f t="shared" si="178"/>
        <v>-871.12845620747112</v>
      </c>
      <c r="Z174" s="53">
        <f t="shared" si="179"/>
        <v>-22.805329915956008</v>
      </c>
      <c r="AA174" s="53">
        <f t="shared" si="196"/>
        <v>-7137.9132443198869</v>
      </c>
      <c r="AB174" s="53">
        <f t="shared" si="180"/>
        <v>9390.7220937061065</v>
      </c>
      <c r="AC174" s="53">
        <f t="shared" si="209"/>
        <v>-69.3242129760756</v>
      </c>
      <c r="AD174" s="53">
        <f t="shared" si="210"/>
        <v>1418.5173020739678</v>
      </c>
      <c r="AE174" s="53">
        <f t="shared" si="181"/>
        <v>10739.915182803999</v>
      </c>
      <c r="AF174" s="19"/>
      <c r="AG174" s="46"/>
      <c r="AH174" s="19"/>
      <c r="AI174" s="55">
        <f t="shared" si="197"/>
        <v>8</v>
      </c>
      <c r="AJ174" s="27">
        <f t="shared" si="211"/>
        <v>19099.229421758468</v>
      </c>
      <c r="AK174" s="27">
        <f t="shared" si="212"/>
        <v>954.96147108792343</v>
      </c>
      <c r="AL174" s="28">
        <f t="shared" si="213"/>
        <v>25</v>
      </c>
      <c r="AM174" s="27">
        <f t="shared" si="198"/>
        <v>500000</v>
      </c>
      <c r="AN174" s="56">
        <f t="shared" si="199"/>
        <v>1.742</v>
      </c>
      <c r="AO174" s="52">
        <f t="shared" si="182"/>
        <v>871</v>
      </c>
      <c r="AP174" s="56"/>
      <c r="AQ174" s="9">
        <f t="shared" si="200"/>
        <v>13.906191098211181</v>
      </c>
      <c r="AR174" s="9">
        <f t="shared" si="201"/>
        <v>0</v>
      </c>
      <c r="AS174" s="30">
        <f t="shared" si="202"/>
        <v>0.9334474024738959</v>
      </c>
      <c r="AT174" s="30">
        <f t="shared" si="203"/>
        <v>1.2980697958930842E-2</v>
      </c>
      <c r="AU174" s="30">
        <f t="shared" si="204"/>
        <v>0</v>
      </c>
      <c r="AV174" s="30">
        <f t="shared" si="183"/>
        <v>0.92046670451496504</v>
      </c>
      <c r="AW174" s="30"/>
      <c r="AX174" s="52">
        <f t="shared" si="205"/>
        <v>732.75621094200824</v>
      </c>
      <c r="AY174" s="52">
        <f t="shared" si="184"/>
        <v>801.72649963253457</v>
      </c>
      <c r="AZ174" s="19"/>
      <c r="BA174" s="30"/>
      <c r="BB174" s="53">
        <f t="shared" si="185"/>
        <v>17422.569124149421</v>
      </c>
      <c r="BC174" s="53">
        <f t="shared" si="186"/>
        <v>-871.12845620747112</v>
      </c>
      <c r="BD174" s="53">
        <f t="shared" si="187"/>
        <v>-22.805329915956008</v>
      </c>
      <c r="BE174" s="53">
        <f t="shared" si="206"/>
        <v>-6490.3489794654206</v>
      </c>
      <c r="BF174" s="53">
        <f t="shared" si="188"/>
        <v>10038.286358560574</v>
      </c>
      <c r="BG174" s="53">
        <f t="shared" si="214"/>
        <v>-69.3242129760756</v>
      </c>
      <c r="BH174" s="53">
        <f t="shared" si="215"/>
        <v>1418.9657380663791</v>
      </c>
      <c r="BI174" s="53">
        <f t="shared" si="189"/>
        <v>11387.927883650878</v>
      </c>
    </row>
    <row r="175" spans="1:61" x14ac:dyDescent="0.2">
      <c r="A175" s="21">
        <v>1</v>
      </c>
      <c r="B175" s="59">
        <f>B100</f>
        <v>0.8</v>
      </c>
      <c r="C175" s="19"/>
      <c r="D175" s="21"/>
      <c r="E175" s="55">
        <f t="shared" si="190"/>
        <v>9</v>
      </c>
      <c r="F175" s="27">
        <f t="shared" si="216"/>
        <v>19099.229421758468</v>
      </c>
      <c r="G175" s="27">
        <f t="shared" si="217"/>
        <v>954.96147108792343</v>
      </c>
      <c r="H175" s="28">
        <f t="shared" si="207"/>
        <v>25</v>
      </c>
      <c r="I175" s="27">
        <f t="shared" si="191"/>
        <v>500000</v>
      </c>
      <c r="J175" s="56">
        <f t="shared" si="173"/>
        <v>1.92</v>
      </c>
      <c r="K175" s="52">
        <f t="shared" si="174"/>
        <v>960</v>
      </c>
      <c r="L175" s="56"/>
      <c r="M175" s="96">
        <f t="shared" si="192"/>
        <v>16.950197080660736</v>
      </c>
      <c r="N175" s="9">
        <v>0</v>
      </c>
      <c r="O175" s="30">
        <f t="shared" si="208"/>
        <v>0.9122131966382403</v>
      </c>
      <c r="P175" s="30">
        <f t="shared" si="193"/>
        <v>1.5462193462597699E-2</v>
      </c>
      <c r="Q175" s="30">
        <f t="shared" si="194"/>
        <v>0</v>
      </c>
      <c r="R175" s="30">
        <f t="shared" si="175"/>
        <v>0.8967510031756426</v>
      </c>
      <c r="S175" s="30"/>
      <c r="T175" s="52">
        <f t="shared" si="195"/>
        <v>794.5376942719073</v>
      </c>
      <c r="U175" s="52">
        <f t="shared" si="176"/>
        <v>860.88096304861688</v>
      </c>
      <c r="V175" s="19"/>
      <c r="W175" s="30"/>
      <c r="X175" s="53">
        <f t="shared" si="177"/>
        <v>17127.253143843653</v>
      </c>
      <c r="Y175" s="53">
        <f t="shared" si="178"/>
        <v>-856.36265719218272</v>
      </c>
      <c r="Z175" s="53">
        <f t="shared" si="179"/>
        <v>-22.418775079391065</v>
      </c>
      <c r="AA175" s="53">
        <f t="shared" si="196"/>
        <v>-7731.0967312988496</v>
      </c>
      <c r="AB175" s="53">
        <f t="shared" si="180"/>
        <v>8517.3749802732273</v>
      </c>
      <c r="AC175" s="53">
        <f t="shared" si="209"/>
        <v>-68.752729629198086</v>
      </c>
      <c r="AD175" s="53">
        <f t="shared" si="210"/>
        <v>1401.0056737866964</v>
      </c>
      <c r="AE175" s="53">
        <f t="shared" si="181"/>
        <v>9849.6279244307261</v>
      </c>
      <c r="AF175" s="19"/>
      <c r="AG175" s="46"/>
      <c r="AH175" s="19"/>
      <c r="AI175" s="55">
        <f t="shared" si="197"/>
        <v>9</v>
      </c>
      <c r="AJ175" s="27">
        <f t="shared" si="211"/>
        <v>19099.229421758468</v>
      </c>
      <c r="AK175" s="27">
        <f t="shared" si="212"/>
        <v>954.96147108792343</v>
      </c>
      <c r="AL175" s="28">
        <f t="shared" si="213"/>
        <v>25</v>
      </c>
      <c r="AM175" s="27">
        <f t="shared" si="198"/>
        <v>500000</v>
      </c>
      <c r="AN175" s="56">
        <f t="shared" si="199"/>
        <v>1.92</v>
      </c>
      <c r="AO175" s="52">
        <f t="shared" si="182"/>
        <v>960</v>
      </c>
      <c r="AP175" s="56"/>
      <c r="AQ175" s="9">
        <f t="shared" si="200"/>
        <v>15.297552865296314</v>
      </c>
      <c r="AR175" s="9">
        <f t="shared" si="201"/>
        <v>0</v>
      </c>
      <c r="AS175" s="30">
        <f t="shared" si="202"/>
        <v>0.92046670451496504</v>
      </c>
      <c r="AT175" s="30">
        <f t="shared" si="203"/>
        <v>1.4080888073062759E-2</v>
      </c>
      <c r="AU175" s="30">
        <f t="shared" si="204"/>
        <v>0</v>
      </c>
      <c r="AV175" s="30">
        <f t="shared" si="183"/>
        <v>0.9063858164419023</v>
      </c>
      <c r="AW175" s="30"/>
      <c r="AX175" s="52">
        <f t="shared" si="205"/>
        <v>801.72649963253457</v>
      </c>
      <c r="AY175" s="52">
        <f t="shared" si="184"/>
        <v>870.13038378422618</v>
      </c>
      <c r="AZ175" s="19"/>
      <c r="BA175" s="30"/>
      <c r="BB175" s="53">
        <f t="shared" si="185"/>
        <v>17127.253143843653</v>
      </c>
      <c r="BC175" s="53">
        <f t="shared" si="186"/>
        <v>-856.36265719218272</v>
      </c>
      <c r="BD175" s="53">
        <f t="shared" si="187"/>
        <v>-22.418775079391065</v>
      </c>
      <c r="BE175" s="53">
        <f t="shared" si="206"/>
        <v>-7040.4440365313794</v>
      </c>
      <c r="BF175" s="53">
        <f t="shared" si="188"/>
        <v>9208.0276750406993</v>
      </c>
      <c r="BG175" s="53">
        <f t="shared" si="214"/>
        <v>-68.752729629198086</v>
      </c>
      <c r="BH175" s="53">
        <f t="shared" si="215"/>
        <v>1401.5958469128091</v>
      </c>
      <c r="BI175" s="53">
        <f t="shared" si="189"/>
        <v>10540.870792324311</v>
      </c>
    </row>
    <row r="176" spans="1:61" x14ac:dyDescent="0.2">
      <c r="A176" s="39" t="s">
        <v>74</v>
      </c>
      <c r="B176" s="59">
        <f>B101</f>
        <v>0.05</v>
      </c>
      <c r="C176" s="19"/>
      <c r="D176" s="21"/>
      <c r="E176" s="55">
        <f t="shared" si="190"/>
        <v>10</v>
      </c>
      <c r="F176" s="27">
        <f t="shared" si="216"/>
        <v>19099.229421758468</v>
      </c>
      <c r="G176" s="27">
        <f t="shared" si="217"/>
        <v>954.96147108792343</v>
      </c>
      <c r="H176" s="28">
        <f t="shared" ref="H176:H231" si="218">$B$31</f>
        <v>25</v>
      </c>
      <c r="I176" s="27">
        <f t="shared" si="191"/>
        <v>500000</v>
      </c>
      <c r="J176" s="56">
        <f t="shared" si="173"/>
        <v>2.1030000000000002</v>
      </c>
      <c r="K176" s="52">
        <f t="shared" si="174"/>
        <v>1051.5</v>
      </c>
      <c r="L176" s="56"/>
      <c r="M176" s="96">
        <f t="shared" si="192"/>
        <v>18.704439664650572</v>
      </c>
      <c r="N176" s="9">
        <v>0</v>
      </c>
      <c r="O176" s="30">
        <f t="shared" si="208"/>
        <v>0.8967510031756426</v>
      </c>
      <c r="P176" s="30">
        <f t="shared" si="193"/>
        <v>1.6773225033113678E-2</v>
      </c>
      <c r="Q176" s="30">
        <f t="shared" si="194"/>
        <v>0</v>
      </c>
      <c r="R176" s="30">
        <f t="shared" si="175"/>
        <v>0.87997777814252898</v>
      </c>
      <c r="S176" s="30"/>
      <c r="T176" s="52">
        <f t="shared" si="195"/>
        <v>860.88096304861688</v>
      </c>
      <c r="U176" s="52">
        <f t="shared" si="176"/>
        <v>925.29663371686922</v>
      </c>
      <c r="V176" s="19"/>
      <c r="W176" s="30"/>
      <c r="X176" s="53">
        <f t="shared" si="177"/>
        <v>16806.897470793436</v>
      </c>
      <c r="Y176" s="53">
        <f t="shared" si="178"/>
        <v>-840.34487353967177</v>
      </c>
      <c r="Z176" s="53">
        <f t="shared" si="179"/>
        <v>-21.999444453563225</v>
      </c>
      <c r="AA176" s="53">
        <f t="shared" si="196"/>
        <v>-8386.6125165568392</v>
      </c>
      <c r="AB176" s="53">
        <f t="shared" si="180"/>
        <v>7557.940636243362</v>
      </c>
      <c r="AC176" s="53">
        <f t="shared" si="209"/>
        <v>-67.2090110664777</v>
      </c>
      <c r="AD176" s="53">
        <f t="shared" si="210"/>
        <v>1381.467235589555</v>
      </c>
      <c r="AE176" s="53">
        <f t="shared" si="181"/>
        <v>8872.1988607664389</v>
      </c>
      <c r="AF176" s="19"/>
      <c r="AG176" s="46"/>
      <c r="AH176" s="19"/>
      <c r="AI176" s="55">
        <f t="shared" si="197"/>
        <v>10</v>
      </c>
      <c r="AJ176" s="27">
        <f t="shared" si="211"/>
        <v>19099.229421758468</v>
      </c>
      <c r="AK176" s="27">
        <f t="shared" si="212"/>
        <v>954.96147108792343</v>
      </c>
      <c r="AL176" s="28">
        <f t="shared" si="213"/>
        <v>25</v>
      </c>
      <c r="AM176" s="27">
        <f t="shared" si="198"/>
        <v>500000</v>
      </c>
      <c r="AN176" s="56">
        <f t="shared" si="199"/>
        <v>2.1030000000000002</v>
      </c>
      <c r="AO176" s="52">
        <f t="shared" si="182"/>
        <v>1051.5</v>
      </c>
      <c r="AP176" s="56"/>
      <c r="AQ176" s="9">
        <f t="shared" si="200"/>
        <v>16.880756797347139</v>
      </c>
      <c r="AR176" s="9">
        <f t="shared" si="201"/>
        <v>0</v>
      </c>
      <c r="AS176" s="30">
        <f t="shared" si="202"/>
        <v>0.9063858164419023</v>
      </c>
      <c r="AT176" s="30">
        <f t="shared" si="203"/>
        <v>1.5300478531920679E-2</v>
      </c>
      <c r="AU176" s="30">
        <f t="shared" si="204"/>
        <v>0</v>
      </c>
      <c r="AV176" s="30">
        <f t="shared" si="183"/>
        <v>0.89108533790998168</v>
      </c>
      <c r="AW176" s="30"/>
      <c r="AX176" s="52">
        <f t="shared" si="205"/>
        <v>870.13038378422618</v>
      </c>
      <c r="AY176" s="52">
        <f t="shared" si="184"/>
        <v>936.97623281234576</v>
      </c>
      <c r="AZ176" s="19"/>
      <c r="BA176" s="30"/>
      <c r="BB176" s="53">
        <f t="shared" si="185"/>
        <v>16806.897470793436</v>
      </c>
      <c r="BC176" s="53">
        <f t="shared" si="186"/>
        <v>-840.34487353967177</v>
      </c>
      <c r="BD176" s="53">
        <f t="shared" si="187"/>
        <v>-21.999444453563225</v>
      </c>
      <c r="BE176" s="53">
        <f t="shared" si="206"/>
        <v>-7650.2392659603393</v>
      </c>
      <c r="BF176" s="53">
        <f t="shared" si="188"/>
        <v>8294.3138868398619</v>
      </c>
      <c r="BG176" s="53">
        <f t="shared" si="214"/>
        <v>-67.2090110664777</v>
      </c>
      <c r="BH176" s="53">
        <f t="shared" si="215"/>
        <v>1382.2265772710205</v>
      </c>
      <c r="BI176" s="53">
        <f t="shared" si="189"/>
        <v>9609.331453044404</v>
      </c>
    </row>
    <row r="177" spans="1:61" x14ac:dyDescent="0.2">
      <c r="A177" s="19"/>
      <c r="B177" s="19"/>
      <c r="C177" s="19"/>
      <c r="D177" s="21"/>
      <c r="E177" s="55">
        <f t="shared" si="190"/>
        <v>11</v>
      </c>
      <c r="F177" s="27">
        <f t="shared" si="216"/>
        <v>19099.229421758468</v>
      </c>
      <c r="G177" s="27">
        <f t="shared" si="217"/>
        <v>954.96147108792343</v>
      </c>
      <c r="H177" s="28">
        <f t="shared" si="218"/>
        <v>25</v>
      </c>
      <c r="I177" s="27">
        <f t="shared" si="191"/>
        <v>500000</v>
      </c>
      <c r="J177" s="56">
        <f t="shared" si="173"/>
        <v>2.2919999999999998</v>
      </c>
      <c r="K177" s="52">
        <f t="shared" si="174"/>
        <v>1146</v>
      </c>
      <c r="L177" s="28"/>
      <c r="M177" s="96">
        <f t="shared" si="192"/>
        <v>20.707442522007625</v>
      </c>
      <c r="N177" s="9">
        <v>0</v>
      </c>
      <c r="O177" s="30">
        <f t="shared" si="208"/>
        <v>0.87997777814252898</v>
      </c>
      <c r="P177" s="30">
        <f t="shared" si="193"/>
        <v>1.8222089261530395E-2</v>
      </c>
      <c r="Q177" s="30">
        <f t="shared" si="194"/>
        <v>0</v>
      </c>
      <c r="R177" s="30">
        <f t="shared" si="175"/>
        <v>0.86175568888099863</v>
      </c>
      <c r="S177" s="28"/>
      <c r="T177" s="52">
        <f t="shared" si="195"/>
        <v>925.29663371686922</v>
      </c>
      <c r="U177" s="52">
        <f t="shared" si="176"/>
        <v>987.57201945762438</v>
      </c>
      <c r="V177" s="19"/>
      <c r="W177" s="28"/>
      <c r="X177" s="53">
        <f t="shared" si="177"/>
        <v>16458.869607443707</v>
      </c>
      <c r="Y177" s="53">
        <f t="shared" si="178"/>
        <v>-822.94348037218526</v>
      </c>
      <c r="Z177" s="53">
        <f t="shared" si="179"/>
        <v>-21.543892222024965</v>
      </c>
      <c r="AA177" s="53">
        <f t="shared" si="196"/>
        <v>-9111.0446307651982</v>
      </c>
      <c r="AB177" s="53">
        <f t="shared" si="180"/>
        <v>6503.3376040842977</v>
      </c>
      <c r="AC177" s="53">
        <f t="shared" si="209"/>
        <v>-65.520853912149903</v>
      </c>
      <c r="AD177" s="53">
        <f t="shared" si="210"/>
        <v>1359.6123581971838</v>
      </c>
      <c r="AE177" s="53">
        <f t="shared" si="181"/>
        <v>7797.4291083693315</v>
      </c>
      <c r="AF177" s="19"/>
      <c r="AG177" s="46"/>
      <c r="AH177" s="19"/>
      <c r="AI177" s="55">
        <f t="shared" si="197"/>
        <v>11</v>
      </c>
      <c r="AJ177" s="27">
        <f t="shared" si="211"/>
        <v>19099.229421758468</v>
      </c>
      <c r="AK177" s="27">
        <f t="shared" si="212"/>
        <v>954.96147108792343</v>
      </c>
      <c r="AL177" s="28">
        <f t="shared" si="213"/>
        <v>25</v>
      </c>
      <c r="AM177" s="27">
        <f t="shared" si="198"/>
        <v>500000</v>
      </c>
      <c r="AN177" s="56">
        <f t="shared" si="199"/>
        <v>2.2919999999999998</v>
      </c>
      <c r="AO177" s="52">
        <f t="shared" si="182"/>
        <v>1146</v>
      </c>
      <c r="AP177" s="28"/>
      <c r="AQ177" s="9">
        <f t="shared" si="200"/>
        <v>18.688466876111882</v>
      </c>
      <c r="AR177" s="9">
        <f t="shared" si="201"/>
        <v>0</v>
      </c>
      <c r="AS177" s="30">
        <f t="shared" si="202"/>
        <v>0.89108533790998168</v>
      </c>
      <c r="AT177" s="30">
        <f t="shared" si="203"/>
        <v>1.6653018821319657E-2</v>
      </c>
      <c r="AU177" s="30">
        <f t="shared" si="204"/>
        <v>0</v>
      </c>
      <c r="AV177" s="30">
        <f t="shared" si="183"/>
        <v>0.87443231908866204</v>
      </c>
      <c r="AW177" s="28"/>
      <c r="AX177" s="52">
        <f t="shared" si="205"/>
        <v>936.97623281234576</v>
      </c>
      <c r="AY177" s="52">
        <f t="shared" si="184"/>
        <v>1002.0994376756067</v>
      </c>
      <c r="AZ177" s="19"/>
      <c r="BA177" s="28"/>
      <c r="BB177" s="53">
        <f t="shared" si="185"/>
        <v>16458.869607443707</v>
      </c>
      <c r="BC177" s="53">
        <f t="shared" si="186"/>
        <v>-822.94348037218526</v>
      </c>
      <c r="BD177" s="53">
        <f t="shared" si="187"/>
        <v>-21.543892222024965</v>
      </c>
      <c r="BE177" s="53">
        <f t="shared" si="206"/>
        <v>-8326.5094106598281</v>
      </c>
      <c r="BF177" s="53">
        <f t="shared" si="188"/>
        <v>7287.8728241896679</v>
      </c>
      <c r="BG177" s="53">
        <f t="shared" si="214"/>
        <v>-65.520853912149903</v>
      </c>
      <c r="BH177" s="53">
        <f t="shared" si="215"/>
        <v>1360.5712081262238</v>
      </c>
      <c r="BI177" s="53">
        <f t="shared" si="189"/>
        <v>8582.923178403742</v>
      </c>
    </row>
    <row r="178" spans="1:61" x14ac:dyDescent="0.2">
      <c r="A178" s="220" t="s">
        <v>75</v>
      </c>
      <c r="B178" s="220"/>
      <c r="C178" s="19"/>
      <c r="D178" s="21"/>
      <c r="E178" s="55">
        <f t="shared" si="190"/>
        <v>12</v>
      </c>
      <c r="F178" s="27">
        <f t="shared" si="216"/>
        <v>19099.229421758468</v>
      </c>
      <c r="G178" s="27">
        <f t="shared" si="217"/>
        <v>954.96147108792343</v>
      </c>
      <c r="H178" s="28">
        <f t="shared" si="218"/>
        <v>25</v>
      </c>
      <c r="I178" s="27">
        <f t="shared" si="191"/>
        <v>500000</v>
      </c>
      <c r="J178" s="56">
        <f t="shared" si="173"/>
        <v>2.4849999999999999</v>
      </c>
      <c r="K178" s="52">
        <f t="shared" si="174"/>
        <v>1242.5</v>
      </c>
      <c r="L178" s="28"/>
      <c r="M178" s="96">
        <f t="shared" si="192"/>
        <v>22.995587082134691</v>
      </c>
      <c r="N178" s="9">
        <v>0</v>
      </c>
      <c r="O178" s="30">
        <f t="shared" si="208"/>
        <v>0.86175568888099863</v>
      </c>
      <c r="P178" s="30">
        <f t="shared" si="193"/>
        <v>1.9816577987187972E-2</v>
      </c>
      <c r="Q178" s="30">
        <f t="shared" si="194"/>
        <v>0</v>
      </c>
      <c r="R178" s="30">
        <f t="shared" si="175"/>
        <v>0.84193911089381068</v>
      </c>
      <c r="S178" s="28"/>
      <c r="T178" s="52">
        <f t="shared" si="195"/>
        <v>987.57201945762438</v>
      </c>
      <c r="U178" s="52">
        <f t="shared" si="176"/>
        <v>1046.1093452855598</v>
      </c>
      <c r="V178" s="19"/>
      <c r="W178" s="19"/>
      <c r="X178" s="53">
        <f t="shared" si="177"/>
        <v>16080.388238112235</v>
      </c>
      <c r="Y178" s="53">
        <f t="shared" si="178"/>
        <v>-804.01941190561172</v>
      </c>
      <c r="Z178" s="53">
        <f t="shared" si="179"/>
        <v>-21.048477772345269</v>
      </c>
      <c r="AA178" s="53">
        <f t="shared" si="196"/>
        <v>-9908.2889935939857</v>
      </c>
      <c r="AB178" s="53">
        <f t="shared" si="180"/>
        <v>5347.0313548402919</v>
      </c>
      <c r="AC178" s="53">
        <f t="shared" si="209"/>
        <v>-62.276909683302456</v>
      </c>
      <c r="AD178" s="53">
        <f t="shared" si="210"/>
        <v>1335.2066623431133</v>
      </c>
      <c r="AE178" s="53">
        <f t="shared" si="181"/>
        <v>6619.961107500103</v>
      </c>
      <c r="AF178" s="19"/>
      <c r="AG178" s="46"/>
      <c r="AH178" s="19"/>
      <c r="AI178" s="55">
        <f t="shared" si="197"/>
        <v>12</v>
      </c>
      <c r="AJ178" s="27">
        <f t="shared" si="211"/>
        <v>19099.229421758468</v>
      </c>
      <c r="AK178" s="27">
        <f t="shared" si="212"/>
        <v>954.96147108792343</v>
      </c>
      <c r="AL178" s="28">
        <f t="shared" si="213"/>
        <v>25</v>
      </c>
      <c r="AM178" s="27">
        <f t="shared" si="198"/>
        <v>500000</v>
      </c>
      <c r="AN178" s="56">
        <f t="shared" si="199"/>
        <v>2.4849999999999999</v>
      </c>
      <c r="AO178" s="52">
        <f t="shared" si="182"/>
        <v>1242.5</v>
      </c>
      <c r="AP178" s="28"/>
      <c r="AQ178" s="9">
        <f t="shared" si="200"/>
        <v>20.753517341626559</v>
      </c>
      <c r="AR178" s="9">
        <f t="shared" si="201"/>
        <v>0</v>
      </c>
      <c r="AS178" s="30">
        <f t="shared" si="202"/>
        <v>0.87443231908866204</v>
      </c>
      <c r="AT178" s="30">
        <f t="shared" si="203"/>
        <v>1.8147546298285279E-2</v>
      </c>
      <c r="AU178" s="30">
        <f t="shared" si="204"/>
        <v>0</v>
      </c>
      <c r="AV178" s="30">
        <f t="shared" si="183"/>
        <v>0.85628477279037674</v>
      </c>
      <c r="AW178" s="28"/>
      <c r="AX178" s="52">
        <f t="shared" si="205"/>
        <v>1002.0994376756067</v>
      </c>
      <c r="AY178" s="52">
        <f t="shared" si="184"/>
        <v>1063.9338301920432</v>
      </c>
      <c r="AZ178" s="19"/>
      <c r="BA178" s="19"/>
      <c r="BB178" s="53">
        <f t="shared" si="185"/>
        <v>16080.388238112235</v>
      </c>
      <c r="BC178" s="53">
        <f t="shared" si="186"/>
        <v>-804.01941190561172</v>
      </c>
      <c r="BD178" s="53">
        <f t="shared" si="187"/>
        <v>-21.048477772345269</v>
      </c>
      <c r="BE178" s="53">
        <f t="shared" si="206"/>
        <v>-9073.7731491426402</v>
      </c>
      <c r="BF178" s="53">
        <f t="shared" si="188"/>
        <v>6181.5471992916373</v>
      </c>
      <c r="BG178" s="53">
        <f t="shared" si="214"/>
        <v>-62.276909683302456</v>
      </c>
      <c r="BH178" s="53">
        <f t="shared" si="215"/>
        <v>1336.3993072116209</v>
      </c>
      <c r="BI178" s="53">
        <f t="shared" si="189"/>
        <v>7455.6695968199556</v>
      </c>
    </row>
    <row r="179" spans="1:61" x14ac:dyDescent="0.2">
      <c r="A179" s="37" t="s">
        <v>8</v>
      </c>
      <c r="B179" s="37" t="s">
        <v>76</v>
      </c>
      <c r="C179" s="37" t="s">
        <v>77</v>
      </c>
      <c r="D179" s="21"/>
      <c r="E179" s="55">
        <f t="shared" si="190"/>
        <v>13</v>
      </c>
      <c r="F179" s="27">
        <f t="shared" si="216"/>
        <v>19099.229421758468</v>
      </c>
      <c r="G179" s="27">
        <f t="shared" si="217"/>
        <v>954.96147108792343</v>
      </c>
      <c r="H179" s="28">
        <f t="shared" si="218"/>
        <v>25</v>
      </c>
      <c r="I179" s="27">
        <f t="shared" si="191"/>
        <v>500000</v>
      </c>
      <c r="J179" s="56">
        <f t="shared" si="173"/>
        <v>2.6840000000000002</v>
      </c>
      <c r="K179" s="52">
        <f t="shared" si="174"/>
        <v>1342</v>
      </c>
      <c r="L179" s="28"/>
      <c r="M179" s="96">
        <f t="shared" si="192"/>
        <v>25.623223656035577</v>
      </c>
      <c r="N179" s="9">
        <v>0</v>
      </c>
      <c r="O179" s="30">
        <f t="shared" si="208"/>
        <v>0.84193911089381068</v>
      </c>
      <c r="P179" s="30">
        <f t="shared" si="193"/>
        <v>2.1573194143195851E-2</v>
      </c>
      <c r="Q179" s="30">
        <f t="shared" si="194"/>
        <v>0</v>
      </c>
      <c r="R179" s="30">
        <f t="shared" si="175"/>
        <v>0.82036591675061488</v>
      </c>
      <c r="S179" s="28"/>
      <c r="T179" s="52">
        <f t="shared" si="195"/>
        <v>1046.1093452855598</v>
      </c>
      <c r="U179" s="52">
        <f t="shared" si="176"/>
        <v>1100.9310602793253</v>
      </c>
      <c r="V179" s="19"/>
      <c r="W179" s="19"/>
      <c r="X179" s="53">
        <f t="shared" si="177"/>
        <v>15668.356853811201</v>
      </c>
      <c r="Y179" s="53">
        <f t="shared" si="178"/>
        <v>-783.41784269056006</v>
      </c>
      <c r="Z179" s="53">
        <f t="shared" si="179"/>
        <v>-20.509147918765372</v>
      </c>
      <c r="AA179" s="53">
        <f t="shared" si="196"/>
        <v>-10786.597071597926</v>
      </c>
      <c r="AB179" s="53">
        <f t="shared" si="180"/>
        <v>4077.8327916039507</v>
      </c>
      <c r="AC179" s="53">
        <f t="shared" si="209"/>
        <v>-59.150843384853324</v>
      </c>
      <c r="AD179" s="53">
        <f t="shared" si="210"/>
        <v>1307.8774760333993</v>
      </c>
      <c r="AE179" s="53">
        <f t="shared" si="181"/>
        <v>5326.5594242524967</v>
      </c>
      <c r="AF179" s="19"/>
      <c r="AG179" s="46"/>
      <c r="AH179" s="19"/>
      <c r="AI179" s="55">
        <f t="shared" si="197"/>
        <v>13</v>
      </c>
      <c r="AJ179" s="27">
        <f t="shared" si="211"/>
        <v>19099.229421758468</v>
      </c>
      <c r="AK179" s="27">
        <f t="shared" si="212"/>
        <v>954.96147108792343</v>
      </c>
      <c r="AL179" s="28">
        <f t="shared" si="213"/>
        <v>25</v>
      </c>
      <c r="AM179" s="27">
        <f t="shared" si="198"/>
        <v>500000</v>
      </c>
      <c r="AN179" s="56">
        <f t="shared" si="199"/>
        <v>2.6840000000000002</v>
      </c>
      <c r="AO179" s="52">
        <f t="shared" si="182"/>
        <v>1342</v>
      </c>
      <c r="AP179" s="28"/>
      <c r="AQ179" s="9">
        <f t="shared" si="200"/>
        <v>23.124959349572109</v>
      </c>
      <c r="AR179" s="9">
        <f t="shared" si="201"/>
        <v>0</v>
      </c>
      <c r="AS179" s="30">
        <f t="shared" si="202"/>
        <v>0.85628477279037674</v>
      </c>
      <c r="AT179" s="30">
        <f t="shared" si="203"/>
        <v>1.9801550562435051E-2</v>
      </c>
      <c r="AU179" s="30">
        <f t="shared" si="204"/>
        <v>0</v>
      </c>
      <c r="AV179" s="30">
        <f t="shared" si="183"/>
        <v>0.83648322222794169</v>
      </c>
      <c r="AW179" s="28"/>
      <c r="AX179" s="52">
        <f t="shared" si="205"/>
        <v>1063.9338301920432</v>
      </c>
      <c r="AY179" s="52">
        <f t="shared" si="184"/>
        <v>1122.5604842298978</v>
      </c>
      <c r="AZ179" s="19"/>
      <c r="BA179" s="19"/>
      <c r="BB179" s="53">
        <f t="shared" si="185"/>
        <v>15668.356853811201</v>
      </c>
      <c r="BC179" s="53">
        <f t="shared" si="186"/>
        <v>-783.41784269056006</v>
      </c>
      <c r="BD179" s="53">
        <f t="shared" si="187"/>
        <v>-20.509147918765372</v>
      </c>
      <c r="BE179" s="53">
        <f t="shared" si="206"/>
        <v>-9900.7752812175258</v>
      </c>
      <c r="BF179" s="53">
        <f t="shared" si="188"/>
        <v>4963.6545819843504</v>
      </c>
      <c r="BG179" s="53">
        <f t="shared" si="214"/>
        <v>-59.150843384853324</v>
      </c>
      <c r="BH179" s="53">
        <f t="shared" si="215"/>
        <v>1309.3407973296221</v>
      </c>
      <c r="BI179" s="53">
        <f t="shared" si="189"/>
        <v>6213.84453592912</v>
      </c>
    </row>
    <row r="180" spans="1:61" x14ac:dyDescent="0.2">
      <c r="A180" s="21">
        <v>1</v>
      </c>
      <c r="B180" s="60">
        <f>B105</f>
        <v>200</v>
      </c>
      <c r="C180" s="60">
        <f>C105</f>
        <v>268</v>
      </c>
      <c r="D180" s="21"/>
      <c r="E180" s="55">
        <f t="shared" si="190"/>
        <v>14</v>
      </c>
      <c r="F180" s="27">
        <f t="shared" si="216"/>
        <v>19099.229421758468</v>
      </c>
      <c r="G180" s="27">
        <f t="shared" si="217"/>
        <v>954.96147108792343</v>
      </c>
      <c r="H180" s="28">
        <f t="shared" si="218"/>
        <v>25</v>
      </c>
      <c r="I180" s="27">
        <f t="shared" si="191"/>
        <v>500000</v>
      </c>
      <c r="J180" s="56">
        <f t="shared" si="173"/>
        <v>2.8879999999999999</v>
      </c>
      <c r="K180" s="52">
        <f t="shared" si="174"/>
        <v>1444</v>
      </c>
      <c r="L180" s="28"/>
      <c r="M180" s="96">
        <f t="shared" si="192"/>
        <v>28.637207678475217</v>
      </c>
      <c r="N180" s="9">
        <v>0</v>
      </c>
      <c r="O180" s="30">
        <f t="shared" si="208"/>
        <v>0.82036591675061488</v>
      </c>
      <c r="P180" s="30">
        <f t="shared" si="193"/>
        <v>2.3492989130330068E-2</v>
      </c>
      <c r="Q180" s="30">
        <f t="shared" si="194"/>
        <v>0</v>
      </c>
      <c r="R180" s="30">
        <f t="shared" si="175"/>
        <v>0.79687292762028483</v>
      </c>
      <c r="S180" s="28"/>
      <c r="T180" s="52">
        <f t="shared" si="195"/>
        <v>1100.9310602793253</v>
      </c>
      <c r="U180" s="52">
        <f t="shared" si="176"/>
        <v>1150.6845074836913</v>
      </c>
      <c r="V180" s="19"/>
      <c r="W180" s="19"/>
      <c r="X180" s="53">
        <f t="shared" si="177"/>
        <v>15219.658864608149</v>
      </c>
      <c r="Y180" s="53">
        <f t="shared" si="178"/>
        <v>-760.9829432304075</v>
      </c>
      <c r="Z180" s="53">
        <f t="shared" si="179"/>
        <v>-19.921823190507119</v>
      </c>
      <c r="AA180" s="53">
        <f t="shared" si="196"/>
        <v>-11746.494565165034</v>
      </c>
      <c r="AB180" s="53">
        <f t="shared" si="180"/>
        <v>2692.2595330222011</v>
      </c>
      <c r="AC180" s="53">
        <f t="shared" si="209"/>
        <v>-54.726096968393811</v>
      </c>
      <c r="AD180" s="53">
        <f t="shared" si="210"/>
        <v>1277.3835752659759</v>
      </c>
      <c r="AE180" s="53">
        <f t="shared" si="181"/>
        <v>3914.9170113197833</v>
      </c>
      <c r="AF180" s="19"/>
      <c r="AG180" s="46"/>
      <c r="AH180" s="19"/>
      <c r="AI180" s="55">
        <f t="shared" si="197"/>
        <v>14</v>
      </c>
      <c r="AJ180" s="27">
        <f t="shared" si="211"/>
        <v>19099.229421758468</v>
      </c>
      <c r="AK180" s="27">
        <f t="shared" si="212"/>
        <v>954.96147108792343</v>
      </c>
      <c r="AL180" s="28">
        <f t="shared" si="213"/>
        <v>25</v>
      </c>
      <c r="AM180" s="27">
        <f t="shared" si="198"/>
        <v>500000</v>
      </c>
      <c r="AN180" s="56">
        <f t="shared" si="199"/>
        <v>2.8879999999999999</v>
      </c>
      <c r="AO180" s="52">
        <f t="shared" si="182"/>
        <v>1444</v>
      </c>
      <c r="AP180" s="28"/>
      <c r="AQ180" s="9">
        <f t="shared" si="200"/>
        <v>25.845079929823882</v>
      </c>
      <c r="AR180" s="9">
        <f t="shared" si="201"/>
        <v>0</v>
      </c>
      <c r="AS180" s="30">
        <f t="shared" si="202"/>
        <v>0.83648322222794169</v>
      </c>
      <c r="AT180" s="30">
        <f t="shared" si="203"/>
        <v>2.1618975738437785E-2</v>
      </c>
      <c r="AU180" s="30">
        <f t="shared" si="204"/>
        <v>0</v>
      </c>
      <c r="AV180" s="30">
        <f t="shared" si="183"/>
        <v>0.81486424648950395</v>
      </c>
      <c r="AW180" s="28"/>
      <c r="AX180" s="52">
        <f t="shared" si="205"/>
        <v>1122.5604842298978</v>
      </c>
      <c r="AY180" s="52">
        <f t="shared" si="184"/>
        <v>1176.6639719308437</v>
      </c>
      <c r="AZ180" s="19"/>
      <c r="BA180" s="19"/>
      <c r="BB180" s="53">
        <f t="shared" si="185"/>
        <v>15219.658864608149</v>
      </c>
      <c r="BC180" s="53">
        <f t="shared" si="186"/>
        <v>-760.9829432304075</v>
      </c>
      <c r="BD180" s="53">
        <f t="shared" si="187"/>
        <v>-19.921823190507119</v>
      </c>
      <c r="BE180" s="53">
        <f t="shared" si="206"/>
        <v>-10809.487869218892</v>
      </c>
      <c r="BF180" s="53">
        <f t="shared" si="188"/>
        <v>3629.2662289683431</v>
      </c>
      <c r="BG180" s="53">
        <f t="shared" si="214"/>
        <v>-54.726096968393811</v>
      </c>
      <c r="BH180" s="53">
        <f t="shared" si="215"/>
        <v>1279.1592673467269</v>
      </c>
      <c r="BI180" s="53">
        <f t="shared" si="189"/>
        <v>4853.6993993466758</v>
      </c>
    </row>
    <row r="181" spans="1:61" x14ac:dyDescent="0.2">
      <c r="A181" s="39" t="s">
        <v>74</v>
      </c>
      <c r="B181" s="60">
        <f>B106</f>
        <v>25</v>
      </c>
      <c r="C181" s="60">
        <f>C106</f>
        <v>25</v>
      </c>
      <c r="D181" s="21"/>
      <c r="E181" s="55">
        <f t="shared" si="190"/>
        <v>15</v>
      </c>
      <c r="F181" s="27">
        <f t="shared" si="216"/>
        <v>19099.229421758468</v>
      </c>
      <c r="G181" s="27">
        <f t="shared" si="217"/>
        <v>954.96147108792343</v>
      </c>
      <c r="H181" s="28">
        <f t="shared" si="218"/>
        <v>25</v>
      </c>
      <c r="I181" s="27">
        <f t="shared" si="191"/>
        <v>500000</v>
      </c>
      <c r="J181" s="56">
        <f t="shared" si="173"/>
        <v>3.0960000000000001</v>
      </c>
      <c r="K181" s="52">
        <f t="shared" si="174"/>
        <v>1548</v>
      </c>
      <c r="L181" s="28"/>
      <c r="M181" s="96">
        <f t="shared" si="192"/>
        <v>32.079455446734435</v>
      </c>
      <c r="N181" s="9">
        <v>0</v>
      </c>
      <c r="O181" s="30">
        <f t="shared" si="208"/>
        <v>0.79687292762028483</v>
      </c>
      <c r="P181" s="30">
        <f t="shared" si="193"/>
        <v>2.5563249578303762E-2</v>
      </c>
      <c r="Q181" s="30">
        <f t="shared" si="194"/>
        <v>0</v>
      </c>
      <c r="R181" s="30">
        <f t="shared" si="175"/>
        <v>0.77130967804198103</v>
      </c>
      <c r="S181" s="28"/>
      <c r="T181" s="52">
        <f t="shared" si="195"/>
        <v>1150.6845074836913</v>
      </c>
      <c r="U181" s="52">
        <f t="shared" si="176"/>
        <v>1193.9873816089867</v>
      </c>
      <c r="V181" s="19"/>
      <c r="W181" s="19"/>
      <c r="X181" s="53">
        <f t="shared" si="177"/>
        <v>14731.420496146455</v>
      </c>
      <c r="Y181" s="53">
        <f t="shared" si="178"/>
        <v>-736.57102480732283</v>
      </c>
      <c r="Z181" s="53">
        <f t="shared" si="179"/>
        <v>-19.282741951049527</v>
      </c>
      <c r="AA181" s="53">
        <f t="shared" si="196"/>
        <v>-12781.624789151881</v>
      </c>
      <c r="AB181" s="53">
        <f t="shared" si="180"/>
        <v>1193.9419402362</v>
      </c>
      <c r="AC181" s="53">
        <f t="shared" si="209"/>
        <v>-48.950908168313269</v>
      </c>
      <c r="AD181" s="53">
        <f t="shared" si="210"/>
        <v>1243.3897826589343</v>
      </c>
      <c r="AE181" s="53">
        <f t="shared" si="181"/>
        <v>2388.380814726821</v>
      </c>
      <c r="AF181" s="19"/>
      <c r="AG181" s="46"/>
      <c r="AH181" s="19"/>
      <c r="AI181" s="55">
        <f t="shared" si="197"/>
        <v>15</v>
      </c>
      <c r="AJ181" s="27">
        <f t="shared" si="211"/>
        <v>19099.229421758468</v>
      </c>
      <c r="AK181" s="27">
        <f t="shared" si="212"/>
        <v>954.96147108792343</v>
      </c>
      <c r="AL181" s="28">
        <f t="shared" si="213"/>
        <v>25</v>
      </c>
      <c r="AM181" s="27">
        <f t="shared" si="198"/>
        <v>500000</v>
      </c>
      <c r="AN181" s="56">
        <f t="shared" si="199"/>
        <v>3.0960000000000001</v>
      </c>
      <c r="AO181" s="52">
        <f t="shared" si="182"/>
        <v>1548</v>
      </c>
      <c r="AP181" s="28"/>
      <c r="AQ181" s="9">
        <f t="shared" si="200"/>
        <v>28.951708540677828</v>
      </c>
      <c r="AR181" s="9">
        <f t="shared" si="201"/>
        <v>0</v>
      </c>
      <c r="AS181" s="30">
        <f t="shared" si="202"/>
        <v>0.81486424648950395</v>
      </c>
      <c r="AT181" s="30">
        <f t="shared" si="203"/>
        <v>2.3591712164583174E-2</v>
      </c>
      <c r="AU181" s="30">
        <f t="shared" si="204"/>
        <v>0</v>
      </c>
      <c r="AV181" s="30">
        <f t="shared" si="183"/>
        <v>0.79127253432492073</v>
      </c>
      <c r="AW181" s="28"/>
      <c r="AX181" s="52">
        <f t="shared" si="205"/>
        <v>1176.6639719308437</v>
      </c>
      <c r="AY181" s="52">
        <f t="shared" si="184"/>
        <v>1224.8898831349773</v>
      </c>
      <c r="AZ181" s="19"/>
      <c r="BA181" s="19"/>
      <c r="BB181" s="53">
        <f t="shared" si="185"/>
        <v>14731.420496146455</v>
      </c>
      <c r="BC181" s="53">
        <f t="shared" si="186"/>
        <v>-736.57102480732283</v>
      </c>
      <c r="BD181" s="53">
        <f t="shared" si="187"/>
        <v>-19.282741951049527</v>
      </c>
      <c r="BE181" s="53">
        <f t="shared" si="206"/>
        <v>-11795.856082291588</v>
      </c>
      <c r="BF181" s="53">
        <f t="shared" si="188"/>
        <v>2179.7106470964936</v>
      </c>
      <c r="BG181" s="53">
        <f t="shared" si="214"/>
        <v>-48.950908168313269</v>
      </c>
      <c r="BH181" s="53">
        <f t="shared" si="215"/>
        <v>1245.5225962459435</v>
      </c>
      <c r="BI181" s="53">
        <f t="shared" si="189"/>
        <v>3376.282335174124</v>
      </c>
    </row>
    <row r="182" spans="1:61" x14ac:dyDescent="0.2">
      <c r="A182" s="19"/>
      <c r="B182" s="19"/>
      <c r="C182" s="19"/>
      <c r="D182" s="21"/>
      <c r="E182" s="55">
        <f t="shared" si="190"/>
        <v>16</v>
      </c>
      <c r="F182" s="27">
        <f t="shared" si="216"/>
        <v>19099.229421758468</v>
      </c>
      <c r="G182" s="27">
        <f t="shared" si="217"/>
        <v>954.96147108792343</v>
      </c>
      <c r="H182" s="28">
        <f t="shared" si="218"/>
        <v>25</v>
      </c>
      <c r="I182" s="27">
        <f t="shared" si="191"/>
        <v>500000</v>
      </c>
      <c r="J182" s="56">
        <f t="shared" si="173"/>
        <v>3.3090000000000002</v>
      </c>
      <c r="K182" s="52">
        <f t="shared" si="174"/>
        <v>1654.5</v>
      </c>
      <c r="L182" s="28"/>
      <c r="M182" s="96">
        <f t="shared" si="192"/>
        <v>35.983846857204576</v>
      </c>
      <c r="N182" s="9">
        <v>0</v>
      </c>
      <c r="O182" s="30">
        <f t="shared" si="208"/>
        <v>0.77130967804198103</v>
      </c>
      <c r="P182" s="30">
        <f t="shared" si="193"/>
        <v>2.7754689334142411E-2</v>
      </c>
      <c r="Q182" s="30">
        <f t="shared" si="194"/>
        <v>0</v>
      </c>
      <c r="R182" s="30">
        <f t="shared" si="175"/>
        <v>0.74355498870783865</v>
      </c>
      <c r="S182" s="28"/>
      <c r="T182" s="52">
        <f t="shared" si="195"/>
        <v>1193.9873816089867</v>
      </c>
      <c r="U182" s="52">
        <f t="shared" si="176"/>
        <v>1230.2117288171191</v>
      </c>
      <c r="V182" s="19"/>
      <c r="W182" s="19"/>
      <c r="X182" s="53">
        <f t="shared" si="177"/>
        <v>14201.327317024037</v>
      </c>
      <c r="Y182" s="53">
        <f t="shared" si="178"/>
        <v>-710.06636585120191</v>
      </c>
      <c r="Z182" s="53">
        <f t="shared" si="179"/>
        <v>-18.588874717695965</v>
      </c>
      <c r="AA182" s="53">
        <f t="shared" si="196"/>
        <v>-13877.344667071206</v>
      </c>
      <c r="AB182" s="53">
        <f t="shared" si="180"/>
        <v>-404.67259061606637</v>
      </c>
      <c r="AC182" s="53">
        <f t="shared" si="209"/>
        <v>-42.572570364256542</v>
      </c>
      <c r="AD182" s="53">
        <f t="shared" si="210"/>
        <v>1205.6021107160248</v>
      </c>
      <c r="AE182" s="53">
        <f t="shared" si="181"/>
        <v>758.35694973570185</v>
      </c>
      <c r="AF182" s="19"/>
      <c r="AG182" s="46"/>
      <c r="AH182" s="19"/>
      <c r="AI182" s="55">
        <f t="shared" si="197"/>
        <v>16</v>
      </c>
      <c r="AJ182" s="27">
        <f t="shared" si="211"/>
        <v>19099.229421758468</v>
      </c>
      <c r="AK182" s="27">
        <f t="shared" si="212"/>
        <v>954.96147108792343</v>
      </c>
      <c r="AL182" s="28">
        <f t="shared" si="213"/>
        <v>25</v>
      </c>
      <c r="AM182" s="27">
        <f t="shared" si="198"/>
        <v>500000</v>
      </c>
      <c r="AN182" s="56">
        <f t="shared" si="199"/>
        <v>3.3090000000000002</v>
      </c>
      <c r="AO182" s="52">
        <f t="shared" si="182"/>
        <v>1654.5</v>
      </c>
      <c r="AP182" s="28"/>
      <c r="AQ182" s="9">
        <f t="shared" si="200"/>
        <v>32.475421788627131</v>
      </c>
      <c r="AR182" s="9">
        <f t="shared" si="201"/>
        <v>0</v>
      </c>
      <c r="AS182" s="30">
        <f t="shared" si="202"/>
        <v>0.79127253432492073</v>
      </c>
      <c r="AT182" s="30">
        <f t="shared" si="203"/>
        <v>2.5696909301957737E-2</v>
      </c>
      <c r="AU182" s="30">
        <f t="shared" si="204"/>
        <v>0</v>
      </c>
      <c r="AV182" s="30">
        <f t="shared" si="183"/>
        <v>0.76557562502296295</v>
      </c>
      <c r="AW182" s="28"/>
      <c r="AX182" s="52">
        <f t="shared" si="205"/>
        <v>1224.8898831349773</v>
      </c>
      <c r="AY182" s="52">
        <f t="shared" si="184"/>
        <v>1266.6448716004923</v>
      </c>
      <c r="AZ182" s="19"/>
      <c r="BA182" s="19"/>
      <c r="BB182" s="53">
        <f t="shared" si="185"/>
        <v>14201.327317024037</v>
      </c>
      <c r="BC182" s="53">
        <f t="shared" si="186"/>
        <v>-710.06636585120191</v>
      </c>
      <c r="BD182" s="53">
        <f t="shared" si="187"/>
        <v>-18.588874717695965</v>
      </c>
      <c r="BE182" s="53">
        <f t="shared" si="206"/>
        <v>-12848.454650978869</v>
      </c>
      <c r="BF182" s="53">
        <f t="shared" si="188"/>
        <v>624.21742547627036</v>
      </c>
      <c r="BG182" s="53">
        <f t="shared" si="214"/>
        <v>-42.572570364256542</v>
      </c>
      <c r="BH182" s="53">
        <f t="shared" si="215"/>
        <v>1208.1390866133252</v>
      </c>
      <c r="BI182" s="53">
        <f t="shared" si="189"/>
        <v>1789.783941725339</v>
      </c>
    </row>
    <row r="183" spans="1:61" x14ac:dyDescent="0.2">
      <c r="A183" s="92"/>
      <c r="B183" s="93" t="s">
        <v>78</v>
      </c>
      <c r="C183" s="93" t="s">
        <v>79</v>
      </c>
      <c r="D183" s="21"/>
      <c r="E183" s="55">
        <f t="shared" si="190"/>
        <v>17</v>
      </c>
      <c r="F183" s="27">
        <f t="shared" si="216"/>
        <v>19099.229421758468</v>
      </c>
      <c r="G183" s="27">
        <f t="shared" si="217"/>
        <v>954.96147108792343</v>
      </c>
      <c r="H183" s="28">
        <f t="shared" si="218"/>
        <v>25</v>
      </c>
      <c r="I183" s="27">
        <f t="shared" si="191"/>
        <v>500000</v>
      </c>
      <c r="J183" s="56">
        <f t="shared" si="173"/>
        <v>3.5259999999999998</v>
      </c>
      <c r="K183" s="52">
        <f t="shared" si="174"/>
        <v>1763</v>
      </c>
      <c r="L183" s="28"/>
      <c r="M183" s="96">
        <f t="shared" si="192"/>
        <v>40.388565248208387</v>
      </c>
      <c r="N183" s="9">
        <v>0</v>
      </c>
      <c r="O183" s="30">
        <f t="shared" si="208"/>
        <v>0.74355498870783865</v>
      </c>
      <c r="P183" s="30">
        <f t="shared" si="193"/>
        <v>3.0031119177057392E-2</v>
      </c>
      <c r="Q183" s="30">
        <f t="shared" si="194"/>
        <v>0</v>
      </c>
      <c r="R183" s="30">
        <f t="shared" si="175"/>
        <v>0.71352386953078129</v>
      </c>
      <c r="S183" s="28"/>
      <c r="T183" s="52">
        <f t="shared" si="195"/>
        <v>1230.2117288171191</v>
      </c>
      <c r="U183" s="52">
        <f t="shared" si="176"/>
        <v>1257.9425819827675</v>
      </c>
      <c r="V183" s="19"/>
      <c r="W183" s="28"/>
      <c r="X183" s="53">
        <f t="shared" si="177"/>
        <v>13627.756082069249</v>
      </c>
      <c r="Y183" s="53">
        <f t="shared" si="178"/>
        <v>-681.38780410346249</v>
      </c>
      <c r="Z183" s="53">
        <f t="shared" si="179"/>
        <v>-17.838096738269531</v>
      </c>
      <c r="AA183" s="53">
        <f t="shared" si="196"/>
        <v>-15015.559588528697</v>
      </c>
      <c r="AB183" s="53">
        <f t="shared" si="180"/>
        <v>-2087.0294073011792</v>
      </c>
      <c r="AC183" s="53">
        <f t="shared" si="209"/>
        <v>-34.755582771461846</v>
      </c>
      <c r="AD183" s="53">
        <f t="shared" si="210"/>
        <v>1163.8424078099649</v>
      </c>
      <c r="AE183" s="53">
        <f t="shared" si="181"/>
        <v>-957.94258226267607</v>
      </c>
      <c r="AF183" s="19"/>
      <c r="AG183" s="46"/>
      <c r="AH183" s="19"/>
      <c r="AI183" s="55">
        <f t="shared" si="197"/>
        <v>17</v>
      </c>
      <c r="AJ183" s="27">
        <f t="shared" si="211"/>
        <v>19099.229421758468</v>
      </c>
      <c r="AK183" s="27">
        <f t="shared" si="212"/>
        <v>954.96147108792343</v>
      </c>
      <c r="AL183" s="28">
        <f t="shared" si="213"/>
        <v>25</v>
      </c>
      <c r="AM183" s="27">
        <f t="shared" si="198"/>
        <v>500000</v>
      </c>
      <c r="AN183" s="56">
        <f t="shared" si="199"/>
        <v>3.5259999999999998</v>
      </c>
      <c r="AO183" s="52">
        <f t="shared" si="182"/>
        <v>1763</v>
      </c>
      <c r="AP183" s="28"/>
      <c r="AQ183" s="9">
        <f t="shared" si="200"/>
        <v>36.450680136508069</v>
      </c>
      <c r="AR183" s="9">
        <f t="shared" si="201"/>
        <v>0</v>
      </c>
      <c r="AS183" s="30">
        <f t="shared" si="202"/>
        <v>0.76557562502296295</v>
      </c>
      <c r="AT183" s="30">
        <f t="shared" si="203"/>
        <v>2.7905752228019262E-2</v>
      </c>
      <c r="AU183" s="30">
        <f t="shared" si="204"/>
        <v>0</v>
      </c>
      <c r="AV183" s="30">
        <f t="shared" si="183"/>
        <v>0.73766987279494367</v>
      </c>
      <c r="AW183" s="28"/>
      <c r="AX183" s="52">
        <f t="shared" si="205"/>
        <v>1266.6448716004923</v>
      </c>
      <c r="AY183" s="52">
        <f t="shared" si="184"/>
        <v>1300.5119857374857</v>
      </c>
      <c r="AZ183" s="19"/>
      <c r="BA183" s="28"/>
      <c r="BB183" s="53">
        <f t="shared" si="185"/>
        <v>13627.756082069249</v>
      </c>
      <c r="BC183" s="53">
        <f t="shared" si="186"/>
        <v>-681.38780410346249</v>
      </c>
      <c r="BD183" s="53">
        <f t="shared" si="187"/>
        <v>-17.838096738269531</v>
      </c>
      <c r="BE183" s="53">
        <f t="shared" si="206"/>
        <v>-13952.87611400963</v>
      </c>
      <c r="BF183" s="53">
        <f t="shared" si="188"/>
        <v>-1024.3459327821129</v>
      </c>
      <c r="BG183" s="53">
        <f t="shared" si="214"/>
        <v>-34.755582771461846</v>
      </c>
      <c r="BH183" s="53">
        <f t="shared" si="215"/>
        <v>1166.8334279714422</v>
      </c>
      <c r="BI183" s="53">
        <f t="shared" si="189"/>
        <v>107.73191241786753</v>
      </c>
    </row>
    <row r="184" spans="1:61" x14ac:dyDescent="0.2">
      <c r="A184" s="35" t="s">
        <v>80</v>
      </c>
      <c r="B184" s="90">
        <f>AE238</f>
        <v>14383.340475482379</v>
      </c>
      <c r="C184" s="90">
        <f>BI238</f>
        <v>20653.053526517691</v>
      </c>
      <c r="D184" s="21"/>
      <c r="E184" s="55">
        <f t="shared" si="190"/>
        <v>18</v>
      </c>
      <c r="F184" s="27">
        <f t="shared" si="216"/>
        <v>19099.229421758468</v>
      </c>
      <c r="G184" s="27">
        <f t="shared" si="217"/>
        <v>954.96147108792343</v>
      </c>
      <c r="H184" s="28">
        <f t="shared" si="218"/>
        <v>25</v>
      </c>
      <c r="I184" s="27">
        <f t="shared" si="191"/>
        <v>500000</v>
      </c>
      <c r="J184" s="56">
        <f t="shared" si="173"/>
        <v>3.7469999999999999</v>
      </c>
      <c r="K184" s="52">
        <f t="shared" si="174"/>
        <v>1873.5</v>
      </c>
      <c r="L184" s="28"/>
      <c r="M184" s="96">
        <f t="shared" si="192"/>
        <v>45.350819239364668</v>
      </c>
      <c r="N184" s="9">
        <v>0</v>
      </c>
      <c r="O184" s="30">
        <f t="shared" si="208"/>
        <v>0.71352386953078129</v>
      </c>
      <c r="P184" s="30">
        <f t="shared" si="193"/>
        <v>3.235889203006248E-2</v>
      </c>
      <c r="Q184" s="30">
        <f t="shared" si="194"/>
        <v>0</v>
      </c>
      <c r="R184" s="30">
        <f t="shared" si="175"/>
        <v>0.6811649775007188</v>
      </c>
      <c r="S184" s="28"/>
      <c r="T184" s="52">
        <f t="shared" si="195"/>
        <v>1257.9425819827675</v>
      </c>
      <c r="U184" s="52">
        <f t="shared" si="176"/>
        <v>1276.1625853475966</v>
      </c>
      <c r="V184" s="19"/>
      <c r="W184" s="19"/>
      <c r="X184" s="53">
        <f t="shared" si="177"/>
        <v>13009.726179353172</v>
      </c>
      <c r="Y184" s="53">
        <f t="shared" si="178"/>
        <v>-650.48630896765872</v>
      </c>
      <c r="Z184" s="53">
        <f t="shared" si="179"/>
        <v>-17.029124437517972</v>
      </c>
      <c r="AA184" s="53">
        <f t="shared" si="196"/>
        <v>-16179.446015031241</v>
      </c>
      <c r="AB184" s="53">
        <f t="shared" si="180"/>
        <v>-3837.2352690832449</v>
      </c>
      <c r="AC184" s="53">
        <f t="shared" si="209"/>
        <v>-25.899524473999232</v>
      </c>
      <c r="AD184" s="53">
        <f t="shared" si="210"/>
        <v>1117.9180313848028</v>
      </c>
      <c r="AE184" s="53">
        <f t="shared" si="181"/>
        <v>-2745.2167621724411</v>
      </c>
      <c r="AF184" s="19"/>
      <c r="AG184" s="46"/>
      <c r="AH184" s="19"/>
      <c r="AI184" s="55">
        <f t="shared" si="197"/>
        <v>18</v>
      </c>
      <c r="AJ184" s="27">
        <f t="shared" si="211"/>
        <v>19099.229421758468</v>
      </c>
      <c r="AK184" s="27">
        <f t="shared" si="212"/>
        <v>954.96147108792343</v>
      </c>
      <c r="AL184" s="28">
        <f t="shared" si="213"/>
        <v>25</v>
      </c>
      <c r="AM184" s="27">
        <f t="shared" si="198"/>
        <v>500000</v>
      </c>
      <c r="AN184" s="56">
        <f t="shared" si="199"/>
        <v>3.7469999999999999</v>
      </c>
      <c r="AO184" s="52">
        <f t="shared" si="182"/>
        <v>1873.5</v>
      </c>
      <c r="AP184" s="28"/>
      <c r="AQ184" s="9">
        <f t="shared" si="200"/>
        <v>40.929114363526608</v>
      </c>
      <c r="AR184" s="9">
        <f t="shared" si="201"/>
        <v>0</v>
      </c>
      <c r="AS184" s="30">
        <f t="shared" si="202"/>
        <v>0.73766987279494367</v>
      </c>
      <c r="AT184" s="30">
        <f t="shared" si="203"/>
        <v>3.0192174586152375E-2</v>
      </c>
      <c r="AU184" s="30">
        <f t="shared" si="204"/>
        <v>0</v>
      </c>
      <c r="AV184" s="30">
        <f t="shared" si="183"/>
        <v>0.70747769820879125</v>
      </c>
      <c r="AW184" s="28"/>
      <c r="AX184" s="52">
        <f t="shared" si="205"/>
        <v>1300.5119857374857</v>
      </c>
      <c r="AY184" s="52">
        <f t="shared" si="184"/>
        <v>1325.4594675941705</v>
      </c>
      <c r="AZ184" s="19"/>
      <c r="BA184" s="19"/>
      <c r="BB184" s="53">
        <f t="shared" si="185"/>
        <v>13009.726179353172</v>
      </c>
      <c r="BC184" s="53">
        <f t="shared" si="186"/>
        <v>-650.48630896765872</v>
      </c>
      <c r="BD184" s="53">
        <f t="shared" si="187"/>
        <v>-17.029124437517972</v>
      </c>
      <c r="BE184" s="53">
        <f t="shared" si="206"/>
        <v>-15096.087293076187</v>
      </c>
      <c r="BF184" s="53">
        <f t="shared" si="188"/>
        <v>-2753.8765471281913</v>
      </c>
      <c r="BG184" s="53">
        <f t="shared" si="214"/>
        <v>-25.899524473999232</v>
      </c>
      <c r="BH184" s="53">
        <f t="shared" si="215"/>
        <v>1121.4128148474731</v>
      </c>
      <c r="BI184" s="53">
        <f t="shared" si="189"/>
        <v>-1658.3632567547172</v>
      </c>
    </row>
    <row r="185" spans="1:61" x14ac:dyDescent="0.2">
      <c r="A185" s="35" t="s">
        <v>81</v>
      </c>
      <c r="B185" s="222">
        <f>F166+NPV(B169,F167:F186)</f>
        <v>287664.67749462696</v>
      </c>
      <c r="C185" s="222"/>
      <c r="D185" s="19"/>
      <c r="E185" s="55">
        <f t="shared" si="190"/>
        <v>19</v>
      </c>
      <c r="F185" s="27">
        <f t="shared" si="216"/>
        <v>19099.229421758468</v>
      </c>
      <c r="G185" s="27">
        <f t="shared" si="217"/>
        <v>954.96147108792343</v>
      </c>
      <c r="H185" s="28">
        <f t="shared" si="218"/>
        <v>25</v>
      </c>
      <c r="I185" s="27">
        <f t="shared" si="191"/>
        <v>500000</v>
      </c>
      <c r="J185" s="56">
        <f t="shared" si="173"/>
        <v>3.9710000000000001</v>
      </c>
      <c r="K185" s="52">
        <f t="shared" si="174"/>
        <v>1985.5</v>
      </c>
      <c r="L185" s="28"/>
      <c r="M185" s="96">
        <f t="shared" si="192"/>
        <v>50.932973429504443</v>
      </c>
      <c r="N185" s="9">
        <v>0</v>
      </c>
      <c r="O185" s="30">
        <f t="shared" si="208"/>
        <v>0.6811649775007188</v>
      </c>
      <c r="P185" s="30">
        <f t="shared" si="193"/>
        <v>3.4693757700153101E-2</v>
      </c>
      <c r="Q185" s="30">
        <f t="shared" si="194"/>
        <v>0</v>
      </c>
      <c r="R185" s="30">
        <f t="shared" si="175"/>
        <v>0.64647121980056566</v>
      </c>
      <c r="S185" s="28"/>
      <c r="T185" s="52">
        <f t="shared" si="195"/>
        <v>1276.1625853475966</v>
      </c>
      <c r="U185" s="52">
        <f t="shared" si="176"/>
        <v>1283.5686069140231</v>
      </c>
      <c r="V185" s="19"/>
      <c r="W185" s="19"/>
      <c r="X185" s="53">
        <f t="shared" si="177"/>
        <v>12347.10214153505</v>
      </c>
      <c r="Y185" s="53">
        <f t="shared" si="178"/>
        <v>-617.35510707675246</v>
      </c>
      <c r="Z185" s="53">
        <f t="shared" si="179"/>
        <v>-16.161780495014142</v>
      </c>
      <c r="AA185" s="53">
        <f t="shared" si="196"/>
        <v>-17346.878850076551</v>
      </c>
      <c r="AB185" s="53">
        <f t="shared" si="180"/>
        <v>-5633.293596113268</v>
      </c>
      <c r="AC185" s="53">
        <f t="shared" si="209"/>
        <v>-15.666093261758494</v>
      </c>
      <c r="AD185" s="53">
        <f t="shared" si="210"/>
        <v>1067.7348951884962</v>
      </c>
      <c r="AE185" s="53">
        <f t="shared" si="181"/>
        <v>-4581.2247941865307</v>
      </c>
      <c r="AF185" s="19"/>
      <c r="AG185" s="46"/>
      <c r="AH185" s="19"/>
      <c r="AI185" s="55">
        <f t="shared" si="197"/>
        <v>19</v>
      </c>
      <c r="AJ185" s="27">
        <f t="shared" si="211"/>
        <v>19099.229421758468</v>
      </c>
      <c r="AK185" s="27">
        <f t="shared" si="212"/>
        <v>954.96147108792343</v>
      </c>
      <c r="AL185" s="28">
        <f t="shared" si="213"/>
        <v>25</v>
      </c>
      <c r="AM185" s="27">
        <f t="shared" si="198"/>
        <v>500000</v>
      </c>
      <c r="AN185" s="56">
        <f t="shared" si="199"/>
        <v>3.9710000000000001</v>
      </c>
      <c r="AO185" s="52">
        <f t="shared" si="182"/>
        <v>1985.5</v>
      </c>
      <c r="AP185" s="28"/>
      <c r="AQ185" s="9">
        <f t="shared" si="200"/>
        <v>45.967008520127756</v>
      </c>
      <c r="AR185" s="9">
        <f t="shared" si="201"/>
        <v>0</v>
      </c>
      <c r="AS185" s="30">
        <f t="shared" si="202"/>
        <v>0.70747769820879125</v>
      </c>
      <c r="AT185" s="30">
        <f t="shared" si="203"/>
        <v>3.2520633381363878E-2</v>
      </c>
      <c r="AU185" s="30">
        <f t="shared" si="204"/>
        <v>0</v>
      </c>
      <c r="AV185" s="30">
        <f t="shared" si="183"/>
        <v>0.67495706482742734</v>
      </c>
      <c r="AW185" s="28"/>
      <c r="AX185" s="52">
        <f t="shared" si="205"/>
        <v>1325.4594675941705</v>
      </c>
      <c r="AY185" s="52">
        <f t="shared" si="184"/>
        <v>1340.127252214857</v>
      </c>
      <c r="AZ185" s="19"/>
      <c r="BA185" s="19"/>
      <c r="BB185" s="53">
        <f t="shared" si="185"/>
        <v>12347.10214153505</v>
      </c>
      <c r="BC185" s="53">
        <f t="shared" si="186"/>
        <v>-617.35510707675246</v>
      </c>
      <c r="BD185" s="53">
        <f t="shared" si="187"/>
        <v>-16.161780495014142</v>
      </c>
      <c r="BE185" s="53">
        <f t="shared" si="206"/>
        <v>-16260.316690681939</v>
      </c>
      <c r="BF185" s="53">
        <f t="shared" si="188"/>
        <v>-4546.7314367186555</v>
      </c>
      <c r="BG185" s="53">
        <f t="shared" si="214"/>
        <v>-15.666093261758494</v>
      </c>
      <c r="BH185" s="53">
        <f t="shared" si="215"/>
        <v>1071.7819786249756</v>
      </c>
      <c r="BI185" s="53">
        <f t="shared" si="189"/>
        <v>-3490.6155513554386</v>
      </c>
    </row>
    <row r="186" spans="1:61" x14ac:dyDescent="0.2">
      <c r="A186" s="34" t="s">
        <v>82</v>
      </c>
      <c r="B186" s="129">
        <f>B184/B185</f>
        <v>5.0000370572960015E-2</v>
      </c>
      <c r="C186" s="130">
        <f>C184/B185</f>
        <v>7.1795584033439247E-2</v>
      </c>
      <c r="D186" s="19"/>
      <c r="E186" s="55">
        <f t="shared" si="190"/>
        <v>20</v>
      </c>
      <c r="F186" s="27">
        <f t="shared" si="216"/>
        <v>19099.229421758468</v>
      </c>
      <c r="G186" s="27">
        <f t="shared" si="217"/>
        <v>954.96147108792343</v>
      </c>
      <c r="H186" s="28">
        <f t="shared" si="218"/>
        <v>25</v>
      </c>
      <c r="I186" s="27">
        <f t="shared" si="191"/>
        <v>500000</v>
      </c>
      <c r="J186" s="56">
        <f t="shared" si="173"/>
        <v>4.1980000000000004</v>
      </c>
      <c r="K186" s="52">
        <f t="shared" si="174"/>
        <v>2099</v>
      </c>
      <c r="L186" s="28"/>
      <c r="M186" s="96">
        <f t="shared" si="192"/>
        <v>57.198201384599741</v>
      </c>
      <c r="N186" s="9">
        <v>0</v>
      </c>
      <c r="O186" s="30">
        <f t="shared" si="208"/>
        <v>0.64647121980056566</v>
      </c>
      <c r="P186" s="30">
        <f t="shared" si="193"/>
        <v>3.6976991019500596E-2</v>
      </c>
      <c r="Q186" s="30">
        <f t="shared" si="194"/>
        <v>0</v>
      </c>
      <c r="R186" s="30">
        <f t="shared" si="175"/>
        <v>0.60949422878106507</v>
      </c>
      <c r="S186" s="28"/>
      <c r="T186" s="52">
        <f t="shared" si="195"/>
        <v>1283.5686069140231</v>
      </c>
      <c r="U186" s="52">
        <f t="shared" ref="U186:U231" si="219">K186*R186</f>
        <v>1279.3283862114556</v>
      </c>
      <c r="V186" s="19"/>
      <c r="W186" s="19"/>
      <c r="X186" s="53">
        <f t="shared" si="177"/>
        <v>11640.870106727305</v>
      </c>
      <c r="Y186" s="53">
        <f t="shared" si="178"/>
        <v>-582.04350533636523</v>
      </c>
      <c r="Z186" s="53">
        <f t="shared" si="179"/>
        <v>-15.237355719526628</v>
      </c>
      <c r="AA186" s="53">
        <f t="shared" si="196"/>
        <v>-18488.495509750297</v>
      </c>
      <c r="AB186" s="53">
        <f t="shared" si="180"/>
        <v>-7444.9062640788834</v>
      </c>
      <c r="AC186" s="53">
        <f t="shared" si="209"/>
        <v>-4.4900275337103057</v>
      </c>
      <c r="AD186" s="53">
        <f t="shared" si="210"/>
        <v>1013.2629273423458</v>
      </c>
      <c r="AE186" s="53">
        <f t="shared" si="181"/>
        <v>-6436.1333642702484</v>
      </c>
      <c r="AF186" s="19"/>
      <c r="AG186" s="46"/>
      <c r="AH186" s="19"/>
      <c r="AI186" s="55">
        <f t="shared" si="197"/>
        <v>20</v>
      </c>
      <c r="AJ186" s="27">
        <f t="shared" si="211"/>
        <v>19099.229421758468</v>
      </c>
      <c r="AK186" s="27">
        <f t="shared" si="212"/>
        <v>954.96147108792343</v>
      </c>
      <c r="AL186" s="28">
        <f t="shared" si="213"/>
        <v>25</v>
      </c>
      <c r="AM186" s="27">
        <f t="shared" si="198"/>
        <v>500000</v>
      </c>
      <c r="AN186" s="56">
        <f t="shared" si="199"/>
        <v>4.1980000000000004</v>
      </c>
      <c r="AO186" s="52">
        <f t="shared" si="182"/>
        <v>2099</v>
      </c>
      <c r="AP186" s="28"/>
      <c r="AQ186" s="9">
        <f t="shared" si="200"/>
        <v>51.621376749601268</v>
      </c>
      <c r="AR186" s="9">
        <f t="shared" si="201"/>
        <v>0</v>
      </c>
      <c r="AS186" s="30">
        <f t="shared" si="202"/>
        <v>0.67495706482742734</v>
      </c>
      <c r="AT186" s="30">
        <f t="shared" si="203"/>
        <v>3.4842212933261674E-2</v>
      </c>
      <c r="AU186" s="30">
        <f t="shared" si="204"/>
        <v>0</v>
      </c>
      <c r="AV186" s="30">
        <f t="shared" si="183"/>
        <v>0.64011485189416573</v>
      </c>
      <c r="AW186" s="28"/>
      <c r="AX186" s="52">
        <f t="shared" si="205"/>
        <v>1340.127252214857</v>
      </c>
      <c r="AY186" s="52">
        <f t="shared" si="184"/>
        <v>1343.6010741258538</v>
      </c>
      <c r="AZ186" s="19"/>
      <c r="BA186" s="19"/>
      <c r="BB186" s="53">
        <f t="shared" si="185"/>
        <v>11640.870106727305</v>
      </c>
      <c r="BC186" s="53">
        <f t="shared" si="186"/>
        <v>-582.04350533636523</v>
      </c>
      <c r="BD186" s="53">
        <f t="shared" si="187"/>
        <v>-15.237355719526628</v>
      </c>
      <c r="BE186" s="53">
        <f t="shared" si="206"/>
        <v>-17421.106466630838</v>
      </c>
      <c r="BF186" s="53">
        <f t="shared" si="188"/>
        <v>-6377.5172209594239</v>
      </c>
      <c r="BG186" s="53">
        <f t="shared" si="214"/>
        <v>-4.4900275337103057</v>
      </c>
      <c r="BH186" s="53">
        <f t="shared" si="215"/>
        <v>1017.9061734495098</v>
      </c>
      <c r="BI186" s="53">
        <f t="shared" si="189"/>
        <v>-5364.1010750436244</v>
      </c>
    </row>
    <row r="187" spans="1:61" x14ac:dyDescent="0.2">
      <c r="A187" s="34"/>
      <c r="B187" s="129"/>
      <c r="C187" s="130"/>
      <c r="D187" s="19"/>
      <c r="E187" s="55">
        <f t="shared" ref="E187:E231" si="220">E186+1</f>
        <v>21</v>
      </c>
      <c r="F187" s="27">
        <f t="shared" si="216"/>
        <v>19099.229421758468</v>
      </c>
      <c r="G187" s="27">
        <f t="shared" si="217"/>
        <v>954.96147108792343</v>
      </c>
      <c r="H187" s="28">
        <f t="shared" si="218"/>
        <v>25</v>
      </c>
      <c r="I187" s="27">
        <f t="shared" si="191"/>
        <v>500000</v>
      </c>
      <c r="J187" s="56">
        <f t="shared" si="173"/>
        <v>4.4269999999999996</v>
      </c>
      <c r="K187" s="52">
        <f t="shared" ref="K187:K231" si="221">I187*J187/1000</f>
        <v>2213.5</v>
      </c>
      <c r="L187" s="28"/>
      <c r="M187" s="96">
        <f t="shared" si="192"/>
        <v>64.179283812147389</v>
      </c>
      <c r="N187" s="9">
        <v>0</v>
      </c>
      <c r="O187" s="30">
        <f t="shared" si="208"/>
        <v>0.60949422878106507</v>
      </c>
      <c r="P187" s="30">
        <f t="shared" ref="P187:P231" si="222">O187*M187/1000</f>
        <v>3.9116903090805871E-2</v>
      </c>
      <c r="Q187" s="30">
        <f t="shared" ref="Q187:Q231" si="223">MIN(N187*O187,O187-P187)</f>
        <v>0</v>
      </c>
      <c r="R187" s="30">
        <f t="shared" ref="R187:R231" si="224">O187-SUM(P187:Q187)</f>
        <v>0.57037732569025923</v>
      </c>
      <c r="S187" s="28"/>
      <c r="T187" s="52">
        <f t="shared" ref="T187:T231" si="225">U186</f>
        <v>1279.3283862114556</v>
      </c>
      <c r="U187" s="52">
        <f t="shared" si="219"/>
        <v>1262.5302104153889</v>
      </c>
      <c r="V187" s="19"/>
      <c r="W187" s="19"/>
      <c r="X187" s="53">
        <f t="shared" ref="X187:X231" si="226">$R187*F187</f>
        <v>10893.767400327311</v>
      </c>
      <c r="Y187" s="53">
        <f t="shared" ref="Y187:Z231" si="227">-$R187*G187</f>
        <v>-544.68837001636552</v>
      </c>
      <c r="Z187" s="53">
        <f t="shared" si="227"/>
        <v>-14.25943314225648</v>
      </c>
      <c r="AA187" s="53">
        <f t="shared" ref="AA187:AA231" si="228">-P187*I187</f>
        <v>-19558.451545402935</v>
      </c>
      <c r="AB187" s="53">
        <f t="shared" ref="AB187:AB231" si="229">SUM(X187:AA187)</f>
        <v>-9223.631948234246</v>
      </c>
      <c r="AC187" s="53">
        <f t="shared" ref="AC187:AC231" si="230">-I187*($R186*J187-$R185*J186)/1000</f>
        <v>7.8276149545000173</v>
      </c>
      <c r="AD187" s="53">
        <f t="shared" si="210"/>
        <v>954.64729011971872</v>
      </c>
      <c r="AE187" s="53">
        <f t="shared" ref="AE187:AE231" si="231">SUM(AB187:AD187)</f>
        <v>-8261.1570431600267</v>
      </c>
      <c r="AF187" s="19"/>
      <c r="AG187" s="46"/>
      <c r="AH187" s="19"/>
      <c r="AI187" s="55">
        <f t="shared" ref="AI187:AI231" si="232">AI186+1</f>
        <v>21</v>
      </c>
      <c r="AJ187" s="27">
        <f t="shared" ref="AJ187:AK231" si="233">F187</f>
        <v>19099.229421758468</v>
      </c>
      <c r="AK187" s="27">
        <f t="shared" si="233"/>
        <v>954.96147108792343</v>
      </c>
      <c r="AL187" s="28">
        <f t="shared" ref="AL187:AL231" si="234">$C$31</f>
        <v>25</v>
      </c>
      <c r="AM187" s="27">
        <f t="shared" ref="AM187:AN231" si="235">I187</f>
        <v>500000</v>
      </c>
      <c r="AN187" s="56">
        <f t="shared" si="199"/>
        <v>4.4269999999999996</v>
      </c>
      <c r="AO187" s="52">
        <f t="shared" ref="AO187:AO231" si="236">AM187*AN187/1000</f>
        <v>2213.5</v>
      </c>
      <c r="AP187" s="28"/>
      <c r="AQ187" s="9">
        <f t="shared" si="200"/>
        <v>57.921803640463018</v>
      </c>
      <c r="AR187" s="9">
        <f t="shared" ref="AR187:AR231" si="237">N187</f>
        <v>0</v>
      </c>
      <c r="AS187" s="30">
        <f t="shared" ref="AS187:AS231" si="238">AV186</f>
        <v>0.64011485189416573</v>
      </c>
      <c r="AT187" s="30">
        <f t="shared" ref="AT187:AT231" si="239">AS187*AQ187/1000</f>
        <v>3.707660675875793E-2</v>
      </c>
      <c r="AU187" s="30">
        <f t="shared" ref="AU187:AU231" si="240">MIN(AR187*AS187,AS187-AT187)</f>
        <v>0</v>
      </c>
      <c r="AV187" s="30">
        <f t="shared" ref="AV187:AV231" si="241">AS187-SUM(AT187:AU187)</f>
        <v>0.60303824513540782</v>
      </c>
      <c r="AW187" s="28"/>
      <c r="AX187" s="52">
        <f t="shared" ref="AX187:AX231" si="242">AY186</f>
        <v>1343.6010741258538</v>
      </c>
      <c r="AY187" s="52">
        <f t="shared" ref="AY187:AY231" si="243">AO187*AV187</f>
        <v>1334.8251556072253</v>
      </c>
      <c r="AZ187" s="19"/>
      <c r="BA187" s="19"/>
      <c r="BB187" s="53">
        <f t="shared" ref="BB187:BB231" si="244">$R187*AJ187</f>
        <v>10893.767400327311</v>
      </c>
      <c r="BC187" s="53">
        <f t="shared" ref="BC187:BD231" si="245">-$R187*AK187</f>
        <v>-544.68837001636552</v>
      </c>
      <c r="BD187" s="53">
        <f t="shared" si="245"/>
        <v>-14.25943314225648</v>
      </c>
      <c r="BE187" s="53">
        <f t="shared" ref="BE187:BE231" si="246">-AT187*AM187</f>
        <v>-18538.303379378965</v>
      </c>
      <c r="BF187" s="53">
        <f t="shared" ref="BF187:BF231" si="247">SUM(BB187:BE187)</f>
        <v>-8203.4837822102763</v>
      </c>
      <c r="BG187" s="53">
        <f t="shared" ref="BG187:BG231" si="248">-AM187*($R186*AN187-$R185*AN186)/1000</f>
        <v>7.8276149545000173</v>
      </c>
      <c r="BH187" s="53">
        <f t="shared" si="215"/>
        <v>959.9238293007428</v>
      </c>
      <c r="BI187" s="53">
        <f t="shared" ref="BI187:BI231" si="249">SUM(BF187:BH187)</f>
        <v>-7235.7323379550335</v>
      </c>
    </row>
    <row r="188" spans="1:61" x14ac:dyDescent="0.2">
      <c r="A188" s="34"/>
      <c r="B188" s="89"/>
      <c r="C188" s="91"/>
      <c r="D188" s="19"/>
      <c r="E188" s="55">
        <f t="shared" si="220"/>
        <v>22</v>
      </c>
      <c r="F188" s="27">
        <f t="shared" si="216"/>
        <v>19099.229421758468</v>
      </c>
      <c r="G188" s="27">
        <f t="shared" si="217"/>
        <v>954.96147108792343</v>
      </c>
      <c r="H188" s="28">
        <f t="shared" si="218"/>
        <v>25</v>
      </c>
      <c r="I188" s="27">
        <f t="shared" si="191"/>
        <v>500000</v>
      </c>
      <c r="J188" s="56">
        <f t="shared" si="173"/>
        <v>4.657</v>
      </c>
      <c r="K188" s="52">
        <f t="shared" si="221"/>
        <v>2328.5</v>
      </c>
      <c r="L188" s="28"/>
      <c r="M188" s="96">
        <f t="shared" si="192"/>
        <v>71.872235752757291</v>
      </c>
      <c r="N188" s="9">
        <v>0</v>
      </c>
      <c r="O188" s="30">
        <f t="shared" si="208"/>
        <v>0.57037732569025923</v>
      </c>
      <c r="P188" s="30">
        <f t="shared" si="222"/>
        <v>4.0994293620037536E-2</v>
      </c>
      <c r="Q188" s="30">
        <f t="shared" si="223"/>
        <v>0</v>
      </c>
      <c r="R188" s="30">
        <f t="shared" si="224"/>
        <v>0.52938303207022175</v>
      </c>
      <c r="S188" s="28"/>
      <c r="T188" s="52">
        <f t="shared" si="225"/>
        <v>1262.5302104153889</v>
      </c>
      <c r="U188" s="52">
        <f t="shared" si="219"/>
        <v>1232.6683901755114</v>
      </c>
      <c r="V188" s="19"/>
      <c r="W188" s="19"/>
      <c r="X188" s="53">
        <f t="shared" si="226"/>
        <v>10110.807981495285</v>
      </c>
      <c r="Y188" s="53">
        <f t="shared" si="227"/>
        <v>-505.54039907476431</v>
      </c>
      <c r="Z188" s="53">
        <f t="shared" si="227"/>
        <v>-13.234575801755543</v>
      </c>
      <c r="AA188" s="53">
        <f t="shared" si="228"/>
        <v>-20497.146810018767</v>
      </c>
      <c r="AB188" s="53">
        <f t="shared" si="229"/>
        <v>-10905.113803400001</v>
      </c>
      <c r="AC188" s="53">
        <f t="shared" si="230"/>
        <v>20.991872537118763</v>
      </c>
      <c r="AD188" s="53">
        <f t="shared" si="210"/>
        <v>892.20418075122711</v>
      </c>
      <c r="AE188" s="53">
        <f t="shared" si="231"/>
        <v>-9991.9177501116556</v>
      </c>
      <c r="AF188" s="19"/>
      <c r="AG188" s="46"/>
      <c r="AH188" s="19"/>
      <c r="AI188" s="55">
        <f t="shared" si="232"/>
        <v>22</v>
      </c>
      <c r="AJ188" s="27">
        <f t="shared" si="233"/>
        <v>19099.229421758468</v>
      </c>
      <c r="AK188" s="27">
        <f t="shared" si="233"/>
        <v>954.96147108792343</v>
      </c>
      <c r="AL188" s="28">
        <f t="shared" si="234"/>
        <v>25</v>
      </c>
      <c r="AM188" s="27">
        <f t="shared" si="235"/>
        <v>500000</v>
      </c>
      <c r="AN188" s="56">
        <f t="shared" si="199"/>
        <v>4.657</v>
      </c>
      <c r="AO188" s="52">
        <f t="shared" si="236"/>
        <v>2328.5</v>
      </c>
      <c r="AP188" s="28"/>
      <c r="AQ188" s="9">
        <f t="shared" si="200"/>
        <v>64.864692766863456</v>
      </c>
      <c r="AR188" s="9">
        <f t="shared" si="237"/>
        <v>0</v>
      </c>
      <c r="AS188" s="30">
        <f t="shared" si="238"/>
        <v>0.60303824513540782</v>
      </c>
      <c r="AT188" s="30">
        <f t="shared" si="239"/>
        <v>3.9115890497376717E-2</v>
      </c>
      <c r="AU188" s="30">
        <f t="shared" si="240"/>
        <v>0</v>
      </c>
      <c r="AV188" s="30">
        <f t="shared" si="241"/>
        <v>0.56392235463803109</v>
      </c>
      <c r="AW188" s="28"/>
      <c r="AX188" s="52">
        <f t="shared" si="242"/>
        <v>1334.8251556072253</v>
      </c>
      <c r="AY188" s="52">
        <f t="shared" si="243"/>
        <v>1313.0932027746553</v>
      </c>
      <c r="AZ188" s="19"/>
      <c r="BA188" s="19"/>
      <c r="BB188" s="53">
        <f t="shared" si="244"/>
        <v>10110.807981495285</v>
      </c>
      <c r="BC188" s="53">
        <f t="shared" si="245"/>
        <v>-505.54039907476431</v>
      </c>
      <c r="BD188" s="53">
        <f t="shared" si="245"/>
        <v>-13.234575801755543</v>
      </c>
      <c r="BE188" s="53">
        <f t="shared" si="246"/>
        <v>-19557.945248688357</v>
      </c>
      <c r="BF188" s="53">
        <f t="shared" si="247"/>
        <v>-9965.9122420695912</v>
      </c>
      <c r="BG188" s="53">
        <f t="shared" si="248"/>
        <v>20.991872537118763</v>
      </c>
      <c r="BH188" s="53">
        <f t="shared" si="215"/>
        <v>898.13931623836845</v>
      </c>
      <c r="BI188" s="53">
        <f t="shared" si="249"/>
        <v>-9046.7810532941039</v>
      </c>
    </row>
    <row r="189" spans="1:61" x14ac:dyDescent="0.2">
      <c r="A189" s="34"/>
      <c r="B189" s="89"/>
      <c r="C189" s="91"/>
      <c r="D189" s="19"/>
      <c r="E189" s="55">
        <f t="shared" si="220"/>
        <v>23</v>
      </c>
      <c r="F189" s="27">
        <f t="shared" si="216"/>
        <v>19099.229421758468</v>
      </c>
      <c r="G189" s="27">
        <f t="shared" si="217"/>
        <v>954.96147108792343</v>
      </c>
      <c r="H189" s="28">
        <f t="shared" si="218"/>
        <v>25</v>
      </c>
      <c r="I189" s="27">
        <f t="shared" si="191"/>
        <v>500000</v>
      </c>
      <c r="J189" s="56">
        <f t="shared" si="173"/>
        <v>4.8890000000000002</v>
      </c>
      <c r="K189" s="52">
        <f t="shared" si="221"/>
        <v>2444.5</v>
      </c>
      <c r="L189" s="28"/>
      <c r="M189" s="96">
        <f t="shared" si="192"/>
        <v>80.316702244142306</v>
      </c>
      <c r="N189" s="9">
        <v>0</v>
      </c>
      <c r="O189" s="30">
        <f t="shared" si="208"/>
        <v>0.52938303207022175</v>
      </c>
      <c r="P189" s="30">
        <f t="shared" si="222"/>
        <v>4.2518299359885242E-2</v>
      </c>
      <c r="Q189" s="30">
        <f t="shared" si="223"/>
        <v>0</v>
      </c>
      <c r="R189" s="30">
        <f t="shared" si="224"/>
        <v>0.48686473271033648</v>
      </c>
      <c r="S189" s="28"/>
      <c r="T189" s="52">
        <f t="shared" si="225"/>
        <v>1232.6683901755114</v>
      </c>
      <c r="U189" s="52">
        <f t="shared" si="219"/>
        <v>1190.1408391104176</v>
      </c>
      <c r="V189" s="19"/>
      <c r="W189" s="19"/>
      <c r="X189" s="53">
        <f t="shared" si="226"/>
        <v>9298.7412273978298</v>
      </c>
      <c r="Y189" s="53">
        <f t="shared" si="227"/>
        <v>-464.93706136989158</v>
      </c>
      <c r="Z189" s="53">
        <f t="shared" si="227"/>
        <v>-12.171618317758412</v>
      </c>
      <c r="AA189" s="53">
        <f t="shared" si="228"/>
        <v>-21259.14967994262</v>
      </c>
      <c r="AB189" s="53">
        <f t="shared" si="229"/>
        <v>-12437.51713223244</v>
      </c>
      <c r="AC189" s="53">
        <f t="shared" si="230"/>
        <v>34.04678097411162</v>
      </c>
      <c r="AD189" s="53">
        <f t="shared" si="210"/>
        <v>826.41847697817354</v>
      </c>
      <c r="AE189" s="53">
        <f t="shared" si="231"/>
        <v>-11577.051874280156</v>
      </c>
      <c r="AF189" s="19"/>
      <c r="AG189" s="46"/>
      <c r="AH189" s="19"/>
      <c r="AI189" s="55">
        <f t="shared" si="232"/>
        <v>23</v>
      </c>
      <c r="AJ189" s="27">
        <f t="shared" si="233"/>
        <v>19099.229421758468</v>
      </c>
      <c r="AK189" s="27">
        <f t="shared" si="233"/>
        <v>954.96147108792343</v>
      </c>
      <c r="AL189" s="28">
        <f t="shared" si="234"/>
        <v>25</v>
      </c>
      <c r="AM189" s="27">
        <f t="shared" si="235"/>
        <v>500000</v>
      </c>
      <c r="AN189" s="56">
        <f t="shared" si="199"/>
        <v>4.8890000000000002</v>
      </c>
      <c r="AO189" s="52">
        <f t="shared" si="236"/>
        <v>2444.5</v>
      </c>
      <c r="AP189" s="28"/>
      <c r="AQ189" s="9">
        <f t="shared" si="200"/>
        <v>72.485823775338432</v>
      </c>
      <c r="AR189" s="9">
        <f t="shared" si="237"/>
        <v>0</v>
      </c>
      <c r="AS189" s="30">
        <f t="shared" si="238"/>
        <v>0.56392235463803109</v>
      </c>
      <c r="AT189" s="30">
        <f t="shared" si="239"/>
        <v>4.0876376421266222E-2</v>
      </c>
      <c r="AU189" s="30">
        <f t="shared" si="240"/>
        <v>0</v>
      </c>
      <c r="AV189" s="30">
        <f t="shared" si="241"/>
        <v>0.52304597821676491</v>
      </c>
      <c r="AW189" s="28"/>
      <c r="AX189" s="52">
        <f t="shared" si="242"/>
        <v>1313.0932027746553</v>
      </c>
      <c r="AY189" s="52">
        <f t="shared" si="243"/>
        <v>1278.5858937508817</v>
      </c>
      <c r="AZ189" s="19"/>
      <c r="BA189" s="19"/>
      <c r="BB189" s="53">
        <f t="shared" si="244"/>
        <v>9298.7412273978298</v>
      </c>
      <c r="BC189" s="53">
        <f t="shared" si="245"/>
        <v>-464.93706136989158</v>
      </c>
      <c r="BD189" s="53">
        <f t="shared" si="245"/>
        <v>-12.171618317758412</v>
      </c>
      <c r="BE189" s="53">
        <f t="shared" si="246"/>
        <v>-20438.18821063311</v>
      </c>
      <c r="BF189" s="53">
        <f t="shared" si="247"/>
        <v>-11616.55566292293</v>
      </c>
      <c r="BG189" s="53">
        <f t="shared" si="248"/>
        <v>34.04678097411162</v>
      </c>
      <c r="BH189" s="53">
        <f t="shared" si="215"/>
        <v>833.02104314704275</v>
      </c>
      <c r="BI189" s="53">
        <f t="shared" si="249"/>
        <v>-10749.487838801777</v>
      </c>
    </row>
    <row r="190" spans="1:61" x14ac:dyDescent="0.2">
      <c r="A190" s="34"/>
      <c r="B190" s="89"/>
      <c r="C190" s="91"/>
      <c r="D190" s="19"/>
      <c r="E190" s="55">
        <f t="shared" si="220"/>
        <v>24</v>
      </c>
      <c r="F190" s="27">
        <f t="shared" si="216"/>
        <v>19099.229421758468</v>
      </c>
      <c r="G190" s="27">
        <f t="shared" si="217"/>
        <v>954.96147108792343</v>
      </c>
      <c r="H190" s="28">
        <f t="shared" si="218"/>
        <v>25</v>
      </c>
      <c r="I190" s="27">
        <f t="shared" si="191"/>
        <v>500000</v>
      </c>
      <c r="J190" s="56">
        <f t="shared" si="173"/>
        <v>5.12</v>
      </c>
      <c r="K190" s="52">
        <f t="shared" si="221"/>
        <v>2560</v>
      </c>
      <c r="L190" s="28"/>
      <c r="M190" s="96">
        <f t="shared" si="192"/>
        <v>89.555495953799237</v>
      </c>
      <c r="N190" s="9">
        <v>0</v>
      </c>
      <c r="O190" s="30">
        <f t="shared" si="208"/>
        <v>0.48686473271033648</v>
      </c>
      <c r="P190" s="30">
        <f t="shared" si="222"/>
        <v>4.3601412600288089E-2</v>
      </c>
      <c r="Q190" s="30">
        <f t="shared" si="223"/>
        <v>0</v>
      </c>
      <c r="R190" s="30">
        <f t="shared" si="224"/>
        <v>0.44326332011004838</v>
      </c>
      <c r="S190" s="28"/>
      <c r="T190" s="52">
        <f t="shared" si="225"/>
        <v>1190.1408391104176</v>
      </c>
      <c r="U190" s="52">
        <f t="shared" si="219"/>
        <v>1134.7540994817239</v>
      </c>
      <c r="V190" s="19"/>
      <c r="W190" s="19"/>
      <c r="X190" s="53">
        <f t="shared" si="226"/>
        <v>8465.9878450321776</v>
      </c>
      <c r="Y190" s="53">
        <f t="shared" si="227"/>
        <v>-423.29939225160894</v>
      </c>
      <c r="Z190" s="53">
        <f t="shared" si="227"/>
        <v>-11.081583002751209</v>
      </c>
      <c r="AA190" s="53">
        <f t="shared" si="228"/>
        <v>-21800.706300144044</v>
      </c>
      <c r="AB190" s="53">
        <f t="shared" si="229"/>
        <v>-13769.099430366226</v>
      </c>
      <c r="AC190" s="53">
        <f t="shared" si="230"/>
        <v>47.703106157195755</v>
      </c>
      <c r="AD190" s="53">
        <f t="shared" si="210"/>
        <v>757.97958808340763</v>
      </c>
      <c r="AE190" s="53">
        <f t="shared" si="231"/>
        <v>-12963.416736125622</v>
      </c>
      <c r="AF190" s="19"/>
      <c r="AG190" s="46"/>
      <c r="AH190" s="19"/>
      <c r="AI190" s="55">
        <f t="shared" si="232"/>
        <v>24</v>
      </c>
      <c r="AJ190" s="27">
        <f t="shared" si="233"/>
        <v>19099.229421758468</v>
      </c>
      <c r="AK190" s="27">
        <f t="shared" si="233"/>
        <v>954.96147108792343</v>
      </c>
      <c r="AL190" s="28">
        <f t="shared" si="234"/>
        <v>25</v>
      </c>
      <c r="AM190" s="27">
        <f t="shared" si="235"/>
        <v>500000</v>
      </c>
      <c r="AN190" s="56">
        <f t="shared" si="199"/>
        <v>5.12</v>
      </c>
      <c r="AO190" s="52">
        <f t="shared" si="236"/>
        <v>2560</v>
      </c>
      <c r="AP190" s="28"/>
      <c r="AQ190" s="9">
        <f t="shared" si="200"/>
        <v>80.823835098303803</v>
      </c>
      <c r="AR190" s="9">
        <f t="shared" si="237"/>
        <v>0</v>
      </c>
      <c r="AS190" s="30">
        <f t="shared" si="238"/>
        <v>0.52304597821676491</v>
      </c>
      <c r="AT190" s="30">
        <f t="shared" si="239"/>
        <v>4.2274581892222815E-2</v>
      </c>
      <c r="AU190" s="30">
        <f t="shared" si="240"/>
        <v>0</v>
      </c>
      <c r="AV190" s="30">
        <f t="shared" si="241"/>
        <v>0.48077139632454208</v>
      </c>
      <c r="AW190" s="28"/>
      <c r="AX190" s="52">
        <f t="shared" si="242"/>
        <v>1278.5858937508817</v>
      </c>
      <c r="AY190" s="52">
        <f t="shared" si="243"/>
        <v>1230.7747745908277</v>
      </c>
      <c r="AZ190" s="19"/>
      <c r="BA190" s="19"/>
      <c r="BB190" s="53">
        <f t="shared" si="244"/>
        <v>8465.9878450321776</v>
      </c>
      <c r="BC190" s="53">
        <f t="shared" si="245"/>
        <v>-423.29939225160894</v>
      </c>
      <c r="BD190" s="53">
        <f t="shared" si="245"/>
        <v>-11.081583002751209</v>
      </c>
      <c r="BE190" s="53">
        <f t="shared" si="246"/>
        <v>-21137.290946111407</v>
      </c>
      <c r="BF190" s="53">
        <f t="shared" si="247"/>
        <v>-13105.684076333589</v>
      </c>
      <c r="BG190" s="53">
        <f t="shared" si="248"/>
        <v>47.703106157195755</v>
      </c>
      <c r="BH190" s="53">
        <f t="shared" si="215"/>
        <v>765.24058511530041</v>
      </c>
      <c r="BI190" s="53">
        <f t="shared" si="249"/>
        <v>-12292.740385061094</v>
      </c>
    </row>
    <row r="191" spans="1:61" x14ac:dyDescent="0.2">
      <c r="A191" s="34"/>
      <c r="B191" s="89"/>
      <c r="C191" s="91"/>
      <c r="D191" s="19"/>
      <c r="E191" s="55">
        <f t="shared" si="220"/>
        <v>25</v>
      </c>
      <c r="F191" s="27">
        <f t="shared" si="216"/>
        <v>19099.229421758468</v>
      </c>
      <c r="G191" s="27">
        <f t="shared" si="217"/>
        <v>954.96147108792343</v>
      </c>
      <c r="H191" s="28">
        <f t="shared" si="218"/>
        <v>25</v>
      </c>
      <c r="I191" s="27">
        <f t="shared" si="191"/>
        <v>500000</v>
      </c>
      <c r="J191" s="56">
        <f t="shared" si="173"/>
        <v>5.351</v>
      </c>
      <c r="K191" s="52">
        <f t="shared" si="221"/>
        <v>2675.5</v>
      </c>
      <c r="L191" s="28"/>
      <c r="M191" s="96">
        <f t="shared" si="192"/>
        <v>99.663854874764937</v>
      </c>
      <c r="N191" s="9">
        <v>0</v>
      </c>
      <c r="O191" s="30">
        <f t="shared" si="208"/>
        <v>0.44326332011004838</v>
      </c>
      <c r="P191" s="30">
        <f t="shared" si="222"/>
        <v>4.4177331206754336E-2</v>
      </c>
      <c r="Q191" s="30">
        <f t="shared" si="223"/>
        <v>0</v>
      </c>
      <c r="R191" s="30">
        <f t="shared" si="224"/>
        <v>0.39908598890329405</v>
      </c>
      <c r="S191" s="28"/>
      <c r="T191" s="52">
        <f t="shared" si="225"/>
        <v>1134.7540994817239</v>
      </c>
      <c r="U191" s="52">
        <f t="shared" si="219"/>
        <v>1067.7545633107632</v>
      </c>
      <c r="V191" s="19"/>
      <c r="W191" s="19"/>
      <c r="X191" s="53">
        <f t="shared" si="226"/>
        <v>7622.234861073367</v>
      </c>
      <c r="Y191" s="53">
        <f t="shared" si="227"/>
        <v>-381.11174305366836</v>
      </c>
      <c r="Z191" s="53">
        <f t="shared" si="227"/>
        <v>-9.977149722582352</v>
      </c>
      <c r="AA191" s="53">
        <f t="shared" si="228"/>
        <v>-22088.665603377169</v>
      </c>
      <c r="AB191" s="53">
        <f t="shared" si="229"/>
        <v>-14857.519635080052</v>
      </c>
      <c r="AC191" s="53">
        <f t="shared" si="230"/>
        <v>60.422702784026953</v>
      </c>
      <c r="AD191" s="53">
        <f t="shared" si="210"/>
        <v>687.62713599989377</v>
      </c>
      <c r="AE191" s="53">
        <f t="shared" si="231"/>
        <v>-14109.469796296133</v>
      </c>
      <c r="AF191" s="19"/>
      <c r="AG191" s="46"/>
      <c r="AH191" s="19"/>
      <c r="AI191" s="55">
        <f t="shared" si="232"/>
        <v>25</v>
      </c>
      <c r="AJ191" s="27">
        <f t="shared" si="233"/>
        <v>19099.229421758468</v>
      </c>
      <c r="AK191" s="27">
        <f t="shared" si="233"/>
        <v>954.96147108792343</v>
      </c>
      <c r="AL191" s="28">
        <f t="shared" si="234"/>
        <v>25</v>
      </c>
      <c r="AM191" s="27">
        <f t="shared" si="235"/>
        <v>500000</v>
      </c>
      <c r="AN191" s="56">
        <f t="shared" si="199"/>
        <v>5.351</v>
      </c>
      <c r="AO191" s="52">
        <f t="shared" si="236"/>
        <v>2675.5</v>
      </c>
      <c r="AP191" s="28"/>
      <c r="AQ191" s="9">
        <f t="shared" si="200"/>
        <v>89.946629024475357</v>
      </c>
      <c r="AR191" s="9">
        <f t="shared" si="237"/>
        <v>0</v>
      </c>
      <c r="AS191" s="30">
        <f t="shared" si="238"/>
        <v>0.48077139632454208</v>
      </c>
      <c r="AT191" s="30">
        <f t="shared" si="239"/>
        <v>4.32437664307826E-2</v>
      </c>
      <c r="AU191" s="30">
        <f t="shared" si="240"/>
        <v>0</v>
      </c>
      <c r="AV191" s="30">
        <f t="shared" si="241"/>
        <v>0.43752762989375948</v>
      </c>
      <c r="AW191" s="28"/>
      <c r="AX191" s="52">
        <f t="shared" si="242"/>
        <v>1230.7747745908277</v>
      </c>
      <c r="AY191" s="52">
        <f t="shared" si="243"/>
        <v>1170.6051737807536</v>
      </c>
      <c r="AZ191" s="19"/>
      <c r="BA191" s="19"/>
      <c r="BB191" s="53">
        <f t="shared" si="244"/>
        <v>7622.234861073367</v>
      </c>
      <c r="BC191" s="53">
        <f t="shared" si="245"/>
        <v>-381.11174305366836</v>
      </c>
      <c r="BD191" s="53">
        <f t="shared" si="245"/>
        <v>-9.977149722582352</v>
      </c>
      <c r="BE191" s="53">
        <f t="shared" si="246"/>
        <v>-21621.883215391299</v>
      </c>
      <c r="BF191" s="53">
        <f t="shared" si="247"/>
        <v>-14390.737247094183</v>
      </c>
      <c r="BG191" s="53">
        <f t="shared" si="248"/>
        <v>60.422702784026953</v>
      </c>
      <c r="BH191" s="53">
        <f t="shared" si="215"/>
        <v>695.51006218272835</v>
      </c>
      <c r="BI191" s="53">
        <f t="shared" si="249"/>
        <v>-13634.804482127429</v>
      </c>
    </row>
    <row r="192" spans="1:61" x14ac:dyDescent="0.2">
      <c r="A192" s="34"/>
      <c r="B192" s="89"/>
      <c r="C192" s="91"/>
      <c r="D192" s="19"/>
      <c r="E192" s="55">
        <f t="shared" si="220"/>
        <v>26</v>
      </c>
      <c r="F192" s="27">
        <f t="shared" si="216"/>
        <v>19099.229421758468</v>
      </c>
      <c r="G192" s="27">
        <f t="shared" si="217"/>
        <v>954.96147108792343</v>
      </c>
      <c r="H192" s="28">
        <f t="shared" si="218"/>
        <v>25</v>
      </c>
      <c r="I192" s="27">
        <f t="shared" si="191"/>
        <v>500000</v>
      </c>
      <c r="J192" s="56">
        <f t="shared" si="173"/>
        <v>5.58</v>
      </c>
      <c r="K192" s="52">
        <f t="shared" si="221"/>
        <v>2790</v>
      </c>
      <c r="L192" s="28"/>
      <c r="M192" s="96">
        <f t="shared" si="192"/>
        <v>110.74206230495554</v>
      </c>
      <c r="N192" s="9">
        <v>0</v>
      </c>
      <c r="O192" s="30">
        <f t="shared" si="208"/>
        <v>0.39908598890329405</v>
      </c>
      <c r="P192" s="30">
        <f t="shared" si="222"/>
        <v>4.4195605448163387E-2</v>
      </c>
      <c r="Q192" s="30">
        <f t="shared" si="223"/>
        <v>0</v>
      </c>
      <c r="R192" s="30">
        <f t="shared" si="224"/>
        <v>0.35489038345513069</v>
      </c>
      <c r="S192" s="28"/>
      <c r="T192" s="52">
        <f t="shared" si="225"/>
        <v>1067.7545633107632</v>
      </c>
      <c r="U192" s="52">
        <f t="shared" si="219"/>
        <v>990.14416983981459</v>
      </c>
      <c r="V192" s="19"/>
      <c r="W192" s="19"/>
      <c r="X192" s="53">
        <f t="shared" si="226"/>
        <v>6778.1328531853769</v>
      </c>
      <c r="Y192" s="53">
        <f t="shared" si="227"/>
        <v>-338.90664265926887</v>
      </c>
      <c r="Z192" s="53">
        <f t="shared" si="227"/>
        <v>-8.8722595863782665</v>
      </c>
      <c r="AA192" s="53">
        <f t="shared" si="228"/>
        <v>-22097.802724081692</v>
      </c>
      <c r="AB192" s="53">
        <f t="shared" si="229"/>
        <v>-15667.448773141961</v>
      </c>
      <c r="AC192" s="53">
        <f t="shared" si="230"/>
        <v>72.501103914244027</v>
      </c>
      <c r="AD192" s="53">
        <f t="shared" si="210"/>
        <v>616.29409737927995</v>
      </c>
      <c r="AE192" s="53">
        <f t="shared" si="231"/>
        <v>-14978.653571848437</v>
      </c>
      <c r="AF192" s="19"/>
      <c r="AG192" s="46"/>
      <c r="AH192" s="19"/>
      <c r="AI192" s="55">
        <f t="shared" si="232"/>
        <v>26</v>
      </c>
      <c r="AJ192" s="27">
        <f t="shared" si="233"/>
        <v>19099.229421758468</v>
      </c>
      <c r="AK192" s="27">
        <f t="shared" si="233"/>
        <v>954.96147108792343</v>
      </c>
      <c r="AL192" s="28">
        <f t="shared" si="234"/>
        <v>25</v>
      </c>
      <c r="AM192" s="27">
        <f t="shared" si="235"/>
        <v>500000</v>
      </c>
      <c r="AN192" s="56">
        <f t="shared" si="199"/>
        <v>5.58</v>
      </c>
      <c r="AO192" s="52">
        <f t="shared" si="236"/>
        <v>2790</v>
      </c>
      <c r="AP192" s="28"/>
      <c r="AQ192" s="9">
        <f t="shared" si="200"/>
        <v>99.944711230222367</v>
      </c>
      <c r="AR192" s="9">
        <f t="shared" si="237"/>
        <v>0</v>
      </c>
      <c r="AS192" s="30">
        <f t="shared" si="238"/>
        <v>0.43752762989375948</v>
      </c>
      <c r="AT192" s="30">
        <f t="shared" si="239"/>
        <v>4.3728572624975398E-2</v>
      </c>
      <c r="AU192" s="30">
        <f t="shared" si="240"/>
        <v>0</v>
      </c>
      <c r="AV192" s="30">
        <f t="shared" si="241"/>
        <v>0.39379905726878406</v>
      </c>
      <c r="AW192" s="28"/>
      <c r="AX192" s="52">
        <f t="shared" si="242"/>
        <v>1170.6051737807536</v>
      </c>
      <c r="AY192" s="52">
        <f t="shared" si="243"/>
        <v>1098.6993697799076</v>
      </c>
      <c r="AZ192" s="19"/>
      <c r="BA192" s="19"/>
      <c r="BB192" s="53">
        <f t="shared" si="244"/>
        <v>6778.1328531853769</v>
      </c>
      <c r="BC192" s="53">
        <f t="shared" si="245"/>
        <v>-338.90664265926887</v>
      </c>
      <c r="BD192" s="53">
        <f t="shared" si="245"/>
        <v>-8.8722595863782665</v>
      </c>
      <c r="BE192" s="53">
        <f t="shared" si="246"/>
        <v>-21864.2863124877</v>
      </c>
      <c r="BF192" s="53">
        <f t="shared" si="247"/>
        <v>-15433.93236154797</v>
      </c>
      <c r="BG192" s="53">
        <f t="shared" si="248"/>
        <v>72.501103914244027</v>
      </c>
      <c r="BH192" s="53">
        <f t="shared" si="215"/>
        <v>624.73773484874334</v>
      </c>
      <c r="BI192" s="53">
        <f t="shared" si="249"/>
        <v>-14736.693522784983</v>
      </c>
    </row>
    <row r="193" spans="1:61" x14ac:dyDescent="0.2">
      <c r="A193" s="34"/>
      <c r="B193" s="89"/>
      <c r="C193" s="91"/>
      <c r="D193" s="19"/>
      <c r="E193" s="55">
        <f t="shared" si="220"/>
        <v>27</v>
      </c>
      <c r="F193" s="27">
        <f t="shared" si="216"/>
        <v>19099.229421758468</v>
      </c>
      <c r="G193" s="27">
        <f t="shared" si="217"/>
        <v>954.96147108792343</v>
      </c>
      <c r="H193" s="28">
        <f t="shared" si="218"/>
        <v>25</v>
      </c>
      <c r="I193" s="27">
        <f t="shared" si="191"/>
        <v>500000</v>
      </c>
      <c r="J193" s="56">
        <f t="shared" si="173"/>
        <v>5.806</v>
      </c>
      <c r="K193" s="52">
        <f t="shared" si="221"/>
        <v>2903</v>
      </c>
      <c r="L193" s="28"/>
      <c r="M193" s="96">
        <f t="shared" si="192"/>
        <v>122.71687498876749</v>
      </c>
      <c r="N193" s="9">
        <v>0</v>
      </c>
      <c r="O193" s="30">
        <f t="shared" si="208"/>
        <v>0.35489038345513069</v>
      </c>
      <c r="P193" s="30">
        <f t="shared" si="222"/>
        <v>4.3551038821179028E-2</v>
      </c>
      <c r="Q193" s="30">
        <f t="shared" si="223"/>
        <v>0</v>
      </c>
      <c r="R193" s="30">
        <f t="shared" si="224"/>
        <v>0.31133934463395163</v>
      </c>
      <c r="S193" s="28"/>
      <c r="T193" s="52">
        <f t="shared" si="225"/>
        <v>990.14416983981459</v>
      </c>
      <c r="U193" s="52">
        <f t="shared" si="219"/>
        <v>903.81811747236156</v>
      </c>
      <c r="V193" s="19"/>
      <c r="W193" s="19"/>
      <c r="X193" s="53">
        <f t="shared" si="226"/>
        <v>5946.3415711837679</v>
      </c>
      <c r="Y193" s="53">
        <f t="shared" si="227"/>
        <v>-297.31707855918842</v>
      </c>
      <c r="Z193" s="53">
        <f t="shared" si="227"/>
        <v>-7.783483615848791</v>
      </c>
      <c r="AA193" s="53">
        <f t="shared" si="228"/>
        <v>-21775.519410589513</v>
      </c>
      <c r="AB193" s="53">
        <f t="shared" si="229"/>
        <v>-16134.278401580783</v>
      </c>
      <c r="AC193" s="53">
        <f t="shared" si="230"/>
        <v>83.20312586994595</v>
      </c>
      <c r="AD193" s="53">
        <f t="shared" si="210"/>
        <v>545.05007824750408</v>
      </c>
      <c r="AE193" s="53">
        <f t="shared" si="231"/>
        <v>-15506.025197463332</v>
      </c>
      <c r="AF193" s="19"/>
      <c r="AG193" s="46"/>
      <c r="AH193" s="19"/>
      <c r="AI193" s="55">
        <f t="shared" si="232"/>
        <v>27</v>
      </c>
      <c r="AJ193" s="27">
        <f t="shared" si="233"/>
        <v>19099.229421758468</v>
      </c>
      <c r="AK193" s="27">
        <f t="shared" si="233"/>
        <v>954.96147108792343</v>
      </c>
      <c r="AL193" s="28">
        <f t="shared" si="234"/>
        <v>25</v>
      </c>
      <c r="AM193" s="27">
        <f t="shared" si="235"/>
        <v>500000</v>
      </c>
      <c r="AN193" s="56">
        <f t="shared" si="199"/>
        <v>5.806</v>
      </c>
      <c r="AO193" s="52">
        <f t="shared" si="236"/>
        <v>2903</v>
      </c>
      <c r="AP193" s="28"/>
      <c r="AQ193" s="9">
        <f t="shared" si="200"/>
        <v>110.75197967736266</v>
      </c>
      <c r="AR193" s="9">
        <f t="shared" si="237"/>
        <v>0</v>
      </c>
      <c r="AS193" s="30">
        <f t="shared" si="238"/>
        <v>0.39379905726878406</v>
      </c>
      <c r="AT193" s="30">
        <f t="shared" si="239"/>
        <v>4.3614025187596946E-2</v>
      </c>
      <c r="AU193" s="30">
        <f t="shared" si="240"/>
        <v>0</v>
      </c>
      <c r="AV193" s="30">
        <f t="shared" si="241"/>
        <v>0.35018503208118712</v>
      </c>
      <c r="AW193" s="28"/>
      <c r="AX193" s="52">
        <f t="shared" si="242"/>
        <v>1098.6993697799076</v>
      </c>
      <c r="AY193" s="52">
        <f t="shared" si="243"/>
        <v>1016.5871481316863</v>
      </c>
      <c r="AZ193" s="19"/>
      <c r="BA193" s="19"/>
      <c r="BB193" s="53">
        <f t="shared" si="244"/>
        <v>5946.3415711837679</v>
      </c>
      <c r="BC193" s="53">
        <f t="shared" si="245"/>
        <v>-297.31707855918842</v>
      </c>
      <c r="BD193" s="53">
        <f t="shared" si="245"/>
        <v>-7.783483615848791</v>
      </c>
      <c r="BE193" s="53">
        <f t="shared" si="246"/>
        <v>-21807.012593798474</v>
      </c>
      <c r="BF193" s="53">
        <f t="shared" si="247"/>
        <v>-16165.771584789743</v>
      </c>
      <c r="BG193" s="53">
        <f t="shared" si="248"/>
        <v>83.20312586994595</v>
      </c>
      <c r="BH193" s="53">
        <f t="shared" si="215"/>
        <v>553.96204045687477</v>
      </c>
      <c r="BI193" s="53">
        <f t="shared" si="249"/>
        <v>-15528.606418462923</v>
      </c>
    </row>
    <row r="194" spans="1:61" x14ac:dyDescent="0.2">
      <c r="A194" s="34"/>
      <c r="B194" s="89"/>
      <c r="C194" s="91"/>
      <c r="D194" s="19"/>
      <c r="E194" s="55">
        <f t="shared" si="220"/>
        <v>28</v>
      </c>
      <c r="F194" s="27">
        <f t="shared" si="216"/>
        <v>19099.229421758468</v>
      </c>
      <c r="G194" s="27">
        <f t="shared" si="217"/>
        <v>954.96147108792343</v>
      </c>
      <c r="H194" s="28">
        <f t="shared" si="218"/>
        <v>25</v>
      </c>
      <c r="I194" s="27">
        <f t="shared" si="191"/>
        <v>500000</v>
      </c>
      <c r="J194" s="56">
        <f t="shared" si="173"/>
        <v>6.0279999999999996</v>
      </c>
      <c r="K194" s="52">
        <f t="shared" si="221"/>
        <v>3014</v>
      </c>
      <c r="L194" s="28"/>
      <c r="M194" s="96">
        <f t="shared" si="192"/>
        <v>135.62881213537486</v>
      </c>
      <c r="N194" s="9">
        <v>0</v>
      </c>
      <c r="O194" s="30">
        <f t="shared" si="208"/>
        <v>0.31133934463395163</v>
      </c>
      <c r="P194" s="30">
        <f t="shared" si="222"/>
        <v>4.2226585483708952E-2</v>
      </c>
      <c r="Q194" s="30">
        <f t="shared" si="223"/>
        <v>0</v>
      </c>
      <c r="R194" s="30">
        <f t="shared" si="224"/>
        <v>0.26911275915024269</v>
      </c>
      <c r="S194" s="28"/>
      <c r="T194" s="52">
        <f t="shared" si="225"/>
        <v>903.81811747236156</v>
      </c>
      <c r="U194" s="52">
        <f t="shared" si="219"/>
        <v>811.10585607883149</v>
      </c>
      <c r="V194" s="19"/>
      <c r="W194" s="19"/>
      <c r="X194" s="53">
        <f t="shared" si="226"/>
        <v>5139.8463273329153</v>
      </c>
      <c r="Y194" s="53">
        <f t="shared" si="227"/>
        <v>-256.99231636664581</v>
      </c>
      <c r="Z194" s="53">
        <f t="shared" si="227"/>
        <v>-6.7278189787560674</v>
      </c>
      <c r="AA194" s="53">
        <f t="shared" si="228"/>
        <v>-21113.292741854475</v>
      </c>
      <c r="AB194" s="53">
        <f t="shared" si="229"/>
        <v>-16237.166549866961</v>
      </c>
      <c r="AC194" s="53">
        <f t="shared" si="230"/>
        <v>91.869998443514277</v>
      </c>
      <c r="AD194" s="53">
        <f t="shared" si="210"/>
        <v>475.06340880145427</v>
      </c>
      <c r="AE194" s="53">
        <f t="shared" si="231"/>
        <v>-15670.233142621993</v>
      </c>
      <c r="AF194" s="19"/>
      <c r="AG194" s="46"/>
      <c r="AH194" s="19"/>
      <c r="AI194" s="55">
        <f t="shared" si="232"/>
        <v>28</v>
      </c>
      <c r="AJ194" s="27">
        <f t="shared" si="233"/>
        <v>19099.229421758468</v>
      </c>
      <c r="AK194" s="27">
        <f t="shared" si="233"/>
        <v>954.96147108792343</v>
      </c>
      <c r="AL194" s="28">
        <f t="shared" si="234"/>
        <v>25</v>
      </c>
      <c r="AM194" s="27">
        <f t="shared" si="235"/>
        <v>500000</v>
      </c>
      <c r="AN194" s="56">
        <f t="shared" si="199"/>
        <v>6.0279999999999996</v>
      </c>
      <c r="AO194" s="52">
        <f t="shared" si="236"/>
        <v>3014</v>
      </c>
      <c r="AP194" s="28"/>
      <c r="AQ194" s="9">
        <f t="shared" si="200"/>
        <v>122.40500295217581</v>
      </c>
      <c r="AR194" s="9">
        <f t="shared" si="237"/>
        <v>0</v>
      </c>
      <c r="AS194" s="30">
        <f t="shared" si="238"/>
        <v>0.35018503208118712</v>
      </c>
      <c r="AT194" s="30">
        <f t="shared" si="239"/>
        <v>4.2864399885705486E-2</v>
      </c>
      <c r="AU194" s="30">
        <f t="shared" si="240"/>
        <v>0</v>
      </c>
      <c r="AV194" s="30">
        <f t="shared" si="241"/>
        <v>0.30732063219548161</v>
      </c>
      <c r="AW194" s="28"/>
      <c r="AX194" s="52">
        <f t="shared" si="242"/>
        <v>1016.5871481316863</v>
      </c>
      <c r="AY194" s="52">
        <f t="shared" si="243"/>
        <v>926.26438543718155</v>
      </c>
      <c r="AZ194" s="19"/>
      <c r="BA194" s="19"/>
      <c r="BB194" s="53">
        <f t="shared" si="244"/>
        <v>5139.8463273329153</v>
      </c>
      <c r="BC194" s="53">
        <f t="shared" si="245"/>
        <v>-256.99231636664581</v>
      </c>
      <c r="BD194" s="53">
        <f t="shared" si="245"/>
        <v>-6.7278189787560674</v>
      </c>
      <c r="BE194" s="53">
        <f t="shared" si="246"/>
        <v>-21432.199942852742</v>
      </c>
      <c r="BF194" s="53">
        <f t="shared" si="247"/>
        <v>-16556.073750865227</v>
      </c>
      <c r="BG194" s="53">
        <f t="shared" si="248"/>
        <v>91.869998443514277</v>
      </c>
      <c r="BH194" s="53">
        <f t="shared" si="215"/>
        <v>484.32131022098906</v>
      </c>
      <c r="BI194" s="53">
        <f t="shared" si="249"/>
        <v>-15979.882442200724</v>
      </c>
    </row>
    <row r="195" spans="1:61" x14ac:dyDescent="0.2">
      <c r="A195" s="34"/>
      <c r="B195" s="89"/>
      <c r="C195" s="91"/>
      <c r="D195" s="19"/>
      <c r="E195" s="55">
        <f t="shared" si="220"/>
        <v>29</v>
      </c>
      <c r="F195" s="27">
        <f t="shared" si="216"/>
        <v>19099.229421758468</v>
      </c>
      <c r="G195" s="27">
        <f t="shared" si="217"/>
        <v>954.96147108792343</v>
      </c>
      <c r="H195" s="28">
        <f t="shared" si="218"/>
        <v>25</v>
      </c>
      <c r="I195" s="27">
        <f t="shared" si="191"/>
        <v>500000</v>
      </c>
      <c r="J195" s="56">
        <f t="shared" si="173"/>
        <v>6.2460000000000004</v>
      </c>
      <c r="K195" s="52">
        <f t="shared" si="221"/>
        <v>3123</v>
      </c>
      <c r="L195" s="28"/>
      <c r="M195" s="96">
        <f t="shared" si="192"/>
        <v>149.46374233110549</v>
      </c>
      <c r="N195" s="9">
        <v>0</v>
      </c>
      <c r="O195" s="30">
        <f t="shared" si="208"/>
        <v>0.26911275915024269</v>
      </c>
      <c r="P195" s="30">
        <f t="shared" si="222"/>
        <v>4.0222600091644724E-2</v>
      </c>
      <c r="Q195" s="30">
        <f t="shared" si="223"/>
        <v>0</v>
      </c>
      <c r="R195" s="30">
        <f t="shared" si="224"/>
        <v>0.22889015905859797</v>
      </c>
      <c r="S195" s="28"/>
      <c r="T195" s="52">
        <f t="shared" si="225"/>
        <v>811.10585607883149</v>
      </c>
      <c r="U195" s="52">
        <f t="shared" si="219"/>
        <v>714.82396674000142</v>
      </c>
      <c r="V195" s="19"/>
      <c r="W195" s="19"/>
      <c r="X195" s="53">
        <f t="shared" si="226"/>
        <v>4371.6256602429494</v>
      </c>
      <c r="Y195" s="53">
        <f t="shared" si="227"/>
        <v>-218.58128301214751</v>
      </c>
      <c r="Z195" s="53">
        <f t="shared" si="227"/>
        <v>-5.7222539764649492</v>
      </c>
      <c r="AA195" s="53">
        <f t="shared" si="228"/>
        <v>-20111.300045822361</v>
      </c>
      <c r="AB195" s="53">
        <f t="shared" si="229"/>
        <v>-15963.977922568025</v>
      </c>
      <c r="AC195" s="53">
        <f t="shared" si="230"/>
        <v>97.93763790052212</v>
      </c>
      <c r="AD195" s="53">
        <f t="shared" si="210"/>
        <v>407.53754131823001</v>
      </c>
      <c r="AE195" s="53">
        <f t="shared" si="231"/>
        <v>-15458.502743349272</v>
      </c>
      <c r="AF195" s="19"/>
      <c r="AG195" s="46"/>
      <c r="AH195" s="19"/>
      <c r="AI195" s="55">
        <f t="shared" si="232"/>
        <v>29</v>
      </c>
      <c r="AJ195" s="27">
        <f t="shared" si="233"/>
        <v>19099.229421758468</v>
      </c>
      <c r="AK195" s="27">
        <f t="shared" si="233"/>
        <v>954.96147108792343</v>
      </c>
      <c r="AL195" s="28">
        <f t="shared" si="234"/>
        <v>25</v>
      </c>
      <c r="AM195" s="27">
        <f t="shared" si="235"/>
        <v>500000</v>
      </c>
      <c r="AN195" s="56">
        <f t="shared" si="199"/>
        <v>6.2460000000000004</v>
      </c>
      <c r="AO195" s="52">
        <f t="shared" si="236"/>
        <v>3123</v>
      </c>
      <c r="AP195" s="28"/>
      <c r="AQ195" s="9">
        <f t="shared" si="200"/>
        <v>134.89102745382272</v>
      </c>
      <c r="AR195" s="9">
        <f t="shared" si="237"/>
        <v>0</v>
      </c>
      <c r="AS195" s="30">
        <f t="shared" si="238"/>
        <v>0.30732063219548161</v>
      </c>
      <c r="AT195" s="30">
        <f t="shared" si="239"/>
        <v>4.1454795834606865E-2</v>
      </c>
      <c r="AU195" s="30">
        <f t="shared" si="240"/>
        <v>0</v>
      </c>
      <c r="AV195" s="30">
        <f t="shared" si="241"/>
        <v>0.26586583636087474</v>
      </c>
      <c r="AW195" s="28"/>
      <c r="AX195" s="52">
        <f t="shared" si="242"/>
        <v>926.26438543718155</v>
      </c>
      <c r="AY195" s="52">
        <f t="shared" si="243"/>
        <v>830.29900695501181</v>
      </c>
      <c r="AZ195" s="19"/>
      <c r="BA195" s="19"/>
      <c r="BB195" s="53">
        <f t="shared" si="244"/>
        <v>4371.6256602429494</v>
      </c>
      <c r="BC195" s="53">
        <f t="shared" si="245"/>
        <v>-218.58128301214751</v>
      </c>
      <c r="BD195" s="53">
        <f t="shared" si="245"/>
        <v>-5.7222539764649492</v>
      </c>
      <c r="BE195" s="53">
        <f t="shared" si="246"/>
        <v>-20727.397917303431</v>
      </c>
      <c r="BF195" s="53">
        <f t="shared" si="247"/>
        <v>-16580.075794049095</v>
      </c>
      <c r="BG195" s="53">
        <f t="shared" si="248"/>
        <v>97.93763790052212</v>
      </c>
      <c r="BH195" s="53">
        <f t="shared" si="215"/>
        <v>416.99161134246373</v>
      </c>
      <c r="BI195" s="53">
        <f t="shared" si="249"/>
        <v>-16065.146544806108</v>
      </c>
    </row>
    <row r="196" spans="1:61" x14ac:dyDescent="0.2">
      <c r="A196" s="34"/>
      <c r="B196" s="89"/>
      <c r="C196" s="91"/>
      <c r="D196" s="19"/>
      <c r="E196" s="55">
        <f t="shared" si="220"/>
        <v>30</v>
      </c>
      <c r="F196" s="27">
        <f t="shared" si="216"/>
        <v>19099.229421758468</v>
      </c>
      <c r="G196" s="27">
        <f t="shared" si="217"/>
        <v>954.96147108792343</v>
      </c>
      <c r="H196" s="28">
        <f t="shared" si="218"/>
        <v>25</v>
      </c>
      <c r="I196" s="27">
        <f t="shared" si="191"/>
        <v>500000</v>
      </c>
      <c r="J196" s="56">
        <f t="shared" si="173"/>
        <v>6.4569999999999999</v>
      </c>
      <c r="K196" s="52">
        <f t="shared" si="221"/>
        <v>3228.5</v>
      </c>
      <c r="L196" s="28"/>
      <c r="M196" s="96">
        <f t="shared" si="192"/>
        <v>164.16962817288439</v>
      </c>
      <c r="N196" s="9">
        <v>0</v>
      </c>
      <c r="O196" s="30">
        <f t="shared" si="208"/>
        <v>0.22889015905859797</v>
      </c>
      <c r="P196" s="30">
        <f t="shared" si="222"/>
        <v>3.7576812305082391E-2</v>
      </c>
      <c r="Q196" s="30">
        <f t="shared" si="223"/>
        <v>0</v>
      </c>
      <c r="R196" s="30">
        <f t="shared" si="224"/>
        <v>0.19131334675351558</v>
      </c>
      <c r="S196" s="28"/>
      <c r="T196" s="52">
        <f t="shared" si="225"/>
        <v>714.82396674000142</v>
      </c>
      <c r="U196" s="52">
        <f t="shared" si="219"/>
        <v>617.65513999372502</v>
      </c>
      <c r="V196" s="19"/>
      <c r="W196" s="19"/>
      <c r="X196" s="53">
        <f t="shared" si="226"/>
        <v>3653.9375010898248</v>
      </c>
      <c r="Y196" s="53">
        <f t="shared" si="227"/>
        <v>-182.69687505449124</v>
      </c>
      <c r="Z196" s="53">
        <f t="shared" si="227"/>
        <v>-4.7828336688378892</v>
      </c>
      <c r="AA196" s="53">
        <f t="shared" si="228"/>
        <v>-18788.406152541196</v>
      </c>
      <c r="AB196" s="53">
        <f t="shared" si="229"/>
        <v>-15321.948360174702</v>
      </c>
      <c r="AC196" s="53">
        <f t="shared" si="230"/>
        <v>101.46726830552444</v>
      </c>
      <c r="AD196" s="53">
        <f t="shared" si="210"/>
        <v>343.65971853385474</v>
      </c>
      <c r="AE196" s="53">
        <f t="shared" si="231"/>
        <v>-14876.821373335322</v>
      </c>
      <c r="AF196" s="19"/>
      <c r="AG196" s="46"/>
      <c r="AH196" s="19"/>
      <c r="AI196" s="55">
        <f t="shared" si="232"/>
        <v>30</v>
      </c>
      <c r="AJ196" s="27">
        <f t="shared" si="233"/>
        <v>19099.229421758468</v>
      </c>
      <c r="AK196" s="27">
        <f t="shared" si="233"/>
        <v>954.96147108792343</v>
      </c>
      <c r="AL196" s="28">
        <f t="shared" si="234"/>
        <v>25</v>
      </c>
      <c r="AM196" s="27">
        <f t="shared" si="235"/>
        <v>500000</v>
      </c>
      <c r="AN196" s="56">
        <f t="shared" si="199"/>
        <v>6.4569999999999999</v>
      </c>
      <c r="AO196" s="52">
        <f t="shared" si="236"/>
        <v>3228.5</v>
      </c>
      <c r="AP196" s="28"/>
      <c r="AQ196" s="9">
        <f t="shared" si="200"/>
        <v>148.16308942602817</v>
      </c>
      <c r="AR196" s="9">
        <f t="shared" si="237"/>
        <v>0</v>
      </c>
      <c r="AS196" s="30">
        <f t="shared" si="238"/>
        <v>0.26586583636087474</v>
      </c>
      <c r="AT196" s="30">
        <f t="shared" si="239"/>
        <v>3.9391503688062053E-2</v>
      </c>
      <c r="AU196" s="30">
        <f t="shared" si="240"/>
        <v>0</v>
      </c>
      <c r="AV196" s="30">
        <f t="shared" si="241"/>
        <v>0.22647433267281269</v>
      </c>
      <c r="AW196" s="28"/>
      <c r="AX196" s="52">
        <f t="shared" si="242"/>
        <v>830.29900695501181</v>
      </c>
      <c r="AY196" s="52">
        <f t="shared" si="243"/>
        <v>731.17238303417582</v>
      </c>
      <c r="AZ196" s="19"/>
      <c r="BA196" s="19"/>
      <c r="BB196" s="53">
        <f t="shared" si="244"/>
        <v>3653.9375010898248</v>
      </c>
      <c r="BC196" s="53">
        <f t="shared" si="245"/>
        <v>-182.69687505449124</v>
      </c>
      <c r="BD196" s="53">
        <f t="shared" si="245"/>
        <v>-4.7828336688378892</v>
      </c>
      <c r="BE196" s="53">
        <f t="shared" si="246"/>
        <v>-19695.751844031027</v>
      </c>
      <c r="BF196" s="53">
        <f t="shared" si="247"/>
        <v>-16229.294051664532</v>
      </c>
      <c r="BG196" s="53">
        <f t="shared" si="248"/>
        <v>101.46726830552444</v>
      </c>
      <c r="BH196" s="53">
        <f t="shared" si="215"/>
        <v>353.13977287569793</v>
      </c>
      <c r="BI196" s="53">
        <f t="shared" si="249"/>
        <v>-15774.687010483309</v>
      </c>
    </row>
    <row r="197" spans="1:61" x14ac:dyDescent="0.2">
      <c r="A197" s="34"/>
      <c r="B197" s="89"/>
      <c r="C197" s="91"/>
      <c r="D197" s="19"/>
      <c r="E197" s="55">
        <f t="shared" si="220"/>
        <v>31</v>
      </c>
      <c r="F197" s="27">
        <f t="shared" si="216"/>
        <v>19099.229421758468</v>
      </c>
      <c r="G197" s="27">
        <f t="shared" si="217"/>
        <v>954.96147108792343</v>
      </c>
      <c r="H197" s="28">
        <f t="shared" si="218"/>
        <v>25</v>
      </c>
      <c r="I197" s="27">
        <f t="shared" si="191"/>
        <v>500000</v>
      </c>
      <c r="J197" s="56">
        <f t="shared" si="173"/>
        <v>6.6619999999999999</v>
      </c>
      <c r="K197" s="52">
        <f t="shared" si="221"/>
        <v>3331</v>
      </c>
      <c r="L197" s="28"/>
      <c r="M197" s="96">
        <f t="shared" si="192"/>
        <v>179.80271379435837</v>
      </c>
      <c r="N197" s="9">
        <v>0</v>
      </c>
      <c r="O197" s="30">
        <f t="shared" si="208"/>
        <v>0.19131334675351558</v>
      </c>
      <c r="P197" s="30">
        <f t="shared" si="222"/>
        <v>3.43986589313632E-2</v>
      </c>
      <c r="Q197" s="30">
        <f t="shared" si="223"/>
        <v>0</v>
      </c>
      <c r="R197" s="30">
        <f t="shared" si="224"/>
        <v>0.15691468782215237</v>
      </c>
      <c r="S197" s="28"/>
      <c r="T197" s="52">
        <f t="shared" si="225"/>
        <v>617.65513999372502</v>
      </c>
      <c r="U197" s="52">
        <f t="shared" si="219"/>
        <v>522.6828251355895</v>
      </c>
      <c r="V197" s="19"/>
      <c r="W197" s="19"/>
      <c r="X197" s="53">
        <f t="shared" si="226"/>
        <v>2996.9496223588976</v>
      </c>
      <c r="Y197" s="53">
        <f t="shared" si="227"/>
        <v>-149.84748111794488</v>
      </c>
      <c r="Z197" s="53">
        <f t="shared" si="227"/>
        <v>-3.9228671955538092</v>
      </c>
      <c r="AA197" s="53">
        <f t="shared" si="228"/>
        <v>-17199.3294656816</v>
      </c>
      <c r="AB197" s="53">
        <f t="shared" si="229"/>
        <v>-14356.150191636201</v>
      </c>
      <c r="AC197" s="53">
        <f t="shared" si="230"/>
        <v>101.70712048472319</v>
      </c>
      <c r="AD197" s="53">
        <f t="shared" si="210"/>
        <v>284.4431770384623</v>
      </c>
      <c r="AE197" s="53">
        <f t="shared" si="231"/>
        <v>-13969.999894113016</v>
      </c>
      <c r="AF197" s="19"/>
      <c r="AG197" s="46"/>
      <c r="AH197" s="19"/>
      <c r="AI197" s="55">
        <f t="shared" si="232"/>
        <v>31</v>
      </c>
      <c r="AJ197" s="27">
        <f t="shared" si="233"/>
        <v>19099.229421758468</v>
      </c>
      <c r="AK197" s="27">
        <f t="shared" si="233"/>
        <v>954.96147108792343</v>
      </c>
      <c r="AL197" s="28">
        <f t="shared" si="234"/>
        <v>25</v>
      </c>
      <c r="AM197" s="27">
        <f t="shared" si="235"/>
        <v>500000</v>
      </c>
      <c r="AN197" s="56">
        <f t="shared" si="199"/>
        <v>6.6619999999999999</v>
      </c>
      <c r="AO197" s="52">
        <f t="shared" si="236"/>
        <v>3331</v>
      </c>
      <c r="AP197" s="28"/>
      <c r="AQ197" s="9">
        <f t="shared" si="200"/>
        <v>162.27194919940843</v>
      </c>
      <c r="AR197" s="9">
        <f t="shared" si="237"/>
        <v>0</v>
      </c>
      <c r="AS197" s="30">
        <f t="shared" si="238"/>
        <v>0.22647433267281269</v>
      </c>
      <c r="AT197" s="30">
        <f t="shared" si="239"/>
        <v>3.6750431406452587E-2</v>
      </c>
      <c r="AU197" s="30">
        <f t="shared" si="240"/>
        <v>0</v>
      </c>
      <c r="AV197" s="30">
        <f t="shared" si="241"/>
        <v>0.1897239012663601</v>
      </c>
      <c r="AW197" s="28"/>
      <c r="AX197" s="52">
        <f t="shared" si="242"/>
        <v>731.17238303417582</v>
      </c>
      <c r="AY197" s="52">
        <f t="shared" si="243"/>
        <v>631.97031511824548</v>
      </c>
      <c r="AZ197" s="19"/>
      <c r="BA197" s="19"/>
      <c r="BB197" s="53">
        <f t="shared" si="244"/>
        <v>2996.9496223588976</v>
      </c>
      <c r="BC197" s="53">
        <f t="shared" si="245"/>
        <v>-149.84748111794488</v>
      </c>
      <c r="BD197" s="53">
        <f t="shared" si="245"/>
        <v>-3.9228671955538092</v>
      </c>
      <c r="BE197" s="53">
        <f t="shared" si="246"/>
        <v>-18375.215703226295</v>
      </c>
      <c r="BF197" s="53">
        <f t="shared" si="247"/>
        <v>-15532.036429180896</v>
      </c>
      <c r="BG197" s="53">
        <f t="shared" si="248"/>
        <v>101.70712048472319</v>
      </c>
      <c r="BH197" s="53">
        <f t="shared" si="215"/>
        <v>293.76250380168267</v>
      </c>
      <c r="BI197" s="53">
        <f t="shared" si="249"/>
        <v>-15136.56680489449</v>
      </c>
    </row>
    <row r="198" spans="1:61" x14ac:dyDescent="0.2">
      <c r="A198" s="34"/>
      <c r="B198" s="89"/>
      <c r="C198" s="91"/>
      <c r="D198" s="19"/>
      <c r="E198" s="55">
        <f t="shared" si="220"/>
        <v>32</v>
      </c>
      <c r="F198" s="27">
        <f t="shared" si="216"/>
        <v>19099.229421758468</v>
      </c>
      <c r="G198" s="27">
        <f t="shared" si="217"/>
        <v>954.96147108792343</v>
      </c>
      <c r="H198" s="28">
        <f t="shared" si="218"/>
        <v>25</v>
      </c>
      <c r="I198" s="27">
        <f t="shared" si="191"/>
        <v>500000</v>
      </c>
      <c r="J198" s="56">
        <f t="shared" ref="J198:J229" si="250">J123</f>
        <v>6.8579999999999997</v>
      </c>
      <c r="K198" s="52">
        <f t="shared" si="221"/>
        <v>3429</v>
      </c>
      <c r="L198" s="28"/>
      <c r="M198" s="96">
        <f t="shared" si="192"/>
        <v>196.37191159883102</v>
      </c>
      <c r="N198" s="9">
        <v>0</v>
      </c>
      <c r="O198" s="30">
        <f t="shared" si="208"/>
        <v>0.15691468782215237</v>
      </c>
      <c r="P198" s="30">
        <f t="shared" si="222"/>
        <v>3.0813637205569872E-2</v>
      </c>
      <c r="Q198" s="30">
        <f t="shared" si="223"/>
        <v>0</v>
      </c>
      <c r="R198" s="30">
        <f t="shared" si="224"/>
        <v>0.1261010506165825</v>
      </c>
      <c r="S198" s="28"/>
      <c r="T198" s="52">
        <f t="shared" si="225"/>
        <v>522.6828251355895</v>
      </c>
      <c r="U198" s="52">
        <f t="shared" si="219"/>
        <v>432.40050256426139</v>
      </c>
      <c r="V198" s="19"/>
      <c r="W198" s="19"/>
      <c r="X198" s="53">
        <f t="shared" si="226"/>
        <v>2408.432896050886</v>
      </c>
      <c r="Y198" s="53">
        <f t="shared" si="227"/>
        <v>-120.42164480254432</v>
      </c>
      <c r="Z198" s="53">
        <f t="shared" si="227"/>
        <v>-3.1525262654145623</v>
      </c>
      <c r="AA198" s="53">
        <f t="shared" si="228"/>
        <v>-15406.818602784935</v>
      </c>
      <c r="AB198" s="53">
        <f t="shared" si="229"/>
        <v>-13121.959877802008</v>
      </c>
      <c r="AC198" s="53">
        <f t="shared" si="230"/>
        <v>99.204293493799895</v>
      </c>
      <c r="AD198" s="53">
        <f t="shared" si="210"/>
        <v>230.74711671720144</v>
      </c>
      <c r="AE198" s="53">
        <f t="shared" si="231"/>
        <v>-12792.008467591008</v>
      </c>
      <c r="AF198" s="19"/>
      <c r="AG198" s="46"/>
      <c r="AH198" s="19"/>
      <c r="AI198" s="55">
        <f t="shared" si="232"/>
        <v>32</v>
      </c>
      <c r="AJ198" s="27">
        <f t="shared" si="233"/>
        <v>19099.229421758468</v>
      </c>
      <c r="AK198" s="27">
        <f t="shared" si="233"/>
        <v>954.96147108792343</v>
      </c>
      <c r="AL198" s="28">
        <f t="shared" si="234"/>
        <v>25</v>
      </c>
      <c r="AM198" s="27">
        <f t="shared" si="235"/>
        <v>500000</v>
      </c>
      <c r="AN198" s="56">
        <f t="shared" si="199"/>
        <v>6.8579999999999997</v>
      </c>
      <c r="AO198" s="52">
        <f t="shared" si="236"/>
        <v>3429</v>
      </c>
      <c r="AP198" s="28"/>
      <c r="AQ198" s="9">
        <f t="shared" si="200"/>
        <v>177.225650217945</v>
      </c>
      <c r="AR198" s="9">
        <f t="shared" si="237"/>
        <v>0</v>
      </c>
      <c r="AS198" s="30">
        <f t="shared" si="238"/>
        <v>0.1897239012663601</v>
      </c>
      <c r="AT198" s="30">
        <f t="shared" si="239"/>
        <v>3.3623941763815869E-2</v>
      </c>
      <c r="AU198" s="30">
        <f t="shared" si="240"/>
        <v>0</v>
      </c>
      <c r="AV198" s="30">
        <f t="shared" si="241"/>
        <v>0.15609995950254424</v>
      </c>
      <c r="AW198" s="28"/>
      <c r="AX198" s="52">
        <f t="shared" si="242"/>
        <v>631.97031511824548</v>
      </c>
      <c r="AY198" s="52">
        <f t="shared" si="243"/>
        <v>535.26676113422423</v>
      </c>
      <c r="AZ198" s="19"/>
      <c r="BA198" s="19"/>
      <c r="BB198" s="53">
        <f t="shared" si="244"/>
        <v>2408.432896050886</v>
      </c>
      <c r="BC198" s="53">
        <f t="shared" si="245"/>
        <v>-120.42164480254432</v>
      </c>
      <c r="BD198" s="53">
        <f t="shared" si="245"/>
        <v>-3.1525262654145623</v>
      </c>
      <c r="BE198" s="53">
        <f t="shared" si="246"/>
        <v>-16811.970881907935</v>
      </c>
      <c r="BF198" s="53">
        <f t="shared" si="247"/>
        <v>-14527.112156925008</v>
      </c>
      <c r="BG198" s="53">
        <f t="shared" si="248"/>
        <v>99.204293493799895</v>
      </c>
      <c r="BH198" s="53">
        <f t="shared" si="215"/>
        <v>239.71919710782208</v>
      </c>
      <c r="BI198" s="53">
        <f t="shared" si="249"/>
        <v>-14188.188666323385</v>
      </c>
    </row>
    <row r="199" spans="1:61" x14ac:dyDescent="0.2">
      <c r="A199" s="34"/>
      <c r="B199" s="89"/>
      <c r="C199" s="91"/>
      <c r="D199" s="19"/>
      <c r="E199" s="55">
        <f t="shared" si="220"/>
        <v>33</v>
      </c>
      <c r="F199" s="27">
        <f t="shared" si="216"/>
        <v>19099.229421758468</v>
      </c>
      <c r="G199" s="27">
        <f t="shared" si="217"/>
        <v>954.96147108792343</v>
      </c>
      <c r="H199" s="28">
        <f t="shared" si="218"/>
        <v>25</v>
      </c>
      <c r="I199" s="27">
        <f t="shared" si="191"/>
        <v>500000</v>
      </c>
      <c r="J199" s="56">
        <f t="shared" si="250"/>
        <v>7.0449999999999999</v>
      </c>
      <c r="K199" s="52">
        <f t="shared" si="221"/>
        <v>3522.5</v>
      </c>
      <c r="L199" s="28"/>
      <c r="M199" s="96">
        <f t="shared" ref="M199:M230" si="251">M124</f>
        <v>213.89645519453623</v>
      </c>
      <c r="N199" s="9">
        <v>0</v>
      </c>
      <c r="O199" s="30">
        <f t="shared" si="208"/>
        <v>0.1261010506165825</v>
      </c>
      <c r="P199" s="30">
        <f t="shared" si="222"/>
        <v>2.6972567723193782E-2</v>
      </c>
      <c r="Q199" s="30">
        <f t="shared" si="223"/>
        <v>0</v>
      </c>
      <c r="R199" s="30">
        <f t="shared" si="224"/>
        <v>9.9128482893388714E-2</v>
      </c>
      <c r="S199" s="28"/>
      <c r="T199" s="52">
        <f t="shared" si="225"/>
        <v>432.40050256426139</v>
      </c>
      <c r="U199" s="52">
        <f t="shared" si="219"/>
        <v>349.18008099196174</v>
      </c>
      <c r="V199" s="19"/>
      <c r="W199" s="19"/>
      <c r="X199" s="53">
        <f t="shared" si="226"/>
        <v>1893.2776370116908</v>
      </c>
      <c r="Y199" s="53">
        <f t="shared" si="227"/>
        <v>-94.663881850584545</v>
      </c>
      <c r="Z199" s="53">
        <f t="shared" si="227"/>
        <v>-2.4782120723347179</v>
      </c>
      <c r="AA199" s="53">
        <f t="shared" si="228"/>
        <v>-13486.28386159689</v>
      </c>
      <c r="AB199" s="53">
        <f t="shared" si="229"/>
        <v>-11690.14831850812</v>
      </c>
      <c r="AC199" s="53">
        <f t="shared" si="230"/>
        <v>93.869513745248653</v>
      </c>
      <c r="AD199" s="53">
        <f t="shared" si="210"/>
        <v>183.15764481469526</v>
      </c>
      <c r="AE199" s="53">
        <f t="shared" si="231"/>
        <v>-11413.121159948176</v>
      </c>
      <c r="AF199" s="19"/>
      <c r="AG199" s="46"/>
      <c r="AH199" s="19"/>
      <c r="AI199" s="55">
        <f t="shared" si="232"/>
        <v>33</v>
      </c>
      <c r="AJ199" s="27">
        <f t="shared" si="233"/>
        <v>19099.229421758468</v>
      </c>
      <c r="AK199" s="27">
        <f t="shared" si="233"/>
        <v>954.96147108792343</v>
      </c>
      <c r="AL199" s="28">
        <f t="shared" si="234"/>
        <v>25</v>
      </c>
      <c r="AM199" s="27">
        <f t="shared" si="235"/>
        <v>500000</v>
      </c>
      <c r="AN199" s="56">
        <f t="shared" si="199"/>
        <v>7.0449999999999999</v>
      </c>
      <c r="AO199" s="52">
        <f t="shared" si="236"/>
        <v>3522.5</v>
      </c>
      <c r="AP199" s="28"/>
      <c r="AQ199" s="9">
        <f t="shared" ref="AQ199:AQ230" si="252">AQ49</f>
        <v>193.04155081306894</v>
      </c>
      <c r="AR199" s="9">
        <f t="shared" si="237"/>
        <v>0</v>
      </c>
      <c r="AS199" s="30">
        <f t="shared" si="238"/>
        <v>0.15609995950254424</v>
      </c>
      <c r="AT199" s="30">
        <f t="shared" si="239"/>
        <v>3.0133778264228396E-2</v>
      </c>
      <c r="AU199" s="30">
        <f t="shared" si="240"/>
        <v>0</v>
      </c>
      <c r="AV199" s="30">
        <f t="shared" si="241"/>
        <v>0.12596618123831585</v>
      </c>
      <c r="AW199" s="28"/>
      <c r="AX199" s="52">
        <f t="shared" si="242"/>
        <v>535.26676113422423</v>
      </c>
      <c r="AY199" s="52">
        <f t="shared" si="243"/>
        <v>443.71587341196761</v>
      </c>
      <c r="AZ199" s="19"/>
      <c r="BA199" s="19"/>
      <c r="BB199" s="53">
        <f t="shared" si="244"/>
        <v>1893.2776370116908</v>
      </c>
      <c r="BC199" s="53">
        <f t="shared" si="245"/>
        <v>-94.663881850584545</v>
      </c>
      <c r="BD199" s="53">
        <f t="shared" si="245"/>
        <v>-2.4782120723347179</v>
      </c>
      <c r="BE199" s="53">
        <f t="shared" si="246"/>
        <v>-15066.889132114198</v>
      </c>
      <c r="BF199" s="53">
        <f t="shared" si="247"/>
        <v>-13270.753589025428</v>
      </c>
      <c r="BG199" s="53">
        <f t="shared" si="248"/>
        <v>93.869513745248653</v>
      </c>
      <c r="BH199" s="53">
        <f t="shared" si="215"/>
        <v>191.60256693266635</v>
      </c>
      <c r="BI199" s="53">
        <f t="shared" si="249"/>
        <v>-12985.281508347512</v>
      </c>
    </row>
    <row r="200" spans="1:61" x14ac:dyDescent="0.2">
      <c r="A200" s="34"/>
      <c r="B200" s="89"/>
      <c r="C200" s="91"/>
      <c r="D200" s="19"/>
      <c r="E200" s="55">
        <f t="shared" si="220"/>
        <v>34</v>
      </c>
      <c r="F200" s="27">
        <f t="shared" si="216"/>
        <v>19099.229421758468</v>
      </c>
      <c r="G200" s="27">
        <f t="shared" si="217"/>
        <v>954.96147108792343</v>
      </c>
      <c r="H200" s="28">
        <f t="shared" si="218"/>
        <v>25</v>
      </c>
      <c r="I200" s="27">
        <f t="shared" si="191"/>
        <v>500000</v>
      </c>
      <c r="J200" s="56">
        <f t="shared" si="250"/>
        <v>7.2210000000000001</v>
      </c>
      <c r="K200" s="52">
        <f t="shared" si="221"/>
        <v>3610.5</v>
      </c>
      <c r="L200" s="28"/>
      <c r="M200" s="96">
        <f t="shared" si="251"/>
        <v>232.40600338714106</v>
      </c>
      <c r="N200" s="9">
        <v>0</v>
      </c>
      <c r="O200" s="30">
        <f t="shared" si="208"/>
        <v>9.9128482893388714E-2</v>
      </c>
      <c r="P200" s="30">
        <f t="shared" si="222"/>
        <v>2.3038054531083051E-2</v>
      </c>
      <c r="Q200" s="30">
        <f t="shared" si="223"/>
        <v>0</v>
      </c>
      <c r="R200" s="30">
        <f t="shared" si="224"/>
        <v>7.6090428362305659E-2</v>
      </c>
      <c r="S200" s="28"/>
      <c r="T200" s="52">
        <f t="shared" si="225"/>
        <v>349.18008099196174</v>
      </c>
      <c r="U200" s="52">
        <f t="shared" si="219"/>
        <v>274.72449160210459</v>
      </c>
      <c r="V200" s="19"/>
      <c r="W200" s="19"/>
      <c r="X200" s="53">
        <f t="shared" si="226"/>
        <v>1453.2685480915532</v>
      </c>
      <c r="Y200" s="53">
        <f t="shared" si="227"/>
        <v>-72.663427404577661</v>
      </c>
      <c r="Z200" s="53">
        <f t="shared" si="227"/>
        <v>-1.9022607090576416</v>
      </c>
      <c r="AA200" s="53">
        <f t="shared" si="228"/>
        <v>-11519.027265541527</v>
      </c>
      <c r="AB200" s="53">
        <f t="shared" si="229"/>
        <v>-10140.32440556361</v>
      </c>
      <c r="AC200" s="53">
        <f t="shared" si="230"/>
        <v>86.287563310331876</v>
      </c>
      <c r="AD200" s="53">
        <f t="shared" si="210"/>
        <v>142.00867720937126</v>
      </c>
      <c r="AE200" s="53">
        <f t="shared" si="231"/>
        <v>-9912.0281650439065</v>
      </c>
      <c r="AF200" s="19"/>
      <c r="AG200" s="46"/>
      <c r="AH200" s="19"/>
      <c r="AI200" s="55">
        <f t="shared" si="232"/>
        <v>34</v>
      </c>
      <c r="AJ200" s="27">
        <f t="shared" si="233"/>
        <v>19099.229421758468</v>
      </c>
      <c r="AK200" s="27">
        <f t="shared" si="233"/>
        <v>954.96147108792343</v>
      </c>
      <c r="AL200" s="28">
        <f t="shared" si="234"/>
        <v>25</v>
      </c>
      <c r="AM200" s="27">
        <f t="shared" si="235"/>
        <v>500000</v>
      </c>
      <c r="AN200" s="56">
        <f t="shared" si="199"/>
        <v>7.2210000000000001</v>
      </c>
      <c r="AO200" s="52">
        <f t="shared" si="236"/>
        <v>3610.5</v>
      </c>
      <c r="AP200" s="28"/>
      <c r="AQ200" s="9">
        <f t="shared" si="252"/>
        <v>209.74641805689478</v>
      </c>
      <c r="AR200" s="9">
        <f t="shared" si="237"/>
        <v>0</v>
      </c>
      <c r="AS200" s="30">
        <f t="shared" si="238"/>
        <v>0.12596618123831585</v>
      </c>
      <c r="AT200" s="30">
        <f t="shared" si="239"/>
        <v>2.6420955311042372E-2</v>
      </c>
      <c r="AU200" s="30">
        <f t="shared" si="240"/>
        <v>0</v>
      </c>
      <c r="AV200" s="30">
        <f t="shared" si="241"/>
        <v>9.9545225927273481E-2</v>
      </c>
      <c r="AW200" s="28"/>
      <c r="AX200" s="52">
        <f t="shared" si="242"/>
        <v>443.71587341196761</v>
      </c>
      <c r="AY200" s="52">
        <f t="shared" si="243"/>
        <v>359.4080382104209</v>
      </c>
      <c r="AZ200" s="19"/>
      <c r="BA200" s="19"/>
      <c r="BB200" s="53">
        <f t="shared" si="244"/>
        <v>1453.2685480915532</v>
      </c>
      <c r="BC200" s="53">
        <f t="shared" si="245"/>
        <v>-72.663427404577661</v>
      </c>
      <c r="BD200" s="53">
        <f t="shared" si="245"/>
        <v>-1.9022607090576416</v>
      </c>
      <c r="BE200" s="53">
        <f t="shared" si="246"/>
        <v>-13210.477655521187</v>
      </c>
      <c r="BF200" s="53">
        <f t="shared" si="247"/>
        <v>-11831.774795543268</v>
      </c>
      <c r="BG200" s="53">
        <f t="shared" si="248"/>
        <v>86.287563310331876</v>
      </c>
      <c r="BH200" s="53">
        <f t="shared" si="215"/>
        <v>149.76970026441558</v>
      </c>
      <c r="BI200" s="53">
        <f t="shared" si="249"/>
        <v>-11595.717531968519</v>
      </c>
    </row>
    <row r="201" spans="1:61" x14ac:dyDescent="0.2">
      <c r="A201" s="34"/>
      <c r="B201" s="89"/>
      <c r="C201" s="91"/>
      <c r="D201" s="19"/>
      <c r="E201" s="55">
        <f t="shared" si="220"/>
        <v>35</v>
      </c>
      <c r="F201" s="27">
        <f t="shared" si="216"/>
        <v>19099.229421758468</v>
      </c>
      <c r="G201" s="27">
        <f t="shared" si="217"/>
        <v>954.96147108792343</v>
      </c>
      <c r="H201" s="28">
        <f t="shared" si="218"/>
        <v>25</v>
      </c>
      <c r="I201" s="27">
        <f t="shared" si="191"/>
        <v>500000</v>
      </c>
      <c r="J201" s="56">
        <f t="shared" si="250"/>
        <v>7.3849999999999998</v>
      </c>
      <c r="K201" s="52">
        <f t="shared" si="221"/>
        <v>3692.5</v>
      </c>
      <c r="L201" s="28"/>
      <c r="M201" s="96">
        <f t="shared" si="251"/>
        <v>251.80934606172806</v>
      </c>
      <c r="N201" s="9">
        <v>0</v>
      </c>
      <c r="O201" s="30">
        <f t="shared" si="208"/>
        <v>7.6090428362305659E-2</v>
      </c>
      <c r="P201" s="30">
        <f t="shared" si="222"/>
        <v>1.9160281007468954E-2</v>
      </c>
      <c r="Q201" s="30">
        <f t="shared" si="223"/>
        <v>0</v>
      </c>
      <c r="R201" s="30">
        <f t="shared" si="224"/>
        <v>5.6930147354836702E-2</v>
      </c>
      <c r="S201" s="28"/>
      <c r="T201" s="52">
        <f t="shared" si="225"/>
        <v>274.72449160210459</v>
      </c>
      <c r="U201" s="52">
        <f t="shared" si="219"/>
        <v>210.21456910773452</v>
      </c>
      <c r="V201" s="19"/>
      <c r="W201" s="19"/>
      <c r="X201" s="53">
        <f t="shared" si="226"/>
        <v>1087.3219453445422</v>
      </c>
      <c r="Y201" s="53">
        <f t="shared" si="227"/>
        <v>-54.366097267227111</v>
      </c>
      <c r="Z201" s="53">
        <f t="shared" si="227"/>
        <v>-1.4232536838709176</v>
      </c>
      <c r="AA201" s="53">
        <f t="shared" si="228"/>
        <v>-9580.1405037344775</v>
      </c>
      <c r="AB201" s="53">
        <f t="shared" si="229"/>
        <v>-8548.6079093410335</v>
      </c>
      <c r="AC201" s="53">
        <f t="shared" si="230"/>
        <v>76.939480758766337</v>
      </c>
      <c r="AD201" s="53">
        <f t="shared" si="210"/>
        <v>107.35550001834477</v>
      </c>
      <c r="AE201" s="53">
        <f t="shared" si="231"/>
        <v>-8364.3129285639225</v>
      </c>
      <c r="AF201" s="19"/>
      <c r="AG201" s="46"/>
      <c r="AH201" s="19"/>
      <c r="AI201" s="55">
        <f t="shared" si="232"/>
        <v>35</v>
      </c>
      <c r="AJ201" s="27">
        <f t="shared" si="233"/>
        <v>19099.229421758468</v>
      </c>
      <c r="AK201" s="27">
        <f t="shared" si="233"/>
        <v>954.96147108792343</v>
      </c>
      <c r="AL201" s="28">
        <f t="shared" si="234"/>
        <v>25</v>
      </c>
      <c r="AM201" s="27">
        <f t="shared" si="235"/>
        <v>500000</v>
      </c>
      <c r="AN201" s="56">
        <f t="shared" si="199"/>
        <v>7.3849999999999998</v>
      </c>
      <c r="AO201" s="52">
        <f t="shared" si="236"/>
        <v>3692.5</v>
      </c>
      <c r="AP201" s="28"/>
      <c r="AQ201" s="9">
        <f t="shared" si="252"/>
        <v>227.25793482070958</v>
      </c>
      <c r="AR201" s="9">
        <f t="shared" si="237"/>
        <v>0</v>
      </c>
      <c r="AS201" s="30">
        <f t="shared" si="238"/>
        <v>9.9545225927273481E-2</v>
      </c>
      <c r="AT201" s="30">
        <f t="shared" si="239"/>
        <v>2.2622442465493126E-2</v>
      </c>
      <c r="AU201" s="30">
        <f t="shared" si="240"/>
        <v>0</v>
      </c>
      <c r="AV201" s="30">
        <f t="shared" si="241"/>
        <v>7.6922783461780359E-2</v>
      </c>
      <c r="AW201" s="28"/>
      <c r="AX201" s="52">
        <f t="shared" si="242"/>
        <v>359.4080382104209</v>
      </c>
      <c r="AY201" s="52">
        <f t="shared" si="243"/>
        <v>284.037377932624</v>
      </c>
      <c r="AZ201" s="19"/>
      <c r="BA201" s="19"/>
      <c r="BB201" s="53">
        <f t="shared" si="244"/>
        <v>1087.3219453445422</v>
      </c>
      <c r="BC201" s="53">
        <f t="shared" si="245"/>
        <v>-54.366097267227111</v>
      </c>
      <c r="BD201" s="53">
        <f t="shared" si="245"/>
        <v>-1.4232536838709176</v>
      </c>
      <c r="BE201" s="53">
        <f t="shared" si="246"/>
        <v>-11311.221232746562</v>
      </c>
      <c r="BF201" s="53">
        <f t="shared" si="247"/>
        <v>-10279.688638353118</v>
      </c>
      <c r="BG201" s="53">
        <f t="shared" si="248"/>
        <v>76.939480758766337</v>
      </c>
      <c r="BH201" s="53">
        <f t="shared" si="215"/>
        <v>114.30769178387315</v>
      </c>
      <c r="BI201" s="53">
        <f t="shared" si="249"/>
        <v>-10088.441465810478</v>
      </c>
    </row>
    <row r="202" spans="1:61" x14ac:dyDescent="0.2">
      <c r="A202" s="34"/>
      <c r="B202" s="89"/>
      <c r="C202" s="91"/>
      <c r="D202" s="19"/>
      <c r="E202" s="55">
        <f t="shared" si="220"/>
        <v>36</v>
      </c>
      <c r="F202" s="27">
        <f t="shared" si="216"/>
        <v>19099.229421758468</v>
      </c>
      <c r="G202" s="27">
        <f t="shared" si="217"/>
        <v>954.96147108792343</v>
      </c>
      <c r="H202" s="28">
        <f t="shared" si="218"/>
        <v>25</v>
      </c>
      <c r="I202" s="27">
        <f t="shared" si="191"/>
        <v>500000</v>
      </c>
      <c r="J202" s="56">
        <f t="shared" si="250"/>
        <v>7.5350000000000001</v>
      </c>
      <c r="K202" s="52">
        <f t="shared" si="221"/>
        <v>3767.5</v>
      </c>
      <c r="L202" s="28"/>
      <c r="M202" s="96">
        <f t="shared" si="251"/>
        <v>272.05891244663275</v>
      </c>
      <c r="N202" s="9">
        <v>0</v>
      </c>
      <c r="O202" s="30">
        <f t="shared" si="208"/>
        <v>5.6930147354836702E-2</v>
      </c>
      <c r="P202" s="30">
        <f t="shared" si="222"/>
        <v>1.5488353974783419E-2</v>
      </c>
      <c r="Q202" s="30">
        <f t="shared" si="223"/>
        <v>0</v>
      </c>
      <c r="R202" s="30">
        <f t="shared" si="224"/>
        <v>4.1441793380053285E-2</v>
      </c>
      <c r="S202" s="28"/>
      <c r="T202" s="52">
        <f t="shared" si="225"/>
        <v>210.21456910773452</v>
      </c>
      <c r="U202" s="52">
        <f t="shared" si="219"/>
        <v>156.13195655935075</v>
      </c>
      <c r="V202" s="19"/>
      <c r="W202" s="19"/>
      <c r="X202" s="53">
        <f t="shared" si="226"/>
        <v>791.50631941474899</v>
      </c>
      <c r="Y202" s="53">
        <f t="shared" si="227"/>
        <v>-39.575315970737449</v>
      </c>
      <c r="Z202" s="53">
        <f t="shared" si="227"/>
        <v>-1.0360448345013322</v>
      </c>
      <c r="AA202" s="53">
        <f t="shared" si="228"/>
        <v>-7744.1769873917092</v>
      </c>
      <c r="AB202" s="53">
        <f t="shared" si="229"/>
        <v>-6993.2820287821987</v>
      </c>
      <c r="AC202" s="53">
        <f t="shared" si="230"/>
        <v>66.479576568466342</v>
      </c>
      <c r="AD202" s="53">
        <f t="shared" si="210"/>
        <v>78.988431574226666</v>
      </c>
      <c r="AE202" s="53">
        <f t="shared" si="231"/>
        <v>-6847.8140206395055</v>
      </c>
      <c r="AF202" s="19"/>
      <c r="AG202" s="46"/>
      <c r="AH202" s="19"/>
      <c r="AI202" s="55">
        <f t="shared" si="232"/>
        <v>36</v>
      </c>
      <c r="AJ202" s="27">
        <f t="shared" si="233"/>
        <v>19099.229421758468</v>
      </c>
      <c r="AK202" s="27">
        <f t="shared" si="233"/>
        <v>954.96147108792343</v>
      </c>
      <c r="AL202" s="28">
        <f t="shared" si="234"/>
        <v>25</v>
      </c>
      <c r="AM202" s="27">
        <f t="shared" si="235"/>
        <v>500000</v>
      </c>
      <c r="AN202" s="56">
        <f t="shared" si="199"/>
        <v>7.5350000000000001</v>
      </c>
      <c r="AO202" s="52">
        <f t="shared" si="236"/>
        <v>3767.5</v>
      </c>
      <c r="AP202" s="28"/>
      <c r="AQ202" s="9">
        <f t="shared" si="252"/>
        <v>245.53316848308606</v>
      </c>
      <c r="AR202" s="9">
        <f t="shared" si="237"/>
        <v>0</v>
      </c>
      <c r="AS202" s="30">
        <f t="shared" si="238"/>
        <v>7.6922783461780359E-2</v>
      </c>
      <c r="AT202" s="30">
        <f t="shared" si="239"/>
        <v>1.8887094751909264E-2</v>
      </c>
      <c r="AU202" s="30">
        <f t="shared" si="240"/>
        <v>0</v>
      </c>
      <c r="AV202" s="30">
        <f t="shared" si="241"/>
        <v>5.8035688709871094E-2</v>
      </c>
      <c r="AW202" s="28"/>
      <c r="AX202" s="52">
        <f t="shared" si="242"/>
        <v>284.037377932624</v>
      </c>
      <c r="AY202" s="52">
        <f t="shared" si="243"/>
        <v>218.64945721443934</v>
      </c>
      <c r="AZ202" s="19"/>
      <c r="BA202" s="19"/>
      <c r="BB202" s="53">
        <f t="shared" si="244"/>
        <v>791.50631941474899</v>
      </c>
      <c r="BC202" s="53">
        <f t="shared" si="245"/>
        <v>-39.575315970737449</v>
      </c>
      <c r="BD202" s="53">
        <f t="shared" si="245"/>
        <v>-1.0360448345013322</v>
      </c>
      <c r="BE202" s="53">
        <f t="shared" si="246"/>
        <v>-9443.5473759546312</v>
      </c>
      <c r="BF202" s="53">
        <f t="shared" si="247"/>
        <v>-8692.6524173451216</v>
      </c>
      <c r="BG202" s="53">
        <f t="shared" si="248"/>
        <v>66.479576568466342</v>
      </c>
      <c r="BH202" s="53">
        <f t="shared" si="215"/>
        <v>85.048998758480266</v>
      </c>
      <c r="BI202" s="53">
        <f t="shared" si="249"/>
        <v>-8541.1238420181744</v>
      </c>
    </row>
    <row r="203" spans="1:61" x14ac:dyDescent="0.2">
      <c r="A203" s="34"/>
      <c r="B203" s="89"/>
      <c r="C203" s="91"/>
      <c r="D203" s="19"/>
      <c r="E203" s="55">
        <f t="shared" si="220"/>
        <v>37</v>
      </c>
      <c r="F203" s="27">
        <f t="shared" si="216"/>
        <v>19099.229421758468</v>
      </c>
      <c r="G203" s="27">
        <f t="shared" si="217"/>
        <v>954.96147108792343</v>
      </c>
      <c r="H203" s="28">
        <f t="shared" si="218"/>
        <v>25</v>
      </c>
      <c r="I203" s="27">
        <f t="shared" si="191"/>
        <v>500000</v>
      </c>
      <c r="J203" s="56">
        <f t="shared" si="250"/>
        <v>7.6710000000000003</v>
      </c>
      <c r="K203" s="52">
        <f t="shared" si="221"/>
        <v>3835.5</v>
      </c>
      <c r="L203" s="28"/>
      <c r="M203" s="96">
        <f t="shared" si="251"/>
        <v>293.18193261069382</v>
      </c>
      <c r="N203" s="9">
        <v>0</v>
      </c>
      <c r="O203" s="30">
        <f t="shared" si="208"/>
        <v>4.1441793380053285E-2</v>
      </c>
      <c r="P203" s="30">
        <f t="shared" si="222"/>
        <v>1.2149985074017079E-2</v>
      </c>
      <c r="Q203" s="30">
        <f t="shared" si="223"/>
        <v>0</v>
      </c>
      <c r="R203" s="30">
        <f t="shared" si="224"/>
        <v>2.9291808306036206E-2</v>
      </c>
      <c r="S203" s="28"/>
      <c r="T203" s="52">
        <f t="shared" si="225"/>
        <v>156.13195655935075</v>
      </c>
      <c r="U203" s="52">
        <f t="shared" si="219"/>
        <v>112.34873075780187</v>
      </c>
      <c r="V203" s="19"/>
      <c r="W203" s="19"/>
      <c r="X203" s="53">
        <f t="shared" si="226"/>
        <v>559.45096701515581</v>
      </c>
      <c r="Y203" s="53">
        <f t="shared" si="227"/>
        <v>-27.972548350757791</v>
      </c>
      <c r="Z203" s="53">
        <f t="shared" si="227"/>
        <v>-0.73229520765090517</v>
      </c>
      <c r="AA203" s="53">
        <f t="shared" si="228"/>
        <v>-6074.9925370085393</v>
      </c>
      <c r="AB203" s="53">
        <f t="shared" si="229"/>
        <v>-5544.2464135517921</v>
      </c>
      <c r="AC203" s="53">
        <f t="shared" si="230"/>
        <v>55.5343316501529</v>
      </c>
      <c r="AD203" s="53">
        <f t="shared" si="210"/>
        <v>56.45015330584846</v>
      </c>
      <c r="AE203" s="53">
        <f t="shared" si="231"/>
        <v>-5432.2619285957908</v>
      </c>
      <c r="AF203" s="19"/>
      <c r="AG203" s="46"/>
      <c r="AH203" s="19"/>
      <c r="AI203" s="55">
        <f t="shared" si="232"/>
        <v>37</v>
      </c>
      <c r="AJ203" s="27">
        <f t="shared" si="233"/>
        <v>19099.229421758468</v>
      </c>
      <c r="AK203" s="27">
        <f t="shared" si="233"/>
        <v>954.96147108792343</v>
      </c>
      <c r="AL203" s="28">
        <f t="shared" si="234"/>
        <v>25</v>
      </c>
      <c r="AM203" s="27">
        <f t="shared" si="235"/>
        <v>500000</v>
      </c>
      <c r="AN203" s="56">
        <f t="shared" si="199"/>
        <v>7.6710000000000003</v>
      </c>
      <c r="AO203" s="52">
        <f t="shared" si="236"/>
        <v>3835.5</v>
      </c>
      <c r="AP203" s="28"/>
      <c r="AQ203" s="9">
        <f t="shared" si="252"/>
        <v>264.59669418115118</v>
      </c>
      <c r="AR203" s="9">
        <f t="shared" si="237"/>
        <v>0</v>
      </c>
      <c r="AS203" s="30">
        <f t="shared" si="238"/>
        <v>5.8035688709871094E-2</v>
      </c>
      <c r="AT203" s="30">
        <f t="shared" si="239"/>
        <v>1.535605137715825E-2</v>
      </c>
      <c r="AU203" s="30">
        <f t="shared" si="240"/>
        <v>0</v>
      </c>
      <c r="AV203" s="30">
        <f t="shared" si="241"/>
        <v>4.2679637332712843E-2</v>
      </c>
      <c r="AW203" s="28"/>
      <c r="AX203" s="52">
        <f t="shared" si="242"/>
        <v>218.64945721443934</v>
      </c>
      <c r="AY203" s="52">
        <f t="shared" si="243"/>
        <v>163.6977489896201</v>
      </c>
      <c r="AZ203" s="19"/>
      <c r="BA203" s="19"/>
      <c r="BB203" s="53">
        <f t="shared" si="244"/>
        <v>559.45096701515581</v>
      </c>
      <c r="BC203" s="53">
        <f t="shared" si="245"/>
        <v>-27.972548350757791</v>
      </c>
      <c r="BD203" s="53">
        <f t="shared" si="245"/>
        <v>-0.73229520765090517</v>
      </c>
      <c r="BE203" s="53">
        <f t="shared" si="246"/>
        <v>-7678.025688579125</v>
      </c>
      <c r="BF203" s="53">
        <f t="shared" si="247"/>
        <v>-7147.2795651223778</v>
      </c>
      <c r="BG203" s="53">
        <f t="shared" si="248"/>
        <v>55.5343316501529</v>
      </c>
      <c r="BH203" s="53">
        <f t="shared" si="215"/>
        <v>61.582598398943297</v>
      </c>
      <c r="BI203" s="53">
        <f t="shared" si="249"/>
        <v>-7030.1626350732813</v>
      </c>
    </row>
    <row r="204" spans="1:61" x14ac:dyDescent="0.2">
      <c r="A204" s="34"/>
      <c r="B204" s="89"/>
      <c r="C204" s="91"/>
      <c r="D204" s="19"/>
      <c r="E204" s="55">
        <f t="shared" si="220"/>
        <v>38</v>
      </c>
      <c r="F204" s="27">
        <f t="shared" si="216"/>
        <v>19099.229421758468</v>
      </c>
      <c r="G204" s="27">
        <f t="shared" si="217"/>
        <v>954.96147108792343</v>
      </c>
      <c r="H204" s="28">
        <f t="shared" si="218"/>
        <v>25</v>
      </c>
      <c r="I204" s="27">
        <f t="shared" si="191"/>
        <v>500000</v>
      </c>
      <c r="J204" s="56">
        <f t="shared" si="250"/>
        <v>7.79</v>
      </c>
      <c r="K204" s="52">
        <f t="shared" si="221"/>
        <v>3895</v>
      </c>
      <c r="L204" s="28"/>
      <c r="M204" s="96">
        <f t="shared" si="251"/>
        <v>315.01121529154761</v>
      </c>
      <c r="N204" s="9">
        <v>0</v>
      </c>
      <c r="O204" s="30">
        <f t="shared" si="208"/>
        <v>2.9291808306036206E-2</v>
      </c>
      <c r="P204" s="30">
        <f t="shared" si="222"/>
        <v>9.2272481325715149E-3</v>
      </c>
      <c r="Q204" s="30">
        <f t="shared" si="223"/>
        <v>0</v>
      </c>
      <c r="R204" s="30">
        <f t="shared" si="224"/>
        <v>2.0064560173464689E-2</v>
      </c>
      <c r="S204" s="28"/>
      <c r="T204" s="52">
        <f t="shared" si="225"/>
        <v>112.34873075780187</v>
      </c>
      <c r="U204" s="52">
        <f t="shared" si="219"/>
        <v>78.151461875644969</v>
      </c>
      <c r="V204" s="19"/>
      <c r="W204" s="19"/>
      <c r="X204" s="53">
        <f t="shared" si="226"/>
        <v>383.21763799967999</v>
      </c>
      <c r="Y204" s="53">
        <f t="shared" si="227"/>
        <v>-19.160881899983998</v>
      </c>
      <c r="Z204" s="53">
        <f t="shared" si="227"/>
        <v>-0.50161400433661718</v>
      </c>
      <c r="AA204" s="53">
        <f t="shared" si="228"/>
        <v>-4613.6240662857572</v>
      </c>
      <c r="AB204" s="53">
        <f t="shared" si="229"/>
        <v>-4250.0689241903974</v>
      </c>
      <c r="AC204" s="53">
        <f t="shared" si="230"/>
        <v>44.85840515718337</v>
      </c>
      <c r="AD204" s="53">
        <f t="shared" si="210"/>
        <v>39.111048549990358</v>
      </c>
      <c r="AE204" s="53">
        <f t="shared" si="231"/>
        <v>-4166.0994704832237</v>
      </c>
      <c r="AF204" s="19"/>
      <c r="AG204" s="46"/>
      <c r="AH204" s="19"/>
      <c r="AI204" s="55">
        <f t="shared" si="232"/>
        <v>38</v>
      </c>
      <c r="AJ204" s="27">
        <f t="shared" si="233"/>
        <v>19099.229421758468</v>
      </c>
      <c r="AK204" s="27">
        <f t="shared" si="233"/>
        <v>954.96147108792343</v>
      </c>
      <c r="AL204" s="28">
        <f t="shared" si="234"/>
        <v>25</v>
      </c>
      <c r="AM204" s="27">
        <f t="shared" si="235"/>
        <v>500000</v>
      </c>
      <c r="AN204" s="56">
        <f t="shared" si="199"/>
        <v>7.79</v>
      </c>
      <c r="AO204" s="52">
        <f t="shared" si="236"/>
        <v>3895</v>
      </c>
      <c r="AP204" s="28"/>
      <c r="AQ204" s="9">
        <f t="shared" si="252"/>
        <v>284.2976218006217</v>
      </c>
      <c r="AR204" s="9">
        <f t="shared" si="237"/>
        <v>0</v>
      </c>
      <c r="AS204" s="30">
        <f t="shared" si="238"/>
        <v>4.2679637332712843E-2</v>
      </c>
      <c r="AT204" s="30">
        <f t="shared" si="239"/>
        <v>1.2133719393003289E-2</v>
      </c>
      <c r="AU204" s="30">
        <f t="shared" si="240"/>
        <v>0</v>
      </c>
      <c r="AV204" s="30">
        <f t="shared" si="241"/>
        <v>3.0545917939709552E-2</v>
      </c>
      <c r="AW204" s="28"/>
      <c r="AX204" s="52">
        <f t="shared" si="242"/>
        <v>163.6977489896201</v>
      </c>
      <c r="AY204" s="52">
        <f t="shared" si="243"/>
        <v>118.97635037516871</v>
      </c>
      <c r="AZ204" s="19"/>
      <c r="BA204" s="19"/>
      <c r="BB204" s="53">
        <f t="shared" si="244"/>
        <v>383.21763799967999</v>
      </c>
      <c r="BC204" s="53">
        <f t="shared" si="245"/>
        <v>-19.160881899983998</v>
      </c>
      <c r="BD204" s="53">
        <f t="shared" si="245"/>
        <v>-0.50161400433661718</v>
      </c>
      <c r="BE204" s="53">
        <f t="shared" si="246"/>
        <v>-6066.8596965016441</v>
      </c>
      <c r="BF204" s="53">
        <f t="shared" si="247"/>
        <v>-5703.3045544062843</v>
      </c>
      <c r="BG204" s="53">
        <f t="shared" si="248"/>
        <v>44.85840515718337</v>
      </c>
      <c r="BH204" s="53">
        <f t="shared" si="215"/>
        <v>43.326604416708797</v>
      </c>
      <c r="BI204" s="53">
        <f t="shared" si="249"/>
        <v>-5615.1195448323924</v>
      </c>
    </row>
    <row r="205" spans="1:61" x14ac:dyDescent="0.2">
      <c r="A205" s="34"/>
      <c r="B205" s="89"/>
      <c r="C205" s="91"/>
      <c r="D205" s="19"/>
      <c r="E205" s="55">
        <f t="shared" si="220"/>
        <v>39</v>
      </c>
      <c r="F205" s="27">
        <f t="shared" si="216"/>
        <v>19099.229421758468</v>
      </c>
      <c r="G205" s="27">
        <f t="shared" si="217"/>
        <v>954.96147108792343</v>
      </c>
      <c r="H205" s="28">
        <f t="shared" si="218"/>
        <v>25</v>
      </c>
      <c r="I205" s="27">
        <f t="shared" si="191"/>
        <v>500000</v>
      </c>
      <c r="J205" s="56">
        <f t="shared" si="250"/>
        <v>7.8920000000000003</v>
      </c>
      <c r="K205" s="52">
        <f t="shared" si="221"/>
        <v>3946</v>
      </c>
      <c r="L205" s="28"/>
      <c r="M205" s="96">
        <f t="shared" si="251"/>
        <v>337.52251871948664</v>
      </c>
      <c r="N205" s="9">
        <v>0</v>
      </c>
      <c r="O205" s="30">
        <f t="shared" si="208"/>
        <v>2.0064560173464689E-2</v>
      </c>
      <c r="P205" s="30">
        <f t="shared" si="222"/>
        <v>6.7722408867465023E-3</v>
      </c>
      <c r="Q205" s="30">
        <f t="shared" si="223"/>
        <v>0</v>
      </c>
      <c r="R205" s="30">
        <f t="shared" si="224"/>
        <v>1.3292319286718188E-2</v>
      </c>
      <c r="S205" s="28"/>
      <c r="T205" s="52">
        <f t="shared" si="225"/>
        <v>78.151461875644969</v>
      </c>
      <c r="U205" s="52">
        <f t="shared" si="219"/>
        <v>52.451491905389972</v>
      </c>
      <c r="V205" s="19"/>
      <c r="W205" s="19"/>
      <c r="X205" s="53">
        <f t="shared" si="226"/>
        <v>253.87305560429553</v>
      </c>
      <c r="Y205" s="53">
        <f t="shared" si="227"/>
        <v>-12.693652780214778</v>
      </c>
      <c r="Z205" s="53">
        <f t="shared" si="227"/>
        <v>-0.33230798216795471</v>
      </c>
      <c r="AA205" s="53">
        <f t="shared" si="228"/>
        <v>-3386.120443373251</v>
      </c>
      <c r="AB205" s="53">
        <f t="shared" si="229"/>
        <v>-3145.2733485313383</v>
      </c>
      <c r="AC205" s="53">
        <f t="shared" si="230"/>
        <v>34.916838907519356</v>
      </c>
      <c r="AD205" s="53">
        <f t="shared" si="210"/>
        <v>26.215829366627734</v>
      </c>
      <c r="AE205" s="53">
        <f t="shared" si="231"/>
        <v>-3084.1406802571914</v>
      </c>
      <c r="AF205" s="19"/>
      <c r="AG205" s="46"/>
      <c r="AH205" s="19"/>
      <c r="AI205" s="55">
        <f t="shared" si="232"/>
        <v>39</v>
      </c>
      <c r="AJ205" s="27">
        <f t="shared" si="233"/>
        <v>19099.229421758468</v>
      </c>
      <c r="AK205" s="27">
        <f t="shared" si="233"/>
        <v>954.96147108792343</v>
      </c>
      <c r="AL205" s="28">
        <f t="shared" si="234"/>
        <v>25</v>
      </c>
      <c r="AM205" s="27">
        <f t="shared" si="235"/>
        <v>500000</v>
      </c>
      <c r="AN205" s="56">
        <f t="shared" si="199"/>
        <v>7.8920000000000003</v>
      </c>
      <c r="AO205" s="52">
        <f t="shared" si="236"/>
        <v>3946</v>
      </c>
      <c r="AP205" s="28"/>
      <c r="AQ205" s="9">
        <f t="shared" si="252"/>
        <v>304.61407314433666</v>
      </c>
      <c r="AR205" s="9">
        <f t="shared" si="237"/>
        <v>0</v>
      </c>
      <c r="AS205" s="30">
        <f t="shared" si="238"/>
        <v>3.0545917939709552E-2</v>
      </c>
      <c r="AT205" s="30">
        <f t="shared" si="239"/>
        <v>9.3047164815475911E-3</v>
      </c>
      <c r="AU205" s="30">
        <f t="shared" si="240"/>
        <v>0</v>
      </c>
      <c r="AV205" s="30">
        <f t="shared" si="241"/>
        <v>2.1241201458161961E-2</v>
      </c>
      <c r="AW205" s="28"/>
      <c r="AX205" s="52">
        <f t="shared" si="242"/>
        <v>118.97635037516871</v>
      </c>
      <c r="AY205" s="52">
        <f t="shared" si="243"/>
        <v>83.817780953907103</v>
      </c>
      <c r="AZ205" s="19"/>
      <c r="BA205" s="19"/>
      <c r="BB205" s="53">
        <f t="shared" si="244"/>
        <v>253.87305560429553</v>
      </c>
      <c r="BC205" s="53">
        <f t="shared" si="245"/>
        <v>-12.693652780214778</v>
      </c>
      <c r="BD205" s="53">
        <f t="shared" si="245"/>
        <v>-0.33230798216795471</v>
      </c>
      <c r="BE205" s="53">
        <f t="shared" si="246"/>
        <v>-4652.3582407737958</v>
      </c>
      <c r="BF205" s="53">
        <f t="shared" si="247"/>
        <v>-4411.5111459318832</v>
      </c>
      <c r="BG205" s="53">
        <f t="shared" si="248"/>
        <v>34.916838907519356</v>
      </c>
      <c r="BH205" s="53">
        <f t="shared" si="215"/>
        <v>29.567394871645561</v>
      </c>
      <c r="BI205" s="53">
        <f t="shared" si="249"/>
        <v>-4347.0269121527181</v>
      </c>
    </row>
    <row r="206" spans="1:61" x14ac:dyDescent="0.2">
      <c r="A206" s="34"/>
      <c r="B206" s="89"/>
      <c r="C206" s="91"/>
      <c r="D206" s="19"/>
      <c r="E206" s="55">
        <f t="shared" si="220"/>
        <v>40</v>
      </c>
      <c r="F206" s="27">
        <f t="shared" si="216"/>
        <v>19099.229421758468</v>
      </c>
      <c r="G206" s="27">
        <f t="shared" si="217"/>
        <v>954.96147108792343</v>
      </c>
      <c r="H206" s="28">
        <f t="shared" si="218"/>
        <v>25</v>
      </c>
      <c r="I206" s="27">
        <f t="shared" si="191"/>
        <v>500000</v>
      </c>
      <c r="J206" s="56">
        <f t="shared" si="250"/>
        <v>7.9740000000000002</v>
      </c>
      <c r="K206" s="52">
        <f t="shared" si="221"/>
        <v>3987</v>
      </c>
      <c r="L206" s="28"/>
      <c r="M206" s="96">
        <f t="shared" si="251"/>
        <v>360.69956359931388</v>
      </c>
      <c r="N206" s="9">
        <v>0</v>
      </c>
      <c r="O206" s="30">
        <f t="shared" si="208"/>
        <v>1.3292319286718188E-2</v>
      </c>
      <c r="P206" s="30">
        <f t="shared" si="222"/>
        <v>4.794533765941994E-3</v>
      </c>
      <c r="Q206" s="30">
        <f t="shared" si="223"/>
        <v>0</v>
      </c>
      <c r="R206" s="30">
        <f t="shared" si="224"/>
        <v>8.4977855207761938E-3</v>
      </c>
      <c r="S206" s="28"/>
      <c r="T206" s="52">
        <f t="shared" si="225"/>
        <v>52.451491905389972</v>
      </c>
      <c r="U206" s="52">
        <f t="shared" si="219"/>
        <v>33.880670871334686</v>
      </c>
      <c r="V206" s="19"/>
      <c r="W206" s="19"/>
      <c r="X206" s="53">
        <f t="shared" si="226"/>
        <v>162.30115523820177</v>
      </c>
      <c r="Y206" s="53">
        <f t="shared" si="227"/>
        <v>-8.115057761910089</v>
      </c>
      <c r="Z206" s="53">
        <f t="shared" si="227"/>
        <v>-0.21244463801940483</v>
      </c>
      <c r="AA206" s="53">
        <f t="shared" si="228"/>
        <v>-2397.2668829709969</v>
      </c>
      <c r="AB206" s="53">
        <f t="shared" si="229"/>
        <v>-2243.2932301327246</v>
      </c>
      <c r="AC206" s="53">
        <f t="shared" si="230"/>
        <v>26.17827744834625</v>
      </c>
      <c r="AD206" s="53">
        <f t="shared" si="210"/>
        <v>16.964147167720068</v>
      </c>
      <c r="AE206" s="53">
        <f t="shared" si="231"/>
        <v>-2200.1508055166582</v>
      </c>
      <c r="AF206" s="19"/>
      <c r="AG206" s="46"/>
      <c r="AH206" s="19"/>
      <c r="AI206" s="55">
        <f t="shared" si="232"/>
        <v>40</v>
      </c>
      <c r="AJ206" s="27">
        <f t="shared" si="233"/>
        <v>19099.229421758468</v>
      </c>
      <c r="AK206" s="27">
        <f t="shared" si="233"/>
        <v>954.96147108792343</v>
      </c>
      <c r="AL206" s="28">
        <f t="shared" si="234"/>
        <v>25</v>
      </c>
      <c r="AM206" s="27">
        <f t="shared" si="235"/>
        <v>500000</v>
      </c>
      <c r="AN206" s="56">
        <f t="shared" si="199"/>
        <v>7.9740000000000002</v>
      </c>
      <c r="AO206" s="52">
        <f t="shared" si="236"/>
        <v>3987</v>
      </c>
      <c r="AP206" s="28"/>
      <c r="AQ206" s="9">
        <f t="shared" si="252"/>
        <v>325.53135614838078</v>
      </c>
      <c r="AR206" s="9">
        <f t="shared" si="237"/>
        <v>0</v>
      </c>
      <c r="AS206" s="30">
        <f t="shared" si="238"/>
        <v>2.1241201458161961E-2</v>
      </c>
      <c r="AT206" s="30">
        <f t="shared" si="239"/>
        <v>6.9146771168964258E-3</v>
      </c>
      <c r="AU206" s="30">
        <f t="shared" si="240"/>
        <v>0</v>
      </c>
      <c r="AV206" s="30">
        <f t="shared" si="241"/>
        <v>1.4326524341265535E-2</v>
      </c>
      <c r="AW206" s="28"/>
      <c r="AX206" s="52">
        <f t="shared" si="242"/>
        <v>83.817780953907103</v>
      </c>
      <c r="AY206" s="52">
        <f t="shared" si="243"/>
        <v>57.119852548625687</v>
      </c>
      <c r="AZ206" s="19"/>
      <c r="BA206" s="19"/>
      <c r="BB206" s="53">
        <f t="shared" si="244"/>
        <v>162.30115523820177</v>
      </c>
      <c r="BC206" s="53">
        <f t="shared" si="245"/>
        <v>-8.115057761910089</v>
      </c>
      <c r="BD206" s="53">
        <f t="shared" si="245"/>
        <v>-0.21244463801940483</v>
      </c>
      <c r="BE206" s="53">
        <f t="shared" si="246"/>
        <v>-3457.338558448213</v>
      </c>
      <c r="BF206" s="53">
        <f t="shared" si="247"/>
        <v>-3303.3649056099407</v>
      </c>
      <c r="BG206" s="53">
        <f t="shared" si="248"/>
        <v>26.17827744834625</v>
      </c>
      <c r="BH206" s="53">
        <f t="shared" si="215"/>
        <v>19.539198227483652</v>
      </c>
      <c r="BI206" s="53">
        <f t="shared" si="249"/>
        <v>-3257.6474299341107</v>
      </c>
    </row>
    <row r="207" spans="1:61" x14ac:dyDescent="0.2">
      <c r="A207" s="34"/>
      <c r="B207" s="89"/>
      <c r="C207" s="91"/>
      <c r="D207" s="19"/>
      <c r="E207" s="55">
        <f t="shared" si="220"/>
        <v>41</v>
      </c>
      <c r="F207" s="27">
        <f t="shared" si="216"/>
        <v>19099.229421758468</v>
      </c>
      <c r="G207" s="27">
        <f t="shared" si="217"/>
        <v>954.96147108792343</v>
      </c>
      <c r="H207" s="28">
        <f t="shared" si="218"/>
        <v>25</v>
      </c>
      <c r="I207" s="27">
        <f t="shared" si="191"/>
        <v>500000</v>
      </c>
      <c r="J207" s="56">
        <f t="shared" si="250"/>
        <v>8.0370000000000008</v>
      </c>
      <c r="K207" s="52">
        <f t="shared" si="221"/>
        <v>4018.5000000000005</v>
      </c>
      <c r="L207" s="28"/>
      <c r="M207" s="96">
        <f t="shared" si="251"/>
        <v>384.43413245695046</v>
      </c>
      <c r="N207" s="9">
        <v>0</v>
      </c>
      <c r="O207" s="30">
        <f t="shared" si="208"/>
        <v>8.4977855207761938E-3</v>
      </c>
      <c r="P207" s="30">
        <f t="shared" si="222"/>
        <v>3.266838804484831E-3</v>
      </c>
      <c r="Q207" s="30">
        <f t="shared" si="223"/>
        <v>0</v>
      </c>
      <c r="R207" s="30">
        <f t="shared" si="224"/>
        <v>5.2309467162913632E-3</v>
      </c>
      <c r="S207" s="28"/>
      <c r="T207" s="52">
        <f t="shared" si="225"/>
        <v>33.880670871334686</v>
      </c>
      <c r="U207" s="52">
        <f t="shared" si="219"/>
        <v>21.020559379416845</v>
      </c>
      <c r="V207" s="19"/>
      <c r="W207" s="19"/>
      <c r="X207" s="53">
        <f t="shared" si="226"/>
        <v>99.907051427442852</v>
      </c>
      <c r="Y207" s="53">
        <f t="shared" si="227"/>
        <v>-4.9953525713721429</v>
      </c>
      <c r="Z207" s="53">
        <f t="shared" si="227"/>
        <v>-0.13077366790728409</v>
      </c>
      <c r="AA207" s="53">
        <f t="shared" si="228"/>
        <v>-1633.4194022424156</v>
      </c>
      <c r="AB207" s="53">
        <f t="shared" si="229"/>
        <v>-1538.6384770542522</v>
      </c>
      <c r="AC207" s="53">
        <f t="shared" si="230"/>
        <v>18.848125880906277</v>
      </c>
      <c r="AD207" s="53">
        <f t="shared" si="210"/>
        <v>10.573355606174173</v>
      </c>
      <c r="AE207" s="53">
        <f t="shared" si="231"/>
        <v>-1509.2169955671718</v>
      </c>
      <c r="AF207" s="19"/>
      <c r="AG207" s="46"/>
      <c r="AH207" s="19"/>
      <c r="AI207" s="55">
        <f t="shared" si="232"/>
        <v>41</v>
      </c>
      <c r="AJ207" s="27">
        <f t="shared" si="233"/>
        <v>19099.229421758468</v>
      </c>
      <c r="AK207" s="27">
        <f t="shared" si="233"/>
        <v>954.96147108792343</v>
      </c>
      <c r="AL207" s="28">
        <f t="shared" si="234"/>
        <v>25</v>
      </c>
      <c r="AM207" s="27">
        <f t="shared" si="235"/>
        <v>500000</v>
      </c>
      <c r="AN207" s="56">
        <f t="shared" si="199"/>
        <v>8.0370000000000008</v>
      </c>
      <c r="AO207" s="52">
        <f t="shared" si="236"/>
        <v>4018.5000000000005</v>
      </c>
      <c r="AP207" s="28"/>
      <c r="AQ207" s="9">
        <f t="shared" si="252"/>
        <v>346.95180454239778</v>
      </c>
      <c r="AR207" s="9">
        <f t="shared" si="237"/>
        <v>0</v>
      </c>
      <c r="AS207" s="30">
        <f t="shared" si="238"/>
        <v>1.4326524341265535E-2</v>
      </c>
      <c r="AT207" s="30">
        <f t="shared" si="239"/>
        <v>4.970613473022664E-3</v>
      </c>
      <c r="AU207" s="30">
        <f t="shared" si="240"/>
        <v>0</v>
      </c>
      <c r="AV207" s="30">
        <f t="shared" si="241"/>
        <v>9.355910868242872E-3</v>
      </c>
      <c r="AW207" s="28"/>
      <c r="AX207" s="52">
        <f t="shared" si="242"/>
        <v>57.119852548625687</v>
      </c>
      <c r="AY207" s="52">
        <f t="shared" si="243"/>
        <v>37.596727824033984</v>
      </c>
      <c r="AZ207" s="19"/>
      <c r="BA207" s="19"/>
      <c r="BB207" s="53">
        <f t="shared" si="244"/>
        <v>99.907051427442852</v>
      </c>
      <c r="BC207" s="53">
        <f t="shared" si="245"/>
        <v>-4.9953525713721429</v>
      </c>
      <c r="BD207" s="53">
        <f t="shared" si="245"/>
        <v>-0.13077366790728409</v>
      </c>
      <c r="BE207" s="53">
        <f t="shared" si="246"/>
        <v>-2485.306736511332</v>
      </c>
      <c r="BF207" s="53">
        <f t="shared" si="247"/>
        <v>-2390.5258113231685</v>
      </c>
      <c r="BG207" s="53">
        <f t="shared" si="248"/>
        <v>18.848125880906277</v>
      </c>
      <c r="BH207" s="53">
        <f t="shared" si="215"/>
        <v>12.481202572501088</v>
      </c>
      <c r="BI207" s="53">
        <f t="shared" si="249"/>
        <v>-2359.1964828697614</v>
      </c>
    </row>
    <row r="208" spans="1:61" x14ac:dyDescent="0.2">
      <c r="A208" s="34"/>
      <c r="B208" s="89"/>
      <c r="C208" s="91"/>
      <c r="D208" s="19"/>
      <c r="E208" s="55">
        <f t="shared" si="220"/>
        <v>42</v>
      </c>
      <c r="F208" s="27">
        <f t="shared" si="216"/>
        <v>19099.229421758468</v>
      </c>
      <c r="G208" s="27">
        <f t="shared" si="217"/>
        <v>954.96147108792343</v>
      </c>
      <c r="H208" s="28">
        <f t="shared" si="218"/>
        <v>25</v>
      </c>
      <c r="I208" s="27">
        <f t="shared" si="191"/>
        <v>500000</v>
      </c>
      <c r="J208" s="56">
        <f t="shared" si="250"/>
        <v>8.0779999999999994</v>
      </c>
      <c r="K208" s="52">
        <f t="shared" si="221"/>
        <v>4038.9999999999995</v>
      </c>
      <c r="L208" s="28"/>
      <c r="M208" s="96">
        <f t="shared" si="251"/>
        <v>408.68041796632269</v>
      </c>
      <c r="N208" s="9">
        <v>0</v>
      </c>
      <c r="O208" s="30">
        <f t="shared" si="208"/>
        <v>5.2309467162913632E-3</v>
      </c>
      <c r="P208" s="30">
        <f t="shared" si="222"/>
        <v>2.1377854903735175E-3</v>
      </c>
      <c r="Q208" s="30">
        <f t="shared" si="223"/>
        <v>0</v>
      </c>
      <c r="R208" s="30">
        <f t="shared" si="224"/>
        <v>3.0931612259178457E-3</v>
      </c>
      <c r="S208" s="28"/>
      <c r="T208" s="52">
        <f t="shared" si="225"/>
        <v>21.020559379416845</v>
      </c>
      <c r="U208" s="52">
        <f t="shared" si="219"/>
        <v>12.493278191482178</v>
      </c>
      <c r="V208" s="19"/>
      <c r="W208" s="19"/>
      <c r="X208" s="53">
        <f t="shared" si="226"/>
        <v>59.076995892292608</v>
      </c>
      <c r="Y208" s="53">
        <f t="shared" si="227"/>
        <v>-2.9538497946146305</v>
      </c>
      <c r="Z208" s="53">
        <f t="shared" si="227"/>
        <v>-7.7329030647946148E-2</v>
      </c>
      <c r="AA208" s="53">
        <f t="shared" si="228"/>
        <v>-1068.8927451867587</v>
      </c>
      <c r="AB208" s="53">
        <f t="shared" si="229"/>
        <v>-1012.8469281197287</v>
      </c>
      <c r="AC208" s="53">
        <f t="shared" si="230"/>
        <v>13.020557328138324</v>
      </c>
      <c r="AD208" s="53">
        <f t="shared" si="210"/>
        <v>6.333199959855432</v>
      </c>
      <c r="AE208" s="53">
        <f t="shared" si="231"/>
        <v>-993.49317083173491</v>
      </c>
      <c r="AF208" s="19"/>
      <c r="AG208" s="46"/>
      <c r="AH208" s="19"/>
      <c r="AI208" s="55">
        <f t="shared" si="232"/>
        <v>42</v>
      </c>
      <c r="AJ208" s="27">
        <f t="shared" si="233"/>
        <v>19099.229421758468</v>
      </c>
      <c r="AK208" s="27">
        <f t="shared" si="233"/>
        <v>954.96147108792343</v>
      </c>
      <c r="AL208" s="28">
        <f t="shared" si="234"/>
        <v>25</v>
      </c>
      <c r="AM208" s="27">
        <f t="shared" si="235"/>
        <v>500000</v>
      </c>
      <c r="AN208" s="56">
        <f t="shared" si="199"/>
        <v>8.0779999999999994</v>
      </c>
      <c r="AO208" s="52">
        <f t="shared" si="236"/>
        <v>4038.9999999999995</v>
      </c>
      <c r="AP208" s="28"/>
      <c r="AQ208" s="9">
        <f t="shared" si="252"/>
        <v>368.83407721460622</v>
      </c>
      <c r="AR208" s="9">
        <f t="shared" si="237"/>
        <v>0</v>
      </c>
      <c r="AS208" s="30">
        <f t="shared" si="238"/>
        <v>9.355910868242872E-3</v>
      </c>
      <c r="AT208" s="30">
        <f t="shared" si="239"/>
        <v>3.450778751590465E-3</v>
      </c>
      <c r="AU208" s="30">
        <f t="shared" si="240"/>
        <v>0</v>
      </c>
      <c r="AV208" s="30">
        <f t="shared" si="241"/>
        <v>5.9051321166524069E-3</v>
      </c>
      <c r="AW208" s="28"/>
      <c r="AX208" s="52">
        <f t="shared" si="242"/>
        <v>37.596727824033984</v>
      </c>
      <c r="AY208" s="52">
        <f t="shared" si="243"/>
        <v>23.850828619159071</v>
      </c>
      <c r="AZ208" s="19"/>
      <c r="BA208" s="19"/>
      <c r="BB208" s="53">
        <f t="shared" si="244"/>
        <v>59.076995892292608</v>
      </c>
      <c r="BC208" s="53">
        <f t="shared" si="245"/>
        <v>-2.9538497946146305</v>
      </c>
      <c r="BD208" s="53">
        <f t="shared" si="245"/>
        <v>-7.7329030647946148E-2</v>
      </c>
      <c r="BE208" s="53">
        <f t="shared" si="246"/>
        <v>-1725.3893757952326</v>
      </c>
      <c r="BF208" s="53">
        <f t="shared" si="247"/>
        <v>-1669.3435587282027</v>
      </c>
      <c r="BG208" s="53">
        <f t="shared" si="248"/>
        <v>13.020557328138324</v>
      </c>
      <c r="BH208" s="53">
        <f t="shared" si="215"/>
        <v>7.6940393009106316</v>
      </c>
      <c r="BI208" s="53">
        <f t="shared" si="249"/>
        <v>-1648.6289620991538</v>
      </c>
    </row>
    <row r="209" spans="1:61" x14ac:dyDescent="0.2">
      <c r="A209" s="34"/>
      <c r="B209" s="89"/>
      <c r="C209" s="91"/>
      <c r="D209" s="19"/>
      <c r="E209" s="55">
        <f t="shared" si="220"/>
        <v>43</v>
      </c>
      <c r="F209" s="27">
        <f t="shared" si="216"/>
        <v>19099.229421758468</v>
      </c>
      <c r="G209" s="27">
        <f t="shared" si="217"/>
        <v>954.96147108792343</v>
      </c>
      <c r="H209" s="28">
        <f t="shared" si="218"/>
        <v>25</v>
      </c>
      <c r="I209" s="27">
        <f t="shared" si="191"/>
        <v>500000</v>
      </c>
      <c r="J209" s="56">
        <f t="shared" si="250"/>
        <v>8.0960000000000001</v>
      </c>
      <c r="K209" s="52">
        <f t="shared" si="221"/>
        <v>4048</v>
      </c>
      <c r="L209" s="28"/>
      <c r="M209" s="96">
        <f t="shared" si="251"/>
        <v>433.33088999197975</v>
      </c>
      <c r="N209" s="9">
        <v>0</v>
      </c>
      <c r="O209" s="30">
        <f t="shared" si="208"/>
        <v>3.0931612259178457E-3</v>
      </c>
      <c r="P209" s="30">
        <f t="shared" si="222"/>
        <v>1.3403623069156631E-3</v>
      </c>
      <c r="Q209" s="30">
        <f t="shared" si="223"/>
        <v>0</v>
      </c>
      <c r="R209" s="30">
        <f t="shared" si="224"/>
        <v>1.7527989190021826E-3</v>
      </c>
      <c r="S209" s="28"/>
      <c r="T209" s="52">
        <f t="shared" si="225"/>
        <v>12.493278191482178</v>
      </c>
      <c r="U209" s="52">
        <f t="shared" si="219"/>
        <v>7.0953300241208348</v>
      </c>
      <c r="V209" s="19"/>
      <c r="W209" s="19"/>
      <c r="X209" s="53">
        <f t="shared" si="226"/>
        <v>33.477108684232924</v>
      </c>
      <c r="Y209" s="53">
        <f t="shared" si="227"/>
        <v>-1.6738554342116463</v>
      </c>
      <c r="Z209" s="53">
        <f t="shared" si="227"/>
        <v>-4.3819972975054564E-2</v>
      </c>
      <c r="AA209" s="53">
        <f t="shared" si="228"/>
        <v>-670.18115345783156</v>
      </c>
      <c r="AB209" s="53">
        <f t="shared" si="229"/>
        <v>-638.42172018078531</v>
      </c>
      <c r="AC209" s="53">
        <f t="shared" si="230"/>
        <v>8.606677144585376</v>
      </c>
      <c r="AD209" s="53">
        <f t="shared" si="210"/>
        <v>3.6365739681815117</v>
      </c>
      <c r="AE209" s="53">
        <f t="shared" si="231"/>
        <v>-626.17846906801844</v>
      </c>
      <c r="AF209" s="19"/>
      <c r="AG209" s="46"/>
      <c r="AH209" s="19"/>
      <c r="AI209" s="55">
        <f t="shared" si="232"/>
        <v>43</v>
      </c>
      <c r="AJ209" s="27">
        <f t="shared" si="233"/>
        <v>19099.229421758468</v>
      </c>
      <c r="AK209" s="27">
        <f t="shared" si="233"/>
        <v>954.96147108792343</v>
      </c>
      <c r="AL209" s="28">
        <f t="shared" si="234"/>
        <v>25</v>
      </c>
      <c r="AM209" s="27">
        <f t="shared" si="235"/>
        <v>500000</v>
      </c>
      <c r="AN209" s="56">
        <f t="shared" si="199"/>
        <v>8.0960000000000001</v>
      </c>
      <c r="AO209" s="52">
        <f t="shared" si="236"/>
        <v>4048</v>
      </c>
      <c r="AP209" s="28"/>
      <c r="AQ209" s="9">
        <f t="shared" si="252"/>
        <v>391.08112821776172</v>
      </c>
      <c r="AR209" s="9">
        <f t="shared" si="237"/>
        <v>0</v>
      </c>
      <c r="AS209" s="30">
        <f t="shared" si="238"/>
        <v>5.9051321166524069E-3</v>
      </c>
      <c r="AT209" s="30">
        <f t="shared" si="239"/>
        <v>2.3093857304553626E-3</v>
      </c>
      <c r="AU209" s="30">
        <f t="shared" si="240"/>
        <v>0</v>
      </c>
      <c r="AV209" s="30">
        <f t="shared" si="241"/>
        <v>3.5957463861970443E-3</v>
      </c>
      <c r="AW209" s="28"/>
      <c r="AX209" s="52">
        <f t="shared" si="242"/>
        <v>23.850828619159071</v>
      </c>
      <c r="AY209" s="52">
        <f t="shared" si="243"/>
        <v>14.555581371325635</v>
      </c>
      <c r="AZ209" s="19"/>
      <c r="BA209" s="19"/>
      <c r="BB209" s="53">
        <f t="shared" si="244"/>
        <v>33.477108684232924</v>
      </c>
      <c r="BC209" s="53">
        <f t="shared" si="245"/>
        <v>-1.6738554342116463</v>
      </c>
      <c r="BD209" s="53">
        <f t="shared" si="245"/>
        <v>-4.3819972975054564E-2</v>
      </c>
      <c r="BE209" s="53">
        <f t="shared" si="246"/>
        <v>-1154.6928652276813</v>
      </c>
      <c r="BF209" s="53">
        <f t="shared" si="247"/>
        <v>-1122.9334319506352</v>
      </c>
      <c r="BG209" s="53">
        <f t="shared" si="248"/>
        <v>8.606677144585376</v>
      </c>
      <c r="BH209" s="53">
        <f t="shared" si="215"/>
        <v>4.5689849467282491</v>
      </c>
      <c r="BI209" s="53">
        <f t="shared" si="249"/>
        <v>-1109.7577698593216</v>
      </c>
    </row>
    <row r="210" spans="1:61" x14ac:dyDescent="0.2">
      <c r="A210" s="34"/>
      <c r="B210" s="89"/>
      <c r="C210" s="91"/>
      <c r="D210" s="19"/>
      <c r="E210" s="55">
        <f t="shared" si="220"/>
        <v>44</v>
      </c>
      <c r="F210" s="27">
        <f t="shared" si="216"/>
        <v>19099.229421758468</v>
      </c>
      <c r="G210" s="27">
        <f t="shared" si="217"/>
        <v>954.96147108792343</v>
      </c>
      <c r="H210" s="28">
        <f t="shared" si="218"/>
        <v>25</v>
      </c>
      <c r="I210" s="27">
        <f t="shared" si="191"/>
        <v>500000</v>
      </c>
      <c r="J210" s="56">
        <f t="shared" si="250"/>
        <v>8.0909999999999993</v>
      </c>
      <c r="K210" s="52">
        <f t="shared" si="221"/>
        <v>4045.4999999999995</v>
      </c>
      <c r="L210" s="28"/>
      <c r="M210" s="96">
        <f t="shared" si="251"/>
        <v>458.27674614469652</v>
      </c>
      <c r="N210" s="9">
        <v>0</v>
      </c>
      <c r="O210" s="30">
        <f t="shared" si="208"/>
        <v>1.7527989190021826E-3</v>
      </c>
      <c r="P210" s="30">
        <f t="shared" si="222"/>
        <v>8.0326698524626171E-4</v>
      </c>
      <c r="Q210" s="30">
        <f t="shared" si="223"/>
        <v>0</v>
      </c>
      <c r="R210" s="30">
        <f t="shared" si="224"/>
        <v>9.4953193375592088E-4</v>
      </c>
      <c r="S210" s="28"/>
      <c r="T210" s="52">
        <f t="shared" si="225"/>
        <v>7.0953300241208348</v>
      </c>
      <c r="U210" s="52">
        <f t="shared" si="219"/>
        <v>3.8413314380095773</v>
      </c>
      <c r="V210" s="19"/>
      <c r="W210" s="19"/>
      <c r="X210" s="53">
        <f t="shared" si="226"/>
        <v>18.135328246090296</v>
      </c>
      <c r="Y210" s="53">
        <f t="shared" si="227"/>
        <v>-0.90676641230451482</v>
      </c>
      <c r="Z210" s="53">
        <f t="shared" si="227"/>
        <v>-2.3738298343898023E-2</v>
      </c>
      <c r="AA210" s="53">
        <f t="shared" si="228"/>
        <v>-401.63349262313085</v>
      </c>
      <c r="AB210" s="53">
        <f t="shared" si="229"/>
        <v>-384.42866908768895</v>
      </c>
      <c r="AC210" s="53">
        <f t="shared" si="230"/>
        <v>5.4301686156921107</v>
      </c>
      <c r="AD210" s="53">
        <f t="shared" si="210"/>
        <v>1.9968974783530631</v>
      </c>
      <c r="AE210" s="53">
        <f t="shared" si="231"/>
        <v>-377.00160299364381</v>
      </c>
      <c r="AF210" s="19"/>
      <c r="AG210" s="46"/>
      <c r="AH210" s="19"/>
      <c r="AI210" s="55">
        <f t="shared" si="232"/>
        <v>44</v>
      </c>
      <c r="AJ210" s="27">
        <f t="shared" si="233"/>
        <v>19099.229421758468</v>
      </c>
      <c r="AK210" s="27">
        <f t="shared" si="233"/>
        <v>954.96147108792343</v>
      </c>
      <c r="AL210" s="28">
        <f t="shared" si="234"/>
        <v>25</v>
      </c>
      <c r="AM210" s="27">
        <f t="shared" si="235"/>
        <v>500000</v>
      </c>
      <c r="AN210" s="56">
        <f t="shared" si="199"/>
        <v>8.0909999999999993</v>
      </c>
      <c r="AO210" s="52">
        <f t="shared" si="236"/>
        <v>4045.4999999999995</v>
      </c>
      <c r="AP210" s="28"/>
      <c r="AQ210" s="9">
        <f t="shared" si="252"/>
        <v>413.59476339558859</v>
      </c>
      <c r="AR210" s="9">
        <f t="shared" si="237"/>
        <v>0</v>
      </c>
      <c r="AS210" s="30">
        <f t="shared" si="238"/>
        <v>3.5957463861970443E-3</v>
      </c>
      <c r="AT210" s="30">
        <f t="shared" si="239"/>
        <v>1.4871818758297093E-3</v>
      </c>
      <c r="AU210" s="30">
        <f t="shared" si="240"/>
        <v>0</v>
      </c>
      <c r="AV210" s="30">
        <f t="shared" si="241"/>
        <v>2.108564510367335E-3</v>
      </c>
      <c r="AW210" s="28"/>
      <c r="AX210" s="52">
        <f t="shared" si="242"/>
        <v>14.555581371325635</v>
      </c>
      <c r="AY210" s="52">
        <f t="shared" si="243"/>
        <v>8.5301977266910534</v>
      </c>
      <c r="AZ210" s="19"/>
      <c r="BA210" s="19"/>
      <c r="BB210" s="53">
        <f t="shared" si="244"/>
        <v>18.135328246090296</v>
      </c>
      <c r="BC210" s="53">
        <f t="shared" si="245"/>
        <v>-0.90676641230451482</v>
      </c>
      <c r="BD210" s="53">
        <f t="shared" si="245"/>
        <v>-2.3738298343898023E-2</v>
      </c>
      <c r="BE210" s="53">
        <f t="shared" si="246"/>
        <v>-743.59093791485463</v>
      </c>
      <c r="BF210" s="53">
        <f t="shared" si="247"/>
        <v>-726.38611437941279</v>
      </c>
      <c r="BG210" s="53">
        <f t="shared" si="248"/>
        <v>5.4301686156921107</v>
      </c>
      <c r="BH210" s="53">
        <f t="shared" si="215"/>
        <v>2.6093552704752905</v>
      </c>
      <c r="BI210" s="53">
        <f t="shared" si="249"/>
        <v>-718.34659049324546</v>
      </c>
    </row>
    <row r="211" spans="1:61" x14ac:dyDescent="0.2">
      <c r="A211" s="34"/>
      <c r="B211" s="89"/>
      <c r="C211" s="91"/>
      <c r="D211" s="19"/>
      <c r="E211" s="55">
        <f t="shared" si="220"/>
        <v>45</v>
      </c>
      <c r="F211" s="27">
        <f t="shared" si="216"/>
        <v>19099.229421758468</v>
      </c>
      <c r="G211" s="27">
        <f t="shared" si="217"/>
        <v>954.96147108792343</v>
      </c>
      <c r="H211" s="28">
        <f t="shared" si="218"/>
        <v>25</v>
      </c>
      <c r="I211" s="27">
        <f t="shared" si="191"/>
        <v>500000</v>
      </c>
      <c r="J211" s="56">
        <f t="shared" si="250"/>
        <v>8.06</v>
      </c>
      <c r="K211" s="52">
        <f t="shared" si="221"/>
        <v>4030.0000000000005</v>
      </c>
      <c r="L211" s="28"/>
      <c r="M211" s="96">
        <f t="shared" si="251"/>
        <v>483.47902733288441</v>
      </c>
      <c r="N211" s="9">
        <v>0</v>
      </c>
      <c r="O211" s="30">
        <f t="shared" si="208"/>
        <v>9.4953193375592088E-4</v>
      </c>
      <c r="P211" s="30">
        <f t="shared" si="222"/>
        <v>4.5907877575382546E-4</v>
      </c>
      <c r="Q211" s="30">
        <f t="shared" si="223"/>
        <v>0</v>
      </c>
      <c r="R211" s="30">
        <f t="shared" si="224"/>
        <v>4.9045315800209542E-4</v>
      </c>
      <c r="S211" s="28"/>
      <c r="T211" s="52">
        <f t="shared" si="225"/>
        <v>3.8413314380095773</v>
      </c>
      <c r="U211" s="52">
        <f t="shared" si="219"/>
        <v>1.9765262267484447</v>
      </c>
      <c r="V211" s="19"/>
      <c r="W211" s="19"/>
      <c r="X211" s="53">
        <f t="shared" si="226"/>
        <v>9.3672773853079754</v>
      </c>
      <c r="Y211" s="53">
        <f t="shared" si="227"/>
        <v>-0.4683638692653988</v>
      </c>
      <c r="Z211" s="53">
        <f t="shared" si="227"/>
        <v>-1.2261328950052386E-2</v>
      </c>
      <c r="AA211" s="53">
        <f t="shared" si="228"/>
        <v>-229.53938787691274</v>
      </c>
      <c r="AB211" s="53">
        <f t="shared" si="229"/>
        <v>-220.65273568982022</v>
      </c>
      <c r="AC211" s="53">
        <f t="shared" si="230"/>
        <v>3.2643343337869672</v>
      </c>
      <c r="AD211" s="53">
        <f t="shared" si="210"/>
        <v>1.045924853266331</v>
      </c>
      <c r="AE211" s="53">
        <f t="shared" si="231"/>
        <v>-216.34247650276691</v>
      </c>
      <c r="AF211" s="19"/>
      <c r="AG211" s="46"/>
      <c r="AH211" s="19"/>
      <c r="AI211" s="55">
        <f t="shared" si="232"/>
        <v>45</v>
      </c>
      <c r="AJ211" s="27">
        <f t="shared" si="233"/>
        <v>19099.229421758468</v>
      </c>
      <c r="AK211" s="27">
        <f t="shared" si="233"/>
        <v>954.96147108792343</v>
      </c>
      <c r="AL211" s="28">
        <f t="shared" si="234"/>
        <v>25</v>
      </c>
      <c r="AM211" s="27">
        <f t="shared" si="235"/>
        <v>500000</v>
      </c>
      <c r="AN211" s="56">
        <f t="shared" si="199"/>
        <v>8.06</v>
      </c>
      <c r="AO211" s="52">
        <f t="shared" si="236"/>
        <v>4030.0000000000005</v>
      </c>
      <c r="AP211" s="28"/>
      <c r="AQ211" s="9">
        <f t="shared" si="252"/>
        <v>436.33982216792816</v>
      </c>
      <c r="AR211" s="9">
        <f t="shared" si="237"/>
        <v>0</v>
      </c>
      <c r="AS211" s="30">
        <f t="shared" si="238"/>
        <v>2.108564510367335E-3</v>
      </c>
      <c r="AT211" s="30">
        <f t="shared" si="239"/>
        <v>9.2005066348328746E-4</v>
      </c>
      <c r="AU211" s="30">
        <f t="shared" si="240"/>
        <v>0</v>
      </c>
      <c r="AV211" s="30">
        <f t="shared" si="241"/>
        <v>1.1885138468840477E-3</v>
      </c>
      <c r="AW211" s="28"/>
      <c r="AX211" s="52">
        <f t="shared" si="242"/>
        <v>8.5301977266910534</v>
      </c>
      <c r="AY211" s="52">
        <f t="shared" si="243"/>
        <v>4.7897108029427127</v>
      </c>
      <c r="AZ211" s="19"/>
      <c r="BA211" s="19"/>
      <c r="BB211" s="53">
        <f t="shared" si="244"/>
        <v>9.3672773853079754</v>
      </c>
      <c r="BC211" s="53">
        <f t="shared" si="245"/>
        <v>-0.4683638692653988</v>
      </c>
      <c r="BD211" s="53">
        <f t="shared" si="245"/>
        <v>-1.2261328950052386E-2</v>
      </c>
      <c r="BE211" s="53">
        <f t="shared" si="246"/>
        <v>-460.02533174164375</v>
      </c>
      <c r="BF211" s="53">
        <f t="shared" si="247"/>
        <v>-451.13867955455123</v>
      </c>
      <c r="BG211" s="53">
        <f t="shared" si="248"/>
        <v>3.2643343337869672</v>
      </c>
      <c r="BH211" s="53">
        <f t="shared" si="215"/>
        <v>1.4308626470577128</v>
      </c>
      <c r="BI211" s="53">
        <f t="shared" si="249"/>
        <v>-446.44348257370655</v>
      </c>
    </row>
    <row r="212" spans="1:61" x14ac:dyDescent="0.2">
      <c r="A212" s="34"/>
      <c r="B212" s="89"/>
      <c r="C212" s="91"/>
      <c r="D212" s="19"/>
      <c r="E212" s="55">
        <f t="shared" si="220"/>
        <v>46</v>
      </c>
      <c r="F212" s="27">
        <f t="shared" si="216"/>
        <v>19099.229421758468</v>
      </c>
      <c r="G212" s="27">
        <f t="shared" si="217"/>
        <v>954.96147108792343</v>
      </c>
      <c r="H212" s="28">
        <f t="shared" si="218"/>
        <v>25</v>
      </c>
      <c r="I212" s="27">
        <f t="shared" si="191"/>
        <v>500000</v>
      </c>
      <c r="J212" s="56">
        <f t="shared" si="250"/>
        <v>8.0020000000000007</v>
      </c>
      <c r="K212" s="52">
        <f t="shared" si="221"/>
        <v>4001.0000000000005</v>
      </c>
      <c r="L212" s="28"/>
      <c r="M212" s="96">
        <f t="shared" si="251"/>
        <v>508.82090161880569</v>
      </c>
      <c r="N212" s="9">
        <v>0</v>
      </c>
      <c r="O212" s="30">
        <f t="shared" si="208"/>
        <v>4.9045315800209542E-4</v>
      </c>
      <c r="P212" s="30">
        <f t="shared" si="222"/>
        <v>2.4955281805641677E-4</v>
      </c>
      <c r="Q212" s="30">
        <f t="shared" si="223"/>
        <v>0</v>
      </c>
      <c r="R212" s="30">
        <f t="shared" si="224"/>
        <v>2.4090033994567865E-4</v>
      </c>
      <c r="S212" s="28"/>
      <c r="T212" s="52">
        <f t="shared" si="225"/>
        <v>1.9765262267484447</v>
      </c>
      <c r="U212" s="52">
        <f t="shared" si="219"/>
        <v>0.96384226012266039</v>
      </c>
      <c r="V212" s="19"/>
      <c r="W212" s="19"/>
      <c r="X212" s="53">
        <f t="shared" si="226"/>
        <v>4.6010108604021225</v>
      </c>
      <c r="Y212" s="53">
        <f t="shared" si="227"/>
        <v>-0.23005054302010614</v>
      </c>
      <c r="Z212" s="53">
        <f t="shared" si="227"/>
        <v>-6.0225084986419665E-3</v>
      </c>
      <c r="AA212" s="53">
        <f t="shared" si="228"/>
        <v>-124.77640902820838</v>
      </c>
      <c r="AB212" s="53">
        <f t="shared" si="229"/>
        <v>-120.41147121932501</v>
      </c>
      <c r="AC212" s="53">
        <f t="shared" si="230"/>
        <v>1.8643106078699776</v>
      </c>
      <c r="AD212" s="53">
        <f t="shared" si="210"/>
        <v>0.52110410405948038</v>
      </c>
      <c r="AE212" s="53">
        <f t="shared" si="231"/>
        <v>-118.02605650739555</v>
      </c>
      <c r="AF212" s="19"/>
      <c r="AG212" s="46"/>
      <c r="AH212" s="19"/>
      <c r="AI212" s="55">
        <f t="shared" si="232"/>
        <v>46</v>
      </c>
      <c r="AJ212" s="27">
        <f t="shared" si="233"/>
        <v>19099.229421758468</v>
      </c>
      <c r="AK212" s="27">
        <f t="shared" si="233"/>
        <v>954.96147108792343</v>
      </c>
      <c r="AL212" s="28">
        <f t="shared" si="234"/>
        <v>25</v>
      </c>
      <c r="AM212" s="27">
        <f t="shared" si="235"/>
        <v>500000</v>
      </c>
      <c r="AN212" s="56">
        <f t="shared" si="199"/>
        <v>8.0020000000000007</v>
      </c>
      <c r="AO212" s="52">
        <f t="shared" si="236"/>
        <v>4001.0000000000005</v>
      </c>
      <c r="AP212" s="28"/>
      <c r="AQ212" s="9">
        <f t="shared" si="252"/>
        <v>459.21086371097215</v>
      </c>
      <c r="AR212" s="9">
        <f t="shared" si="237"/>
        <v>0</v>
      </c>
      <c r="AS212" s="30">
        <f t="shared" si="238"/>
        <v>1.1885138468840477E-3</v>
      </c>
      <c r="AT212" s="30">
        <f t="shared" si="239"/>
        <v>5.4577847016007365E-4</v>
      </c>
      <c r="AU212" s="30">
        <f t="shared" si="240"/>
        <v>0</v>
      </c>
      <c r="AV212" s="30">
        <f t="shared" si="241"/>
        <v>6.4273537672397403E-4</v>
      </c>
      <c r="AW212" s="28"/>
      <c r="AX212" s="52">
        <f t="shared" si="242"/>
        <v>4.7897108029427127</v>
      </c>
      <c r="AY212" s="52">
        <f t="shared" si="243"/>
        <v>2.5715842422726203</v>
      </c>
      <c r="AZ212" s="19"/>
      <c r="BA212" s="19"/>
      <c r="BB212" s="53">
        <f t="shared" si="244"/>
        <v>4.6010108604021225</v>
      </c>
      <c r="BC212" s="53">
        <f t="shared" si="245"/>
        <v>-0.23005054302010614</v>
      </c>
      <c r="BD212" s="53">
        <f t="shared" si="245"/>
        <v>-6.0225084986419665E-3</v>
      </c>
      <c r="BE212" s="53">
        <f t="shared" si="246"/>
        <v>-272.88923508003683</v>
      </c>
      <c r="BF212" s="53">
        <f t="shared" si="247"/>
        <v>-268.52429727115344</v>
      </c>
      <c r="BG212" s="53">
        <f t="shared" si="248"/>
        <v>1.8643106078699776</v>
      </c>
      <c r="BH212" s="53">
        <f t="shared" si="215"/>
        <v>0.75205568118211985</v>
      </c>
      <c r="BI212" s="53">
        <f t="shared" si="249"/>
        <v>-265.90793098210133</v>
      </c>
    </row>
    <row r="213" spans="1:61" x14ac:dyDescent="0.2">
      <c r="A213" s="34"/>
      <c r="B213" s="89"/>
      <c r="C213" s="91"/>
      <c r="D213" s="19"/>
      <c r="E213" s="55">
        <f t="shared" si="220"/>
        <v>47</v>
      </c>
      <c r="F213" s="27">
        <f t="shared" si="216"/>
        <v>19099.229421758468</v>
      </c>
      <c r="G213" s="27">
        <f t="shared" si="217"/>
        <v>954.96147108792343</v>
      </c>
      <c r="H213" s="28">
        <f t="shared" si="218"/>
        <v>25</v>
      </c>
      <c r="I213" s="27">
        <f t="shared" si="191"/>
        <v>500000</v>
      </c>
      <c r="J213" s="56">
        <f t="shared" si="250"/>
        <v>7.9169999999999998</v>
      </c>
      <c r="K213" s="52">
        <f t="shared" si="221"/>
        <v>3958.5</v>
      </c>
      <c r="L213" s="28"/>
      <c r="M213" s="96">
        <f t="shared" si="251"/>
        <v>534.70201361296063</v>
      </c>
      <c r="N213" s="9">
        <v>0</v>
      </c>
      <c r="O213" s="30">
        <f t="shared" si="208"/>
        <v>2.4090033994567865E-4</v>
      </c>
      <c r="P213" s="30">
        <f t="shared" si="222"/>
        <v>1.2880989684900109E-4</v>
      </c>
      <c r="Q213" s="30">
        <f t="shared" si="223"/>
        <v>0</v>
      </c>
      <c r="R213" s="30">
        <f t="shared" si="224"/>
        <v>1.1209044309667756E-4</v>
      </c>
      <c r="S213" s="28"/>
      <c r="T213" s="52">
        <f t="shared" si="225"/>
        <v>0.96384226012266039</v>
      </c>
      <c r="U213" s="52">
        <f t="shared" si="219"/>
        <v>0.44371001899819812</v>
      </c>
      <c r="V213" s="19"/>
      <c r="W213" s="19"/>
      <c r="X213" s="53">
        <f t="shared" si="226"/>
        <v>2.1408410886900073</v>
      </c>
      <c r="Y213" s="53">
        <f t="shared" si="227"/>
        <v>-0.10704205443450038</v>
      </c>
      <c r="Z213" s="53">
        <f t="shared" si="227"/>
        <v>-2.8022610774169391E-3</v>
      </c>
      <c r="AA213" s="53">
        <f t="shared" si="228"/>
        <v>-64.404948424500546</v>
      </c>
      <c r="AB213" s="53">
        <f t="shared" si="229"/>
        <v>-62.373951651322457</v>
      </c>
      <c r="AC213" s="53">
        <f t="shared" si="230"/>
        <v>1.0086990894914147</v>
      </c>
      <c r="AD213" s="53">
        <f t="shared" si="210"/>
        <v>0.24609476052266685</v>
      </c>
      <c r="AE213" s="53">
        <f t="shared" si="231"/>
        <v>-61.119157801308376</v>
      </c>
      <c r="AF213" s="19"/>
      <c r="AG213" s="46"/>
      <c r="AH213" s="19"/>
      <c r="AI213" s="55">
        <f t="shared" si="232"/>
        <v>47</v>
      </c>
      <c r="AJ213" s="27">
        <f t="shared" si="233"/>
        <v>19099.229421758468</v>
      </c>
      <c r="AK213" s="27">
        <f t="shared" si="233"/>
        <v>954.96147108792343</v>
      </c>
      <c r="AL213" s="28">
        <f t="shared" si="234"/>
        <v>25</v>
      </c>
      <c r="AM213" s="27">
        <f t="shared" si="235"/>
        <v>500000</v>
      </c>
      <c r="AN213" s="56">
        <f t="shared" si="199"/>
        <v>7.9169999999999998</v>
      </c>
      <c r="AO213" s="52">
        <f t="shared" si="236"/>
        <v>3958.5</v>
      </c>
      <c r="AP213" s="28"/>
      <c r="AQ213" s="9">
        <f t="shared" si="252"/>
        <v>482.56856728569693</v>
      </c>
      <c r="AR213" s="9">
        <f t="shared" si="237"/>
        <v>0</v>
      </c>
      <c r="AS213" s="30">
        <f t="shared" si="238"/>
        <v>6.4273537672397403E-4</v>
      </c>
      <c r="AT213" s="30">
        <f t="shared" si="239"/>
        <v>3.1016388988952081E-4</v>
      </c>
      <c r="AU213" s="30">
        <f t="shared" si="240"/>
        <v>0</v>
      </c>
      <c r="AV213" s="30">
        <f t="shared" si="241"/>
        <v>3.3257148683445321E-4</v>
      </c>
      <c r="AW213" s="28"/>
      <c r="AX213" s="52">
        <f t="shared" si="242"/>
        <v>2.5715842422726203</v>
      </c>
      <c r="AY213" s="52">
        <f t="shared" si="243"/>
        <v>1.3164842306341831</v>
      </c>
      <c r="AZ213" s="19"/>
      <c r="BA213" s="19"/>
      <c r="BB213" s="53">
        <f t="shared" si="244"/>
        <v>2.1408410886900073</v>
      </c>
      <c r="BC213" s="53">
        <f t="shared" si="245"/>
        <v>-0.10704205443450038</v>
      </c>
      <c r="BD213" s="53">
        <f t="shared" si="245"/>
        <v>-2.8022610774169391E-3</v>
      </c>
      <c r="BE213" s="53">
        <f t="shared" si="246"/>
        <v>-155.08194494476041</v>
      </c>
      <c r="BF213" s="53">
        <f t="shared" si="247"/>
        <v>-153.05094817158232</v>
      </c>
      <c r="BG213" s="53">
        <f t="shared" si="248"/>
        <v>1.0086990894914147</v>
      </c>
      <c r="BH213" s="53">
        <f t="shared" si="215"/>
        <v>0.37808416126299371</v>
      </c>
      <c r="BI213" s="53">
        <f t="shared" si="249"/>
        <v>-151.66416492082791</v>
      </c>
    </row>
    <row r="214" spans="1:61" x14ac:dyDescent="0.2">
      <c r="A214" s="34"/>
      <c r="B214" s="89"/>
      <c r="C214" s="91"/>
      <c r="D214" s="19"/>
      <c r="E214" s="55">
        <f t="shared" si="220"/>
        <v>48</v>
      </c>
      <c r="F214" s="27">
        <f t="shared" si="216"/>
        <v>19099.229421758468</v>
      </c>
      <c r="G214" s="27">
        <f t="shared" si="217"/>
        <v>954.96147108792343</v>
      </c>
      <c r="H214" s="28">
        <f t="shared" si="218"/>
        <v>25</v>
      </c>
      <c r="I214" s="27">
        <f t="shared" si="191"/>
        <v>500000</v>
      </c>
      <c r="J214" s="56">
        <f t="shared" si="250"/>
        <v>7.8010000000000002</v>
      </c>
      <c r="K214" s="52">
        <f t="shared" si="221"/>
        <v>3900.5</v>
      </c>
      <c r="L214" s="28"/>
      <c r="M214" s="96">
        <f t="shared" si="251"/>
        <v>561.14625297214752</v>
      </c>
      <c r="N214" s="9">
        <v>0</v>
      </c>
      <c r="O214" s="30">
        <f t="shared" si="208"/>
        <v>1.1209044309667756E-4</v>
      </c>
      <c r="P214" s="30">
        <f t="shared" si="222"/>
        <v>6.2899132137688333E-5</v>
      </c>
      <c r="Q214" s="30">
        <f t="shared" si="223"/>
        <v>0</v>
      </c>
      <c r="R214" s="30">
        <f t="shared" si="224"/>
        <v>4.9191310958989227E-5</v>
      </c>
      <c r="S214" s="28"/>
      <c r="T214" s="52">
        <f t="shared" si="225"/>
        <v>0.44371001899819812</v>
      </c>
      <c r="U214" s="52">
        <f t="shared" si="219"/>
        <v>0.19187070839553749</v>
      </c>
      <c r="V214" s="19"/>
      <c r="W214" s="19"/>
      <c r="X214" s="53">
        <f t="shared" si="226"/>
        <v>0.93951613356279684</v>
      </c>
      <c r="Y214" s="53">
        <f t="shared" si="227"/>
        <v>-4.6975806678139845E-2</v>
      </c>
      <c r="Z214" s="53">
        <f t="shared" si="227"/>
        <v>-1.2297827739747307E-3</v>
      </c>
      <c r="AA214" s="53">
        <f t="shared" si="228"/>
        <v>-31.449566068844167</v>
      </c>
      <c r="AB214" s="53">
        <f t="shared" si="229"/>
        <v>-30.558255524733486</v>
      </c>
      <c r="AC214" s="53">
        <f t="shared" si="230"/>
        <v>0.51639522237637814</v>
      </c>
      <c r="AD214" s="53">
        <f t="shared" si="210"/>
        <v>0.1097009870677631</v>
      </c>
      <c r="AE214" s="53">
        <f t="shared" si="231"/>
        <v>-29.932159315289343</v>
      </c>
      <c r="AF214" s="19"/>
      <c r="AG214" s="46"/>
      <c r="AH214" s="19"/>
      <c r="AI214" s="55">
        <f t="shared" si="232"/>
        <v>48</v>
      </c>
      <c r="AJ214" s="27">
        <f t="shared" si="233"/>
        <v>19099.229421758468</v>
      </c>
      <c r="AK214" s="27">
        <f t="shared" si="233"/>
        <v>954.96147108792343</v>
      </c>
      <c r="AL214" s="28">
        <f t="shared" si="234"/>
        <v>25</v>
      </c>
      <c r="AM214" s="27">
        <f t="shared" si="235"/>
        <v>500000</v>
      </c>
      <c r="AN214" s="56">
        <f t="shared" si="199"/>
        <v>7.8010000000000002</v>
      </c>
      <c r="AO214" s="52">
        <f t="shared" si="236"/>
        <v>3900.5</v>
      </c>
      <c r="AP214" s="28"/>
      <c r="AQ214" s="9">
        <f t="shared" si="252"/>
        <v>506.43449330736314</v>
      </c>
      <c r="AR214" s="9">
        <f t="shared" si="237"/>
        <v>0</v>
      </c>
      <c r="AS214" s="30">
        <f t="shared" si="238"/>
        <v>3.3257148683445321E-4</v>
      </c>
      <c r="AT214" s="30">
        <f t="shared" si="239"/>
        <v>1.6842567242348269E-4</v>
      </c>
      <c r="AU214" s="30">
        <f t="shared" si="240"/>
        <v>0</v>
      </c>
      <c r="AV214" s="30">
        <f t="shared" si="241"/>
        <v>1.6414581441097053E-4</v>
      </c>
      <c r="AW214" s="28"/>
      <c r="AX214" s="52">
        <f t="shared" si="242"/>
        <v>1.3164842306341831</v>
      </c>
      <c r="AY214" s="52">
        <f t="shared" si="243"/>
        <v>0.64025074910999058</v>
      </c>
      <c r="AZ214" s="19"/>
      <c r="BA214" s="19"/>
      <c r="BB214" s="53">
        <f t="shared" si="244"/>
        <v>0.93951613356279684</v>
      </c>
      <c r="BC214" s="53">
        <f t="shared" si="245"/>
        <v>-4.6975806678139845E-2</v>
      </c>
      <c r="BD214" s="53">
        <f t="shared" si="245"/>
        <v>-1.2297827739747307E-3</v>
      </c>
      <c r="BE214" s="53">
        <f t="shared" si="246"/>
        <v>-84.212836211741347</v>
      </c>
      <c r="BF214" s="53">
        <f t="shared" si="247"/>
        <v>-83.321525667630667</v>
      </c>
      <c r="BG214" s="53">
        <f t="shared" si="248"/>
        <v>0.51639522237637814</v>
      </c>
      <c r="BH214" s="53">
        <f t="shared" si="215"/>
        <v>0.18135237544626226</v>
      </c>
      <c r="BI214" s="53">
        <f t="shared" si="249"/>
        <v>-82.623778069808026</v>
      </c>
    </row>
    <row r="215" spans="1:61" x14ac:dyDescent="0.2">
      <c r="A215" s="34"/>
      <c r="B215" s="89"/>
      <c r="C215" s="91"/>
      <c r="D215" s="19"/>
      <c r="E215" s="55">
        <f t="shared" si="220"/>
        <v>49</v>
      </c>
      <c r="F215" s="27">
        <f t="shared" si="216"/>
        <v>19099.229421758468</v>
      </c>
      <c r="G215" s="27">
        <f t="shared" si="217"/>
        <v>954.96147108792343</v>
      </c>
      <c r="H215" s="28">
        <f t="shared" si="218"/>
        <v>25</v>
      </c>
      <c r="I215" s="27">
        <f t="shared" si="191"/>
        <v>500000</v>
      </c>
      <c r="J215" s="56">
        <f t="shared" si="250"/>
        <v>7.6550000000000002</v>
      </c>
      <c r="K215" s="52">
        <f t="shared" si="221"/>
        <v>3827.5</v>
      </c>
      <c r="L215" s="28"/>
      <c r="M215" s="96">
        <f t="shared" si="251"/>
        <v>588.07578968269388</v>
      </c>
      <c r="N215" s="9">
        <v>0</v>
      </c>
      <c r="O215" s="30">
        <f t="shared" si="208"/>
        <v>4.9191310958989227E-5</v>
      </c>
      <c r="P215" s="30">
        <f t="shared" si="222"/>
        <v>2.8928219037734543E-5</v>
      </c>
      <c r="Q215" s="30">
        <f t="shared" si="223"/>
        <v>0</v>
      </c>
      <c r="R215" s="30">
        <f t="shared" si="224"/>
        <v>2.0263091921254685E-5</v>
      </c>
      <c r="S215" s="28"/>
      <c r="T215" s="52">
        <f t="shared" si="225"/>
        <v>0.19187070839553749</v>
      </c>
      <c r="U215" s="52">
        <f t="shared" si="219"/>
        <v>7.7556984328602308E-2</v>
      </c>
      <c r="V215" s="19"/>
      <c r="W215" s="19"/>
      <c r="X215" s="53">
        <f t="shared" si="226"/>
        <v>0.3870094413982238</v>
      </c>
      <c r="Y215" s="53">
        <f t="shared" si="227"/>
        <v>-1.9350472069911192E-2</v>
      </c>
      <c r="Z215" s="53">
        <f t="shared" si="227"/>
        <v>-5.0657729803136708E-4</v>
      </c>
      <c r="AA215" s="53">
        <f t="shared" si="228"/>
        <v>-14.464109518867271</v>
      </c>
      <c r="AB215" s="53">
        <f t="shared" si="229"/>
        <v>-14.09695712683699</v>
      </c>
      <c r="AC215" s="53">
        <f t="shared" si="230"/>
        <v>0.24892903060305951</v>
      </c>
      <c r="AD215" s="53">
        <f t="shared" si="210"/>
        <v>4.5935223238022502E-2</v>
      </c>
      <c r="AE215" s="53">
        <f t="shared" si="231"/>
        <v>-13.802092872995908</v>
      </c>
      <c r="AF215" s="19"/>
      <c r="AG215" s="46"/>
      <c r="AH215" s="19"/>
      <c r="AI215" s="55">
        <f t="shared" si="232"/>
        <v>49</v>
      </c>
      <c r="AJ215" s="27">
        <f t="shared" si="233"/>
        <v>19099.229421758468</v>
      </c>
      <c r="AK215" s="27">
        <f t="shared" si="233"/>
        <v>954.96147108792343</v>
      </c>
      <c r="AL215" s="28">
        <f t="shared" si="234"/>
        <v>25</v>
      </c>
      <c r="AM215" s="27">
        <f t="shared" si="235"/>
        <v>500000</v>
      </c>
      <c r="AN215" s="56">
        <f t="shared" si="199"/>
        <v>7.6550000000000002</v>
      </c>
      <c r="AO215" s="52">
        <f t="shared" si="236"/>
        <v>3827.5</v>
      </c>
      <c r="AP215" s="28"/>
      <c r="AQ215" s="9">
        <f t="shared" si="252"/>
        <v>530.7384001886312</v>
      </c>
      <c r="AR215" s="9">
        <f t="shared" si="237"/>
        <v>0</v>
      </c>
      <c r="AS215" s="30">
        <f t="shared" si="238"/>
        <v>1.6414581441097053E-4</v>
      </c>
      <c r="AT215" s="30">
        <f t="shared" si="239"/>
        <v>8.7118486938138467E-5</v>
      </c>
      <c r="AU215" s="30">
        <f t="shared" si="240"/>
        <v>0</v>
      </c>
      <c r="AV215" s="30">
        <f t="shared" si="241"/>
        <v>7.7027327472832061E-5</v>
      </c>
      <c r="AW215" s="28"/>
      <c r="AX215" s="52">
        <f t="shared" si="242"/>
        <v>0.64025074910999058</v>
      </c>
      <c r="AY215" s="52">
        <f t="shared" si="243"/>
        <v>0.29482209590226471</v>
      </c>
      <c r="AZ215" s="19"/>
      <c r="BA215" s="19"/>
      <c r="BB215" s="53">
        <f t="shared" si="244"/>
        <v>0.3870094413982238</v>
      </c>
      <c r="BC215" s="53">
        <f t="shared" si="245"/>
        <v>-1.9350472069911192E-2</v>
      </c>
      <c r="BD215" s="53">
        <f t="shared" si="245"/>
        <v>-5.0657729803136708E-4</v>
      </c>
      <c r="BE215" s="53">
        <f t="shared" si="246"/>
        <v>-43.55924346906923</v>
      </c>
      <c r="BF215" s="53">
        <f t="shared" si="247"/>
        <v>-43.192091077038945</v>
      </c>
      <c r="BG215" s="53">
        <f t="shared" si="248"/>
        <v>0.24892903060305951</v>
      </c>
      <c r="BH215" s="53">
        <f t="shared" si="215"/>
        <v>8.2745491014126371E-2</v>
      </c>
      <c r="BI215" s="53">
        <f t="shared" si="249"/>
        <v>-42.860416555421757</v>
      </c>
    </row>
    <row r="216" spans="1:61" x14ac:dyDescent="0.2">
      <c r="A216" s="34"/>
      <c r="B216" s="89"/>
      <c r="C216" s="91"/>
      <c r="D216" s="19"/>
      <c r="E216" s="55">
        <f t="shared" si="220"/>
        <v>50</v>
      </c>
      <c r="F216" s="27">
        <f t="shared" si="216"/>
        <v>19099.229421758468</v>
      </c>
      <c r="G216" s="27">
        <f t="shared" si="217"/>
        <v>954.96147108792343</v>
      </c>
      <c r="H216" s="28">
        <f t="shared" si="218"/>
        <v>25</v>
      </c>
      <c r="I216" s="27">
        <f t="shared" si="191"/>
        <v>500000</v>
      </c>
      <c r="J216" s="56">
        <f t="shared" si="250"/>
        <v>7.4749999999999996</v>
      </c>
      <c r="K216" s="52">
        <f t="shared" si="221"/>
        <v>3737.5</v>
      </c>
      <c r="L216" s="28"/>
      <c r="M216" s="96">
        <f t="shared" si="251"/>
        <v>615.42359159128341</v>
      </c>
      <c r="N216" s="9">
        <v>0</v>
      </c>
      <c r="O216" s="30">
        <f t="shared" si="208"/>
        <v>2.0263091921254685E-5</v>
      </c>
      <c r="P216" s="30">
        <f t="shared" si="222"/>
        <v>1.2470384806922877E-5</v>
      </c>
      <c r="Q216" s="30">
        <f t="shared" si="223"/>
        <v>0</v>
      </c>
      <c r="R216" s="30">
        <f t="shared" si="224"/>
        <v>7.7927071143318075E-6</v>
      </c>
      <c r="S216" s="28"/>
      <c r="T216" s="52">
        <f t="shared" si="225"/>
        <v>7.7556984328602308E-2</v>
      </c>
      <c r="U216" s="52">
        <f t="shared" si="219"/>
        <v>2.912524283981513E-2</v>
      </c>
      <c r="V216" s="19"/>
      <c r="W216" s="19"/>
      <c r="X216" s="53">
        <f t="shared" si="226"/>
        <v>0.1488347009931926</v>
      </c>
      <c r="Y216" s="53">
        <f t="shared" si="227"/>
        <v>-7.4417350496596294E-3</v>
      </c>
      <c r="Z216" s="53">
        <f t="shared" si="227"/>
        <v>-1.948176778582952E-4</v>
      </c>
      <c r="AA216" s="53">
        <f t="shared" si="228"/>
        <v>-6.235192403461439</v>
      </c>
      <c r="AB216" s="53">
        <f t="shared" si="229"/>
        <v>-6.0939942551957644</v>
      </c>
      <c r="AC216" s="53">
        <f t="shared" si="230"/>
        <v>0.11254643663984192</v>
      </c>
      <c r="AD216" s="53">
        <f t="shared" si="210"/>
        <v>1.7974944393688155E-2</v>
      </c>
      <c r="AE216" s="53">
        <f t="shared" si="231"/>
        <v>-5.9634728741622345</v>
      </c>
      <c r="AF216" s="19"/>
      <c r="AG216" s="46"/>
      <c r="AH216" s="19"/>
      <c r="AI216" s="55">
        <f t="shared" si="232"/>
        <v>50</v>
      </c>
      <c r="AJ216" s="27">
        <f t="shared" si="233"/>
        <v>19099.229421758468</v>
      </c>
      <c r="AK216" s="27">
        <f t="shared" si="233"/>
        <v>954.96147108792343</v>
      </c>
      <c r="AL216" s="28">
        <f t="shared" si="234"/>
        <v>25</v>
      </c>
      <c r="AM216" s="27">
        <f t="shared" si="235"/>
        <v>500000</v>
      </c>
      <c r="AN216" s="56">
        <f t="shared" si="199"/>
        <v>7.4749999999999996</v>
      </c>
      <c r="AO216" s="52">
        <f t="shared" si="236"/>
        <v>3737.5</v>
      </c>
      <c r="AP216" s="28"/>
      <c r="AQ216" s="9">
        <f t="shared" si="252"/>
        <v>555.41979141113325</v>
      </c>
      <c r="AR216" s="9">
        <f t="shared" si="237"/>
        <v>0</v>
      </c>
      <c r="AS216" s="30">
        <f t="shared" si="238"/>
        <v>7.7027327472832061E-5</v>
      </c>
      <c r="AT216" s="30">
        <f t="shared" si="239"/>
        <v>4.2782502157917439E-5</v>
      </c>
      <c r="AU216" s="30">
        <f t="shared" si="240"/>
        <v>0</v>
      </c>
      <c r="AV216" s="30">
        <f t="shared" si="241"/>
        <v>3.4244825314914622E-5</v>
      </c>
      <c r="AW216" s="28"/>
      <c r="AX216" s="52">
        <f t="shared" si="242"/>
        <v>0.29482209590226471</v>
      </c>
      <c r="AY216" s="52">
        <f t="shared" si="243"/>
        <v>0.1279900346144934</v>
      </c>
      <c r="AZ216" s="19"/>
      <c r="BA216" s="19"/>
      <c r="BB216" s="53">
        <f t="shared" si="244"/>
        <v>0.1488347009931926</v>
      </c>
      <c r="BC216" s="53">
        <f t="shared" si="245"/>
        <v>-7.4417350496596294E-3</v>
      </c>
      <c r="BD216" s="53">
        <f t="shared" si="245"/>
        <v>-1.948176778582952E-4</v>
      </c>
      <c r="BE216" s="53">
        <f t="shared" si="246"/>
        <v>-21.391251078958721</v>
      </c>
      <c r="BF216" s="53">
        <f t="shared" si="247"/>
        <v>-21.250052930693045</v>
      </c>
      <c r="BG216" s="53">
        <f t="shared" si="248"/>
        <v>0.11254643663984192</v>
      </c>
      <c r="BH216" s="53">
        <f t="shared" si="215"/>
        <v>3.581157004430402E-2</v>
      </c>
      <c r="BI216" s="53">
        <f t="shared" si="249"/>
        <v>-21.101694924008896</v>
      </c>
    </row>
    <row r="217" spans="1:61" x14ac:dyDescent="0.2">
      <c r="A217" s="34"/>
      <c r="B217" s="89"/>
      <c r="C217" s="91"/>
      <c r="D217" s="19"/>
      <c r="E217" s="55">
        <f t="shared" si="220"/>
        <v>51</v>
      </c>
      <c r="F217" s="27">
        <f t="shared" si="216"/>
        <v>19099.229421758468</v>
      </c>
      <c r="G217" s="27">
        <f t="shared" si="217"/>
        <v>954.96147108792343</v>
      </c>
      <c r="H217" s="28">
        <f t="shared" si="218"/>
        <v>25</v>
      </c>
      <c r="I217" s="27">
        <f t="shared" si="191"/>
        <v>500000</v>
      </c>
      <c r="J217" s="56">
        <f t="shared" si="250"/>
        <v>7.2610000000000001</v>
      </c>
      <c r="K217" s="52">
        <f t="shared" si="221"/>
        <v>3630.5</v>
      </c>
      <c r="L217" s="28"/>
      <c r="M217" s="96">
        <f t="shared" si="251"/>
        <v>643.13518343898352</v>
      </c>
      <c r="N217" s="9">
        <v>0</v>
      </c>
      <c r="O217" s="30">
        <f t="shared" si="208"/>
        <v>7.7927071143318075E-6</v>
      </c>
      <c r="P217" s="30">
        <f t="shared" si="222"/>
        <v>5.011764119462059E-6</v>
      </c>
      <c r="Q217" s="30">
        <f t="shared" si="223"/>
        <v>0</v>
      </c>
      <c r="R217" s="30">
        <f t="shared" si="224"/>
        <v>2.7809429948697485E-6</v>
      </c>
      <c r="S217" s="28"/>
      <c r="T217" s="52">
        <f t="shared" si="225"/>
        <v>2.912524283981513E-2</v>
      </c>
      <c r="U217" s="52">
        <f t="shared" si="219"/>
        <v>1.0096213542874622E-2</v>
      </c>
      <c r="V217" s="19"/>
      <c r="W217" s="19"/>
      <c r="X217" s="53">
        <f t="shared" si="226"/>
        <v>5.3113868267849411E-2</v>
      </c>
      <c r="Y217" s="53">
        <f t="shared" si="227"/>
        <v>-2.6556934133924706E-3</v>
      </c>
      <c r="Z217" s="53">
        <f t="shared" si="227"/>
        <v>-6.9523574871743706E-5</v>
      </c>
      <c r="AA217" s="53">
        <f t="shared" si="228"/>
        <v>-2.5058820597310296</v>
      </c>
      <c r="AB217" s="53">
        <f t="shared" si="229"/>
        <v>-2.4554934084514444</v>
      </c>
      <c r="AC217" s="53">
        <f t="shared" si="230"/>
        <v>4.7441882877107745E-2</v>
      </c>
      <c r="AD217" s="53">
        <f t="shared" si="210"/>
        <v>6.5334909002546255E-3</v>
      </c>
      <c r="AE217" s="53">
        <f t="shared" si="231"/>
        <v>-2.4015180346740816</v>
      </c>
      <c r="AF217" s="19"/>
      <c r="AG217" s="46"/>
      <c r="AH217" s="19"/>
      <c r="AI217" s="55">
        <f t="shared" si="232"/>
        <v>51</v>
      </c>
      <c r="AJ217" s="27">
        <f t="shared" si="233"/>
        <v>19099.229421758468</v>
      </c>
      <c r="AK217" s="27">
        <f t="shared" si="233"/>
        <v>954.96147108792343</v>
      </c>
      <c r="AL217" s="28">
        <f t="shared" si="234"/>
        <v>25</v>
      </c>
      <c r="AM217" s="27">
        <f t="shared" si="235"/>
        <v>500000</v>
      </c>
      <c r="AN217" s="56">
        <f t="shared" si="199"/>
        <v>7.2610000000000001</v>
      </c>
      <c r="AO217" s="52">
        <f t="shared" si="236"/>
        <v>3630.5</v>
      </c>
      <c r="AP217" s="28"/>
      <c r="AQ217" s="9">
        <f t="shared" si="252"/>
        <v>580.42950305368265</v>
      </c>
      <c r="AR217" s="9">
        <f t="shared" si="237"/>
        <v>0</v>
      </c>
      <c r="AS217" s="30">
        <f t="shared" si="238"/>
        <v>3.4244825314914622E-5</v>
      </c>
      <c r="AT217" s="30">
        <f t="shared" si="239"/>
        <v>1.9876706939696063E-5</v>
      </c>
      <c r="AU217" s="30">
        <f t="shared" si="240"/>
        <v>0</v>
      </c>
      <c r="AV217" s="30">
        <f t="shared" si="241"/>
        <v>1.4368118375218558E-5</v>
      </c>
      <c r="AW217" s="28"/>
      <c r="AX217" s="52">
        <f t="shared" si="242"/>
        <v>0.1279900346144934</v>
      </c>
      <c r="AY217" s="52">
        <f t="shared" si="243"/>
        <v>5.2163453761230973E-2</v>
      </c>
      <c r="AZ217" s="19"/>
      <c r="BA217" s="19"/>
      <c r="BB217" s="53">
        <f t="shared" si="244"/>
        <v>5.3113868267849411E-2</v>
      </c>
      <c r="BC217" s="53">
        <f t="shared" si="245"/>
        <v>-2.6556934133924706E-3</v>
      </c>
      <c r="BD217" s="53">
        <f t="shared" si="245"/>
        <v>-6.9523574871743706E-5</v>
      </c>
      <c r="BE217" s="53">
        <f t="shared" si="246"/>
        <v>-9.9383534698480318</v>
      </c>
      <c r="BF217" s="53">
        <f t="shared" si="247"/>
        <v>-9.887964818568447</v>
      </c>
      <c r="BG217" s="53">
        <f t="shared" si="248"/>
        <v>4.7441882877107745E-2</v>
      </c>
      <c r="BH217" s="53">
        <f t="shared" si="215"/>
        <v>1.4649908065157547E-2</v>
      </c>
      <c r="BI217" s="53">
        <f t="shared" si="249"/>
        <v>-9.8258730276261819</v>
      </c>
    </row>
    <row r="218" spans="1:61" x14ac:dyDescent="0.2">
      <c r="A218" s="34"/>
      <c r="B218" s="89"/>
      <c r="C218" s="91"/>
      <c r="D218" s="19"/>
      <c r="E218" s="55">
        <f t="shared" si="220"/>
        <v>52</v>
      </c>
      <c r="F218" s="27">
        <f t="shared" si="216"/>
        <v>19099.229421758468</v>
      </c>
      <c r="G218" s="27">
        <f t="shared" si="217"/>
        <v>954.96147108792343</v>
      </c>
      <c r="H218" s="28">
        <f t="shared" si="218"/>
        <v>25</v>
      </c>
      <c r="I218" s="27">
        <f t="shared" si="191"/>
        <v>500000</v>
      </c>
      <c r="J218" s="56">
        <f t="shared" si="250"/>
        <v>7.01</v>
      </c>
      <c r="K218" s="52">
        <f t="shared" si="221"/>
        <v>3505</v>
      </c>
      <c r="L218" s="28"/>
      <c r="M218" s="96">
        <f t="shared" si="251"/>
        <v>671.18473729163918</v>
      </c>
      <c r="N218" s="9">
        <v>0</v>
      </c>
      <c r="O218" s="30">
        <f t="shared" si="208"/>
        <v>2.7809429948697485E-6</v>
      </c>
      <c r="P218" s="30">
        <f t="shared" si="222"/>
        <v>1.8665264934346765E-6</v>
      </c>
      <c r="Q218" s="30">
        <f t="shared" si="223"/>
        <v>0</v>
      </c>
      <c r="R218" s="30">
        <f t="shared" si="224"/>
        <v>9.1441650143507203E-7</v>
      </c>
      <c r="S218" s="28"/>
      <c r="T218" s="52">
        <f t="shared" si="225"/>
        <v>1.0096213542874622E-2</v>
      </c>
      <c r="U218" s="52">
        <f t="shared" si="219"/>
        <v>3.2050298375299277E-3</v>
      </c>
      <c r="V218" s="19"/>
      <c r="W218" s="19"/>
      <c r="X218" s="53">
        <f t="shared" si="226"/>
        <v>1.7464650547950173E-2</v>
      </c>
      <c r="Y218" s="53">
        <f t="shared" si="227"/>
        <v>-8.7323252739750863E-4</v>
      </c>
      <c r="Z218" s="53">
        <f t="shared" si="227"/>
        <v>-2.2860412535876802E-5</v>
      </c>
      <c r="AA218" s="53">
        <f t="shared" si="228"/>
        <v>-0.93326324671733818</v>
      </c>
      <c r="AB218" s="53">
        <f t="shared" si="229"/>
        <v>-0.91669468910932139</v>
      </c>
      <c r="AC218" s="53">
        <f t="shared" si="230"/>
        <v>1.8544217981563159E-2</v>
      </c>
      <c r="AD218" s="53">
        <f t="shared" si="210"/>
        <v>2.1909513692768929E-3</v>
      </c>
      <c r="AE218" s="53">
        <f t="shared" si="231"/>
        <v>-0.89595951975848132</v>
      </c>
      <c r="AF218" s="19"/>
      <c r="AG218" s="46"/>
      <c r="AH218" s="19"/>
      <c r="AI218" s="55">
        <f t="shared" si="232"/>
        <v>52</v>
      </c>
      <c r="AJ218" s="27">
        <f t="shared" si="233"/>
        <v>19099.229421758468</v>
      </c>
      <c r="AK218" s="27">
        <f t="shared" si="233"/>
        <v>954.96147108792343</v>
      </c>
      <c r="AL218" s="28">
        <f t="shared" si="234"/>
        <v>25</v>
      </c>
      <c r="AM218" s="27">
        <f t="shared" si="235"/>
        <v>500000</v>
      </c>
      <c r="AN218" s="56">
        <f t="shared" si="199"/>
        <v>7.01</v>
      </c>
      <c r="AO218" s="52">
        <f t="shared" si="236"/>
        <v>3505</v>
      </c>
      <c r="AP218" s="28"/>
      <c r="AQ218" s="9">
        <f t="shared" si="252"/>
        <v>605.74422540570436</v>
      </c>
      <c r="AR218" s="9">
        <f t="shared" si="237"/>
        <v>0</v>
      </c>
      <c r="AS218" s="30">
        <f t="shared" si="238"/>
        <v>1.4368118375218558E-5</v>
      </c>
      <c r="AT218" s="30">
        <f t="shared" si="239"/>
        <v>8.7034047357342339E-6</v>
      </c>
      <c r="AU218" s="30">
        <f t="shared" si="240"/>
        <v>0</v>
      </c>
      <c r="AV218" s="30">
        <f t="shared" si="241"/>
        <v>5.6647136394843243E-6</v>
      </c>
      <c r="AW218" s="28"/>
      <c r="AX218" s="52">
        <f t="shared" si="242"/>
        <v>5.2163453761230973E-2</v>
      </c>
      <c r="AY218" s="52">
        <f t="shared" si="243"/>
        <v>1.9854821306392555E-2</v>
      </c>
      <c r="AZ218" s="19"/>
      <c r="BA218" s="19"/>
      <c r="BB218" s="53">
        <f t="shared" si="244"/>
        <v>1.7464650547950173E-2</v>
      </c>
      <c r="BC218" s="53">
        <f t="shared" si="245"/>
        <v>-8.7323252739750863E-4</v>
      </c>
      <c r="BD218" s="53">
        <f t="shared" si="245"/>
        <v>-2.2860412535876802E-5</v>
      </c>
      <c r="BE218" s="53">
        <f t="shared" si="246"/>
        <v>-4.3517023678671167</v>
      </c>
      <c r="BF218" s="53">
        <f t="shared" si="247"/>
        <v>-4.3351338102590997</v>
      </c>
      <c r="BG218" s="53">
        <f t="shared" si="248"/>
        <v>1.8544217981563159E-2</v>
      </c>
      <c r="BH218" s="53">
        <f t="shared" si="215"/>
        <v>5.644509147120837E-3</v>
      </c>
      <c r="BI218" s="53">
        <f t="shared" si="249"/>
        <v>-4.3109450831304157</v>
      </c>
    </row>
    <row r="219" spans="1:61" x14ac:dyDescent="0.2">
      <c r="A219" s="34"/>
      <c r="B219" s="89"/>
      <c r="C219" s="91"/>
      <c r="D219" s="19"/>
      <c r="E219" s="55">
        <f t="shared" si="220"/>
        <v>53</v>
      </c>
      <c r="F219" s="27">
        <f t="shared" si="216"/>
        <v>19099.229421758468</v>
      </c>
      <c r="G219" s="27">
        <f t="shared" si="217"/>
        <v>954.96147108792343</v>
      </c>
      <c r="H219" s="28">
        <f t="shared" si="218"/>
        <v>25</v>
      </c>
      <c r="I219" s="27">
        <f t="shared" si="191"/>
        <v>500000</v>
      </c>
      <c r="J219" s="56">
        <f t="shared" si="250"/>
        <v>6.72</v>
      </c>
      <c r="K219" s="52">
        <f t="shared" si="221"/>
        <v>3360</v>
      </c>
      <c r="L219" s="28"/>
      <c r="M219" s="96">
        <f t="shared" si="251"/>
        <v>699.55870349074962</v>
      </c>
      <c r="N219" s="9">
        <v>0</v>
      </c>
      <c r="O219" s="30">
        <f t="shared" si="208"/>
        <v>9.1441650143507203E-7</v>
      </c>
      <c r="P219" s="30">
        <f t="shared" si="222"/>
        <v>6.3968802219446622E-7</v>
      </c>
      <c r="Q219" s="30">
        <f t="shared" si="223"/>
        <v>0</v>
      </c>
      <c r="R219" s="30">
        <f t="shared" si="224"/>
        <v>2.7472847924060581E-7</v>
      </c>
      <c r="S219" s="28"/>
      <c r="T219" s="52">
        <f t="shared" si="225"/>
        <v>3.2050298375299277E-3</v>
      </c>
      <c r="U219" s="52">
        <f t="shared" si="219"/>
        <v>9.2308769024843551E-4</v>
      </c>
      <c r="V219" s="19"/>
      <c r="W219" s="19"/>
      <c r="X219" s="53">
        <f t="shared" si="226"/>
        <v>5.2471022537071386E-3</v>
      </c>
      <c r="Y219" s="53">
        <f t="shared" si="227"/>
        <v>-2.6235511268535695E-4</v>
      </c>
      <c r="Z219" s="53">
        <f t="shared" si="227"/>
        <v>-6.8682119810151448E-6</v>
      </c>
      <c r="AA219" s="53">
        <f t="shared" si="228"/>
        <v>-0.31984401109723309</v>
      </c>
      <c r="AB219" s="53">
        <f t="shared" si="229"/>
        <v>-0.31486613216819231</v>
      </c>
      <c r="AC219" s="53">
        <f t="shared" si="230"/>
        <v>6.6747657521966262E-3</v>
      </c>
      <c r="AD219" s="53">
        <f t="shared" si="210"/>
        <v>6.7234902589931843E-4</v>
      </c>
      <c r="AE219" s="53">
        <f t="shared" si="231"/>
        <v>-0.30751901739009641</v>
      </c>
      <c r="AF219" s="19"/>
      <c r="AG219" s="46"/>
      <c r="AH219" s="19"/>
      <c r="AI219" s="55">
        <f t="shared" si="232"/>
        <v>53</v>
      </c>
      <c r="AJ219" s="27">
        <f t="shared" si="233"/>
        <v>19099.229421758468</v>
      </c>
      <c r="AK219" s="27">
        <f t="shared" si="233"/>
        <v>954.96147108792343</v>
      </c>
      <c r="AL219" s="28">
        <f t="shared" si="234"/>
        <v>25</v>
      </c>
      <c r="AM219" s="27">
        <f t="shared" si="235"/>
        <v>500000</v>
      </c>
      <c r="AN219" s="56">
        <f t="shared" si="199"/>
        <v>6.72</v>
      </c>
      <c r="AO219" s="52">
        <f t="shared" si="236"/>
        <v>3360</v>
      </c>
      <c r="AP219" s="28"/>
      <c r="AQ219" s="9">
        <f t="shared" si="252"/>
        <v>631.35172990040155</v>
      </c>
      <c r="AR219" s="9">
        <f t="shared" si="237"/>
        <v>0</v>
      </c>
      <c r="AS219" s="30">
        <f t="shared" si="238"/>
        <v>5.6647136394843243E-6</v>
      </c>
      <c r="AT219" s="30">
        <f t="shared" si="239"/>
        <v>3.5764267556788278E-6</v>
      </c>
      <c r="AU219" s="30">
        <f t="shared" si="240"/>
        <v>0</v>
      </c>
      <c r="AV219" s="30">
        <f t="shared" si="241"/>
        <v>2.0882868838054965E-6</v>
      </c>
      <c r="AW219" s="28"/>
      <c r="AX219" s="52">
        <f t="shared" si="242"/>
        <v>1.9854821306392555E-2</v>
      </c>
      <c r="AY219" s="52">
        <f t="shared" si="243"/>
        <v>7.0166439295864681E-3</v>
      </c>
      <c r="AZ219" s="19"/>
      <c r="BA219" s="19"/>
      <c r="BB219" s="53">
        <f t="shared" si="244"/>
        <v>5.2471022537071386E-3</v>
      </c>
      <c r="BC219" s="53">
        <f t="shared" si="245"/>
        <v>-2.6235511268535695E-4</v>
      </c>
      <c r="BD219" s="53">
        <f t="shared" si="245"/>
        <v>-6.8682119810151448E-6</v>
      </c>
      <c r="BE219" s="53">
        <f t="shared" si="246"/>
        <v>-1.7882133778394138</v>
      </c>
      <c r="BF219" s="53">
        <f t="shared" si="247"/>
        <v>-1.7832354989103731</v>
      </c>
      <c r="BG219" s="53">
        <f t="shared" si="248"/>
        <v>6.6747657521966262E-3</v>
      </c>
      <c r="BH219" s="53">
        <f t="shared" si="215"/>
        <v>2.0392325325972278E-3</v>
      </c>
      <c r="BI219" s="53">
        <f t="shared" si="249"/>
        <v>-1.7745215006255792</v>
      </c>
    </row>
    <row r="220" spans="1:61" x14ac:dyDescent="0.2">
      <c r="A220" s="34"/>
      <c r="B220" s="89"/>
      <c r="C220" s="91"/>
      <c r="D220" s="19"/>
      <c r="E220" s="55">
        <f t="shared" si="220"/>
        <v>54</v>
      </c>
      <c r="F220" s="27">
        <f t="shared" si="216"/>
        <v>19099.229421758468</v>
      </c>
      <c r="G220" s="27">
        <f t="shared" si="217"/>
        <v>954.96147108792343</v>
      </c>
      <c r="H220" s="28">
        <f t="shared" si="218"/>
        <v>25</v>
      </c>
      <c r="I220" s="27">
        <f t="shared" si="191"/>
        <v>500000</v>
      </c>
      <c r="J220" s="56">
        <f t="shared" si="250"/>
        <v>6.39</v>
      </c>
      <c r="K220" s="52">
        <f t="shared" si="221"/>
        <v>3195</v>
      </c>
      <c r="L220" s="28"/>
      <c r="M220" s="96">
        <f t="shared" si="251"/>
        <v>728.23868626754756</v>
      </c>
      <c r="N220" s="9">
        <v>0</v>
      </c>
      <c r="O220" s="30">
        <f t="shared" si="208"/>
        <v>2.7472847924060581E-7</v>
      </c>
      <c r="P220" s="30">
        <f t="shared" si="222"/>
        <v>2.0006790680245997E-7</v>
      </c>
      <c r="Q220" s="30">
        <f t="shared" si="223"/>
        <v>0</v>
      </c>
      <c r="R220" s="30">
        <f t="shared" si="224"/>
        <v>7.4660572438145836E-8</v>
      </c>
      <c r="S220" s="28"/>
      <c r="T220" s="52">
        <f t="shared" si="225"/>
        <v>9.2308769024843551E-4</v>
      </c>
      <c r="U220" s="52">
        <f t="shared" si="219"/>
        <v>2.3854052893987595E-4</v>
      </c>
      <c r="V220" s="19"/>
      <c r="W220" s="19"/>
      <c r="X220" s="53">
        <f t="shared" si="226"/>
        <v>1.4259594017559643E-3</v>
      </c>
      <c r="Y220" s="53">
        <f t="shared" si="227"/>
        <v>-7.1297970087798223E-5</v>
      </c>
      <c r="Z220" s="53">
        <f t="shared" si="227"/>
        <v>-1.8665143109536459E-6</v>
      </c>
      <c r="AA220" s="53">
        <f t="shared" si="228"/>
        <v>-0.10003395340122999</v>
      </c>
      <c r="AB220" s="53">
        <f t="shared" si="229"/>
        <v>-9.868115848387278E-2</v>
      </c>
      <c r="AC220" s="53">
        <f t="shared" si="230"/>
        <v>2.1946819536481058E-3</v>
      </c>
      <c r="AD220" s="53">
        <f t="shared" si="210"/>
        <v>1.8699439647433197E-4</v>
      </c>
      <c r="AE220" s="53">
        <f t="shared" si="231"/>
        <v>-9.6299482133750336E-2</v>
      </c>
      <c r="AF220" s="19"/>
      <c r="AG220" s="46"/>
      <c r="AH220" s="19"/>
      <c r="AI220" s="55">
        <f t="shared" si="232"/>
        <v>54</v>
      </c>
      <c r="AJ220" s="27">
        <f t="shared" si="233"/>
        <v>19099.229421758468</v>
      </c>
      <c r="AK220" s="27">
        <f t="shared" si="233"/>
        <v>954.96147108792343</v>
      </c>
      <c r="AL220" s="28">
        <f t="shared" si="234"/>
        <v>25</v>
      </c>
      <c r="AM220" s="27">
        <f t="shared" si="235"/>
        <v>500000</v>
      </c>
      <c r="AN220" s="56">
        <f t="shared" si="199"/>
        <v>6.39</v>
      </c>
      <c r="AO220" s="52">
        <f t="shared" si="236"/>
        <v>3195</v>
      </c>
      <c r="AP220" s="28"/>
      <c r="AQ220" s="9">
        <f t="shared" si="252"/>
        <v>657.23541435646166</v>
      </c>
      <c r="AR220" s="9">
        <f t="shared" si="237"/>
        <v>0</v>
      </c>
      <c r="AS220" s="30">
        <f t="shared" si="238"/>
        <v>2.0882868838054965E-6</v>
      </c>
      <c r="AT220" s="30">
        <f t="shared" si="239"/>
        <v>1.3724960953730696E-6</v>
      </c>
      <c r="AU220" s="30">
        <f t="shared" si="240"/>
        <v>0</v>
      </c>
      <c r="AV220" s="30">
        <f t="shared" si="241"/>
        <v>7.1579078843242687E-7</v>
      </c>
      <c r="AW220" s="28"/>
      <c r="AX220" s="52">
        <f t="shared" si="242"/>
        <v>7.0166439295864681E-3</v>
      </c>
      <c r="AY220" s="52">
        <f t="shared" si="243"/>
        <v>2.2869515690416039E-3</v>
      </c>
      <c r="AZ220" s="19"/>
      <c r="BA220" s="19"/>
      <c r="BB220" s="53">
        <f t="shared" si="244"/>
        <v>1.4259594017559643E-3</v>
      </c>
      <c r="BC220" s="53">
        <f t="shared" si="245"/>
        <v>-7.1297970087798223E-5</v>
      </c>
      <c r="BD220" s="53">
        <f t="shared" si="245"/>
        <v>-1.8665143109536459E-6</v>
      </c>
      <c r="BE220" s="53">
        <f t="shared" si="246"/>
        <v>-0.6862480476865348</v>
      </c>
      <c r="BF220" s="53">
        <f t="shared" si="247"/>
        <v>-0.68489525276917762</v>
      </c>
      <c r="BG220" s="53">
        <f t="shared" si="248"/>
        <v>2.1946819536481058E-3</v>
      </c>
      <c r="BH220" s="53">
        <f t="shared" si="215"/>
        <v>6.8725180427814728E-4</v>
      </c>
      <c r="BI220" s="53">
        <f t="shared" si="249"/>
        <v>-0.68201331901125128</v>
      </c>
    </row>
    <row r="221" spans="1:61" x14ac:dyDescent="0.2">
      <c r="A221" s="34"/>
      <c r="B221" s="89"/>
      <c r="C221" s="91"/>
      <c r="D221" s="19"/>
      <c r="E221" s="55">
        <f t="shared" si="220"/>
        <v>55</v>
      </c>
      <c r="F221" s="27">
        <f t="shared" si="216"/>
        <v>19099.229421758468</v>
      </c>
      <c r="G221" s="27">
        <f t="shared" si="217"/>
        <v>954.96147108792343</v>
      </c>
      <c r="H221" s="28">
        <f t="shared" si="218"/>
        <v>25</v>
      </c>
      <c r="I221" s="27">
        <f t="shared" si="191"/>
        <v>500000</v>
      </c>
      <c r="J221" s="56">
        <f t="shared" si="250"/>
        <v>6.0179999999999998</v>
      </c>
      <c r="K221" s="52">
        <f t="shared" si="221"/>
        <v>3009</v>
      </c>
      <c r="L221" s="28"/>
      <c r="M221" s="96">
        <f t="shared" si="251"/>
        <v>757.22119537545109</v>
      </c>
      <c r="N221" s="9">
        <v>0</v>
      </c>
      <c r="O221" s="30">
        <f t="shared" si="208"/>
        <v>7.4660572438145836E-8</v>
      </c>
      <c r="P221" s="30">
        <f t="shared" si="222"/>
        <v>5.6534567909028249E-8</v>
      </c>
      <c r="Q221" s="30">
        <f t="shared" si="223"/>
        <v>0</v>
      </c>
      <c r="R221" s="30">
        <f t="shared" si="224"/>
        <v>1.8126004529117587E-8</v>
      </c>
      <c r="S221" s="28"/>
      <c r="T221" s="52">
        <f t="shared" si="225"/>
        <v>2.3854052893987595E-4</v>
      </c>
      <c r="U221" s="52">
        <f t="shared" si="219"/>
        <v>5.4541147628114823E-5</v>
      </c>
      <c r="V221" s="19"/>
      <c r="W221" s="19"/>
      <c r="X221" s="53">
        <f t="shared" si="226"/>
        <v>3.4619271900144984E-4</v>
      </c>
      <c r="Y221" s="53">
        <f t="shared" si="227"/>
        <v>-1.7309635950072493E-5</v>
      </c>
      <c r="Z221" s="53">
        <f t="shared" si="227"/>
        <v>-4.5315011322793968E-7</v>
      </c>
      <c r="AA221" s="53">
        <f t="shared" si="228"/>
        <v>-2.8267283954514125E-2</v>
      </c>
      <c r="AB221" s="53">
        <f t="shared" si="229"/>
        <v>-2.7938854021575976E-2</v>
      </c>
      <c r="AC221" s="53">
        <f t="shared" si="230"/>
        <v>6.5310382870735473E-4</v>
      </c>
      <c r="AD221" s="53">
        <f t="shared" si="210"/>
        <v>4.6583284721149771E-5</v>
      </c>
      <c r="AE221" s="53">
        <f t="shared" si="231"/>
        <v>-2.7239166908147473E-2</v>
      </c>
      <c r="AF221" s="19"/>
      <c r="AG221" s="46"/>
      <c r="AH221" s="19"/>
      <c r="AI221" s="55">
        <f t="shared" si="232"/>
        <v>55</v>
      </c>
      <c r="AJ221" s="27">
        <f t="shared" si="233"/>
        <v>19099.229421758468</v>
      </c>
      <c r="AK221" s="27">
        <f t="shared" si="233"/>
        <v>954.96147108792343</v>
      </c>
      <c r="AL221" s="28">
        <f t="shared" si="234"/>
        <v>25</v>
      </c>
      <c r="AM221" s="27">
        <f t="shared" si="235"/>
        <v>500000</v>
      </c>
      <c r="AN221" s="56">
        <f t="shared" si="199"/>
        <v>6.0179999999999998</v>
      </c>
      <c r="AO221" s="52">
        <f t="shared" si="236"/>
        <v>3009</v>
      </c>
      <c r="AP221" s="28"/>
      <c r="AQ221" s="9">
        <f t="shared" si="252"/>
        <v>683.39212882634456</v>
      </c>
      <c r="AR221" s="9">
        <f t="shared" si="237"/>
        <v>0</v>
      </c>
      <c r="AS221" s="30">
        <f t="shared" si="238"/>
        <v>7.1579078843242687E-7</v>
      </c>
      <c r="AT221" s="30">
        <f t="shared" si="239"/>
        <v>4.891657907011238E-7</v>
      </c>
      <c r="AU221" s="30">
        <f t="shared" si="240"/>
        <v>0</v>
      </c>
      <c r="AV221" s="30">
        <f t="shared" si="241"/>
        <v>2.2662499773130307E-7</v>
      </c>
      <c r="AW221" s="28"/>
      <c r="AX221" s="52">
        <f t="shared" si="242"/>
        <v>2.2869515690416039E-3</v>
      </c>
      <c r="AY221" s="52">
        <f t="shared" si="243"/>
        <v>6.8191461817349096E-4</v>
      </c>
      <c r="AZ221" s="19"/>
      <c r="BA221" s="19"/>
      <c r="BB221" s="53">
        <f t="shared" si="244"/>
        <v>3.4619271900144984E-4</v>
      </c>
      <c r="BC221" s="53">
        <f t="shared" si="245"/>
        <v>-1.7309635950072493E-5</v>
      </c>
      <c r="BD221" s="53">
        <f t="shared" si="245"/>
        <v>-4.5315011322793968E-7</v>
      </c>
      <c r="BE221" s="53">
        <f t="shared" si="246"/>
        <v>-0.24458289535056191</v>
      </c>
      <c r="BF221" s="53">
        <f t="shared" si="247"/>
        <v>-0.24425446541762375</v>
      </c>
      <c r="BG221" s="53">
        <f t="shared" si="248"/>
        <v>6.5310382870735473E-4</v>
      </c>
      <c r="BH221" s="53">
        <f t="shared" si="215"/>
        <v>2.1474991136564731E-4</v>
      </c>
      <c r="BI221" s="53">
        <f t="shared" si="249"/>
        <v>-0.24338661167755077</v>
      </c>
    </row>
    <row r="222" spans="1:61" x14ac:dyDescent="0.2">
      <c r="A222" s="34"/>
      <c r="B222" s="89"/>
      <c r="C222" s="91"/>
      <c r="D222" s="19"/>
      <c r="E222" s="55">
        <f t="shared" si="220"/>
        <v>56</v>
      </c>
      <c r="F222" s="27">
        <f t="shared" si="216"/>
        <v>19099.229421758468</v>
      </c>
      <c r="G222" s="27">
        <f t="shared" si="217"/>
        <v>954.96147108792343</v>
      </c>
      <c r="H222" s="28">
        <f t="shared" si="218"/>
        <v>25</v>
      </c>
      <c r="I222" s="27">
        <f t="shared" si="191"/>
        <v>500000</v>
      </c>
      <c r="J222" s="56">
        <f t="shared" si="250"/>
        <v>5.593</v>
      </c>
      <c r="K222" s="52">
        <f t="shared" si="221"/>
        <v>2796.5</v>
      </c>
      <c r="L222" s="28"/>
      <c r="M222" s="96">
        <f t="shared" si="251"/>
        <v>794.78197935153764</v>
      </c>
      <c r="N222" s="9">
        <v>0</v>
      </c>
      <c r="O222" s="30">
        <f t="shared" si="208"/>
        <v>1.8126004529117587E-8</v>
      </c>
      <c r="P222" s="30">
        <f t="shared" si="222"/>
        <v>1.4406221757387013E-8</v>
      </c>
      <c r="Q222" s="30">
        <f t="shared" si="223"/>
        <v>0</v>
      </c>
      <c r="R222" s="30">
        <f t="shared" si="224"/>
        <v>3.7197827717305746E-9</v>
      </c>
      <c r="S222" s="28"/>
      <c r="T222" s="52">
        <f t="shared" si="225"/>
        <v>5.4541147628114823E-5</v>
      </c>
      <c r="U222" s="52">
        <f t="shared" si="219"/>
        <v>1.0402372521144552E-5</v>
      </c>
      <c r="V222" s="19"/>
      <c r="W222" s="19"/>
      <c r="X222" s="53">
        <f t="shared" si="226"/>
        <v>7.104498455638685E-5</v>
      </c>
      <c r="Y222" s="53">
        <f t="shared" si="227"/>
        <v>-3.552249227819343E-6</v>
      </c>
      <c r="Z222" s="53">
        <f t="shared" si="227"/>
        <v>-9.2994569293264371E-8</v>
      </c>
      <c r="AA222" s="53">
        <f t="shared" si="228"/>
        <v>-7.2031108786935064E-3</v>
      </c>
      <c r="AB222" s="53">
        <f t="shared" si="229"/>
        <v>-7.1357111379342321E-3</v>
      </c>
      <c r="AC222" s="53">
        <f t="shared" si="230"/>
        <v>1.7396429080070351E-4</v>
      </c>
      <c r="AD222" s="53">
        <f t="shared" si="210"/>
        <v>1.0018509972556849E-5</v>
      </c>
      <c r="AE222" s="53">
        <f t="shared" si="231"/>
        <v>-6.9517283371609718E-3</v>
      </c>
      <c r="AF222" s="19"/>
      <c r="AG222" s="46"/>
      <c r="AH222" s="19"/>
      <c r="AI222" s="55">
        <f t="shared" si="232"/>
        <v>56</v>
      </c>
      <c r="AJ222" s="27">
        <f t="shared" si="233"/>
        <v>19099.229421758468</v>
      </c>
      <c r="AK222" s="27">
        <f t="shared" si="233"/>
        <v>954.96147108792343</v>
      </c>
      <c r="AL222" s="28">
        <f t="shared" si="234"/>
        <v>25</v>
      </c>
      <c r="AM222" s="27">
        <f t="shared" si="235"/>
        <v>500000</v>
      </c>
      <c r="AN222" s="56">
        <f t="shared" si="199"/>
        <v>5.593</v>
      </c>
      <c r="AO222" s="52">
        <f t="shared" si="236"/>
        <v>2796.5</v>
      </c>
      <c r="AP222" s="28"/>
      <c r="AQ222" s="9">
        <f t="shared" si="252"/>
        <v>717.29073636476267</v>
      </c>
      <c r="AR222" s="9">
        <f t="shared" si="237"/>
        <v>0</v>
      </c>
      <c r="AS222" s="30">
        <f t="shared" si="238"/>
        <v>2.2662499773130307E-7</v>
      </c>
      <c r="AT222" s="30">
        <f t="shared" si="239"/>
        <v>1.6255601150134904E-7</v>
      </c>
      <c r="AU222" s="30">
        <f t="shared" si="240"/>
        <v>0</v>
      </c>
      <c r="AV222" s="30">
        <f t="shared" si="241"/>
        <v>6.4068986229954032E-8</v>
      </c>
      <c r="AW222" s="28"/>
      <c r="AX222" s="52">
        <f t="shared" si="242"/>
        <v>6.8191461817349096E-4</v>
      </c>
      <c r="AY222" s="52">
        <f t="shared" si="243"/>
        <v>1.7916891999206645E-4</v>
      </c>
      <c r="AZ222" s="19"/>
      <c r="BA222" s="19"/>
      <c r="BB222" s="53">
        <f t="shared" si="244"/>
        <v>7.104498455638685E-5</v>
      </c>
      <c r="BC222" s="53">
        <f t="shared" si="245"/>
        <v>-3.552249227819343E-6</v>
      </c>
      <c r="BD222" s="53">
        <f t="shared" si="245"/>
        <v>-9.2994569293264371E-8</v>
      </c>
      <c r="BE222" s="53">
        <f t="shared" si="246"/>
        <v>-8.1278005750674523E-2</v>
      </c>
      <c r="BF222" s="53">
        <f t="shared" si="247"/>
        <v>-8.1210606009915254E-2</v>
      </c>
      <c r="BG222" s="53">
        <f t="shared" si="248"/>
        <v>1.7396429080070351E-4</v>
      </c>
      <c r="BH222" s="53">
        <f t="shared" si="215"/>
        <v>6.1523446297557057E-5</v>
      </c>
      <c r="BI222" s="53">
        <f t="shared" si="249"/>
        <v>-8.097511827281699E-2</v>
      </c>
    </row>
    <row r="223" spans="1:61" x14ac:dyDescent="0.2">
      <c r="A223" s="34"/>
      <c r="B223" s="89"/>
      <c r="C223" s="91"/>
      <c r="D223" s="19"/>
      <c r="E223" s="55">
        <f t="shared" si="220"/>
        <v>57</v>
      </c>
      <c r="F223" s="27">
        <f t="shared" si="216"/>
        <v>19099.229421758468</v>
      </c>
      <c r="G223" s="27">
        <f t="shared" si="217"/>
        <v>954.96147108792343</v>
      </c>
      <c r="H223" s="28">
        <f t="shared" si="218"/>
        <v>25</v>
      </c>
      <c r="I223" s="27">
        <f t="shared" si="191"/>
        <v>500000</v>
      </c>
      <c r="J223" s="56">
        <f t="shared" si="250"/>
        <v>5.1360000000000001</v>
      </c>
      <c r="K223" s="52">
        <f t="shared" si="221"/>
        <v>2568</v>
      </c>
      <c r="L223" s="28"/>
      <c r="M223" s="96">
        <f t="shared" si="251"/>
        <v>810.3800749027024</v>
      </c>
      <c r="N223" s="9">
        <v>0</v>
      </c>
      <c r="O223" s="30">
        <f t="shared" si="208"/>
        <v>3.7197827717305746E-9</v>
      </c>
      <c r="P223" s="30">
        <f t="shared" si="222"/>
        <v>3.0144378411768047E-9</v>
      </c>
      <c r="Q223" s="30">
        <f t="shared" si="223"/>
        <v>0</v>
      </c>
      <c r="R223" s="30">
        <f t="shared" si="224"/>
        <v>7.0534493055376992E-10</v>
      </c>
      <c r="S223" s="28"/>
      <c r="T223" s="52">
        <f t="shared" si="225"/>
        <v>1.0402372521144552E-5</v>
      </c>
      <c r="U223" s="52">
        <f t="shared" si="219"/>
        <v>1.8113257816620811E-6</v>
      </c>
      <c r="V223" s="19"/>
      <c r="W223" s="19"/>
      <c r="X223" s="53">
        <f t="shared" si="226"/>
        <v>1.3471544650120745E-5</v>
      </c>
      <c r="Y223" s="53">
        <f t="shared" si="227"/>
        <v>-6.7357723250603727E-7</v>
      </c>
      <c r="Z223" s="53">
        <f t="shared" si="227"/>
        <v>-1.7633623263844248E-8</v>
      </c>
      <c r="AA223" s="53">
        <f t="shared" si="228"/>
        <v>-1.5072189205884024E-3</v>
      </c>
      <c r="AB223" s="53">
        <f t="shared" si="229"/>
        <v>-1.4944385867940516E-3</v>
      </c>
      <c r="AC223" s="53">
        <f t="shared" si="230"/>
        <v>4.1136969507873215E-5</v>
      </c>
      <c r="AD223" s="53">
        <f t="shared" si="210"/>
        <v>1.9046582097668232E-6</v>
      </c>
      <c r="AE223" s="53">
        <f t="shared" si="231"/>
        <v>-1.4513969590764114E-3</v>
      </c>
      <c r="AF223" s="19"/>
      <c r="AG223" s="46"/>
      <c r="AH223" s="19"/>
      <c r="AI223" s="55">
        <f t="shared" si="232"/>
        <v>57</v>
      </c>
      <c r="AJ223" s="27">
        <f t="shared" si="233"/>
        <v>19099.229421758468</v>
      </c>
      <c r="AK223" s="27">
        <f t="shared" si="233"/>
        <v>954.96147108792343</v>
      </c>
      <c r="AL223" s="28">
        <f t="shared" si="234"/>
        <v>25</v>
      </c>
      <c r="AM223" s="27">
        <f t="shared" si="235"/>
        <v>500000</v>
      </c>
      <c r="AN223" s="56">
        <f t="shared" si="199"/>
        <v>5.1360000000000001</v>
      </c>
      <c r="AO223" s="52">
        <f t="shared" si="236"/>
        <v>2568</v>
      </c>
      <c r="AP223" s="28"/>
      <c r="AQ223" s="9">
        <f t="shared" si="252"/>
        <v>731.36801759968887</v>
      </c>
      <c r="AR223" s="9">
        <f t="shared" si="237"/>
        <v>0</v>
      </c>
      <c r="AS223" s="30">
        <f t="shared" si="238"/>
        <v>6.4068986229954032E-8</v>
      </c>
      <c r="AT223" s="30">
        <f t="shared" si="239"/>
        <v>4.6858007448623246E-8</v>
      </c>
      <c r="AU223" s="30">
        <f t="shared" si="240"/>
        <v>0</v>
      </c>
      <c r="AV223" s="30">
        <f t="shared" si="241"/>
        <v>1.7210978781330786E-8</v>
      </c>
      <c r="AW223" s="28"/>
      <c r="AX223" s="52">
        <f t="shared" si="242"/>
        <v>1.7916891999206645E-4</v>
      </c>
      <c r="AY223" s="52">
        <f t="shared" si="243"/>
        <v>4.419779351045746E-5</v>
      </c>
      <c r="AZ223" s="19"/>
      <c r="BA223" s="19"/>
      <c r="BB223" s="53">
        <f t="shared" si="244"/>
        <v>1.3471544650120745E-5</v>
      </c>
      <c r="BC223" s="53">
        <f t="shared" si="245"/>
        <v>-6.7357723250603727E-7</v>
      </c>
      <c r="BD223" s="53">
        <f t="shared" si="245"/>
        <v>-1.7633623263844248E-8</v>
      </c>
      <c r="BE223" s="53">
        <f t="shared" si="246"/>
        <v>-2.3429003724311621E-2</v>
      </c>
      <c r="BF223" s="53">
        <f t="shared" si="247"/>
        <v>-2.3416223390517271E-2</v>
      </c>
      <c r="BG223" s="53">
        <f t="shared" si="248"/>
        <v>4.1136969507873215E-5</v>
      </c>
      <c r="BH223" s="53">
        <f t="shared" si="215"/>
        <v>1.5759739256983766E-5</v>
      </c>
      <c r="BI223" s="53">
        <f t="shared" si="249"/>
        <v>-2.3359326681752415E-2</v>
      </c>
    </row>
    <row r="224" spans="1:61" x14ac:dyDescent="0.2">
      <c r="A224" s="34"/>
      <c r="B224" s="89"/>
      <c r="C224" s="91"/>
      <c r="D224" s="19"/>
      <c r="E224" s="55">
        <f t="shared" si="220"/>
        <v>58</v>
      </c>
      <c r="F224" s="27">
        <f t="shared" si="216"/>
        <v>19099.229421758468</v>
      </c>
      <c r="G224" s="27">
        <f t="shared" si="217"/>
        <v>954.96147108792343</v>
      </c>
      <c r="H224" s="28">
        <f t="shared" si="218"/>
        <v>25</v>
      </c>
      <c r="I224" s="27">
        <f t="shared" si="191"/>
        <v>500000</v>
      </c>
      <c r="J224" s="56">
        <f t="shared" si="250"/>
        <v>4.6440000000000001</v>
      </c>
      <c r="K224" s="52">
        <f t="shared" si="221"/>
        <v>2322</v>
      </c>
      <c r="L224" s="28"/>
      <c r="M224" s="96">
        <f t="shared" si="251"/>
        <v>826.14722293270654</v>
      </c>
      <c r="N224" s="9">
        <v>0</v>
      </c>
      <c r="O224" s="30">
        <f t="shared" si="208"/>
        <v>7.0534493055376992E-10</v>
      </c>
      <c r="P224" s="30">
        <f t="shared" si="222"/>
        <v>5.8271875558665982E-10</v>
      </c>
      <c r="Q224" s="30">
        <f t="shared" si="223"/>
        <v>0</v>
      </c>
      <c r="R224" s="30">
        <f t="shared" si="224"/>
        <v>1.226261749671101E-10</v>
      </c>
      <c r="S224" s="28"/>
      <c r="T224" s="52">
        <f t="shared" si="225"/>
        <v>1.8113257816620811E-6</v>
      </c>
      <c r="U224" s="52">
        <f t="shared" si="219"/>
        <v>2.8473797827362967E-7</v>
      </c>
      <c r="V224" s="19"/>
      <c r="W224" s="19"/>
      <c r="X224" s="53">
        <f t="shared" si="226"/>
        <v>2.342065448809531E-6</v>
      </c>
      <c r="Y224" s="53">
        <f t="shared" si="227"/>
        <v>-1.1710327244047656E-7</v>
      </c>
      <c r="Z224" s="53">
        <f t="shared" si="227"/>
        <v>-3.0656543741777525E-9</v>
      </c>
      <c r="AA224" s="53">
        <f t="shared" si="228"/>
        <v>-2.9135937779332992E-4</v>
      </c>
      <c r="AB224" s="53">
        <f t="shared" si="229"/>
        <v>-2.8913748127133503E-4</v>
      </c>
      <c r="AC224" s="53">
        <f t="shared" si="230"/>
        <v>7.9145912290582622E-6</v>
      </c>
      <c r="AD224" s="53">
        <f t="shared" si="210"/>
        <v>3.3136363590102233E-7</v>
      </c>
      <c r="AE224" s="53">
        <f t="shared" si="231"/>
        <v>-2.8089152640637576E-4</v>
      </c>
      <c r="AF224" s="19"/>
      <c r="AG224" s="46"/>
      <c r="AH224" s="19"/>
      <c r="AI224" s="55">
        <f t="shared" si="232"/>
        <v>58</v>
      </c>
      <c r="AJ224" s="27">
        <f t="shared" si="233"/>
        <v>19099.229421758468</v>
      </c>
      <c r="AK224" s="27">
        <f t="shared" si="233"/>
        <v>954.96147108792343</v>
      </c>
      <c r="AL224" s="28">
        <f t="shared" si="234"/>
        <v>25</v>
      </c>
      <c r="AM224" s="27">
        <f t="shared" si="235"/>
        <v>500000</v>
      </c>
      <c r="AN224" s="56">
        <f t="shared" si="199"/>
        <v>4.6440000000000001</v>
      </c>
      <c r="AO224" s="52">
        <f t="shared" si="236"/>
        <v>2322</v>
      </c>
      <c r="AP224" s="28"/>
      <c r="AQ224" s="9">
        <f t="shared" si="252"/>
        <v>745.59786869676759</v>
      </c>
      <c r="AR224" s="9">
        <f t="shared" si="237"/>
        <v>0</v>
      </c>
      <c r="AS224" s="30">
        <f t="shared" si="238"/>
        <v>1.7210978781330786E-8</v>
      </c>
      <c r="AT224" s="30">
        <f t="shared" si="239"/>
        <v>1.2832469097545525E-8</v>
      </c>
      <c r="AU224" s="30">
        <f t="shared" si="240"/>
        <v>0</v>
      </c>
      <c r="AV224" s="30">
        <f t="shared" si="241"/>
        <v>4.3785096837852614E-9</v>
      </c>
      <c r="AW224" s="28"/>
      <c r="AX224" s="52">
        <f t="shared" si="242"/>
        <v>4.419779351045746E-5</v>
      </c>
      <c r="AY224" s="52">
        <f t="shared" si="243"/>
        <v>1.0166899485749377E-5</v>
      </c>
      <c r="AZ224" s="19"/>
      <c r="BA224" s="19"/>
      <c r="BB224" s="53">
        <f t="shared" si="244"/>
        <v>2.342065448809531E-6</v>
      </c>
      <c r="BC224" s="53">
        <f t="shared" si="245"/>
        <v>-1.1710327244047656E-7</v>
      </c>
      <c r="BD224" s="53">
        <f t="shared" si="245"/>
        <v>-3.0656543741777525E-9</v>
      </c>
      <c r="BE224" s="53">
        <f t="shared" si="246"/>
        <v>-6.4162345487727623E-3</v>
      </c>
      <c r="BF224" s="53">
        <f t="shared" si="247"/>
        <v>-6.4140126522507675E-3</v>
      </c>
      <c r="BG224" s="53">
        <f t="shared" si="248"/>
        <v>7.9145912290582622E-6</v>
      </c>
      <c r="BH224" s="53">
        <f t="shared" si="215"/>
        <v>3.8111287581263872E-6</v>
      </c>
      <c r="BI224" s="53">
        <f t="shared" si="249"/>
        <v>-6.4022869322635833E-3</v>
      </c>
    </row>
    <row r="225" spans="1:61" x14ac:dyDescent="0.2">
      <c r="A225" s="34"/>
      <c r="B225" s="89"/>
      <c r="C225" s="91"/>
      <c r="D225" s="19"/>
      <c r="E225" s="55">
        <f t="shared" si="220"/>
        <v>59</v>
      </c>
      <c r="F225" s="27">
        <f t="shared" si="216"/>
        <v>19099.229421758468</v>
      </c>
      <c r="G225" s="27">
        <f t="shared" si="217"/>
        <v>954.96147108792343</v>
      </c>
      <c r="H225" s="28">
        <f t="shared" si="218"/>
        <v>25</v>
      </c>
      <c r="I225" s="27">
        <f t="shared" si="191"/>
        <v>500000</v>
      </c>
      <c r="J225" s="56">
        <f t="shared" si="250"/>
        <v>4.1159999999999997</v>
      </c>
      <c r="K225" s="52">
        <f t="shared" si="221"/>
        <v>2057.9999999999995</v>
      </c>
      <c r="L225" s="28"/>
      <c r="M225" s="96">
        <f t="shared" si="251"/>
        <v>842.18445684985284</v>
      </c>
      <c r="N225" s="9">
        <v>0</v>
      </c>
      <c r="O225" s="30">
        <f t="shared" si="208"/>
        <v>1.226261749671101E-10</v>
      </c>
      <c r="P225" s="30">
        <f t="shared" si="222"/>
        <v>1.0327385856025063E-10</v>
      </c>
      <c r="Q225" s="30">
        <f t="shared" si="223"/>
        <v>0</v>
      </c>
      <c r="R225" s="30">
        <f t="shared" si="224"/>
        <v>1.9352316406859469E-11</v>
      </c>
      <c r="S225" s="28"/>
      <c r="T225" s="52">
        <f t="shared" si="225"/>
        <v>2.8473797827362967E-7</v>
      </c>
      <c r="U225" s="52">
        <f t="shared" si="219"/>
        <v>3.9827067165316778E-8</v>
      </c>
      <c r="V225" s="19"/>
      <c r="W225" s="19"/>
      <c r="X225" s="53">
        <f t="shared" si="226"/>
        <v>3.6961433089706948E-7</v>
      </c>
      <c r="Y225" s="53">
        <f t="shared" si="227"/>
        <v>-1.8480716544853474E-8</v>
      </c>
      <c r="Z225" s="53">
        <f t="shared" si="227"/>
        <v>-4.8380791017148674E-10</v>
      </c>
      <c r="AA225" s="53">
        <f t="shared" si="228"/>
        <v>-5.1636929280125315E-5</v>
      </c>
      <c r="AB225" s="53">
        <f t="shared" si="229"/>
        <v>-5.1286279473683274E-5</v>
      </c>
      <c r="AC225" s="53">
        <f t="shared" si="230"/>
        <v>1.385446260663541E-6</v>
      </c>
      <c r="AD225" s="53">
        <f t="shared" si="210"/>
        <v>5.220259929161589E-8</v>
      </c>
      <c r="AE225" s="53">
        <f t="shared" si="231"/>
        <v>-4.9848630613728115E-5</v>
      </c>
      <c r="AF225" s="19"/>
      <c r="AG225" s="46"/>
      <c r="AH225" s="19"/>
      <c r="AI225" s="55">
        <f t="shared" si="232"/>
        <v>59</v>
      </c>
      <c r="AJ225" s="27">
        <f t="shared" si="233"/>
        <v>19099.229421758468</v>
      </c>
      <c r="AK225" s="27">
        <f t="shared" si="233"/>
        <v>954.96147108792343</v>
      </c>
      <c r="AL225" s="28">
        <f t="shared" si="234"/>
        <v>25</v>
      </c>
      <c r="AM225" s="27">
        <f t="shared" si="235"/>
        <v>500000</v>
      </c>
      <c r="AN225" s="56">
        <f t="shared" si="199"/>
        <v>4.1159999999999997</v>
      </c>
      <c r="AO225" s="52">
        <f t="shared" si="236"/>
        <v>2057.9999999999995</v>
      </c>
      <c r="AP225" s="28"/>
      <c r="AQ225" s="9">
        <f t="shared" si="252"/>
        <v>760.07147230699218</v>
      </c>
      <c r="AR225" s="9">
        <f t="shared" si="237"/>
        <v>0</v>
      </c>
      <c r="AS225" s="30">
        <f t="shared" si="238"/>
        <v>4.3785096837852614E-9</v>
      </c>
      <c r="AT225" s="30">
        <f t="shared" si="239"/>
        <v>3.3279803018650863E-9</v>
      </c>
      <c r="AU225" s="30">
        <f t="shared" si="240"/>
        <v>0</v>
      </c>
      <c r="AV225" s="30">
        <f t="shared" si="241"/>
        <v>1.0505293819201751E-9</v>
      </c>
      <c r="AW225" s="28"/>
      <c r="AX225" s="52">
        <f t="shared" si="242"/>
        <v>1.0166899485749377E-5</v>
      </c>
      <c r="AY225" s="52">
        <f t="shared" si="243"/>
        <v>2.16198946799172E-6</v>
      </c>
      <c r="AZ225" s="19"/>
      <c r="BA225" s="19"/>
      <c r="BB225" s="53">
        <f t="shared" si="244"/>
        <v>3.6961433089706948E-7</v>
      </c>
      <c r="BC225" s="53">
        <f t="shared" si="245"/>
        <v>-1.8480716544853474E-8</v>
      </c>
      <c r="BD225" s="53">
        <f t="shared" si="245"/>
        <v>-4.8380791017148674E-10</v>
      </c>
      <c r="BE225" s="53">
        <f t="shared" si="246"/>
        <v>-1.6639901509325431E-3</v>
      </c>
      <c r="BF225" s="53">
        <f t="shared" si="247"/>
        <v>-1.6636395011261011E-3</v>
      </c>
      <c r="BG225" s="53">
        <f t="shared" si="248"/>
        <v>1.385446260663541E-6</v>
      </c>
      <c r="BH225" s="53">
        <f t="shared" si="215"/>
        <v>8.6348985176891565E-7</v>
      </c>
      <c r="BI225" s="53">
        <f t="shared" si="249"/>
        <v>-1.6613905650136684E-3</v>
      </c>
    </row>
    <row r="226" spans="1:61" x14ac:dyDescent="0.2">
      <c r="A226" s="34"/>
      <c r="B226" s="89"/>
      <c r="C226" s="91"/>
      <c r="D226" s="19"/>
      <c r="E226" s="55">
        <f t="shared" si="220"/>
        <v>60</v>
      </c>
      <c r="F226" s="27">
        <f t="shared" si="216"/>
        <v>19099.229421758468</v>
      </c>
      <c r="G226" s="27">
        <f t="shared" si="217"/>
        <v>954.96147108792343</v>
      </c>
      <c r="H226" s="28">
        <f t="shared" si="218"/>
        <v>25</v>
      </c>
      <c r="I226" s="27">
        <f t="shared" si="191"/>
        <v>500000</v>
      </c>
      <c r="J226" s="56">
        <f t="shared" si="250"/>
        <v>3.55</v>
      </c>
      <c r="K226" s="52">
        <f t="shared" si="221"/>
        <v>1775</v>
      </c>
      <c r="L226" s="28"/>
      <c r="M226" s="96">
        <f t="shared" si="251"/>
        <v>858.66622592833551</v>
      </c>
      <c r="N226" s="9">
        <v>0</v>
      </c>
      <c r="O226" s="30">
        <f t="shared" si="208"/>
        <v>1.9352316406859469E-11</v>
      </c>
      <c r="P226" s="30">
        <f t="shared" si="222"/>
        <v>1.6617180492049028E-11</v>
      </c>
      <c r="Q226" s="30">
        <f t="shared" si="223"/>
        <v>0</v>
      </c>
      <c r="R226" s="30">
        <f t="shared" si="224"/>
        <v>2.7351359148104411E-12</v>
      </c>
      <c r="S226" s="28"/>
      <c r="T226" s="52">
        <f t="shared" si="225"/>
        <v>3.9827067165316778E-8</v>
      </c>
      <c r="U226" s="52">
        <f t="shared" si="219"/>
        <v>4.8548662487885326E-9</v>
      </c>
      <c r="V226" s="19"/>
      <c r="W226" s="19"/>
      <c r="X226" s="53">
        <f t="shared" si="226"/>
        <v>5.2238988336655837E-8</v>
      </c>
      <c r="Y226" s="53">
        <f t="shared" si="227"/>
        <v>-2.6119494168327922E-9</v>
      </c>
      <c r="Z226" s="53">
        <f t="shared" si="227"/>
        <v>-6.8378397870261031E-11</v>
      </c>
      <c r="AA226" s="53">
        <f t="shared" si="228"/>
        <v>-8.3085902460245139E-6</v>
      </c>
      <c r="AB226" s="53">
        <f t="shared" si="229"/>
        <v>-8.2590315855025613E-6</v>
      </c>
      <c r="AC226" s="53">
        <f t="shared" si="230"/>
        <v>2.18014306460137E-7</v>
      </c>
      <c r="AD226" s="53">
        <f t="shared" si="210"/>
        <v>7.3438362542167866E-9</v>
      </c>
      <c r="AE226" s="53">
        <f t="shared" si="231"/>
        <v>-8.0336734427882064E-6</v>
      </c>
      <c r="AF226" s="19"/>
      <c r="AG226" s="46"/>
      <c r="AH226" s="19"/>
      <c r="AI226" s="55">
        <f t="shared" si="232"/>
        <v>60</v>
      </c>
      <c r="AJ226" s="27">
        <f t="shared" si="233"/>
        <v>19099.229421758468</v>
      </c>
      <c r="AK226" s="27">
        <f t="shared" si="233"/>
        <v>954.96147108792343</v>
      </c>
      <c r="AL226" s="28">
        <f t="shared" si="234"/>
        <v>25</v>
      </c>
      <c r="AM226" s="27">
        <f t="shared" si="235"/>
        <v>500000</v>
      </c>
      <c r="AN226" s="56">
        <f t="shared" si="199"/>
        <v>3.55</v>
      </c>
      <c r="AO226" s="52">
        <f t="shared" si="236"/>
        <v>1775</v>
      </c>
      <c r="AP226" s="28"/>
      <c r="AQ226" s="9">
        <f t="shared" si="252"/>
        <v>774.94626890032282</v>
      </c>
      <c r="AR226" s="9">
        <f t="shared" si="237"/>
        <v>0</v>
      </c>
      <c r="AS226" s="30">
        <f t="shared" si="238"/>
        <v>1.0505293819201751E-9</v>
      </c>
      <c r="AT226" s="30">
        <f t="shared" si="239"/>
        <v>8.1410382488920194E-10</v>
      </c>
      <c r="AU226" s="30">
        <f t="shared" si="240"/>
        <v>0</v>
      </c>
      <c r="AV226" s="30">
        <f t="shared" si="241"/>
        <v>2.3642555703097318E-10</v>
      </c>
      <c r="AW226" s="28"/>
      <c r="AX226" s="52">
        <f t="shared" si="242"/>
        <v>2.16198946799172E-6</v>
      </c>
      <c r="AY226" s="52">
        <f t="shared" si="243"/>
        <v>4.1965536372997739E-7</v>
      </c>
      <c r="AZ226" s="19"/>
      <c r="BA226" s="19"/>
      <c r="BB226" s="53">
        <f t="shared" si="244"/>
        <v>5.2238988336655837E-8</v>
      </c>
      <c r="BC226" s="53">
        <f t="shared" si="245"/>
        <v>-2.6119494168327922E-9</v>
      </c>
      <c r="BD226" s="53">
        <f t="shared" si="245"/>
        <v>-6.8378397870261031E-11</v>
      </c>
      <c r="BE226" s="53">
        <f t="shared" si="246"/>
        <v>-4.0705191244460096E-4</v>
      </c>
      <c r="BF226" s="53">
        <f t="shared" si="247"/>
        <v>-4.0700235378407902E-4</v>
      </c>
      <c r="BG226" s="53">
        <f t="shared" si="248"/>
        <v>2.18014306460137E-7</v>
      </c>
      <c r="BH226" s="53">
        <f t="shared" si="215"/>
        <v>1.8156516447017932E-7</v>
      </c>
      <c r="BI226" s="53">
        <f t="shared" si="249"/>
        <v>-4.0660277431314875E-4</v>
      </c>
    </row>
    <row r="227" spans="1:61" x14ac:dyDescent="0.2">
      <c r="A227" s="34"/>
      <c r="B227" s="89"/>
      <c r="C227" s="91"/>
      <c r="D227" s="19"/>
      <c r="E227" s="55">
        <f t="shared" si="220"/>
        <v>61</v>
      </c>
      <c r="F227" s="27">
        <f t="shared" si="216"/>
        <v>19099.229421758468</v>
      </c>
      <c r="G227" s="27">
        <f t="shared" si="217"/>
        <v>954.96147108792343</v>
      </c>
      <c r="H227" s="28">
        <f t="shared" si="218"/>
        <v>25</v>
      </c>
      <c r="I227" s="27">
        <f t="shared" si="191"/>
        <v>500000</v>
      </c>
      <c r="J227" s="56">
        <f t="shared" si="250"/>
        <v>2.944</v>
      </c>
      <c r="K227" s="52">
        <f t="shared" si="221"/>
        <v>1472</v>
      </c>
      <c r="L227" s="28"/>
      <c r="M227" s="96">
        <f t="shared" si="251"/>
        <v>875.91384630607388</v>
      </c>
      <c r="N227" s="9">
        <v>0</v>
      </c>
      <c r="O227" s="30">
        <f t="shared" si="208"/>
        <v>2.7351359148104411E-12</v>
      </c>
      <c r="P227" s="30">
        <f t="shared" si="222"/>
        <v>2.3957434193114955E-12</v>
      </c>
      <c r="Q227" s="30">
        <f t="shared" si="223"/>
        <v>0</v>
      </c>
      <c r="R227" s="30">
        <f t="shared" si="224"/>
        <v>3.3939249549894563E-13</v>
      </c>
      <c r="S227" s="28"/>
      <c r="T227" s="52">
        <f t="shared" si="225"/>
        <v>4.8548662487885326E-9</v>
      </c>
      <c r="U227" s="52">
        <f t="shared" si="219"/>
        <v>4.9958575337444797E-10</v>
      </c>
      <c r="V227" s="19"/>
      <c r="W227" s="19"/>
      <c r="X227" s="53">
        <f t="shared" si="226"/>
        <v>6.4821351355574908E-9</v>
      </c>
      <c r="Y227" s="53">
        <f t="shared" si="227"/>
        <v>-3.2410675677787454E-10</v>
      </c>
      <c r="Z227" s="53">
        <f t="shared" si="227"/>
        <v>-8.4848123874736407E-12</v>
      </c>
      <c r="AA227" s="53">
        <f t="shared" si="228"/>
        <v>-1.1978717096557477E-6</v>
      </c>
      <c r="AB227" s="53">
        <f t="shared" si="229"/>
        <v>-1.1917221660893555E-6</v>
      </c>
      <c r="AC227" s="53">
        <f t="shared" si="230"/>
        <v>3.0324241555574583E-8</v>
      </c>
      <c r="AD227" s="53">
        <f t="shared" si="210"/>
        <v>9.0411606989653392E-10</v>
      </c>
      <c r="AE227" s="53">
        <f t="shared" si="231"/>
        <v>-1.1604938084638845E-6</v>
      </c>
      <c r="AF227" s="19"/>
      <c r="AG227" s="46"/>
      <c r="AH227" s="19"/>
      <c r="AI227" s="55">
        <f t="shared" si="232"/>
        <v>61</v>
      </c>
      <c r="AJ227" s="27">
        <f t="shared" si="233"/>
        <v>19099.229421758468</v>
      </c>
      <c r="AK227" s="27">
        <f t="shared" si="233"/>
        <v>954.96147108792343</v>
      </c>
      <c r="AL227" s="28">
        <f t="shared" si="234"/>
        <v>25</v>
      </c>
      <c r="AM227" s="27">
        <f t="shared" si="235"/>
        <v>500000</v>
      </c>
      <c r="AN227" s="56">
        <f t="shared" si="199"/>
        <v>2.944</v>
      </c>
      <c r="AO227" s="52">
        <f t="shared" si="236"/>
        <v>1472</v>
      </c>
      <c r="AP227" s="28"/>
      <c r="AQ227" s="9">
        <f t="shared" si="252"/>
        <v>790.51224629123169</v>
      </c>
      <c r="AR227" s="9">
        <f t="shared" si="237"/>
        <v>0</v>
      </c>
      <c r="AS227" s="30">
        <f t="shared" si="238"/>
        <v>2.3642555703097318E-10</v>
      </c>
      <c r="AT227" s="30">
        <f t="shared" si="239"/>
        <v>1.8689729816921031E-10</v>
      </c>
      <c r="AU227" s="30">
        <f t="shared" si="240"/>
        <v>0</v>
      </c>
      <c r="AV227" s="30">
        <f t="shared" si="241"/>
        <v>4.9528258861762861E-11</v>
      </c>
      <c r="AW227" s="28"/>
      <c r="AX227" s="52">
        <f t="shared" si="242"/>
        <v>4.1965536372997739E-7</v>
      </c>
      <c r="AY227" s="52">
        <f t="shared" si="243"/>
        <v>7.2905597044514928E-8</v>
      </c>
      <c r="AZ227" s="19"/>
      <c r="BA227" s="19"/>
      <c r="BB227" s="53">
        <f t="shared" si="244"/>
        <v>6.4821351355574908E-9</v>
      </c>
      <c r="BC227" s="53">
        <f t="shared" si="245"/>
        <v>-3.2410675677787454E-10</v>
      </c>
      <c r="BD227" s="53">
        <f t="shared" si="245"/>
        <v>-8.4848123874736407E-12</v>
      </c>
      <c r="BE227" s="53">
        <f t="shared" si="246"/>
        <v>-9.344864908460516E-5</v>
      </c>
      <c r="BF227" s="53">
        <f t="shared" si="247"/>
        <v>-9.3442499541038774E-5</v>
      </c>
      <c r="BG227" s="53">
        <f t="shared" si="248"/>
        <v>3.0324241555574583E-8</v>
      </c>
      <c r="BH227" s="53">
        <f t="shared" si="215"/>
        <v>3.4957633174748078E-8</v>
      </c>
      <c r="BI227" s="53">
        <f t="shared" si="249"/>
        <v>-9.337721766630845E-5</v>
      </c>
    </row>
    <row r="228" spans="1:61" x14ac:dyDescent="0.2">
      <c r="A228" s="34"/>
      <c r="B228" s="89"/>
      <c r="C228" s="91"/>
      <c r="D228" s="19"/>
      <c r="E228" s="55">
        <f t="shared" si="220"/>
        <v>62</v>
      </c>
      <c r="F228" s="27">
        <f t="shared" si="216"/>
        <v>19099.229421758468</v>
      </c>
      <c r="G228" s="27">
        <f t="shared" si="217"/>
        <v>954.96147108792343</v>
      </c>
      <c r="H228" s="28">
        <f t="shared" si="218"/>
        <v>25</v>
      </c>
      <c r="I228" s="27">
        <f t="shared" si="191"/>
        <v>500000</v>
      </c>
      <c r="J228" s="56">
        <f t="shared" si="250"/>
        <v>2.294</v>
      </c>
      <c r="K228" s="52">
        <f t="shared" si="221"/>
        <v>1147</v>
      </c>
      <c r="L228" s="28"/>
      <c r="M228" s="96">
        <f t="shared" si="251"/>
        <v>894.53885848838627</v>
      </c>
      <c r="N228" s="9">
        <v>0</v>
      </c>
      <c r="O228" s="30">
        <f t="shared" si="208"/>
        <v>3.3939249549894563E-13</v>
      </c>
      <c r="P228" s="30">
        <f t="shared" si="222"/>
        <v>3.035997755031516E-13</v>
      </c>
      <c r="Q228" s="30">
        <f t="shared" si="223"/>
        <v>0</v>
      </c>
      <c r="R228" s="30">
        <f t="shared" si="224"/>
        <v>3.5792719995794028E-14</v>
      </c>
      <c r="S228" s="28"/>
      <c r="T228" s="52">
        <f t="shared" si="225"/>
        <v>4.9958575337444797E-10</v>
      </c>
      <c r="U228" s="52">
        <f t="shared" si="219"/>
        <v>4.1054249835175753E-11</v>
      </c>
      <c r="V228" s="19"/>
      <c r="W228" s="19"/>
      <c r="X228" s="53">
        <f t="shared" si="226"/>
        <v>6.8361337082843193E-10</v>
      </c>
      <c r="Y228" s="53">
        <f t="shared" si="227"/>
        <v>-3.4180668541421599E-11</v>
      </c>
      <c r="Z228" s="53">
        <f t="shared" si="227"/>
        <v>-8.948179998948507E-13</v>
      </c>
      <c r="AA228" s="53">
        <f t="shared" si="228"/>
        <v>-1.5179988775157581E-7</v>
      </c>
      <c r="AB228" s="53">
        <f t="shared" si="229"/>
        <v>-1.511513498672887E-7</v>
      </c>
      <c r="AC228" s="53">
        <f t="shared" si="230"/>
        <v>3.6368368742636784E-9</v>
      </c>
      <c r="AD228" s="53">
        <f t="shared" si="210"/>
        <v>9.4329972773072747E-11</v>
      </c>
      <c r="AE228" s="53">
        <f t="shared" si="231"/>
        <v>-1.4742018302025193E-7</v>
      </c>
      <c r="AF228" s="19"/>
      <c r="AG228" s="46"/>
      <c r="AH228" s="19"/>
      <c r="AI228" s="55">
        <f t="shared" si="232"/>
        <v>62</v>
      </c>
      <c r="AJ228" s="27">
        <f t="shared" si="233"/>
        <v>19099.229421758468</v>
      </c>
      <c r="AK228" s="27">
        <f t="shared" si="233"/>
        <v>954.96147108792343</v>
      </c>
      <c r="AL228" s="28">
        <f t="shared" si="234"/>
        <v>25</v>
      </c>
      <c r="AM228" s="27">
        <f t="shared" si="235"/>
        <v>500000</v>
      </c>
      <c r="AN228" s="56">
        <f t="shared" si="199"/>
        <v>2.294</v>
      </c>
      <c r="AO228" s="52">
        <f t="shared" si="236"/>
        <v>1147</v>
      </c>
      <c r="AP228" s="28"/>
      <c r="AQ228" s="9">
        <f t="shared" si="252"/>
        <v>807.32131978576854</v>
      </c>
      <c r="AR228" s="9">
        <f t="shared" si="237"/>
        <v>0</v>
      </c>
      <c r="AS228" s="30">
        <f t="shared" si="238"/>
        <v>4.9528258861762861E-11</v>
      </c>
      <c r="AT228" s="30">
        <f t="shared" si="239"/>
        <v>3.9985219310969583E-11</v>
      </c>
      <c r="AU228" s="30">
        <f t="shared" si="240"/>
        <v>0</v>
      </c>
      <c r="AV228" s="30">
        <f t="shared" si="241"/>
        <v>9.5430395507932778E-12</v>
      </c>
      <c r="AW228" s="28"/>
      <c r="AX228" s="52">
        <f t="shared" si="242"/>
        <v>7.2905597044514928E-8</v>
      </c>
      <c r="AY228" s="52">
        <f t="shared" si="243"/>
        <v>1.094586636475989E-8</v>
      </c>
      <c r="AZ228" s="19"/>
      <c r="BA228" s="19"/>
      <c r="BB228" s="53">
        <f t="shared" si="244"/>
        <v>6.8361337082843193E-10</v>
      </c>
      <c r="BC228" s="53">
        <f t="shared" si="245"/>
        <v>-3.4180668541421599E-11</v>
      </c>
      <c r="BD228" s="53">
        <f t="shared" si="245"/>
        <v>-8.948179998948507E-13</v>
      </c>
      <c r="BE228" s="53">
        <f t="shared" si="246"/>
        <v>-1.9992609655484791E-5</v>
      </c>
      <c r="BF228" s="53">
        <f t="shared" si="247"/>
        <v>-1.9991961117600504E-5</v>
      </c>
      <c r="BG228" s="53">
        <f t="shared" si="248"/>
        <v>3.6368368742636784E-9</v>
      </c>
      <c r="BH228" s="53">
        <f t="shared" si="215"/>
        <v>6.0385835572537544E-9</v>
      </c>
      <c r="BI228" s="53">
        <f t="shared" si="249"/>
        <v>-1.9982285697168986E-5</v>
      </c>
    </row>
    <row r="229" spans="1:61" x14ac:dyDescent="0.2">
      <c r="A229" s="34"/>
      <c r="B229" s="89"/>
      <c r="C229" s="91"/>
      <c r="D229" s="19"/>
      <c r="E229" s="55">
        <f t="shared" si="220"/>
        <v>63</v>
      </c>
      <c r="F229" s="27">
        <f t="shared" si="216"/>
        <v>19099.229421758468</v>
      </c>
      <c r="G229" s="27">
        <f t="shared" si="217"/>
        <v>954.96147108792343</v>
      </c>
      <c r="H229" s="28">
        <f t="shared" si="218"/>
        <v>25</v>
      </c>
      <c r="I229" s="27">
        <f t="shared" si="191"/>
        <v>500000</v>
      </c>
      <c r="J229" s="56">
        <f t="shared" si="250"/>
        <v>1.5960000000000001</v>
      </c>
      <c r="K229" s="52">
        <f t="shared" si="221"/>
        <v>798</v>
      </c>
      <c r="L229" s="28"/>
      <c r="M229" s="96">
        <f t="shared" si="251"/>
        <v>915.9186542798476</v>
      </c>
      <c r="N229" s="9">
        <v>0</v>
      </c>
      <c r="O229" s="30">
        <f t="shared" si="208"/>
        <v>3.5792719995794028E-14</v>
      </c>
      <c r="P229" s="30">
        <f t="shared" si="222"/>
        <v>3.2783219931563055E-14</v>
      </c>
      <c r="Q229" s="30">
        <f t="shared" si="223"/>
        <v>0</v>
      </c>
      <c r="R229" s="30">
        <f t="shared" si="224"/>
        <v>3.0095000642309731E-15</v>
      </c>
      <c r="S229" s="28"/>
      <c r="T229" s="52">
        <f t="shared" si="225"/>
        <v>4.1054249835175753E-11</v>
      </c>
      <c r="U229" s="52">
        <f t="shared" si="219"/>
        <v>2.4015810512563167E-12</v>
      </c>
      <c r="V229" s="19"/>
      <c r="W229" s="19"/>
      <c r="X229" s="53">
        <f t="shared" si="226"/>
        <v>5.74791321715442E-11</v>
      </c>
      <c r="Y229" s="53">
        <f t="shared" si="227"/>
        <v>-2.8739566085772103E-12</v>
      </c>
      <c r="Z229" s="53">
        <f t="shared" si="227"/>
        <v>-7.5237501605774321E-14</v>
      </c>
      <c r="AA229" s="53">
        <f t="shared" si="228"/>
        <v>-1.6391609965781527E-8</v>
      </c>
      <c r="AB229" s="53">
        <f t="shared" si="229"/>
        <v>-1.6337080027720164E-8</v>
      </c>
      <c r="AC229" s="53">
        <f t="shared" si="230"/>
        <v>3.60720601780647E-10</v>
      </c>
      <c r="AD229" s="53">
        <f t="shared" si="210"/>
        <v>7.8532689782602144E-12</v>
      </c>
      <c r="AE229" s="53">
        <f t="shared" si="231"/>
        <v>-1.5968506156961257E-8</v>
      </c>
      <c r="AF229" s="19"/>
      <c r="AG229" s="46"/>
      <c r="AH229" s="19"/>
      <c r="AI229" s="55">
        <f t="shared" si="232"/>
        <v>63</v>
      </c>
      <c r="AJ229" s="27">
        <f t="shared" si="233"/>
        <v>19099.229421758468</v>
      </c>
      <c r="AK229" s="27">
        <f t="shared" si="233"/>
        <v>954.96147108792343</v>
      </c>
      <c r="AL229" s="28">
        <f t="shared" si="234"/>
        <v>25</v>
      </c>
      <c r="AM229" s="27">
        <f t="shared" si="235"/>
        <v>500000</v>
      </c>
      <c r="AN229" s="56">
        <f t="shared" si="199"/>
        <v>1.5960000000000001</v>
      </c>
      <c r="AO229" s="52">
        <f t="shared" si="236"/>
        <v>798</v>
      </c>
      <c r="AP229" s="28"/>
      <c r="AQ229" s="9">
        <f t="shared" si="252"/>
        <v>826.61658548756247</v>
      </c>
      <c r="AR229" s="9">
        <f t="shared" si="237"/>
        <v>0</v>
      </c>
      <c r="AS229" s="30">
        <f t="shared" si="238"/>
        <v>9.5430395507932778E-12</v>
      </c>
      <c r="AT229" s="30">
        <f t="shared" si="239"/>
        <v>7.8884347686495019E-12</v>
      </c>
      <c r="AU229" s="30">
        <f t="shared" si="240"/>
        <v>0</v>
      </c>
      <c r="AV229" s="30">
        <f t="shared" si="241"/>
        <v>1.6546047821437759E-12</v>
      </c>
      <c r="AW229" s="28"/>
      <c r="AX229" s="52">
        <f t="shared" si="242"/>
        <v>1.094586636475989E-8</v>
      </c>
      <c r="AY229" s="52">
        <f t="shared" si="243"/>
        <v>1.3203746161507332E-9</v>
      </c>
      <c r="AZ229" s="19"/>
      <c r="BA229" s="19"/>
      <c r="BB229" s="53">
        <f t="shared" si="244"/>
        <v>5.74791321715442E-11</v>
      </c>
      <c r="BC229" s="53">
        <f t="shared" si="245"/>
        <v>-2.8739566085772103E-12</v>
      </c>
      <c r="BD229" s="53">
        <f t="shared" si="245"/>
        <v>-7.5237501605774321E-14</v>
      </c>
      <c r="BE229" s="53">
        <f t="shared" si="246"/>
        <v>-3.9442173843247506E-6</v>
      </c>
      <c r="BF229" s="53">
        <f t="shared" si="247"/>
        <v>-3.9441628543866896E-6</v>
      </c>
      <c r="BG229" s="53">
        <f t="shared" si="248"/>
        <v>3.60720601780647E-10</v>
      </c>
      <c r="BH229" s="53">
        <f t="shared" si="215"/>
        <v>9.0309618246493376E-10</v>
      </c>
      <c r="BI229" s="53">
        <f t="shared" si="249"/>
        <v>-3.9428990376024443E-6</v>
      </c>
    </row>
    <row r="230" spans="1:61" x14ac:dyDescent="0.2">
      <c r="A230" s="34"/>
      <c r="B230" s="89"/>
      <c r="C230" s="91"/>
      <c r="D230" s="19"/>
      <c r="E230" s="55">
        <f t="shared" si="220"/>
        <v>64</v>
      </c>
      <c r="F230" s="27">
        <f t="shared" si="216"/>
        <v>19099.229421758468</v>
      </c>
      <c r="G230" s="27">
        <f t="shared" si="217"/>
        <v>954.96147108792343</v>
      </c>
      <c r="H230" s="28">
        <f t="shared" si="218"/>
        <v>25</v>
      </c>
      <c r="I230" s="27">
        <f t="shared" si="191"/>
        <v>500000</v>
      </c>
      <c r="J230" s="56">
        <f t="shared" ref="J230:J231" si="253">J155</f>
        <v>0.84099999999999997</v>
      </c>
      <c r="K230" s="52">
        <f t="shared" si="221"/>
        <v>420.5</v>
      </c>
      <c r="L230" s="28"/>
      <c r="M230" s="96">
        <f t="shared" si="251"/>
        <v>944.1854090941805</v>
      </c>
      <c r="N230" s="9">
        <v>0</v>
      </c>
      <c r="O230" s="30">
        <f t="shared" si="208"/>
        <v>3.0095000642309731E-15</v>
      </c>
      <c r="P230" s="30">
        <f t="shared" si="222"/>
        <v>2.8415260493148835E-15</v>
      </c>
      <c r="Q230" s="30">
        <f t="shared" si="223"/>
        <v>0</v>
      </c>
      <c r="R230" s="30">
        <f t="shared" si="224"/>
        <v>1.6797401491608957E-16</v>
      </c>
      <c r="S230" s="28"/>
      <c r="T230" s="52">
        <f t="shared" si="225"/>
        <v>2.4015810512563167E-12</v>
      </c>
      <c r="U230" s="52">
        <f t="shared" si="219"/>
        <v>7.0633073272215659E-14</v>
      </c>
      <c r="V230" s="19"/>
      <c r="W230" s="19"/>
      <c r="X230" s="53">
        <f t="shared" si="226"/>
        <v>3.2081742477762736E-12</v>
      </c>
      <c r="Y230" s="53">
        <f t="shared" si="227"/>
        <v>-1.6040871238881369E-13</v>
      </c>
      <c r="Z230" s="53">
        <f t="shared" si="227"/>
        <v>-4.1993503729022388E-15</v>
      </c>
      <c r="AA230" s="53">
        <f t="shared" si="228"/>
        <v>-1.4207630246574419E-9</v>
      </c>
      <c r="AB230" s="53">
        <f t="shared" si="229"/>
        <v>-1.4177194584724274E-9</v>
      </c>
      <c r="AC230" s="53">
        <f t="shared" si="230"/>
        <v>2.7297095779634515E-11</v>
      </c>
      <c r="AD230" s="53">
        <f t="shared" si="210"/>
        <v>4.4737028601792787E-13</v>
      </c>
      <c r="AE230" s="53">
        <f t="shared" si="231"/>
        <v>-1.3899749924067749E-9</v>
      </c>
      <c r="AF230" s="19"/>
      <c r="AG230" s="46"/>
      <c r="AH230" s="19"/>
      <c r="AI230" s="55">
        <f t="shared" si="232"/>
        <v>64</v>
      </c>
      <c r="AJ230" s="27">
        <f t="shared" si="233"/>
        <v>19099.229421758468</v>
      </c>
      <c r="AK230" s="27">
        <f t="shared" si="233"/>
        <v>954.96147108792343</v>
      </c>
      <c r="AL230" s="28">
        <f t="shared" si="234"/>
        <v>25</v>
      </c>
      <c r="AM230" s="27">
        <f t="shared" si="235"/>
        <v>500000</v>
      </c>
      <c r="AN230" s="56">
        <f t="shared" si="199"/>
        <v>0.84099999999999997</v>
      </c>
      <c r="AO230" s="52">
        <f t="shared" si="236"/>
        <v>420.5</v>
      </c>
      <c r="AP230" s="28"/>
      <c r="AQ230" s="9">
        <f t="shared" si="252"/>
        <v>852.12733170749789</v>
      </c>
      <c r="AR230" s="9">
        <f t="shared" si="237"/>
        <v>0</v>
      </c>
      <c r="AS230" s="30">
        <f t="shared" si="238"/>
        <v>1.6546047821437759E-12</v>
      </c>
      <c r="AT230" s="30">
        <f t="shared" si="239"/>
        <v>1.4099339580386417E-12</v>
      </c>
      <c r="AU230" s="30">
        <f t="shared" si="240"/>
        <v>0</v>
      </c>
      <c r="AV230" s="30">
        <f t="shared" si="241"/>
        <v>2.4467082410513424E-13</v>
      </c>
      <c r="AW230" s="28"/>
      <c r="AX230" s="52">
        <f t="shared" si="242"/>
        <v>1.3203746161507332E-9</v>
      </c>
      <c r="AY230" s="52">
        <f t="shared" si="243"/>
        <v>1.0288408153620894E-10</v>
      </c>
      <c r="AZ230" s="19"/>
      <c r="BA230" s="19"/>
      <c r="BB230" s="53">
        <f t="shared" si="244"/>
        <v>3.2081742477762736E-12</v>
      </c>
      <c r="BC230" s="53">
        <f t="shared" si="245"/>
        <v>-1.6040871238881369E-13</v>
      </c>
      <c r="BD230" s="53">
        <f t="shared" si="245"/>
        <v>-4.1993503729022388E-15</v>
      </c>
      <c r="BE230" s="53">
        <f t="shared" si="246"/>
        <v>-7.0496697901932081E-7</v>
      </c>
      <c r="BF230" s="53">
        <f t="shared" si="247"/>
        <v>-7.049639354531358E-7</v>
      </c>
      <c r="BG230" s="53">
        <f t="shared" si="248"/>
        <v>2.7297095779634515E-11</v>
      </c>
      <c r="BH230" s="53">
        <f t="shared" si="215"/>
        <v>1.0864786080382044E-10</v>
      </c>
      <c r="BI230" s="53">
        <f t="shared" si="249"/>
        <v>-7.0482799049655232E-7</v>
      </c>
    </row>
    <row r="231" spans="1:61" x14ac:dyDescent="0.2">
      <c r="A231" s="34"/>
      <c r="B231" s="89"/>
      <c r="C231" s="91"/>
      <c r="D231" s="19"/>
      <c r="E231" s="55">
        <f t="shared" si="220"/>
        <v>65</v>
      </c>
      <c r="F231" s="27">
        <f t="shared" si="216"/>
        <v>19099.229421758468</v>
      </c>
      <c r="G231" s="27">
        <f t="shared" si="217"/>
        <v>954.96147108792343</v>
      </c>
      <c r="H231" s="28">
        <f t="shared" si="218"/>
        <v>25</v>
      </c>
      <c r="I231" s="27">
        <f t="shared" ref="I231" si="254">$B$167</f>
        <v>500000</v>
      </c>
      <c r="J231" s="56">
        <f t="shared" si="253"/>
        <v>0</v>
      </c>
      <c r="K231" s="52">
        <f t="shared" si="221"/>
        <v>0</v>
      </c>
      <c r="L231" s="28"/>
      <c r="M231" s="96">
        <f t="shared" ref="M231" si="255">M156</f>
        <v>1000</v>
      </c>
      <c r="N231" s="9">
        <v>0</v>
      </c>
      <c r="O231" s="30">
        <f t="shared" si="208"/>
        <v>1.6797401491608957E-16</v>
      </c>
      <c r="P231" s="30">
        <f t="shared" si="222"/>
        <v>1.6797401491608957E-16</v>
      </c>
      <c r="Q231" s="30">
        <f t="shared" si="223"/>
        <v>0</v>
      </c>
      <c r="R231" s="30">
        <f t="shared" si="224"/>
        <v>0</v>
      </c>
      <c r="S231" s="28"/>
      <c r="T231" s="52">
        <f t="shared" si="225"/>
        <v>7.0633073272215659E-14</v>
      </c>
      <c r="U231" s="52">
        <f t="shared" si="219"/>
        <v>0</v>
      </c>
      <c r="V231" s="19"/>
      <c r="W231" s="19"/>
      <c r="X231" s="53">
        <f t="shared" si="226"/>
        <v>0</v>
      </c>
      <c r="Y231" s="53">
        <f t="shared" si="227"/>
        <v>0</v>
      </c>
      <c r="Z231" s="53">
        <f t="shared" si="227"/>
        <v>0</v>
      </c>
      <c r="AA231" s="53">
        <f t="shared" si="228"/>
        <v>-8.3987007458044786E-11</v>
      </c>
      <c r="AB231" s="53">
        <f t="shared" si="229"/>
        <v>-8.3987007458044786E-11</v>
      </c>
      <c r="AC231" s="53">
        <f t="shared" si="230"/>
        <v>1.2654947770091242E-12</v>
      </c>
      <c r="AD231" s="53">
        <f t="shared" si="210"/>
        <v>5.7987022278166591E-15</v>
      </c>
      <c r="AE231" s="53">
        <f t="shared" si="231"/>
        <v>-8.2715713978807847E-11</v>
      </c>
      <c r="AF231" s="19"/>
      <c r="AG231" s="46"/>
      <c r="AH231" s="19"/>
      <c r="AI231" s="55">
        <f t="shared" si="232"/>
        <v>65</v>
      </c>
      <c r="AJ231" s="27">
        <f t="shared" si="233"/>
        <v>19099.229421758468</v>
      </c>
      <c r="AK231" s="27">
        <f t="shared" si="233"/>
        <v>954.96147108792343</v>
      </c>
      <c r="AL231" s="28">
        <f t="shared" si="234"/>
        <v>25</v>
      </c>
      <c r="AM231" s="27">
        <f t="shared" si="235"/>
        <v>500000</v>
      </c>
      <c r="AN231" s="56">
        <f t="shared" si="235"/>
        <v>0</v>
      </c>
      <c r="AO231" s="52">
        <f t="shared" si="236"/>
        <v>0</v>
      </c>
      <c r="AP231" s="28"/>
      <c r="AQ231" s="9">
        <f t="shared" ref="AQ231" si="256">AQ81</f>
        <v>902.5</v>
      </c>
      <c r="AR231" s="9">
        <f t="shared" si="237"/>
        <v>0</v>
      </c>
      <c r="AS231" s="30">
        <f t="shared" si="238"/>
        <v>2.4467082410513424E-13</v>
      </c>
      <c r="AT231" s="30">
        <f t="shared" si="239"/>
        <v>2.2081541875488366E-13</v>
      </c>
      <c r="AU231" s="30">
        <f t="shared" si="240"/>
        <v>0</v>
      </c>
      <c r="AV231" s="30">
        <f t="shared" si="241"/>
        <v>2.3855405350250581E-14</v>
      </c>
      <c r="AW231" s="28"/>
      <c r="AX231" s="52">
        <f t="shared" si="242"/>
        <v>1.0288408153620894E-10</v>
      </c>
      <c r="AY231" s="52">
        <f t="shared" si="243"/>
        <v>0</v>
      </c>
      <c r="AZ231" s="19"/>
      <c r="BA231" s="19"/>
      <c r="BB231" s="53">
        <f t="shared" si="244"/>
        <v>0</v>
      </c>
      <c r="BC231" s="53">
        <f t="shared" si="245"/>
        <v>0</v>
      </c>
      <c r="BD231" s="53">
        <f t="shared" si="245"/>
        <v>0</v>
      </c>
      <c r="BE231" s="53">
        <f t="shared" si="246"/>
        <v>-1.1040770937744183E-7</v>
      </c>
      <c r="BF231" s="53">
        <f t="shared" si="247"/>
        <v>-1.1040770937744183E-7</v>
      </c>
      <c r="BG231" s="53">
        <f t="shared" si="248"/>
        <v>1.2654947770091242E-12</v>
      </c>
      <c r="BH231" s="53">
        <f t="shared" si="215"/>
        <v>8.4463853145911861E-12</v>
      </c>
      <c r="BI231" s="53">
        <f t="shared" si="249"/>
        <v>-1.1039799749735024E-7</v>
      </c>
    </row>
    <row r="232" spans="1:61" x14ac:dyDescent="0.2">
      <c r="A232" s="34"/>
      <c r="B232" s="89"/>
      <c r="C232" s="91"/>
      <c r="D232" s="19"/>
      <c r="E232" s="55"/>
      <c r="F232" s="27"/>
      <c r="G232" s="27"/>
      <c r="H232" s="28"/>
      <c r="I232" s="27"/>
      <c r="J232" s="51"/>
      <c r="K232" s="52"/>
      <c r="L232" s="28"/>
      <c r="M232" s="9"/>
      <c r="N232" s="9"/>
      <c r="O232" s="30"/>
      <c r="P232" s="30"/>
      <c r="Q232" s="30"/>
      <c r="R232" s="30"/>
      <c r="S232" s="28"/>
      <c r="T232" s="52"/>
      <c r="U232" s="52"/>
      <c r="V232" s="19"/>
      <c r="W232" s="19"/>
      <c r="X232" s="53"/>
      <c r="Y232" s="53"/>
      <c r="Z232" s="53"/>
      <c r="AA232" s="53"/>
      <c r="AB232" s="53"/>
      <c r="AC232" s="53"/>
      <c r="AD232" s="53"/>
      <c r="AE232" s="53"/>
      <c r="AF232" s="19"/>
      <c r="AG232" s="46"/>
      <c r="AH232" s="19"/>
      <c r="AI232" s="55"/>
      <c r="AJ232" s="27"/>
      <c r="AK232" s="27"/>
      <c r="AL232" s="28"/>
      <c r="AM232" s="27"/>
      <c r="AN232" s="51"/>
      <c r="AO232" s="52"/>
      <c r="AP232" s="28"/>
      <c r="AQ232" s="9"/>
      <c r="AR232" s="9"/>
      <c r="AS232" s="30"/>
      <c r="AT232" s="30"/>
      <c r="AU232" s="30"/>
      <c r="AV232" s="30"/>
      <c r="AW232" s="28"/>
      <c r="AX232" s="52"/>
      <c r="AY232" s="52"/>
      <c r="AZ232" s="19"/>
      <c r="BA232" s="19"/>
      <c r="BB232" s="53"/>
      <c r="BC232" s="53"/>
      <c r="BD232" s="53"/>
      <c r="BE232" s="53"/>
      <c r="BF232" s="53"/>
      <c r="BG232" s="53"/>
      <c r="BH232" s="53"/>
      <c r="BI232" s="53"/>
    </row>
    <row r="233" spans="1:61" x14ac:dyDescent="0.2">
      <c r="A233" s="19"/>
      <c r="B233" s="55"/>
      <c r="C233" s="14"/>
      <c r="D233" s="19"/>
      <c r="E233" s="55"/>
      <c r="F233" s="28"/>
      <c r="G233" s="28"/>
      <c r="H233" s="28"/>
      <c r="I233" s="28"/>
      <c r="J233" s="28"/>
      <c r="K233" s="28"/>
      <c r="L233" s="28"/>
      <c r="M233" s="15"/>
      <c r="N233" s="28"/>
      <c r="O233" s="30"/>
      <c r="P233" s="28"/>
      <c r="Q233" s="28"/>
      <c r="R233" s="28"/>
      <c r="S233" s="28"/>
      <c r="T233" s="53"/>
      <c r="U233" s="53"/>
      <c r="V233" s="53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46"/>
      <c r="AH233" s="19"/>
      <c r="AI233" s="55"/>
      <c r="AJ233" s="28"/>
      <c r="AK233" s="28"/>
      <c r="AL233" s="28"/>
      <c r="AM233" s="28"/>
      <c r="AN233" s="28"/>
      <c r="AO233" s="28"/>
      <c r="AP233" s="28"/>
      <c r="AQ233" s="15"/>
      <c r="AR233" s="28"/>
      <c r="AS233" s="30"/>
      <c r="AT233" s="28"/>
      <c r="AU233" s="28"/>
      <c r="AV233" s="28"/>
      <c r="AW233" s="28"/>
      <c r="AX233" s="53"/>
      <c r="AY233" s="53"/>
      <c r="AZ233" s="53"/>
      <c r="BA233" s="19"/>
      <c r="BB233" s="19"/>
      <c r="BC233" s="19"/>
      <c r="BD233" s="19"/>
      <c r="BE233" s="19"/>
      <c r="BF233" s="19"/>
      <c r="BG233" s="19"/>
      <c r="BH233" s="19"/>
      <c r="BI233" s="19"/>
    </row>
    <row r="234" spans="1:61" x14ac:dyDescent="0.2">
      <c r="A234" s="19"/>
      <c r="B234" s="41"/>
      <c r="C234" s="14"/>
      <c r="D234" s="19"/>
      <c r="E234" s="55"/>
      <c r="F234" s="28"/>
      <c r="G234" s="28"/>
      <c r="H234" s="28"/>
      <c r="I234" s="28"/>
      <c r="J234" s="28"/>
      <c r="K234" s="28"/>
      <c r="L234" s="28"/>
      <c r="M234" s="15"/>
      <c r="N234" s="28"/>
      <c r="O234" s="28"/>
      <c r="P234" s="28"/>
      <c r="Q234" s="28"/>
      <c r="R234" s="28"/>
      <c r="S234" s="28"/>
      <c r="T234" s="53"/>
      <c r="U234" s="53"/>
      <c r="V234" s="53"/>
      <c r="W234" s="22" t="s">
        <v>83</v>
      </c>
      <c r="X234" s="42">
        <f>SUM(X166:X231)</f>
        <v>407527.92283273075</v>
      </c>
      <c r="Y234" s="42">
        <f>SUM(Y166:Y186)</f>
        <v>-30475.854124384809</v>
      </c>
      <c r="Z234" s="42">
        <f>SUM(Z166:Z186)</f>
        <v>-597.82941634455995</v>
      </c>
      <c r="AA234" s="42">
        <f>SUM(AA166:AA186)</f>
        <v>-195252.88560946751</v>
      </c>
      <c r="AB234" s="42">
        <f>SUM(AB166:AB186)</f>
        <v>96702.072011122305</v>
      </c>
      <c r="AC234" s="42">
        <f>SUM(AC166:AC231)</f>
        <v>3.1445845575793878E-13</v>
      </c>
      <c r="AD234" s="42">
        <f>SUM(AD166:AD186)</f>
        <v>25101.168118237892</v>
      </c>
      <c r="AE234" s="42">
        <f>SUM(AE166:AE186)</f>
        <v>120446.29703899879</v>
      </c>
      <c r="AF234" s="19"/>
      <c r="AG234" s="46"/>
      <c r="AH234" s="19"/>
      <c r="AI234" s="55"/>
      <c r="AJ234" s="28"/>
      <c r="AK234" s="28"/>
      <c r="AL234" s="28"/>
      <c r="AM234" s="28"/>
      <c r="AN234" s="28"/>
      <c r="AO234" s="28"/>
      <c r="AP234" s="28"/>
      <c r="AQ234" s="15"/>
      <c r="AR234" s="28"/>
      <c r="AS234" s="28"/>
      <c r="AT234" s="28"/>
      <c r="AU234" s="28"/>
      <c r="AV234" s="28"/>
      <c r="AW234" s="28"/>
      <c r="AX234" s="53"/>
      <c r="AY234" s="53"/>
      <c r="AZ234" s="53"/>
      <c r="BA234" s="22" t="s">
        <v>83</v>
      </c>
      <c r="BB234" s="42">
        <f t="shared" ref="BB234:BI234" si="257">SUM(BB166:BB231)</f>
        <v>407527.92283273075</v>
      </c>
      <c r="BC234" s="42">
        <f t="shared" si="257"/>
        <v>-34700.818207955395</v>
      </c>
      <c r="BD234" s="42">
        <f t="shared" si="257"/>
        <v>-776.43503268312736</v>
      </c>
      <c r="BE234" s="42">
        <f t="shared" si="257"/>
        <v>-499999.99999998801</v>
      </c>
      <c r="BF234" s="42">
        <f t="shared" si="257"/>
        <v>-127949.33040789569</v>
      </c>
      <c r="BG234" s="42">
        <f t="shared" si="257"/>
        <v>3.1445845575793878E-13</v>
      </c>
      <c r="BH234" s="42">
        <f t="shared" si="257"/>
        <v>32972.549625853026</v>
      </c>
      <c r="BI234" s="42">
        <f t="shared" si="257"/>
        <v>-94976.780782042668</v>
      </c>
    </row>
    <row r="235" spans="1:61" x14ac:dyDescent="0.2">
      <c r="A235" s="19"/>
      <c r="B235" s="55"/>
      <c r="C235" s="14"/>
      <c r="D235" s="19"/>
      <c r="E235" s="55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53"/>
      <c r="W235" s="34"/>
      <c r="X235" s="19"/>
      <c r="Y235" s="19"/>
      <c r="Z235" s="19"/>
      <c r="AA235" s="19"/>
      <c r="AB235" s="19"/>
      <c r="AC235" s="19"/>
      <c r="AD235" s="19"/>
      <c r="AE235" s="19"/>
      <c r="AF235" s="19"/>
      <c r="AG235" s="46"/>
      <c r="AH235" s="19"/>
      <c r="AI235" s="55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53"/>
      <c r="BA235" s="34"/>
      <c r="BB235" s="19"/>
      <c r="BC235" s="19"/>
      <c r="BD235" s="19"/>
      <c r="BE235" s="19"/>
      <c r="BF235" s="19"/>
      <c r="BG235" s="19"/>
      <c r="BH235" s="19"/>
      <c r="BI235" s="19"/>
    </row>
    <row r="236" spans="1:61" x14ac:dyDescent="0.2">
      <c r="A236" s="19"/>
      <c r="B236" s="19"/>
      <c r="C236" s="14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53"/>
      <c r="W236" s="22" t="str">
        <f>"Present Value at "&amp;TEXT(B168,"0.00%")&amp;" :"</f>
        <v>Present Value at 8.21% :</v>
      </c>
      <c r="X236" s="42">
        <f t="shared" ref="X236:AE236" si="258">X166+NPV($B$18,X167:X231)</f>
        <v>177894.26071787887</v>
      </c>
      <c r="Y236" s="42">
        <f t="shared" si="258"/>
        <v>-23219.135102212793</v>
      </c>
      <c r="Z236" s="42">
        <f t="shared" si="258"/>
        <v>-407.85528540122129</v>
      </c>
      <c r="AA236" s="42">
        <f t="shared" si="258"/>
        <v>-111904.09661959212</v>
      </c>
      <c r="AB236" s="42">
        <f t="shared" si="258"/>
        <v>42363.173710672752</v>
      </c>
      <c r="AC236" s="42">
        <f t="shared" si="258"/>
        <v>-726.2393288058197</v>
      </c>
      <c r="AD236" s="42">
        <f t="shared" si="258"/>
        <v>13082.431543939589</v>
      </c>
      <c r="AE236" s="42">
        <f t="shared" si="258"/>
        <v>54719.365925806538</v>
      </c>
      <c r="AF236" s="19"/>
      <c r="AG236" s="46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53"/>
      <c r="BA236" s="22" t="str">
        <f>"Present Value at "&amp;TEXT(B168,"0.00%")&amp;" :"</f>
        <v>Present Value at 8.21% :</v>
      </c>
      <c r="BB236" s="42">
        <f t="shared" ref="BB236:BI236" si="259">BB166+NPV($B$18,BB167:BB231)</f>
        <v>177894.26071787887</v>
      </c>
      <c r="BC236" s="42">
        <f t="shared" si="259"/>
        <v>-23219.135102212793</v>
      </c>
      <c r="BD236" s="42">
        <f t="shared" si="259"/>
        <v>-475.85528540122129</v>
      </c>
      <c r="BE236" s="42">
        <f t="shared" si="259"/>
        <v>-106011.92228579494</v>
      </c>
      <c r="BF236" s="42">
        <f t="shared" si="259"/>
        <v>48187.348044469931</v>
      </c>
      <c r="BG236" s="42">
        <f t="shared" si="259"/>
        <v>-726.2393288058197</v>
      </c>
      <c r="BH236" s="42">
        <f t="shared" si="259"/>
        <v>13105.468644651583</v>
      </c>
      <c r="BI236" s="42">
        <f t="shared" si="259"/>
        <v>60566.577360315692</v>
      </c>
    </row>
    <row r="237" spans="1:61" x14ac:dyDescent="0.2">
      <c r="A237" s="19"/>
      <c r="B237" s="55"/>
      <c r="C237" s="14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53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46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53"/>
      <c r="BA237" s="19"/>
      <c r="BB237" s="19"/>
      <c r="BC237" s="19"/>
      <c r="BD237" s="19"/>
      <c r="BE237" s="19"/>
      <c r="BF237" s="19"/>
      <c r="BG237" s="19"/>
      <c r="BH237" s="19"/>
      <c r="BI237" s="19"/>
    </row>
    <row r="238" spans="1:61" x14ac:dyDescent="0.2">
      <c r="A238" s="19"/>
      <c r="B238" s="55"/>
      <c r="C238" s="14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53"/>
      <c r="W238" s="22" t="str">
        <f>"Present Value at "&amp;TEXT(B169,"0.00%")&amp;" :"</f>
        <v>Present Value at 3.21% :</v>
      </c>
      <c r="X238" s="42">
        <f t="shared" ref="X238:AE238" si="260">X166+NPV($B$19,X167:X231)</f>
        <v>279549.72756122885</v>
      </c>
      <c r="Y238" s="42">
        <f t="shared" si="260"/>
        <v>-28301.908444380286</v>
      </c>
      <c r="Z238" s="42">
        <f t="shared" si="260"/>
        <v>-540.91754749377026</v>
      </c>
      <c r="AA238" s="42">
        <f t="shared" si="260"/>
        <v>-257470.38491660086</v>
      </c>
      <c r="AB238" s="42">
        <f t="shared" si="260"/>
        <v>-6763.4833472461887</v>
      </c>
      <c r="AC238" s="42">
        <f t="shared" si="260"/>
        <v>-590.39483741743129</v>
      </c>
      <c r="AD238" s="42">
        <f t="shared" si="260"/>
        <v>21737.218660145987</v>
      </c>
      <c r="AE238" s="42">
        <f t="shared" si="260"/>
        <v>14383.340475482379</v>
      </c>
      <c r="AF238" s="19"/>
      <c r="AG238" s="46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53"/>
      <c r="BA238" s="22" t="str">
        <f>"Present Value at "&amp;TEXT(B169,"0.00%")&amp;" :"</f>
        <v>Present Value at 3.21% :</v>
      </c>
      <c r="BB238" s="42">
        <f t="shared" ref="BB238:BI238" si="261">BB166+NPV($B$19,BB167:BB231)</f>
        <v>279549.72756122885</v>
      </c>
      <c r="BC238" s="42">
        <f t="shared" si="261"/>
        <v>-28301.908444380286</v>
      </c>
      <c r="BD238" s="42">
        <f t="shared" si="261"/>
        <v>-608.91754749377026</v>
      </c>
      <c r="BE238" s="42">
        <f t="shared" si="261"/>
        <v>-251206.97859257745</v>
      </c>
      <c r="BF238" s="42">
        <f t="shared" si="261"/>
        <v>-568.07702322286332</v>
      </c>
      <c r="BG238" s="42">
        <f t="shared" si="261"/>
        <v>-590.39483741743129</v>
      </c>
      <c r="BH238" s="42">
        <f t="shared" si="261"/>
        <v>21811.52538715801</v>
      </c>
      <c r="BI238" s="42">
        <f t="shared" si="261"/>
        <v>20653.053526517691</v>
      </c>
    </row>
    <row r="239" spans="1:61" x14ac:dyDescent="0.2">
      <c r="A239" s="19"/>
      <c r="B239" s="55"/>
      <c r="C239" s="14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46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</row>
    <row r="240" spans="1:61" ht="17" thickBot="1" x14ac:dyDescent="0.25">
      <c r="A240" s="20"/>
      <c r="B240" s="62"/>
      <c r="C240" s="44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47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</row>
    <row r="241" spans="1:61" ht="17" thickBot="1" x14ac:dyDescent="0.25">
      <c r="A241" s="221" t="s">
        <v>67</v>
      </c>
      <c r="B241" s="221"/>
      <c r="C241" s="19"/>
      <c r="D241" s="19"/>
      <c r="E241" s="21">
        <v>0</v>
      </c>
      <c r="F241" s="27">
        <f>B245</f>
        <v>38158.288329252136</v>
      </c>
      <c r="G241" s="27">
        <f>F241*B250</f>
        <v>30526.630663401709</v>
      </c>
      <c r="H241" s="28">
        <f>B255</f>
        <v>200</v>
      </c>
      <c r="I241" s="27">
        <f>$B$242</f>
        <v>1000000</v>
      </c>
      <c r="J241" s="56">
        <f t="shared" ref="J241:J272" si="262">J166</f>
        <v>0.50700000000000001</v>
      </c>
      <c r="K241" s="52">
        <f t="shared" ref="K241:K261" si="263">I241*J241/1000</f>
        <v>507</v>
      </c>
      <c r="L241" s="19"/>
      <c r="M241" s="9"/>
      <c r="N241" s="9"/>
      <c r="O241" s="30">
        <v>1</v>
      </c>
      <c r="P241" s="30"/>
      <c r="Q241" s="30"/>
      <c r="R241" s="30">
        <f t="shared" ref="R241:R261" si="264">O241-SUM(P241:Q241)</f>
        <v>1</v>
      </c>
      <c r="S241" s="30"/>
      <c r="T241" s="52"/>
      <c r="U241" s="52">
        <f t="shared" ref="U241:U260" si="265">K241*R241</f>
        <v>507</v>
      </c>
      <c r="V241" s="19"/>
      <c r="W241" s="30"/>
      <c r="X241" s="53">
        <f t="shared" ref="X241:X261" si="266">$R241*F241</f>
        <v>38158.288329252136</v>
      </c>
      <c r="Y241" s="53">
        <f t="shared" ref="Y241:Y261" si="267">-$R241*G241</f>
        <v>-30526.630663401709</v>
      </c>
      <c r="Z241" s="53">
        <f t="shared" ref="Z241:Z261" si="268">-$R241*H241</f>
        <v>-200</v>
      </c>
      <c r="AA241" s="53"/>
      <c r="AB241" s="53">
        <f t="shared" ref="AB241:AB261" si="269">SUM(X241:AA241)</f>
        <v>7431.6576658504273</v>
      </c>
      <c r="AC241" s="53">
        <f>T241-U241</f>
        <v>-507</v>
      </c>
      <c r="AD241" s="53"/>
      <c r="AE241" s="53">
        <f t="shared" ref="AE241:AE261" si="270">SUM(AB241:AD241)</f>
        <v>6924.6576658504273</v>
      </c>
      <c r="AF241" s="19"/>
      <c r="AG241" s="46"/>
      <c r="AH241" s="19"/>
      <c r="AI241" s="21">
        <v>0</v>
      </c>
      <c r="AJ241" s="27">
        <f>F241</f>
        <v>38158.288329252136</v>
      </c>
      <c r="AK241" s="27">
        <f>G241</f>
        <v>30526.630663401709</v>
      </c>
      <c r="AL241" s="28">
        <f>C255</f>
        <v>268</v>
      </c>
      <c r="AM241" s="27">
        <f>I241</f>
        <v>1000000</v>
      </c>
      <c r="AN241" s="56">
        <f>J241</f>
        <v>0.50700000000000001</v>
      </c>
      <c r="AO241" s="52">
        <f t="shared" ref="AO241:AO261" si="271">AM241*AN241/1000</f>
        <v>507</v>
      </c>
      <c r="AP241" s="19"/>
      <c r="AQ241" s="9"/>
      <c r="AR241" s="9"/>
      <c r="AS241" s="30">
        <v>1</v>
      </c>
      <c r="AT241" s="30"/>
      <c r="AU241" s="30"/>
      <c r="AV241" s="30">
        <f t="shared" ref="AV241:AV261" si="272">AS241-SUM(AT241:AU241)</f>
        <v>1</v>
      </c>
      <c r="AW241" s="30"/>
      <c r="AX241" s="52"/>
      <c r="AY241" s="52">
        <f t="shared" ref="AY241:AY261" si="273">AO241*AV241</f>
        <v>507</v>
      </c>
      <c r="AZ241" s="19"/>
      <c r="BA241" s="30"/>
      <c r="BB241" s="53">
        <f t="shared" ref="BB241:BB261" si="274">$R241*AJ241</f>
        <v>38158.288329252136</v>
      </c>
      <c r="BC241" s="53">
        <f t="shared" ref="BC241:BC261" si="275">-$R241*AK241</f>
        <v>-30526.630663401709</v>
      </c>
      <c r="BD241" s="53">
        <f t="shared" ref="BD241:BD261" si="276">-$R241*AL241</f>
        <v>-268</v>
      </c>
      <c r="BE241" s="53"/>
      <c r="BF241" s="53">
        <f t="shared" ref="BF241:BF261" si="277">SUM(BB241:BE241)</f>
        <v>7363.6576658504273</v>
      </c>
      <c r="BG241" s="53">
        <f>AX241-AY241</f>
        <v>-507</v>
      </c>
      <c r="BH241" s="53"/>
      <c r="BI241" s="53">
        <f t="shared" ref="BI241:BI261" si="278">SUM(BF241:BH241)</f>
        <v>6856.6576658504273</v>
      </c>
    </row>
    <row r="242" spans="1:61" x14ac:dyDescent="0.2">
      <c r="A242" s="45" t="s">
        <v>68</v>
      </c>
      <c r="B242" s="54">
        <v>1000000</v>
      </c>
      <c r="C242" s="19"/>
      <c r="D242" s="19"/>
      <c r="E242" s="55">
        <f t="shared" ref="E242:E261" si="279">E241+1</f>
        <v>1</v>
      </c>
      <c r="F242" s="27"/>
      <c r="G242" s="27"/>
      <c r="H242" s="28"/>
      <c r="I242" s="27">
        <f t="shared" ref="I242:I305" si="280">$B$242</f>
        <v>1000000</v>
      </c>
      <c r="J242" s="56">
        <f t="shared" si="262"/>
        <v>0.64400000000000002</v>
      </c>
      <c r="K242" s="52">
        <f t="shared" si="263"/>
        <v>644</v>
      </c>
      <c r="L242" s="56"/>
      <c r="M242" s="96">
        <f t="shared" ref="M242:M273" si="281">M167</f>
        <v>8.0967593767471424</v>
      </c>
      <c r="N242" s="9">
        <v>0</v>
      </c>
      <c r="O242" s="30">
        <f>R241</f>
        <v>1</v>
      </c>
      <c r="P242" s="30">
        <f t="shared" ref="P242:P261" si="282">O242*M242/1000</f>
        <v>8.0967593767471424E-3</v>
      </c>
      <c r="Q242" s="30">
        <f t="shared" ref="Q242:Q261" si="283">MIN(N242*O242,O242-P242)</f>
        <v>0</v>
      </c>
      <c r="R242" s="30">
        <f t="shared" si="264"/>
        <v>0.99190324062325286</v>
      </c>
      <c r="S242" s="30"/>
      <c r="T242" s="52">
        <f t="shared" ref="T242:T261" si="284">U241</f>
        <v>507</v>
      </c>
      <c r="U242" s="52">
        <f t="shared" si="265"/>
        <v>638.78568696137484</v>
      </c>
      <c r="V242" s="19"/>
      <c r="W242" s="30"/>
      <c r="X242" s="53">
        <f t="shared" si="266"/>
        <v>0</v>
      </c>
      <c r="Y242" s="53">
        <f t="shared" si="267"/>
        <v>0</v>
      </c>
      <c r="Z242" s="53">
        <f t="shared" si="268"/>
        <v>0</v>
      </c>
      <c r="AA242" s="53">
        <f t="shared" ref="AA242:AA261" si="285">-P242*I242</f>
        <v>-8096.7593767471426</v>
      </c>
      <c r="AB242" s="53">
        <f t="shared" si="269"/>
        <v>-8096.7593767471426</v>
      </c>
      <c r="AC242" s="53">
        <f>-I242*$R241*(J242-J241)/1000</f>
        <v>-137</v>
      </c>
      <c r="AD242" s="53">
        <f>$B$18*SUM(T242,X242:Y242)</f>
        <v>41.622739791778343</v>
      </c>
      <c r="AE242" s="53">
        <f t="shared" si="270"/>
        <v>-8192.1366369553634</v>
      </c>
      <c r="AF242" s="19"/>
      <c r="AG242" s="57"/>
      <c r="AH242" s="19"/>
      <c r="AI242" s="55">
        <f t="shared" ref="AI242:AI261" si="286">AI241+1</f>
        <v>1</v>
      </c>
      <c r="AJ242" s="27"/>
      <c r="AK242" s="27"/>
      <c r="AL242" s="28"/>
      <c r="AM242" s="27">
        <f t="shared" ref="AM242:AM261" si="287">I242</f>
        <v>1000000</v>
      </c>
      <c r="AN242" s="56">
        <f t="shared" ref="AN242:AN305" si="288">J242</f>
        <v>0.64400000000000002</v>
      </c>
      <c r="AO242" s="52">
        <f t="shared" si="271"/>
        <v>644</v>
      </c>
      <c r="AP242" s="56"/>
      <c r="AQ242" s="9">
        <f t="shared" ref="AQ242:AQ273" si="289">AQ17</f>
        <v>7.3073253375142961</v>
      </c>
      <c r="AR242" s="9">
        <f t="shared" ref="AR242:AR261" si="290">N242</f>
        <v>0</v>
      </c>
      <c r="AS242" s="30">
        <f t="shared" ref="AS242:AS261" si="291">AV241</f>
        <v>1</v>
      </c>
      <c r="AT242" s="30">
        <f t="shared" ref="AT242:AT261" si="292">AS242*AQ242/1000</f>
        <v>7.307325337514296E-3</v>
      </c>
      <c r="AU242" s="30">
        <f t="shared" ref="AU242:AU261" si="293">MIN(AR242*AS242,AS242-AT242)</f>
        <v>0</v>
      </c>
      <c r="AV242" s="30">
        <f t="shared" si="272"/>
        <v>0.99269267466248567</v>
      </c>
      <c r="AW242" s="30"/>
      <c r="AX242" s="52">
        <f t="shared" ref="AX242:AX261" si="294">AY241</f>
        <v>507</v>
      </c>
      <c r="AY242" s="52">
        <f t="shared" si="273"/>
        <v>639.29408248264076</v>
      </c>
      <c r="AZ242" s="19"/>
      <c r="BA242" s="30"/>
      <c r="BB242" s="53">
        <f t="shared" si="274"/>
        <v>0</v>
      </c>
      <c r="BC242" s="53">
        <f t="shared" si="275"/>
        <v>0</v>
      </c>
      <c r="BD242" s="53">
        <f t="shared" si="276"/>
        <v>0</v>
      </c>
      <c r="BE242" s="53">
        <f t="shared" ref="BE242:BE261" si="295">-AT242*AM242</f>
        <v>-7307.3253375142958</v>
      </c>
      <c r="BF242" s="53">
        <f t="shared" si="277"/>
        <v>-7307.3253375142958</v>
      </c>
      <c r="BG242" s="53">
        <f>-AM242*$R241*(AN242-AN241)/1000</f>
        <v>-137</v>
      </c>
      <c r="BH242" s="53">
        <f>$B$18*SUM(AX242,BB242:BC242)</f>
        <v>41.622739791778343</v>
      </c>
      <c r="BI242" s="53">
        <f t="shared" si="278"/>
        <v>-7402.7025977225176</v>
      </c>
    </row>
    <row r="243" spans="1:61" x14ac:dyDescent="0.2">
      <c r="A243" s="34" t="s">
        <v>69</v>
      </c>
      <c r="B243" s="121">
        <f>B168</f>
        <v>8.2096133711594368E-2</v>
      </c>
      <c r="C243" s="19"/>
      <c r="D243" s="19"/>
      <c r="E243" s="55">
        <f t="shared" si="279"/>
        <v>2</v>
      </c>
      <c r="F243" s="27">
        <f>$B$245</f>
        <v>38158.288329252136</v>
      </c>
      <c r="G243" s="27">
        <f>F243*$B$101</f>
        <v>1907.9144164626068</v>
      </c>
      <c r="H243" s="28">
        <f t="shared" ref="H243:H250" si="296">$B$31</f>
        <v>25</v>
      </c>
      <c r="I243" s="27">
        <f t="shared" si="280"/>
        <v>1000000</v>
      </c>
      <c r="J243" s="56">
        <f t="shared" si="262"/>
        <v>0.78600000000000003</v>
      </c>
      <c r="K243" s="52">
        <f t="shared" si="263"/>
        <v>786</v>
      </c>
      <c r="L243" s="56"/>
      <c r="M243" s="96">
        <f t="shared" si="281"/>
        <v>8.8814451469123252</v>
      </c>
      <c r="N243" s="9">
        <v>0</v>
      </c>
      <c r="O243" s="30">
        <f t="shared" ref="O243:O306" si="297">R242</f>
        <v>0.99190324062325286</v>
      </c>
      <c r="P243" s="30">
        <f t="shared" si="282"/>
        <v>8.8095342226399975E-3</v>
      </c>
      <c r="Q243" s="30">
        <f t="shared" si="283"/>
        <v>0</v>
      </c>
      <c r="R243" s="30">
        <f t="shared" si="264"/>
        <v>0.98309370640061289</v>
      </c>
      <c r="S243" s="30"/>
      <c r="T243" s="52">
        <f t="shared" si="284"/>
        <v>638.78568696137484</v>
      </c>
      <c r="U243" s="52">
        <f t="shared" si="265"/>
        <v>772.71165323088178</v>
      </c>
      <c r="V243" s="19"/>
      <c r="W243" s="30"/>
      <c r="X243" s="53">
        <f t="shared" si="266"/>
        <v>37513.173103507732</v>
      </c>
      <c r="Y243" s="53">
        <f t="shared" si="267"/>
        <v>-1875.6586551753867</v>
      </c>
      <c r="Z243" s="53">
        <f t="shared" si="268"/>
        <v>-24.577342660015322</v>
      </c>
      <c r="AA243" s="53">
        <f t="shared" si="285"/>
        <v>-8809.5342226399971</v>
      </c>
      <c r="AB243" s="53">
        <f t="shared" si="269"/>
        <v>26803.402883032337</v>
      </c>
      <c r="AC243" s="53">
        <f t="shared" ref="AC243:AC261" si="298">-I243*($R242*J243-$R241*J242)/1000</f>
        <v>-135.63594712987683</v>
      </c>
      <c r="AD243" s="53">
        <f t="shared" ref="AD243:AD306" si="299">$B$18*SUM(T243,X243:Y243)</f>
        <v>2978.1439864690024</v>
      </c>
      <c r="AE243" s="53">
        <f t="shared" si="270"/>
        <v>29645.910922371462</v>
      </c>
      <c r="AF243" s="19"/>
      <c r="AG243" s="57"/>
      <c r="AH243" s="19"/>
      <c r="AI243" s="55">
        <f t="shared" si="286"/>
        <v>2</v>
      </c>
      <c r="AJ243" s="27">
        <f t="shared" ref="AJ243:AJ261" si="300">F243</f>
        <v>38158.288329252136</v>
      </c>
      <c r="AK243" s="27">
        <f t="shared" ref="AK243:AK261" si="301">G243</f>
        <v>1907.9144164626068</v>
      </c>
      <c r="AL243" s="28">
        <f t="shared" ref="AL243:AL261" si="302">$C$31</f>
        <v>25</v>
      </c>
      <c r="AM243" s="27">
        <f t="shared" si="287"/>
        <v>1000000</v>
      </c>
      <c r="AN243" s="56">
        <f t="shared" si="288"/>
        <v>0.78600000000000003</v>
      </c>
      <c r="AO243" s="52">
        <f t="shared" si="271"/>
        <v>786</v>
      </c>
      <c r="AP243" s="56"/>
      <c r="AQ243" s="9">
        <f t="shared" si="289"/>
        <v>8.0155042450883727</v>
      </c>
      <c r="AR243" s="9">
        <f t="shared" si="290"/>
        <v>0</v>
      </c>
      <c r="AS243" s="30">
        <f t="shared" si="291"/>
        <v>0.99269267466248567</v>
      </c>
      <c r="AT243" s="30">
        <f t="shared" si="292"/>
        <v>7.9569323478252858E-3</v>
      </c>
      <c r="AU243" s="30">
        <f t="shared" si="293"/>
        <v>0</v>
      </c>
      <c r="AV243" s="30">
        <f t="shared" si="272"/>
        <v>0.98473574231466043</v>
      </c>
      <c r="AW243" s="30"/>
      <c r="AX243" s="52">
        <f t="shared" si="294"/>
        <v>639.29408248264076</v>
      </c>
      <c r="AY243" s="52">
        <f t="shared" si="273"/>
        <v>774.00229345932314</v>
      </c>
      <c r="AZ243" s="19"/>
      <c r="BA243" s="30"/>
      <c r="BB243" s="53">
        <f t="shared" si="274"/>
        <v>37513.173103507732</v>
      </c>
      <c r="BC243" s="53">
        <f t="shared" si="275"/>
        <v>-1875.6586551753867</v>
      </c>
      <c r="BD243" s="53">
        <f t="shared" si="276"/>
        <v>-24.577342660015322</v>
      </c>
      <c r="BE243" s="53">
        <f t="shared" si="295"/>
        <v>-7956.9323478252854</v>
      </c>
      <c r="BF243" s="53">
        <f t="shared" si="277"/>
        <v>27656.004757847048</v>
      </c>
      <c r="BG243" s="53">
        <f t="shared" ref="BG243:BG261" si="303">-AM243*($R242*AN243-$R241*AN242)/1000</f>
        <v>-135.63594712987683</v>
      </c>
      <c r="BH243" s="53">
        <f t="shared" ref="BH243:BH306" si="304">$B$18*SUM(AX243,BB243:BC243)</f>
        <v>2978.1857237756944</v>
      </c>
      <c r="BI243" s="53">
        <f t="shared" si="278"/>
        <v>30498.554534492865</v>
      </c>
    </row>
    <row r="244" spans="1:61" x14ac:dyDescent="0.2">
      <c r="A244" s="34" t="s">
        <v>70</v>
      </c>
      <c r="B244" s="58">
        <f>B169</f>
        <v>3.2096133711594366E-2</v>
      </c>
      <c r="C244" s="19"/>
      <c r="D244" s="19"/>
      <c r="E244" s="55">
        <f t="shared" si="279"/>
        <v>3</v>
      </c>
      <c r="F244" s="27">
        <f t="shared" ref="F244:F306" si="305">$B$245</f>
        <v>38158.288329252136</v>
      </c>
      <c r="G244" s="27">
        <f t="shared" ref="G244:G306" si="306">F244*$B$101</f>
        <v>1907.9144164626068</v>
      </c>
      <c r="H244" s="28">
        <f t="shared" si="296"/>
        <v>25</v>
      </c>
      <c r="I244" s="27">
        <f t="shared" si="280"/>
        <v>1000000</v>
      </c>
      <c r="J244" s="56">
        <f t="shared" si="262"/>
        <v>0.93300000000000005</v>
      </c>
      <c r="K244" s="52">
        <f t="shared" si="263"/>
        <v>933</v>
      </c>
      <c r="L244" s="56"/>
      <c r="M244" s="96">
        <f t="shared" si="281"/>
        <v>9.7383085751715388</v>
      </c>
      <c r="N244" s="9">
        <v>0</v>
      </c>
      <c r="O244" s="30">
        <f t="shared" si="297"/>
        <v>0.98309370640061289</v>
      </c>
      <c r="P244" s="30">
        <f t="shared" si="282"/>
        <v>9.5736698712382585E-3</v>
      </c>
      <c r="Q244" s="30">
        <f t="shared" si="283"/>
        <v>0</v>
      </c>
      <c r="R244" s="30">
        <f t="shared" si="264"/>
        <v>0.97352003652937458</v>
      </c>
      <c r="S244" s="30"/>
      <c r="T244" s="52">
        <f t="shared" si="284"/>
        <v>772.71165323088178</v>
      </c>
      <c r="U244" s="52">
        <f t="shared" si="265"/>
        <v>908.29419408190643</v>
      </c>
      <c r="V244" s="19"/>
      <c r="W244" s="30"/>
      <c r="X244" s="53">
        <f t="shared" si="266"/>
        <v>37147.858248191944</v>
      </c>
      <c r="Y244" s="53">
        <f t="shared" si="267"/>
        <v>-1857.3929124095973</v>
      </c>
      <c r="Z244" s="53">
        <f t="shared" si="268"/>
        <v>-24.338000913234364</v>
      </c>
      <c r="AA244" s="53">
        <f t="shared" si="285"/>
        <v>-9573.6698712382586</v>
      </c>
      <c r="AB244" s="53">
        <f t="shared" si="269"/>
        <v>25692.457463630853</v>
      </c>
      <c r="AC244" s="53">
        <f t="shared" si="298"/>
        <v>-137.59048094189507</v>
      </c>
      <c r="AD244" s="53">
        <f t="shared" si="299"/>
        <v>2960.6474001549232</v>
      </c>
      <c r="AE244" s="53">
        <f t="shared" si="270"/>
        <v>28515.514382843881</v>
      </c>
      <c r="AF244" s="19"/>
      <c r="AG244" s="46"/>
      <c r="AH244" s="19"/>
      <c r="AI244" s="55">
        <f t="shared" si="286"/>
        <v>3</v>
      </c>
      <c r="AJ244" s="27">
        <f t="shared" si="300"/>
        <v>38158.288329252136</v>
      </c>
      <c r="AK244" s="27">
        <f t="shared" si="301"/>
        <v>1907.9144164626068</v>
      </c>
      <c r="AL244" s="28">
        <f t="shared" si="302"/>
        <v>25</v>
      </c>
      <c r="AM244" s="27">
        <f t="shared" si="287"/>
        <v>1000000</v>
      </c>
      <c r="AN244" s="56">
        <f t="shared" si="288"/>
        <v>0.93300000000000005</v>
      </c>
      <c r="AO244" s="52">
        <f t="shared" si="271"/>
        <v>933</v>
      </c>
      <c r="AP244" s="56"/>
      <c r="AQ244" s="9">
        <f t="shared" si="289"/>
        <v>8.788823489092314</v>
      </c>
      <c r="AR244" s="9">
        <f t="shared" si="290"/>
        <v>0</v>
      </c>
      <c r="AS244" s="30">
        <f t="shared" si="291"/>
        <v>0.98473574231466043</v>
      </c>
      <c r="AT244" s="30">
        <f t="shared" si="292"/>
        <v>8.6546686226038425E-3</v>
      </c>
      <c r="AU244" s="30">
        <f t="shared" si="293"/>
        <v>0</v>
      </c>
      <c r="AV244" s="30">
        <f t="shared" si="272"/>
        <v>0.97608107369205654</v>
      </c>
      <c r="AW244" s="30"/>
      <c r="AX244" s="52">
        <f t="shared" si="294"/>
        <v>774.00229345932314</v>
      </c>
      <c r="AY244" s="52">
        <f t="shared" si="273"/>
        <v>910.68364175468878</v>
      </c>
      <c r="AZ244" s="19"/>
      <c r="BA244" s="30"/>
      <c r="BB244" s="53">
        <f t="shared" si="274"/>
        <v>37147.858248191944</v>
      </c>
      <c r="BC244" s="53">
        <f t="shared" si="275"/>
        <v>-1857.3929124095973</v>
      </c>
      <c r="BD244" s="53">
        <f t="shared" si="276"/>
        <v>-24.338000913234364</v>
      </c>
      <c r="BE244" s="53">
        <f t="shared" si="295"/>
        <v>-8654.6686226038419</v>
      </c>
      <c r="BF244" s="53">
        <f t="shared" si="277"/>
        <v>26611.458712265267</v>
      </c>
      <c r="BG244" s="53">
        <f t="shared" si="303"/>
        <v>-137.59048094189507</v>
      </c>
      <c r="BH244" s="53">
        <f t="shared" si="304"/>
        <v>2960.753356727691</v>
      </c>
      <c r="BI244" s="53">
        <f t="shared" si="278"/>
        <v>29434.621588051064</v>
      </c>
    </row>
    <row r="245" spans="1:61" x14ac:dyDescent="0.2">
      <c r="A245" s="45" t="s">
        <v>71</v>
      </c>
      <c r="B245" s="97">
        <v>38158.288329252136</v>
      </c>
      <c r="C245" s="19"/>
      <c r="D245" s="36"/>
      <c r="E245" s="55">
        <f t="shared" si="279"/>
        <v>4</v>
      </c>
      <c r="F245" s="27">
        <f t="shared" si="305"/>
        <v>38158.288329252136</v>
      </c>
      <c r="G245" s="27">
        <f t="shared" si="306"/>
        <v>1907.9144164626068</v>
      </c>
      <c r="H245" s="28">
        <f t="shared" si="296"/>
        <v>25</v>
      </c>
      <c r="I245" s="27">
        <f t="shared" si="280"/>
        <v>1000000</v>
      </c>
      <c r="J245" s="56">
        <f t="shared" si="262"/>
        <v>1.0840000000000001</v>
      </c>
      <c r="K245" s="52">
        <f t="shared" si="263"/>
        <v>1084</v>
      </c>
      <c r="L245" s="56"/>
      <c r="M245" s="96">
        <f t="shared" si="281"/>
        <v>10.671629264777636</v>
      </c>
      <c r="N245" s="9">
        <v>0</v>
      </c>
      <c r="O245" s="30">
        <f t="shared" si="297"/>
        <v>0.97352003652937458</v>
      </c>
      <c r="P245" s="30">
        <f t="shared" si="282"/>
        <v>1.0389044911674267E-2</v>
      </c>
      <c r="Q245" s="30">
        <f t="shared" si="283"/>
        <v>0</v>
      </c>
      <c r="R245" s="30">
        <f t="shared" si="264"/>
        <v>0.96313099161770033</v>
      </c>
      <c r="S245" s="30"/>
      <c r="T245" s="52">
        <f t="shared" si="284"/>
        <v>908.29419408190643</v>
      </c>
      <c r="U245" s="52">
        <f t="shared" si="265"/>
        <v>1044.0339949135871</v>
      </c>
      <c r="V245" s="19"/>
      <c r="W245" s="30"/>
      <c r="X245" s="53">
        <f t="shared" si="266"/>
        <v>36751.430076986733</v>
      </c>
      <c r="Y245" s="53">
        <f t="shared" si="267"/>
        <v>-1837.5715038493365</v>
      </c>
      <c r="Z245" s="53">
        <f t="shared" si="268"/>
        <v>-24.078274790442507</v>
      </c>
      <c r="AA245" s="53">
        <f t="shared" si="285"/>
        <v>-10389.044911674267</v>
      </c>
      <c r="AB245" s="53">
        <f t="shared" si="269"/>
        <v>24500.735386672684</v>
      </c>
      <c r="AC245" s="53">
        <f t="shared" si="298"/>
        <v>-138.06929152607017</v>
      </c>
      <c r="AD245" s="53">
        <f t="shared" si="299"/>
        <v>2940.8602434147961</v>
      </c>
      <c r="AE245" s="53">
        <f t="shared" si="270"/>
        <v>27303.526338561409</v>
      </c>
      <c r="AF245" s="19"/>
      <c r="AG245" s="46"/>
      <c r="AH245" s="19"/>
      <c r="AI245" s="55">
        <f t="shared" si="286"/>
        <v>4</v>
      </c>
      <c r="AJ245" s="27">
        <f t="shared" si="300"/>
        <v>38158.288329252136</v>
      </c>
      <c r="AK245" s="27">
        <f t="shared" si="301"/>
        <v>1907.9144164626068</v>
      </c>
      <c r="AL245" s="28">
        <f t="shared" si="302"/>
        <v>25</v>
      </c>
      <c r="AM245" s="27">
        <f t="shared" si="287"/>
        <v>1000000</v>
      </c>
      <c r="AN245" s="56">
        <f t="shared" si="288"/>
        <v>1.0840000000000001</v>
      </c>
      <c r="AO245" s="52">
        <f t="shared" si="271"/>
        <v>1084</v>
      </c>
      <c r="AP245" s="56"/>
      <c r="AQ245" s="9">
        <f t="shared" si="289"/>
        <v>9.6311454114618158</v>
      </c>
      <c r="AR245" s="9">
        <f t="shared" si="290"/>
        <v>0</v>
      </c>
      <c r="AS245" s="30">
        <f t="shared" si="291"/>
        <v>0.97608107369205654</v>
      </c>
      <c r="AT245" s="30">
        <f t="shared" si="292"/>
        <v>9.4007787541039722E-3</v>
      </c>
      <c r="AU245" s="30">
        <f t="shared" si="293"/>
        <v>0</v>
      </c>
      <c r="AV245" s="30">
        <f t="shared" si="272"/>
        <v>0.9666802949379526</v>
      </c>
      <c r="AW245" s="30"/>
      <c r="AX245" s="52">
        <f t="shared" si="294"/>
        <v>910.68364175468878</v>
      </c>
      <c r="AY245" s="52">
        <f t="shared" si="273"/>
        <v>1047.8814397127405</v>
      </c>
      <c r="AZ245" s="19"/>
      <c r="BA245" s="30"/>
      <c r="BB245" s="53">
        <f t="shared" si="274"/>
        <v>36751.430076986733</v>
      </c>
      <c r="BC245" s="53">
        <f t="shared" si="275"/>
        <v>-1837.5715038493365</v>
      </c>
      <c r="BD245" s="53">
        <f t="shared" si="276"/>
        <v>-24.078274790442507</v>
      </c>
      <c r="BE245" s="53">
        <f t="shared" si="295"/>
        <v>-9400.7787541039725</v>
      </c>
      <c r="BF245" s="53">
        <f t="shared" si="277"/>
        <v>25489.001544242979</v>
      </c>
      <c r="BG245" s="53">
        <f t="shared" si="303"/>
        <v>-138.06929152607017</v>
      </c>
      <c r="BH245" s="53">
        <f t="shared" si="304"/>
        <v>2941.0564078304378</v>
      </c>
      <c r="BI245" s="53">
        <f t="shared" si="278"/>
        <v>28291.988660547348</v>
      </c>
    </row>
    <row r="246" spans="1:61" x14ac:dyDescent="0.2">
      <c r="A246" s="19"/>
      <c r="B246" s="19"/>
      <c r="C246" s="19"/>
      <c r="D246" s="21"/>
      <c r="E246" s="55">
        <f t="shared" si="279"/>
        <v>5</v>
      </c>
      <c r="F246" s="27">
        <f t="shared" si="305"/>
        <v>38158.288329252136</v>
      </c>
      <c r="G246" s="27">
        <f t="shared" si="306"/>
        <v>1907.9144164626068</v>
      </c>
      <c r="H246" s="28">
        <f t="shared" si="296"/>
        <v>25</v>
      </c>
      <c r="I246" s="27">
        <f t="shared" si="280"/>
        <v>1000000</v>
      </c>
      <c r="J246" s="56">
        <f t="shared" si="262"/>
        <v>1.2410000000000001</v>
      </c>
      <c r="K246" s="52">
        <f t="shared" si="263"/>
        <v>1241</v>
      </c>
      <c r="L246" s="56"/>
      <c r="M246" s="96">
        <f t="shared" si="281"/>
        <v>11.692399199466328</v>
      </c>
      <c r="N246" s="9">
        <v>0</v>
      </c>
      <c r="O246" s="30">
        <f t="shared" si="297"/>
        <v>0.96313099161770033</v>
      </c>
      <c r="P246" s="30">
        <f t="shared" si="282"/>
        <v>1.126131203537201E-2</v>
      </c>
      <c r="Q246" s="30">
        <f t="shared" si="283"/>
        <v>0</v>
      </c>
      <c r="R246" s="30">
        <f t="shared" si="264"/>
        <v>0.95186967958232827</v>
      </c>
      <c r="S246" s="30"/>
      <c r="T246" s="52">
        <f t="shared" si="284"/>
        <v>1044.0339949135871</v>
      </c>
      <c r="U246" s="52">
        <f t="shared" si="265"/>
        <v>1181.2702723616694</v>
      </c>
      <c r="V246" s="19"/>
      <c r="W246" s="30"/>
      <c r="X246" s="53">
        <f t="shared" si="266"/>
        <v>36321.717685375326</v>
      </c>
      <c r="Y246" s="53">
        <f t="shared" si="267"/>
        <v>-1816.0858842687664</v>
      </c>
      <c r="Z246" s="53">
        <f t="shared" si="268"/>
        <v>-23.796741989558207</v>
      </c>
      <c r="AA246" s="53">
        <f t="shared" si="285"/>
        <v>-11261.31203537201</v>
      </c>
      <c r="AB246" s="53">
        <f t="shared" si="269"/>
        <v>23220.523023744994</v>
      </c>
      <c r="AC246" s="53">
        <f t="shared" si="298"/>
        <v>-139.94984099972419</v>
      </c>
      <c r="AD246" s="53">
        <f t="shared" si="299"/>
        <v>2918.490116592563</v>
      </c>
      <c r="AE246" s="53">
        <f t="shared" si="270"/>
        <v>25999.063299337831</v>
      </c>
      <c r="AF246" s="19"/>
      <c r="AG246" s="46"/>
      <c r="AH246" s="19"/>
      <c r="AI246" s="55">
        <f t="shared" si="286"/>
        <v>5</v>
      </c>
      <c r="AJ246" s="27">
        <f t="shared" si="300"/>
        <v>38158.288329252136</v>
      </c>
      <c r="AK246" s="27">
        <f t="shared" si="301"/>
        <v>1907.9144164626068</v>
      </c>
      <c r="AL246" s="28">
        <f t="shared" si="302"/>
        <v>25</v>
      </c>
      <c r="AM246" s="27">
        <f t="shared" si="287"/>
        <v>1000000</v>
      </c>
      <c r="AN246" s="56">
        <f t="shared" si="288"/>
        <v>1.2410000000000001</v>
      </c>
      <c r="AO246" s="52">
        <f t="shared" si="271"/>
        <v>1241</v>
      </c>
      <c r="AP246" s="56"/>
      <c r="AQ246" s="9">
        <f t="shared" si="289"/>
        <v>10.552390277518361</v>
      </c>
      <c r="AR246" s="9">
        <f t="shared" si="290"/>
        <v>0</v>
      </c>
      <c r="AS246" s="30">
        <f t="shared" si="291"/>
        <v>0.9666802949379526</v>
      </c>
      <c r="AT246" s="30">
        <f t="shared" si="292"/>
        <v>1.0200787745771834E-2</v>
      </c>
      <c r="AU246" s="30">
        <f t="shared" si="293"/>
        <v>0</v>
      </c>
      <c r="AV246" s="30">
        <f t="shared" si="272"/>
        <v>0.95647950719218078</v>
      </c>
      <c r="AW246" s="30"/>
      <c r="AX246" s="52">
        <f t="shared" si="294"/>
        <v>1047.8814397127405</v>
      </c>
      <c r="AY246" s="52">
        <f t="shared" si="273"/>
        <v>1186.9910684254965</v>
      </c>
      <c r="AZ246" s="19"/>
      <c r="BA246" s="30"/>
      <c r="BB246" s="53">
        <f t="shared" si="274"/>
        <v>36321.717685375326</v>
      </c>
      <c r="BC246" s="53">
        <f t="shared" si="275"/>
        <v>-1816.0858842687664</v>
      </c>
      <c r="BD246" s="53">
        <f t="shared" si="276"/>
        <v>-23.796741989558207</v>
      </c>
      <c r="BE246" s="53">
        <f t="shared" si="295"/>
        <v>-10200.787745771835</v>
      </c>
      <c r="BF246" s="53">
        <f t="shared" si="277"/>
        <v>24281.047313345167</v>
      </c>
      <c r="BG246" s="53">
        <f t="shared" si="303"/>
        <v>-139.94984099972419</v>
      </c>
      <c r="BH246" s="53">
        <f t="shared" si="304"/>
        <v>2918.8059769352421</v>
      </c>
      <c r="BI246" s="53">
        <f t="shared" si="278"/>
        <v>27059.903449280682</v>
      </c>
    </row>
    <row r="247" spans="1:61" x14ac:dyDescent="0.2">
      <c r="A247" s="19"/>
      <c r="B247" s="19"/>
      <c r="C247" s="19"/>
      <c r="D247" s="21"/>
      <c r="E247" s="55">
        <f t="shared" si="279"/>
        <v>6</v>
      </c>
      <c r="F247" s="27">
        <f t="shared" si="305"/>
        <v>38158.288329252136</v>
      </c>
      <c r="G247" s="27">
        <f t="shared" si="306"/>
        <v>1907.9144164626068</v>
      </c>
      <c r="H247" s="28">
        <f t="shared" si="296"/>
        <v>25</v>
      </c>
      <c r="I247" s="27">
        <f t="shared" si="280"/>
        <v>1000000</v>
      </c>
      <c r="J247" s="56">
        <f t="shared" si="262"/>
        <v>1.403</v>
      </c>
      <c r="K247" s="52">
        <f t="shared" si="263"/>
        <v>1403</v>
      </c>
      <c r="L247" s="56"/>
      <c r="M247" s="96">
        <f t="shared" si="281"/>
        <v>12.807475417484119</v>
      </c>
      <c r="N247" s="9">
        <v>0</v>
      </c>
      <c r="O247" s="30">
        <f t="shared" si="297"/>
        <v>0.95186967958232827</v>
      </c>
      <c r="P247" s="30">
        <f t="shared" si="282"/>
        <v>1.2191047521899154E-2</v>
      </c>
      <c r="Q247" s="30">
        <f t="shared" si="283"/>
        <v>0</v>
      </c>
      <c r="R247" s="30">
        <f t="shared" si="264"/>
        <v>0.93967863206042912</v>
      </c>
      <c r="S247" s="30"/>
      <c r="T247" s="52">
        <f t="shared" si="284"/>
        <v>1181.2702723616694</v>
      </c>
      <c r="U247" s="52">
        <f t="shared" si="265"/>
        <v>1318.3691207807822</v>
      </c>
      <c r="V247" s="19"/>
      <c r="W247" s="30"/>
      <c r="X247" s="53">
        <f t="shared" si="266"/>
        <v>35856.528178999084</v>
      </c>
      <c r="Y247" s="53">
        <f t="shared" si="267"/>
        <v>-1792.8264089499542</v>
      </c>
      <c r="Z247" s="53">
        <f t="shared" si="268"/>
        <v>-23.491965801510727</v>
      </c>
      <c r="AA247" s="53">
        <f t="shared" si="285"/>
        <v>-12191.047521899154</v>
      </c>
      <c r="AB247" s="53">
        <f t="shared" si="269"/>
        <v>21849.162282348458</v>
      </c>
      <c r="AC247" s="53">
        <f t="shared" si="298"/>
        <v>-140.22759985644038</v>
      </c>
      <c r="AD247" s="53">
        <f t="shared" si="299"/>
        <v>2893.4759374551618</v>
      </c>
      <c r="AE247" s="53">
        <f t="shared" si="270"/>
        <v>24602.410619947179</v>
      </c>
      <c r="AF247" s="19"/>
      <c r="AG247" s="46"/>
      <c r="AH247" s="19"/>
      <c r="AI247" s="55">
        <f t="shared" si="286"/>
        <v>6</v>
      </c>
      <c r="AJ247" s="27">
        <f t="shared" si="300"/>
        <v>38158.288329252136</v>
      </c>
      <c r="AK247" s="27">
        <f t="shared" si="301"/>
        <v>1907.9144164626068</v>
      </c>
      <c r="AL247" s="28">
        <f t="shared" si="302"/>
        <v>25</v>
      </c>
      <c r="AM247" s="27">
        <f t="shared" si="287"/>
        <v>1000000</v>
      </c>
      <c r="AN247" s="56">
        <f t="shared" si="288"/>
        <v>1.403</v>
      </c>
      <c r="AO247" s="52">
        <f t="shared" si="271"/>
        <v>1403</v>
      </c>
      <c r="AP247" s="56"/>
      <c r="AQ247" s="9">
        <f t="shared" si="289"/>
        <v>11.558746564279417</v>
      </c>
      <c r="AR247" s="9">
        <f t="shared" si="290"/>
        <v>0</v>
      </c>
      <c r="AS247" s="30">
        <f t="shared" si="291"/>
        <v>0.95647950719218078</v>
      </c>
      <c r="AT247" s="30">
        <f t="shared" si="292"/>
        <v>1.105570421756129E-2</v>
      </c>
      <c r="AU247" s="30">
        <f t="shared" si="293"/>
        <v>0</v>
      </c>
      <c r="AV247" s="30">
        <f t="shared" si="272"/>
        <v>0.94542380297461948</v>
      </c>
      <c r="AW247" s="30"/>
      <c r="AX247" s="52">
        <f t="shared" si="294"/>
        <v>1186.9910684254965</v>
      </c>
      <c r="AY247" s="52">
        <f t="shared" si="273"/>
        <v>1326.4295955733912</v>
      </c>
      <c r="AZ247" s="19"/>
      <c r="BA247" s="30"/>
      <c r="BB247" s="53">
        <f t="shared" si="274"/>
        <v>35856.528178999084</v>
      </c>
      <c r="BC247" s="53">
        <f t="shared" si="275"/>
        <v>-1792.8264089499542</v>
      </c>
      <c r="BD247" s="53">
        <f t="shared" si="276"/>
        <v>-23.491965801510727</v>
      </c>
      <c r="BE247" s="53">
        <f t="shared" si="295"/>
        <v>-11055.70421756129</v>
      </c>
      <c r="BF247" s="53">
        <f t="shared" si="277"/>
        <v>22984.505586686326</v>
      </c>
      <c r="BG247" s="53">
        <f t="shared" si="303"/>
        <v>-140.22759985644038</v>
      </c>
      <c r="BH247" s="53">
        <f t="shared" si="304"/>
        <v>2893.9455926937544</v>
      </c>
      <c r="BI247" s="53">
        <f t="shared" si="278"/>
        <v>25738.223579523641</v>
      </c>
    </row>
    <row r="248" spans="1:61" x14ac:dyDescent="0.2">
      <c r="A248" s="220" t="s">
        <v>72</v>
      </c>
      <c r="B248" s="220"/>
      <c r="C248" s="59"/>
      <c r="D248" s="21"/>
      <c r="E248" s="55">
        <f t="shared" si="279"/>
        <v>7</v>
      </c>
      <c r="F248" s="27">
        <f t="shared" si="305"/>
        <v>38158.288329252136</v>
      </c>
      <c r="G248" s="27">
        <f t="shared" si="306"/>
        <v>1907.9144164626068</v>
      </c>
      <c r="H248" s="28">
        <f t="shared" si="296"/>
        <v>25</v>
      </c>
      <c r="I248" s="27">
        <f t="shared" si="280"/>
        <v>1000000</v>
      </c>
      <c r="J248" s="56">
        <f t="shared" si="262"/>
        <v>1.57</v>
      </c>
      <c r="K248" s="52">
        <f t="shared" si="263"/>
        <v>1570</v>
      </c>
      <c r="L248" s="56"/>
      <c r="M248" s="96">
        <f t="shared" si="281"/>
        <v>14.036297605946634</v>
      </c>
      <c r="N248" s="9">
        <v>0</v>
      </c>
      <c r="O248" s="30">
        <f t="shared" si="297"/>
        <v>0.93967863206042912</v>
      </c>
      <c r="P248" s="30">
        <f t="shared" si="282"/>
        <v>1.3189608933549011E-2</v>
      </c>
      <c r="Q248" s="30">
        <f t="shared" si="283"/>
        <v>0</v>
      </c>
      <c r="R248" s="30">
        <f t="shared" si="264"/>
        <v>0.92648902312688008</v>
      </c>
      <c r="S248" s="30"/>
      <c r="T248" s="52">
        <f t="shared" si="284"/>
        <v>1318.3691207807822</v>
      </c>
      <c r="U248" s="52">
        <f t="shared" si="265"/>
        <v>1454.5877663092017</v>
      </c>
      <c r="V248" s="19"/>
      <c r="W248" s="30"/>
      <c r="X248" s="53">
        <f t="shared" si="266"/>
        <v>35353.235278362641</v>
      </c>
      <c r="Y248" s="53">
        <f t="shared" si="267"/>
        <v>-1767.661763918132</v>
      </c>
      <c r="Z248" s="53">
        <f t="shared" si="268"/>
        <v>-23.162225578172002</v>
      </c>
      <c r="AA248" s="53">
        <f t="shared" si="285"/>
        <v>-13189.608933549011</v>
      </c>
      <c r="AB248" s="53">
        <f t="shared" si="269"/>
        <v>20372.802355317326</v>
      </c>
      <c r="AC248" s="53">
        <f t="shared" si="298"/>
        <v>-139.82229188086714</v>
      </c>
      <c r="AD248" s="53">
        <f t="shared" si="299"/>
        <v>2865.4787416432746</v>
      </c>
      <c r="AE248" s="53">
        <f t="shared" si="270"/>
        <v>23098.458805079732</v>
      </c>
      <c r="AF248" s="19"/>
      <c r="AG248" s="46"/>
      <c r="AH248" s="19"/>
      <c r="AI248" s="55">
        <f t="shared" si="286"/>
        <v>7</v>
      </c>
      <c r="AJ248" s="27">
        <f t="shared" si="300"/>
        <v>38158.288329252136</v>
      </c>
      <c r="AK248" s="27">
        <f t="shared" si="301"/>
        <v>1907.9144164626068</v>
      </c>
      <c r="AL248" s="28">
        <f t="shared" si="302"/>
        <v>25</v>
      </c>
      <c r="AM248" s="27">
        <f t="shared" si="287"/>
        <v>1000000</v>
      </c>
      <c r="AN248" s="56">
        <f t="shared" si="288"/>
        <v>1.57</v>
      </c>
      <c r="AO248" s="52">
        <f t="shared" si="271"/>
        <v>1570</v>
      </c>
      <c r="AP248" s="56"/>
      <c r="AQ248" s="9">
        <f t="shared" si="289"/>
        <v>12.667758589366837</v>
      </c>
      <c r="AR248" s="9">
        <f t="shared" si="290"/>
        <v>0</v>
      </c>
      <c r="AS248" s="30">
        <f t="shared" si="291"/>
        <v>0.94542380297461948</v>
      </c>
      <c r="AT248" s="30">
        <f t="shared" si="292"/>
        <v>1.1976400500723596E-2</v>
      </c>
      <c r="AU248" s="30">
        <f t="shared" si="293"/>
        <v>0</v>
      </c>
      <c r="AV248" s="30">
        <f t="shared" si="272"/>
        <v>0.9334474024738959</v>
      </c>
      <c r="AW248" s="30"/>
      <c r="AX248" s="52">
        <f t="shared" si="294"/>
        <v>1326.4295955733912</v>
      </c>
      <c r="AY248" s="52">
        <f t="shared" si="273"/>
        <v>1465.5124218840165</v>
      </c>
      <c r="AZ248" s="19"/>
      <c r="BA248" s="30"/>
      <c r="BB248" s="53">
        <f t="shared" si="274"/>
        <v>35353.235278362641</v>
      </c>
      <c r="BC248" s="53">
        <f t="shared" si="275"/>
        <v>-1767.661763918132</v>
      </c>
      <c r="BD248" s="53">
        <f t="shared" si="276"/>
        <v>-23.162225578172002</v>
      </c>
      <c r="BE248" s="53">
        <f t="shared" si="295"/>
        <v>-11976.400500723596</v>
      </c>
      <c r="BF248" s="53">
        <f t="shared" si="277"/>
        <v>21586.010788142739</v>
      </c>
      <c r="BG248" s="53">
        <f t="shared" si="303"/>
        <v>-139.82229188086714</v>
      </c>
      <c r="BH248" s="53">
        <f t="shared" si="304"/>
        <v>2866.1404754596279</v>
      </c>
      <c r="BI248" s="53">
        <f t="shared" si="278"/>
        <v>24312.328971721501</v>
      </c>
    </row>
    <row r="249" spans="1:61" x14ac:dyDescent="0.2">
      <c r="A249" s="37" t="s">
        <v>8</v>
      </c>
      <c r="B249" s="37" t="s">
        <v>73</v>
      </c>
      <c r="C249" s="59"/>
      <c r="D249" s="21"/>
      <c r="E249" s="55">
        <f t="shared" si="279"/>
        <v>8</v>
      </c>
      <c r="F249" s="27">
        <f t="shared" si="305"/>
        <v>38158.288329252136</v>
      </c>
      <c r="G249" s="27">
        <f t="shared" si="306"/>
        <v>1907.9144164626068</v>
      </c>
      <c r="H249" s="28">
        <f t="shared" si="296"/>
        <v>25</v>
      </c>
      <c r="I249" s="27">
        <f t="shared" si="280"/>
        <v>1000000</v>
      </c>
      <c r="J249" s="56">
        <f t="shared" si="262"/>
        <v>1.742</v>
      </c>
      <c r="K249" s="52">
        <f t="shared" si="263"/>
        <v>1742</v>
      </c>
      <c r="L249" s="56"/>
      <c r="M249" s="96">
        <f t="shared" si="281"/>
        <v>15.408521992477764</v>
      </c>
      <c r="N249" s="9">
        <v>0</v>
      </c>
      <c r="O249" s="30">
        <f t="shared" si="297"/>
        <v>0.92648902312688008</v>
      </c>
      <c r="P249" s="30">
        <f t="shared" si="282"/>
        <v>1.4275826488639773E-2</v>
      </c>
      <c r="Q249" s="30">
        <f t="shared" si="283"/>
        <v>0</v>
      </c>
      <c r="R249" s="30">
        <f t="shared" si="264"/>
        <v>0.9122131966382403</v>
      </c>
      <c r="S249" s="30"/>
      <c r="T249" s="52">
        <f t="shared" si="284"/>
        <v>1454.5877663092017</v>
      </c>
      <c r="U249" s="52">
        <f t="shared" si="265"/>
        <v>1589.0753885438146</v>
      </c>
      <c r="V249" s="19"/>
      <c r="W249" s="30"/>
      <c r="X249" s="53">
        <f t="shared" si="266"/>
        <v>34808.494175070751</v>
      </c>
      <c r="Y249" s="53">
        <f t="shared" si="267"/>
        <v>-1740.4247087535375</v>
      </c>
      <c r="Z249" s="53">
        <f t="shared" si="268"/>
        <v>-22.805329915956008</v>
      </c>
      <c r="AA249" s="53">
        <f t="shared" si="285"/>
        <v>-14275.826488639774</v>
      </c>
      <c r="AB249" s="53">
        <f t="shared" si="269"/>
        <v>18769.437647761479</v>
      </c>
      <c r="AC249" s="53">
        <f t="shared" si="298"/>
        <v>-138.6484259521512</v>
      </c>
      <c r="AD249" s="53">
        <f t="shared" si="299"/>
        <v>2834.1766842492384</v>
      </c>
      <c r="AE249" s="53">
        <f t="shared" si="270"/>
        <v>21464.965906058569</v>
      </c>
      <c r="AF249" s="19"/>
      <c r="AG249" s="46"/>
      <c r="AH249" s="19"/>
      <c r="AI249" s="55">
        <f t="shared" si="286"/>
        <v>8</v>
      </c>
      <c r="AJ249" s="27">
        <f t="shared" si="300"/>
        <v>38158.288329252136</v>
      </c>
      <c r="AK249" s="27">
        <f t="shared" si="301"/>
        <v>1907.9144164626068</v>
      </c>
      <c r="AL249" s="28">
        <f t="shared" si="302"/>
        <v>25</v>
      </c>
      <c r="AM249" s="27">
        <f t="shared" si="287"/>
        <v>1000000</v>
      </c>
      <c r="AN249" s="56">
        <f t="shared" si="288"/>
        <v>1.742</v>
      </c>
      <c r="AO249" s="52">
        <f t="shared" si="271"/>
        <v>1742</v>
      </c>
      <c r="AP249" s="56"/>
      <c r="AQ249" s="9">
        <f t="shared" si="289"/>
        <v>13.906191098211181</v>
      </c>
      <c r="AR249" s="9">
        <f t="shared" si="290"/>
        <v>0</v>
      </c>
      <c r="AS249" s="30">
        <f t="shared" si="291"/>
        <v>0.9334474024738959</v>
      </c>
      <c r="AT249" s="30">
        <f t="shared" si="292"/>
        <v>1.2980697958930842E-2</v>
      </c>
      <c r="AU249" s="30">
        <f t="shared" si="293"/>
        <v>0</v>
      </c>
      <c r="AV249" s="30">
        <f t="shared" si="272"/>
        <v>0.92046670451496504</v>
      </c>
      <c r="AW249" s="30"/>
      <c r="AX249" s="52">
        <f t="shared" si="294"/>
        <v>1465.5124218840165</v>
      </c>
      <c r="AY249" s="52">
        <f t="shared" si="273"/>
        <v>1603.4529992650691</v>
      </c>
      <c r="AZ249" s="19"/>
      <c r="BA249" s="30"/>
      <c r="BB249" s="53">
        <f t="shared" si="274"/>
        <v>34808.494175070751</v>
      </c>
      <c r="BC249" s="53">
        <f t="shared" si="275"/>
        <v>-1740.4247087535375</v>
      </c>
      <c r="BD249" s="53">
        <f t="shared" si="276"/>
        <v>-22.805329915956008</v>
      </c>
      <c r="BE249" s="53">
        <f t="shared" si="295"/>
        <v>-12980.697958930841</v>
      </c>
      <c r="BF249" s="53">
        <f t="shared" si="277"/>
        <v>20064.566177470413</v>
      </c>
      <c r="BG249" s="53">
        <f t="shared" si="303"/>
        <v>-138.6484259521512</v>
      </c>
      <c r="BH249" s="53">
        <f t="shared" si="304"/>
        <v>2835.0735562340615</v>
      </c>
      <c r="BI249" s="53">
        <f t="shared" si="278"/>
        <v>22760.991307752323</v>
      </c>
    </row>
    <row r="250" spans="1:61" x14ac:dyDescent="0.2">
      <c r="A250" s="21">
        <v>1</v>
      </c>
      <c r="B250" s="59">
        <f>B175</f>
        <v>0.8</v>
      </c>
      <c r="C250" s="19"/>
      <c r="D250" s="21"/>
      <c r="E250" s="55">
        <f t="shared" si="279"/>
        <v>9</v>
      </c>
      <c r="F250" s="27">
        <f t="shared" si="305"/>
        <v>38158.288329252136</v>
      </c>
      <c r="G250" s="27">
        <f t="shared" si="306"/>
        <v>1907.9144164626068</v>
      </c>
      <c r="H250" s="28">
        <f t="shared" si="296"/>
        <v>25</v>
      </c>
      <c r="I250" s="27">
        <f t="shared" si="280"/>
        <v>1000000</v>
      </c>
      <c r="J250" s="56">
        <f t="shared" si="262"/>
        <v>1.92</v>
      </c>
      <c r="K250" s="52">
        <f t="shared" si="263"/>
        <v>1920</v>
      </c>
      <c r="L250" s="56"/>
      <c r="M250" s="96">
        <f t="shared" si="281"/>
        <v>16.950197080660736</v>
      </c>
      <c r="N250" s="9">
        <v>0</v>
      </c>
      <c r="O250" s="30">
        <f t="shared" si="297"/>
        <v>0.9122131966382403</v>
      </c>
      <c r="P250" s="30">
        <f t="shared" si="282"/>
        <v>1.5462193462597699E-2</v>
      </c>
      <c r="Q250" s="30">
        <f t="shared" si="283"/>
        <v>0</v>
      </c>
      <c r="R250" s="30">
        <f t="shared" si="264"/>
        <v>0.8967510031756426</v>
      </c>
      <c r="S250" s="30"/>
      <c r="T250" s="52">
        <f t="shared" si="284"/>
        <v>1589.0753885438146</v>
      </c>
      <c r="U250" s="52">
        <f t="shared" si="265"/>
        <v>1721.7619260972338</v>
      </c>
      <c r="V250" s="19"/>
      <c r="W250" s="30"/>
      <c r="X250" s="53">
        <f t="shared" si="266"/>
        <v>34218.483338722268</v>
      </c>
      <c r="Y250" s="53">
        <f t="shared" si="267"/>
        <v>-1710.9241669361134</v>
      </c>
      <c r="Z250" s="53">
        <f t="shared" si="268"/>
        <v>-22.418775079391065</v>
      </c>
      <c r="AA250" s="53">
        <f t="shared" si="285"/>
        <v>-15462.193462597699</v>
      </c>
      <c r="AB250" s="53">
        <f t="shared" si="269"/>
        <v>17022.946934109066</v>
      </c>
      <c r="AC250" s="53">
        <f t="shared" si="298"/>
        <v>-137.50545925839617</v>
      </c>
      <c r="AD250" s="53">
        <f t="shared" si="299"/>
        <v>2799.2018699802188</v>
      </c>
      <c r="AE250" s="53">
        <f t="shared" si="270"/>
        <v>19684.643344830889</v>
      </c>
      <c r="AF250" s="19"/>
      <c r="AG250" s="46"/>
      <c r="AH250" s="19"/>
      <c r="AI250" s="55">
        <f t="shared" si="286"/>
        <v>9</v>
      </c>
      <c r="AJ250" s="27">
        <f t="shared" si="300"/>
        <v>38158.288329252136</v>
      </c>
      <c r="AK250" s="27">
        <f t="shared" si="301"/>
        <v>1907.9144164626068</v>
      </c>
      <c r="AL250" s="28">
        <f t="shared" si="302"/>
        <v>25</v>
      </c>
      <c r="AM250" s="27">
        <f t="shared" si="287"/>
        <v>1000000</v>
      </c>
      <c r="AN250" s="56">
        <f t="shared" si="288"/>
        <v>1.92</v>
      </c>
      <c r="AO250" s="52">
        <f t="shared" si="271"/>
        <v>1920</v>
      </c>
      <c r="AP250" s="56"/>
      <c r="AQ250" s="9">
        <f t="shared" si="289"/>
        <v>15.297552865296314</v>
      </c>
      <c r="AR250" s="9">
        <f t="shared" si="290"/>
        <v>0</v>
      </c>
      <c r="AS250" s="30">
        <f t="shared" si="291"/>
        <v>0.92046670451496504</v>
      </c>
      <c r="AT250" s="30">
        <f t="shared" si="292"/>
        <v>1.4080888073062759E-2</v>
      </c>
      <c r="AU250" s="30">
        <f t="shared" si="293"/>
        <v>0</v>
      </c>
      <c r="AV250" s="30">
        <f t="shared" si="272"/>
        <v>0.9063858164419023</v>
      </c>
      <c r="AW250" s="30"/>
      <c r="AX250" s="52">
        <f t="shared" si="294"/>
        <v>1603.4529992650691</v>
      </c>
      <c r="AY250" s="52">
        <f t="shared" si="273"/>
        <v>1740.2607675684524</v>
      </c>
      <c r="AZ250" s="19"/>
      <c r="BA250" s="30"/>
      <c r="BB250" s="53">
        <f t="shared" si="274"/>
        <v>34218.483338722268</v>
      </c>
      <c r="BC250" s="53">
        <f t="shared" si="275"/>
        <v>-1710.9241669361134</v>
      </c>
      <c r="BD250" s="53">
        <f t="shared" si="276"/>
        <v>-22.418775079391065</v>
      </c>
      <c r="BE250" s="53">
        <f t="shared" si="295"/>
        <v>-14080.888073062759</v>
      </c>
      <c r="BF250" s="53">
        <f t="shared" si="277"/>
        <v>18404.252323644003</v>
      </c>
      <c r="BG250" s="53">
        <f t="shared" si="303"/>
        <v>-137.50545925839617</v>
      </c>
      <c r="BH250" s="53">
        <f t="shared" si="304"/>
        <v>2800.3822162324441</v>
      </c>
      <c r="BI250" s="53">
        <f t="shared" si="278"/>
        <v>21067.129080618051</v>
      </c>
    </row>
    <row r="251" spans="1:61" x14ac:dyDescent="0.2">
      <c r="A251" s="39" t="s">
        <v>74</v>
      </c>
      <c r="B251" s="59">
        <f>B176</f>
        <v>0.05</v>
      </c>
      <c r="C251" s="19"/>
      <c r="D251" s="21"/>
      <c r="E251" s="55">
        <f t="shared" si="279"/>
        <v>10</v>
      </c>
      <c r="F251" s="27">
        <f t="shared" si="305"/>
        <v>38158.288329252136</v>
      </c>
      <c r="G251" s="27">
        <f t="shared" si="306"/>
        <v>1907.9144164626068</v>
      </c>
      <c r="H251" s="28">
        <f t="shared" ref="H251:H306" si="307">$B$31</f>
        <v>25</v>
      </c>
      <c r="I251" s="27">
        <f t="shared" si="280"/>
        <v>1000000</v>
      </c>
      <c r="J251" s="56">
        <f t="shared" si="262"/>
        <v>2.1030000000000002</v>
      </c>
      <c r="K251" s="52">
        <f t="shared" si="263"/>
        <v>2103</v>
      </c>
      <c r="L251" s="56"/>
      <c r="M251" s="96">
        <f t="shared" si="281"/>
        <v>18.704439664650572</v>
      </c>
      <c r="N251" s="9">
        <v>0</v>
      </c>
      <c r="O251" s="30">
        <f t="shared" si="297"/>
        <v>0.8967510031756426</v>
      </c>
      <c r="P251" s="30">
        <f t="shared" si="282"/>
        <v>1.6773225033113678E-2</v>
      </c>
      <c r="Q251" s="30">
        <f t="shared" si="283"/>
        <v>0</v>
      </c>
      <c r="R251" s="30">
        <f t="shared" si="264"/>
        <v>0.87997777814252898</v>
      </c>
      <c r="S251" s="30"/>
      <c r="T251" s="52">
        <f t="shared" si="284"/>
        <v>1721.7619260972338</v>
      </c>
      <c r="U251" s="52">
        <f t="shared" si="265"/>
        <v>1850.5932674337384</v>
      </c>
      <c r="V251" s="19"/>
      <c r="W251" s="30"/>
      <c r="X251" s="53">
        <f t="shared" si="266"/>
        <v>33578.445781697286</v>
      </c>
      <c r="Y251" s="53">
        <f t="shared" si="267"/>
        <v>-1678.9222890848644</v>
      </c>
      <c r="Z251" s="53">
        <f t="shared" si="268"/>
        <v>-21.999444453563225</v>
      </c>
      <c r="AA251" s="53">
        <f t="shared" si="285"/>
        <v>-16773.225033113678</v>
      </c>
      <c r="AB251" s="53">
        <f t="shared" si="269"/>
        <v>15104.299015045181</v>
      </c>
      <c r="AC251" s="53">
        <f t="shared" si="298"/>
        <v>-134.4180221329554</v>
      </c>
      <c r="AD251" s="53">
        <f t="shared" si="299"/>
        <v>2760.1775432900663</v>
      </c>
      <c r="AE251" s="53">
        <f t="shared" si="270"/>
        <v>17730.05853620229</v>
      </c>
      <c r="AF251" s="19"/>
      <c r="AG251" s="46"/>
      <c r="AH251" s="19"/>
      <c r="AI251" s="55">
        <f t="shared" si="286"/>
        <v>10</v>
      </c>
      <c r="AJ251" s="27">
        <f t="shared" si="300"/>
        <v>38158.288329252136</v>
      </c>
      <c r="AK251" s="27">
        <f t="shared" si="301"/>
        <v>1907.9144164626068</v>
      </c>
      <c r="AL251" s="28">
        <f t="shared" si="302"/>
        <v>25</v>
      </c>
      <c r="AM251" s="27">
        <f t="shared" si="287"/>
        <v>1000000</v>
      </c>
      <c r="AN251" s="56">
        <f t="shared" si="288"/>
        <v>2.1030000000000002</v>
      </c>
      <c r="AO251" s="52">
        <f t="shared" si="271"/>
        <v>2103</v>
      </c>
      <c r="AP251" s="56"/>
      <c r="AQ251" s="9">
        <f t="shared" si="289"/>
        <v>16.880756797347139</v>
      </c>
      <c r="AR251" s="9">
        <f t="shared" si="290"/>
        <v>0</v>
      </c>
      <c r="AS251" s="30">
        <f t="shared" si="291"/>
        <v>0.9063858164419023</v>
      </c>
      <c r="AT251" s="30">
        <f t="shared" si="292"/>
        <v>1.5300478531920679E-2</v>
      </c>
      <c r="AU251" s="30">
        <f t="shared" si="293"/>
        <v>0</v>
      </c>
      <c r="AV251" s="30">
        <f t="shared" si="272"/>
        <v>0.89108533790998168</v>
      </c>
      <c r="AW251" s="30"/>
      <c r="AX251" s="52">
        <f t="shared" si="294"/>
        <v>1740.2607675684524</v>
      </c>
      <c r="AY251" s="52">
        <f t="shared" si="273"/>
        <v>1873.9524656246915</v>
      </c>
      <c r="AZ251" s="19"/>
      <c r="BA251" s="30"/>
      <c r="BB251" s="53">
        <f t="shared" si="274"/>
        <v>33578.445781697286</v>
      </c>
      <c r="BC251" s="53">
        <f t="shared" si="275"/>
        <v>-1678.9222890848644</v>
      </c>
      <c r="BD251" s="53">
        <f t="shared" si="276"/>
        <v>-21.999444453563225</v>
      </c>
      <c r="BE251" s="53">
        <f t="shared" si="295"/>
        <v>-15300.478531920679</v>
      </c>
      <c r="BF251" s="53">
        <f t="shared" si="277"/>
        <v>16577.04551623818</v>
      </c>
      <c r="BG251" s="53">
        <f t="shared" si="303"/>
        <v>-134.4180221329554</v>
      </c>
      <c r="BH251" s="53">
        <f t="shared" si="304"/>
        <v>2761.6962266529972</v>
      </c>
      <c r="BI251" s="53">
        <f t="shared" si="278"/>
        <v>19204.323720758221</v>
      </c>
    </row>
    <row r="252" spans="1:61" x14ac:dyDescent="0.2">
      <c r="A252" s="19"/>
      <c r="B252" s="19"/>
      <c r="C252" s="19"/>
      <c r="D252" s="21"/>
      <c r="E252" s="55">
        <f t="shared" si="279"/>
        <v>11</v>
      </c>
      <c r="F252" s="27">
        <f t="shared" si="305"/>
        <v>38158.288329252136</v>
      </c>
      <c r="G252" s="27">
        <f t="shared" si="306"/>
        <v>1907.9144164626068</v>
      </c>
      <c r="H252" s="28">
        <f t="shared" si="307"/>
        <v>25</v>
      </c>
      <c r="I252" s="27">
        <f t="shared" si="280"/>
        <v>1000000</v>
      </c>
      <c r="J252" s="56">
        <f t="shared" si="262"/>
        <v>2.2919999999999998</v>
      </c>
      <c r="K252" s="52">
        <f t="shared" si="263"/>
        <v>2292</v>
      </c>
      <c r="L252" s="28"/>
      <c r="M252" s="96">
        <f t="shared" si="281"/>
        <v>20.707442522007625</v>
      </c>
      <c r="N252" s="9">
        <v>0</v>
      </c>
      <c r="O252" s="30">
        <f t="shared" si="297"/>
        <v>0.87997777814252898</v>
      </c>
      <c r="P252" s="30">
        <f t="shared" si="282"/>
        <v>1.8222089261530395E-2</v>
      </c>
      <c r="Q252" s="30">
        <f t="shared" si="283"/>
        <v>0</v>
      </c>
      <c r="R252" s="30">
        <f t="shared" si="264"/>
        <v>0.86175568888099863</v>
      </c>
      <c r="S252" s="28"/>
      <c r="T252" s="52">
        <f t="shared" si="284"/>
        <v>1850.5932674337384</v>
      </c>
      <c r="U252" s="52">
        <f t="shared" si="265"/>
        <v>1975.1440389152488</v>
      </c>
      <c r="V252" s="19"/>
      <c r="W252" s="28"/>
      <c r="X252" s="53">
        <f t="shared" si="266"/>
        <v>32883.122045694443</v>
      </c>
      <c r="Y252" s="53">
        <f t="shared" si="267"/>
        <v>-1644.1561022847222</v>
      </c>
      <c r="Z252" s="53">
        <f t="shared" si="268"/>
        <v>-21.543892222024965</v>
      </c>
      <c r="AA252" s="53">
        <f t="shared" si="285"/>
        <v>-18222.089261530396</v>
      </c>
      <c r="AB252" s="53">
        <f t="shared" si="269"/>
        <v>12995.332789657299</v>
      </c>
      <c r="AC252" s="53">
        <f t="shared" si="298"/>
        <v>-131.04170782429981</v>
      </c>
      <c r="AD252" s="53">
        <f t="shared" si="299"/>
        <v>2716.5248774311235</v>
      </c>
      <c r="AE252" s="53">
        <f t="shared" si="270"/>
        <v>15580.815959264124</v>
      </c>
      <c r="AF252" s="19"/>
      <c r="AG252" s="46"/>
      <c r="AH252" s="19"/>
      <c r="AI252" s="55">
        <f t="shared" si="286"/>
        <v>11</v>
      </c>
      <c r="AJ252" s="27">
        <f t="shared" si="300"/>
        <v>38158.288329252136</v>
      </c>
      <c r="AK252" s="27">
        <f t="shared" si="301"/>
        <v>1907.9144164626068</v>
      </c>
      <c r="AL252" s="28">
        <f t="shared" si="302"/>
        <v>25</v>
      </c>
      <c r="AM252" s="27">
        <f t="shared" si="287"/>
        <v>1000000</v>
      </c>
      <c r="AN252" s="56">
        <f t="shared" si="288"/>
        <v>2.2919999999999998</v>
      </c>
      <c r="AO252" s="52">
        <f t="shared" si="271"/>
        <v>2292</v>
      </c>
      <c r="AP252" s="28"/>
      <c r="AQ252" s="9">
        <f t="shared" si="289"/>
        <v>18.688466876111882</v>
      </c>
      <c r="AR252" s="9">
        <f t="shared" si="290"/>
        <v>0</v>
      </c>
      <c r="AS252" s="30">
        <f t="shared" si="291"/>
        <v>0.89108533790998168</v>
      </c>
      <c r="AT252" s="30">
        <f t="shared" si="292"/>
        <v>1.6653018821319657E-2</v>
      </c>
      <c r="AU252" s="30">
        <f t="shared" si="293"/>
        <v>0</v>
      </c>
      <c r="AV252" s="30">
        <f t="shared" si="272"/>
        <v>0.87443231908866204</v>
      </c>
      <c r="AW252" s="28"/>
      <c r="AX252" s="52">
        <f t="shared" si="294"/>
        <v>1873.9524656246915</v>
      </c>
      <c r="AY252" s="52">
        <f t="shared" si="273"/>
        <v>2004.1988753512135</v>
      </c>
      <c r="AZ252" s="19"/>
      <c r="BA252" s="28"/>
      <c r="BB252" s="53">
        <f t="shared" si="274"/>
        <v>32883.122045694443</v>
      </c>
      <c r="BC252" s="53">
        <f t="shared" si="275"/>
        <v>-1644.1561022847222</v>
      </c>
      <c r="BD252" s="53">
        <f t="shared" si="276"/>
        <v>-21.543892222024965</v>
      </c>
      <c r="BE252" s="53">
        <f t="shared" si="295"/>
        <v>-16653.018821319656</v>
      </c>
      <c r="BF252" s="53">
        <f t="shared" si="277"/>
        <v>14564.403229868039</v>
      </c>
      <c r="BG252" s="53">
        <f t="shared" si="303"/>
        <v>-131.04170782429981</v>
      </c>
      <c r="BH252" s="53">
        <f t="shared" si="304"/>
        <v>2718.4425772892037</v>
      </c>
      <c r="BI252" s="53">
        <f t="shared" si="278"/>
        <v>17151.804099332945</v>
      </c>
    </row>
    <row r="253" spans="1:61" x14ac:dyDescent="0.2">
      <c r="A253" s="220" t="s">
        <v>75</v>
      </c>
      <c r="B253" s="220"/>
      <c r="C253" s="19"/>
      <c r="D253" s="21"/>
      <c r="E253" s="55">
        <f t="shared" si="279"/>
        <v>12</v>
      </c>
      <c r="F253" s="27">
        <f t="shared" si="305"/>
        <v>38158.288329252136</v>
      </c>
      <c r="G253" s="27">
        <f t="shared" si="306"/>
        <v>1907.9144164626068</v>
      </c>
      <c r="H253" s="28">
        <f t="shared" si="307"/>
        <v>25</v>
      </c>
      <c r="I253" s="27">
        <f t="shared" si="280"/>
        <v>1000000</v>
      </c>
      <c r="J253" s="56">
        <f t="shared" si="262"/>
        <v>2.4849999999999999</v>
      </c>
      <c r="K253" s="52">
        <f t="shared" si="263"/>
        <v>2485</v>
      </c>
      <c r="L253" s="28"/>
      <c r="M253" s="96">
        <f t="shared" si="281"/>
        <v>22.995587082134691</v>
      </c>
      <c r="N253" s="9">
        <v>0</v>
      </c>
      <c r="O253" s="30">
        <f t="shared" si="297"/>
        <v>0.86175568888099863</v>
      </c>
      <c r="P253" s="30">
        <f t="shared" si="282"/>
        <v>1.9816577987187972E-2</v>
      </c>
      <c r="Q253" s="30">
        <f t="shared" si="283"/>
        <v>0</v>
      </c>
      <c r="R253" s="30">
        <f t="shared" si="264"/>
        <v>0.84193911089381068</v>
      </c>
      <c r="S253" s="28"/>
      <c r="T253" s="52">
        <f t="shared" si="284"/>
        <v>1975.1440389152488</v>
      </c>
      <c r="U253" s="52">
        <f t="shared" si="265"/>
        <v>2092.2186905711196</v>
      </c>
      <c r="V253" s="19"/>
      <c r="W253" s="19"/>
      <c r="X253" s="53">
        <f t="shared" si="266"/>
        <v>32126.955349160216</v>
      </c>
      <c r="Y253" s="53">
        <f t="shared" si="267"/>
        <v>-1606.3477674580108</v>
      </c>
      <c r="Z253" s="53">
        <f t="shared" si="268"/>
        <v>-21.048477772345269</v>
      </c>
      <c r="AA253" s="53">
        <f t="shared" si="285"/>
        <v>-19816.577987187971</v>
      </c>
      <c r="AB253" s="53">
        <f t="shared" si="269"/>
        <v>10682.981116741888</v>
      </c>
      <c r="AC253" s="53">
        <f t="shared" si="298"/>
        <v>-124.55381936660491</v>
      </c>
      <c r="AD253" s="53">
        <f t="shared" si="299"/>
        <v>2667.7755701049705</v>
      </c>
      <c r="AE253" s="53">
        <f t="shared" si="270"/>
        <v>13226.202867480253</v>
      </c>
      <c r="AF253" s="19"/>
      <c r="AG253" s="46"/>
      <c r="AH253" s="19"/>
      <c r="AI253" s="55">
        <f t="shared" si="286"/>
        <v>12</v>
      </c>
      <c r="AJ253" s="27">
        <f t="shared" si="300"/>
        <v>38158.288329252136</v>
      </c>
      <c r="AK253" s="27">
        <f t="shared" si="301"/>
        <v>1907.9144164626068</v>
      </c>
      <c r="AL253" s="28">
        <f t="shared" si="302"/>
        <v>25</v>
      </c>
      <c r="AM253" s="27">
        <f t="shared" si="287"/>
        <v>1000000</v>
      </c>
      <c r="AN253" s="56">
        <f t="shared" si="288"/>
        <v>2.4849999999999999</v>
      </c>
      <c r="AO253" s="52">
        <f t="shared" si="271"/>
        <v>2485</v>
      </c>
      <c r="AP253" s="28"/>
      <c r="AQ253" s="9">
        <f t="shared" si="289"/>
        <v>20.753517341626559</v>
      </c>
      <c r="AR253" s="9">
        <f t="shared" si="290"/>
        <v>0</v>
      </c>
      <c r="AS253" s="30">
        <f t="shared" si="291"/>
        <v>0.87443231908866204</v>
      </c>
      <c r="AT253" s="30">
        <f t="shared" si="292"/>
        <v>1.8147546298285279E-2</v>
      </c>
      <c r="AU253" s="30">
        <f t="shared" si="293"/>
        <v>0</v>
      </c>
      <c r="AV253" s="30">
        <f t="shared" si="272"/>
        <v>0.85628477279037674</v>
      </c>
      <c r="AW253" s="28"/>
      <c r="AX253" s="52">
        <f t="shared" si="294"/>
        <v>2004.1988753512135</v>
      </c>
      <c r="AY253" s="52">
        <f t="shared" si="273"/>
        <v>2127.8676603840863</v>
      </c>
      <c r="AZ253" s="19"/>
      <c r="BA253" s="19"/>
      <c r="BB253" s="53">
        <f t="shared" si="274"/>
        <v>32126.955349160216</v>
      </c>
      <c r="BC253" s="53">
        <f t="shared" si="275"/>
        <v>-1606.3477674580108</v>
      </c>
      <c r="BD253" s="53">
        <f t="shared" si="276"/>
        <v>-21.048477772345269</v>
      </c>
      <c r="BE253" s="53">
        <f t="shared" si="295"/>
        <v>-18147.54629828528</v>
      </c>
      <c r="BF253" s="53">
        <f t="shared" si="277"/>
        <v>12352.012805644579</v>
      </c>
      <c r="BG253" s="53">
        <f t="shared" si="303"/>
        <v>-124.55381936660491</v>
      </c>
      <c r="BH253" s="53">
        <f t="shared" si="304"/>
        <v>2670.1608598419857</v>
      </c>
      <c r="BI253" s="53">
        <f t="shared" si="278"/>
        <v>14897.61984611996</v>
      </c>
    </row>
    <row r="254" spans="1:61" x14ac:dyDescent="0.2">
      <c r="A254" s="37" t="s">
        <v>8</v>
      </c>
      <c r="B254" s="37" t="s">
        <v>76</v>
      </c>
      <c r="C254" s="37" t="s">
        <v>77</v>
      </c>
      <c r="D254" s="21"/>
      <c r="E254" s="55">
        <f t="shared" si="279"/>
        <v>13</v>
      </c>
      <c r="F254" s="27">
        <f t="shared" si="305"/>
        <v>38158.288329252136</v>
      </c>
      <c r="G254" s="27">
        <f t="shared" si="306"/>
        <v>1907.9144164626068</v>
      </c>
      <c r="H254" s="28">
        <f t="shared" si="307"/>
        <v>25</v>
      </c>
      <c r="I254" s="27">
        <f t="shared" si="280"/>
        <v>1000000</v>
      </c>
      <c r="J254" s="56">
        <f t="shared" si="262"/>
        <v>2.6840000000000002</v>
      </c>
      <c r="K254" s="52">
        <f t="shared" si="263"/>
        <v>2684</v>
      </c>
      <c r="L254" s="28"/>
      <c r="M254" s="96">
        <f t="shared" si="281"/>
        <v>25.623223656035577</v>
      </c>
      <c r="N254" s="9">
        <v>0</v>
      </c>
      <c r="O254" s="30">
        <f t="shared" si="297"/>
        <v>0.84193911089381068</v>
      </c>
      <c r="P254" s="30">
        <f t="shared" si="282"/>
        <v>2.1573194143195851E-2</v>
      </c>
      <c r="Q254" s="30">
        <f t="shared" si="283"/>
        <v>0</v>
      </c>
      <c r="R254" s="30">
        <f t="shared" si="264"/>
        <v>0.82036591675061488</v>
      </c>
      <c r="S254" s="28"/>
      <c r="T254" s="52">
        <f t="shared" si="284"/>
        <v>2092.2186905711196</v>
      </c>
      <c r="U254" s="52">
        <f t="shared" si="265"/>
        <v>2201.8621205586505</v>
      </c>
      <c r="V254" s="19"/>
      <c r="W254" s="19"/>
      <c r="X254" s="53">
        <f t="shared" si="266"/>
        <v>31303.759186861218</v>
      </c>
      <c r="Y254" s="53">
        <f t="shared" si="267"/>
        <v>-1565.1879593430608</v>
      </c>
      <c r="Z254" s="53">
        <f t="shared" si="268"/>
        <v>-20.509147918765372</v>
      </c>
      <c r="AA254" s="53">
        <f t="shared" si="285"/>
        <v>-21573.194143195851</v>
      </c>
      <c r="AB254" s="53">
        <f t="shared" si="269"/>
        <v>8144.8679364035415</v>
      </c>
      <c r="AC254" s="53">
        <f t="shared" si="298"/>
        <v>-118.30168676970665</v>
      </c>
      <c r="AD254" s="53">
        <f t="shared" si="299"/>
        <v>2613.1847852611272</v>
      </c>
      <c r="AE254" s="53">
        <f t="shared" si="270"/>
        <v>10639.751034894962</v>
      </c>
      <c r="AF254" s="19"/>
      <c r="AG254" s="46"/>
      <c r="AH254" s="19"/>
      <c r="AI254" s="55">
        <f t="shared" si="286"/>
        <v>13</v>
      </c>
      <c r="AJ254" s="27">
        <f t="shared" si="300"/>
        <v>38158.288329252136</v>
      </c>
      <c r="AK254" s="27">
        <f t="shared" si="301"/>
        <v>1907.9144164626068</v>
      </c>
      <c r="AL254" s="28">
        <f t="shared" si="302"/>
        <v>25</v>
      </c>
      <c r="AM254" s="27">
        <f t="shared" si="287"/>
        <v>1000000</v>
      </c>
      <c r="AN254" s="56">
        <f t="shared" si="288"/>
        <v>2.6840000000000002</v>
      </c>
      <c r="AO254" s="52">
        <f t="shared" si="271"/>
        <v>2684</v>
      </c>
      <c r="AP254" s="28"/>
      <c r="AQ254" s="9">
        <f t="shared" si="289"/>
        <v>23.124959349572109</v>
      </c>
      <c r="AR254" s="9">
        <f t="shared" si="290"/>
        <v>0</v>
      </c>
      <c r="AS254" s="30">
        <f t="shared" si="291"/>
        <v>0.85628477279037674</v>
      </c>
      <c r="AT254" s="30">
        <f t="shared" si="292"/>
        <v>1.9801550562435051E-2</v>
      </c>
      <c r="AU254" s="30">
        <f t="shared" si="293"/>
        <v>0</v>
      </c>
      <c r="AV254" s="30">
        <f t="shared" si="272"/>
        <v>0.83648322222794169</v>
      </c>
      <c r="AW254" s="28"/>
      <c r="AX254" s="52">
        <f t="shared" si="294"/>
        <v>2127.8676603840863</v>
      </c>
      <c r="AY254" s="52">
        <f t="shared" si="273"/>
        <v>2245.1209684597957</v>
      </c>
      <c r="AZ254" s="19"/>
      <c r="BA254" s="19"/>
      <c r="BB254" s="53">
        <f t="shared" si="274"/>
        <v>31303.759186861218</v>
      </c>
      <c r="BC254" s="53">
        <f t="shared" si="275"/>
        <v>-1565.1879593430608</v>
      </c>
      <c r="BD254" s="53">
        <f t="shared" si="276"/>
        <v>-20.509147918765372</v>
      </c>
      <c r="BE254" s="53">
        <f t="shared" si="295"/>
        <v>-19801.550562435052</v>
      </c>
      <c r="BF254" s="53">
        <f t="shared" si="277"/>
        <v>9916.5115171643411</v>
      </c>
      <c r="BG254" s="53">
        <f t="shared" si="303"/>
        <v>-118.30168676970665</v>
      </c>
      <c r="BH254" s="53">
        <f t="shared" si="304"/>
        <v>2616.1114278535729</v>
      </c>
      <c r="BI254" s="53">
        <f t="shared" si="278"/>
        <v>12414.321258248208</v>
      </c>
    </row>
    <row r="255" spans="1:61" x14ac:dyDescent="0.2">
      <c r="A255" s="21">
        <v>1</v>
      </c>
      <c r="B255" s="60">
        <f>B180</f>
        <v>200</v>
      </c>
      <c r="C255" s="60">
        <f>C180</f>
        <v>268</v>
      </c>
      <c r="D255" s="21"/>
      <c r="E255" s="55">
        <f t="shared" si="279"/>
        <v>14</v>
      </c>
      <c r="F255" s="27">
        <f t="shared" si="305"/>
        <v>38158.288329252136</v>
      </c>
      <c r="G255" s="27">
        <f t="shared" si="306"/>
        <v>1907.9144164626068</v>
      </c>
      <c r="H255" s="28">
        <f t="shared" si="307"/>
        <v>25</v>
      </c>
      <c r="I255" s="27">
        <f t="shared" si="280"/>
        <v>1000000</v>
      </c>
      <c r="J255" s="56">
        <f t="shared" si="262"/>
        <v>2.8879999999999999</v>
      </c>
      <c r="K255" s="52">
        <f t="shared" si="263"/>
        <v>2888</v>
      </c>
      <c r="L255" s="28"/>
      <c r="M255" s="96">
        <f t="shared" si="281"/>
        <v>28.637207678475217</v>
      </c>
      <c r="N255" s="9">
        <v>0</v>
      </c>
      <c r="O255" s="30">
        <f t="shared" si="297"/>
        <v>0.82036591675061488</v>
      </c>
      <c r="P255" s="30">
        <f t="shared" si="282"/>
        <v>2.3492989130330068E-2</v>
      </c>
      <c r="Q255" s="30">
        <f t="shared" si="283"/>
        <v>0</v>
      </c>
      <c r="R255" s="30">
        <f t="shared" si="264"/>
        <v>0.79687292762028483</v>
      </c>
      <c r="S255" s="28"/>
      <c r="T255" s="52">
        <f t="shared" si="284"/>
        <v>2201.8621205586505</v>
      </c>
      <c r="U255" s="52">
        <f t="shared" si="265"/>
        <v>2301.3690149673826</v>
      </c>
      <c r="V255" s="19"/>
      <c r="W255" s="19"/>
      <c r="X255" s="53">
        <f t="shared" si="266"/>
        <v>30407.306933910098</v>
      </c>
      <c r="Y255" s="53">
        <f t="shared" si="267"/>
        <v>-1520.365346695505</v>
      </c>
      <c r="Z255" s="53">
        <f t="shared" si="268"/>
        <v>-19.921823190507119</v>
      </c>
      <c r="AA255" s="53">
        <f t="shared" si="285"/>
        <v>-23492.989130330068</v>
      </c>
      <c r="AB255" s="53">
        <f t="shared" si="269"/>
        <v>5374.0306336940193</v>
      </c>
      <c r="AC255" s="53">
        <f t="shared" si="298"/>
        <v>-109.45219393678762</v>
      </c>
      <c r="AD255" s="53">
        <f t="shared" si="299"/>
        <v>2552.2705861268632</v>
      </c>
      <c r="AE255" s="53">
        <f t="shared" si="270"/>
        <v>7816.8490258840948</v>
      </c>
      <c r="AF255" s="19"/>
      <c r="AG255" s="46"/>
      <c r="AH255" s="19"/>
      <c r="AI255" s="55">
        <f t="shared" si="286"/>
        <v>14</v>
      </c>
      <c r="AJ255" s="27">
        <f t="shared" si="300"/>
        <v>38158.288329252136</v>
      </c>
      <c r="AK255" s="27">
        <f t="shared" si="301"/>
        <v>1907.9144164626068</v>
      </c>
      <c r="AL255" s="28">
        <f t="shared" si="302"/>
        <v>25</v>
      </c>
      <c r="AM255" s="27">
        <f t="shared" si="287"/>
        <v>1000000</v>
      </c>
      <c r="AN255" s="56">
        <f t="shared" si="288"/>
        <v>2.8879999999999999</v>
      </c>
      <c r="AO255" s="52">
        <f t="shared" si="271"/>
        <v>2888</v>
      </c>
      <c r="AP255" s="28"/>
      <c r="AQ255" s="9">
        <f t="shared" si="289"/>
        <v>25.845079929823882</v>
      </c>
      <c r="AR255" s="9">
        <f t="shared" si="290"/>
        <v>0</v>
      </c>
      <c r="AS255" s="30">
        <f t="shared" si="291"/>
        <v>0.83648322222794169</v>
      </c>
      <c r="AT255" s="30">
        <f t="shared" si="292"/>
        <v>2.1618975738437785E-2</v>
      </c>
      <c r="AU255" s="30">
        <f t="shared" si="293"/>
        <v>0</v>
      </c>
      <c r="AV255" s="30">
        <f t="shared" si="272"/>
        <v>0.81486424648950395</v>
      </c>
      <c r="AW255" s="28"/>
      <c r="AX255" s="52">
        <f t="shared" si="294"/>
        <v>2245.1209684597957</v>
      </c>
      <c r="AY255" s="52">
        <f t="shared" si="273"/>
        <v>2353.3279438616873</v>
      </c>
      <c r="AZ255" s="19"/>
      <c r="BA255" s="19"/>
      <c r="BB255" s="53">
        <f t="shared" si="274"/>
        <v>30407.306933910098</v>
      </c>
      <c r="BC255" s="53">
        <f t="shared" si="275"/>
        <v>-1520.365346695505</v>
      </c>
      <c r="BD255" s="53">
        <f t="shared" si="276"/>
        <v>-19.921823190507119</v>
      </c>
      <c r="BE255" s="53">
        <f t="shared" si="295"/>
        <v>-21618.975738437784</v>
      </c>
      <c r="BF255" s="53">
        <f t="shared" si="277"/>
        <v>7248.0440255863032</v>
      </c>
      <c r="BG255" s="53">
        <f t="shared" si="303"/>
        <v>-109.45219393678762</v>
      </c>
      <c r="BH255" s="53">
        <f t="shared" si="304"/>
        <v>2555.8219702883653</v>
      </c>
      <c r="BI255" s="53">
        <f t="shared" si="278"/>
        <v>9694.4138019378806</v>
      </c>
    </row>
    <row r="256" spans="1:61" x14ac:dyDescent="0.2">
      <c r="A256" s="39" t="s">
        <v>74</v>
      </c>
      <c r="B256" s="60">
        <f>B181</f>
        <v>25</v>
      </c>
      <c r="C256" s="60">
        <f>C181</f>
        <v>25</v>
      </c>
      <c r="D256" s="21"/>
      <c r="E256" s="55">
        <f t="shared" si="279"/>
        <v>15</v>
      </c>
      <c r="F256" s="27">
        <f t="shared" si="305"/>
        <v>38158.288329252136</v>
      </c>
      <c r="G256" s="27">
        <f t="shared" si="306"/>
        <v>1907.9144164626068</v>
      </c>
      <c r="H256" s="28">
        <f t="shared" si="307"/>
        <v>25</v>
      </c>
      <c r="I256" s="27">
        <f t="shared" si="280"/>
        <v>1000000</v>
      </c>
      <c r="J256" s="56">
        <f t="shared" si="262"/>
        <v>3.0960000000000001</v>
      </c>
      <c r="K256" s="52">
        <f t="shared" si="263"/>
        <v>3096</v>
      </c>
      <c r="L256" s="28"/>
      <c r="M256" s="96">
        <f t="shared" si="281"/>
        <v>32.079455446734435</v>
      </c>
      <c r="N256" s="9">
        <v>0</v>
      </c>
      <c r="O256" s="30">
        <f t="shared" si="297"/>
        <v>0.79687292762028483</v>
      </c>
      <c r="P256" s="30">
        <f t="shared" si="282"/>
        <v>2.5563249578303762E-2</v>
      </c>
      <c r="Q256" s="30">
        <f t="shared" si="283"/>
        <v>0</v>
      </c>
      <c r="R256" s="30">
        <f t="shared" si="264"/>
        <v>0.77130967804198103</v>
      </c>
      <c r="S256" s="28"/>
      <c r="T256" s="52">
        <f t="shared" si="284"/>
        <v>2301.3690149673826</v>
      </c>
      <c r="U256" s="52">
        <f t="shared" si="265"/>
        <v>2387.9747632179733</v>
      </c>
      <c r="V256" s="19"/>
      <c r="W256" s="19"/>
      <c r="X256" s="53">
        <f t="shared" si="266"/>
        <v>29431.857085868549</v>
      </c>
      <c r="Y256" s="53">
        <f t="shared" si="267"/>
        <v>-1471.5928542934273</v>
      </c>
      <c r="Z256" s="53">
        <f t="shared" si="268"/>
        <v>-19.282741951049527</v>
      </c>
      <c r="AA256" s="53">
        <f t="shared" si="285"/>
        <v>-25563.249578303763</v>
      </c>
      <c r="AB256" s="53">
        <f t="shared" si="269"/>
        <v>2377.7319113203084</v>
      </c>
      <c r="AC256" s="53">
        <f t="shared" si="298"/>
        <v>-97.901816336626538</v>
      </c>
      <c r="AD256" s="53">
        <f t="shared" si="299"/>
        <v>2484.3630893393829</v>
      </c>
      <c r="AE256" s="53">
        <f t="shared" si="270"/>
        <v>4764.193184323065</v>
      </c>
      <c r="AF256" s="19"/>
      <c r="AG256" s="46"/>
      <c r="AH256" s="19"/>
      <c r="AI256" s="55">
        <f t="shared" si="286"/>
        <v>15</v>
      </c>
      <c r="AJ256" s="27">
        <f t="shared" si="300"/>
        <v>38158.288329252136</v>
      </c>
      <c r="AK256" s="27">
        <f t="shared" si="301"/>
        <v>1907.9144164626068</v>
      </c>
      <c r="AL256" s="28">
        <f t="shared" si="302"/>
        <v>25</v>
      </c>
      <c r="AM256" s="27">
        <f t="shared" si="287"/>
        <v>1000000</v>
      </c>
      <c r="AN256" s="56">
        <f t="shared" si="288"/>
        <v>3.0960000000000001</v>
      </c>
      <c r="AO256" s="52">
        <f t="shared" si="271"/>
        <v>3096</v>
      </c>
      <c r="AP256" s="28"/>
      <c r="AQ256" s="9">
        <f t="shared" si="289"/>
        <v>28.951708540677828</v>
      </c>
      <c r="AR256" s="9">
        <f t="shared" si="290"/>
        <v>0</v>
      </c>
      <c r="AS256" s="30">
        <f t="shared" si="291"/>
        <v>0.81486424648950395</v>
      </c>
      <c r="AT256" s="30">
        <f t="shared" si="292"/>
        <v>2.3591712164583174E-2</v>
      </c>
      <c r="AU256" s="30">
        <f t="shared" si="293"/>
        <v>0</v>
      </c>
      <c r="AV256" s="30">
        <f t="shared" si="272"/>
        <v>0.79127253432492073</v>
      </c>
      <c r="AW256" s="28"/>
      <c r="AX256" s="52">
        <f t="shared" si="294"/>
        <v>2353.3279438616873</v>
      </c>
      <c r="AY256" s="52">
        <f t="shared" si="273"/>
        <v>2449.7797662699545</v>
      </c>
      <c r="AZ256" s="19"/>
      <c r="BA256" s="19"/>
      <c r="BB256" s="53">
        <f t="shared" si="274"/>
        <v>29431.857085868549</v>
      </c>
      <c r="BC256" s="53">
        <f t="shared" si="275"/>
        <v>-1471.5928542934273</v>
      </c>
      <c r="BD256" s="53">
        <f t="shared" si="276"/>
        <v>-19.282741951049527</v>
      </c>
      <c r="BE256" s="53">
        <f t="shared" si="295"/>
        <v>-23591.712164583176</v>
      </c>
      <c r="BF256" s="53">
        <f t="shared" si="277"/>
        <v>4349.2693250408956</v>
      </c>
      <c r="BG256" s="53">
        <f t="shared" si="303"/>
        <v>-97.901816336626538</v>
      </c>
      <c r="BH256" s="53">
        <f t="shared" si="304"/>
        <v>2488.6287165134013</v>
      </c>
      <c r="BI256" s="53">
        <f t="shared" si="278"/>
        <v>6739.9962252176701</v>
      </c>
    </row>
    <row r="257" spans="1:61" x14ac:dyDescent="0.2">
      <c r="A257" s="19"/>
      <c r="B257" s="19"/>
      <c r="C257" s="19"/>
      <c r="D257" s="21"/>
      <c r="E257" s="55">
        <f t="shared" si="279"/>
        <v>16</v>
      </c>
      <c r="F257" s="27">
        <f t="shared" si="305"/>
        <v>38158.288329252136</v>
      </c>
      <c r="G257" s="27">
        <f t="shared" si="306"/>
        <v>1907.9144164626068</v>
      </c>
      <c r="H257" s="28">
        <f t="shared" si="307"/>
        <v>25</v>
      </c>
      <c r="I257" s="27">
        <f t="shared" si="280"/>
        <v>1000000</v>
      </c>
      <c r="J257" s="56">
        <f t="shared" si="262"/>
        <v>3.3090000000000002</v>
      </c>
      <c r="K257" s="52">
        <f t="shared" si="263"/>
        <v>3309</v>
      </c>
      <c r="L257" s="28"/>
      <c r="M257" s="96">
        <f t="shared" si="281"/>
        <v>35.983846857204576</v>
      </c>
      <c r="N257" s="9">
        <v>0</v>
      </c>
      <c r="O257" s="30">
        <f t="shared" si="297"/>
        <v>0.77130967804198103</v>
      </c>
      <c r="P257" s="30">
        <f t="shared" si="282"/>
        <v>2.7754689334142411E-2</v>
      </c>
      <c r="Q257" s="30">
        <f t="shared" si="283"/>
        <v>0</v>
      </c>
      <c r="R257" s="30">
        <f t="shared" si="264"/>
        <v>0.74355498870783865</v>
      </c>
      <c r="S257" s="28"/>
      <c r="T257" s="52">
        <f t="shared" si="284"/>
        <v>2387.9747632179733</v>
      </c>
      <c r="U257" s="52">
        <f t="shared" si="265"/>
        <v>2460.4234576342383</v>
      </c>
      <c r="V257" s="19"/>
      <c r="W257" s="19"/>
      <c r="X257" s="53">
        <f t="shared" si="266"/>
        <v>28372.785647767523</v>
      </c>
      <c r="Y257" s="53">
        <f t="shared" si="267"/>
        <v>-1418.6392823883762</v>
      </c>
      <c r="Z257" s="53">
        <f t="shared" si="268"/>
        <v>-18.588874717695965</v>
      </c>
      <c r="AA257" s="53">
        <f t="shared" si="285"/>
        <v>-27754.689334142411</v>
      </c>
      <c r="AB257" s="53">
        <f t="shared" si="269"/>
        <v>-819.13184348096183</v>
      </c>
      <c r="AC257" s="53">
        <f t="shared" si="298"/>
        <v>-85.145140728513084</v>
      </c>
      <c r="AD257" s="53">
        <f t="shared" si="299"/>
        <v>2408.8746995551073</v>
      </c>
      <c r="AE257" s="53">
        <f t="shared" si="270"/>
        <v>1504.5977153456324</v>
      </c>
      <c r="AF257" s="19"/>
      <c r="AG257" s="46"/>
      <c r="AH257" s="19"/>
      <c r="AI257" s="55">
        <f t="shared" si="286"/>
        <v>16</v>
      </c>
      <c r="AJ257" s="27">
        <f t="shared" si="300"/>
        <v>38158.288329252136</v>
      </c>
      <c r="AK257" s="27">
        <f t="shared" si="301"/>
        <v>1907.9144164626068</v>
      </c>
      <c r="AL257" s="28">
        <f t="shared" si="302"/>
        <v>25</v>
      </c>
      <c r="AM257" s="27">
        <f t="shared" si="287"/>
        <v>1000000</v>
      </c>
      <c r="AN257" s="56">
        <f t="shared" si="288"/>
        <v>3.3090000000000002</v>
      </c>
      <c r="AO257" s="52">
        <f t="shared" si="271"/>
        <v>3309</v>
      </c>
      <c r="AP257" s="28"/>
      <c r="AQ257" s="9">
        <f t="shared" si="289"/>
        <v>32.475421788627131</v>
      </c>
      <c r="AR257" s="9">
        <f t="shared" si="290"/>
        <v>0</v>
      </c>
      <c r="AS257" s="30">
        <f t="shared" si="291"/>
        <v>0.79127253432492073</v>
      </c>
      <c r="AT257" s="30">
        <f t="shared" si="292"/>
        <v>2.5696909301957737E-2</v>
      </c>
      <c r="AU257" s="30">
        <f t="shared" si="293"/>
        <v>0</v>
      </c>
      <c r="AV257" s="30">
        <f t="shared" si="272"/>
        <v>0.76557562502296295</v>
      </c>
      <c r="AW257" s="28"/>
      <c r="AX257" s="52">
        <f t="shared" si="294"/>
        <v>2449.7797662699545</v>
      </c>
      <c r="AY257" s="52">
        <f t="shared" si="273"/>
        <v>2533.2897432009845</v>
      </c>
      <c r="AZ257" s="19"/>
      <c r="BA257" s="19"/>
      <c r="BB257" s="53">
        <f t="shared" si="274"/>
        <v>28372.785647767523</v>
      </c>
      <c r="BC257" s="53">
        <f t="shared" si="275"/>
        <v>-1418.6392823883762</v>
      </c>
      <c r="BD257" s="53">
        <f t="shared" si="276"/>
        <v>-18.588874717695965</v>
      </c>
      <c r="BE257" s="53">
        <f t="shared" si="295"/>
        <v>-25696.909301957738</v>
      </c>
      <c r="BF257" s="53">
        <f t="shared" si="277"/>
        <v>1238.6481887037116</v>
      </c>
      <c r="BG257" s="53">
        <f t="shared" si="303"/>
        <v>-85.145140728513084</v>
      </c>
      <c r="BH257" s="53">
        <f t="shared" si="304"/>
        <v>2413.9486513497086</v>
      </c>
      <c r="BI257" s="53">
        <f t="shared" si="278"/>
        <v>3567.4516993249072</v>
      </c>
    </row>
    <row r="258" spans="1:61" x14ac:dyDescent="0.2">
      <c r="A258" s="92"/>
      <c r="B258" s="93" t="s">
        <v>78</v>
      </c>
      <c r="C258" s="93" t="s">
        <v>79</v>
      </c>
      <c r="D258" s="21"/>
      <c r="E258" s="55">
        <f t="shared" si="279"/>
        <v>17</v>
      </c>
      <c r="F258" s="27">
        <f t="shared" si="305"/>
        <v>38158.288329252136</v>
      </c>
      <c r="G258" s="27">
        <f t="shared" si="306"/>
        <v>1907.9144164626068</v>
      </c>
      <c r="H258" s="28">
        <f t="shared" si="307"/>
        <v>25</v>
      </c>
      <c r="I258" s="27">
        <f t="shared" si="280"/>
        <v>1000000</v>
      </c>
      <c r="J258" s="56">
        <f t="shared" si="262"/>
        <v>3.5259999999999998</v>
      </c>
      <c r="K258" s="52">
        <f t="shared" si="263"/>
        <v>3526</v>
      </c>
      <c r="L258" s="28"/>
      <c r="M258" s="96">
        <f t="shared" si="281"/>
        <v>40.388565248208387</v>
      </c>
      <c r="N258" s="9">
        <v>0</v>
      </c>
      <c r="O258" s="30">
        <f t="shared" si="297"/>
        <v>0.74355498870783865</v>
      </c>
      <c r="P258" s="30">
        <f t="shared" si="282"/>
        <v>3.0031119177057392E-2</v>
      </c>
      <c r="Q258" s="30">
        <f t="shared" si="283"/>
        <v>0</v>
      </c>
      <c r="R258" s="30">
        <f t="shared" si="264"/>
        <v>0.71352386953078129</v>
      </c>
      <c r="S258" s="28"/>
      <c r="T258" s="52">
        <f t="shared" si="284"/>
        <v>2460.4234576342383</v>
      </c>
      <c r="U258" s="52">
        <f t="shared" si="265"/>
        <v>2515.885163965535</v>
      </c>
      <c r="V258" s="19"/>
      <c r="W258" s="28"/>
      <c r="X258" s="53">
        <f t="shared" si="266"/>
        <v>27226.849543359236</v>
      </c>
      <c r="Y258" s="53">
        <f t="shared" si="267"/>
        <v>-1361.3424771679618</v>
      </c>
      <c r="Z258" s="53">
        <f t="shared" si="268"/>
        <v>-17.838096738269531</v>
      </c>
      <c r="AA258" s="53">
        <f t="shared" si="285"/>
        <v>-30031.119177057393</v>
      </c>
      <c r="AB258" s="53">
        <f t="shared" si="269"/>
        <v>-4183.4502076043864</v>
      </c>
      <c r="AC258" s="53">
        <f t="shared" si="298"/>
        <v>-69.511165542923692</v>
      </c>
      <c r="AD258" s="53">
        <f t="shared" si="299"/>
        <v>2325.4493797893119</v>
      </c>
      <c r="AE258" s="53">
        <f t="shared" si="270"/>
        <v>-1927.5119933579981</v>
      </c>
      <c r="AF258" s="19"/>
      <c r="AG258" s="46"/>
      <c r="AH258" s="19"/>
      <c r="AI258" s="55">
        <f t="shared" si="286"/>
        <v>17</v>
      </c>
      <c r="AJ258" s="27">
        <f t="shared" si="300"/>
        <v>38158.288329252136</v>
      </c>
      <c r="AK258" s="27">
        <f t="shared" si="301"/>
        <v>1907.9144164626068</v>
      </c>
      <c r="AL258" s="28">
        <f t="shared" si="302"/>
        <v>25</v>
      </c>
      <c r="AM258" s="27">
        <f t="shared" si="287"/>
        <v>1000000</v>
      </c>
      <c r="AN258" s="56">
        <f t="shared" si="288"/>
        <v>3.5259999999999998</v>
      </c>
      <c r="AO258" s="52">
        <f t="shared" si="271"/>
        <v>3526</v>
      </c>
      <c r="AP258" s="28"/>
      <c r="AQ258" s="9">
        <f t="shared" si="289"/>
        <v>36.450680136508069</v>
      </c>
      <c r="AR258" s="9">
        <f t="shared" si="290"/>
        <v>0</v>
      </c>
      <c r="AS258" s="30">
        <f t="shared" si="291"/>
        <v>0.76557562502296295</v>
      </c>
      <c r="AT258" s="30">
        <f t="shared" si="292"/>
        <v>2.7905752228019262E-2</v>
      </c>
      <c r="AU258" s="30">
        <f t="shared" si="293"/>
        <v>0</v>
      </c>
      <c r="AV258" s="30">
        <f t="shared" si="272"/>
        <v>0.73766987279494367</v>
      </c>
      <c r="AW258" s="28"/>
      <c r="AX258" s="52">
        <f t="shared" si="294"/>
        <v>2533.2897432009845</v>
      </c>
      <c r="AY258" s="52">
        <f t="shared" si="273"/>
        <v>2601.0239714749714</v>
      </c>
      <c r="AZ258" s="19"/>
      <c r="BA258" s="28"/>
      <c r="BB258" s="53">
        <f t="shared" si="274"/>
        <v>27226.849543359236</v>
      </c>
      <c r="BC258" s="53">
        <f t="shared" si="275"/>
        <v>-1361.3424771679618</v>
      </c>
      <c r="BD258" s="53">
        <f t="shared" si="276"/>
        <v>-17.838096738269531</v>
      </c>
      <c r="BE258" s="53">
        <f t="shared" si="295"/>
        <v>-27905.752228019261</v>
      </c>
      <c r="BF258" s="53">
        <f t="shared" si="277"/>
        <v>-2058.0832585662538</v>
      </c>
      <c r="BG258" s="53">
        <f t="shared" si="303"/>
        <v>-69.511165542923692</v>
      </c>
      <c r="BH258" s="53">
        <f t="shared" si="304"/>
        <v>2331.4314201122666</v>
      </c>
      <c r="BI258" s="53">
        <f t="shared" si="278"/>
        <v>203.8369960030891</v>
      </c>
    </row>
    <row r="259" spans="1:61" x14ac:dyDescent="0.2">
      <c r="A259" s="35" t="s">
        <v>80</v>
      </c>
      <c r="B259" s="90">
        <f>AE313</f>
        <v>28736.437605224779</v>
      </c>
      <c r="C259" s="90">
        <f>BI313</f>
        <v>41343.863707295473</v>
      </c>
      <c r="D259" s="21"/>
      <c r="E259" s="55">
        <f t="shared" si="279"/>
        <v>18</v>
      </c>
      <c r="F259" s="27">
        <f t="shared" si="305"/>
        <v>38158.288329252136</v>
      </c>
      <c r="G259" s="27">
        <f t="shared" si="306"/>
        <v>1907.9144164626068</v>
      </c>
      <c r="H259" s="28">
        <f t="shared" si="307"/>
        <v>25</v>
      </c>
      <c r="I259" s="27">
        <f t="shared" si="280"/>
        <v>1000000</v>
      </c>
      <c r="J259" s="56">
        <f t="shared" si="262"/>
        <v>3.7469999999999999</v>
      </c>
      <c r="K259" s="52">
        <f t="shared" si="263"/>
        <v>3747</v>
      </c>
      <c r="L259" s="28"/>
      <c r="M259" s="96">
        <f t="shared" si="281"/>
        <v>45.350819239364668</v>
      </c>
      <c r="N259" s="9">
        <v>0</v>
      </c>
      <c r="O259" s="30">
        <f t="shared" si="297"/>
        <v>0.71352386953078129</v>
      </c>
      <c r="P259" s="30">
        <f t="shared" si="282"/>
        <v>3.235889203006248E-2</v>
      </c>
      <c r="Q259" s="30">
        <f t="shared" si="283"/>
        <v>0</v>
      </c>
      <c r="R259" s="30">
        <f t="shared" si="264"/>
        <v>0.6811649775007188</v>
      </c>
      <c r="S259" s="28"/>
      <c r="T259" s="52">
        <f t="shared" si="284"/>
        <v>2515.885163965535</v>
      </c>
      <c r="U259" s="52">
        <f t="shared" si="265"/>
        <v>2552.3251706951933</v>
      </c>
      <c r="V259" s="19"/>
      <c r="W259" s="19"/>
      <c r="X259" s="53">
        <f t="shared" si="266"/>
        <v>25992.089611260973</v>
      </c>
      <c r="Y259" s="53">
        <f t="shared" si="267"/>
        <v>-1299.6044805630486</v>
      </c>
      <c r="Z259" s="53">
        <f t="shared" si="268"/>
        <v>-17.029124437517972</v>
      </c>
      <c r="AA259" s="53">
        <f t="shared" si="285"/>
        <v>-32358.892030062481</v>
      </c>
      <c r="AB259" s="53">
        <f t="shared" si="269"/>
        <v>-7683.4360238020745</v>
      </c>
      <c r="AC259" s="53">
        <f t="shared" si="298"/>
        <v>-51.799048947998465</v>
      </c>
      <c r="AD259" s="53">
        <f t="shared" si="299"/>
        <v>2233.7020057852637</v>
      </c>
      <c r="AE259" s="53">
        <f t="shared" si="270"/>
        <v>-5501.5330669648083</v>
      </c>
      <c r="AF259" s="19"/>
      <c r="AG259" s="46"/>
      <c r="AH259" s="19"/>
      <c r="AI259" s="55">
        <f t="shared" si="286"/>
        <v>18</v>
      </c>
      <c r="AJ259" s="27">
        <f t="shared" si="300"/>
        <v>38158.288329252136</v>
      </c>
      <c r="AK259" s="27">
        <f t="shared" si="301"/>
        <v>1907.9144164626068</v>
      </c>
      <c r="AL259" s="28">
        <f t="shared" si="302"/>
        <v>25</v>
      </c>
      <c r="AM259" s="27">
        <f t="shared" si="287"/>
        <v>1000000</v>
      </c>
      <c r="AN259" s="56">
        <f t="shared" si="288"/>
        <v>3.7469999999999999</v>
      </c>
      <c r="AO259" s="52">
        <f t="shared" si="271"/>
        <v>3747</v>
      </c>
      <c r="AP259" s="28"/>
      <c r="AQ259" s="9">
        <f t="shared" si="289"/>
        <v>40.929114363526608</v>
      </c>
      <c r="AR259" s="9">
        <f t="shared" si="290"/>
        <v>0</v>
      </c>
      <c r="AS259" s="30">
        <f t="shared" si="291"/>
        <v>0.73766987279494367</v>
      </c>
      <c r="AT259" s="30">
        <f t="shared" si="292"/>
        <v>3.0192174586152375E-2</v>
      </c>
      <c r="AU259" s="30">
        <f t="shared" si="293"/>
        <v>0</v>
      </c>
      <c r="AV259" s="30">
        <f t="shared" si="272"/>
        <v>0.70747769820879125</v>
      </c>
      <c r="AW259" s="28"/>
      <c r="AX259" s="52">
        <f t="shared" si="294"/>
        <v>2601.0239714749714</v>
      </c>
      <c r="AY259" s="52">
        <f t="shared" si="273"/>
        <v>2650.918935188341</v>
      </c>
      <c r="AZ259" s="19"/>
      <c r="BA259" s="19"/>
      <c r="BB259" s="53">
        <f t="shared" si="274"/>
        <v>25992.089611260973</v>
      </c>
      <c r="BC259" s="53">
        <f t="shared" si="275"/>
        <v>-1299.6044805630486</v>
      </c>
      <c r="BD259" s="53">
        <f t="shared" si="276"/>
        <v>-17.029124437517972</v>
      </c>
      <c r="BE259" s="53">
        <f t="shared" si="295"/>
        <v>-30192.174586152374</v>
      </c>
      <c r="BF259" s="53">
        <f t="shared" si="277"/>
        <v>-5516.7185798919672</v>
      </c>
      <c r="BG259" s="53">
        <f t="shared" si="303"/>
        <v>-51.799048947998465</v>
      </c>
      <c r="BH259" s="53">
        <f t="shared" si="304"/>
        <v>2240.6915727106043</v>
      </c>
      <c r="BI259" s="53">
        <f t="shared" si="278"/>
        <v>-3327.8260561293609</v>
      </c>
    </row>
    <row r="260" spans="1:61" x14ac:dyDescent="0.2">
      <c r="A260" s="35" t="s">
        <v>81</v>
      </c>
      <c r="B260" s="222">
        <f>F241+NPV(B244,F242:F261)</f>
        <v>574724.32335286704</v>
      </c>
      <c r="C260" s="222"/>
      <c r="D260" s="19"/>
      <c r="E260" s="55">
        <f t="shared" si="279"/>
        <v>19</v>
      </c>
      <c r="F260" s="27">
        <f t="shared" si="305"/>
        <v>38158.288329252136</v>
      </c>
      <c r="G260" s="27">
        <f t="shared" si="306"/>
        <v>1907.9144164626068</v>
      </c>
      <c r="H260" s="28">
        <f t="shared" si="307"/>
        <v>25</v>
      </c>
      <c r="I260" s="27">
        <f t="shared" si="280"/>
        <v>1000000</v>
      </c>
      <c r="J260" s="56">
        <f t="shared" si="262"/>
        <v>3.9710000000000001</v>
      </c>
      <c r="K260" s="52">
        <f t="shared" si="263"/>
        <v>3971</v>
      </c>
      <c r="L260" s="28"/>
      <c r="M260" s="96">
        <f t="shared" si="281"/>
        <v>50.932973429504443</v>
      </c>
      <c r="N260" s="9">
        <v>0</v>
      </c>
      <c r="O260" s="30">
        <f t="shared" si="297"/>
        <v>0.6811649775007188</v>
      </c>
      <c r="P260" s="30">
        <f t="shared" si="282"/>
        <v>3.4693757700153101E-2</v>
      </c>
      <c r="Q260" s="30">
        <f t="shared" si="283"/>
        <v>0</v>
      </c>
      <c r="R260" s="30">
        <f t="shared" si="264"/>
        <v>0.64647121980056566</v>
      </c>
      <c r="S260" s="28"/>
      <c r="T260" s="52">
        <f t="shared" si="284"/>
        <v>2552.3251706951933</v>
      </c>
      <c r="U260" s="52">
        <f t="shared" si="265"/>
        <v>2567.1372138280462</v>
      </c>
      <c r="V260" s="19"/>
      <c r="W260" s="19"/>
      <c r="X260" s="53">
        <f t="shared" si="266"/>
        <v>24668.235201713316</v>
      </c>
      <c r="Y260" s="53">
        <f t="shared" si="267"/>
        <v>-1233.4117600856659</v>
      </c>
      <c r="Z260" s="53">
        <f t="shared" si="268"/>
        <v>-16.161780495014142</v>
      </c>
      <c r="AA260" s="53">
        <f t="shared" si="285"/>
        <v>-34693.757700153103</v>
      </c>
      <c r="AB260" s="53">
        <f t="shared" si="269"/>
        <v>-11275.096039020467</v>
      </c>
      <c r="AC260" s="53">
        <f t="shared" si="298"/>
        <v>-31.332186523516988</v>
      </c>
      <c r="AD260" s="53">
        <f t="shared" si="299"/>
        <v>2133.44442726033</v>
      </c>
      <c r="AE260" s="53">
        <f t="shared" si="270"/>
        <v>-9172.9837982836543</v>
      </c>
      <c r="AF260" s="19"/>
      <c r="AG260" s="46"/>
      <c r="AH260" s="19"/>
      <c r="AI260" s="55">
        <f t="shared" si="286"/>
        <v>19</v>
      </c>
      <c r="AJ260" s="27">
        <f t="shared" si="300"/>
        <v>38158.288329252136</v>
      </c>
      <c r="AK260" s="27">
        <f t="shared" si="301"/>
        <v>1907.9144164626068</v>
      </c>
      <c r="AL260" s="28">
        <f t="shared" si="302"/>
        <v>25</v>
      </c>
      <c r="AM260" s="27">
        <f t="shared" si="287"/>
        <v>1000000</v>
      </c>
      <c r="AN260" s="56">
        <f t="shared" si="288"/>
        <v>3.9710000000000001</v>
      </c>
      <c r="AO260" s="52">
        <f t="shared" si="271"/>
        <v>3971</v>
      </c>
      <c r="AP260" s="28"/>
      <c r="AQ260" s="9">
        <f t="shared" si="289"/>
        <v>45.967008520127756</v>
      </c>
      <c r="AR260" s="9">
        <f t="shared" si="290"/>
        <v>0</v>
      </c>
      <c r="AS260" s="30">
        <f t="shared" si="291"/>
        <v>0.70747769820879125</v>
      </c>
      <c r="AT260" s="30">
        <f t="shared" si="292"/>
        <v>3.2520633381363878E-2</v>
      </c>
      <c r="AU260" s="30">
        <f t="shared" si="293"/>
        <v>0</v>
      </c>
      <c r="AV260" s="30">
        <f t="shared" si="272"/>
        <v>0.67495706482742734</v>
      </c>
      <c r="AW260" s="28"/>
      <c r="AX260" s="52">
        <f t="shared" si="294"/>
        <v>2650.918935188341</v>
      </c>
      <c r="AY260" s="52">
        <f t="shared" si="273"/>
        <v>2680.254504429714</v>
      </c>
      <c r="AZ260" s="19"/>
      <c r="BA260" s="19"/>
      <c r="BB260" s="53">
        <f t="shared" si="274"/>
        <v>24668.235201713316</v>
      </c>
      <c r="BC260" s="53">
        <f t="shared" si="275"/>
        <v>-1233.4117600856659</v>
      </c>
      <c r="BD260" s="53">
        <f t="shared" si="276"/>
        <v>-16.161780495014142</v>
      </c>
      <c r="BE260" s="53">
        <f t="shared" si="295"/>
        <v>-32520.633381363878</v>
      </c>
      <c r="BF260" s="53">
        <f t="shared" si="277"/>
        <v>-9101.9717202312422</v>
      </c>
      <c r="BG260" s="53">
        <f t="shared" si="303"/>
        <v>-31.332186523516988</v>
      </c>
      <c r="BH260" s="53">
        <f t="shared" si="304"/>
        <v>2141.5385941332888</v>
      </c>
      <c r="BI260" s="53">
        <f t="shared" si="278"/>
        <v>-6991.7653126214709</v>
      </c>
    </row>
    <row r="261" spans="1:61" x14ac:dyDescent="0.2">
      <c r="A261" s="34" t="s">
        <v>82</v>
      </c>
      <c r="B261" s="129">
        <f>B259/B260</f>
        <v>5.0000385293561503E-2</v>
      </c>
      <c r="C261" s="130">
        <f>C259/B260</f>
        <v>7.1936860904199679E-2</v>
      </c>
      <c r="D261" s="19"/>
      <c r="E261" s="55">
        <f t="shared" si="279"/>
        <v>20</v>
      </c>
      <c r="F261" s="27">
        <f t="shared" si="305"/>
        <v>38158.288329252136</v>
      </c>
      <c r="G261" s="27">
        <f t="shared" si="306"/>
        <v>1907.9144164626068</v>
      </c>
      <c r="H261" s="28">
        <f t="shared" si="307"/>
        <v>25</v>
      </c>
      <c r="I261" s="27">
        <f t="shared" si="280"/>
        <v>1000000</v>
      </c>
      <c r="J261" s="56">
        <f t="shared" si="262"/>
        <v>4.1980000000000004</v>
      </c>
      <c r="K261" s="52">
        <f t="shared" si="263"/>
        <v>4198</v>
      </c>
      <c r="L261" s="28"/>
      <c r="M261" s="96">
        <f t="shared" si="281"/>
        <v>57.198201384599741</v>
      </c>
      <c r="N261" s="9">
        <v>0</v>
      </c>
      <c r="O261" s="30">
        <f t="shared" si="297"/>
        <v>0.64647121980056566</v>
      </c>
      <c r="P261" s="30">
        <f t="shared" si="282"/>
        <v>3.6976991019500596E-2</v>
      </c>
      <c r="Q261" s="30">
        <f t="shared" si="283"/>
        <v>0</v>
      </c>
      <c r="R261" s="30">
        <f t="shared" si="264"/>
        <v>0.60949422878106507</v>
      </c>
      <c r="S261" s="28"/>
      <c r="T261" s="52">
        <f t="shared" si="284"/>
        <v>2567.1372138280462</v>
      </c>
      <c r="U261" s="52">
        <f t="shared" ref="U261:U306" si="308">K261*R261</f>
        <v>2558.6567724229112</v>
      </c>
      <c r="V261" s="19"/>
      <c r="W261" s="19"/>
      <c r="X261" s="53">
        <f t="shared" si="266"/>
        <v>23257.256516843048</v>
      </c>
      <c r="Y261" s="53">
        <f t="shared" si="267"/>
        <v>-1162.8628258421525</v>
      </c>
      <c r="Z261" s="53">
        <f t="shared" si="268"/>
        <v>-15.237355719526628</v>
      </c>
      <c r="AA261" s="53">
        <f t="shared" si="285"/>
        <v>-36976.991019500594</v>
      </c>
      <c r="AB261" s="53">
        <f t="shared" si="269"/>
        <v>-14897.834684219226</v>
      </c>
      <c r="AC261" s="53">
        <f t="shared" si="298"/>
        <v>-8.9800550674206114</v>
      </c>
      <c r="AD261" s="53">
        <f t="shared" si="299"/>
        <v>2024.6163386954536</v>
      </c>
      <c r="AE261" s="53">
        <f t="shared" si="270"/>
        <v>-12882.198400591193</v>
      </c>
      <c r="AF261" s="19"/>
      <c r="AG261" s="46"/>
      <c r="AH261" s="19"/>
      <c r="AI261" s="55">
        <f t="shared" si="286"/>
        <v>20</v>
      </c>
      <c r="AJ261" s="27">
        <f t="shared" si="300"/>
        <v>38158.288329252136</v>
      </c>
      <c r="AK261" s="27">
        <f t="shared" si="301"/>
        <v>1907.9144164626068</v>
      </c>
      <c r="AL261" s="28">
        <f t="shared" si="302"/>
        <v>25</v>
      </c>
      <c r="AM261" s="27">
        <f t="shared" si="287"/>
        <v>1000000</v>
      </c>
      <c r="AN261" s="56">
        <f t="shared" si="288"/>
        <v>4.1980000000000004</v>
      </c>
      <c r="AO261" s="52">
        <f t="shared" si="271"/>
        <v>4198</v>
      </c>
      <c r="AP261" s="28"/>
      <c r="AQ261" s="9">
        <f t="shared" si="289"/>
        <v>51.621376749601268</v>
      </c>
      <c r="AR261" s="9">
        <f t="shared" si="290"/>
        <v>0</v>
      </c>
      <c r="AS261" s="30">
        <f t="shared" si="291"/>
        <v>0.67495706482742734</v>
      </c>
      <c r="AT261" s="30">
        <f t="shared" si="292"/>
        <v>3.4842212933261674E-2</v>
      </c>
      <c r="AU261" s="30">
        <f t="shared" si="293"/>
        <v>0</v>
      </c>
      <c r="AV261" s="30">
        <f t="shared" si="272"/>
        <v>0.64011485189416573</v>
      </c>
      <c r="AW261" s="28"/>
      <c r="AX261" s="52">
        <f t="shared" si="294"/>
        <v>2680.254504429714</v>
      </c>
      <c r="AY261" s="52">
        <f t="shared" si="273"/>
        <v>2687.2021482517075</v>
      </c>
      <c r="AZ261" s="19"/>
      <c r="BA261" s="19"/>
      <c r="BB261" s="53">
        <f t="shared" si="274"/>
        <v>23257.256516843048</v>
      </c>
      <c r="BC261" s="53">
        <f t="shared" si="275"/>
        <v>-1162.8628258421525</v>
      </c>
      <c r="BD261" s="53">
        <f t="shared" si="276"/>
        <v>-15.237355719526628</v>
      </c>
      <c r="BE261" s="53">
        <f t="shared" si="295"/>
        <v>-34842.212933261675</v>
      </c>
      <c r="BF261" s="53">
        <f t="shared" si="277"/>
        <v>-12763.056597980307</v>
      </c>
      <c r="BG261" s="53">
        <f t="shared" si="303"/>
        <v>-8.9800550674206114</v>
      </c>
      <c r="BH261" s="53">
        <f t="shared" si="304"/>
        <v>2033.9028309097816</v>
      </c>
      <c r="BI261" s="53">
        <f t="shared" si="278"/>
        <v>-10738.133822137946</v>
      </c>
    </row>
    <row r="262" spans="1:61" x14ac:dyDescent="0.2">
      <c r="A262" s="34"/>
      <c r="B262" s="129"/>
      <c r="C262" s="130"/>
      <c r="D262" s="19"/>
      <c r="E262" s="55">
        <f t="shared" ref="E262:E306" si="309">E261+1</f>
        <v>21</v>
      </c>
      <c r="F262" s="27">
        <f t="shared" si="305"/>
        <v>38158.288329252136</v>
      </c>
      <c r="G262" s="27">
        <f t="shared" si="306"/>
        <v>1907.9144164626068</v>
      </c>
      <c r="H262" s="28">
        <f t="shared" si="307"/>
        <v>25</v>
      </c>
      <c r="I262" s="27">
        <f t="shared" si="280"/>
        <v>1000000</v>
      </c>
      <c r="J262" s="56">
        <f t="shared" si="262"/>
        <v>4.4269999999999996</v>
      </c>
      <c r="K262" s="52">
        <f t="shared" ref="K262:K306" si="310">I262*J262/1000</f>
        <v>4427</v>
      </c>
      <c r="L262" s="28"/>
      <c r="M262" s="96">
        <f t="shared" si="281"/>
        <v>64.179283812147389</v>
      </c>
      <c r="N262" s="9">
        <v>0</v>
      </c>
      <c r="O262" s="30">
        <f t="shared" si="297"/>
        <v>0.60949422878106507</v>
      </c>
      <c r="P262" s="30">
        <f t="shared" ref="P262:P306" si="311">O262*M262/1000</f>
        <v>3.9116903090805871E-2</v>
      </c>
      <c r="Q262" s="30">
        <f t="shared" ref="Q262:Q306" si="312">MIN(N262*O262,O262-P262)</f>
        <v>0</v>
      </c>
      <c r="R262" s="30">
        <f t="shared" ref="R262:R306" si="313">O262-SUM(P262:Q262)</f>
        <v>0.57037732569025923</v>
      </c>
      <c r="S262" s="28"/>
      <c r="T262" s="52">
        <f t="shared" ref="T262:T306" si="314">U261</f>
        <v>2558.6567724229112</v>
      </c>
      <c r="U262" s="52">
        <f t="shared" si="308"/>
        <v>2525.0604208307777</v>
      </c>
      <c r="V262" s="19"/>
      <c r="W262" s="19"/>
      <c r="X262" s="53">
        <f t="shared" ref="X262:X306" si="315">$R262*F262</f>
        <v>21764.622450156665</v>
      </c>
      <c r="Y262" s="53">
        <f t="shared" ref="Y262:Z306" si="316">-$R262*G262</f>
        <v>-1088.2311225078331</v>
      </c>
      <c r="Z262" s="53">
        <f t="shared" si="316"/>
        <v>-14.25943314225648</v>
      </c>
      <c r="AA262" s="53">
        <f t="shared" ref="AA262:AA306" si="317">-P262*I262</f>
        <v>-39116.90309080587</v>
      </c>
      <c r="AB262" s="53">
        <f t="shared" ref="AB262:AB306" si="318">SUM(X262:AA262)</f>
        <v>-18454.771196299294</v>
      </c>
      <c r="AC262" s="53">
        <f t="shared" ref="AC262:AC306" si="319">-I262*($R261*J262-$R260*J261)/1000</f>
        <v>15.655229909000035</v>
      </c>
      <c r="AD262" s="53">
        <f t="shared" si="299"/>
        <v>1907.5076156188163</v>
      </c>
      <c r="AE262" s="53">
        <f t="shared" ref="AE262:AE306" si="320">SUM(AB262:AD262)</f>
        <v>-16531.608350771479</v>
      </c>
      <c r="AF262" s="19"/>
      <c r="AG262" s="46"/>
      <c r="AH262" s="19"/>
      <c r="AI262" s="55">
        <f t="shared" ref="AI262:AI306" si="321">AI261+1</f>
        <v>21</v>
      </c>
      <c r="AJ262" s="27">
        <f t="shared" ref="AJ262:AK306" si="322">F262</f>
        <v>38158.288329252136</v>
      </c>
      <c r="AK262" s="27">
        <f t="shared" si="322"/>
        <v>1907.9144164626068</v>
      </c>
      <c r="AL262" s="28">
        <f t="shared" ref="AL262:AL306" si="323">$C$31</f>
        <v>25</v>
      </c>
      <c r="AM262" s="27">
        <f t="shared" ref="AM262:AN306" si="324">I262</f>
        <v>1000000</v>
      </c>
      <c r="AN262" s="56">
        <f t="shared" si="288"/>
        <v>4.4269999999999996</v>
      </c>
      <c r="AO262" s="52">
        <f t="shared" ref="AO262:AO306" si="325">AM262*AN262/1000</f>
        <v>4427</v>
      </c>
      <c r="AP262" s="28"/>
      <c r="AQ262" s="9">
        <f t="shared" si="289"/>
        <v>57.921803640463018</v>
      </c>
      <c r="AR262" s="9">
        <f t="shared" ref="AR262:AR306" si="326">N262</f>
        <v>0</v>
      </c>
      <c r="AS262" s="30">
        <f t="shared" ref="AS262:AS306" si="327">AV261</f>
        <v>0.64011485189416573</v>
      </c>
      <c r="AT262" s="30">
        <f t="shared" ref="AT262:AT306" si="328">AS262*AQ262/1000</f>
        <v>3.707660675875793E-2</v>
      </c>
      <c r="AU262" s="30">
        <f t="shared" ref="AU262:AU306" si="329">MIN(AR262*AS262,AS262-AT262)</f>
        <v>0</v>
      </c>
      <c r="AV262" s="30">
        <f t="shared" ref="AV262:AV306" si="330">AS262-SUM(AT262:AU262)</f>
        <v>0.60303824513540782</v>
      </c>
      <c r="AW262" s="28"/>
      <c r="AX262" s="52">
        <f t="shared" ref="AX262:AX306" si="331">AY261</f>
        <v>2687.2021482517075</v>
      </c>
      <c r="AY262" s="52">
        <f t="shared" ref="AY262:AY306" si="332">AO262*AV262</f>
        <v>2669.6503112144505</v>
      </c>
      <c r="AZ262" s="19"/>
      <c r="BA262" s="19"/>
      <c r="BB262" s="53">
        <f t="shared" ref="BB262:BB306" si="333">$R262*AJ262</f>
        <v>21764.622450156665</v>
      </c>
      <c r="BC262" s="53">
        <f t="shared" ref="BC262:BD306" si="334">-$R262*AK262</f>
        <v>-1088.2311225078331</v>
      </c>
      <c r="BD262" s="53">
        <f t="shared" si="334"/>
        <v>-14.25943314225648</v>
      </c>
      <c r="BE262" s="53">
        <f t="shared" ref="BE262:BE306" si="335">-AT262*AM262</f>
        <v>-37076.606758757931</v>
      </c>
      <c r="BF262" s="53">
        <f t="shared" ref="BF262:BF306" si="336">SUM(BB262:BE262)</f>
        <v>-16414.474864251355</v>
      </c>
      <c r="BG262" s="53">
        <f t="shared" ref="BG262:BG306" si="337">-AM262*($R261*AN262-$R260*AN261)/1000</f>
        <v>15.655229909000035</v>
      </c>
      <c r="BH262" s="53">
        <f t="shared" si="304"/>
        <v>1918.0606939808645</v>
      </c>
      <c r="BI262" s="53">
        <f t="shared" ref="BI262:BI306" si="338">SUM(BF262:BH262)</f>
        <v>-14480.758940361491</v>
      </c>
    </row>
    <row r="263" spans="1:61" x14ac:dyDescent="0.2">
      <c r="A263" s="34"/>
      <c r="B263" s="89"/>
      <c r="C263" s="91"/>
      <c r="D263" s="19"/>
      <c r="E263" s="55">
        <f t="shared" si="309"/>
        <v>22</v>
      </c>
      <c r="F263" s="27">
        <f t="shared" si="305"/>
        <v>38158.288329252136</v>
      </c>
      <c r="G263" s="27">
        <f t="shared" si="306"/>
        <v>1907.9144164626068</v>
      </c>
      <c r="H263" s="28">
        <f t="shared" si="307"/>
        <v>25</v>
      </c>
      <c r="I263" s="27">
        <f t="shared" si="280"/>
        <v>1000000</v>
      </c>
      <c r="J263" s="56">
        <f t="shared" si="262"/>
        <v>4.657</v>
      </c>
      <c r="K263" s="52">
        <f t="shared" si="310"/>
        <v>4657</v>
      </c>
      <c r="L263" s="28"/>
      <c r="M263" s="96">
        <f t="shared" si="281"/>
        <v>71.872235752757291</v>
      </c>
      <c r="N263" s="9">
        <v>0</v>
      </c>
      <c r="O263" s="30">
        <f t="shared" si="297"/>
        <v>0.57037732569025923</v>
      </c>
      <c r="P263" s="30">
        <f t="shared" si="311"/>
        <v>4.0994293620037536E-2</v>
      </c>
      <c r="Q263" s="30">
        <f t="shared" si="312"/>
        <v>0</v>
      </c>
      <c r="R263" s="30">
        <f t="shared" si="313"/>
        <v>0.52938303207022175</v>
      </c>
      <c r="S263" s="28"/>
      <c r="T263" s="52">
        <f t="shared" si="314"/>
        <v>2525.0604208307777</v>
      </c>
      <c r="U263" s="52">
        <f t="shared" si="308"/>
        <v>2465.3367803510228</v>
      </c>
      <c r="V263" s="19"/>
      <c r="W263" s="19"/>
      <c r="X263" s="53">
        <f t="shared" si="315"/>
        <v>20200.350374349251</v>
      </c>
      <c r="Y263" s="53">
        <f t="shared" si="316"/>
        <v>-1010.0175187174626</v>
      </c>
      <c r="Z263" s="53">
        <f t="shared" si="316"/>
        <v>-13.234575801755543</v>
      </c>
      <c r="AA263" s="53">
        <f t="shared" si="317"/>
        <v>-40994.293620037533</v>
      </c>
      <c r="AB263" s="53">
        <f t="shared" si="318"/>
        <v>-21817.195340207498</v>
      </c>
      <c r="AC263" s="53">
        <f t="shared" si="319"/>
        <v>41.983745074237525</v>
      </c>
      <c r="AD263" s="53">
        <f t="shared" si="299"/>
        <v>1782.7498300243283</v>
      </c>
      <c r="AE263" s="53">
        <f t="shared" si="320"/>
        <v>-19992.461765108932</v>
      </c>
      <c r="AF263" s="19"/>
      <c r="AG263" s="46"/>
      <c r="AH263" s="19"/>
      <c r="AI263" s="55">
        <f t="shared" si="321"/>
        <v>22</v>
      </c>
      <c r="AJ263" s="27">
        <f t="shared" si="322"/>
        <v>38158.288329252136</v>
      </c>
      <c r="AK263" s="27">
        <f t="shared" si="322"/>
        <v>1907.9144164626068</v>
      </c>
      <c r="AL263" s="28">
        <f t="shared" si="323"/>
        <v>25</v>
      </c>
      <c r="AM263" s="27">
        <f t="shared" si="324"/>
        <v>1000000</v>
      </c>
      <c r="AN263" s="56">
        <f t="shared" si="288"/>
        <v>4.657</v>
      </c>
      <c r="AO263" s="52">
        <f t="shared" si="325"/>
        <v>4657</v>
      </c>
      <c r="AP263" s="28"/>
      <c r="AQ263" s="9">
        <f t="shared" si="289"/>
        <v>64.864692766863456</v>
      </c>
      <c r="AR263" s="9">
        <f t="shared" si="326"/>
        <v>0</v>
      </c>
      <c r="AS263" s="30">
        <f t="shared" si="327"/>
        <v>0.60303824513540782</v>
      </c>
      <c r="AT263" s="30">
        <f t="shared" si="328"/>
        <v>3.9115890497376717E-2</v>
      </c>
      <c r="AU263" s="30">
        <f t="shared" si="329"/>
        <v>0</v>
      </c>
      <c r="AV263" s="30">
        <f t="shared" si="330"/>
        <v>0.56392235463803109</v>
      </c>
      <c r="AW263" s="28"/>
      <c r="AX263" s="52">
        <f t="shared" si="331"/>
        <v>2669.6503112144505</v>
      </c>
      <c r="AY263" s="52">
        <f t="shared" si="332"/>
        <v>2626.1864055493106</v>
      </c>
      <c r="AZ263" s="19"/>
      <c r="BA263" s="19"/>
      <c r="BB263" s="53">
        <f t="shared" si="333"/>
        <v>20200.350374349251</v>
      </c>
      <c r="BC263" s="53">
        <f t="shared" si="334"/>
        <v>-1010.0175187174626</v>
      </c>
      <c r="BD263" s="53">
        <f t="shared" si="334"/>
        <v>-13.234575801755543</v>
      </c>
      <c r="BE263" s="53">
        <f t="shared" si="335"/>
        <v>-39115.890497376713</v>
      </c>
      <c r="BF263" s="53">
        <f t="shared" si="336"/>
        <v>-19938.792217546677</v>
      </c>
      <c r="BG263" s="53">
        <f t="shared" si="337"/>
        <v>41.983745074237525</v>
      </c>
      <c r="BH263" s="53">
        <f t="shared" si="304"/>
        <v>1794.620100998611</v>
      </c>
      <c r="BI263" s="53">
        <f t="shared" si="338"/>
        <v>-18102.188371473829</v>
      </c>
    </row>
    <row r="264" spans="1:61" x14ac:dyDescent="0.2">
      <c r="A264" s="34"/>
      <c r="B264" s="89"/>
      <c r="C264" s="91"/>
      <c r="D264" s="19"/>
      <c r="E264" s="55">
        <f t="shared" si="309"/>
        <v>23</v>
      </c>
      <c r="F264" s="27">
        <f t="shared" si="305"/>
        <v>38158.288329252136</v>
      </c>
      <c r="G264" s="27">
        <f t="shared" si="306"/>
        <v>1907.9144164626068</v>
      </c>
      <c r="H264" s="28">
        <f t="shared" si="307"/>
        <v>25</v>
      </c>
      <c r="I264" s="27">
        <f t="shared" si="280"/>
        <v>1000000</v>
      </c>
      <c r="J264" s="56">
        <f t="shared" si="262"/>
        <v>4.8890000000000002</v>
      </c>
      <c r="K264" s="52">
        <f t="shared" si="310"/>
        <v>4889</v>
      </c>
      <c r="L264" s="28"/>
      <c r="M264" s="96">
        <f t="shared" si="281"/>
        <v>80.316702244142306</v>
      </c>
      <c r="N264" s="9">
        <v>0</v>
      </c>
      <c r="O264" s="30">
        <f t="shared" si="297"/>
        <v>0.52938303207022175</v>
      </c>
      <c r="P264" s="30">
        <f t="shared" si="311"/>
        <v>4.2518299359885242E-2</v>
      </c>
      <c r="Q264" s="30">
        <f t="shared" si="312"/>
        <v>0</v>
      </c>
      <c r="R264" s="30">
        <f t="shared" si="313"/>
        <v>0.48686473271033648</v>
      </c>
      <c r="S264" s="28"/>
      <c r="T264" s="52">
        <f t="shared" si="314"/>
        <v>2465.3367803510228</v>
      </c>
      <c r="U264" s="52">
        <f t="shared" si="308"/>
        <v>2380.2816782208351</v>
      </c>
      <c r="V264" s="19"/>
      <c r="W264" s="19"/>
      <c r="X264" s="53">
        <f t="shared" si="315"/>
        <v>18577.924848105293</v>
      </c>
      <c r="Y264" s="53">
        <f t="shared" si="316"/>
        <v>-928.89624240526462</v>
      </c>
      <c r="Z264" s="53">
        <f t="shared" si="316"/>
        <v>-12.171618317758412</v>
      </c>
      <c r="AA264" s="53">
        <f t="shared" si="317"/>
        <v>-42518.299359885241</v>
      </c>
      <c r="AB264" s="53">
        <f t="shared" si="318"/>
        <v>-24881.442372502974</v>
      </c>
      <c r="AC264" s="53">
        <f t="shared" si="319"/>
        <v>68.09356194822324</v>
      </c>
      <c r="AD264" s="53">
        <f t="shared" si="299"/>
        <v>1651.3116302571125</v>
      </c>
      <c r="AE264" s="53">
        <f t="shared" si="320"/>
        <v>-23162.037180297637</v>
      </c>
      <c r="AF264" s="19"/>
      <c r="AG264" s="46"/>
      <c r="AH264" s="19"/>
      <c r="AI264" s="55">
        <f t="shared" si="321"/>
        <v>23</v>
      </c>
      <c r="AJ264" s="27">
        <f t="shared" si="322"/>
        <v>38158.288329252136</v>
      </c>
      <c r="AK264" s="27">
        <f t="shared" si="322"/>
        <v>1907.9144164626068</v>
      </c>
      <c r="AL264" s="28">
        <f t="shared" si="323"/>
        <v>25</v>
      </c>
      <c r="AM264" s="27">
        <f t="shared" si="324"/>
        <v>1000000</v>
      </c>
      <c r="AN264" s="56">
        <f t="shared" si="288"/>
        <v>4.8890000000000002</v>
      </c>
      <c r="AO264" s="52">
        <f t="shared" si="325"/>
        <v>4889</v>
      </c>
      <c r="AP264" s="28"/>
      <c r="AQ264" s="9">
        <f t="shared" si="289"/>
        <v>72.485823775338432</v>
      </c>
      <c r="AR264" s="9">
        <f t="shared" si="326"/>
        <v>0</v>
      </c>
      <c r="AS264" s="30">
        <f t="shared" si="327"/>
        <v>0.56392235463803109</v>
      </c>
      <c r="AT264" s="30">
        <f t="shared" si="328"/>
        <v>4.0876376421266222E-2</v>
      </c>
      <c r="AU264" s="30">
        <f t="shared" si="329"/>
        <v>0</v>
      </c>
      <c r="AV264" s="30">
        <f t="shared" si="330"/>
        <v>0.52304597821676491</v>
      </c>
      <c r="AW264" s="28"/>
      <c r="AX264" s="52">
        <f t="shared" si="331"/>
        <v>2626.1864055493106</v>
      </c>
      <c r="AY264" s="52">
        <f t="shared" si="332"/>
        <v>2557.1717875017634</v>
      </c>
      <c r="AZ264" s="19"/>
      <c r="BA264" s="19"/>
      <c r="BB264" s="53">
        <f t="shared" si="333"/>
        <v>18577.924848105293</v>
      </c>
      <c r="BC264" s="53">
        <f t="shared" si="334"/>
        <v>-928.89624240526462</v>
      </c>
      <c r="BD264" s="53">
        <f t="shared" si="334"/>
        <v>-12.171618317758412</v>
      </c>
      <c r="BE264" s="53">
        <f t="shared" si="335"/>
        <v>-40876.376421266221</v>
      </c>
      <c r="BF264" s="53">
        <f t="shared" si="336"/>
        <v>-23239.519433883954</v>
      </c>
      <c r="BG264" s="53">
        <f t="shared" si="337"/>
        <v>68.09356194822324</v>
      </c>
      <c r="BH264" s="53">
        <f t="shared" si="304"/>
        <v>1664.5167625948509</v>
      </c>
      <c r="BI264" s="53">
        <f t="shared" si="338"/>
        <v>-21506.909109340879</v>
      </c>
    </row>
    <row r="265" spans="1:61" x14ac:dyDescent="0.2">
      <c r="A265" s="34"/>
      <c r="B265" s="89"/>
      <c r="C265" s="91"/>
      <c r="D265" s="19"/>
      <c r="E265" s="55">
        <f t="shared" si="309"/>
        <v>24</v>
      </c>
      <c r="F265" s="27">
        <f t="shared" si="305"/>
        <v>38158.288329252136</v>
      </c>
      <c r="G265" s="27">
        <f t="shared" si="306"/>
        <v>1907.9144164626068</v>
      </c>
      <c r="H265" s="28">
        <f t="shared" si="307"/>
        <v>25</v>
      </c>
      <c r="I265" s="27">
        <f t="shared" si="280"/>
        <v>1000000</v>
      </c>
      <c r="J265" s="56">
        <f t="shared" si="262"/>
        <v>5.12</v>
      </c>
      <c r="K265" s="52">
        <f t="shared" si="310"/>
        <v>5120</v>
      </c>
      <c r="L265" s="28"/>
      <c r="M265" s="96">
        <f t="shared" si="281"/>
        <v>89.555495953799237</v>
      </c>
      <c r="N265" s="9">
        <v>0</v>
      </c>
      <c r="O265" s="30">
        <f t="shared" si="297"/>
        <v>0.48686473271033648</v>
      </c>
      <c r="P265" s="30">
        <f t="shared" si="311"/>
        <v>4.3601412600288089E-2</v>
      </c>
      <c r="Q265" s="30">
        <f t="shared" si="312"/>
        <v>0</v>
      </c>
      <c r="R265" s="30">
        <f t="shared" si="313"/>
        <v>0.44326332011004838</v>
      </c>
      <c r="S265" s="28"/>
      <c r="T265" s="52">
        <f t="shared" si="314"/>
        <v>2380.2816782208351</v>
      </c>
      <c r="U265" s="52">
        <f t="shared" si="308"/>
        <v>2269.5081989634477</v>
      </c>
      <c r="V265" s="19"/>
      <c r="W265" s="19"/>
      <c r="X265" s="53">
        <f t="shared" si="315"/>
        <v>16914.169574540814</v>
      </c>
      <c r="Y265" s="53">
        <f t="shared" si="316"/>
        <v>-845.70847872704064</v>
      </c>
      <c r="Z265" s="53">
        <f t="shared" si="316"/>
        <v>-11.081583002751209</v>
      </c>
      <c r="AA265" s="53">
        <f t="shared" si="317"/>
        <v>-43601.412600288088</v>
      </c>
      <c r="AB265" s="53">
        <f t="shared" si="318"/>
        <v>-27544.033087477066</v>
      </c>
      <c r="AC265" s="53">
        <f t="shared" si="319"/>
        <v>95.40621231439151</v>
      </c>
      <c r="AD265" s="53">
        <f t="shared" si="299"/>
        <v>1514.5704535879559</v>
      </c>
      <c r="AE265" s="53">
        <f t="shared" si="320"/>
        <v>-25934.056421574718</v>
      </c>
      <c r="AF265" s="19"/>
      <c r="AG265" s="46"/>
      <c r="AH265" s="19"/>
      <c r="AI265" s="55">
        <f t="shared" si="321"/>
        <v>24</v>
      </c>
      <c r="AJ265" s="27">
        <f t="shared" si="322"/>
        <v>38158.288329252136</v>
      </c>
      <c r="AK265" s="27">
        <f t="shared" si="322"/>
        <v>1907.9144164626068</v>
      </c>
      <c r="AL265" s="28">
        <f t="shared" si="323"/>
        <v>25</v>
      </c>
      <c r="AM265" s="27">
        <f t="shared" si="324"/>
        <v>1000000</v>
      </c>
      <c r="AN265" s="56">
        <f t="shared" si="288"/>
        <v>5.12</v>
      </c>
      <c r="AO265" s="52">
        <f t="shared" si="325"/>
        <v>5120</v>
      </c>
      <c r="AP265" s="28"/>
      <c r="AQ265" s="9">
        <f t="shared" si="289"/>
        <v>80.823835098303803</v>
      </c>
      <c r="AR265" s="9">
        <f t="shared" si="326"/>
        <v>0</v>
      </c>
      <c r="AS265" s="30">
        <f t="shared" si="327"/>
        <v>0.52304597821676491</v>
      </c>
      <c r="AT265" s="30">
        <f t="shared" si="328"/>
        <v>4.2274581892222815E-2</v>
      </c>
      <c r="AU265" s="30">
        <f t="shared" si="329"/>
        <v>0</v>
      </c>
      <c r="AV265" s="30">
        <f t="shared" si="330"/>
        <v>0.48077139632454208</v>
      </c>
      <c r="AW265" s="28"/>
      <c r="AX265" s="52">
        <f t="shared" si="331"/>
        <v>2557.1717875017634</v>
      </c>
      <c r="AY265" s="52">
        <f t="shared" si="332"/>
        <v>2461.5495491816555</v>
      </c>
      <c r="AZ265" s="19"/>
      <c r="BA265" s="19"/>
      <c r="BB265" s="53">
        <f t="shared" si="333"/>
        <v>16914.169574540814</v>
      </c>
      <c r="BC265" s="53">
        <f t="shared" si="334"/>
        <v>-845.70847872704064</v>
      </c>
      <c r="BD265" s="53">
        <f t="shared" si="334"/>
        <v>-11.081583002751209</v>
      </c>
      <c r="BE265" s="53">
        <f t="shared" si="335"/>
        <v>-42274.581892222814</v>
      </c>
      <c r="BF265" s="53">
        <f t="shared" si="336"/>
        <v>-26217.202379411792</v>
      </c>
      <c r="BG265" s="53">
        <f t="shared" si="337"/>
        <v>95.40621231439151</v>
      </c>
      <c r="BH265" s="53">
        <f t="shared" si="304"/>
        <v>1529.0924476517414</v>
      </c>
      <c r="BI265" s="53">
        <f t="shared" si="338"/>
        <v>-24592.703719445657</v>
      </c>
    </row>
    <row r="266" spans="1:61" x14ac:dyDescent="0.2">
      <c r="A266" s="34"/>
      <c r="B266" s="89"/>
      <c r="C266" s="91"/>
      <c r="D266" s="19"/>
      <c r="E266" s="55">
        <f t="shared" si="309"/>
        <v>25</v>
      </c>
      <c r="F266" s="27">
        <f t="shared" si="305"/>
        <v>38158.288329252136</v>
      </c>
      <c r="G266" s="27">
        <f t="shared" si="306"/>
        <v>1907.9144164626068</v>
      </c>
      <c r="H266" s="28">
        <f t="shared" si="307"/>
        <v>25</v>
      </c>
      <c r="I266" s="27">
        <f t="shared" si="280"/>
        <v>1000000</v>
      </c>
      <c r="J266" s="56">
        <f t="shared" si="262"/>
        <v>5.351</v>
      </c>
      <c r="K266" s="52">
        <f t="shared" si="310"/>
        <v>5351</v>
      </c>
      <c r="L266" s="28"/>
      <c r="M266" s="96">
        <f t="shared" si="281"/>
        <v>99.663854874764937</v>
      </c>
      <c r="N266" s="9">
        <v>0</v>
      </c>
      <c r="O266" s="30">
        <f t="shared" si="297"/>
        <v>0.44326332011004838</v>
      </c>
      <c r="P266" s="30">
        <f t="shared" si="311"/>
        <v>4.4177331206754336E-2</v>
      </c>
      <c r="Q266" s="30">
        <f t="shared" si="312"/>
        <v>0</v>
      </c>
      <c r="R266" s="30">
        <f t="shared" si="313"/>
        <v>0.39908598890329405</v>
      </c>
      <c r="S266" s="28"/>
      <c r="T266" s="52">
        <f t="shared" si="314"/>
        <v>2269.5081989634477</v>
      </c>
      <c r="U266" s="52">
        <f t="shared" si="308"/>
        <v>2135.5091266215263</v>
      </c>
      <c r="V266" s="19"/>
      <c r="W266" s="19"/>
      <c r="X266" s="53">
        <f t="shared" si="315"/>
        <v>15228.438232736613</v>
      </c>
      <c r="Y266" s="53">
        <f t="shared" si="316"/>
        <v>-761.4219116368306</v>
      </c>
      <c r="Z266" s="53">
        <f t="shared" si="316"/>
        <v>-9.977149722582352</v>
      </c>
      <c r="AA266" s="53">
        <f t="shared" si="317"/>
        <v>-44177.331206754337</v>
      </c>
      <c r="AB266" s="53">
        <f t="shared" si="318"/>
        <v>-29720.292035377141</v>
      </c>
      <c r="AC266" s="53">
        <f t="shared" si="319"/>
        <v>120.84540556805391</v>
      </c>
      <c r="AD266" s="53">
        <f t="shared" si="299"/>
        <v>1374.0039548664888</v>
      </c>
      <c r="AE266" s="53">
        <f t="shared" si="320"/>
        <v>-28225.442674942598</v>
      </c>
      <c r="AF266" s="19"/>
      <c r="AG266" s="46"/>
      <c r="AH266" s="19"/>
      <c r="AI266" s="55">
        <f t="shared" si="321"/>
        <v>25</v>
      </c>
      <c r="AJ266" s="27">
        <f t="shared" si="322"/>
        <v>38158.288329252136</v>
      </c>
      <c r="AK266" s="27">
        <f t="shared" si="322"/>
        <v>1907.9144164626068</v>
      </c>
      <c r="AL266" s="28">
        <f t="shared" si="323"/>
        <v>25</v>
      </c>
      <c r="AM266" s="27">
        <f t="shared" si="324"/>
        <v>1000000</v>
      </c>
      <c r="AN266" s="56">
        <f t="shared" si="288"/>
        <v>5.351</v>
      </c>
      <c r="AO266" s="52">
        <f t="shared" si="325"/>
        <v>5351</v>
      </c>
      <c r="AP266" s="28"/>
      <c r="AQ266" s="9">
        <f t="shared" si="289"/>
        <v>89.946629024475357</v>
      </c>
      <c r="AR266" s="9">
        <f t="shared" si="326"/>
        <v>0</v>
      </c>
      <c r="AS266" s="30">
        <f t="shared" si="327"/>
        <v>0.48077139632454208</v>
      </c>
      <c r="AT266" s="30">
        <f t="shared" si="328"/>
        <v>4.32437664307826E-2</v>
      </c>
      <c r="AU266" s="30">
        <f t="shared" si="329"/>
        <v>0</v>
      </c>
      <c r="AV266" s="30">
        <f t="shared" si="330"/>
        <v>0.43752762989375948</v>
      </c>
      <c r="AW266" s="28"/>
      <c r="AX266" s="52">
        <f t="shared" si="331"/>
        <v>2461.5495491816555</v>
      </c>
      <c r="AY266" s="52">
        <f t="shared" si="332"/>
        <v>2341.2103475615072</v>
      </c>
      <c r="AZ266" s="19"/>
      <c r="BA266" s="19"/>
      <c r="BB266" s="53">
        <f t="shared" si="333"/>
        <v>15228.438232736613</v>
      </c>
      <c r="BC266" s="53">
        <f t="shared" si="334"/>
        <v>-761.4219116368306</v>
      </c>
      <c r="BD266" s="53">
        <f t="shared" si="334"/>
        <v>-9.977149722582352</v>
      </c>
      <c r="BE266" s="53">
        <f t="shared" si="335"/>
        <v>-43243.766430782598</v>
      </c>
      <c r="BF266" s="53">
        <f t="shared" si="336"/>
        <v>-28786.727259405401</v>
      </c>
      <c r="BG266" s="53">
        <f t="shared" si="337"/>
        <v>120.84540556805391</v>
      </c>
      <c r="BH266" s="53">
        <f t="shared" si="304"/>
        <v>1389.769807232158</v>
      </c>
      <c r="BI266" s="53">
        <f t="shared" si="338"/>
        <v>-27276.112046605191</v>
      </c>
    </row>
    <row r="267" spans="1:61" x14ac:dyDescent="0.2">
      <c r="A267" s="34"/>
      <c r="B267" s="89"/>
      <c r="C267" s="91"/>
      <c r="D267" s="19"/>
      <c r="E267" s="55">
        <f t="shared" si="309"/>
        <v>26</v>
      </c>
      <c r="F267" s="27">
        <f t="shared" si="305"/>
        <v>38158.288329252136</v>
      </c>
      <c r="G267" s="27">
        <f t="shared" si="306"/>
        <v>1907.9144164626068</v>
      </c>
      <c r="H267" s="28">
        <f t="shared" si="307"/>
        <v>25</v>
      </c>
      <c r="I267" s="27">
        <f t="shared" si="280"/>
        <v>1000000</v>
      </c>
      <c r="J267" s="56">
        <f t="shared" si="262"/>
        <v>5.58</v>
      </c>
      <c r="K267" s="52">
        <f t="shared" si="310"/>
        <v>5580</v>
      </c>
      <c r="L267" s="28"/>
      <c r="M267" s="96">
        <f t="shared" si="281"/>
        <v>110.74206230495554</v>
      </c>
      <c r="N267" s="9">
        <v>0</v>
      </c>
      <c r="O267" s="30">
        <f t="shared" si="297"/>
        <v>0.39908598890329405</v>
      </c>
      <c r="P267" s="30">
        <f t="shared" si="311"/>
        <v>4.4195605448163387E-2</v>
      </c>
      <c r="Q267" s="30">
        <f t="shared" si="312"/>
        <v>0</v>
      </c>
      <c r="R267" s="30">
        <f t="shared" si="313"/>
        <v>0.35489038345513069</v>
      </c>
      <c r="S267" s="28"/>
      <c r="T267" s="52">
        <f t="shared" si="314"/>
        <v>2135.5091266215263</v>
      </c>
      <c r="U267" s="52">
        <f t="shared" si="308"/>
        <v>1980.2883396796292</v>
      </c>
      <c r="V267" s="19"/>
      <c r="W267" s="19"/>
      <c r="X267" s="53">
        <f t="shared" si="315"/>
        <v>13542.009577159728</v>
      </c>
      <c r="Y267" s="53">
        <f t="shared" si="316"/>
        <v>-677.10047885798645</v>
      </c>
      <c r="Z267" s="53">
        <f t="shared" si="316"/>
        <v>-8.8722595863782665</v>
      </c>
      <c r="AA267" s="53">
        <f t="shared" si="317"/>
        <v>-44195.605448163384</v>
      </c>
      <c r="AB267" s="53">
        <f t="shared" si="318"/>
        <v>-31339.568609448019</v>
      </c>
      <c r="AC267" s="53">
        <f t="shared" si="319"/>
        <v>145.00220782848805</v>
      </c>
      <c r="AD267" s="53">
        <f t="shared" si="299"/>
        <v>1231.4763403231375</v>
      </c>
      <c r="AE267" s="53">
        <f t="shared" si="320"/>
        <v>-29963.090061296392</v>
      </c>
      <c r="AF267" s="19"/>
      <c r="AG267" s="46"/>
      <c r="AH267" s="19"/>
      <c r="AI267" s="55">
        <f t="shared" si="321"/>
        <v>26</v>
      </c>
      <c r="AJ267" s="27">
        <f t="shared" si="322"/>
        <v>38158.288329252136</v>
      </c>
      <c r="AK267" s="27">
        <f t="shared" si="322"/>
        <v>1907.9144164626068</v>
      </c>
      <c r="AL267" s="28">
        <f t="shared" si="323"/>
        <v>25</v>
      </c>
      <c r="AM267" s="27">
        <f t="shared" si="324"/>
        <v>1000000</v>
      </c>
      <c r="AN267" s="56">
        <f t="shared" si="288"/>
        <v>5.58</v>
      </c>
      <c r="AO267" s="52">
        <f t="shared" si="325"/>
        <v>5580</v>
      </c>
      <c r="AP267" s="28"/>
      <c r="AQ267" s="9">
        <f t="shared" si="289"/>
        <v>99.944711230222367</v>
      </c>
      <c r="AR267" s="9">
        <f t="shared" si="326"/>
        <v>0</v>
      </c>
      <c r="AS267" s="30">
        <f t="shared" si="327"/>
        <v>0.43752762989375948</v>
      </c>
      <c r="AT267" s="30">
        <f t="shared" si="328"/>
        <v>4.3728572624975398E-2</v>
      </c>
      <c r="AU267" s="30">
        <f t="shared" si="329"/>
        <v>0</v>
      </c>
      <c r="AV267" s="30">
        <f t="shared" si="330"/>
        <v>0.39379905726878406</v>
      </c>
      <c r="AW267" s="28"/>
      <c r="AX267" s="52">
        <f t="shared" si="331"/>
        <v>2341.2103475615072</v>
      </c>
      <c r="AY267" s="52">
        <f t="shared" si="332"/>
        <v>2197.3987395598151</v>
      </c>
      <c r="AZ267" s="19"/>
      <c r="BA267" s="19"/>
      <c r="BB267" s="53">
        <f t="shared" si="333"/>
        <v>13542.009577159728</v>
      </c>
      <c r="BC267" s="53">
        <f t="shared" si="334"/>
        <v>-677.10047885798645</v>
      </c>
      <c r="BD267" s="53">
        <f t="shared" si="334"/>
        <v>-8.8722595863782665</v>
      </c>
      <c r="BE267" s="53">
        <f t="shared" si="335"/>
        <v>-43728.572624975401</v>
      </c>
      <c r="BF267" s="53">
        <f t="shared" si="336"/>
        <v>-30872.535786260036</v>
      </c>
      <c r="BG267" s="53">
        <f t="shared" si="337"/>
        <v>145.00220782848805</v>
      </c>
      <c r="BH267" s="53">
        <f t="shared" si="304"/>
        <v>1248.3636152620645</v>
      </c>
      <c r="BI267" s="53">
        <f t="shared" si="338"/>
        <v>-29479.169963169483</v>
      </c>
    </row>
    <row r="268" spans="1:61" x14ac:dyDescent="0.2">
      <c r="A268" s="34"/>
      <c r="B268" s="89"/>
      <c r="C268" s="91"/>
      <c r="D268" s="19"/>
      <c r="E268" s="55">
        <f t="shared" si="309"/>
        <v>27</v>
      </c>
      <c r="F268" s="27">
        <f t="shared" si="305"/>
        <v>38158.288329252136</v>
      </c>
      <c r="G268" s="27">
        <f t="shared" si="306"/>
        <v>1907.9144164626068</v>
      </c>
      <c r="H268" s="28">
        <f t="shared" si="307"/>
        <v>25</v>
      </c>
      <c r="I268" s="27">
        <f t="shared" si="280"/>
        <v>1000000</v>
      </c>
      <c r="J268" s="56">
        <f t="shared" si="262"/>
        <v>5.806</v>
      </c>
      <c r="K268" s="52">
        <f t="shared" si="310"/>
        <v>5806</v>
      </c>
      <c r="L268" s="28"/>
      <c r="M268" s="96">
        <f t="shared" si="281"/>
        <v>122.71687498876749</v>
      </c>
      <c r="N268" s="9">
        <v>0</v>
      </c>
      <c r="O268" s="30">
        <f t="shared" si="297"/>
        <v>0.35489038345513069</v>
      </c>
      <c r="P268" s="30">
        <f t="shared" si="311"/>
        <v>4.3551038821179028E-2</v>
      </c>
      <c r="Q268" s="30">
        <f t="shared" si="312"/>
        <v>0</v>
      </c>
      <c r="R268" s="30">
        <f t="shared" si="313"/>
        <v>0.31133934463395163</v>
      </c>
      <c r="S268" s="28"/>
      <c r="T268" s="52">
        <f t="shared" si="314"/>
        <v>1980.2883396796292</v>
      </c>
      <c r="U268" s="52">
        <f t="shared" si="308"/>
        <v>1807.6362349447231</v>
      </c>
      <c r="V268" s="19"/>
      <c r="W268" s="19"/>
      <c r="X268" s="53">
        <f t="shared" si="315"/>
        <v>11880.176480782726</v>
      </c>
      <c r="Y268" s="53">
        <f t="shared" si="316"/>
        <v>-594.00882403913624</v>
      </c>
      <c r="Z268" s="53">
        <f t="shared" si="316"/>
        <v>-7.783483615848791</v>
      </c>
      <c r="AA268" s="53">
        <f t="shared" si="317"/>
        <v>-43551.038821179027</v>
      </c>
      <c r="AB268" s="53">
        <f t="shared" si="318"/>
        <v>-32272.654648051284</v>
      </c>
      <c r="AC268" s="53">
        <f t="shared" si="319"/>
        <v>166.4062517398919</v>
      </c>
      <c r="AD268" s="53">
        <f t="shared" si="299"/>
        <v>1089.1247453613435</v>
      </c>
      <c r="AE268" s="53">
        <f t="shared" si="320"/>
        <v>-31017.123650950049</v>
      </c>
      <c r="AF268" s="19"/>
      <c r="AG268" s="46"/>
      <c r="AH268" s="19"/>
      <c r="AI268" s="55">
        <f t="shared" si="321"/>
        <v>27</v>
      </c>
      <c r="AJ268" s="27">
        <f t="shared" si="322"/>
        <v>38158.288329252136</v>
      </c>
      <c r="AK268" s="27">
        <f t="shared" si="322"/>
        <v>1907.9144164626068</v>
      </c>
      <c r="AL268" s="28">
        <f t="shared" si="323"/>
        <v>25</v>
      </c>
      <c r="AM268" s="27">
        <f t="shared" si="324"/>
        <v>1000000</v>
      </c>
      <c r="AN268" s="56">
        <f t="shared" si="288"/>
        <v>5.806</v>
      </c>
      <c r="AO268" s="52">
        <f t="shared" si="325"/>
        <v>5806</v>
      </c>
      <c r="AP268" s="28"/>
      <c r="AQ268" s="9">
        <f t="shared" si="289"/>
        <v>110.75197967736266</v>
      </c>
      <c r="AR268" s="9">
        <f t="shared" si="326"/>
        <v>0</v>
      </c>
      <c r="AS268" s="30">
        <f t="shared" si="327"/>
        <v>0.39379905726878406</v>
      </c>
      <c r="AT268" s="30">
        <f t="shared" si="328"/>
        <v>4.3614025187596946E-2</v>
      </c>
      <c r="AU268" s="30">
        <f t="shared" si="329"/>
        <v>0</v>
      </c>
      <c r="AV268" s="30">
        <f t="shared" si="330"/>
        <v>0.35018503208118712</v>
      </c>
      <c r="AW268" s="28"/>
      <c r="AX268" s="52">
        <f t="shared" si="331"/>
        <v>2197.3987395598151</v>
      </c>
      <c r="AY268" s="52">
        <f t="shared" si="332"/>
        <v>2033.1742962633725</v>
      </c>
      <c r="AZ268" s="19"/>
      <c r="BA268" s="19"/>
      <c r="BB268" s="53">
        <f t="shared" si="333"/>
        <v>11880.176480782726</v>
      </c>
      <c r="BC268" s="53">
        <f t="shared" si="334"/>
        <v>-594.00882403913624</v>
      </c>
      <c r="BD268" s="53">
        <f t="shared" si="334"/>
        <v>-7.783483615848791</v>
      </c>
      <c r="BE268" s="53">
        <f t="shared" si="335"/>
        <v>-43614.025187596948</v>
      </c>
      <c r="BF268" s="53">
        <f t="shared" si="336"/>
        <v>-32335.641014469205</v>
      </c>
      <c r="BG268" s="53">
        <f t="shared" si="337"/>
        <v>166.4062517398919</v>
      </c>
      <c r="BH268" s="53">
        <f t="shared" si="304"/>
        <v>1106.9486697800849</v>
      </c>
      <c r="BI268" s="53">
        <f t="shared" si="338"/>
        <v>-31062.286092949227</v>
      </c>
    </row>
    <row r="269" spans="1:61" x14ac:dyDescent="0.2">
      <c r="A269" s="34"/>
      <c r="B269" s="89"/>
      <c r="C269" s="91"/>
      <c r="D269" s="19"/>
      <c r="E269" s="55">
        <f t="shared" si="309"/>
        <v>28</v>
      </c>
      <c r="F269" s="27">
        <f t="shared" si="305"/>
        <v>38158.288329252136</v>
      </c>
      <c r="G269" s="27">
        <f t="shared" si="306"/>
        <v>1907.9144164626068</v>
      </c>
      <c r="H269" s="28">
        <f t="shared" si="307"/>
        <v>25</v>
      </c>
      <c r="I269" s="27">
        <f t="shared" si="280"/>
        <v>1000000</v>
      </c>
      <c r="J269" s="56">
        <f t="shared" si="262"/>
        <v>6.0279999999999996</v>
      </c>
      <c r="K269" s="52">
        <f t="shared" si="310"/>
        <v>6028</v>
      </c>
      <c r="L269" s="28"/>
      <c r="M269" s="96">
        <f t="shared" si="281"/>
        <v>135.62881213537486</v>
      </c>
      <c r="N269" s="9">
        <v>0</v>
      </c>
      <c r="O269" s="30">
        <f t="shared" si="297"/>
        <v>0.31133934463395163</v>
      </c>
      <c r="P269" s="30">
        <f t="shared" si="311"/>
        <v>4.2226585483708952E-2</v>
      </c>
      <c r="Q269" s="30">
        <f t="shared" si="312"/>
        <v>0</v>
      </c>
      <c r="R269" s="30">
        <f t="shared" si="313"/>
        <v>0.26911275915024269</v>
      </c>
      <c r="S269" s="28"/>
      <c r="T269" s="52">
        <f t="shared" si="314"/>
        <v>1807.6362349447231</v>
      </c>
      <c r="U269" s="52">
        <f t="shared" si="308"/>
        <v>1622.211712157663</v>
      </c>
      <c r="V269" s="19"/>
      <c r="W269" s="19"/>
      <c r="X269" s="53">
        <f t="shared" si="315"/>
        <v>10268.882256735547</v>
      </c>
      <c r="Y269" s="53">
        <f t="shared" si="316"/>
        <v>-513.44411283677732</v>
      </c>
      <c r="Z269" s="53">
        <f t="shared" si="316"/>
        <v>-6.7278189787560674</v>
      </c>
      <c r="AA269" s="53">
        <f t="shared" si="317"/>
        <v>-42226.58548370895</v>
      </c>
      <c r="AB269" s="53">
        <f t="shared" si="318"/>
        <v>-32477.875158788935</v>
      </c>
      <c r="AC269" s="53">
        <f t="shared" si="319"/>
        <v>183.73999688702855</v>
      </c>
      <c r="AD269" s="53">
        <f t="shared" si="299"/>
        <v>949.28370032264627</v>
      </c>
      <c r="AE269" s="53">
        <f t="shared" si="320"/>
        <v>-31344.851461579263</v>
      </c>
      <c r="AF269" s="19"/>
      <c r="AG269" s="46"/>
      <c r="AH269" s="19"/>
      <c r="AI269" s="55">
        <f t="shared" si="321"/>
        <v>28</v>
      </c>
      <c r="AJ269" s="27">
        <f t="shared" si="322"/>
        <v>38158.288329252136</v>
      </c>
      <c r="AK269" s="27">
        <f t="shared" si="322"/>
        <v>1907.9144164626068</v>
      </c>
      <c r="AL269" s="28">
        <f t="shared" si="323"/>
        <v>25</v>
      </c>
      <c r="AM269" s="27">
        <f t="shared" si="324"/>
        <v>1000000</v>
      </c>
      <c r="AN269" s="56">
        <f t="shared" si="288"/>
        <v>6.0279999999999996</v>
      </c>
      <c r="AO269" s="52">
        <f t="shared" si="325"/>
        <v>6028</v>
      </c>
      <c r="AP269" s="28"/>
      <c r="AQ269" s="9">
        <f t="shared" si="289"/>
        <v>122.40500295217581</v>
      </c>
      <c r="AR269" s="9">
        <f t="shared" si="326"/>
        <v>0</v>
      </c>
      <c r="AS269" s="30">
        <f t="shared" si="327"/>
        <v>0.35018503208118712</v>
      </c>
      <c r="AT269" s="30">
        <f t="shared" si="328"/>
        <v>4.2864399885705486E-2</v>
      </c>
      <c r="AU269" s="30">
        <f t="shared" si="329"/>
        <v>0</v>
      </c>
      <c r="AV269" s="30">
        <f t="shared" si="330"/>
        <v>0.30732063219548161</v>
      </c>
      <c r="AW269" s="28"/>
      <c r="AX269" s="52">
        <f t="shared" si="331"/>
        <v>2033.1742962633725</v>
      </c>
      <c r="AY269" s="52">
        <f t="shared" si="332"/>
        <v>1852.5287708743631</v>
      </c>
      <c r="AZ269" s="19"/>
      <c r="BA269" s="19"/>
      <c r="BB269" s="53">
        <f t="shared" si="333"/>
        <v>10268.882256735547</v>
      </c>
      <c r="BC269" s="53">
        <f t="shared" si="334"/>
        <v>-513.44411283677732</v>
      </c>
      <c r="BD269" s="53">
        <f t="shared" si="334"/>
        <v>-6.7278189787560674</v>
      </c>
      <c r="BE269" s="53">
        <f t="shared" si="335"/>
        <v>-42864.399885705483</v>
      </c>
      <c r="BF269" s="53">
        <f t="shared" si="336"/>
        <v>-33115.689560785468</v>
      </c>
      <c r="BG269" s="53">
        <f t="shared" si="337"/>
        <v>183.73999688702855</v>
      </c>
      <c r="BH269" s="53">
        <f t="shared" si="304"/>
        <v>967.79950316171596</v>
      </c>
      <c r="BI269" s="53">
        <f t="shared" si="338"/>
        <v>-31964.15006073672</v>
      </c>
    </row>
    <row r="270" spans="1:61" x14ac:dyDescent="0.2">
      <c r="A270" s="34"/>
      <c r="B270" s="89"/>
      <c r="C270" s="91"/>
      <c r="D270" s="19"/>
      <c r="E270" s="55">
        <f t="shared" si="309"/>
        <v>29</v>
      </c>
      <c r="F270" s="27">
        <f t="shared" si="305"/>
        <v>38158.288329252136</v>
      </c>
      <c r="G270" s="27">
        <f t="shared" si="306"/>
        <v>1907.9144164626068</v>
      </c>
      <c r="H270" s="28">
        <f t="shared" si="307"/>
        <v>25</v>
      </c>
      <c r="I270" s="27">
        <f t="shared" si="280"/>
        <v>1000000</v>
      </c>
      <c r="J270" s="56">
        <f t="shared" si="262"/>
        <v>6.2460000000000004</v>
      </c>
      <c r="K270" s="52">
        <f t="shared" si="310"/>
        <v>6246</v>
      </c>
      <c r="L270" s="28"/>
      <c r="M270" s="96">
        <f t="shared" si="281"/>
        <v>149.46374233110549</v>
      </c>
      <c r="N270" s="9">
        <v>0</v>
      </c>
      <c r="O270" s="30">
        <f t="shared" si="297"/>
        <v>0.26911275915024269</v>
      </c>
      <c r="P270" s="30">
        <f t="shared" si="311"/>
        <v>4.0222600091644724E-2</v>
      </c>
      <c r="Q270" s="30">
        <f t="shared" si="312"/>
        <v>0</v>
      </c>
      <c r="R270" s="30">
        <f t="shared" si="313"/>
        <v>0.22889015905859797</v>
      </c>
      <c r="S270" s="28"/>
      <c r="T270" s="52">
        <f t="shared" si="314"/>
        <v>1622.211712157663</v>
      </c>
      <c r="U270" s="52">
        <f t="shared" si="308"/>
        <v>1429.6479334800028</v>
      </c>
      <c r="V270" s="19"/>
      <c r="W270" s="19"/>
      <c r="X270" s="53">
        <f t="shared" si="315"/>
        <v>8734.0566850863634</v>
      </c>
      <c r="Y270" s="53">
        <f t="shared" si="316"/>
        <v>-436.70283425431819</v>
      </c>
      <c r="Z270" s="53">
        <f t="shared" si="316"/>
        <v>-5.7222539764649492</v>
      </c>
      <c r="AA270" s="53">
        <f t="shared" si="317"/>
        <v>-40222.600091644723</v>
      </c>
      <c r="AB270" s="53">
        <f t="shared" si="318"/>
        <v>-31930.968494789144</v>
      </c>
      <c r="AC270" s="53">
        <f t="shared" si="319"/>
        <v>195.87527580104424</v>
      </c>
      <c r="AD270" s="53">
        <f t="shared" si="299"/>
        <v>814.35798082012991</v>
      </c>
      <c r="AE270" s="53">
        <f t="shared" si="320"/>
        <v>-30920.73523816797</v>
      </c>
      <c r="AF270" s="19"/>
      <c r="AG270" s="46"/>
      <c r="AH270" s="19"/>
      <c r="AI270" s="55">
        <f t="shared" si="321"/>
        <v>29</v>
      </c>
      <c r="AJ270" s="27">
        <f t="shared" si="322"/>
        <v>38158.288329252136</v>
      </c>
      <c r="AK270" s="27">
        <f t="shared" si="322"/>
        <v>1907.9144164626068</v>
      </c>
      <c r="AL270" s="28">
        <f t="shared" si="323"/>
        <v>25</v>
      </c>
      <c r="AM270" s="27">
        <f t="shared" si="324"/>
        <v>1000000</v>
      </c>
      <c r="AN270" s="56">
        <f t="shared" si="288"/>
        <v>6.2460000000000004</v>
      </c>
      <c r="AO270" s="52">
        <f t="shared" si="325"/>
        <v>6246</v>
      </c>
      <c r="AP270" s="28"/>
      <c r="AQ270" s="9">
        <f t="shared" si="289"/>
        <v>134.89102745382272</v>
      </c>
      <c r="AR270" s="9">
        <f t="shared" si="326"/>
        <v>0</v>
      </c>
      <c r="AS270" s="30">
        <f t="shared" si="327"/>
        <v>0.30732063219548161</v>
      </c>
      <c r="AT270" s="30">
        <f t="shared" si="328"/>
        <v>4.1454795834606865E-2</v>
      </c>
      <c r="AU270" s="30">
        <f t="shared" si="329"/>
        <v>0</v>
      </c>
      <c r="AV270" s="30">
        <f t="shared" si="330"/>
        <v>0.26586583636087474</v>
      </c>
      <c r="AW270" s="28"/>
      <c r="AX270" s="52">
        <f t="shared" si="331"/>
        <v>1852.5287708743631</v>
      </c>
      <c r="AY270" s="52">
        <f t="shared" si="332"/>
        <v>1660.5980139100236</v>
      </c>
      <c r="AZ270" s="19"/>
      <c r="BA270" s="19"/>
      <c r="BB270" s="53">
        <f t="shared" si="333"/>
        <v>8734.0566850863634</v>
      </c>
      <c r="BC270" s="53">
        <f t="shared" si="334"/>
        <v>-436.70283425431819</v>
      </c>
      <c r="BD270" s="53">
        <f t="shared" si="334"/>
        <v>-5.7222539764649492</v>
      </c>
      <c r="BE270" s="53">
        <f t="shared" si="335"/>
        <v>-41454.795834606863</v>
      </c>
      <c r="BF270" s="53">
        <f t="shared" si="336"/>
        <v>-33163.164237751284</v>
      </c>
      <c r="BG270" s="53">
        <f t="shared" si="337"/>
        <v>195.87527580104424</v>
      </c>
      <c r="BH270" s="53">
        <f t="shared" si="304"/>
        <v>833.26612086859734</v>
      </c>
      <c r="BI270" s="53">
        <f t="shared" si="338"/>
        <v>-32134.022841081642</v>
      </c>
    </row>
    <row r="271" spans="1:61" x14ac:dyDescent="0.2">
      <c r="A271" s="34"/>
      <c r="B271" s="89"/>
      <c r="C271" s="91"/>
      <c r="D271" s="19"/>
      <c r="E271" s="55">
        <f t="shared" si="309"/>
        <v>30</v>
      </c>
      <c r="F271" s="27">
        <f t="shared" si="305"/>
        <v>38158.288329252136</v>
      </c>
      <c r="G271" s="27">
        <f t="shared" si="306"/>
        <v>1907.9144164626068</v>
      </c>
      <c r="H271" s="28">
        <f t="shared" si="307"/>
        <v>25</v>
      </c>
      <c r="I271" s="27">
        <f t="shared" si="280"/>
        <v>1000000</v>
      </c>
      <c r="J271" s="56">
        <f t="shared" si="262"/>
        <v>6.4569999999999999</v>
      </c>
      <c r="K271" s="52">
        <f t="shared" si="310"/>
        <v>6457</v>
      </c>
      <c r="L271" s="28"/>
      <c r="M271" s="96">
        <f t="shared" si="281"/>
        <v>164.16962817288439</v>
      </c>
      <c r="N271" s="9">
        <v>0</v>
      </c>
      <c r="O271" s="30">
        <f t="shared" si="297"/>
        <v>0.22889015905859797</v>
      </c>
      <c r="P271" s="30">
        <f t="shared" si="311"/>
        <v>3.7576812305082391E-2</v>
      </c>
      <c r="Q271" s="30">
        <f t="shared" si="312"/>
        <v>0</v>
      </c>
      <c r="R271" s="30">
        <f t="shared" si="313"/>
        <v>0.19131334675351558</v>
      </c>
      <c r="S271" s="28"/>
      <c r="T271" s="52">
        <f t="shared" si="314"/>
        <v>1429.6479334800028</v>
      </c>
      <c r="U271" s="52">
        <f t="shared" si="308"/>
        <v>1235.31027998745</v>
      </c>
      <c r="V271" s="19"/>
      <c r="W271" s="19"/>
      <c r="X271" s="53">
        <f t="shared" si="315"/>
        <v>7300.1898466548409</v>
      </c>
      <c r="Y271" s="53">
        <f t="shared" si="316"/>
        <v>-365.00949233274201</v>
      </c>
      <c r="Z271" s="53">
        <f t="shared" si="316"/>
        <v>-4.7828336688378892</v>
      </c>
      <c r="AA271" s="53">
        <f t="shared" si="317"/>
        <v>-37576.812305082392</v>
      </c>
      <c r="AB271" s="53">
        <f t="shared" si="318"/>
        <v>-30646.414784429133</v>
      </c>
      <c r="AC271" s="53">
        <f t="shared" si="319"/>
        <v>202.93453661104888</v>
      </c>
      <c r="AD271" s="53">
        <f t="shared" si="299"/>
        <v>686.72006158992838</v>
      </c>
      <c r="AE271" s="53">
        <f t="shared" si="320"/>
        <v>-29756.760186228155</v>
      </c>
      <c r="AF271" s="19"/>
      <c r="AG271" s="46"/>
      <c r="AH271" s="19"/>
      <c r="AI271" s="55">
        <f t="shared" si="321"/>
        <v>30</v>
      </c>
      <c r="AJ271" s="27">
        <f t="shared" si="322"/>
        <v>38158.288329252136</v>
      </c>
      <c r="AK271" s="27">
        <f t="shared" si="322"/>
        <v>1907.9144164626068</v>
      </c>
      <c r="AL271" s="28">
        <f t="shared" si="323"/>
        <v>25</v>
      </c>
      <c r="AM271" s="27">
        <f t="shared" si="324"/>
        <v>1000000</v>
      </c>
      <c r="AN271" s="56">
        <f t="shared" si="288"/>
        <v>6.4569999999999999</v>
      </c>
      <c r="AO271" s="52">
        <f t="shared" si="325"/>
        <v>6457</v>
      </c>
      <c r="AP271" s="28"/>
      <c r="AQ271" s="9">
        <f t="shared" si="289"/>
        <v>148.16308942602817</v>
      </c>
      <c r="AR271" s="9">
        <f t="shared" si="326"/>
        <v>0</v>
      </c>
      <c r="AS271" s="30">
        <f t="shared" si="327"/>
        <v>0.26586583636087474</v>
      </c>
      <c r="AT271" s="30">
        <f t="shared" si="328"/>
        <v>3.9391503688062053E-2</v>
      </c>
      <c r="AU271" s="30">
        <f t="shared" si="329"/>
        <v>0</v>
      </c>
      <c r="AV271" s="30">
        <f t="shared" si="330"/>
        <v>0.22647433267281269</v>
      </c>
      <c r="AW271" s="28"/>
      <c r="AX271" s="52">
        <f t="shared" si="331"/>
        <v>1660.5980139100236</v>
      </c>
      <c r="AY271" s="52">
        <f t="shared" si="332"/>
        <v>1462.3447660683516</v>
      </c>
      <c r="AZ271" s="19"/>
      <c r="BA271" s="19"/>
      <c r="BB271" s="53">
        <f t="shared" si="333"/>
        <v>7300.1898466548409</v>
      </c>
      <c r="BC271" s="53">
        <f t="shared" si="334"/>
        <v>-365.00949233274201</v>
      </c>
      <c r="BD271" s="53">
        <f t="shared" si="334"/>
        <v>-4.7828336688378892</v>
      </c>
      <c r="BE271" s="53">
        <f t="shared" si="335"/>
        <v>-39391.503688062054</v>
      </c>
      <c r="BF271" s="53">
        <f t="shared" si="336"/>
        <v>-32461.106167408794</v>
      </c>
      <c r="BG271" s="53">
        <f t="shared" si="337"/>
        <v>202.93453661104888</v>
      </c>
      <c r="BH271" s="53">
        <f t="shared" si="304"/>
        <v>705.68017027361475</v>
      </c>
      <c r="BI271" s="53">
        <f t="shared" si="338"/>
        <v>-31552.491460524128</v>
      </c>
    </row>
    <row r="272" spans="1:61" x14ac:dyDescent="0.2">
      <c r="A272" s="34"/>
      <c r="B272" s="89"/>
      <c r="C272" s="91"/>
      <c r="D272" s="19"/>
      <c r="E272" s="55">
        <f t="shared" si="309"/>
        <v>31</v>
      </c>
      <c r="F272" s="27">
        <f t="shared" si="305"/>
        <v>38158.288329252136</v>
      </c>
      <c r="G272" s="27">
        <f t="shared" si="306"/>
        <v>1907.9144164626068</v>
      </c>
      <c r="H272" s="28">
        <f t="shared" si="307"/>
        <v>25</v>
      </c>
      <c r="I272" s="27">
        <f t="shared" si="280"/>
        <v>1000000</v>
      </c>
      <c r="J272" s="56">
        <f t="shared" si="262"/>
        <v>6.6619999999999999</v>
      </c>
      <c r="K272" s="52">
        <f t="shared" si="310"/>
        <v>6662</v>
      </c>
      <c r="L272" s="28"/>
      <c r="M272" s="96">
        <f t="shared" si="281"/>
        <v>179.80271379435837</v>
      </c>
      <c r="N272" s="9">
        <v>0</v>
      </c>
      <c r="O272" s="30">
        <f t="shared" si="297"/>
        <v>0.19131334675351558</v>
      </c>
      <c r="P272" s="30">
        <f t="shared" si="311"/>
        <v>3.43986589313632E-2</v>
      </c>
      <c r="Q272" s="30">
        <f t="shared" si="312"/>
        <v>0</v>
      </c>
      <c r="R272" s="30">
        <f t="shared" si="313"/>
        <v>0.15691468782215237</v>
      </c>
      <c r="S272" s="28"/>
      <c r="T272" s="52">
        <f t="shared" si="314"/>
        <v>1235.31027998745</v>
      </c>
      <c r="U272" s="52">
        <f t="shared" si="308"/>
        <v>1045.365650271179</v>
      </c>
      <c r="V272" s="19"/>
      <c r="W272" s="19"/>
      <c r="X272" s="53">
        <f t="shared" si="315"/>
        <v>5987.5959010122788</v>
      </c>
      <c r="Y272" s="53">
        <f t="shared" si="316"/>
        <v>-299.37979505061395</v>
      </c>
      <c r="Z272" s="53">
        <f t="shared" si="316"/>
        <v>-3.9228671955538092</v>
      </c>
      <c r="AA272" s="53">
        <f t="shared" si="317"/>
        <v>-34398.658931363199</v>
      </c>
      <c r="AB272" s="53">
        <f t="shared" si="318"/>
        <v>-28714.365692597086</v>
      </c>
      <c r="AC272" s="53">
        <f t="shared" si="319"/>
        <v>203.41424096944638</v>
      </c>
      <c r="AD272" s="53">
        <f t="shared" si="299"/>
        <v>568.39474793663032</v>
      </c>
      <c r="AE272" s="53">
        <f t="shared" si="320"/>
        <v>-27942.556703691011</v>
      </c>
      <c r="AF272" s="19"/>
      <c r="AG272" s="46"/>
      <c r="AH272" s="19"/>
      <c r="AI272" s="55">
        <f t="shared" si="321"/>
        <v>31</v>
      </c>
      <c r="AJ272" s="27">
        <f t="shared" si="322"/>
        <v>38158.288329252136</v>
      </c>
      <c r="AK272" s="27">
        <f t="shared" si="322"/>
        <v>1907.9144164626068</v>
      </c>
      <c r="AL272" s="28">
        <f t="shared" si="323"/>
        <v>25</v>
      </c>
      <c r="AM272" s="27">
        <f t="shared" si="324"/>
        <v>1000000</v>
      </c>
      <c r="AN272" s="56">
        <f t="shared" si="288"/>
        <v>6.6619999999999999</v>
      </c>
      <c r="AO272" s="52">
        <f t="shared" si="325"/>
        <v>6662</v>
      </c>
      <c r="AP272" s="28"/>
      <c r="AQ272" s="9">
        <f t="shared" si="289"/>
        <v>162.27194919940843</v>
      </c>
      <c r="AR272" s="9">
        <f t="shared" si="326"/>
        <v>0</v>
      </c>
      <c r="AS272" s="30">
        <f t="shared" si="327"/>
        <v>0.22647433267281269</v>
      </c>
      <c r="AT272" s="30">
        <f t="shared" si="328"/>
        <v>3.6750431406452587E-2</v>
      </c>
      <c r="AU272" s="30">
        <f t="shared" si="329"/>
        <v>0</v>
      </c>
      <c r="AV272" s="30">
        <f t="shared" si="330"/>
        <v>0.1897239012663601</v>
      </c>
      <c r="AW272" s="28"/>
      <c r="AX272" s="52">
        <f t="shared" si="331"/>
        <v>1462.3447660683516</v>
      </c>
      <c r="AY272" s="52">
        <f t="shared" si="332"/>
        <v>1263.940630236491</v>
      </c>
      <c r="AZ272" s="19"/>
      <c r="BA272" s="19"/>
      <c r="BB272" s="53">
        <f t="shared" si="333"/>
        <v>5987.5959010122788</v>
      </c>
      <c r="BC272" s="53">
        <f t="shared" si="334"/>
        <v>-299.37979505061395</v>
      </c>
      <c r="BD272" s="53">
        <f t="shared" si="334"/>
        <v>-3.9228671955538092</v>
      </c>
      <c r="BE272" s="53">
        <f t="shared" si="335"/>
        <v>-36750.43140645259</v>
      </c>
      <c r="BF272" s="53">
        <f t="shared" si="336"/>
        <v>-31066.138167686477</v>
      </c>
      <c r="BG272" s="53">
        <f t="shared" si="337"/>
        <v>203.41424096944638</v>
      </c>
      <c r="BH272" s="53">
        <f t="shared" si="304"/>
        <v>587.03340146307107</v>
      </c>
      <c r="BI272" s="53">
        <f t="shared" si="338"/>
        <v>-30275.690525253958</v>
      </c>
    </row>
    <row r="273" spans="1:61" x14ac:dyDescent="0.2">
      <c r="A273" s="34"/>
      <c r="B273" s="89"/>
      <c r="C273" s="91"/>
      <c r="D273" s="19"/>
      <c r="E273" s="55">
        <f t="shared" si="309"/>
        <v>32</v>
      </c>
      <c r="F273" s="27">
        <f t="shared" si="305"/>
        <v>38158.288329252136</v>
      </c>
      <c r="G273" s="27">
        <f t="shared" si="306"/>
        <v>1907.9144164626068</v>
      </c>
      <c r="H273" s="28">
        <f t="shared" si="307"/>
        <v>25</v>
      </c>
      <c r="I273" s="27">
        <f t="shared" si="280"/>
        <v>1000000</v>
      </c>
      <c r="J273" s="56">
        <f t="shared" ref="J273:J304" si="339">J198</f>
        <v>6.8579999999999997</v>
      </c>
      <c r="K273" s="52">
        <f t="shared" si="310"/>
        <v>6858</v>
      </c>
      <c r="L273" s="28"/>
      <c r="M273" s="96">
        <f t="shared" si="281"/>
        <v>196.37191159883102</v>
      </c>
      <c r="N273" s="9">
        <v>0</v>
      </c>
      <c r="O273" s="30">
        <f t="shared" si="297"/>
        <v>0.15691468782215237</v>
      </c>
      <c r="P273" s="30">
        <f t="shared" si="311"/>
        <v>3.0813637205569872E-2</v>
      </c>
      <c r="Q273" s="30">
        <f t="shared" si="312"/>
        <v>0</v>
      </c>
      <c r="R273" s="30">
        <f t="shared" si="313"/>
        <v>0.1261010506165825</v>
      </c>
      <c r="S273" s="28"/>
      <c r="T273" s="52">
        <f t="shared" si="314"/>
        <v>1045.365650271179</v>
      </c>
      <c r="U273" s="52">
        <f t="shared" si="308"/>
        <v>864.80100512852277</v>
      </c>
      <c r="V273" s="19"/>
      <c r="W273" s="19"/>
      <c r="X273" s="53">
        <f t="shared" si="315"/>
        <v>4811.8002480491732</v>
      </c>
      <c r="Y273" s="53">
        <f t="shared" si="316"/>
        <v>-240.59001240245865</v>
      </c>
      <c r="Z273" s="53">
        <f t="shared" si="316"/>
        <v>-3.1525262654145623</v>
      </c>
      <c r="AA273" s="53">
        <f t="shared" si="317"/>
        <v>-30813.63720556987</v>
      </c>
      <c r="AB273" s="53">
        <f t="shared" si="318"/>
        <v>-26245.579496188569</v>
      </c>
      <c r="AC273" s="53">
        <f t="shared" si="319"/>
        <v>198.40858698759979</v>
      </c>
      <c r="AD273" s="53">
        <f t="shared" si="299"/>
        <v>461.099164931632</v>
      </c>
      <c r="AE273" s="53">
        <f t="shared" si="320"/>
        <v>-25586.071744269339</v>
      </c>
      <c r="AF273" s="19"/>
      <c r="AG273" s="46"/>
      <c r="AH273" s="19"/>
      <c r="AI273" s="55">
        <f t="shared" si="321"/>
        <v>32</v>
      </c>
      <c r="AJ273" s="27">
        <f t="shared" si="322"/>
        <v>38158.288329252136</v>
      </c>
      <c r="AK273" s="27">
        <f t="shared" si="322"/>
        <v>1907.9144164626068</v>
      </c>
      <c r="AL273" s="28">
        <f t="shared" si="323"/>
        <v>25</v>
      </c>
      <c r="AM273" s="27">
        <f t="shared" si="324"/>
        <v>1000000</v>
      </c>
      <c r="AN273" s="56">
        <f t="shared" si="288"/>
        <v>6.8579999999999997</v>
      </c>
      <c r="AO273" s="52">
        <f t="shared" si="325"/>
        <v>6858</v>
      </c>
      <c r="AP273" s="28"/>
      <c r="AQ273" s="9">
        <f t="shared" si="289"/>
        <v>177.225650217945</v>
      </c>
      <c r="AR273" s="9">
        <f t="shared" si="326"/>
        <v>0</v>
      </c>
      <c r="AS273" s="30">
        <f t="shared" si="327"/>
        <v>0.1897239012663601</v>
      </c>
      <c r="AT273" s="30">
        <f t="shared" si="328"/>
        <v>3.3623941763815869E-2</v>
      </c>
      <c r="AU273" s="30">
        <f t="shared" si="329"/>
        <v>0</v>
      </c>
      <c r="AV273" s="30">
        <f t="shared" si="330"/>
        <v>0.15609995950254424</v>
      </c>
      <c r="AW273" s="28"/>
      <c r="AX273" s="52">
        <f t="shared" si="331"/>
        <v>1263.940630236491</v>
      </c>
      <c r="AY273" s="52">
        <f t="shared" si="332"/>
        <v>1070.5335222684485</v>
      </c>
      <c r="AZ273" s="19"/>
      <c r="BA273" s="19"/>
      <c r="BB273" s="53">
        <f t="shared" si="333"/>
        <v>4811.8002480491732</v>
      </c>
      <c r="BC273" s="53">
        <f t="shared" si="334"/>
        <v>-240.59001240245865</v>
      </c>
      <c r="BD273" s="53">
        <f t="shared" si="334"/>
        <v>-3.1525262654145623</v>
      </c>
      <c r="BE273" s="53">
        <f t="shared" si="335"/>
        <v>-33623.94176381587</v>
      </c>
      <c r="BF273" s="53">
        <f t="shared" si="336"/>
        <v>-29055.884054434569</v>
      </c>
      <c r="BG273" s="53">
        <f t="shared" si="337"/>
        <v>198.40858698759979</v>
      </c>
      <c r="BH273" s="53">
        <f t="shared" si="304"/>
        <v>479.0433257128733</v>
      </c>
      <c r="BI273" s="53">
        <f t="shared" si="338"/>
        <v>-28378.432141734098</v>
      </c>
    </row>
    <row r="274" spans="1:61" x14ac:dyDescent="0.2">
      <c r="A274" s="34"/>
      <c r="B274" s="89"/>
      <c r="C274" s="91"/>
      <c r="D274" s="19"/>
      <c r="E274" s="55">
        <f t="shared" si="309"/>
        <v>33</v>
      </c>
      <c r="F274" s="27">
        <f t="shared" si="305"/>
        <v>38158.288329252136</v>
      </c>
      <c r="G274" s="27">
        <f t="shared" si="306"/>
        <v>1907.9144164626068</v>
      </c>
      <c r="H274" s="28">
        <f t="shared" si="307"/>
        <v>25</v>
      </c>
      <c r="I274" s="27">
        <f t="shared" si="280"/>
        <v>1000000</v>
      </c>
      <c r="J274" s="56">
        <f t="shared" si="339"/>
        <v>7.0449999999999999</v>
      </c>
      <c r="K274" s="52">
        <f t="shared" si="310"/>
        <v>7045</v>
      </c>
      <c r="L274" s="28"/>
      <c r="M274" s="96">
        <f t="shared" ref="M274:M305" si="340">M199</f>
        <v>213.89645519453623</v>
      </c>
      <c r="N274" s="9">
        <v>0</v>
      </c>
      <c r="O274" s="30">
        <f t="shared" si="297"/>
        <v>0.1261010506165825</v>
      </c>
      <c r="P274" s="30">
        <f t="shared" si="311"/>
        <v>2.6972567723193782E-2</v>
      </c>
      <c r="Q274" s="30">
        <f t="shared" si="312"/>
        <v>0</v>
      </c>
      <c r="R274" s="30">
        <f t="shared" si="313"/>
        <v>9.9128482893388714E-2</v>
      </c>
      <c r="S274" s="28"/>
      <c r="T274" s="52">
        <f t="shared" si="314"/>
        <v>864.80100512852277</v>
      </c>
      <c r="U274" s="52">
        <f t="shared" si="308"/>
        <v>698.36016198392349</v>
      </c>
      <c r="V274" s="19"/>
      <c r="W274" s="19"/>
      <c r="X274" s="53">
        <f t="shared" si="315"/>
        <v>3782.5732318872647</v>
      </c>
      <c r="Y274" s="53">
        <f t="shared" si="316"/>
        <v>-189.12866159436322</v>
      </c>
      <c r="Z274" s="53">
        <f t="shared" si="316"/>
        <v>-2.4782120723347179</v>
      </c>
      <c r="AA274" s="53">
        <f t="shared" si="317"/>
        <v>-26972.567723193781</v>
      </c>
      <c r="AB274" s="53">
        <f t="shared" si="318"/>
        <v>-23381.601364973212</v>
      </c>
      <c r="AC274" s="53">
        <f t="shared" si="319"/>
        <v>187.73902749049731</v>
      </c>
      <c r="AD274" s="53">
        <f t="shared" si="299"/>
        <v>366.00472487892114</v>
      </c>
      <c r="AE274" s="53">
        <f t="shared" si="320"/>
        <v>-22827.857612603795</v>
      </c>
      <c r="AF274" s="19"/>
      <c r="AG274" s="46"/>
      <c r="AH274" s="19"/>
      <c r="AI274" s="55">
        <f t="shared" si="321"/>
        <v>33</v>
      </c>
      <c r="AJ274" s="27">
        <f t="shared" si="322"/>
        <v>38158.288329252136</v>
      </c>
      <c r="AK274" s="27">
        <f t="shared" si="322"/>
        <v>1907.9144164626068</v>
      </c>
      <c r="AL274" s="28">
        <f t="shared" si="323"/>
        <v>25</v>
      </c>
      <c r="AM274" s="27">
        <f t="shared" si="324"/>
        <v>1000000</v>
      </c>
      <c r="AN274" s="56">
        <f t="shared" si="288"/>
        <v>7.0449999999999999</v>
      </c>
      <c r="AO274" s="52">
        <f t="shared" si="325"/>
        <v>7045</v>
      </c>
      <c r="AP274" s="28"/>
      <c r="AQ274" s="9">
        <f t="shared" ref="AQ274:AQ305" si="341">AQ49</f>
        <v>193.04155081306894</v>
      </c>
      <c r="AR274" s="9">
        <f t="shared" si="326"/>
        <v>0</v>
      </c>
      <c r="AS274" s="30">
        <f t="shared" si="327"/>
        <v>0.15609995950254424</v>
      </c>
      <c r="AT274" s="30">
        <f t="shared" si="328"/>
        <v>3.0133778264228396E-2</v>
      </c>
      <c r="AU274" s="30">
        <f t="shared" si="329"/>
        <v>0</v>
      </c>
      <c r="AV274" s="30">
        <f t="shared" si="330"/>
        <v>0.12596618123831585</v>
      </c>
      <c r="AW274" s="28"/>
      <c r="AX274" s="52">
        <f t="shared" si="331"/>
        <v>1070.5335222684485</v>
      </c>
      <c r="AY274" s="52">
        <f t="shared" si="332"/>
        <v>887.43174682393521</v>
      </c>
      <c r="AZ274" s="19"/>
      <c r="BA274" s="19"/>
      <c r="BB274" s="53">
        <f t="shared" si="333"/>
        <v>3782.5732318872647</v>
      </c>
      <c r="BC274" s="53">
        <f t="shared" si="334"/>
        <v>-189.12866159436322</v>
      </c>
      <c r="BD274" s="53">
        <f t="shared" si="334"/>
        <v>-2.4782120723347179</v>
      </c>
      <c r="BE274" s="53">
        <f t="shared" si="335"/>
        <v>-30133.778264228396</v>
      </c>
      <c r="BF274" s="53">
        <f t="shared" si="336"/>
        <v>-26542.811906007832</v>
      </c>
      <c r="BG274" s="53">
        <f t="shared" si="337"/>
        <v>187.73902749049731</v>
      </c>
      <c r="BH274" s="53">
        <f t="shared" si="304"/>
        <v>382.89456911486343</v>
      </c>
      <c r="BI274" s="53">
        <f t="shared" si="338"/>
        <v>-25972.178309402472</v>
      </c>
    </row>
    <row r="275" spans="1:61" x14ac:dyDescent="0.2">
      <c r="A275" s="34"/>
      <c r="B275" s="89"/>
      <c r="C275" s="91"/>
      <c r="D275" s="19"/>
      <c r="E275" s="55">
        <f t="shared" si="309"/>
        <v>34</v>
      </c>
      <c r="F275" s="27">
        <f t="shared" si="305"/>
        <v>38158.288329252136</v>
      </c>
      <c r="G275" s="27">
        <f t="shared" si="306"/>
        <v>1907.9144164626068</v>
      </c>
      <c r="H275" s="28">
        <f t="shared" si="307"/>
        <v>25</v>
      </c>
      <c r="I275" s="27">
        <f t="shared" si="280"/>
        <v>1000000</v>
      </c>
      <c r="J275" s="56">
        <f t="shared" si="339"/>
        <v>7.2210000000000001</v>
      </c>
      <c r="K275" s="52">
        <f t="shared" si="310"/>
        <v>7221</v>
      </c>
      <c r="L275" s="28"/>
      <c r="M275" s="96">
        <f t="shared" si="340"/>
        <v>232.40600338714106</v>
      </c>
      <c r="N275" s="9">
        <v>0</v>
      </c>
      <c r="O275" s="30">
        <f t="shared" si="297"/>
        <v>9.9128482893388714E-2</v>
      </c>
      <c r="P275" s="30">
        <f t="shared" si="311"/>
        <v>2.3038054531083051E-2</v>
      </c>
      <c r="Q275" s="30">
        <f t="shared" si="312"/>
        <v>0</v>
      </c>
      <c r="R275" s="30">
        <f t="shared" si="313"/>
        <v>7.6090428362305659E-2</v>
      </c>
      <c r="S275" s="28"/>
      <c r="T275" s="52">
        <f t="shared" si="314"/>
        <v>698.36016198392349</v>
      </c>
      <c r="U275" s="52">
        <f t="shared" si="308"/>
        <v>549.44898320420918</v>
      </c>
      <c r="V275" s="19"/>
      <c r="W275" s="19"/>
      <c r="X275" s="53">
        <f t="shared" si="315"/>
        <v>2903.480504545164</v>
      </c>
      <c r="Y275" s="53">
        <f t="shared" si="316"/>
        <v>-145.1740252272582</v>
      </c>
      <c r="Z275" s="53">
        <f t="shared" si="316"/>
        <v>-1.9022607090576416</v>
      </c>
      <c r="AA275" s="53">
        <f t="shared" si="317"/>
        <v>-23038.054531083053</v>
      </c>
      <c r="AB275" s="53">
        <f t="shared" si="318"/>
        <v>-20281.650312474205</v>
      </c>
      <c r="AC275" s="53">
        <f t="shared" si="319"/>
        <v>172.57512662066375</v>
      </c>
      <c r="AD275" s="53">
        <f t="shared" si="299"/>
        <v>283.77896678072278</v>
      </c>
      <c r="AE275" s="53">
        <f t="shared" si="320"/>
        <v>-19825.296219072818</v>
      </c>
      <c r="AF275" s="19"/>
      <c r="AG275" s="46"/>
      <c r="AH275" s="19"/>
      <c r="AI275" s="55">
        <f t="shared" si="321"/>
        <v>34</v>
      </c>
      <c r="AJ275" s="27">
        <f t="shared" si="322"/>
        <v>38158.288329252136</v>
      </c>
      <c r="AK275" s="27">
        <f t="shared" si="322"/>
        <v>1907.9144164626068</v>
      </c>
      <c r="AL275" s="28">
        <f t="shared" si="323"/>
        <v>25</v>
      </c>
      <c r="AM275" s="27">
        <f t="shared" si="324"/>
        <v>1000000</v>
      </c>
      <c r="AN275" s="56">
        <f t="shared" si="288"/>
        <v>7.2210000000000001</v>
      </c>
      <c r="AO275" s="52">
        <f t="shared" si="325"/>
        <v>7221</v>
      </c>
      <c r="AP275" s="28"/>
      <c r="AQ275" s="9">
        <f t="shared" si="341"/>
        <v>209.74641805689478</v>
      </c>
      <c r="AR275" s="9">
        <f t="shared" si="326"/>
        <v>0</v>
      </c>
      <c r="AS275" s="30">
        <f t="shared" si="327"/>
        <v>0.12596618123831585</v>
      </c>
      <c r="AT275" s="30">
        <f t="shared" si="328"/>
        <v>2.6420955311042372E-2</v>
      </c>
      <c r="AU275" s="30">
        <f t="shared" si="329"/>
        <v>0</v>
      </c>
      <c r="AV275" s="30">
        <f t="shared" si="330"/>
        <v>9.9545225927273481E-2</v>
      </c>
      <c r="AW275" s="28"/>
      <c r="AX275" s="52">
        <f t="shared" si="331"/>
        <v>887.43174682393521</v>
      </c>
      <c r="AY275" s="52">
        <f t="shared" si="332"/>
        <v>718.8160764208418</v>
      </c>
      <c r="AZ275" s="19"/>
      <c r="BA275" s="19"/>
      <c r="BB275" s="53">
        <f t="shared" si="333"/>
        <v>2903.480504545164</v>
      </c>
      <c r="BC275" s="53">
        <f t="shared" si="334"/>
        <v>-145.1740252272582</v>
      </c>
      <c r="BD275" s="53">
        <f t="shared" si="334"/>
        <v>-1.9022607090576416</v>
      </c>
      <c r="BE275" s="53">
        <f t="shared" si="335"/>
        <v>-26420.955311042373</v>
      </c>
      <c r="BF275" s="53">
        <f t="shared" si="336"/>
        <v>-23664.551092433525</v>
      </c>
      <c r="BG275" s="53">
        <f t="shared" si="337"/>
        <v>172.57512662066375</v>
      </c>
      <c r="BH275" s="53">
        <f t="shared" si="304"/>
        <v>299.30101289081142</v>
      </c>
      <c r="BI275" s="53">
        <f t="shared" si="338"/>
        <v>-23192.674952922051</v>
      </c>
    </row>
    <row r="276" spans="1:61" x14ac:dyDescent="0.2">
      <c r="A276" s="34"/>
      <c r="B276" s="89"/>
      <c r="C276" s="91"/>
      <c r="D276" s="19"/>
      <c r="E276" s="55">
        <f t="shared" si="309"/>
        <v>35</v>
      </c>
      <c r="F276" s="27">
        <f t="shared" si="305"/>
        <v>38158.288329252136</v>
      </c>
      <c r="G276" s="27">
        <f t="shared" si="306"/>
        <v>1907.9144164626068</v>
      </c>
      <c r="H276" s="28">
        <f t="shared" si="307"/>
        <v>25</v>
      </c>
      <c r="I276" s="27">
        <f t="shared" si="280"/>
        <v>1000000</v>
      </c>
      <c r="J276" s="56">
        <f t="shared" si="339"/>
        <v>7.3849999999999998</v>
      </c>
      <c r="K276" s="52">
        <f t="shared" si="310"/>
        <v>7385</v>
      </c>
      <c r="L276" s="28"/>
      <c r="M276" s="96">
        <f t="shared" si="340"/>
        <v>251.80934606172806</v>
      </c>
      <c r="N276" s="9">
        <v>0</v>
      </c>
      <c r="O276" s="30">
        <f t="shared" si="297"/>
        <v>7.6090428362305659E-2</v>
      </c>
      <c r="P276" s="30">
        <f t="shared" si="311"/>
        <v>1.9160281007468954E-2</v>
      </c>
      <c r="Q276" s="30">
        <f t="shared" si="312"/>
        <v>0</v>
      </c>
      <c r="R276" s="30">
        <f t="shared" si="313"/>
        <v>5.6930147354836702E-2</v>
      </c>
      <c r="S276" s="28"/>
      <c r="T276" s="52">
        <f t="shared" si="314"/>
        <v>549.44898320420918</v>
      </c>
      <c r="U276" s="52">
        <f t="shared" si="308"/>
        <v>420.42913821546904</v>
      </c>
      <c r="V276" s="19"/>
      <c r="W276" s="19"/>
      <c r="X276" s="53">
        <f t="shared" si="315"/>
        <v>2172.3569773926697</v>
      </c>
      <c r="Y276" s="53">
        <f t="shared" si="316"/>
        <v>-108.61784886963349</v>
      </c>
      <c r="Z276" s="53">
        <f t="shared" si="316"/>
        <v>-1.4232536838709176</v>
      </c>
      <c r="AA276" s="53">
        <f t="shared" si="317"/>
        <v>-19160.281007468955</v>
      </c>
      <c r="AB276" s="53">
        <f t="shared" si="318"/>
        <v>-17097.96513262979</v>
      </c>
      <c r="AC276" s="53">
        <f t="shared" si="319"/>
        <v>153.87896151753267</v>
      </c>
      <c r="AD276" s="53">
        <f t="shared" si="299"/>
        <v>214.53264063390873</v>
      </c>
      <c r="AE276" s="53">
        <f t="shared" si="320"/>
        <v>-16729.553530478348</v>
      </c>
      <c r="AF276" s="19"/>
      <c r="AG276" s="46"/>
      <c r="AH276" s="19"/>
      <c r="AI276" s="55">
        <f t="shared" si="321"/>
        <v>35</v>
      </c>
      <c r="AJ276" s="27">
        <f t="shared" si="322"/>
        <v>38158.288329252136</v>
      </c>
      <c r="AK276" s="27">
        <f t="shared" si="322"/>
        <v>1907.9144164626068</v>
      </c>
      <c r="AL276" s="28">
        <f t="shared" si="323"/>
        <v>25</v>
      </c>
      <c r="AM276" s="27">
        <f t="shared" si="324"/>
        <v>1000000</v>
      </c>
      <c r="AN276" s="56">
        <f t="shared" si="288"/>
        <v>7.3849999999999998</v>
      </c>
      <c r="AO276" s="52">
        <f t="shared" si="325"/>
        <v>7385</v>
      </c>
      <c r="AP276" s="28"/>
      <c r="AQ276" s="9">
        <f t="shared" si="341"/>
        <v>227.25793482070958</v>
      </c>
      <c r="AR276" s="9">
        <f t="shared" si="326"/>
        <v>0</v>
      </c>
      <c r="AS276" s="30">
        <f t="shared" si="327"/>
        <v>9.9545225927273481E-2</v>
      </c>
      <c r="AT276" s="30">
        <f t="shared" si="328"/>
        <v>2.2622442465493126E-2</v>
      </c>
      <c r="AU276" s="30">
        <f t="shared" si="329"/>
        <v>0</v>
      </c>
      <c r="AV276" s="30">
        <f t="shared" si="330"/>
        <v>7.6922783461780359E-2</v>
      </c>
      <c r="AW276" s="28"/>
      <c r="AX276" s="52">
        <f t="shared" si="331"/>
        <v>718.8160764208418</v>
      </c>
      <c r="AY276" s="52">
        <f t="shared" si="332"/>
        <v>568.07475586524799</v>
      </c>
      <c r="AZ276" s="19"/>
      <c r="BA276" s="19"/>
      <c r="BB276" s="53">
        <f t="shared" si="333"/>
        <v>2172.3569773926697</v>
      </c>
      <c r="BC276" s="53">
        <f t="shared" si="334"/>
        <v>-108.61784886963349</v>
      </c>
      <c r="BD276" s="53">
        <f t="shared" si="334"/>
        <v>-1.4232536838709176</v>
      </c>
      <c r="BE276" s="53">
        <f t="shared" si="335"/>
        <v>-22622.442465493124</v>
      </c>
      <c r="BF276" s="53">
        <f t="shared" si="336"/>
        <v>-20560.126590653959</v>
      </c>
      <c r="BG276" s="53">
        <f t="shared" si="337"/>
        <v>153.87896151753267</v>
      </c>
      <c r="BH276" s="53">
        <f t="shared" si="304"/>
        <v>228.43702416496546</v>
      </c>
      <c r="BI276" s="53">
        <f t="shared" si="338"/>
        <v>-20177.810604971459</v>
      </c>
    </row>
    <row r="277" spans="1:61" x14ac:dyDescent="0.2">
      <c r="A277" s="34"/>
      <c r="B277" s="89"/>
      <c r="C277" s="91"/>
      <c r="D277" s="19"/>
      <c r="E277" s="55">
        <f t="shared" si="309"/>
        <v>36</v>
      </c>
      <c r="F277" s="27">
        <f t="shared" si="305"/>
        <v>38158.288329252136</v>
      </c>
      <c r="G277" s="27">
        <f t="shared" si="306"/>
        <v>1907.9144164626068</v>
      </c>
      <c r="H277" s="28">
        <f t="shared" si="307"/>
        <v>25</v>
      </c>
      <c r="I277" s="27">
        <f t="shared" si="280"/>
        <v>1000000</v>
      </c>
      <c r="J277" s="56">
        <f t="shared" si="339"/>
        <v>7.5350000000000001</v>
      </c>
      <c r="K277" s="52">
        <f t="shared" si="310"/>
        <v>7535</v>
      </c>
      <c r="L277" s="28"/>
      <c r="M277" s="96">
        <f t="shared" si="340"/>
        <v>272.05891244663275</v>
      </c>
      <c r="N277" s="9">
        <v>0</v>
      </c>
      <c r="O277" s="30">
        <f t="shared" si="297"/>
        <v>5.6930147354836702E-2</v>
      </c>
      <c r="P277" s="30">
        <f t="shared" si="311"/>
        <v>1.5488353974783419E-2</v>
      </c>
      <c r="Q277" s="30">
        <f t="shared" si="312"/>
        <v>0</v>
      </c>
      <c r="R277" s="30">
        <f t="shared" si="313"/>
        <v>4.1441793380053285E-2</v>
      </c>
      <c r="S277" s="28"/>
      <c r="T277" s="52">
        <f t="shared" si="314"/>
        <v>420.42913821546904</v>
      </c>
      <c r="U277" s="52">
        <f t="shared" si="308"/>
        <v>312.26391311870151</v>
      </c>
      <c r="V277" s="19"/>
      <c r="W277" s="19"/>
      <c r="X277" s="53">
        <f t="shared" si="315"/>
        <v>1581.3479006773657</v>
      </c>
      <c r="Y277" s="53">
        <f t="shared" si="316"/>
        <v>-79.06739503386828</v>
      </c>
      <c r="Z277" s="53">
        <f t="shared" si="316"/>
        <v>-1.0360448345013322</v>
      </c>
      <c r="AA277" s="53">
        <f t="shared" si="317"/>
        <v>-15488.353974783418</v>
      </c>
      <c r="AB277" s="53">
        <f t="shared" si="318"/>
        <v>-13987.109513974423</v>
      </c>
      <c r="AC277" s="53">
        <f t="shared" si="319"/>
        <v>132.95915313693268</v>
      </c>
      <c r="AD277" s="53">
        <f t="shared" si="299"/>
        <v>157.8470280108177</v>
      </c>
      <c r="AE277" s="53">
        <f t="shared" si="320"/>
        <v>-13696.303332826672</v>
      </c>
      <c r="AF277" s="19"/>
      <c r="AG277" s="46"/>
      <c r="AH277" s="19"/>
      <c r="AI277" s="55">
        <f t="shared" si="321"/>
        <v>36</v>
      </c>
      <c r="AJ277" s="27">
        <f t="shared" si="322"/>
        <v>38158.288329252136</v>
      </c>
      <c r="AK277" s="27">
        <f t="shared" si="322"/>
        <v>1907.9144164626068</v>
      </c>
      <c r="AL277" s="28">
        <f t="shared" si="323"/>
        <v>25</v>
      </c>
      <c r="AM277" s="27">
        <f t="shared" si="324"/>
        <v>1000000</v>
      </c>
      <c r="AN277" s="56">
        <f t="shared" si="288"/>
        <v>7.5350000000000001</v>
      </c>
      <c r="AO277" s="52">
        <f t="shared" si="325"/>
        <v>7535</v>
      </c>
      <c r="AP277" s="28"/>
      <c r="AQ277" s="9">
        <f t="shared" si="341"/>
        <v>245.53316848308606</v>
      </c>
      <c r="AR277" s="9">
        <f t="shared" si="326"/>
        <v>0</v>
      </c>
      <c r="AS277" s="30">
        <f t="shared" si="327"/>
        <v>7.6922783461780359E-2</v>
      </c>
      <c r="AT277" s="30">
        <f t="shared" si="328"/>
        <v>1.8887094751909264E-2</v>
      </c>
      <c r="AU277" s="30">
        <f t="shared" si="329"/>
        <v>0</v>
      </c>
      <c r="AV277" s="30">
        <f t="shared" si="330"/>
        <v>5.8035688709871094E-2</v>
      </c>
      <c r="AW277" s="28"/>
      <c r="AX277" s="52">
        <f t="shared" si="331"/>
        <v>568.07475586524799</v>
      </c>
      <c r="AY277" s="52">
        <f t="shared" si="332"/>
        <v>437.29891442887867</v>
      </c>
      <c r="AZ277" s="19"/>
      <c r="BA277" s="19"/>
      <c r="BB277" s="53">
        <f t="shared" si="333"/>
        <v>1581.3479006773657</v>
      </c>
      <c r="BC277" s="53">
        <f t="shared" si="334"/>
        <v>-79.06739503386828</v>
      </c>
      <c r="BD277" s="53">
        <f t="shared" si="334"/>
        <v>-1.0360448345013322</v>
      </c>
      <c r="BE277" s="53">
        <f t="shared" si="335"/>
        <v>-18887.094751909262</v>
      </c>
      <c r="BF277" s="53">
        <f t="shared" si="336"/>
        <v>-17385.850291100265</v>
      </c>
      <c r="BG277" s="53">
        <f t="shared" si="337"/>
        <v>132.95915313693268</v>
      </c>
      <c r="BH277" s="53">
        <f t="shared" si="304"/>
        <v>169.96816237932489</v>
      </c>
      <c r="BI277" s="53">
        <f t="shared" si="338"/>
        <v>-17082.922975584006</v>
      </c>
    </row>
    <row r="278" spans="1:61" x14ac:dyDescent="0.2">
      <c r="A278" s="34"/>
      <c r="B278" s="89"/>
      <c r="C278" s="91"/>
      <c r="D278" s="19"/>
      <c r="E278" s="55">
        <f t="shared" si="309"/>
        <v>37</v>
      </c>
      <c r="F278" s="27">
        <f t="shared" si="305"/>
        <v>38158.288329252136</v>
      </c>
      <c r="G278" s="27">
        <f t="shared" si="306"/>
        <v>1907.9144164626068</v>
      </c>
      <c r="H278" s="28">
        <f t="shared" si="307"/>
        <v>25</v>
      </c>
      <c r="I278" s="27">
        <f t="shared" si="280"/>
        <v>1000000</v>
      </c>
      <c r="J278" s="56">
        <f t="shared" si="339"/>
        <v>7.6710000000000003</v>
      </c>
      <c r="K278" s="52">
        <f t="shared" si="310"/>
        <v>7671</v>
      </c>
      <c r="L278" s="28"/>
      <c r="M278" s="96">
        <f t="shared" si="340"/>
        <v>293.18193261069382</v>
      </c>
      <c r="N278" s="9">
        <v>0</v>
      </c>
      <c r="O278" s="30">
        <f t="shared" si="297"/>
        <v>4.1441793380053285E-2</v>
      </c>
      <c r="P278" s="30">
        <f t="shared" si="311"/>
        <v>1.2149985074017079E-2</v>
      </c>
      <c r="Q278" s="30">
        <f t="shared" si="312"/>
        <v>0</v>
      </c>
      <c r="R278" s="30">
        <f t="shared" si="313"/>
        <v>2.9291808306036206E-2</v>
      </c>
      <c r="S278" s="28"/>
      <c r="T278" s="52">
        <f t="shared" si="314"/>
        <v>312.26391311870151</v>
      </c>
      <c r="U278" s="52">
        <f t="shared" si="308"/>
        <v>224.69746151560375</v>
      </c>
      <c r="V278" s="19"/>
      <c r="W278" s="19"/>
      <c r="X278" s="53">
        <f t="shared" si="315"/>
        <v>1117.7252670269122</v>
      </c>
      <c r="Y278" s="53">
        <f t="shared" si="316"/>
        <v>-55.886263351345605</v>
      </c>
      <c r="Z278" s="53">
        <f t="shared" si="316"/>
        <v>-0.73229520765090517</v>
      </c>
      <c r="AA278" s="53">
        <f t="shared" si="317"/>
        <v>-12149.985074017079</v>
      </c>
      <c r="AB278" s="53">
        <f t="shared" si="318"/>
        <v>-11088.878365549162</v>
      </c>
      <c r="AC278" s="53">
        <f t="shared" si="319"/>
        <v>111.0686633003058</v>
      </c>
      <c r="AD278" s="53">
        <f t="shared" si="299"/>
        <v>112.80853679063407</v>
      </c>
      <c r="AE278" s="53">
        <f t="shared" si="320"/>
        <v>-10865.001165458223</v>
      </c>
      <c r="AF278" s="19"/>
      <c r="AG278" s="46"/>
      <c r="AH278" s="19"/>
      <c r="AI278" s="55">
        <f t="shared" si="321"/>
        <v>37</v>
      </c>
      <c r="AJ278" s="27">
        <f t="shared" si="322"/>
        <v>38158.288329252136</v>
      </c>
      <c r="AK278" s="27">
        <f t="shared" si="322"/>
        <v>1907.9144164626068</v>
      </c>
      <c r="AL278" s="28">
        <f t="shared" si="323"/>
        <v>25</v>
      </c>
      <c r="AM278" s="27">
        <f t="shared" si="324"/>
        <v>1000000</v>
      </c>
      <c r="AN278" s="56">
        <f t="shared" si="288"/>
        <v>7.6710000000000003</v>
      </c>
      <c r="AO278" s="52">
        <f t="shared" si="325"/>
        <v>7671</v>
      </c>
      <c r="AP278" s="28"/>
      <c r="AQ278" s="9">
        <f t="shared" si="341"/>
        <v>264.59669418115118</v>
      </c>
      <c r="AR278" s="9">
        <f t="shared" si="326"/>
        <v>0</v>
      </c>
      <c r="AS278" s="30">
        <f t="shared" si="327"/>
        <v>5.8035688709871094E-2</v>
      </c>
      <c r="AT278" s="30">
        <f t="shared" si="328"/>
        <v>1.535605137715825E-2</v>
      </c>
      <c r="AU278" s="30">
        <f t="shared" si="329"/>
        <v>0</v>
      </c>
      <c r="AV278" s="30">
        <f t="shared" si="330"/>
        <v>4.2679637332712843E-2</v>
      </c>
      <c r="AW278" s="28"/>
      <c r="AX278" s="52">
        <f t="shared" si="331"/>
        <v>437.29891442887867</v>
      </c>
      <c r="AY278" s="52">
        <f t="shared" si="332"/>
        <v>327.39549797924019</v>
      </c>
      <c r="AZ278" s="19"/>
      <c r="BA278" s="19"/>
      <c r="BB278" s="53">
        <f t="shared" si="333"/>
        <v>1117.7252670269122</v>
      </c>
      <c r="BC278" s="53">
        <f t="shared" si="334"/>
        <v>-55.886263351345605</v>
      </c>
      <c r="BD278" s="53">
        <f t="shared" si="334"/>
        <v>-0.73229520765090517</v>
      </c>
      <c r="BE278" s="53">
        <f t="shared" si="335"/>
        <v>-15356.05137715825</v>
      </c>
      <c r="BF278" s="53">
        <f t="shared" si="336"/>
        <v>-14294.944668690334</v>
      </c>
      <c r="BG278" s="53">
        <f t="shared" si="337"/>
        <v>111.0686633003058</v>
      </c>
      <c r="BH278" s="53">
        <f t="shared" si="304"/>
        <v>123.07342697682374</v>
      </c>
      <c r="BI278" s="53">
        <f t="shared" si="338"/>
        <v>-14060.802578413204</v>
      </c>
    </row>
    <row r="279" spans="1:61" x14ac:dyDescent="0.2">
      <c r="A279" s="34"/>
      <c r="B279" s="89"/>
      <c r="C279" s="91"/>
      <c r="D279" s="19"/>
      <c r="E279" s="55">
        <f t="shared" si="309"/>
        <v>38</v>
      </c>
      <c r="F279" s="27">
        <f t="shared" si="305"/>
        <v>38158.288329252136</v>
      </c>
      <c r="G279" s="27">
        <f t="shared" si="306"/>
        <v>1907.9144164626068</v>
      </c>
      <c r="H279" s="28">
        <f t="shared" si="307"/>
        <v>25</v>
      </c>
      <c r="I279" s="27">
        <f t="shared" si="280"/>
        <v>1000000</v>
      </c>
      <c r="J279" s="56">
        <f t="shared" si="339"/>
        <v>7.79</v>
      </c>
      <c r="K279" s="52">
        <f t="shared" si="310"/>
        <v>7790</v>
      </c>
      <c r="L279" s="28"/>
      <c r="M279" s="96">
        <f t="shared" si="340"/>
        <v>315.01121529154761</v>
      </c>
      <c r="N279" s="9">
        <v>0</v>
      </c>
      <c r="O279" s="30">
        <f t="shared" si="297"/>
        <v>2.9291808306036206E-2</v>
      </c>
      <c r="P279" s="30">
        <f t="shared" si="311"/>
        <v>9.2272481325715149E-3</v>
      </c>
      <c r="Q279" s="30">
        <f t="shared" si="312"/>
        <v>0</v>
      </c>
      <c r="R279" s="30">
        <f t="shared" si="313"/>
        <v>2.0064560173464689E-2</v>
      </c>
      <c r="S279" s="28"/>
      <c r="T279" s="52">
        <f t="shared" si="314"/>
        <v>224.69746151560375</v>
      </c>
      <c r="U279" s="52">
        <f t="shared" si="308"/>
        <v>156.30292375128994</v>
      </c>
      <c r="V279" s="19"/>
      <c r="W279" s="19"/>
      <c r="X279" s="53">
        <f t="shared" si="315"/>
        <v>765.6292722986949</v>
      </c>
      <c r="Y279" s="53">
        <f t="shared" si="316"/>
        <v>-38.281463614934744</v>
      </c>
      <c r="Z279" s="53">
        <f t="shared" si="316"/>
        <v>-0.50161400433661718</v>
      </c>
      <c r="AA279" s="53">
        <f t="shared" si="317"/>
        <v>-9227.2481325715144</v>
      </c>
      <c r="AB279" s="53">
        <f t="shared" si="318"/>
        <v>-8500.4019378920912</v>
      </c>
      <c r="AC279" s="53">
        <f t="shared" si="319"/>
        <v>89.716810314366739</v>
      </c>
      <c r="AD279" s="53">
        <f t="shared" si="299"/>
        <v>78.159235801777967</v>
      </c>
      <c r="AE279" s="53">
        <f t="shared" si="320"/>
        <v>-8332.5258917759456</v>
      </c>
      <c r="AF279" s="19"/>
      <c r="AG279" s="46"/>
      <c r="AH279" s="19"/>
      <c r="AI279" s="55">
        <f t="shared" si="321"/>
        <v>38</v>
      </c>
      <c r="AJ279" s="27">
        <f t="shared" si="322"/>
        <v>38158.288329252136</v>
      </c>
      <c r="AK279" s="27">
        <f t="shared" si="322"/>
        <v>1907.9144164626068</v>
      </c>
      <c r="AL279" s="28">
        <f t="shared" si="323"/>
        <v>25</v>
      </c>
      <c r="AM279" s="27">
        <f t="shared" si="324"/>
        <v>1000000</v>
      </c>
      <c r="AN279" s="56">
        <f t="shared" si="288"/>
        <v>7.79</v>
      </c>
      <c r="AO279" s="52">
        <f t="shared" si="325"/>
        <v>7790</v>
      </c>
      <c r="AP279" s="28"/>
      <c r="AQ279" s="9">
        <f t="shared" si="341"/>
        <v>284.2976218006217</v>
      </c>
      <c r="AR279" s="9">
        <f t="shared" si="326"/>
        <v>0</v>
      </c>
      <c r="AS279" s="30">
        <f t="shared" si="327"/>
        <v>4.2679637332712843E-2</v>
      </c>
      <c r="AT279" s="30">
        <f t="shared" si="328"/>
        <v>1.2133719393003289E-2</v>
      </c>
      <c r="AU279" s="30">
        <f t="shared" si="329"/>
        <v>0</v>
      </c>
      <c r="AV279" s="30">
        <f t="shared" si="330"/>
        <v>3.0545917939709552E-2</v>
      </c>
      <c r="AW279" s="28"/>
      <c r="AX279" s="52">
        <f t="shared" si="331"/>
        <v>327.39549797924019</v>
      </c>
      <c r="AY279" s="52">
        <f t="shared" si="332"/>
        <v>237.95270075033741</v>
      </c>
      <c r="AZ279" s="19"/>
      <c r="BA279" s="19"/>
      <c r="BB279" s="53">
        <f t="shared" si="333"/>
        <v>765.6292722986949</v>
      </c>
      <c r="BC279" s="53">
        <f t="shared" si="334"/>
        <v>-38.281463614934744</v>
      </c>
      <c r="BD279" s="53">
        <f t="shared" si="334"/>
        <v>-0.50161400433661718</v>
      </c>
      <c r="BE279" s="53">
        <f t="shared" si="335"/>
        <v>-12133.719393003288</v>
      </c>
      <c r="BF279" s="53">
        <f t="shared" si="336"/>
        <v>-11406.873198323865</v>
      </c>
      <c r="BG279" s="53">
        <f t="shared" si="337"/>
        <v>89.716810314366739</v>
      </c>
      <c r="BH279" s="53">
        <f t="shared" si="304"/>
        <v>86.590347535214875</v>
      </c>
      <c r="BI279" s="53">
        <f t="shared" si="338"/>
        <v>-11230.566040474283</v>
      </c>
    </row>
    <row r="280" spans="1:61" x14ac:dyDescent="0.2">
      <c r="A280" s="34"/>
      <c r="B280" s="89"/>
      <c r="C280" s="91"/>
      <c r="D280" s="19"/>
      <c r="E280" s="55">
        <f t="shared" si="309"/>
        <v>39</v>
      </c>
      <c r="F280" s="27">
        <f t="shared" si="305"/>
        <v>38158.288329252136</v>
      </c>
      <c r="G280" s="27">
        <f t="shared" si="306"/>
        <v>1907.9144164626068</v>
      </c>
      <c r="H280" s="28">
        <f t="shared" si="307"/>
        <v>25</v>
      </c>
      <c r="I280" s="27">
        <f t="shared" si="280"/>
        <v>1000000</v>
      </c>
      <c r="J280" s="56">
        <f t="shared" si="339"/>
        <v>7.8920000000000003</v>
      </c>
      <c r="K280" s="52">
        <f t="shared" si="310"/>
        <v>7892</v>
      </c>
      <c r="L280" s="28"/>
      <c r="M280" s="96">
        <f t="shared" si="340"/>
        <v>337.52251871948664</v>
      </c>
      <c r="N280" s="9">
        <v>0</v>
      </c>
      <c r="O280" s="30">
        <f t="shared" si="297"/>
        <v>2.0064560173464689E-2</v>
      </c>
      <c r="P280" s="30">
        <f t="shared" si="311"/>
        <v>6.7722408867465023E-3</v>
      </c>
      <c r="Q280" s="30">
        <f t="shared" si="312"/>
        <v>0</v>
      </c>
      <c r="R280" s="30">
        <f t="shared" si="313"/>
        <v>1.3292319286718188E-2</v>
      </c>
      <c r="S280" s="28"/>
      <c r="T280" s="52">
        <f t="shared" si="314"/>
        <v>156.30292375128994</v>
      </c>
      <c r="U280" s="52">
        <f t="shared" si="308"/>
        <v>104.90298381077994</v>
      </c>
      <c r="V280" s="19"/>
      <c r="W280" s="19"/>
      <c r="X280" s="53">
        <f t="shared" si="315"/>
        <v>507.2121519070717</v>
      </c>
      <c r="Y280" s="53">
        <f t="shared" si="316"/>
        <v>-25.360607595353585</v>
      </c>
      <c r="Z280" s="53">
        <f t="shared" si="316"/>
        <v>-0.33230798216795471</v>
      </c>
      <c r="AA280" s="53">
        <f t="shared" si="317"/>
        <v>-6772.2408867465019</v>
      </c>
      <c r="AB280" s="53">
        <f t="shared" si="318"/>
        <v>-6290.7216504169519</v>
      </c>
      <c r="AC280" s="53">
        <f t="shared" si="319"/>
        <v>69.833677815038712</v>
      </c>
      <c r="AD280" s="53">
        <f t="shared" si="299"/>
        <v>52.390014538752084</v>
      </c>
      <c r="AE280" s="53">
        <f t="shared" si="320"/>
        <v>-6168.4979580631607</v>
      </c>
      <c r="AF280" s="19"/>
      <c r="AG280" s="46"/>
      <c r="AH280" s="19"/>
      <c r="AI280" s="55">
        <f t="shared" si="321"/>
        <v>39</v>
      </c>
      <c r="AJ280" s="27">
        <f t="shared" si="322"/>
        <v>38158.288329252136</v>
      </c>
      <c r="AK280" s="27">
        <f t="shared" si="322"/>
        <v>1907.9144164626068</v>
      </c>
      <c r="AL280" s="28">
        <f t="shared" si="323"/>
        <v>25</v>
      </c>
      <c r="AM280" s="27">
        <f t="shared" si="324"/>
        <v>1000000</v>
      </c>
      <c r="AN280" s="56">
        <f t="shared" si="288"/>
        <v>7.8920000000000003</v>
      </c>
      <c r="AO280" s="52">
        <f t="shared" si="325"/>
        <v>7892</v>
      </c>
      <c r="AP280" s="28"/>
      <c r="AQ280" s="9">
        <f t="shared" si="341"/>
        <v>304.61407314433666</v>
      </c>
      <c r="AR280" s="9">
        <f t="shared" si="326"/>
        <v>0</v>
      </c>
      <c r="AS280" s="30">
        <f t="shared" si="327"/>
        <v>3.0545917939709552E-2</v>
      </c>
      <c r="AT280" s="30">
        <f t="shared" si="328"/>
        <v>9.3047164815475911E-3</v>
      </c>
      <c r="AU280" s="30">
        <f t="shared" si="329"/>
        <v>0</v>
      </c>
      <c r="AV280" s="30">
        <f t="shared" si="330"/>
        <v>2.1241201458161961E-2</v>
      </c>
      <c r="AW280" s="28"/>
      <c r="AX280" s="52">
        <f t="shared" si="331"/>
        <v>237.95270075033741</v>
      </c>
      <c r="AY280" s="52">
        <f t="shared" si="332"/>
        <v>167.63556190781421</v>
      </c>
      <c r="AZ280" s="19"/>
      <c r="BA280" s="19"/>
      <c r="BB280" s="53">
        <f t="shared" si="333"/>
        <v>507.2121519070717</v>
      </c>
      <c r="BC280" s="53">
        <f t="shared" si="334"/>
        <v>-25.360607595353585</v>
      </c>
      <c r="BD280" s="53">
        <f t="shared" si="334"/>
        <v>-0.33230798216795471</v>
      </c>
      <c r="BE280" s="53">
        <f t="shared" si="335"/>
        <v>-9304.7164815475917</v>
      </c>
      <c r="BF280" s="53">
        <f t="shared" si="336"/>
        <v>-8823.1972452180416</v>
      </c>
      <c r="BG280" s="53">
        <f t="shared" si="337"/>
        <v>69.833677815038712</v>
      </c>
      <c r="BH280" s="53">
        <f t="shared" si="304"/>
        <v>59.093145548787753</v>
      </c>
      <c r="BI280" s="53">
        <f t="shared" si="338"/>
        <v>-8694.2704218542149</v>
      </c>
    </row>
    <row r="281" spans="1:61" x14ac:dyDescent="0.2">
      <c r="A281" s="34"/>
      <c r="B281" s="89"/>
      <c r="C281" s="91"/>
      <c r="D281" s="19"/>
      <c r="E281" s="55">
        <f t="shared" si="309"/>
        <v>40</v>
      </c>
      <c r="F281" s="27">
        <f t="shared" si="305"/>
        <v>38158.288329252136</v>
      </c>
      <c r="G281" s="27">
        <f t="shared" si="306"/>
        <v>1907.9144164626068</v>
      </c>
      <c r="H281" s="28">
        <f t="shared" si="307"/>
        <v>25</v>
      </c>
      <c r="I281" s="27">
        <f t="shared" si="280"/>
        <v>1000000</v>
      </c>
      <c r="J281" s="56">
        <f t="shared" si="339"/>
        <v>7.9740000000000002</v>
      </c>
      <c r="K281" s="52">
        <f t="shared" si="310"/>
        <v>7974</v>
      </c>
      <c r="L281" s="28"/>
      <c r="M281" s="96">
        <f t="shared" si="340"/>
        <v>360.69956359931388</v>
      </c>
      <c r="N281" s="9">
        <v>0</v>
      </c>
      <c r="O281" s="30">
        <f t="shared" si="297"/>
        <v>1.3292319286718188E-2</v>
      </c>
      <c r="P281" s="30">
        <f t="shared" si="311"/>
        <v>4.794533765941994E-3</v>
      </c>
      <c r="Q281" s="30">
        <f t="shared" si="312"/>
        <v>0</v>
      </c>
      <c r="R281" s="30">
        <f t="shared" si="313"/>
        <v>8.4977855207761938E-3</v>
      </c>
      <c r="S281" s="28"/>
      <c r="T281" s="52">
        <f t="shared" si="314"/>
        <v>104.90298381077994</v>
      </c>
      <c r="U281" s="52">
        <f t="shared" si="308"/>
        <v>67.761341742669373</v>
      </c>
      <c r="V281" s="19"/>
      <c r="W281" s="19"/>
      <c r="X281" s="53">
        <f t="shared" si="315"/>
        <v>324.26095006192202</v>
      </c>
      <c r="Y281" s="53">
        <f t="shared" si="316"/>
        <v>-16.213047503096099</v>
      </c>
      <c r="Z281" s="53">
        <f t="shared" si="316"/>
        <v>-0.21244463801940483</v>
      </c>
      <c r="AA281" s="53">
        <f t="shared" si="317"/>
        <v>-4794.5337659419938</v>
      </c>
      <c r="AB281" s="53">
        <f t="shared" si="318"/>
        <v>-4486.6983080211876</v>
      </c>
      <c r="AC281" s="53">
        <f t="shared" si="319"/>
        <v>52.356554896692501</v>
      </c>
      <c r="AD281" s="53">
        <f t="shared" si="299"/>
        <v>33.901671183720573</v>
      </c>
      <c r="AE281" s="53">
        <f t="shared" si="320"/>
        <v>-4400.4400819407747</v>
      </c>
      <c r="AF281" s="19"/>
      <c r="AG281" s="46"/>
      <c r="AH281" s="19"/>
      <c r="AI281" s="55">
        <f t="shared" si="321"/>
        <v>40</v>
      </c>
      <c r="AJ281" s="27">
        <f t="shared" si="322"/>
        <v>38158.288329252136</v>
      </c>
      <c r="AK281" s="27">
        <f t="shared" si="322"/>
        <v>1907.9144164626068</v>
      </c>
      <c r="AL281" s="28">
        <f t="shared" si="323"/>
        <v>25</v>
      </c>
      <c r="AM281" s="27">
        <f t="shared" si="324"/>
        <v>1000000</v>
      </c>
      <c r="AN281" s="56">
        <f t="shared" si="288"/>
        <v>7.9740000000000002</v>
      </c>
      <c r="AO281" s="52">
        <f t="shared" si="325"/>
        <v>7974</v>
      </c>
      <c r="AP281" s="28"/>
      <c r="AQ281" s="9">
        <f t="shared" si="341"/>
        <v>325.53135614838078</v>
      </c>
      <c r="AR281" s="9">
        <f t="shared" si="326"/>
        <v>0</v>
      </c>
      <c r="AS281" s="30">
        <f t="shared" si="327"/>
        <v>2.1241201458161961E-2</v>
      </c>
      <c r="AT281" s="30">
        <f t="shared" si="328"/>
        <v>6.9146771168964258E-3</v>
      </c>
      <c r="AU281" s="30">
        <f t="shared" si="329"/>
        <v>0</v>
      </c>
      <c r="AV281" s="30">
        <f t="shared" si="330"/>
        <v>1.4326524341265535E-2</v>
      </c>
      <c r="AW281" s="28"/>
      <c r="AX281" s="52">
        <f t="shared" si="331"/>
        <v>167.63556190781421</v>
      </c>
      <c r="AY281" s="52">
        <f t="shared" si="332"/>
        <v>114.23970509725137</v>
      </c>
      <c r="AZ281" s="19"/>
      <c r="BA281" s="19"/>
      <c r="BB281" s="53">
        <f t="shared" si="333"/>
        <v>324.26095006192202</v>
      </c>
      <c r="BC281" s="53">
        <f t="shared" si="334"/>
        <v>-16.213047503096099</v>
      </c>
      <c r="BD281" s="53">
        <f t="shared" si="334"/>
        <v>-0.21244463801940483</v>
      </c>
      <c r="BE281" s="53">
        <f t="shared" si="335"/>
        <v>-6914.677116896426</v>
      </c>
      <c r="BF281" s="53">
        <f t="shared" si="336"/>
        <v>-6606.8416589756198</v>
      </c>
      <c r="BG281" s="53">
        <f t="shared" si="337"/>
        <v>52.356554896692501</v>
      </c>
      <c r="BH281" s="53">
        <f t="shared" si="304"/>
        <v>39.051773303247735</v>
      </c>
      <c r="BI281" s="53">
        <f t="shared" si="338"/>
        <v>-6515.4333307756797</v>
      </c>
    </row>
    <row r="282" spans="1:61" x14ac:dyDescent="0.2">
      <c r="A282" s="34"/>
      <c r="B282" s="89"/>
      <c r="C282" s="91"/>
      <c r="D282" s="19"/>
      <c r="E282" s="55">
        <f t="shared" si="309"/>
        <v>41</v>
      </c>
      <c r="F282" s="27">
        <f t="shared" si="305"/>
        <v>38158.288329252136</v>
      </c>
      <c r="G282" s="27">
        <f t="shared" si="306"/>
        <v>1907.9144164626068</v>
      </c>
      <c r="H282" s="28">
        <f t="shared" si="307"/>
        <v>25</v>
      </c>
      <c r="I282" s="27">
        <f t="shared" si="280"/>
        <v>1000000</v>
      </c>
      <c r="J282" s="56">
        <f t="shared" si="339"/>
        <v>8.0370000000000008</v>
      </c>
      <c r="K282" s="52">
        <f t="shared" si="310"/>
        <v>8037.0000000000009</v>
      </c>
      <c r="L282" s="28"/>
      <c r="M282" s="96">
        <f t="shared" si="340"/>
        <v>384.43413245695046</v>
      </c>
      <c r="N282" s="9">
        <v>0</v>
      </c>
      <c r="O282" s="30">
        <f t="shared" si="297"/>
        <v>8.4977855207761938E-3</v>
      </c>
      <c r="P282" s="30">
        <f t="shared" si="311"/>
        <v>3.266838804484831E-3</v>
      </c>
      <c r="Q282" s="30">
        <f t="shared" si="312"/>
        <v>0</v>
      </c>
      <c r="R282" s="30">
        <f t="shared" si="313"/>
        <v>5.2309467162913632E-3</v>
      </c>
      <c r="S282" s="28"/>
      <c r="T282" s="52">
        <f t="shared" si="314"/>
        <v>67.761341742669373</v>
      </c>
      <c r="U282" s="52">
        <f t="shared" si="308"/>
        <v>42.04111875883369</v>
      </c>
      <c r="V282" s="19"/>
      <c r="W282" s="19"/>
      <c r="X282" s="53">
        <f t="shared" si="315"/>
        <v>199.60397303520051</v>
      </c>
      <c r="Y282" s="53">
        <f t="shared" si="316"/>
        <v>-9.9801986517600252</v>
      </c>
      <c r="Z282" s="53">
        <f t="shared" si="316"/>
        <v>-0.13077366790728409</v>
      </c>
      <c r="AA282" s="53">
        <f t="shared" si="317"/>
        <v>-3266.8388044848311</v>
      </c>
      <c r="AB282" s="53">
        <f t="shared" si="318"/>
        <v>-3077.3458037692981</v>
      </c>
      <c r="AC282" s="53">
        <f t="shared" si="319"/>
        <v>37.696251761812555</v>
      </c>
      <c r="AD282" s="53">
        <f t="shared" si="299"/>
        <v>21.130322908863363</v>
      </c>
      <c r="AE282" s="53">
        <f t="shared" si="320"/>
        <v>-3018.519229098622</v>
      </c>
      <c r="AF282" s="19"/>
      <c r="AG282" s="46"/>
      <c r="AH282" s="19"/>
      <c r="AI282" s="55">
        <f t="shared" si="321"/>
        <v>41</v>
      </c>
      <c r="AJ282" s="27">
        <f t="shared" si="322"/>
        <v>38158.288329252136</v>
      </c>
      <c r="AK282" s="27">
        <f t="shared" si="322"/>
        <v>1907.9144164626068</v>
      </c>
      <c r="AL282" s="28">
        <f t="shared" si="323"/>
        <v>25</v>
      </c>
      <c r="AM282" s="27">
        <f t="shared" si="324"/>
        <v>1000000</v>
      </c>
      <c r="AN282" s="56">
        <f t="shared" si="288"/>
        <v>8.0370000000000008</v>
      </c>
      <c r="AO282" s="52">
        <f t="shared" si="325"/>
        <v>8037.0000000000009</v>
      </c>
      <c r="AP282" s="28"/>
      <c r="AQ282" s="9">
        <f t="shared" si="341"/>
        <v>346.95180454239778</v>
      </c>
      <c r="AR282" s="9">
        <f t="shared" si="326"/>
        <v>0</v>
      </c>
      <c r="AS282" s="30">
        <f t="shared" si="327"/>
        <v>1.4326524341265535E-2</v>
      </c>
      <c r="AT282" s="30">
        <f t="shared" si="328"/>
        <v>4.970613473022664E-3</v>
      </c>
      <c r="AU282" s="30">
        <f t="shared" si="329"/>
        <v>0</v>
      </c>
      <c r="AV282" s="30">
        <f t="shared" si="330"/>
        <v>9.355910868242872E-3</v>
      </c>
      <c r="AW282" s="28"/>
      <c r="AX282" s="52">
        <f t="shared" si="331"/>
        <v>114.23970509725137</v>
      </c>
      <c r="AY282" s="52">
        <f t="shared" si="332"/>
        <v>75.193455648067967</v>
      </c>
      <c r="AZ282" s="19"/>
      <c r="BA282" s="19"/>
      <c r="BB282" s="53">
        <f t="shared" si="333"/>
        <v>199.60397303520051</v>
      </c>
      <c r="BC282" s="53">
        <f t="shared" si="334"/>
        <v>-9.9801986517600252</v>
      </c>
      <c r="BD282" s="53">
        <f t="shared" si="334"/>
        <v>-0.13077366790728409</v>
      </c>
      <c r="BE282" s="53">
        <f t="shared" si="335"/>
        <v>-4970.613473022664</v>
      </c>
      <c r="BF282" s="53">
        <f t="shared" si="336"/>
        <v>-4781.1204723071305</v>
      </c>
      <c r="BG282" s="53">
        <f t="shared" si="337"/>
        <v>37.696251761812555</v>
      </c>
      <c r="BH282" s="53">
        <f t="shared" si="304"/>
        <v>24.946016841517192</v>
      </c>
      <c r="BI282" s="53">
        <f t="shared" si="338"/>
        <v>-4718.4782037038012</v>
      </c>
    </row>
    <row r="283" spans="1:61" x14ac:dyDescent="0.2">
      <c r="A283" s="34"/>
      <c r="B283" s="89"/>
      <c r="C283" s="91"/>
      <c r="D283" s="19"/>
      <c r="E283" s="55">
        <f t="shared" si="309"/>
        <v>42</v>
      </c>
      <c r="F283" s="27">
        <f t="shared" si="305"/>
        <v>38158.288329252136</v>
      </c>
      <c r="G283" s="27">
        <f t="shared" si="306"/>
        <v>1907.9144164626068</v>
      </c>
      <c r="H283" s="28">
        <f t="shared" si="307"/>
        <v>25</v>
      </c>
      <c r="I283" s="27">
        <f t="shared" si="280"/>
        <v>1000000</v>
      </c>
      <c r="J283" s="56">
        <f t="shared" si="339"/>
        <v>8.0779999999999994</v>
      </c>
      <c r="K283" s="52">
        <f t="shared" si="310"/>
        <v>8077.9999999999991</v>
      </c>
      <c r="L283" s="28"/>
      <c r="M283" s="96">
        <f t="shared" si="340"/>
        <v>408.68041796632269</v>
      </c>
      <c r="N283" s="9">
        <v>0</v>
      </c>
      <c r="O283" s="30">
        <f t="shared" si="297"/>
        <v>5.2309467162913632E-3</v>
      </c>
      <c r="P283" s="30">
        <f t="shared" si="311"/>
        <v>2.1377854903735175E-3</v>
      </c>
      <c r="Q283" s="30">
        <f t="shared" si="312"/>
        <v>0</v>
      </c>
      <c r="R283" s="30">
        <f t="shared" si="313"/>
        <v>3.0931612259178457E-3</v>
      </c>
      <c r="S283" s="28"/>
      <c r="T283" s="52">
        <f t="shared" si="314"/>
        <v>42.04111875883369</v>
      </c>
      <c r="U283" s="52">
        <f t="shared" si="308"/>
        <v>24.986556382964356</v>
      </c>
      <c r="V283" s="19"/>
      <c r="W283" s="19"/>
      <c r="X283" s="53">
        <f t="shared" si="315"/>
        <v>118.02973790743616</v>
      </c>
      <c r="Y283" s="53">
        <f t="shared" si="316"/>
        <v>-5.901486895371808</v>
      </c>
      <c r="Z283" s="53">
        <f t="shared" si="316"/>
        <v>-7.7329030647946148E-2</v>
      </c>
      <c r="AA283" s="53">
        <f t="shared" si="317"/>
        <v>-2137.7854903735174</v>
      </c>
      <c r="AB283" s="53">
        <f t="shared" si="318"/>
        <v>-2025.734568392101</v>
      </c>
      <c r="AC283" s="53">
        <f t="shared" si="319"/>
        <v>26.041114656276648</v>
      </c>
      <c r="AD283" s="53">
        <f t="shared" si="299"/>
        <v>12.656709194943879</v>
      </c>
      <c r="AE283" s="53">
        <f t="shared" si="320"/>
        <v>-1987.0367445408804</v>
      </c>
      <c r="AF283" s="19"/>
      <c r="AG283" s="46"/>
      <c r="AH283" s="19"/>
      <c r="AI283" s="55">
        <f t="shared" si="321"/>
        <v>42</v>
      </c>
      <c r="AJ283" s="27">
        <f t="shared" si="322"/>
        <v>38158.288329252136</v>
      </c>
      <c r="AK283" s="27">
        <f t="shared" si="322"/>
        <v>1907.9144164626068</v>
      </c>
      <c r="AL283" s="28">
        <f t="shared" si="323"/>
        <v>25</v>
      </c>
      <c r="AM283" s="27">
        <f t="shared" si="324"/>
        <v>1000000</v>
      </c>
      <c r="AN283" s="56">
        <f t="shared" si="288"/>
        <v>8.0779999999999994</v>
      </c>
      <c r="AO283" s="52">
        <f t="shared" si="325"/>
        <v>8077.9999999999991</v>
      </c>
      <c r="AP283" s="28"/>
      <c r="AQ283" s="9">
        <f t="shared" si="341"/>
        <v>368.83407721460622</v>
      </c>
      <c r="AR283" s="9">
        <f t="shared" si="326"/>
        <v>0</v>
      </c>
      <c r="AS283" s="30">
        <f t="shared" si="327"/>
        <v>9.355910868242872E-3</v>
      </c>
      <c r="AT283" s="30">
        <f t="shared" si="328"/>
        <v>3.450778751590465E-3</v>
      </c>
      <c r="AU283" s="30">
        <f t="shared" si="329"/>
        <v>0</v>
      </c>
      <c r="AV283" s="30">
        <f t="shared" si="330"/>
        <v>5.9051321166524069E-3</v>
      </c>
      <c r="AW283" s="28"/>
      <c r="AX283" s="52">
        <f t="shared" si="331"/>
        <v>75.193455648067967</v>
      </c>
      <c r="AY283" s="52">
        <f t="shared" si="332"/>
        <v>47.701657238318141</v>
      </c>
      <c r="AZ283" s="19"/>
      <c r="BA283" s="19"/>
      <c r="BB283" s="53">
        <f t="shared" si="333"/>
        <v>118.02973790743616</v>
      </c>
      <c r="BC283" s="53">
        <f t="shared" si="334"/>
        <v>-5.901486895371808</v>
      </c>
      <c r="BD283" s="53">
        <f t="shared" si="334"/>
        <v>-7.7329030647946148E-2</v>
      </c>
      <c r="BE283" s="53">
        <f t="shared" si="335"/>
        <v>-3450.7787515904652</v>
      </c>
      <c r="BF283" s="53">
        <f t="shared" si="336"/>
        <v>-3338.727829609049</v>
      </c>
      <c r="BG283" s="53">
        <f t="shared" si="337"/>
        <v>26.041114656276648</v>
      </c>
      <c r="BH283" s="53">
        <f t="shared" si="304"/>
        <v>15.378387877054278</v>
      </c>
      <c r="BI283" s="53">
        <f t="shared" si="338"/>
        <v>-3297.3083270757184</v>
      </c>
    </row>
    <row r="284" spans="1:61" x14ac:dyDescent="0.2">
      <c r="A284" s="34"/>
      <c r="B284" s="89"/>
      <c r="C284" s="91"/>
      <c r="D284" s="19"/>
      <c r="E284" s="55">
        <f t="shared" si="309"/>
        <v>43</v>
      </c>
      <c r="F284" s="27">
        <f t="shared" si="305"/>
        <v>38158.288329252136</v>
      </c>
      <c r="G284" s="27">
        <f t="shared" si="306"/>
        <v>1907.9144164626068</v>
      </c>
      <c r="H284" s="28">
        <f t="shared" si="307"/>
        <v>25</v>
      </c>
      <c r="I284" s="27">
        <f t="shared" si="280"/>
        <v>1000000</v>
      </c>
      <c r="J284" s="56">
        <f t="shared" si="339"/>
        <v>8.0960000000000001</v>
      </c>
      <c r="K284" s="52">
        <f t="shared" si="310"/>
        <v>8096</v>
      </c>
      <c r="L284" s="28"/>
      <c r="M284" s="96">
        <f t="shared" si="340"/>
        <v>433.33088999197975</v>
      </c>
      <c r="N284" s="9">
        <v>0</v>
      </c>
      <c r="O284" s="30">
        <f t="shared" si="297"/>
        <v>3.0931612259178457E-3</v>
      </c>
      <c r="P284" s="30">
        <f t="shared" si="311"/>
        <v>1.3403623069156631E-3</v>
      </c>
      <c r="Q284" s="30">
        <f t="shared" si="312"/>
        <v>0</v>
      </c>
      <c r="R284" s="30">
        <f t="shared" si="313"/>
        <v>1.7527989190021826E-3</v>
      </c>
      <c r="S284" s="28"/>
      <c r="T284" s="52">
        <f t="shared" si="314"/>
        <v>24.986556382964356</v>
      </c>
      <c r="U284" s="52">
        <f t="shared" si="308"/>
        <v>14.19066004824167</v>
      </c>
      <c r="V284" s="19"/>
      <c r="W284" s="19"/>
      <c r="X284" s="53">
        <f t="shared" si="315"/>
        <v>66.883806534486752</v>
      </c>
      <c r="Y284" s="53">
        <f t="shared" si="316"/>
        <v>-3.3441903267243371</v>
      </c>
      <c r="Z284" s="53">
        <f t="shared" si="316"/>
        <v>-4.3819972975054564E-2</v>
      </c>
      <c r="AA284" s="53">
        <f t="shared" si="317"/>
        <v>-1340.3623069156631</v>
      </c>
      <c r="AB284" s="53">
        <f t="shared" si="318"/>
        <v>-1276.8665106808758</v>
      </c>
      <c r="AC284" s="53">
        <f t="shared" si="319"/>
        <v>17.213354289170752</v>
      </c>
      <c r="AD284" s="53">
        <f t="shared" si="299"/>
        <v>7.2676565019839856</v>
      </c>
      <c r="AE284" s="53">
        <f t="shared" si="320"/>
        <v>-1252.3854998897211</v>
      </c>
      <c r="AF284" s="19"/>
      <c r="AG284" s="46"/>
      <c r="AH284" s="19"/>
      <c r="AI284" s="55">
        <f t="shared" si="321"/>
        <v>43</v>
      </c>
      <c r="AJ284" s="27">
        <f t="shared" si="322"/>
        <v>38158.288329252136</v>
      </c>
      <c r="AK284" s="27">
        <f t="shared" si="322"/>
        <v>1907.9144164626068</v>
      </c>
      <c r="AL284" s="28">
        <f t="shared" si="323"/>
        <v>25</v>
      </c>
      <c r="AM284" s="27">
        <f t="shared" si="324"/>
        <v>1000000</v>
      </c>
      <c r="AN284" s="56">
        <f t="shared" si="288"/>
        <v>8.0960000000000001</v>
      </c>
      <c r="AO284" s="52">
        <f t="shared" si="325"/>
        <v>8096</v>
      </c>
      <c r="AP284" s="28"/>
      <c r="AQ284" s="9">
        <f t="shared" si="341"/>
        <v>391.08112821776172</v>
      </c>
      <c r="AR284" s="9">
        <f t="shared" si="326"/>
        <v>0</v>
      </c>
      <c r="AS284" s="30">
        <f t="shared" si="327"/>
        <v>5.9051321166524069E-3</v>
      </c>
      <c r="AT284" s="30">
        <f t="shared" si="328"/>
        <v>2.3093857304553626E-3</v>
      </c>
      <c r="AU284" s="30">
        <f t="shared" si="329"/>
        <v>0</v>
      </c>
      <c r="AV284" s="30">
        <f t="shared" si="330"/>
        <v>3.5957463861970443E-3</v>
      </c>
      <c r="AW284" s="28"/>
      <c r="AX284" s="52">
        <f t="shared" si="331"/>
        <v>47.701657238318141</v>
      </c>
      <c r="AY284" s="52">
        <f t="shared" si="332"/>
        <v>29.11116274265127</v>
      </c>
      <c r="AZ284" s="19"/>
      <c r="BA284" s="19"/>
      <c r="BB284" s="53">
        <f t="shared" si="333"/>
        <v>66.883806534486752</v>
      </c>
      <c r="BC284" s="53">
        <f t="shared" si="334"/>
        <v>-3.3441903267243371</v>
      </c>
      <c r="BD284" s="53">
        <f t="shared" si="334"/>
        <v>-4.3819972975054564E-2</v>
      </c>
      <c r="BE284" s="53">
        <f t="shared" si="335"/>
        <v>-2309.3857304553626</v>
      </c>
      <c r="BF284" s="53">
        <f t="shared" si="336"/>
        <v>-2245.889934220575</v>
      </c>
      <c r="BG284" s="53">
        <f t="shared" si="337"/>
        <v>17.213354289170752</v>
      </c>
      <c r="BH284" s="53">
        <f t="shared" si="304"/>
        <v>9.132478459077463</v>
      </c>
      <c r="BI284" s="53">
        <f t="shared" si="338"/>
        <v>-2219.5441014723269</v>
      </c>
    </row>
    <row r="285" spans="1:61" x14ac:dyDescent="0.2">
      <c r="A285" s="34"/>
      <c r="B285" s="89"/>
      <c r="C285" s="91"/>
      <c r="D285" s="19"/>
      <c r="E285" s="55">
        <f t="shared" si="309"/>
        <v>44</v>
      </c>
      <c r="F285" s="27">
        <f t="shared" si="305"/>
        <v>38158.288329252136</v>
      </c>
      <c r="G285" s="27">
        <f t="shared" si="306"/>
        <v>1907.9144164626068</v>
      </c>
      <c r="H285" s="28">
        <f t="shared" si="307"/>
        <v>25</v>
      </c>
      <c r="I285" s="27">
        <f t="shared" si="280"/>
        <v>1000000</v>
      </c>
      <c r="J285" s="56">
        <f t="shared" si="339"/>
        <v>8.0909999999999993</v>
      </c>
      <c r="K285" s="52">
        <f t="shared" si="310"/>
        <v>8090.9999999999991</v>
      </c>
      <c r="L285" s="28"/>
      <c r="M285" s="96">
        <f t="shared" si="340"/>
        <v>458.27674614469652</v>
      </c>
      <c r="N285" s="9">
        <v>0</v>
      </c>
      <c r="O285" s="30">
        <f t="shared" si="297"/>
        <v>1.7527989190021826E-3</v>
      </c>
      <c r="P285" s="30">
        <f t="shared" si="311"/>
        <v>8.0326698524626171E-4</v>
      </c>
      <c r="Q285" s="30">
        <f t="shared" si="312"/>
        <v>0</v>
      </c>
      <c r="R285" s="30">
        <f t="shared" si="313"/>
        <v>9.4953193375592088E-4</v>
      </c>
      <c r="S285" s="28"/>
      <c r="T285" s="52">
        <f t="shared" si="314"/>
        <v>14.19066004824167</v>
      </c>
      <c r="U285" s="52">
        <f t="shared" si="308"/>
        <v>7.6826628760191547</v>
      </c>
      <c r="V285" s="19"/>
      <c r="W285" s="19"/>
      <c r="X285" s="53">
        <f t="shared" si="315"/>
        <v>36.232513306090766</v>
      </c>
      <c r="Y285" s="53">
        <f t="shared" si="316"/>
        <v>-1.8116256653045384</v>
      </c>
      <c r="Z285" s="53">
        <f t="shared" si="316"/>
        <v>-2.3738298343898023E-2</v>
      </c>
      <c r="AA285" s="53">
        <f t="shared" si="317"/>
        <v>-803.2669852462617</v>
      </c>
      <c r="AB285" s="53">
        <f t="shared" si="318"/>
        <v>-768.86983590381942</v>
      </c>
      <c r="AC285" s="53">
        <f t="shared" si="319"/>
        <v>10.860337231384221</v>
      </c>
      <c r="AD285" s="53">
        <f t="shared" si="299"/>
        <v>3.99082011900598</v>
      </c>
      <c r="AE285" s="53">
        <f t="shared" si="320"/>
        <v>-754.01867855342925</v>
      </c>
      <c r="AF285" s="19"/>
      <c r="AG285" s="46"/>
      <c r="AH285" s="19"/>
      <c r="AI285" s="55">
        <f t="shared" si="321"/>
        <v>44</v>
      </c>
      <c r="AJ285" s="27">
        <f t="shared" si="322"/>
        <v>38158.288329252136</v>
      </c>
      <c r="AK285" s="27">
        <f t="shared" si="322"/>
        <v>1907.9144164626068</v>
      </c>
      <c r="AL285" s="28">
        <f t="shared" si="323"/>
        <v>25</v>
      </c>
      <c r="AM285" s="27">
        <f t="shared" si="324"/>
        <v>1000000</v>
      </c>
      <c r="AN285" s="56">
        <f t="shared" si="288"/>
        <v>8.0909999999999993</v>
      </c>
      <c r="AO285" s="52">
        <f t="shared" si="325"/>
        <v>8090.9999999999991</v>
      </c>
      <c r="AP285" s="28"/>
      <c r="AQ285" s="9">
        <f t="shared" si="341"/>
        <v>413.59476339558859</v>
      </c>
      <c r="AR285" s="9">
        <f t="shared" si="326"/>
        <v>0</v>
      </c>
      <c r="AS285" s="30">
        <f t="shared" si="327"/>
        <v>3.5957463861970443E-3</v>
      </c>
      <c r="AT285" s="30">
        <f t="shared" si="328"/>
        <v>1.4871818758297093E-3</v>
      </c>
      <c r="AU285" s="30">
        <f t="shared" si="329"/>
        <v>0</v>
      </c>
      <c r="AV285" s="30">
        <f t="shared" si="330"/>
        <v>2.108564510367335E-3</v>
      </c>
      <c r="AW285" s="28"/>
      <c r="AX285" s="52">
        <f t="shared" si="331"/>
        <v>29.11116274265127</v>
      </c>
      <c r="AY285" s="52">
        <f t="shared" si="332"/>
        <v>17.060395453382107</v>
      </c>
      <c r="AZ285" s="19"/>
      <c r="BA285" s="19"/>
      <c r="BB285" s="53">
        <f t="shared" si="333"/>
        <v>36.232513306090766</v>
      </c>
      <c r="BC285" s="53">
        <f t="shared" si="334"/>
        <v>-1.8116256653045384</v>
      </c>
      <c r="BD285" s="53">
        <f t="shared" si="334"/>
        <v>-2.3738298343898023E-2</v>
      </c>
      <c r="BE285" s="53">
        <f t="shared" si="335"/>
        <v>-1487.1818758297093</v>
      </c>
      <c r="BF285" s="53">
        <f t="shared" si="336"/>
        <v>-1452.7847264872669</v>
      </c>
      <c r="BG285" s="53">
        <f t="shared" si="337"/>
        <v>10.860337231384221</v>
      </c>
      <c r="BH285" s="53">
        <f t="shared" si="304"/>
        <v>5.2157357032504352</v>
      </c>
      <c r="BI285" s="53">
        <f t="shared" si="338"/>
        <v>-1436.7086535526323</v>
      </c>
    </row>
    <row r="286" spans="1:61" x14ac:dyDescent="0.2">
      <c r="A286" s="34"/>
      <c r="B286" s="89"/>
      <c r="C286" s="91"/>
      <c r="D286" s="19"/>
      <c r="E286" s="55">
        <f t="shared" si="309"/>
        <v>45</v>
      </c>
      <c r="F286" s="27">
        <f t="shared" si="305"/>
        <v>38158.288329252136</v>
      </c>
      <c r="G286" s="27">
        <f t="shared" si="306"/>
        <v>1907.9144164626068</v>
      </c>
      <c r="H286" s="28">
        <f t="shared" si="307"/>
        <v>25</v>
      </c>
      <c r="I286" s="27">
        <f t="shared" si="280"/>
        <v>1000000</v>
      </c>
      <c r="J286" s="56">
        <f t="shared" si="339"/>
        <v>8.06</v>
      </c>
      <c r="K286" s="52">
        <f t="shared" si="310"/>
        <v>8060.0000000000009</v>
      </c>
      <c r="L286" s="28"/>
      <c r="M286" s="96">
        <f t="shared" si="340"/>
        <v>483.47902733288441</v>
      </c>
      <c r="N286" s="9">
        <v>0</v>
      </c>
      <c r="O286" s="30">
        <f t="shared" si="297"/>
        <v>9.4953193375592088E-4</v>
      </c>
      <c r="P286" s="30">
        <f t="shared" si="311"/>
        <v>4.5907877575382546E-4</v>
      </c>
      <c r="Q286" s="30">
        <f t="shared" si="312"/>
        <v>0</v>
      </c>
      <c r="R286" s="30">
        <f t="shared" si="313"/>
        <v>4.9045315800209542E-4</v>
      </c>
      <c r="S286" s="28"/>
      <c r="T286" s="52">
        <f t="shared" si="314"/>
        <v>7.6826628760191547</v>
      </c>
      <c r="U286" s="52">
        <f t="shared" si="308"/>
        <v>3.9530524534968894</v>
      </c>
      <c r="V286" s="19"/>
      <c r="W286" s="19"/>
      <c r="X286" s="53">
        <f t="shared" si="315"/>
        <v>18.714853015036212</v>
      </c>
      <c r="Y286" s="53">
        <f t="shared" si="316"/>
        <v>-0.93574265075181062</v>
      </c>
      <c r="Z286" s="53">
        <f t="shared" si="316"/>
        <v>-1.2261328950052386E-2</v>
      </c>
      <c r="AA286" s="53">
        <f t="shared" si="317"/>
        <v>-459.07877575382548</v>
      </c>
      <c r="AB286" s="53">
        <f t="shared" si="318"/>
        <v>-441.31192671849112</v>
      </c>
      <c r="AC286" s="53">
        <f t="shared" si="319"/>
        <v>6.5286686675739345</v>
      </c>
      <c r="AD286" s="53">
        <f t="shared" si="299"/>
        <v>2.0903131404702564</v>
      </c>
      <c r="AE286" s="53">
        <f t="shared" si="320"/>
        <v>-432.69294491044695</v>
      </c>
      <c r="AF286" s="19"/>
      <c r="AG286" s="46"/>
      <c r="AH286" s="19"/>
      <c r="AI286" s="55">
        <f t="shared" si="321"/>
        <v>45</v>
      </c>
      <c r="AJ286" s="27">
        <f t="shared" si="322"/>
        <v>38158.288329252136</v>
      </c>
      <c r="AK286" s="27">
        <f t="shared" si="322"/>
        <v>1907.9144164626068</v>
      </c>
      <c r="AL286" s="28">
        <f t="shared" si="323"/>
        <v>25</v>
      </c>
      <c r="AM286" s="27">
        <f t="shared" si="324"/>
        <v>1000000</v>
      </c>
      <c r="AN286" s="56">
        <f t="shared" si="288"/>
        <v>8.06</v>
      </c>
      <c r="AO286" s="52">
        <f t="shared" si="325"/>
        <v>8060.0000000000009</v>
      </c>
      <c r="AP286" s="28"/>
      <c r="AQ286" s="9">
        <f t="shared" si="341"/>
        <v>436.33982216792816</v>
      </c>
      <c r="AR286" s="9">
        <f t="shared" si="326"/>
        <v>0</v>
      </c>
      <c r="AS286" s="30">
        <f t="shared" si="327"/>
        <v>2.108564510367335E-3</v>
      </c>
      <c r="AT286" s="30">
        <f t="shared" si="328"/>
        <v>9.2005066348328746E-4</v>
      </c>
      <c r="AU286" s="30">
        <f t="shared" si="329"/>
        <v>0</v>
      </c>
      <c r="AV286" s="30">
        <f t="shared" si="330"/>
        <v>1.1885138468840477E-3</v>
      </c>
      <c r="AW286" s="28"/>
      <c r="AX286" s="52">
        <f t="shared" si="331"/>
        <v>17.060395453382107</v>
      </c>
      <c r="AY286" s="52">
        <f t="shared" si="332"/>
        <v>9.5794216058854254</v>
      </c>
      <c r="AZ286" s="19"/>
      <c r="BA286" s="19"/>
      <c r="BB286" s="53">
        <f t="shared" si="333"/>
        <v>18.714853015036212</v>
      </c>
      <c r="BC286" s="53">
        <f t="shared" si="334"/>
        <v>-0.93574265075181062</v>
      </c>
      <c r="BD286" s="53">
        <f t="shared" si="334"/>
        <v>-1.2261328950052386E-2</v>
      </c>
      <c r="BE286" s="53">
        <f t="shared" si="335"/>
        <v>-920.05066348328751</v>
      </c>
      <c r="BF286" s="53">
        <f t="shared" si="336"/>
        <v>-902.2838144479532</v>
      </c>
      <c r="BG286" s="53">
        <f t="shared" si="337"/>
        <v>6.5286686675739345</v>
      </c>
      <c r="BH286" s="53">
        <f t="shared" si="304"/>
        <v>2.8601887280530192</v>
      </c>
      <c r="BI286" s="53">
        <f t="shared" si="338"/>
        <v>-892.89495705232628</v>
      </c>
    </row>
    <row r="287" spans="1:61" x14ac:dyDescent="0.2">
      <c r="A287" s="34"/>
      <c r="B287" s="89"/>
      <c r="C287" s="91"/>
      <c r="D287" s="19"/>
      <c r="E287" s="55">
        <f t="shared" si="309"/>
        <v>46</v>
      </c>
      <c r="F287" s="27">
        <f t="shared" si="305"/>
        <v>38158.288329252136</v>
      </c>
      <c r="G287" s="27">
        <f t="shared" si="306"/>
        <v>1907.9144164626068</v>
      </c>
      <c r="H287" s="28">
        <f t="shared" si="307"/>
        <v>25</v>
      </c>
      <c r="I287" s="27">
        <f t="shared" si="280"/>
        <v>1000000</v>
      </c>
      <c r="J287" s="56">
        <f t="shared" si="339"/>
        <v>8.0020000000000007</v>
      </c>
      <c r="K287" s="52">
        <f t="shared" si="310"/>
        <v>8002.0000000000009</v>
      </c>
      <c r="L287" s="28"/>
      <c r="M287" s="96">
        <f t="shared" si="340"/>
        <v>508.82090161880569</v>
      </c>
      <c r="N287" s="9">
        <v>0</v>
      </c>
      <c r="O287" s="30">
        <f t="shared" si="297"/>
        <v>4.9045315800209542E-4</v>
      </c>
      <c r="P287" s="30">
        <f t="shared" si="311"/>
        <v>2.4955281805641677E-4</v>
      </c>
      <c r="Q287" s="30">
        <f t="shared" si="312"/>
        <v>0</v>
      </c>
      <c r="R287" s="30">
        <f t="shared" si="313"/>
        <v>2.4090033994567865E-4</v>
      </c>
      <c r="S287" s="28"/>
      <c r="T287" s="52">
        <f t="shared" si="314"/>
        <v>3.9530524534968894</v>
      </c>
      <c r="U287" s="52">
        <f t="shared" si="308"/>
        <v>1.9276845202453208</v>
      </c>
      <c r="V287" s="19"/>
      <c r="W287" s="19"/>
      <c r="X287" s="53">
        <f t="shared" si="315"/>
        <v>9.1923446302620615</v>
      </c>
      <c r="Y287" s="53">
        <f t="shared" si="316"/>
        <v>-0.45961723151310308</v>
      </c>
      <c r="Z287" s="53">
        <f t="shared" si="316"/>
        <v>-6.0225084986419665E-3</v>
      </c>
      <c r="AA287" s="53">
        <f t="shared" si="317"/>
        <v>-249.55281805641675</v>
      </c>
      <c r="AB287" s="53">
        <f t="shared" si="318"/>
        <v>-240.82611316616644</v>
      </c>
      <c r="AC287" s="53">
        <f t="shared" si="319"/>
        <v>3.7286212157399552</v>
      </c>
      <c r="AD287" s="53">
        <f t="shared" si="299"/>
        <v>1.041453478985825</v>
      </c>
      <c r="AE287" s="53">
        <f t="shared" si="320"/>
        <v>-236.05603847144064</v>
      </c>
      <c r="AF287" s="19"/>
      <c r="AG287" s="46"/>
      <c r="AH287" s="19"/>
      <c r="AI287" s="55">
        <f t="shared" si="321"/>
        <v>46</v>
      </c>
      <c r="AJ287" s="27">
        <f t="shared" si="322"/>
        <v>38158.288329252136</v>
      </c>
      <c r="AK287" s="27">
        <f t="shared" si="322"/>
        <v>1907.9144164626068</v>
      </c>
      <c r="AL287" s="28">
        <f t="shared" si="323"/>
        <v>25</v>
      </c>
      <c r="AM287" s="27">
        <f t="shared" si="324"/>
        <v>1000000</v>
      </c>
      <c r="AN287" s="56">
        <f t="shared" si="288"/>
        <v>8.0020000000000007</v>
      </c>
      <c r="AO287" s="52">
        <f t="shared" si="325"/>
        <v>8002.0000000000009</v>
      </c>
      <c r="AP287" s="28"/>
      <c r="AQ287" s="9">
        <f t="shared" si="341"/>
        <v>459.21086371097215</v>
      </c>
      <c r="AR287" s="9">
        <f t="shared" si="326"/>
        <v>0</v>
      </c>
      <c r="AS287" s="30">
        <f t="shared" si="327"/>
        <v>1.1885138468840477E-3</v>
      </c>
      <c r="AT287" s="30">
        <f t="shared" si="328"/>
        <v>5.4577847016007365E-4</v>
      </c>
      <c r="AU287" s="30">
        <f t="shared" si="329"/>
        <v>0</v>
      </c>
      <c r="AV287" s="30">
        <f t="shared" si="330"/>
        <v>6.4273537672397403E-4</v>
      </c>
      <c r="AW287" s="28"/>
      <c r="AX287" s="52">
        <f t="shared" si="331"/>
        <v>9.5794216058854254</v>
      </c>
      <c r="AY287" s="52">
        <f t="shared" si="332"/>
        <v>5.1431684845452406</v>
      </c>
      <c r="AZ287" s="19"/>
      <c r="BA287" s="19"/>
      <c r="BB287" s="53">
        <f t="shared" si="333"/>
        <v>9.1923446302620615</v>
      </c>
      <c r="BC287" s="53">
        <f t="shared" si="334"/>
        <v>-0.45961723151310308</v>
      </c>
      <c r="BD287" s="53">
        <f t="shared" si="334"/>
        <v>-6.0225084986419665E-3</v>
      </c>
      <c r="BE287" s="53">
        <f t="shared" si="335"/>
        <v>-545.77847016007365</v>
      </c>
      <c r="BF287" s="53">
        <f t="shared" si="336"/>
        <v>-537.05176526982336</v>
      </c>
      <c r="BG287" s="53">
        <f t="shared" si="337"/>
        <v>3.7286212157399552</v>
      </c>
      <c r="BH287" s="53">
        <f t="shared" si="304"/>
        <v>1.5033566332311039</v>
      </c>
      <c r="BI287" s="53">
        <f t="shared" si="338"/>
        <v>-531.81978742085232</v>
      </c>
    </row>
    <row r="288" spans="1:61" x14ac:dyDescent="0.2">
      <c r="A288" s="34"/>
      <c r="B288" s="89"/>
      <c r="C288" s="91"/>
      <c r="D288" s="19"/>
      <c r="E288" s="55">
        <f t="shared" si="309"/>
        <v>47</v>
      </c>
      <c r="F288" s="27">
        <f t="shared" si="305"/>
        <v>38158.288329252136</v>
      </c>
      <c r="G288" s="27">
        <f t="shared" si="306"/>
        <v>1907.9144164626068</v>
      </c>
      <c r="H288" s="28">
        <f t="shared" si="307"/>
        <v>25</v>
      </c>
      <c r="I288" s="27">
        <f t="shared" si="280"/>
        <v>1000000</v>
      </c>
      <c r="J288" s="56">
        <f t="shared" si="339"/>
        <v>7.9169999999999998</v>
      </c>
      <c r="K288" s="52">
        <f t="shared" si="310"/>
        <v>7917</v>
      </c>
      <c r="L288" s="28"/>
      <c r="M288" s="96">
        <f t="shared" si="340"/>
        <v>534.70201361296063</v>
      </c>
      <c r="N288" s="9">
        <v>0</v>
      </c>
      <c r="O288" s="30">
        <f t="shared" si="297"/>
        <v>2.4090033994567865E-4</v>
      </c>
      <c r="P288" s="30">
        <f t="shared" si="311"/>
        <v>1.2880989684900109E-4</v>
      </c>
      <c r="Q288" s="30">
        <f t="shared" si="312"/>
        <v>0</v>
      </c>
      <c r="R288" s="30">
        <f t="shared" si="313"/>
        <v>1.1209044309667756E-4</v>
      </c>
      <c r="S288" s="28"/>
      <c r="T288" s="52">
        <f t="shared" si="314"/>
        <v>1.9276845202453208</v>
      </c>
      <c r="U288" s="52">
        <f t="shared" si="308"/>
        <v>0.88742003799639624</v>
      </c>
      <c r="V288" s="19"/>
      <c r="W288" s="19"/>
      <c r="X288" s="53">
        <f t="shared" si="315"/>
        <v>4.2771794466366524</v>
      </c>
      <c r="Y288" s="53">
        <f t="shared" si="316"/>
        <v>-0.2138589723318326</v>
      </c>
      <c r="Z288" s="53">
        <f t="shared" si="316"/>
        <v>-2.8022610774169391E-3</v>
      </c>
      <c r="AA288" s="53">
        <f t="shared" si="317"/>
        <v>-128.80989684900109</v>
      </c>
      <c r="AB288" s="53">
        <f t="shared" si="318"/>
        <v>-124.7493786357737</v>
      </c>
      <c r="AC288" s="53">
        <f t="shared" si="319"/>
        <v>2.0173981789828295</v>
      </c>
      <c r="AD288" s="53">
        <f t="shared" si="299"/>
        <v>0.49183834709941798</v>
      </c>
      <c r="AE288" s="53">
        <f t="shared" si="320"/>
        <v>-122.24014210969145</v>
      </c>
      <c r="AF288" s="19"/>
      <c r="AG288" s="46"/>
      <c r="AH288" s="19"/>
      <c r="AI288" s="55">
        <f t="shared" si="321"/>
        <v>47</v>
      </c>
      <c r="AJ288" s="27">
        <f t="shared" si="322"/>
        <v>38158.288329252136</v>
      </c>
      <c r="AK288" s="27">
        <f t="shared" si="322"/>
        <v>1907.9144164626068</v>
      </c>
      <c r="AL288" s="28">
        <f t="shared" si="323"/>
        <v>25</v>
      </c>
      <c r="AM288" s="27">
        <f t="shared" si="324"/>
        <v>1000000</v>
      </c>
      <c r="AN288" s="56">
        <f t="shared" si="288"/>
        <v>7.9169999999999998</v>
      </c>
      <c r="AO288" s="52">
        <f t="shared" si="325"/>
        <v>7917</v>
      </c>
      <c r="AP288" s="28"/>
      <c r="AQ288" s="9">
        <f t="shared" si="341"/>
        <v>482.56856728569693</v>
      </c>
      <c r="AR288" s="9">
        <f t="shared" si="326"/>
        <v>0</v>
      </c>
      <c r="AS288" s="30">
        <f t="shared" si="327"/>
        <v>6.4273537672397403E-4</v>
      </c>
      <c r="AT288" s="30">
        <f t="shared" si="328"/>
        <v>3.1016388988952081E-4</v>
      </c>
      <c r="AU288" s="30">
        <f t="shared" si="329"/>
        <v>0</v>
      </c>
      <c r="AV288" s="30">
        <f t="shared" si="330"/>
        <v>3.3257148683445321E-4</v>
      </c>
      <c r="AW288" s="28"/>
      <c r="AX288" s="52">
        <f t="shared" si="331"/>
        <v>5.1431684845452406</v>
      </c>
      <c r="AY288" s="52">
        <f t="shared" si="332"/>
        <v>2.6329684612683661</v>
      </c>
      <c r="AZ288" s="19"/>
      <c r="BA288" s="19"/>
      <c r="BB288" s="53">
        <f t="shared" si="333"/>
        <v>4.2771794466366524</v>
      </c>
      <c r="BC288" s="53">
        <f t="shared" si="334"/>
        <v>-0.2138589723318326</v>
      </c>
      <c r="BD288" s="53">
        <f t="shared" si="334"/>
        <v>-2.8022610774169391E-3</v>
      </c>
      <c r="BE288" s="53">
        <f t="shared" si="335"/>
        <v>-310.16388988952082</v>
      </c>
      <c r="BF288" s="53">
        <f t="shared" si="336"/>
        <v>-306.10337167629342</v>
      </c>
      <c r="BG288" s="53">
        <f t="shared" si="337"/>
        <v>2.0173981789828295</v>
      </c>
      <c r="BH288" s="53">
        <f t="shared" si="304"/>
        <v>0.75581714858007187</v>
      </c>
      <c r="BI288" s="53">
        <f t="shared" si="338"/>
        <v>-303.3301563487305</v>
      </c>
    </row>
    <row r="289" spans="1:61" x14ac:dyDescent="0.2">
      <c r="A289" s="34"/>
      <c r="B289" s="89"/>
      <c r="C289" s="91"/>
      <c r="D289" s="19"/>
      <c r="E289" s="55">
        <f t="shared" si="309"/>
        <v>48</v>
      </c>
      <c r="F289" s="27">
        <f t="shared" si="305"/>
        <v>38158.288329252136</v>
      </c>
      <c r="G289" s="27">
        <f t="shared" si="306"/>
        <v>1907.9144164626068</v>
      </c>
      <c r="H289" s="28">
        <f t="shared" si="307"/>
        <v>25</v>
      </c>
      <c r="I289" s="27">
        <f t="shared" si="280"/>
        <v>1000000</v>
      </c>
      <c r="J289" s="56">
        <f t="shared" si="339"/>
        <v>7.8010000000000002</v>
      </c>
      <c r="K289" s="52">
        <f t="shared" si="310"/>
        <v>7801</v>
      </c>
      <c r="L289" s="28"/>
      <c r="M289" s="96">
        <f t="shared" si="340"/>
        <v>561.14625297214752</v>
      </c>
      <c r="N289" s="9">
        <v>0</v>
      </c>
      <c r="O289" s="30">
        <f t="shared" si="297"/>
        <v>1.1209044309667756E-4</v>
      </c>
      <c r="P289" s="30">
        <f t="shared" si="311"/>
        <v>6.2899132137688333E-5</v>
      </c>
      <c r="Q289" s="30">
        <f t="shared" si="312"/>
        <v>0</v>
      </c>
      <c r="R289" s="30">
        <f t="shared" si="313"/>
        <v>4.9191310958989227E-5</v>
      </c>
      <c r="S289" s="28"/>
      <c r="T289" s="52">
        <f t="shared" si="314"/>
        <v>0.88742003799639624</v>
      </c>
      <c r="U289" s="52">
        <f t="shared" si="308"/>
        <v>0.38374141679107499</v>
      </c>
      <c r="V289" s="19"/>
      <c r="W289" s="19"/>
      <c r="X289" s="53">
        <f t="shared" si="315"/>
        <v>1.8770562268670115</v>
      </c>
      <c r="Y289" s="53">
        <f t="shared" si="316"/>
        <v>-9.3852811343350565E-2</v>
      </c>
      <c r="Z289" s="53">
        <f t="shared" si="316"/>
        <v>-1.2297827739747307E-3</v>
      </c>
      <c r="AA289" s="53">
        <f t="shared" si="317"/>
        <v>-62.899132137688333</v>
      </c>
      <c r="AB289" s="53">
        <f t="shared" si="318"/>
        <v>-61.117158504938644</v>
      </c>
      <c r="AC289" s="53">
        <f t="shared" si="319"/>
        <v>1.0327904447527563</v>
      </c>
      <c r="AD289" s="53">
        <f t="shared" si="299"/>
        <v>0.21924786013350253</v>
      </c>
      <c r="AE289" s="53">
        <f t="shared" si="320"/>
        <v>-59.865120200052388</v>
      </c>
      <c r="AF289" s="19"/>
      <c r="AG289" s="46"/>
      <c r="AH289" s="19"/>
      <c r="AI289" s="55">
        <f t="shared" si="321"/>
        <v>48</v>
      </c>
      <c r="AJ289" s="27">
        <f t="shared" si="322"/>
        <v>38158.288329252136</v>
      </c>
      <c r="AK289" s="27">
        <f t="shared" si="322"/>
        <v>1907.9144164626068</v>
      </c>
      <c r="AL289" s="28">
        <f t="shared" si="323"/>
        <v>25</v>
      </c>
      <c r="AM289" s="27">
        <f t="shared" si="324"/>
        <v>1000000</v>
      </c>
      <c r="AN289" s="56">
        <f t="shared" si="288"/>
        <v>7.8010000000000002</v>
      </c>
      <c r="AO289" s="52">
        <f t="shared" si="325"/>
        <v>7801</v>
      </c>
      <c r="AP289" s="28"/>
      <c r="AQ289" s="9">
        <f t="shared" si="341"/>
        <v>506.43449330736314</v>
      </c>
      <c r="AR289" s="9">
        <f t="shared" si="326"/>
        <v>0</v>
      </c>
      <c r="AS289" s="30">
        <f t="shared" si="327"/>
        <v>3.3257148683445321E-4</v>
      </c>
      <c r="AT289" s="30">
        <f t="shared" si="328"/>
        <v>1.6842567242348269E-4</v>
      </c>
      <c r="AU289" s="30">
        <f t="shared" si="329"/>
        <v>0</v>
      </c>
      <c r="AV289" s="30">
        <f t="shared" si="330"/>
        <v>1.6414581441097053E-4</v>
      </c>
      <c r="AW289" s="28"/>
      <c r="AX289" s="52">
        <f t="shared" si="331"/>
        <v>2.6329684612683661</v>
      </c>
      <c r="AY289" s="52">
        <f t="shared" si="332"/>
        <v>1.2805014982199812</v>
      </c>
      <c r="AZ289" s="19"/>
      <c r="BA289" s="19"/>
      <c r="BB289" s="53">
        <f t="shared" si="333"/>
        <v>1.8770562268670115</v>
      </c>
      <c r="BC289" s="53">
        <f t="shared" si="334"/>
        <v>-9.3852811343350565E-2</v>
      </c>
      <c r="BD289" s="53">
        <f t="shared" si="334"/>
        <v>-1.2297827739747307E-3</v>
      </c>
      <c r="BE289" s="53">
        <f t="shared" si="335"/>
        <v>-168.42567242348269</v>
      </c>
      <c r="BF289" s="53">
        <f t="shared" si="336"/>
        <v>-166.643698790733</v>
      </c>
      <c r="BG289" s="53">
        <f t="shared" si="337"/>
        <v>1.0327904447527563</v>
      </c>
      <c r="BH289" s="53">
        <f t="shared" si="304"/>
        <v>0.36255063689050088</v>
      </c>
      <c r="BI289" s="53">
        <f t="shared" si="338"/>
        <v>-165.24835770908976</v>
      </c>
    </row>
    <row r="290" spans="1:61" x14ac:dyDescent="0.2">
      <c r="A290" s="34"/>
      <c r="B290" s="89"/>
      <c r="C290" s="91"/>
      <c r="D290" s="19"/>
      <c r="E290" s="55">
        <f t="shared" si="309"/>
        <v>49</v>
      </c>
      <c r="F290" s="27">
        <f t="shared" si="305"/>
        <v>38158.288329252136</v>
      </c>
      <c r="G290" s="27">
        <f t="shared" si="306"/>
        <v>1907.9144164626068</v>
      </c>
      <c r="H290" s="28">
        <f t="shared" si="307"/>
        <v>25</v>
      </c>
      <c r="I290" s="27">
        <f t="shared" si="280"/>
        <v>1000000</v>
      </c>
      <c r="J290" s="56">
        <f t="shared" si="339"/>
        <v>7.6550000000000002</v>
      </c>
      <c r="K290" s="52">
        <f t="shared" si="310"/>
        <v>7655</v>
      </c>
      <c r="L290" s="28"/>
      <c r="M290" s="96">
        <f t="shared" si="340"/>
        <v>588.07578968269388</v>
      </c>
      <c r="N290" s="9">
        <v>0</v>
      </c>
      <c r="O290" s="30">
        <f t="shared" si="297"/>
        <v>4.9191310958989227E-5</v>
      </c>
      <c r="P290" s="30">
        <f t="shared" si="311"/>
        <v>2.8928219037734543E-5</v>
      </c>
      <c r="Q290" s="30">
        <f t="shared" si="312"/>
        <v>0</v>
      </c>
      <c r="R290" s="30">
        <f t="shared" si="313"/>
        <v>2.0263091921254685E-5</v>
      </c>
      <c r="S290" s="28"/>
      <c r="T290" s="52">
        <f t="shared" si="314"/>
        <v>0.38374141679107499</v>
      </c>
      <c r="U290" s="52">
        <f t="shared" si="308"/>
        <v>0.15511396865720462</v>
      </c>
      <c r="V290" s="19"/>
      <c r="W290" s="19"/>
      <c r="X290" s="53">
        <f t="shared" si="315"/>
        <v>0.77320490397337593</v>
      </c>
      <c r="Y290" s="53">
        <f t="shared" si="316"/>
        <v>-3.8660245198668793E-2</v>
      </c>
      <c r="Z290" s="53">
        <f t="shared" si="316"/>
        <v>-5.0657729803136708E-4</v>
      </c>
      <c r="AA290" s="53">
        <f t="shared" si="317"/>
        <v>-28.928219037734543</v>
      </c>
      <c r="AB290" s="53">
        <f t="shared" si="318"/>
        <v>-28.194180956257867</v>
      </c>
      <c r="AC290" s="53">
        <f t="shared" si="319"/>
        <v>0.49785806120611903</v>
      </c>
      <c r="AD290" s="53">
        <f t="shared" si="299"/>
        <v>9.1806963187462579E-2</v>
      </c>
      <c r="AE290" s="53">
        <f t="shared" si="320"/>
        <v>-27.604515931864285</v>
      </c>
      <c r="AF290" s="19"/>
      <c r="AG290" s="46"/>
      <c r="AH290" s="19"/>
      <c r="AI290" s="55">
        <f t="shared" si="321"/>
        <v>49</v>
      </c>
      <c r="AJ290" s="27">
        <f t="shared" si="322"/>
        <v>38158.288329252136</v>
      </c>
      <c r="AK290" s="27">
        <f t="shared" si="322"/>
        <v>1907.9144164626068</v>
      </c>
      <c r="AL290" s="28">
        <f t="shared" si="323"/>
        <v>25</v>
      </c>
      <c r="AM290" s="27">
        <f t="shared" si="324"/>
        <v>1000000</v>
      </c>
      <c r="AN290" s="56">
        <f t="shared" si="288"/>
        <v>7.6550000000000002</v>
      </c>
      <c r="AO290" s="52">
        <f t="shared" si="325"/>
        <v>7655</v>
      </c>
      <c r="AP290" s="28"/>
      <c r="AQ290" s="9">
        <f t="shared" si="341"/>
        <v>530.7384001886312</v>
      </c>
      <c r="AR290" s="9">
        <f t="shared" si="326"/>
        <v>0</v>
      </c>
      <c r="AS290" s="30">
        <f t="shared" si="327"/>
        <v>1.6414581441097053E-4</v>
      </c>
      <c r="AT290" s="30">
        <f t="shared" si="328"/>
        <v>8.7118486938138467E-5</v>
      </c>
      <c r="AU290" s="30">
        <f t="shared" si="329"/>
        <v>0</v>
      </c>
      <c r="AV290" s="30">
        <f t="shared" si="330"/>
        <v>7.7027327472832061E-5</v>
      </c>
      <c r="AW290" s="28"/>
      <c r="AX290" s="52">
        <f t="shared" si="331"/>
        <v>1.2805014982199812</v>
      </c>
      <c r="AY290" s="52">
        <f t="shared" si="332"/>
        <v>0.58964419180452943</v>
      </c>
      <c r="AZ290" s="19"/>
      <c r="BA290" s="19"/>
      <c r="BB290" s="53">
        <f t="shared" si="333"/>
        <v>0.77320490397337593</v>
      </c>
      <c r="BC290" s="53">
        <f t="shared" si="334"/>
        <v>-3.8660245198668793E-2</v>
      </c>
      <c r="BD290" s="53">
        <f t="shared" si="334"/>
        <v>-5.0657729803136708E-4</v>
      </c>
      <c r="BE290" s="53">
        <f t="shared" si="335"/>
        <v>-87.11848693813846</v>
      </c>
      <c r="BF290" s="53">
        <f t="shared" si="336"/>
        <v>-86.384448856661791</v>
      </c>
      <c r="BG290" s="53">
        <f t="shared" si="337"/>
        <v>0.49785806120611903</v>
      </c>
      <c r="BH290" s="53">
        <f t="shared" si="304"/>
        <v>0.1654274987396703</v>
      </c>
      <c r="BI290" s="53">
        <f t="shared" si="338"/>
        <v>-85.721163296716</v>
      </c>
    </row>
    <row r="291" spans="1:61" x14ac:dyDescent="0.2">
      <c r="A291" s="34"/>
      <c r="B291" s="89"/>
      <c r="C291" s="91"/>
      <c r="D291" s="19"/>
      <c r="E291" s="55">
        <f t="shared" si="309"/>
        <v>50</v>
      </c>
      <c r="F291" s="27">
        <f t="shared" si="305"/>
        <v>38158.288329252136</v>
      </c>
      <c r="G291" s="27">
        <f t="shared" si="306"/>
        <v>1907.9144164626068</v>
      </c>
      <c r="H291" s="28">
        <f t="shared" si="307"/>
        <v>25</v>
      </c>
      <c r="I291" s="27">
        <f t="shared" si="280"/>
        <v>1000000</v>
      </c>
      <c r="J291" s="56">
        <f t="shared" si="339"/>
        <v>7.4749999999999996</v>
      </c>
      <c r="K291" s="52">
        <f t="shared" si="310"/>
        <v>7475</v>
      </c>
      <c r="L291" s="28"/>
      <c r="M291" s="96">
        <f t="shared" si="340"/>
        <v>615.42359159128341</v>
      </c>
      <c r="N291" s="9">
        <v>0</v>
      </c>
      <c r="O291" s="30">
        <f t="shared" si="297"/>
        <v>2.0263091921254685E-5</v>
      </c>
      <c r="P291" s="30">
        <f t="shared" si="311"/>
        <v>1.2470384806922877E-5</v>
      </c>
      <c r="Q291" s="30">
        <f t="shared" si="312"/>
        <v>0</v>
      </c>
      <c r="R291" s="30">
        <f t="shared" si="313"/>
        <v>7.7927071143318075E-6</v>
      </c>
      <c r="S291" s="28"/>
      <c r="T291" s="52">
        <f t="shared" si="314"/>
        <v>0.15511396865720462</v>
      </c>
      <c r="U291" s="52">
        <f t="shared" si="308"/>
        <v>5.8250485679630259E-2</v>
      </c>
      <c r="V291" s="19"/>
      <c r="W291" s="19"/>
      <c r="X291" s="53">
        <f t="shared" si="315"/>
        <v>0.29735636493408751</v>
      </c>
      <c r="Y291" s="53">
        <f t="shared" si="316"/>
        <v>-1.4867818246704375E-2</v>
      </c>
      <c r="Z291" s="53">
        <f t="shared" si="316"/>
        <v>-1.948176778582952E-4</v>
      </c>
      <c r="AA291" s="53">
        <f t="shared" si="317"/>
        <v>-12.470384806922878</v>
      </c>
      <c r="AB291" s="53">
        <f t="shared" si="318"/>
        <v>-12.188091077913352</v>
      </c>
      <c r="AC291" s="53">
        <f t="shared" si="319"/>
        <v>0.22509287327968383</v>
      </c>
      <c r="AD291" s="53">
        <f t="shared" si="299"/>
        <v>3.5925474612259305E-2</v>
      </c>
      <c r="AE291" s="53">
        <f t="shared" si="320"/>
        <v>-11.927072730021409</v>
      </c>
      <c r="AF291" s="19"/>
      <c r="AG291" s="46"/>
      <c r="AH291" s="19"/>
      <c r="AI291" s="55">
        <f t="shared" si="321"/>
        <v>50</v>
      </c>
      <c r="AJ291" s="27">
        <f t="shared" si="322"/>
        <v>38158.288329252136</v>
      </c>
      <c r="AK291" s="27">
        <f t="shared" si="322"/>
        <v>1907.9144164626068</v>
      </c>
      <c r="AL291" s="28">
        <f t="shared" si="323"/>
        <v>25</v>
      </c>
      <c r="AM291" s="27">
        <f t="shared" si="324"/>
        <v>1000000</v>
      </c>
      <c r="AN291" s="56">
        <f t="shared" si="288"/>
        <v>7.4749999999999996</v>
      </c>
      <c r="AO291" s="52">
        <f t="shared" si="325"/>
        <v>7475</v>
      </c>
      <c r="AP291" s="28"/>
      <c r="AQ291" s="9">
        <f t="shared" si="341"/>
        <v>555.41979141113325</v>
      </c>
      <c r="AR291" s="9">
        <f t="shared" si="326"/>
        <v>0</v>
      </c>
      <c r="AS291" s="30">
        <f t="shared" si="327"/>
        <v>7.7027327472832061E-5</v>
      </c>
      <c r="AT291" s="30">
        <f t="shared" si="328"/>
        <v>4.2782502157917439E-5</v>
      </c>
      <c r="AU291" s="30">
        <f t="shared" si="329"/>
        <v>0</v>
      </c>
      <c r="AV291" s="30">
        <f t="shared" si="330"/>
        <v>3.4244825314914622E-5</v>
      </c>
      <c r="AW291" s="28"/>
      <c r="AX291" s="52">
        <f t="shared" si="331"/>
        <v>0.58964419180452943</v>
      </c>
      <c r="AY291" s="52">
        <f t="shared" si="332"/>
        <v>0.25598006922898681</v>
      </c>
      <c r="AZ291" s="19"/>
      <c r="BA291" s="19"/>
      <c r="BB291" s="53">
        <f t="shared" si="333"/>
        <v>0.29735636493408751</v>
      </c>
      <c r="BC291" s="53">
        <f t="shared" si="334"/>
        <v>-1.4867818246704375E-2</v>
      </c>
      <c r="BD291" s="53">
        <f t="shared" si="334"/>
        <v>-1.948176778582952E-4</v>
      </c>
      <c r="BE291" s="53">
        <f t="shared" si="335"/>
        <v>-42.782502157917442</v>
      </c>
      <c r="BF291" s="53">
        <f t="shared" si="336"/>
        <v>-42.500208428907918</v>
      </c>
      <c r="BG291" s="53">
        <f t="shared" si="337"/>
        <v>0.22509287327968383</v>
      </c>
      <c r="BH291" s="53">
        <f t="shared" si="304"/>
        <v>7.1598725913491021E-2</v>
      </c>
      <c r="BI291" s="53">
        <f t="shared" si="338"/>
        <v>-42.203516829714744</v>
      </c>
    </row>
    <row r="292" spans="1:61" x14ac:dyDescent="0.2">
      <c r="A292" s="34"/>
      <c r="B292" s="89"/>
      <c r="C292" s="91"/>
      <c r="D292" s="19"/>
      <c r="E292" s="55">
        <f t="shared" si="309"/>
        <v>51</v>
      </c>
      <c r="F292" s="27">
        <f t="shared" si="305"/>
        <v>38158.288329252136</v>
      </c>
      <c r="G292" s="27">
        <f t="shared" si="306"/>
        <v>1907.9144164626068</v>
      </c>
      <c r="H292" s="28">
        <f t="shared" si="307"/>
        <v>25</v>
      </c>
      <c r="I292" s="27">
        <f t="shared" si="280"/>
        <v>1000000</v>
      </c>
      <c r="J292" s="56">
        <f t="shared" si="339"/>
        <v>7.2610000000000001</v>
      </c>
      <c r="K292" s="52">
        <f t="shared" si="310"/>
        <v>7261</v>
      </c>
      <c r="L292" s="28"/>
      <c r="M292" s="96">
        <f t="shared" si="340"/>
        <v>643.13518343898352</v>
      </c>
      <c r="N292" s="9">
        <v>0</v>
      </c>
      <c r="O292" s="30">
        <f t="shared" si="297"/>
        <v>7.7927071143318075E-6</v>
      </c>
      <c r="P292" s="30">
        <f t="shared" si="311"/>
        <v>5.011764119462059E-6</v>
      </c>
      <c r="Q292" s="30">
        <f t="shared" si="312"/>
        <v>0</v>
      </c>
      <c r="R292" s="30">
        <f t="shared" si="313"/>
        <v>2.7809429948697485E-6</v>
      </c>
      <c r="S292" s="28"/>
      <c r="T292" s="52">
        <f t="shared" si="314"/>
        <v>5.8250485679630259E-2</v>
      </c>
      <c r="U292" s="52">
        <f t="shared" si="308"/>
        <v>2.0192427085749243E-2</v>
      </c>
      <c r="V292" s="19"/>
      <c r="W292" s="19"/>
      <c r="X292" s="53">
        <f t="shared" si="315"/>
        <v>0.1061160246254538</v>
      </c>
      <c r="Y292" s="53">
        <f t="shared" si="316"/>
        <v>-5.30580123127269E-3</v>
      </c>
      <c r="Z292" s="53">
        <f t="shared" si="316"/>
        <v>-6.9523574871743706E-5</v>
      </c>
      <c r="AA292" s="53">
        <f t="shared" si="317"/>
        <v>-5.0117641194620592</v>
      </c>
      <c r="AB292" s="53">
        <f t="shared" si="318"/>
        <v>-4.91102341964275</v>
      </c>
      <c r="AC292" s="53">
        <f t="shared" si="319"/>
        <v>9.4883765754215491E-2</v>
      </c>
      <c r="AD292" s="53">
        <f t="shared" si="299"/>
        <v>1.305826924038463E-2</v>
      </c>
      <c r="AE292" s="53">
        <f t="shared" si="320"/>
        <v>-4.8030813846481495</v>
      </c>
      <c r="AF292" s="19"/>
      <c r="AG292" s="46"/>
      <c r="AH292" s="19"/>
      <c r="AI292" s="55">
        <f t="shared" si="321"/>
        <v>51</v>
      </c>
      <c r="AJ292" s="27">
        <f t="shared" si="322"/>
        <v>38158.288329252136</v>
      </c>
      <c r="AK292" s="27">
        <f t="shared" si="322"/>
        <v>1907.9144164626068</v>
      </c>
      <c r="AL292" s="28">
        <f t="shared" si="323"/>
        <v>25</v>
      </c>
      <c r="AM292" s="27">
        <f t="shared" si="324"/>
        <v>1000000</v>
      </c>
      <c r="AN292" s="56">
        <f t="shared" si="288"/>
        <v>7.2610000000000001</v>
      </c>
      <c r="AO292" s="52">
        <f t="shared" si="325"/>
        <v>7261</v>
      </c>
      <c r="AP292" s="28"/>
      <c r="AQ292" s="9">
        <f t="shared" si="341"/>
        <v>580.42950305368265</v>
      </c>
      <c r="AR292" s="9">
        <f t="shared" si="326"/>
        <v>0</v>
      </c>
      <c r="AS292" s="30">
        <f t="shared" si="327"/>
        <v>3.4244825314914622E-5</v>
      </c>
      <c r="AT292" s="30">
        <f t="shared" si="328"/>
        <v>1.9876706939696063E-5</v>
      </c>
      <c r="AU292" s="30">
        <f t="shared" si="329"/>
        <v>0</v>
      </c>
      <c r="AV292" s="30">
        <f t="shared" si="330"/>
        <v>1.4368118375218558E-5</v>
      </c>
      <c r="AW292" s="28"/>
      <c r="AX292" s="52">
        <f t="shared" si="331"/>
        <v>0.25598006922898681</v>
      </c>
      <c r="AY292" s="52">
        <f t="shared" si="332"/>
        <v>0.10432690752246195</v>
      </c>
      <c r="AZ292" s="19"/>
      <c r="BA292" s="19"/>
      <c r="BB292" s="53">
        <f t="shared" si="333"/>
        <v>0.1061160246254538</v>
      </c>
      <c r="BC292" s="53">
        <f t="shared" si="334"/>
        <v>-5.30580123127269E-3</v>
      </c>
      <c r="BD292" s="53">
        <f t="shared" si="334"/>
        <v>-6.9523574871743706E-5</v>
      </c>
      <c r="BE292" s="53">
        <f t="shared" si="335"/>
        <v>-19.876706939696064</v>
      </c>
      <c r="BF292" s="53">
        <f t="shared" si="336"/>
        <v>-19.775966239876755</v>
      </c>
      <c r="BG292" s="53">
        <f t="shared" si="337"/>
        <v>9.4883765754215491E-2</v>
      </c>
      <c r="BH292" s="53">
        <f t="shared" si="304"/>
        <v>2.9291103570190481E-2</v>
      </c>
      <c r="BI292" s="53">
        <f t="shared" si="338"/>
        <v>-19.651791370552349</v>
      </c>
    </row>
    <row r="293" spans="1:61" x14ac:dyDescent="0.2">
      <c r="A293" s="34"/>
      <c r="B293" s="89"/>
      <c r="C293" s="91"/>
      <c r="D293" s="19"/>
      <c r="E293" s="55">
        <f t="shared" si="309"/>
        <v>52</v>
      </c>
      <c r="F293" s="27">
        <f t="shared" si="305"/>
        <v>38158.288329252136</v>
      </c>
      <c r="G293" s="27">
        <f t="shared" si="306"/>
        <v>1907.9144164626068</v>
      </c>
      <c r="H293" s="28">
        <f t="shared" si="307"/>
        <v>25</v>
      </c>
      <c r="I293" s="27">
        <f t="shared" si="280"/>
        <v>1000000</v>
      </c>
      <c r="J293" s="56">
        <f t="shared" si="339"/>
        <v>7.01</v>
      </c>
      <c r="K293" s="52">
        <f t="shared" si="310"/>
        <v>7010</v>
      </c>
      <c r="L293" s="28"/>
      <c r="M293" s="96">
        <f t="shared" si="340"/>
        <v>671.18473729163918</v>
      </c>
      <c r="N293" s="9">
        <v>0</v>
      </c>
      <c r="O293" s="30">
        <f t="shared" si="297"/>
        <v>2.7809429948697485E-6</v>
      </c>
      <c r="P293" s="30">
        <f t="shared" si="311"/>
        <v>1.8665264934346765E-6</v>
      </c>
      <c r="Q293" s="30">
        <f t="shared" si="312"/>
        <v>0</v>
      </c>
      <c r="R293" s="30">
        <f t="shared" si="313"/>
        <v>9.1441650143507203E-7</v>
      </c>
      <c r="S293" s="28"/>
      <c r="T293" s="52">
        <f t="shared" si="314"/>
        <v>2.0192427085749243E-2</v>
      </c>
      <c r="U293" s="52">
        <f t="shared" si="308"/>
        <v>6.4100596750598553E-3</v>
      </c>
      <c r="V293" s="19"/>
      <c r="W293" s="19"/>
      <c r="X293" s="53">
        <f t="shared" si="315"/>
        <v>3.4892568514785477E-2</v>
      </c>
      <c r="Y293" s="53">
        <f t="shared" si="316"/>
        <v>-1.7446284257392739E-3</v>
      </c>
      <c r="Z293" s="53">
        <f t="shared" si="316"/>
        <v>-2.2860412535876802E-5</v>
      </c>
      <c r="AA293" s="53">
        <f t="shared" si="317"/>
        <v>-1.8665264934346764</v>
      </c>
      <c r="AB293" s="53">
        <f t="shared" si="318"/>
        <v>-1.833401413758166</v>
      </c>
      <c r="AC293" s="53">
        <f t="shared" si="319"/>
        <v>3.7088435963126318E-2</v>
      </c>
      <c r="AD293" s="53">
        <f t="shared" si="299"/>
        <v>4.3790379158075458E-3</v>
      </c>
      <c r="AE293" s="53">
        <f t="shared" si="320"/>
        <v>-1.7919339398792322</v>
      </c>
      <c r="AF293" s="19"/>
      <c r="AG293" s="46"/>
      <c r="AH293" s="19"/>
      <c r="AI293" s="55">
        <f t="shared" si="321"/>
        <v>52</v>
      </c>
      <c r="AJ293" s="27">
        <f t="shared" si="322"/>
        <v>38158.288329252136</v>
      </c>
      <c r="AK293" s="27">
        <f t="shared" si="322"/>
        <v>1907.9144164626068</v>
      </c>
      <c r="AL293" s="28">
        <f t="shared" si="323"/>
        <v>25</v>
      </c>
      <c r="AM293" s="27">
        <f t="shared" si="324"/>
        <v>1000000</v>
      </c>
      <c r="AN293" s="56">
        <f t="shared" si="288"/>
        <v>7.01</v>
      </c>
      <c r="AO293" s="52">
        <f t="shared" si="325"/>
        <v>7010</v>
      </c>
      <c r="AP293" s="28"/>
      <c r="AQ293" s="9">
        <f t="shared" si="341"/>
        <v>605.74422540570436</v>
      </c>
      <c r="AR293" s="9">
        <f t="shared" si="326"/>
        <v>0</v>
      </c>
      <c r="AS293" s="30">
        <f t="shared" si="327"/>
        <v>1.4368118375218558E-5</v>
      </c>
      <c r="AT293" s="30">
        <f t="shared" si="328"/>
        <v>8.7034047357342339E-6</v>
      </c>
      <c r="AU293" s="30">
        <f t="shared" si="329"/>
        <v>0</v>
      </c>
      <c r="AV293" s="30">
        <f t="shared" si="330"/>
        <v>5.6647136394843243E-6</v>
      </c>
      <c r="AW293" s="28"/>
      <c r="AX293" s="52">
        <f t="shared" si="331"/>
        <v>0.10432690752246195</v>
      </c>
      <c r="AY293" s="52">
        <f t="shared" si="332"/>
        <v>3.9709642612785111E-2</v>
      </c>
      <c r="AZ293" s="19"/>
      <c r="BA293" s="19"/>
      <c r="BB293" s="53">
        <f t="shared" si="333"/>
        <v>3.4892568514785477E-2</v>
      </c>
      <c r="BC293" s="53">
        <f t="shared" si="334"/>
        <v>-1.7446284257392739E-3</v>
      </c>
      <c r="BD293" s="53">
        <f t="shared" si="334"/>
        <v>-2.2860412535876802E-5</v>
      </c>
      <c r="BE293" s="53">
        <f t="shared" si="335"/>
        <v>-8.7034047357342335</v>
      </c>
      <c r="BF293" s="53">
        <f t="shared" si="336"/>
        <v>-8.6702796560577227</v>
      </c>
      <c r="BG293" s="53">
        <f t="shared" si="337"/>
        <v>3.7088435963126318E-2</v>
      </c>
      <c r="BH293" s="53">
        <f t="shared" si="304"/>
        <v>1.1286153471495433E-2</v>
      </c>
      <c r="BI293" s="53">
        <f t="shared" si="338"/>
        <v>-8.6219050666231016</v>
      </c>
    </row>
    <row r="294" spans="1:61" x14ac:dyDescent="0.2">
      <c r="A294" s="34"/>
      <c r="B294" s="89"/>
      <c r="C294" s="91"/>
      <c r="D294" s="19"/>
      <c r="E294" s="55">
        <f t="shared" si="309"/>
        <v>53</v>
      </c>
      <c r="F294" s="27">
        <f t="shared" si="305"/>
        <v>38158.288329252136</v>
      </c>
      <c r="G294" s="27">
        <f t="shared" si="306"/>
        <v>1907.9144164626068</v>
      </c>
      <c r="H294" s="28">
        <f t="shared" si="307"/>
        <v>25</v>
      </c>
      <c r="I294" s="27">
        <f t="shared" si="280"/>
        <v>1000000</v>
      </c>
      <c r="J294" s="56">
        <f t="shared" si="339"/>
        <v>6.72</v>
      </c>
      <c r="K294" s="52">
        <f t="shared" si="310"/>
        <v>6720</v>
      </c>
      <c r="L294" s="28"/>
      <c r="M294" s="96">
        <f t="shared" si="340"/>
        <v>699.55870349074962</v>
      </c>
      <c r="N294" s="9">
        <v>0</v>
      </c>
      <c r="O294" s="30">
        <f t="shared" si="297"/>
        <v>9.1441650143507203E-7</v>
      </c>
      <c r="P294" s="30">
        <f t="shared" si="311"/>
        <v>6.3968802219446622E-7</v>
      </c>
      <c r="Q294" s="30">
        <f t="shared" si="312"/>
        <v>0</v>
      </c>
      <c r="R294" s="30">
        <f t="shared" si="313"/>
        <v>2.7472847924060581E-7</v>
      </c>
      <c r="S294" s="28"/>
      <c r="T294" s="52">
        <f t="shared" si="314"/>
        <v>6.4100596750598553E-3</v>
      </c>
      <c r="U294" s="52">
        <f t="shared" si="308"/>
        <v>1.846175380496871E-3</v>
      </c>
      <c r="V294" s="19"/>
      <c r="W294" s="19"/>
      <c r="X294" s="53">
        <f t="shared" si="315"/>
        <v>1.0483168523119996E-2</v>
      </c>
      <c r="Y294" s="53">
        <f t="shared" si="316"/>
        <v>-5.2415842615599986E-4</v>
      </c>
      <c r="Z294" s="53">
        <f t="shared" si="316"/>
        <v>-6.8682119810151448E-6</v>
      </c>
      <c r="AA294" s="53">
        <f t="shared" si="317"/>
        <v>-0.63968802219446619</v>
      </c>
      <c r="AB294" s="53">
        <f t="shared" si="318"/>
        <v>-0.62973588030948324</v>
      </c>
      <c r="AC294" s="53">
        <f t="shared" si="319"/>
        <v>1.3349531504393252E-2</v>
      </c>
      <c r="AD294" s="53">
        <f t="shared" si="299"/>
        <v>1.3438373407384876E-3</v>
      </c>
      <c r="AE294" s="53">
        <f t="shared" si="320"/>
        <v>-0.61504251146435152</v>
      </c>
      <c r="AF294" s="19"/>
      <c r="AG294" s="46"/>
      <c r="AH294" s="19"/>
      <c r="AI294" s="55">
        <f t="shared" si="321"/>
        <v>53</v>
      </c>
      <c r="AJ294" s="27">
        <f t="shared" si="322"/>
        <v>38158.288329252136</v>
      </c>
      <c r="AK294" s="27">
        <f t="shared" si="322"/>
        <v>1907.9144164626068</v>
      </c>
      <c r="AL294" s="28">
        <f t="shared" si="323"/>
        <v>25</v>
      </c>
      <c r="AM294" s="27">
        <f t="shared" si="324"/>
        <v>1000000</v>
      </c>
      <c r="AN294" s="56">
        <f t="shared" si="288"/>
        <v>6.72</v>
      </c>
      <c r="AO294" s="52">
        <f t="shared" si="325"/>
        <v>6720</v>
      </c>
      <c r="AP294" s="28"/>
      <c r="AQ294" s="9">
        <f t="shared" si="341"/>
        <v>631.35172990040155</v>
      </c>
      <c r="AR294" s="9">
        <f t="shared" si="326"/>
        <v>0</v>
      </c>
      <c r="AS294" s="30">
        <f t="shared" si="327"/>
        <v>5.6647136394843243E-6</v>
      </c>
      <c r="AT294" s="30">
        <f t="shared" si="328"/>
        <v>3.5764267556788278E-6</v>
      </c>
      <c r="AU294" s="30">
        <f t="shared" si="329"/>
        <v>0</v>
      </c>
      <c r="AV294" s="30">
        <f t="shared" si="330"/>
        <v>2.0882868838054965E-6</v>
      </c>
      <c r="AW294" s="28"/>
      <c r="AX294" s="52">
        <f t="shared" si="331"/>
        <v>3.9709642612785111E-2</v>
      </c>
      <c r="AY294" s="52">
        <f t="shared" si="332"/>
        <v>1.4033287859172936E-2</v>
      </c>
      <c r="AZ294" s="19"/>
      <c r="BA294" s="19"/>
      <c r="BB294" s="53">
        <f t="shared" si="333"/>
        <v>1.0483168523119996E-2</v>
      </c>
      <c r="BC294" s="53">
        <f t="shared" si="334"/>
        <v>-5.2415842615599986E-4</v>
      </c>
      <c r="BD294" s="53">
        <f t="shared" si="334"/>
        <v>-6.8682119810151448E-6</v>
      </c>
      <c r="BE294" s="53">
        <f t="shared" si="335"/>
        <v>-3.5764267556788276</v>
      </c>
      <c r="BF294" s="53">
        <f t="shared" si="336"/>
        <v>-3.5664746137938446</v>
      </c>
      <c r="BG294" s="53">
        <f t="shared" si="337"/>
        <v>1.3349531504393252E-2</v>
      </c>
      <c r="BH294" s="53">
        <f t="shared" si="304"/>
        <v>4.0776043541343064E-3</v>
      </c>
      <c r="BI294" s="53">
        <f t="shared" si="338"/>
        <v>-3.5490474779353169</v>
      </c>
    </row>
    <row r="295" spans="1:61" x14ac:dyDescent="0.2">
      <c r="A295" s="34"/>
      <c r="B295" s="89"/>
      <c r="C295" s="91"/>
      <c r="D295" s="19"/>
      <c r="E295" s="55">
        <f t="shared" si="309"/>
        <v>54</v>
      </c>
      <c r="F295" s="27">
        <f t="shared" si="305"/>
        <v>38158.288329252136</v>
      </c>
      <c r="G295" s="27">
        <f t="shared" si="306"/>
        <v>1907.9144164626068</v>
      </c>
      <c r="H295" s="28">
        <f t="shared" si="307"/>
        <v>25</v>
      </c>
      <c r="I295" s="27">
        <f t="shared" si="280"/>
        <v>1000000</v>
      </c>
      <c r="J295" s="56">
        <f t="shared" si="339"/>
        <v>6.39</v>
      </c>
      <c r="K295" s="52">
        <f t="shared" si="310"/>
        <v>6390</v>
      </c>
      <c r="L295" s="28"/>
      <c r="M295" s="96">
        <f t="shared" si="340"/>
        <v>728.23868626754756</v>
      </c>
      <c r="N295" s="9">
        <v>0</v>
      </c>
      <c r="O295" s="30">
        <f t="shared" si="297"/>
        <v>2.7472847924060581E-7</v>
      </c>
      <c r="P295" s="30">
        <f t="shared" si="311"/>
        <v>2.0006790680245997E-7</v>
      </c>
      <c r="Q295" s="30">
        <f t="shared" si="312"/>
        <v>0</v>
      </c>
      <c r="R295" s="30">
        <f t="shared" si="313"/>
        <v>7.4660572438145836E-8</v>
      </c>
      <c r="S295" s="28"/>
      <c r="T295" s="52">
        <f t="shared" si="314"/>
        <v>1.846175380496871E-3</v>
      </c>
      <c r="U295" s="52">
        <f t="shared" si="308"/>
        <v>4.770810578797519E-4</v>
      </c>
      <c r="V295" s="19"/>
      <c r="W295" s="19"/>
      <c r="X295" s="53">
        <f t="shared" si="315"/>
        <v>2.848919649921784E-3</v>
      </c>
      <c r="Y295" s="53">
        <f t="shared" si="316"/>
        <v>-1.424459824960892E-4</v>
      </c>
      <c r="Z295" s="53">
        <f t="shared" si="316"/>
        <v>-1.8665143109536459E-6</v>
      </c>
      <c r="AA295" s="53">
        <f t="shared" si="317"/>
        <v>-0.20006790680245998</v>
      </c>
      <c r="AB295" s="53">
        <f t="shared" si="318"/>
        <v>-0.19736329964934524</v>
      </c>
      <c r="AC295" s="53">
        <f t="shared" si="319"/>
        <v>4.3893639072962115E-3</v>
      </c>
      <c r="AD295" s="53">
        <f t="shared" si="299"/>
        <v>3.7375488498021374E-4</v>
      </c>
      <c r="AE295" s="53">
        <f t="shared" si="320"/>
        <v>-0.19260018085706881</v>
      </c>
      <c r="AF295" s="19"/>
      <c r="AG295" s="46"/>
      <c r="AH295" s="19"/>
      <c r="AI295" s="55">
        <f t="shared" si="321"/>
        <v>54</v>
      </c>
      <c r="AJ295" s="27">
        <f t="shared" si="322"/>
        <v>38158.288329252136</v>
      </c>
      <c r="AK295" s="27">
        <f t="shared" si="322"/>
        <v>1907.9144164626068</v>
      </c>
      <c r="AL295" s="28">
        <f t="shared" si="323"/>
        <v>25</v>
      </c>
      <c r="AM295" s="27">
        <f t="shared" si="324"/>
        <v>1000000</v>
      </c>
      <c r="AN295" s="56">
        <f t="shared" si="288"/>
        <v>6.39</v>
      </c>
      <c r="AO295" s="52">
        <f t="shared" si="325"/>
        <v>6390</v>
      </c>
      <c r="AP295" s="28"/>
      <c r="AQ295" s="9">
        <f t="shared" si="341"/>
        <v>657.23541435646166</v>
      </c>
      <c r="AR295" s="9">
        <f t="shared" si="326"/>
        <v>0</v>
      </c>
      <c r="AS295" s="30">
        <f t="shared" si="327"/>
        <v>2.0882868838054965E-6</v>
      </c>
      <c r="AT295" s="30">
        <f t="shared" si="328"/>
        <v>1.3724960953730696E-6</v>
      </c>
      <c r="AU295" s="30">
        <f t="shared" si="329"/>
        <v>0</v>
      </c>
      <c r="AV295" s="30">
        <f t="shared" si="330"/>
        <v>7.1579078843242687E-7</v>
      </c>
      <c r="AW295" s="28"/>
      <c r="AX295" s="52">
        <f t="shared" si="331"/>
        <v>1.4033287859172936E-2</v>
      </c>
      <c r="AY295" s="52">
        <f t="shared" si="332"/>
        <v>4.5739031380832079E-3</v>
      </c>
      <c r="AZ295" s="19"/>
      <c r="BA295" s="19"/>
      <c r="BB295" s="53">
        <f t="shared" si="333"/>
        <v>2.848919649921784E-3</v>
      </c>
      <c r="BC295" s="53">
        <f t="shared" si="334"/>
        <v>-1.424459824960892E-4</v>
      </c>
      <c r="BD295" s="53">
        <f t="shared" si="334"/>
        <v>-1.8665143109536459E-6</v>
      </c>
      <c r="BE295" s="53">
        <f t="shared" si="335"/>
        <v>-1.3724960953730696</v>
      </c>
      <c r="BF295" s="53">
        <f t="shared" si="336"/>
        <v>-1.3697914882199549</v>
      </c>
      <c r="BG295" s="53">
        <f t="shared" si="337"/>
        <v>4.3893639072962115E-3</v>
      </c>
      <c r="BH295" s="53">
        <f t="shared" si="304"/>
        <v>1.3742697005878443E-3</v>
      </c>
      <c r="BI295" s="53">
        <f t="shared" si="338"/>
        <v>-1.3640278546120708</v>
      </c>
    </row>
    <row r="296" spans="1:61" x14ac:dyDescent="0.2">
      <c r="A296" s="34"/>
      <c r="B296" s="89"/>
      <c r="C296" s="91"/>
      <c r="D296" s="19"/>
      <c r="E296" s="55">
        <f t="shared" si="309"/>
        <v>55</v>
      </c>
      <c r="F296" s="27">
        <f t="shared" si="305"/>
        <v>38158.288329252136</v>
      </c>
      <c r="G296" s="27">
        <f t="shared" si="306"/>
        <v>1907.9144164626068</v>
      </c>
      <c r="H296" s="28">
        <f t="shared" si="307"/>
        <v>25</v>
      </c>
      <c r="I296" s="27">
        <f t="shared" si="280"/>
        <v>1000000</v>
      </c>
      <c r="J296" s="56">
        <f t="shared" si="339"/>
        <v>6.0179999999999998</v>
      </c>
      <c r="K296" s="52">
        <f t="shared" si="310"/>
        <v>6018</v>
      </c>
      <c r="L296" s="28"/>
      <c r="M296" s="96">
        <f t="shared" si="340"/>
        <v>757.22119537545109</v>
      </c>
      <c r="N296" s="9">
        <v>0</v>
      </c>
      <c r="O296" s="30">
        <f t="shared" si="297"/>
        <v>7.4660572438145836E-8</v>
      </c>
      <c r="P296" s="30">
        <f t="shared" si="311"/>
        <v>5.6534567909028249E-8</v>
      </c>
      <c r="Q296" s="30">
        <f t="shared" si="312"/>
        <v>0</v>
      </c>
      <c r="R296" s="30">
        <f t="shared" si="313"/>
        <v>1.8126004529117587E-8</v>
      </c>
      <c r="S296" s="28"/>
      <c r="T296" s="52">
        <f t="shared" si="314"/>
        <v>4.770810578797519E-4</v>
      </c>
      <c r="U296" s="52">
        <f t="shared" si="308"/>
        <v>1.0908229525622965E-4</v>
      </c>
      <c r="V296" s="19"/>
      <c r="W296" s="19"/>
      <c r="X296" s="53">
        <f t="shared" si="315"/>
        <v>6.9165730707939905E-4</v>
      </c>
      <c r="Y296" s="53">
        <f t="shared" si="316"/>
        <v>-3.4582865353969947E-5</v>
      </c>
      <c r="Z296" s="53">
        <f t="shared" si="316"/>
        <v>-4.5315011322793968E-7</v>
      </c>
      <c r="AA296" s="53">
        <f t="shared" si="317"/>
        <v>-5.6534567909028249E-2</v>
      </c>
      <c r="AB296" s="53">
        <f t="shared" si="318"/>
        <v>-5.5877946617416047E-2</v>
      </c>
      <c r="AC296" s="53">
        <f t="shared" si="319"/>
        <v>1.3062076574147095E-3</v>
      </c>
      <c r="AD296" s="53">
        <f t="shared" si="299"/>
        <v>9.3109781545327051E-5</v>
      </c>
      <c r="AE296" s="53">
        <f t="shared" si="320"/>
        <v>-5.4478629178456008E-2</v>
      </c>
      <c r="AF296" s="19"/>
      <c r="AG296" s="46"/>
      <c r="AH296" s="19"/>
      <c r="AI296" s="55">
        <f t="shared" si="321"/>
        <v>55</v>
      </c>
      <c r="AJ296" s="27">
        <f t="shared" si="322"/>
        <v>38158.288329252136</v>
      </c>
      <c r="AK296" s="27">
        <f t="shared" si="322"/>
        <v>1907.9144164626068</v>
      </c>
      <c r="AL296" s="28">
        <f t="shared" si="323"/>
        <v>25</v>
      </c>
      <c r="AM296" s="27">
        <f t="shared" si="324"/>
        <v>1000000</v>
      </c>
      <c r="AN296" s="56">
        <f t="shared" si="288"/>
        <v>6.0179999999999998</v>
      </c>
      <c r="AO296" s="52">
        <f t="shared" si="325"/>
        <v>6018</v>
      </c>
      <c r="AP296" s="28"/>
      <c r="AQ296" s="9">
        <f t="shared" si="341"/>
        <v>683.39212882634456</v>
      </c>
      <c r="AR296" s="9">
        <f t="shared" si="326"/>
        <v>0</v>
      </c>
      <c r="AS296" s="30">
        <f t="shared" si="327"/>
        <v>7.1579078843242687E-7</v>
      </c>
      <c r="AT296" s="30">
        <f t="shared" si="328"/>
        <v>4.891657907011238E-7</v>
      </c>
      <c r="AU296" s="30">
        <f t="shared" si="329"/>
        <v>0</v>
      </c>
      <c r="AV296" s="30">
        <f t="shared" si="330"/>
        <v>2.2662499773130307E-7</v>
      </c>
      <c r="AW296" s="28"/>
      <c r="AX296" s="52">
        <f t="shared" si="331"/>
        <v>4.5739031380832079E-3</v>
      </c>
      <c r="AY296" s="52">
        <f t="shared" si="332"/>
        <v>1.3638292363469819E-3</v>
      </c>
      <c r="AZ296" s="19"/>
      <c r="BA296" s="19"/>
      <c r="BB296" s="53">
        <f t="shared" si="333"/>
        <v>6.9165730707939905E-4</v>
      </c>
      <c r="BC296" s="53">
        <f t="shared" si="334"/>
        <v>-3.4582865353969947E-5</v>
      </c>
      <c r="BD296" s="53">
        <f t="shared" si="334"/>
        <v>-4.5315011322793968E-7</v>
      </c>
      <c r="BE296" s="53">
        <f t="shared" si="335"/>
        <v>-0.48916579070112381</v>
      </c>
      <c r="BF296" s="53">
        <f t="shared" si="336"/>
        <v>-0.48850916940951161</v>
      </c>
      <c r="BG296" s="53">
        <f t="shared" si="337"/>
        <v>1.3062076574147095E-3</v>
      </c>
      <c r="BH296" s="53">
        <f t="shared" si="304"/>
        <v>4.2944303483432217E-4</v>
      </c>
      <c r="BI296" s="53">
        <f t="shared" si="338"/>
        <v>-0.4867735187172626</v>
      </c>
    </row>
    <row r="297" spans="1:61" x14ac:dyDescent="0.2">
      <c r="A297" s="34"/>
      <c r="B297" s="89"/>
      <c r="C297" s="91"/>
      <c r="D297" s="19"/>
      <c r="E297" s="55">
        <f t="shared" si="309"/>
        <v>56</v>
      </c>
      <c r="F297" s="27">
        <f t="shared" si="305"/>
        <v>38158.288329252136</v>
      </c>
      <c r="G297" s="27">
        <f t="shared" si="306"/>
        <v>1907.9144164626068</v>
      </c>
      <c r="H297" s="28">
        <f t="shared" si="307"/>
        <v>25</v>
      </c>
      <c r="I297" s="27">
        <f t="shared" si="280"/>
        <v>1000000</v>
      </c>
      <c r="J297" s="56">
        <f t="shared" si="339"/>
        <v>5.593</v>
      </c>
      <c r="K297" s="52">
        <f t="shared" si="310"/>
        <v>5593</v>
      </c>
      <c r="L297" s="28"/>
      <c r="M297" s="96">
        <f t="shared" si="340"/>
        <v>794.78197935153764</v>
      </c>
      <c r="N297" s="9">
        <v>0</v>
      </c>
      <c r="O297" s="30">
        <f t="shared" si="297"/>
        <v>1.8126004529117587E-8</v>
      </c>
      <c r="P297" s="30">
        <f t="shared" si="311"/>
        <v>1.4406221757387013E-8</v>
      </c>
      <c r="Q297" s="30">
        <f t="shared" si="312"/>
        <v>0</v>
      </c>
      <c r="R297" s="30">
        <f t="shared" si="313"/>
        <v>3.7197827717305746E-9</v>
      </c>
      <c r="S297" s="28"/>
      <c r="T297" s="52">
        <f t="shared" si="314"/>
        <v>1.0908229525622965E-4</v>
      </c>
      <c r="U297" s="52">
        <f t="shared" si="308"/>
        <v>2.0804745042289103E-5</v>
      </c>
      <c r="V297" s="19"/>
      <c r="W297" s="19"/>
      <c r="X297" s="53">
        <f t="shared" si="315"/>
        <v>1.4194054352587994E-4</v>
      </c>
      <c r="Y297" s="53">
        <f t="shared" si="316"/>
        <v>-7.0970271762939978E-6</v>
      </c>
      <c r="Z297" s="53">
        <f t="shared" si="316"/>
        <v>-9.2994569293264371E-8</v>
      </c>
      <c r="AA297" s="53">
        <f t="shared" si="317"/>
        <v>-1.4406221757387013E-2</v>
      </c>
      <c r="AB297" s="53">
        <f t="shared" si="318"/>
        <v>-1.4271471235606721E-2</v>
      </c>
      <c r="AC297" s="53">
        <f t="shared" si="319"/>
        <v>3.4792858160140702E-4</v>
      </c>
      <c r="AD297" s="53">
        <f t="shared" si="299"/>
        <v>2.0025366045300213E-5</v>
      </c>
      <c r="AE297" s="53">
        <f t="shared" si="320"/>
        <v>-1.3903517287960014E-2</v>
      </c>
      <c r="AF297" s="19"/>
      <c r="AG297" s="46"/>
      <c r="AH297" s="19"/>
      <c r="AI297" s="55">
        <f t="shared" si="321"/>
        <v>56</v>
      </c>
      <c r="AJ297" s="27">
        <f t="shared" si="322"/>
        <v>38158.288329252136</v>
      </c>
      <c r="AK297" s="27">
        <f t="shared" si="322"/>
        <v>1907.9144164626068</v>
      </c>
      <c r="AL297" s="28">
        <f t="shared" si="323"/>
        <v>25</v>
      </c>
      <c r="AM297" s="27">
        <f t="shared" si="324"/>
        <v>1000000</v>
      </c>
      <c r="AN297" s="56">
        <f t="shared" si="288"/>
        <v>5.593</v>
      </c>
      <c r="AO297" s="52">
        <f t="shared" si="325"/>
        <v>5593</v>
      </c>
      <c r="AP297" s="28"/>
      <c r="AQ297" s="9">
        <f t="shared" si="341"/>
        <v>717.29073636476267</v>
      </c>
      <c r="AR297" s="9">
        <f t="shared" si="326"/>
        <v>0</v>
      </c>
      <c r="AS297" s="30">
        <f t="shared" si="327"/>
        <v>2.2662499773130307E-7</v>
      </c>
      <c r="AT297" s="30">
        <f t="shared" si="328"/>
        <v>1.6255601150134904E-7</v>
      </c>
      <c r="AU297" s="30">
        <f t="shared" si="329"/>
        <v>0</v>
      </c>
      <c r="AV297" s="30">
        <f t="shared" si="330"/>
        <v>6.4068986229954032E-8</v>
      </c>
      <c r="AW297" s="28"/>
      <c r="AX297" s="52">
        <f t="shared" si="331"/>
        <v>1.3638292363469819E-3</v>
      </c>
      <c r="AY297" s="52">
        <f t="shared" si="332"/>
        <v>3.5833783998413289E-4</v>
      </c>
      <c r="AZ297" s="19"/>
      <c r="BA297" s="19"/>
      <c r="BB297" s="53">
        <f t="shared" si="333"/>
        <v>1.4194054352587994E-4</v>
      </c>
      <c r="BC297" s="53">
        <f t="shared" si="334"/>
        <v>-7.0970271762939978E-6</v>
      </c>
      <c r="BD297" s="53">
        <f t="shared" si="334"/>
        <v>-9.2994569293264371E-8</v>
      </c>
      <c r="BE297" s="53">
        <f t="shared" si="335"/>
        <v>-0.16255601150134905</v>
      </c>
      <c r="BF297" s="53">
        <f t="shared" si="336"/>
        <v>-0.16242126097956874</v>
      </c>
      <c r="BG297" s="53">
        <f t="shared" si="337"/>
        <v>3.4792858160140702E-4</v>
      </c>
      <c r="BH297" s="53">
        <f t="shared" si="304"/>
        <v>1.2303523869530066E-4</v>
      </c>
      <c r="BI297" s="53">
        <f t="shared" si="338"/>
        <v>-0.16195029715927203</v>
      </c>
    </row>
    <row r="298" spans="1:61" x14ac:dyDescent="0.2">
      <c r="A298" s="34"/>
      <c r="B298" s="89"/>
      <c r="C298" s="91"/>
      <c r="D298" s="19"/>
      <c r="E298" s="55">
        <f t="shared" si="309"/>
        <v>57</v>
      </c>
      <c r="F298" s="27">
        <f t="shared" si="305"/>
        <v>38158.288329252136</v>
      </c>
      <c r="G298" s="27">
        <f t="shared" si="306"/>
        <v>1907.9144164626068</v>
      </c>
      <c r="H298" s="28">
        <f t="shared" si="307"/>
        <v>25</v>
      </c>
      <c r="I298" s="27">
        <f t="shared" si="280"/>
        <v>1000000</v>
      </c>
      <c r="J298" s="56">
        <f t="shared" si="339"/>
        <v>5.1360000000000001</v>
      </c>
      <c r="K298" s="52">
        <f t="shared" si="310"/>
        <v>5136</v>
      </c>
      <c r="L298" s="28"/>
      <c r="M298" s="96">
        <f t="shared" si="340"/>
        <v>810.3800749027024</v>
      </c>
      <c r="N298" s="9">
        <v>0</v>
      </c>
      <c r="O298" s="30">
        <f t="shared" si="297"/>
        <v>3.7197827717305746E-9</v>
      </c>
      <c r="P298" s="30">
        <f t="shared" si="311"/>
        <v>3.0144378411768047E-9</v>
      </c>
      <c r="Q298" s="30">
        <f t="shared" si="312"/>
        <v>0</v>
      </c>
      <c r="R298" s="30">
        <f t="shared" si="313"/>
        <v>7.0534493055376992E-10</v>
      </c>
      <c r="S298" s="28"/>
      <c r="T298" s="52">
        <f t="shared" si="314"/>
        <v>2.0804745042289103E-5</v>
      </c>
      <c r="U298" s="52">
        <f t="shared" si="308"/>
        <v>3.6226515633241623E-6</v>
      </c>
      <c r="V298" s="19"/>
      <c r="W298" s="19"/>
      <c r="X298" s="53">
        <f t="shared" si="315"/>
        <v>2.6914755231647077E-5</v>
      </c>
      <c r="Y298" s="53">
        <f t="shared" si="316"/>
        <v>-1.345737761582354E-6</v>
      </c>
      <c r="Z298" s="53">
        <f t="shared" si="316"/>
        <v>-1.7633623263844248E-8</v>
      </c>
      <c r="AA298" s="53">
        <f t="shared" si="317"/>
        <v>-3.0144378411768049E-3</v>
      </c>
      <c r="AB298" s="53">
        <f t="shared" si="318"/>
        <v>-2.9888864573300038E-3</v>
      </c>
      <c r="AC298" s="53">
        <f t="shared" si="319"/>
        <v>8.2273939015746429E-5</v>
      </c>
      <c r="AD298" s="53">
        <f t="shared" si="299"/>
        <v>3.8071066079239218E-6</v>
      </c>
      <c r="AE298" s="53">
        <f t="shared" si="320"/>
        <v>-2.9028054117063331E-3</v>
      </c>
      <c r="AF298" s="19"/>
      <c r="AG298" s="46"/>
      <c r="AH298" s="19"/>
      <c r="AI298" s="55">
        <f t="shared" si="321"/>
        <v>57</v>
      </c>
      <c r="AJ298" s="27">
        <f t="shared" si="322"/>
        <v>38158.288329252136</v>
      </c>
      <c r="AK298" s="27">
        <f t="shared" si="322"/>
        <v>1907.9144164626068</v>
      </c>
      <c r="AL298" s="28">
        <f t="shared" si="323"/>
        <v>25</v>
      </c>
      <c r="AM298" s="27">
        <f t="shared" si="324"/>
        <v>1000000</v>
      </c>
      <c r="AN298" s="56">
        <f t="shared" si="288"/>
        <v>5.1360000000000001</v>
      </c>
      <c r="AO298" s="52">
        <f t="shared" si="325"/>
        <v>5136</v>
      </c>
      <c r="AP298" s="28"/>
      <c r="AQ298" s="9">
        <f t="shared" si="341"/>
        <v>731.36801759968887</v>
      </c>
      <c r="AR298" s="9">
        <f t="shared" si="326"/>
        <v>0</v>
      </c>
      <c r="AS298" s="30">
        <f t="shared" si="327"/>
        <v>6.4068986229954032E-8</v>
      </c>
      <c r="AT298" s="30">
        <f t="shared" si="328"/>
        <v>4.6858007448623246E-8</v>
      </c>
      <c r="AU298" s="30">
        <f t="shared" si="329"/>
        <v>0</v>
      </c>
      <c r="AV298" s="30">
        <f t="shared" si="330"/>
        <v>1.7210978781330786E-8</v>
      </c>
      <c r="AW298" s="28"/>
      <c r="AX298" s="52">
        <f t="shared" si="331"/>
        <v>3.5833783998413289E-4</v>
      </c>
      <c r="AY298" s="52">
        <f t="shared" si="332"/>
        <v>8.839558702091492E-5</v>
      </c>
      <c r="AZ298" s="19"/>
      <c r="BA298" s="19"/>
      <c r="BB298" s="53">
        <f t="shared" si="333"/>
        <v>2.6914755231647077E-5</v>
      </c>
      <c r="BC298" s="53">
        <f t="shared" si="334"/>
        <v>-1.345737761582354E-6</v>
      </c>
      <c r="BD298" s="53">
        <f t="shared" si="334"/>
        <v>-1.7633623263844248E-8</v>
      </c>
      <c r="BE298" s="53">
        <f t="shared" si="335"/>
        <v>-4.6858007448623243E-2</v>
      </c>
      <c r="BF298" s="53">
        <f t="shared" si="336"/>
        <v>-4.6832456064776443E-2</v>
      </c>
      <c r="BG298" s="53">
        <f t="shared" si="337"/>
        <v>8.2273939015746429E-5</v>
      </c>
      <c r="BH298" s="53">
        <f t="shared" si="304"/>
        <v>3.1517268702357812E-5</v>
      </c>
      <c r="BI298" s="53">
        <f t="shared" si="338"/>
        <v>-4.6718664857058334E-2</v>
      </c>
    </row>
    <row r="299" spans="1:61" x14ac:dyDescent="0.2">
      <c r="A299" s="34"/>
      <c r="B299" s="89"/>
      <c r="C299" s="91"/>
      <c r="D299" s="19"/>
      <c r="E299" s="55">
        <f t="shared" si="309"/>
        <v>58</v>
      </c>
      <c r="F299" s="27">
        <f t="shared" si="305"/>
        <v>38158.288329252136</v>
      </c>
      <c r="G299" s="27">
        <f t="shared" si="306"/>
        <v>1907.9144164626068</v>
      </c>
      <c r="H299" s="28">
        <f t="shared" si="307"/>
        <v>25</v>
      </c>
      <c r="I299" s="27">
        <f t="shared" si="280"/>
        <v>1000000</v>
      </c>
      <c r="J299" s="56">
        <f t="shared" si="339"/>
        <v>4.6440000000000001</v>
      </c>
      <c r="K299" s="52">
        <f t="shared" si="310"/>
        <v>4644</v>
      </c>
      <c r="L299" s="28"/>
      <c r="M299" s="96">
        <f t="shared" si="340"/>
        <v>826.14722293270654</v>
      </c>
      <c r="N299" s="9">
        <v>0</v>
      </c>
      <c r="O299" s="30">
        <f t="shared" si="297"/>
        <v>7.0534493055376992E-10</v>
      </c>
      <c r="P299" s="30">
        <f t="shared" si="311"/>
        <v>5.8271875558665982E-10</v>
      </c>
      <c r="Q299" s="30">
        <f t="shared" si="312"/>
        <v>0</v>
      </c>
      <c r="R299" s="30">
        <f t="shared" si="313"/>
        <v>1.226261749671101E-10</v>
      </c>
      <c r="S299" s="28"/>
      <c r="T299" s="52">
        <f t="shared" si="314"/>
        <v>3.6226515633241623E-6</v>
      </c>
      <c r="U299" s="52">
        <f t="shared" si="308"/>
        <v>5.6947595654725934E-7</v>
      </c>
      <c r="V299" s="19"/>
      <c r="W299" s="19"/>
      <c r="X299" s="53">
        <f t="shared" si="315"/>
        <v>4.6792049411083076E-6</v>
      </c>
      <c r="Y299" s="53">
        <f t="shared" si="316"/>
        <v>-2.3396024705541539E-7</v>
      </c>
      <c r="Z299" s="53">
        <f t="shared" si="316"/>
        <v>-3.0656543741777525E-9</v>
      </c>
      <c r="AA299" s="53">
        <f t="shared" si="317"/>
        <v>-5.8271875558665984E-4</v>
      </c>
      <c r="AB299" s="53">
        <f t="shared" si="318"/>
        <v>-5.7827657654698113E-4</v>
      </c>
      <c r="AC299" s="53">
        <f t="shared" si="319"/>
        <v>1.5829182458116524E-5</v>
      </c>
      <c r="AD299" s="53">
        <f t="shared" si="299"/>
        <v>6.6234308991689847E-7</v>
      </c>
      <c r="AE299" s="53">
        <f t="shared" si="320"/>
        <v>-5.6178505099894766E-4</v>
      </c>
      <c r="AF299" s="19"/>
      <c r="AG299" s="46"/>
      <c r="AH299" s="19"/>
      <c r="AI299" s="55">
        <f t="shared" si="321"/>
        <v>58</v>
      </c>
      <c r="AJ299" s="27">
        <f t="shared" si="322"/>
        <v>38158.288329252136</v>
      </c>
      <c r="AK299" s="27">
        <f t="shared" si="322"/>
        <v>1907.9144164626068</v>
      </c>
      <c r="AL299" s="28">
        <f t="shared" si="323"/>
        <v>25</v>
      </c>
      <c r="AM299" s="27">
        <f t="shared" si="324"/>
        <v>1000000</v>
      </c>
      <c r="AN299" s="56">
        <f t="shared" si="288"/>
        <v>4.6440000000000001</v>
      </c>
      <c r="AO299" s="52">
        <f t="shared" si="325"/>
        <v>4644</v>
      </c>
      <c r="AP299" s="28"/>
      <c r="AQ299" s="9">
        <f t="shared" si="341"/>
        <v>745.59786869676759</v>
      </c>
      <c r="AR299" s="9">
        <f t="shared" si="326"/>
        <v>0</v>
      </c>
      <c r="AS299" s="30">
        <f t="shared" si="327"/>
        <v>1.7210978781330786E-8</v>
      </c>
      <c r="AT299" s="30">
        <f t="shared" si="328"/>
        <v>1.2832469097545525E-8</v>
      </c>
      <c r="AU299" s="30">
        <f t="shared" si="329"/>
        <v>0</v>
      </c>
      <c r="AV299" s="30">
        <f t="shared" si="330"/>
        <v>4.3785096837852614E-9</v>
      </c>
      <c r="AW299" s="28"/>
      <c r="AX299" s="52">
        <f t="shared" si="331"/>
        <v>8.839558702091492E-5</v>
      </c>
      <c r="AY299" s="52">
        <f t="shared" si="332"/>
        <v>2.0333798971498753E-5</v>
      </c>
      <c r="AZ299" s="19"/>
      <c r="BA299" s="19"/>
      <c r="BB299" s="53">
        <f t="shared" si="333"/>
        <v>4.6792049411083076E-6</v>
      </c>
      <c r="BC299" s="53">
        <f t="shared" si="334"/>
        <v>-2.3396024705541539E-7</v>
      </c>
      <c r="BD299" s="53">
        <f t="shared" si="334"/>
        <v>-3.0656543741777525E-9</v>
      </c>
      <c r="BE299" s="53">
        <f t="shared" si="335"/>
        <v>-1.2832469097545525E-2</v>
      </c>
      <c r="BF299" s="53">
        <f t="shared" si="336"/>
        <v>-1.2828026918505845E-2</v>
      </c>
      <c r="BG299" s="53">
        <f t="shared" si="337"/>
        <v>1.5829182458116524E-5</v>
      </c>
      <c r="BH299" s="53">
        <f t="shared" si="304"/>
        <v>7.6218733343676299E-6</v>
      </c>
      <c r="BI299" s="53">
        <f t="shared" si="338"/>
        <v>-1.2804575862713361E-2</v>
      </c>
    </row>
    <row r="300" spans="1:61" x14ac:dyDescent="0.2">
      <c r="A300" s="34"/>
      <c r="B300" s="89"/>
      <c r="C300" s="91"/>
      <c r="D300" s="19"/>
      <c r="E300" s="55">
        <f t="shared" si="309"/>
        <v>59</v>
      </c>
      <c r="F300" s="27">
        <f t="shared" si="305"/>
        <v>38158.288329252136</v>
      </c>
      <c r="G300" s="27">
        <f t="shared" si="306"/>
        <v>1907.9144164626068</v>
      </c>
      <c r="H300" s="28">
        <f t="shared" si="307"/>
        <v>25</v>
      </c>
      <c r="I300" s="27">
        <f t="shared" si="280"/>
        <v>1000000</v>
      </c>
      <c r="J300" s="56">
        <f t="shared" si="339"/>
        <v>4.1159999999999997</v>
      </c>
      <c r="K300" s="52">
        <f t="shared" si="310"/>
        <v>4115.9999999999991</v>
      </c>
      <c r="L300" s="28"/>
      <c r="M300" s="96">
        <f t="shared" si="340"/>
        <v>842.18445684985284</v>
      </c>
      <c r="N300" s="9">
        <v>0</v>
      </c>
      <c r="O300" s="30">
        <f t="shared" si="297"/>
        <v>1.226261749671101E-10</v>
      </c>
      <c r="P300" s="30">
        <f t="shared" si="311"/>
        <v>1.0327385856025063E-10</v>
      </c>
      <c r="Q300" s="30">
        <f t="shared" si="312"/>
        <v>0</v>
      </c>
      <c r="R300" s="30">
        <f t="shared" si="313"/>
        <v>1.9352316406859469E-11</v>
      </c>
      <c r="S300" s="28"/>
      <c r="T300" s="52">
        <f t="shared" si="314"/>
        <v>5.6947595654725934E-7</v>
      </c>
      <c r="U300" s="52">
        <f t="shared" si="308"/>
        <v>7.9654134330633557E-8</v>
      </c>
      <c r="V300" s="19"/>
      <c r="W300" s="19"/>
      <c r="X300" s="53">
        <f t="shared" si="315"/>
        <v>7.3845126929186029E-7</v>
      </c>
      <c r="Y300" s="53">
        <f t="shared" si="316"/>
        <v>-3.6922563464593014E-8</v>
      </c>
      <c r="Z300" s="53">
        <f t="shared" si="316"/>
        <v>-4.8380791017148674E-10</v>
      </c>
      <c r="AA300" s="53">
        <f t="shared" si="317"/>
        <v>-1.0327385856025063E-4</v>
      </c>
      <c r="AB300" s="53">
        <f t="shared" si="318"/>
        <v>-1.0257281366233353E-4</v>
      </c>
      <c r="AC300" s="53">
        <f t="shared" si="319"/>
        <v>2.7708925213270821E-6</v>
      </c>
      <c r="AD300" s="53">
        <f t="shared" si="299"/>
        <v>1.0434456871035901E-7</v>
      </c>
      <c r="AE300" s="53">
        <f t="shared" si="320"/>
        <v>-9.9697576572296096E-5</v>
      </c>
      <c r="AF300" s="19"/>
      <c r="AG300" s="46"/>
      <c r="AH300" s="19"/>
      <c r="AI300" s="55">
        <f t="shared" si="321"/>
        <v>59</v>
      </c>
      <c r="AJ300" s="27">
        <f t="shared" si="322"/>
        <v>38158.288329252136</v>
      </c>
      <c r="AK300" s="27">
        <f t="shared" si="322"/>
        <v>1907.9144164626068</v>
      </c>
      <c r="AL300" s="28">
        <f t="shared" si="323"/>
        <v>25</v>
      </c>
      <c r="AM300" s="27">
        <f t="shared" si="324"/>
        <v>1000000</v>
      </c>
      <c r="AN300" s="56">
        <f t="shared" si="288"/>
        <v>4.1159999999999997</v>
      </c>
      <c r="AO300" s="52">
        <f t="shared" si="325"/>
        <v>4115.9999999999991</v>
      </c>
      <c r="AP300" s="28"/>
      <c r="AQ300" s="9">
        <f t="shared" si="341"/>
        <v>760.07147230699218</v>
      </c>
      <c r="AR300" s="9">
        <f t="shared" si="326"/>
        <v>0</v>
      </c>
      <c r="AS300" s="30">
        <f t="shared" si="327"/>
        <v>4.3785096837852614E-9</v>
      </c>
      <c r="AT300" s="30">
        <f t="shared" si="328"/>
        <v>3.3279803018650863E-9</v>
      </c>
      <c r="AU300" s="30">
        <f t="shared" si="329"/>
        <v>0</v>
      </c>
      <c r="AV300" s="30">
        <f t="shared" si="330"/>
        <v>1.0505293819201751E-9</v>
      </c>
      <c r="AW300" s="28"/>
      <c r="AX300" s="52">
        <f t="shared" si="331"/>
        <v>2.0333798971498753E-5</v>
      </c>
      <c r="AY300" s="52">
        <f t="shared" si="332"/>
        <v>4.3239789359834399E-6</v>
      </c>
      <c r="AZ300" s="19"/>
      <c r="BA300" s="19"/>
      <c r="BB300" s="53">
        <f t="shared" si="333"/>
        <v>7.3845126929186029E-7</v>
      </c>
      <c r="BC300" s="53">
        <f t="shared" si="334"/>
        <v>-3.6922563464593014E-8</v>
      </c>
      <c r="BD300" s="53">
        <f t="shared" si="334"/>
        <v>-4.8380791017148674E-10</v>
      </c>
      <c r="BE300" s="53">
        <f t="shared" si="335"/>
        <v>-3.3279803018650862E-3</v>
      </c>
      <c r="BF300" s="53">
        <f t="shared" si="336"/>
        <v>-3.3272792569671692E-3</v>
      </c>
      <c r="BG300" s="53">
        <f t="shared" si="337"/>
        <v>2.7708925213270821E-6</v>
      </c>
      <c r="BH300" s="53">
        <f t="shared" si="304"/>
        <v>1.726919073664959E-6</v>
      </c>
      <c r="BI300" s="53">
        <f t="shared" si="338"/>
        <v>-3.322781445372177E-3</v>
      </c>
    </row>
    <row r="301" spans="1:61" x14ac:dyDescent="0.2">
      <c r="A301" s="34"/>
      <c r="B301" s="89"/>
      <c r="C301" s="91"/>
      <c r="D301" s="19"/>
      <c r="E301" s="55">
        <f t="shared" si="309"/>
        <v>60</v>
      </c>
      <c r="F301" s="27">
        <f t="shared" si="305"/>
        <v>38158.288329252136</v>
      </c>
      <c r="G301" s="27">
        <f t="shared" si="306"/>
        <v>1907.9144164626068</v>
      </c>
      <c r="H301" s="28">
        <f t="shared" si="307"/>
        <v>25</v>
      </c>
      <c r="I301" s="27">
        <f t="shared" si="280"/>
        <v>1000000</v>
      </c>
      <c r="J301" s="56">
        <f t="shared" si="339"/>
        <v>3.55</v>
      </c>
      <c r="K301" s="52">
        <f t="shared" si="310"/>
        <v>3550</v>
      </c>
      <c r="L301" s="28"/>
      <c r="M301" s="96">
        <f t="shared" si="340"/>
        <v>858.66622592833551</v>
      </c>
      <c r="N301" s="9">
        <v>0</v>
      </c>
      <c r="O301" s="30">
        <f t="shared" si="297"/>
        <v>1.9352316406859469E-11</v>
      </c>
      <c r="P301" s="30">
        <f t="shared" si="311"/>
        <v>1.6617180492049028E-11</v>
      </c>
      <c r="Q301" s="30">
        <f t="shared" si="312"/>
        <v>0</v>
      </c>
      <c r="R301" s="30">
        <f t="shared" si="313"/>
        <v>2.7351359148104411E-12</v>
      </c>
      <c r="S301" s="28"/>
      <c r="T301" s="52">
        <f t="shared" si="314"/>
        <v>7.9654134330633557E-8</v>
      </c>
      <c r="U301" s="52">
        <f t="shared" si="308"/>
        <v>9.7097324975770653E-9</v>
      </c>
      <c r="V301" s="19"/>
      <c r="W301" s="19"/>
      <c r="X301" s="53">
        <f t="shared" si="315"/>
        <v>1.0436810485702962E-7</v>
      </c>
      <c r="Y301" s="53">
        <f t="shared" si="316"/>
        <v>-5.2184052428514813E-9</v>
      </c>
      <c r="Z301" s="53">
        <f t="shared" si="316"/>
        <v>-6.8378397870261031E-11</v>
      </c>
      <c r="AA301" s="53">
        <f t="shared" si="317"/>
        <v>-1.6617180492049028E-5</v>
      </c>
      <c r="AB301" s="53">
        <f t="shared" si="318"/>
        <v>-1.6518099170832719E-5</v>
      </c>
      <c r="AC301" s="53">
        <f t="shared" si="319"/>
        <v>4.36028612920274E-7</v>
      </c>
      <c r="AD301" s="53">
        <f t="shared" si="299"/>
        <v>1.4679103459678975E-8</v>
      </c>
      <c r="AE301" s="53">
        <f t="shared" si="320"/>
        <v>-1.6067391454452766E-5</v>
      </c>
      <c r="AF301" s="19"/>
      <c r="AG301" s="46"/>
      <c r="AH301" s="19"/>
      <c r="AI301" s="55">
        <f t="shared" si="321"/>
        <v>60</v>
      </c>
      <c r="AJ301" s="27">
        <f t="shared" si="322"/>
        <v>38158.288329252136</v>
      </c>
      <c r="AK301" s="27">
        <f t="shared" si="322"/>
        <v>1907.9144164626068</v>
      </c>
      <c r="AL301" s="28">
        <f t="shared" si="323"/>
        <v>25</v>
      </c>
      <c r="AM301" s="27">
        <f t="shared" si="324"/>
        <v>1000000</v>
      </c>
      <c r="AN301" s="56">
        <f t="shared" si="288"/>
        <v>3.55</v>
      </c>
      <c r="AO301" s="52">
        <f t="shared" si="325"/>
        <v>3550</v>
      </c>
      <c r="AP301" s="28"/>
      <c r="AQ301" s="9">
        <f t="shared" si="341"/>
        <v>774.94626890032282</v>
      </c>
      <c r="AR301" s="9">
        <f t="shared" si="326"/>
        <v>0</v>
      </c>
      <c r="AS301" s="30">
        <f t="shared" si="327"/>
        <v>1.0505293819201751E-9</v>
      </c>
      <c r="AT301" s="30">
        <f t="shared" si="328"/>
        <v>8.1410382488920194E-10</v>
      </c>
      <c r="AU301" s="30">
        <f t="shared" si="329"/>
        <v>0</v>
      </c>
      <c r="AV301" s="30">
        <f t="shared" si="330"/>
        <v>2.3642555703097318E-10</v>
      </c>
      <c r="AW301" s="28"/>
      <c r="AX301" s="52">
        <f t="shared" si="331"/>
        <v>4.3239789359834399E-6</v>
      </c>
      <c r="AY301" s="52">
        <f t="shared" si="332"/>
        <v>8.3931072745995478E-7</v>
      </c>
      <c r="AZ301" s="19"/>
      <c r="BA301" s="19"/>
      <c r="BB301" s="53">
        <f t="shared" si="333"/>
        <v>1.0436810485702962E-7</v>
      </c>
      <c r="BC301" s="53">
        <f t="shared" si="334"/>
        <v>-5.2184052428514813E-9</v>
      </c>
      <c r="BD301" s="53">
        <f t="shared" si="334"/>
        <v>-6.8378397870261031E-11</v>
      </c>
      <c r="BE301" s="53">
        <f t="shared" si="335"/>
        <v>-8.1410382488920192E-4</v>
      </c>
      <c r="BF301" s="53">
        <f t="shared" si="336"/>
        <v>-8.1400474356798562E-4</v>
      </c>
      <c r="BG301" s="53">
        <f t="shared" si="337"/>
        <v>4.36028612920274E-7</v>
      </c>
      <c r="BH301" s="53">
        <f t="shared" si="304"/>
        <v>3.6312175989160399E-7</v>
      </c>
      <c r="BI301" s="53">
        <f t="shared" si="338"/>
        <v>-8.1320559319517376E-4</v>
      </c>
    </row>
    <row r="302" spans="1:61" x14ac:dyDescent="0.2">
      <c r="A302" s="34"/>
      <c r="B302" s="89"/>
      <c r="C302" s="91"/>
      <c r="D302" s="19"/>
      <c r="E302" s="55">
        <f t="shared" si="309"/>
        <v>61</v>
      </c>
      <c r="F302" s="27">
        <f t="shared" si="305"/>
        <v>38158.288329252136</v>
      </c>
      <c r="G302" s="27">
        <f t="shared" si="306"/>
        <v>1907.9144164626068</v>
      </c>
      <c r="H302" s="28">
        <f t="shared" si="307"/>
        <v>25</v>
      </c>
      <c r="I302" s="27">
        <f t="shared" si="280"/>
        <v>1000000</v>
      </c>
      <c r="J302" s="56">
        <f t="shared" si="339"/>
        <v>2.944</v>
      </c>
      <c r="K302" s="52">
        <f t="shared" si="310"/>
        <v>2944</v>
      </c>
      <c r="L302" s="28"/>
      <c r="M302" s="96">
        <f t="shared" si="340"/>
        <v>875.91384630607388</v>
      </c>
      <c r="N302" s="9">
        <v>0</v>
      </c>
      <c r="O302" s="30">
        <f t="shared" si="297"/>
        <v>2.7351359148104411E-12</v>
      </c>
      <c r="P302" s="30">
        <f t="shared" si="311"/>
        <v>2.3957434193114955E-12</v>
      </c>
      <c r="Q302" s="30">
        <f t="shared" si="312"/>
        <v>0</v>
      </c>
      <c r="R302" s="30">
        <f t="shared" si="313"/>
        <v>3.3939249549894563E-13</v>
      </c>
      <c r="S302" s="28"/>
      <c r="T302" s="52">
        <f t="shared" si="314"/>
        <v>9.7097324975770653E-9</v>
      </c>
      <c r="U302" s="52">
        <f t="shared" si="308"/>
        <v>9.9917150674889593E-10</v>
      </c>
      <c r="V302" s="19"/>
      <c r="W302" s="19"/>
      <c r="X302" s="53">
        <f t="shared" si="315"/>
        <v>1.2950636700033175E-8</v>
      </c>
      <c r="Y302" s="53">
        <f t="shared" si="316"/>
        <v>-6.4753183500165875E-10</v>
      </c>
      <c r="Z302" s="53">
        <f t="shared" si="316"/>
        <v>-8.4848123874736407E-12</v>
      </c>
      <c r="AA302" s="53">
        <f t="shared" si="317"/>
        <v>-2.3957434193114954E-6</v>
      </c>
      <c r="AB302" s="53">
        <f t="shared" si="318"/>
        <v>-2.3834487992588512E-6</v>
      </c>
      <c r="AC302" s="53">
        <f t="shared" si="319"/>
        <v>6.0648483111149165E-8</v>
      </c>
      <c r="AD302" s="53">
        <f t="shared" si="299"/>
        <v>1.8071688394922944E-9</v>
      </c>
      <c r="AE302" s="53">
        <f t="shared" si="320"/>
        <v>-2.32099314730821E-6</v>
      </c>
      <c r="AF302" s="19"/>
      <c r="AG302" s="46"/>
      <c r="AH302" s="19"/>
      <c r="AI302" s="55">
        <f t="shared" si="321"/>
        <v>61</v>
      </c>
      <c r="AJ302" s="27">
        <f t="shared" si="322"/>
        <v>38158.288329252136</v>
      </c>
      <c r="AK302" s="27">
        <f t="shared" si="322"/>
        <v>1907.9144164626068</v>
      </c>
      <c r="AL302" s="28">
        <f t="shared" si="323"/>
        <v>25</v>
      </c>
      <c r="AM302" s="27">
        <f t="shared" si="324"/>
        <v>1000000</v>
      </c>
      <c r="AN302" s="56">
        <f t="shared" si="288"/>
        <v>2.944</v>
      </c>
      <c r="AO302" s="52">
        <f t="shared" si="325"/>
        <v>2944</v>
      </c>
      <c r="AP302" s="28"/>
      <c r="AQ302" s="9">
        <f t="shared" si="341"/>
        <v>790.51224629123169</v>
      </c>
      <c r="AR302" s="9">
        <f t="shared" si="326"/>
        <v>0</v>
      </c>
      <c r="AS302" s="30">
        <f t="shared" si="327"/>
        <v>2.3642555703097318E-10</v>
      </c>
      <c r="AT302" s="30">
        <f t="shared" si="328"/>
        <v>1.8689729816921031E-10</v>
      </c>
      <c r="AU302" s="30">
        <f t="shared" si="329"/>
        <v>0</v>
      </c>
      <c r="AV302" s="30">
        <f t="shared" si="330"/>
        <v>4.9528258861762861E-11</v>
      </c>
      <c r="AW302" s="28"/>
      <c r="AX302" s="52">
        <f t="shared" si="331"/>
        <v>8.3931072745995478E-7</v>
      </c>
      <c r="AY302" s="52">
        <f t="shared" si="332"/>
        <v>1.4581119408902986E-7</v>
      </c>
      <c r="AZ302" s="19"/>
      <c r="BA302" s="19"/>
      <c r="BB302" s="53">
        <f t="shared" si="333"/>
        <v>1.2950636700033175E-8</v>
      </c>
      <c r="BC302" s="53">
        <f t="shared" si="334"/>
        <v>-6.4753183500165875E-10</v>
      </c>
      <c r="BD302" s="53">
        <f t="shared" si="334"/>
        <v>-8.4848123874736407E-12</v>
      </c>
      <c r="BE302" s="53">
        <f t="shared" si="335"/>
        <v>-1.8689729816921032E-4</v>
      </c>
      <c r="BF302" s="53">
        <f t="shared" si="336"/>
        <v>-1.8688500354915768E-4</v>
      </c>
      <c r="BG302" s="53">
        <f t="shared" si="337"/>
        <v>6.0648483111149165E-8</v>
      </c>
      <c r="BH302" s="53">
        <f t="shared" si="304"/>
        <v>6.9914203049195378E-8</v>
      </c>
      <c r="BI302" s="53">
        <f t="shared" si="338"/>
        <v>-1.8675444086299733E-4</v>
      </c>
    </row>
    <row r="303" spans="1:61" x14ac:dyDescent="0.2">
      <c r="A303" s="34"/>
      <c r="B303" s="89"/>
      <c r="C303" s="91"/>
      <c r="D303" s="19"/>
      <c r="E303" s="55">
        <f t="shared" si="309"/>
        <v>62</v>
      </c>
      <c r="F303" s="27">
        <f t="shared" si="305"/>
        <v>38158.288329252136</v>
      </c>
      <c r="G303" s="27">
        <f t="shared" si="306"/>
        <v>1907.9144164626068</v>
      </c>
      <c r="H303" s="28">
        <f t="shared" si="307"/>
        <v>25</v>
      </c>
      <c r="I303" s="27">
        <f t="shared" si="280"/>
        <v>1000000</v>
      </c>
      <c r="J303" s="56">
        <f t="shared" si="339"/>
        <v>2.294</v>
      </c>
      <c r="K303" s="52">
        <f t="shared" si="310"/>
        <v>2294</v>
      </c>
      <c r="L303" s="28"/>
      <c r="M303" s="96">
        <f t="shared" si="340"/>
        <v>894.53885848838627</v>
      </c>
      <c r="N303" s="9">
        <v>0</v>
      </c>
      <c r="O303" s="30">
        <f t="shared" si="297"/>
        <v>3.3939249549894563E-13</v>
      </c>
      <c r="P303" s="30">
        <f t="shared" si="311"/>
        <v>3.035997755031516E-13</v>
      </c>
      <c r="Q303" s="30">
        <f t="shared" si="312"/>
        <v>0</v>
      </c>
      <c r="R303" s="30">
        <f t="shared" si="313"/>
        <v>3.5792719995794028E-14</v>
      </c>
      <c r="S303" s="28"/>
      <c r="T303" s="52">
        <f t="shared" si="314"/>
        <v>9.9917150674889593E-10</v>
      </c>
      <c r="U303" s="52">
        <f t="shared" si="308"/>
        <v>8.2108499670351505E-11</v>
      </c>
      <c r="V303" s="19"/>
      <c r="W303" s="19"/>
      <c r="X303" s="53">
        <f t="shared" si="315"/>
        <v>1.3657889296876968E-9</v>
      </c>
      <c r="Y303" s="53">
        <f t="shared" si="316"/>
        <v>-6.8289446484384838E-11</v>
      </c>
      <c r="Z303" s="53">
        <f t="shared" si="316"/>
        <v>-8.948179998948507E-13</v>
      </c>
      <c r="AA303" s="53">
        <f t="shared" si="317"/>
        <v>-3.0359977550315162E-7</v>
      </c>
      <c r="AB303" s="53">
        <f t="shared" si="318"/>
        <v>-3.0230317083794821E-7</v>
      </c>
      <c r="AC303" s="53">
        <f t="shared" si="319"/>
        <v>7.2736737485273568E-9</v>
      </c>
      <c r="AD303" s="53">
        <f t="shared" si="299"/>
        <v>1.8854780868265625E-10</v>
      </c>
      <c r="AE303" s="53">
        <f t="shared" si="320"/>
        <v>-2.9484094928073818E-7</v>
      </c>
      <c r="AF303" s="19"/>
      <c r="AG303" s="46"/>
      <c r="AH303" s="19"/>
      <c r="AI303" s="55">
        <f t="shared" si="321"/>
        <v>62</v>
      </c>
      <c r="AJ303" s="27">
        <f t="shared" si="322"/>
        <v>38158.288329252136</v>
      </c>
      <c r="AK303" s="27">
        <f t="shared" si="322"/>
        <v>1907.9144164626068</v>
      </c>
      <c r="AL303" s="28">
        <f t="shared" si="323"/>
        <v>25</v>
      </c>
      <c r="AM303" s="27">
        <f t="shared" si="324"/>
        <v>1000000</v>
      </c>
      <c r="AN303" s="56">
        <f t="shared" si="288"/>
        <v>2.294</v>
      </c>
      <c r="AO303" s="52">
        <f t="shared" si="325"/>
        <v>2294</v>
      </c>
      <c r="AP303" s="28"/>
      <c r="AQ303" s="9">
        <f t="shared" si="341"/>
        <v>807.32131978576854</v>
      </c>
      <c r="AR303" s="9">
        <f t="shared" si="326"/>
        <v>0</v>
      </c>
      <c r="AS303" s="30">
        <f t="shared" si="327"/>
        <v>4.9528258861762861E-11</v>
      </c>
      <c r="AT303" s="30">
        <f t="shared" si="328"/>
        <v>3.9985219310969583E-11</v>
      </c>
      <c r="AU303" s="30">
        <f t="shared" si="329"/>
        <v>0</v>
      </c>
      <c r="AV303" s="30">
        <f t="shared" si="330"/>
        <v>9.5430395507932778E-12</v>
      </c>
      <c r="AW303" s="28"/>
      <c r="AX303" s="52">
        <f t="shared" si="331"/>
        <v>1.4581119408902986E-7</v>
      </c>
      <c r="AY303" s="52">
        <f t="shared" si="332"/>
        <v>2.1891732729519781E-8</v>
      </c>
      <c r="AZ303" s="19"/>
      <c r="BA303" s="19"/>
      <c r="BB303" s="53">
        <f t="shared" si="333"/>
        <v>1.3657889296876968E-9</v>
      </c>
      <c r="BC303" s="53">
        <f t="shared" si="334"/>
        <v>-6.8289446484384838E-11</v>
      </c>
      <c r="BD303" s="53">
        <f t="shared" si="334"/>
        <v>-8.948179998948507E-13</v>
      </c>
      <c r="BE303" s="53">
        <f t="shared" si="335"/>
        <v>-3.9985219310969583E-5</v>
      </c>
      <c r="BF303" s="53">
        <f t="shared" si="336"/>
        <v>-3.9983922706304381E-5</v>
      </c>
      <c r="BG303" s="53">
        <f t="shared" si="337"/>
        <v>7.2736737485273568E-9</v>
      </c>
      <c r="BH303" s="53">
        <f t="shared" si="304"/>
        <v>1.2077054977644017E-8</v>
      </c>
      <c r="BI303" s="53">
        <f t="shared" si="338"/>
        <v>-3.9964571977578208E-5</v>
      </c>
    </row>
    <row r="304" spans="1:61" x14ac:dyDescent="0.2">
      <c r="A304" s="34"/>
      <c r="B304" s="89"/>
      <c r="C304" s="91"/>
      <c r="D304" s="19"/>
      <c r="E304" s="55">
        <f t="shared" si="309"/>
        <v>63</v>
      </c>
      <c r="F304" s="27">
        <f t="shared" si="305"/>
        <v>38158.288329252136</v>
      </c>
      <c r="G304" s="27">
        <f t="shared" si="306"/>
        <v>1907.9144164626068</v>
      </c>
      <c r="H304" s="28">
        <f t="shared" si="307"/>
        <v>25</v>
      </c>
      <c r="I304" s="27">
        <f t="shared" si="280"/>
        <v>1000000</v>
      </c>
      <c r="J304" s="56">
        <f t="shared" si="339"/>
        <v>1.5960000000000001</v>
      </c>
      <c r="K304" s="52">
        <f t="shared" si="310"/>
        <v>1596</v>
      </c>
      <c r="L304" s="28"/>
      <c r="M304" s="96">
        <f t="shared" si="340"/>
        <v>915.9186542798476</v>
      </c>
      <c r="N304" s="9">
        <v>0</v>
      </c>
      <c r="O304" s="30">
        <f t="shared" si="297"/>
        <v>3.5792719995794028E-14</v>
      </c>
      <c r="P304" s="30">
        <f t="shared" si="311"/>
        <v>3.2783219931563055E-14</v>
      </c>
      <c r="Q304" s="30">
        <f t="shared" si="312"/>
        <v>0</v>
      </c>
      <c r="R304" s="30">
        <f t="shared" si="313"/>
        <v>3.0095000642309731E-15</v>
      </c>
      <c r="S304" s="28"/>
      <c r="T304" s="52">
        <f t="shared" si="314"/>
        <v>8.2108499670351505E-11</v>
      </c>
      <c r="U304" s="52">
        <f t="shared" si="308"/>
        <v>4.8031621025126333E-12</v>
      </c>
      <c r="V304" s="19"/>
      <c r="W304" s="19"/>
      <c r="X304" s="53">
        <f t="shared" si="315"/>
        <v>1.148373711778283E-10</v>
      </c>
      <c r="Y304" s="53">
        <f t="shared" si="316"/>
        <v>-5.7418685588914149E-12</v>
      </c>
      <c r="Z304" s="53">
        <f t="shared" si="316"/>
        <v>-7.5237501605774321E-14</v>
      </c>
      <c r="AA304" s="53">
        <f t="shared" si="317"/>
        <v>-3.2783219931563054E-8</v>
      </c>
      <c r="AB304" s="53">
        <f t="shared" si="318"/>
        <v>-3.2674199666445721E-8</v>
      </c>
      <c r="AC304" s="53">
        <f t="shared" si="319"/>
        <v>7.21441203561294E-10</v>
      </c>
      <c r="AD304" s="53">
        <f t="shared" si="299"/>
        <v>1.5697109338133417E-11</v>
      </c>
      <c r="AE304" s="53">
        <f t="shared" si="320"/>
        <v>-3.1937061353546291E-8</v>
      </c>
      <c r="AF304" s="19"/>
      <c r="AG304" s="46"/>
      <c r="AH304" s="19"/>
      <c r="AI304" s="55">
        <f t="shared" si="321"/>
        <v>63</v>
      </c>
      <c r="AJ304" s="27">
        <f t="shared" si="322"/>
        <v>38158.288329252136</v>
      </c>
      <c r="AK304" s="27">
        <f t="shared" si="322"/>
        <v>1907.9144164626068</v>
      </c>
      <c r="AL304" s="28">
        <f t="shared" si="323"/>
        <v>25</v>
      </c>
      <c r="AM304" s="27">
        <f t="shared" si="324"/>
        <v>1000000</v>
      </c>
      <c r="AN304" s="56">
        <f t="shared" si="288"/>
        <v>1.5960000000000001</v>
      </c>
      <c r="AO304" s="52">
        <f t="shared" si="325"/>
        <v>1596</v>
      </c>
      <c r="AP304" s="28"/>
      <c r="AQ304" s="9">
        <f t="shared" si="341"/>
        <v>826.61658548756247</v>
      </c>
      <c r="AR304" s="9">
        <f t="shared" si="326"/>
        <v>0</v>
      </c>
      <c r="AS304" s="30">
        <f t="shared" si="327"/>
        <v>9.5430395507932778E-12</v>
      </c>
      <c r="AT304" s="30">
        <f t="shared" si="328"/>
        <v>7.8884347686495019E-12</v>
      </c>
      <c r="AU304" s="30">
        <f t="shared" si="329"/>
        <v>0</v>
      </c>
      <c r="AV304" s="30">
        <f t="shared" si="330"/>
        <v>1.6546047821437759E-12</v>
      </c>
      <c r="AW304" s="28"/>
      <c r="AX304" s="52">
        <f t="shared" si="331"/>
        <v>2.1891732729519781E-8</v>
      </c>
      <c r="AY304" s="52">
        <f t="shared" si="332"/>
        <v>2.6407492323014664E-9</v>
      </c>
      <c r="AZ304" s="19"/>
      <c r="BA304" s="19"/>
      <c r="BB304" s="53">
        <f t="shared" si="333"/>
        <v>1.148373711778283E-10</v>
      </c>
      <c r="BC304" s="53">
        <f t="shared" si="334"/>
        <v>-5.7418685588914149E-12</v>
      </c>
      <c r="BD304" s="53">
        <f t="shared" si="334"/>
        <v>-7.5237501605774321E-14</v>
      </c>
      <c r="BE304" s="53">
        <f t="shared" si="335"/>
        <v>-7.8884347686495011E-6</v>
      </c>
      <c r="BF304" s="53">
        <f t="shared" si="336"/>
        <v>-7.8883257483843837E-6</v>
      </c>
      <c r="BG304" s="53">
        <f t="shared" si="337"/>
        <v>7.21441203561294E-10</v>
      </c>
      <c r="BH304" s="53">
        <f t="shared" si="304"/>
        <v>1.8061829363114804E-9</v>
      </c>
      <c r="BI304" s="53">
        <f t="shared" si="338"/>
        <v>-7.8857981242445117E-6</v>
      </c>
    </row>
    <row r="305" spans="1:61" x14ac:dyDescent="0.2">
      <c r="A305" s="34"/>
      <c r="B305" s="89"/>
      <c r="C305" s="91"/>
      <c r="D305" s="19"/>
      <c r="E305" s="55">
        <f t="shared" si="309"/>
        <v>64</v>
      </c>
      <c r="F305" s="27">
        <f t="shared" si="305"/>
        <v>38158.288329252136</v>
      </c>
      <c r="G305" s="27">
        <f t="shared" si="306"/>
        <v>1907.9144164626068</v>
      </c>
      <c r="H305" s="28">
        <f t="shared" si="307"/>
        <v>25</v>
      </c>
      <c r="I305" s="27">
        <f t="shared" si="280"/>
        <v>1000000</v>
      </c>
      <c r="J305" s="56">
        <f t="shared" ref="J305:J306" si="342">J230</f>
        <v>0.84099999999999997</v>
      </c>
      <c r="K305" s="52">
        <f t="shared" si="310"/>
        <v>841</v>
      </c>
      <c r="L305" s="28"/>
      <c r="M305" s="96">
        <f t="shared" si="340"/>
        <v>944.1854090941805</v>
      </c>
      <c r="N305" s="9">
        <v>0</v>
      </c>
      <c r="O305" s="30">
        <f t="shared" si="297"/>
        <v>3.0095000642309731E-15</v>
      </c>
      <c r="P305" s="30">
        <f t="shared" si="311"/>
        <v>2.8415260493148835E-15</v>
      </c>
      <c r="Q305" s="30">
        <f t="shared" si="312"/>
        <v>0</v>
      </c>
      <c r="R305" s="30">
        <f t="shared" si="313"/>
        <v>1.6797401491608957E-16</v>
      </c>
      <c r="S305" s="28"/>
      <c r="T305" s="52">
        <f t="shared" si="314"/>
        <v>4.8031621025126333E-12</v>
      </c>
      <c r="U305" s="52">
        <f t="shared" si="308"/>
        <v>1.4126614654443132E-13</v>
      </c>
      <c r="V305" s="19"/>
      <c r="W305" s="19"/>
      <c r="X305" s="53">
        <f t="shared" si="315"/>
        <v>6.4096008929902447E-12</v>
      </c>
      <c r="Y305" s="53">
        <f t="shared" si="316"/>
        <v>-3.2048004464951225E-13</v>
      </c>
      <c r="Z305" s="53">
        <f t="shared" si="316"/>
        <v>-4.1993503729022388E-15</v>
      </c>
      <c r="AA305" s="53">
        <f t="shared" si="317"/>
        <v>-2.8415260493148837E-9</v>
      </c>
      <c r="AB305" s="53">
        <f t="shared" si="318"/>
        <v>-2.8354411278169158E-9</v>
      </c>
      <c r="AC305" s="53">
        <f t="shared" si="319"/>
        <v>5.4594191559269031E-11</v>
      </c>
      <c r="AD305" s="53">
        <f t="shared" si="299"/>
        <v>8.9421431755777763E-13</v>
      </c>
      <c r="AE305" s="53">
        <f t="shared" si="320"/>
        <v>-2.7799527219400891E-9</v>
      </c>
      <c r="AF305" s="19"/>
      <c r="AG305" s="46"/>
      <c r="AH305" s="19"/>
      <c r="AI305" s="55">
        <f t="shared" si="321"/>
        <v>64</v>
      </c>
      <c r="AJ305" s="27">
        <f t="shared" si="322"/>
        <v>38158.288329252136</v>
      </c>
      <c r="AK305" s="27">
        <f t="shared" si="322"/>
        <v>1907.9144164626068</v>
      </c>
      <c r="AL305" s="28">
        <f t="shared" si="323"/>
        <v>25</v>
      </c>
      <c r="AM305" s="27">
        <f t="shared" si="324"/>
        <v>1000000</v>
      </c>
      <c r="AN305" s="56">
        <f t="shared" si="288"/>
        <v>0.84099999999999997</v>
      </c>
      <c r="AO305" s="52">
        <f t="shared" si="325"/>
        <v>841</v>
      </c>
      <c r="AP305" s="28"/>
      <c r="AQ305" s="9">
        <f t="shared" si="341"/>
        <v>852.12733170749789</v>
      </c>
      <c r="AR305" s="9">
        <f t="shared" si="326"/>
        <v>0</v>
      </c>
      <c r="AS305" s="30">
        <f t="shared" si="327"/>
        <v>1.6546047821437759E-12</v>
      </c>
      <c r="AT305" s="30">
        <f t="shared" si="328"/>
        <v>1.4099339580386417E-12</v>
      </c>
      <c r="AU305" s="30">
        <f t="shared" si="329"/>
        <v>0</v>
      </c>
      <c r="AV305" s="30">
        <f t="shared" si="330"/>
        <v>2.4467082410513424E-13</v>
      </c>
      <c r="AW305" s="28"/>
      <c r="AX305" s="52">
        <f t="shared" si="331"/>
        <v>2.6407492323014664E-9</v>
      </c>
      <c r="AY305" s="52">
        <f t="shared" si="332"/>
        <v>2.0576816307241789E-10</v>
      </c>
      <c r="AZ305" s="19"/>
      <c r="BA305" s="19"/>
      <c r="BB305" s="53">
        <f t="shared" si="333"/>
        <v>6.4096008929902447E-12</v>
      </c>
      <c r="BC305" s="53">
        <f t="shared" si="334"/>
        <v>-3.2048004464951225E-13</v>
      </c>
      <c r="BD305" s="53">
        <f t="shared" si="334"/>
        <v>-4.1993503729022388E-15</v>
      </c>
      <c r="BE305" s="53">
        <f t="shared" si="335"/>
        <v>-1.4099339580386416E-6</v>
      </c>
      <c r="BF305" s="53">
        <f t="shared" si="336"/>
        <v>-1.4099278731171436E-6</v>
      </c>
      <c r="BG305" s="53">
        <f t="shared" si="337"/>
        <v>5.4594191559269031E-11</v>
      </c>
      <c r="BH305" s="53">
        <f t="shared" si="304"/>
        <v>2.1729519535316281E-10</v>
      </c>
      <c r="BI305" s="53">
        <f t="shared" si="338"/>
        <v>-1.4096559837302313E-6</v>
      </c>
    </row>
    <row r="306" spans="1:61" x14ac:dyDescent="0.2">
      <c r="A306" s="34"/>
      <c r="B306" s="89"/>
      <c r="C306" s="91"/>
      <c r="D306" s="19"/>
      <c r="E306" s="55">
        <f t="shared" si="309"/>
        <v>65</v>
      </c>
      <c r="F306" s="27">
        <f t="shared" si="305"/>
        <v>38158.288329252136</v>
      </c>
      <c r="G306" s="27">
        <f t="shared" si="306"/>
        <v>1907.9144164626068</v>
      </c>
      <c r="H306" s="28">
        <f t="shared" si="307"/>
        <v>25</v>
      </c>
      <c r="I306" s="27">
        <f t="shared" ref="I306" si="343">$B$242</f>
        <v>1000000</v>
      </c>
      <c r="J306" s="56">
        <f t="shared" si="342"/>
        <v>0</v>
      </c>
      <c r="K306" s="52">
        <f t="shared" si="310"/>
        <v>0</v>
      </c>
      <c r="L306" s="28"/>
      <c r="M306" s="96">
        <f t="shared" ref="M306" si="344">M231</f>
        <v>1000</v>
      </c>
      <c r="N306" s="9">
        <v>0</v>
      </c>
      <c r="O306" s="30">
        <f t="shared" si="297"/>
        <v>1.6797401491608957E-16</v>
      </c>
      <c r="P306" s="30">
        <f t="shared" si="311"/>
        <v>1.6797401491608957E-16</v>
      </c>
      <c r="Q306" s="30">
        <f t="shared" si="312"/>
        <v>0</v>
      </c>
      <c r="R306" s="30">
        <f t="shared" si="313"/>
        <v>0</v>
      </c>
      <c r="S306" s="28"/>
      <c r="T306" s="52">
        <f t="shared" si="314"/>
        <v>1.4126614654443132E-13</v>
      </c>
      <c r="U306" s="52">
        <f t="shared" si="308"/>
        <v>0</v>
      </c>
      <c r="V306" s="19"/>
      <c r="W306" s="19"/>
      <c r="X306" s="53">
        <f t="shared" si="315"/>
        <v>0</v>
      </c>
      <c r="Y306" s="53">
        <f t="shared" si="316"/>
        <v>0</v>
      </c>
      <c r="Z306" s="53">
        <f t="shared" si="316"/>
        <v>0</v>
      </c>
      <c r="AA306" s="53">
        <f t="shared" si="317"/>
        <v>-1.6797401491608957E-10</v>
      </c>
      <c r="AB306" s="53">
        <f t="shared" si="318"/>
        <v>-1.6797401491608957E-10</v>
      </c>
      <c r="AC306" s="53">
        <f t="shared" si="319"/>
        <v>2.5309895540182484E-12</v>
      </c>
      <c r="AD306" s="53">
        <f t="shared" si="299"/>
        <v>1.1597404455633318E-14</v>
      </c>
      <c r="AE306" s="53">
        <f t="shared" si="320"/>
        <v>-1.6543142795761569E-10</v>
      </c>
      <c r="AF306" s="19"/>
      <c r="AG306" s="46"/>
      <c r="AH306" s="19"/>
      <c r="AI306" s="55">
        <f t="shared" si="321"/>
        <v>65</v>
      </c>
      <c r="AJ306" s="27">
        <f t="shared" si="322"/>
        <v>38158.288329252136</v>
      </c>
      <c r="AK306" s="27">
        <f t="shared" si="322"/>
        <v>1907.9144164626068</v>
      </c>
      <c r="AL306" s="28">
        <f t="shared" si="323"/>
        <v>25</v>
      </c>
      <c r="AM306" s="27">
        <f t="shared" si="324"/>
        <v>1000000</v>
      </c>
      <c r="AN306" s="56">
        <f t="shared" si="324"/>
        <v>0</v>
      </c>
      <c r="AO306" s="52">
        <f t="shared" si="325"/>
        <v>0</v>
      </c>
      <c r="AP306" s="28"/>
      <c r="AQ306" s="9">
        <f t="shared" ref="AQ306" si="345">AQ81</f>
        <v>902.5</v>
      </c>
      <c r="AR306" s="9">
        <f t="shared" si="326"/>
        <v>0</v>
      </c>
      <c r="AS306" s="30">
        <f t="shared" si="327"/>
        <v>2.4467082410513424E-13</v>
      </c>
      <c r="AT306" s="30">
        <f t="shared" si="328"/>
        <v>2.2081541875488366E-13</v>
      </c>
      <c r="AU306" s="30">
        <f t="shared" si="329"/>
        <v>0</v>
      </c>
      <c r="AV306" s="30">
        <f t="shared" si="330"/>
        <v>2.3855405350250581E-14</v>
      </c>
      <c r="AW306" s="28"/>
      <c r="AX306" s="52">
        <f t="shared" si="331"/>
        <v>2.0576816307241789E-10</v>
      </c>
      <c r="AY306" s="52">
        <f t="shared" si="332"/>
        <v>0</v>
      </c>
      <c r="AZ306" s="19"/>
      <c r="BA306" s="19"/>
      <c r="BB306" s="53">
        <f t="shared" si="333"/>
        <v>0</v>
      </c>
      <c r="BC306" s="53">
        <f t="shared" si="334"/>
        <v>0</v>
      </c>
      <c r="BD306" s="53">
        <f t="shared" si="334"/>
        <v>0</v>
      </c>
      <c r="BE306" s="53">
        <f t="shared" si="335"/>
        <v>-2.2081541875488367E-7</v>
      </c>
      <c r="BF306" s="53">
        <f t="shared" si="336"/>
        <v>-2.2081541875488367E-7</v>
      </c>
      <c r="BG306" s="53">
        <f t="shared" si="337"/>
        <v>2.5309895540182484E-12</v>
      </c>
      <c r="BH306" s="53">
        <f t="shared" si="304"/>
        <v>1.6892770629182372E-11</v>
      </c>
      <c r="BI306" s="53">
        <f t="shared" si="338"/>
        <v>-2.2079599499470048E-7</v>
      </c>
    </row>
    <row r="307" spans="1:61" x14ac:dyDescent="0.2">
      <c r="A307" s="34"/>
      <c r="B307" s="89"/>
      <c r="C307" s="91"/>
      <c r="D307" s="19"/>
      <c r="E307" s="55"/>
      <c r="F307" s="27"/>
      <c r="G307" s="27"/>
      <c r="H307" s="28"/>
      <c r="I307" s="27"/>
      <c r="J307" s="51"/>
      <c r="K307" s="52"/>
      <c r="L307" s="28"/>
      <c r="M307" s="9"/>
      <c r="N307" s="9"/>
      <c r="O307" s="30"/>
      <c r="P307" s="30"/>
      <c r="Q307" s="30"/>
      <c r="R307" s="30"/>
      <c r="S307" s="28"/>
      <c r="T307" s="52"/>
      <c r="U307" s="52"/>
      <c r="V307" s="19"/>
      <c r="W307" s="19"/>
      <c r="X307" s="53"/>
      <c r="Y307" s="53"/>
      <c r="Z307" s="53"/>
      <c r="AA307" s="53"/>
      <c r="AB307" s="53"/>
      <c r="AC307" s="53"/>
      <c r="AD307" s="53"/>
      <c r="AE307" s="53"/>
      <c r="AF307" s="19"/>
      <c r="AG307" s="46"/>
      <c r="AH307" s="19"/>
      <c r="AI307" s="55"/>
      <c r="AJ307" s="27"/>
      <c r="AK307" s="27"/>
      <c r="AL307" s="28"/>
      <c r="AM307" s="27"/>
      <c r="AN307" s="51"/>
      <c r="AO307" s="52"/>
      <c r="AP307" s="28"/>
      <c r="AQ307" s="9"/>
      <c r="AR307" s="9"/>
      <c r="AS307" s="30"/>
      <c r="AT307" s="30"/>
      <c r="AU307" s="30"/>
      <c r="AV307" s="30"/>
      <c r="AW307" s="28"/>
      <c r="AX307" s="52"/>
      <c r="AY307" s="52"/>
      <c r="AZ307" s="19"/>
      <c r="BA307" s="19"/>
      <c r="BB307" s="53"/>
      <c r="BC307" s="53"/>
      <c r="BD307" s="53"/>
      <c r="BE307" s="53"/>
      <c r="BF307" s="53"/>
      <c r="BG307" s="53"/>
      <c r="BH307" s="53"/>
      <c r="BI307" s="53"/>
    </row>
    <row r="308" spans="1:61" x14ac:dyDescent="0.2">
      <c r="A308" s="19"/>
      <c r="B308" s="55"/>
      <c r="C308" s="14"/>
      <c r="D308" s="19"/>
      <c r="E308" s="55"/>
      <c r="F308" s="28"/>
      <c r="G308" s="28"/>
      <c r="H308" s="28"/>
      <c r="I308" s="28"/>
      <c r="J308" s="28"/>
      <c r="K308" s="28"/>
      <c r="L308" s="28"/>
      <c r="M308" s="15"/>
      <c r="N308" s="28"/>
      <c r="O308" s="30"/>
      <c r="P308" s="28"/>
      <c r="Q308" s="28"/>
      <c r="R308" s="28"/>
      <c r="S308" s="28"/>
      <c r="T308" s="53"/>
      <c r="U308" s="53"/>
      <c r="V308" s="53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46"/>
      <c r="AH308" s="19"/>
      <c r="AI308" s="55"/>
      <c r="AJ308" s="28"/>
      <c r="AK308" s="28"/>
      <c r="AL308" s="28"/>
      <c r="AM308" s="28"/>
      <c r="AN308" s="28"/>
      <c r="AO308" s="28"/>
      <c r="AP308" s="28"/>
      <c r="AQ308" s="15"/>
      <c r="AR308" s="28"/>
      <c r="AS308" s="30"/>
      <c r="AT308" s="28"/>
      <c r="AU308" s="28"/>
      <c r="AV308" s="28"/>
      <c r="AW308" s="28"/>
      <c r="AX308" s="53"/>
      <c r="AY308" s="53"/>
      <c r="AZ308" s="53"/>
      <c r="BA308" s="19"/>
      <c r="BB308" s="19"/>
      <c r="BC308" s="19"/>
      <c r="BD308" s="19"/>
      <c r="BE308" s="19"/>
      <c r="BF308" s="19"/>
      <c r="BG308" s="19"/>
      <c r="BH308" s="19"/>
      <c r="BI308" s="19"/>
    </row>
    <row r="309" spans="1:61" x14ac:dyDescent="0.2">
      <c r="A309" s="19"/>
      <c r="B309" s="41"/>
      <c r="C309" s="14"/>
      <c r="D309" s="19"/>
      <c r="E309" s="55"/>
      <c r="F309" s="28"/>
      <c r="G309" s="28"/>
      <c r="H309" s="28"/>
      <c r="I309" s="28"/>
      <c r="J309" s="28"/>
      <c r="K309" s="28"/>
      <c r="L309" s="28"/>
      <c r="M309" s="15"/>
      <c r="N309" s="28"/>
      <c r="O309" s="28"/>
      <c r="P309" s="28"/>
      <c r="Q309" s="28"/>
      <c r="R309" s="28"/>
      <c r="S309" s="28"/>
      <c r="T309" s="53"/>
      <c r="U309" s="53"/>
      <c r="V309" s="53"/>
      <c r="W309" s="22" t="s">
        <v>83</v>
      </c>
      <c r="X309" s="42">
        <f>SUM(X241:X306)</f>
        <v>814198.71128187235</v>
      </c>
      <c r="Y309" s="42">
        <f>SUM(Y241:Y261)</f>
        <v>-60887.609812869341</v>
      </c>
      <c r="Z309" s="42">
        <f>SUM(Z241:Z261)</f>
        <v>-597.82941634455995</v>
      </c>
      <c r="AA309" s="42">
        <f>SUM(AA241:AA261)</f>
        <v>-390505.77121893503</v>
      </c>
      <c r="AB309" s="42">
        <f>SUM(AB241:AB261)</f>
        <v>193386.66087045567</v>
      </c>
      <c r="AC309" s="42">
        <f>SUM(AC241:AC306)</f>
        <v>6.2891691151587756E-13</v>
      </c>
      <c r="AD309" s="42">
        <f>SUM(AD241:AD261)</f>
        <v>50152.481022389948</v>
      </c>
      <c r="AE309" s="42">
        <f>SUM(AE241:AE261)</f>
        <v>240825.25571212283</v>
      </c>
      <c r="AF309" s="19"/>
      <c r="AG309" s="46"/>
      <c r="AH309" s="19"/>
      <c r="AI309" s="55"/>
      <c r="AJ309" s="28"/>
      <c r="AK309" s="28"/>
      <c r="AL309" s="28"/>
      <c r="AM309" s="28"/>
      <c r="AN309" s="28"/>
      <c r="AO309" s="28"/>
      <c r="AP309" s="28"/>
      <c r="AQ309" s="15"/>
      <c r="AR309" s="28"/>
      <c r="AS309" s="28"/>
      <c r="AT309" s="28"/>
      <c r="AU309" s="28"/>
      <c r="AV309" s="28"/>
      <c r="AW309" s="28"/>
      <c r="AX309" s="53"/>
      <c r="AY309" s="53"/>
      <c r="AZ309" s="53"/>
      <c r="BA309" s="22" t="s">
        <v>83</v>
      </c>
      <c r="BB309" s="42">
        <f t="shared" ref="BB309:BI309" si="346">SUM(BB241:BB306)</f>
        <v>814198.71128187235</v>
      </c>
      <c r="BC309" s="42">
        <f t="shared" si="346"/>
        <v>-69328.651811032716</v>
      </c>
      <c r="BD309" s="42">
        <f t="shared" si="346"/>
        <v>-776.43503268312736</v>
      </c>
      <c r="BE309" s="42">
        <f t="shared" si="346"/>
        <v>-999999.99999997602</v>
      </c>
      <c r="BF309" s="42">
        <f t="shared" si="346"/>
        <v>-255906.37556181985</v>
      </c>
      <c r="BG309" s="42">
        <f t="shared" si="346"/>
        <v>6.2891691151587756E-13</v>
      </c>
      <c r="BH309" s="42">
        <f t="shared" si="346"/>
        <v>65881.383155405085</v>
      </c>
      <c r="BI309" s="42">
        <f t="shared" si="346"/>
        <v>-190024.99240641476</v>
      </c>
    </row>
    <row r="310" spans="1:61" x14ac:dyDescent="0.2">
      <c r="A310" s="19"/>
      <c r="B310" s="55"/>
      <c r="C310" s="14"/>
      <c r="D310" s="19"/>
      <c r="E310" s="55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53"/>
      <c r="W310" s="34"/>
      <c r="X310" s="19"/>
      <c r="Y310" s="19"/>
      <c r="Z310" s="19"/>
      <c r="AA310" s="19"/>
      <c r="AB310" s="19"/>
      <c r="AC310" s="19"/>
      <c r="AD310" s="19"/>
      <c r="AE310" s="19"/>
      <c r="AF310" s="19"/>
      <c r="AG310" s="46"/>
      <c r="AH310" s="19"/>
      <c r="AI310" s="55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53"/>
      <c r="BA310" s="34"/>
      <c r="BB310" s="19"/>
      <c r="BC310" s="19"/>
      <c r="BD310" s="19"/>
      <c r="BE310" s="19"/>
      <c r="BF310" s="19"/>
      <c r="BG310" s="19"/>
      <c r="BH310" s="19"/>
      <c r="BI310" s="19"/>
    </row>
    <row r="311" spans="1:61" x14ac:dyDescent="0.2">
      <c r="A311" s="19"/>
      <c r="B311" s="19"/>
      <c r="C311" s="14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53"/>
      <c r="W311" s="22" t="str">
        <f>"Present Value at "&amp;TEXT(B243,"0.00%")&amp;" :"</f>
        <v>Present Value at 8.21% :</v>
      </c>
      <c r="X311" s="42">
        <f t="shared" ref="X311:AE311" si="347">X241+NPV($B$18,X242:X306)</f>
        <v>355414.36477320408</v>
      </c>
      <c r="Y311" s="42">
        <f t="shared" si="347"/>
        <v>-46389.434485599304</v>
      </c>
      <c r="Z311" s="42">
        <f t="shared" si="347"/>
        <v>-407.85528540122129</v>
      </c>
      <c r="AA311" s="42">
        <f t="shared" si="347"/>
        <v>-223808.19323918424</v>
      </c>
      <c r="AB311" s="42">
        <f t="shared" si="347"/>
        <v>84808.881763019366</v>
      </c>
      <c r="AC311" s="42">
        <f t="shared" si="347"/>
        <v>-1452.4786576116394</v>
      </c>
      <c r="AD311" s="42">
        <f t="shared" si="347"/>
        <v>26138.815064965827</v>
      </c>
      <c r="AE311" s="42">
        <f t="shared" si="347"/>
        <v>109495.21817037338</v>
      </c>
      <c r="AF311" s="19"/>
      <c r="AG311" s="46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53"/>
      <c r="BA311" s="22" t="str">
        <f>"Present Value at "&amp;TEXT(B243,"0.00%")&amp;" :"</f>
        <v>Present Value at 8.21% :</v>
      </c>
      <c r="BB311" s="42">
        <f t="shared" ref="BB311:BI311" si="348">BB241+NPV($B$18,BB242:BB306)</f>
        <v>355414.36477320408</v>
      </c>
      <c r="BC311" s="42">
        <f t="shared" si="348"/>
        <v>-46389.434485599304</v>
      </c>
      <c r="BD311" s="42">
        <f t="shared" si="348"/>
        <v>-475.85528540122129</v>
      </c>
      <c r="BE311" s="42">
        <f t="shared" si="348"/>
        <v>-212023.84457158987</v>
      </c>
      <c r="BF311" s="42">
        <f t="shared" si="348"/>
        <v>96525.230430613708</v>
      </c>
      <c r="BG311" s="42">
        <f t="shared" si="348"/>
        <v>-1452.4786576116394</v>
      </c>
      <c r="BH311" s="42">
        <f t="shared" si="348"/>
        <v>26184.889266389782</v>
      </c>
      <c r="BI311" s="42">
        <f t="shared" si="348"/>
        <v>121257.6410393918</v>
      </c>
    </row>
    <row r="312" spans="1:61" x14ac:dyDescent="0.2">
      <c r="A312" s="19"/>
      <c r="B312" s="55"/>
      <c r="C312" s="14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53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46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53"/>
      <c r="BA312" s="19"/>
      <c r="BB312" s="19"/>
      <c r="BC312" s="19"/>
      <c r="BD312" s="19"/>
      <c r="BE312" s="19"/>
      <c r="BF312" s="19"/>
      <c r="BG312" s="19"/>
      <c r="BH312" s="19"/>
      <c r="BI312" s="19"/>
    </row>
    <row r="313" spans="1:61" x14ac:dyDescent="0.2">
      <c r="A313" s="19"/>
      <c r="B313" s="55"/>
      <c r="C313" s="14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53"/>
      <c r="W313" s="22" t="str">
        <f>"Present Value at "&amp;TEXT(B244,"0.00%")&amp;" :"</f>
        <v>Present Value at 3.21% :</v>
      </c>
      <c r="X313" s="42">
        <f t="shared" ref="X313:AE313" si="349">X241+NPV($B$19,X242:X306)</f>
        <v>558511.49128000403</v>
      </c>
      <c r="Y313" s="42">
        <f t="shared" si="349"/>
        <v>-56544.29081093931</v>
      </c>
      <c r="Z313" s="42">
        <f t="shared" si="349"/>
        <v>-540.91754749377026</v>
      </c>
      <c r="AA313" s="42">
        <f t="shared" si="349"/>
        <v>-514940.76983320172</v>
      </c>
      <c r="AB313" s="42">
        <f t="shared" si="349"/>
        <v>-13514.48691163092</v>
      </c>
      <c r="AC313" s="42">
        <f t="shared" si="349"/>
        <v>-1180.7896748348626</v>
      </c>
      <c r="AD313" s="42">
        <f t="shared" si="349"/>
        <v>43431.714191690538</v>
      </c>
      <c r="AE313" s="42">
        <f t="shared" si="349"/>
        <v>28736.437605224779</v>
      </c>
      <c r="AF313" s="19"/>
      <c r="AG313" s="46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53"/>
      <c r="BA313" s="22" t="str">
        <f>"Present Value at "&amp;TEXT(B244,"0.00%")&amp;" :"</f>
        <v>Present Value at 3.21% :</v>
      </c>
      <c r="BB313" s="42">
        <f t="shared" ref="BB313:BI313" si="350">BB241+NPV($B$19,BB242:BB306)</f>
        <v>558511.49128000403</v>
      </c>
      <c r="BC313" s="42">
        <f t="shared" si="350"/>
        <v>-56544.29081093931</v>
      </c>
      <c r="BD313" s="42">
        <f t="shared" si="350"/>
        <v>-608.91754749377026</v>
      </c>
      <c r="BE313" s="42">
        <f t="shared" si="350"/>
        <v>-502413.9571851549</v>
      </c>
      <c r="BF313" s="42">
        <f t="shared" si="350"/>
        <v>-1055.6742635842456</v>
      </c>
      <c r="BG313" s="42">
        <f t="shared" si="350"/>
        <v>-1180.7896748348626</v>
      </c>
      <c r="BH313" s="42">
        <f t="shared" si="350"/>
        <v>43580.327645714628</v>
      </c>
      <c r="BI313" s="42">
        <f t="shared" si="350"/>
        <v>41343.863707295473</v>
      </c>
    </row>
    <row r="314" spans="1:61" x14ac:dyDescent="0.2">
      <c r="A314" s="19"/>
      <c r="B314" s="55"/>
      <c r="C314" s="14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46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</row>
    <row r="315" spans="1:61" ht="17" thickBot="1" x14ac:dyDescent="0.25">
      <c r="A315" s="20"/>
      <c r="B315" s="62"/>
      <c r="C315" s="44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47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</row>
    <row r="316" spans="1:61" ht="17" thickBot="1" x14ac:dyDescent="0.25">
      <c r="A316" s="221" t="s">
        <v>67</v>
      </c>
      <c r="B316" s="221"/>
      <c r="C316" s="19"/>
      <c r="D316" s="19"/>
      <c r="E316" s="21">
        <v>0</v>
      </c>
      <c r="F316" s="27">
        <f>B320</f>
        <v>76276.397465003538</v>
      </c>
      <c r="G316" s="27">
        <f>F316*B325</f>
        <v>61021.11797200283</v>
      </c>
      <c r="H316" s="28">
        <f>B330</f>
        <v>200</v>
      </c>
      <c r="I316" s="27">
        <f>$B$317</f>
        <v>2000000</v>
      </c>
      <c r="J316" s="56">
        <f t="shared" ref="J316:J347" si="351">J241</f>
        <v>0.50700000000000001</v>
      </c>
      <c r="K316" s="52">
        <f t="shared" ref="K316:K336" si="352">I316*J316/1000</f>
        <v>1014</v>
      </c>
      <c r="L316" s="19"/>
      <c r="M316" s="9"/>
      <c r="N316" s="9"/>
      <c r="O316" s="30">
        <v>1</v>
      </c>
      <c r="P316" s="30"/>
      <c r="Q316" s="30"/>
      <c r="R316" s="30">
        <f t="shared" ref="R316:R336" si="353">O316-SUM(P316:Q316)</f>
        <v>1</v>
      </c>
      <c r="S316" s="30"/>
      <c r="T316" s="52"/>
      <c r="U316" s="52">
        <f t="shared" ref="U316:U335" si="354">K316*R316</f>
        <v>1014</v>
      </c>
      <c r="V316" s="19"/>
      <c r="W316" s="30"/>
      <c r="X316" s="53">
        <f t="shared" ref="X316:X336" si="355">$R316*F316</f>
        <v>76276.397465003538</v>
      </c>
      <c r="Y316" s="53">
        <f t="shared" ref="Y316:Y336" si="356">-$R316*G316</f>
        <v>-61021.11797200283</v>
      </c>
      <c r="Z316" s="53">
        <f t="shared" ref="Z316:Z336" si="357">-$R316*H316</f>
        <v>-200</v>
      </c>
      <c r="AA316" s="53"/>
      <c r="AB316" s="53">
        <f t="shared" ref="AB316:AB336" si="358">SUM(X316:AA316)</f>
        <v>15055.279493000708</v>
      </c>
      <c r="AC316" s="53">
        <f>T316-U316</f>
        <v>-1014</v>
      </c>
      <c r="AD316" s="53"/>
      <c r="AE316" s="53">
        <f t="shared" ref="AE316:AE336" si="359">SUM(AB316:AD316)</f>
        <v>14041.279493000708</v>
      </c>
      <c r="AF316" s="19"/>
      <c r="AG316" s="46"/>
      <c r="AH316" s="19"/>
      <c r="AI316" s="21">
        <v>0</v>
      </c>
      <c r="AJ316" s="27">
        <f>F316</f>
        <v>76276.397465003538</v>
      </c>
      <c r="AK316" s="27">
        <f>G316</f>
        <v>61021.11797200283</v>
      </c>
      <c r="AL316" s="28">
        <f>C330</f>
        <v>268</v>
      </c>
      <c r="AM316" s="27">
        <f>I316</f>
        <v>2000000</v>
      </c>
      <c r="AN316" s="56">
        <f>J316</f>
        <v>0.50700000000000001</v>
      </c>
      <c r="AO316" s="52">
        <f t="shared" ref="AO316:AO336" si="360">AM316*AN316/1000</f>
        <v>1014</v>
      </c>
      <c r="AP316" s="19"/>
      <c r="AQ316" s="9"/>
      <c r="AR316" s="9"/>
      <c r="AS316" s="30">
        <v>1</v>
      </c>
      <c r="AT316" s="30"/>
      <c r="AU316" s="30"/>
      <c r="AV316" s="30">
        <f t="shared" ref="AV316:AV336" si="361">AS316-SUM(AT316:AU316)</f>
        <v>1</v>
      </c>
      <c r="AW316" s="30"/>
      <c r="AX316" s="52"/>
      <c r="AY316" s="52">
        <f t="shared" ref="AY316:AY336" si="362">AO316*AV316</f>
        <v>1014</v>
      </c>
      <c r="AZ316" s="19"/>
      <c r="BA316" s="30"/>
      <c r="BB316" s="53">
        <f t="shared" ref="BB316:BB336" si="363">$R316*AJ316</f>
        <v>76276.397465003538</v>
      </c>
      <c r="BC316" s="53">
        <f t="shared" ref="BC316:BC336" si="364">-$R316*AK316</f>
        <v>-61021.11797200283</v>
      </c>
      <c r="BD316" s="53">
        <f t="shared" ref="BD316:BD336" si="365">-$R316*AL316</f>
        <v>-268</v>
      </c>
      <c r="BE316" s="53"/>
      <c r="BF316" s="53">
        <f t="shared" ref="BF316:BF336" si="366">SUM(BB316:BE316)</f>
        <v>14987.279493000708</v>
      </c>
      <c r="BG316" s="53">
        <f>AX316-AY316</f>
        <v>-1014</v>
      </c>
      <c r="BH316" s="53"/>
      <c r="BI316" s="53">
        <f t="shared" ref="BI316:BI336" si="367">SUM(BF316:BH316)</f>
        <v>13973.279493000708</v>
      </c>
    </row>
    <row r="317" spans="1:61" x14ac:dyDescent="0.2">
      <c r="A317" s="45" t="s">
        <v>68</v>
      </c>
      <c r="B317" s="54">
        <v>2000000</v>
      </c>
      <c r="C317" s="19"/>
      <c r="D317" s="19"/>
      <c r="E317" s="55">
        <f t="shared" ref="E317:E336" si="368">E316+1</f>
        <v>1</v>
      </c>
      <c r="F317" s="27"/>
      <c r="G317" s="27"/>
      <c r="H317" s="28"/>
      <c r="I317" s="27">
        <f t="shared" ref="I317:I380" si="369">$B$317</f>
        <v>2000000</v>
      </c>
      <c r="J317" s="56">
        <f t="shared" si="351"/>
        <v>0.64400000000000002</v>
      </c>
      <c r="K317" s="52">
        <f t="shared" si="352"/>
        <v>1288</v>
      </c>
      <c r="L317" s="56"/>
      <c r="M317" s="96">
        <f t="shared" ref="M317:M348" si="370">M242</f>
        <v>8.0967593767471424</v>
      </c>
      <c r="N317" s="9">
        <v>0</v>
      </c>
      <c r="O317" s="30">
        <f>R316</f>
        <v>1</v>
      </c>
      <c r="P317" s="30">
        <f t="shared" ref="P317:P336" si="371">O317*M317/1000</f>
        <v>8.0967593767471424E-3</v>
      </c>
      <c r="Q317" s="30">
        <f t="shared" ref="Q317:Q336" si="372">MIN(N317*O317,O317-P317)</f>
        <v>0</v>
      </c>
      <c r="R317" s="30">
        <f t="shared" si="353"/>
        <v>0.99190324062325286</v>
      </c>
      <c r="S317" s="30"/>
      <c r="T317" s="52">
        <f t="shared" ref="T317:T336" si="373">U316</f>
        <v>1014</v>
      </c>
      <c r="U317" s="52">
        <f t="shared" si="354"/>
        <v>1277.5713739227497</v>
      </c>
      <c r="V317" s="19"/>
      <c r="W317" s="30"/>
      <c r="X317" s="53">
        <f t="shared" si="355"/>
        <v>0</v>
      </c>
      <c r="Y317" s="53">
        <f t="shared" si="356"/>
        <v>0</v>
      </c>
      <c r="Z317" s="53">
        <f t="shared" si="357"/>
        <v>0</v>
      </c>
      <c r="AA317" s="53">
        <f t="shared" ref="AA317:AA336" si="374">-P317*I317</f>
        <v>-16193.518753494285</v>
      </c>
      <c r="AB317" s="53">
        <f t="shared" si="358"/>
        <v>-16193.518753494285</v>
      </c>
      <c r="AC317" s="53">
        <f>-I317*$R316*(J317-J316)/1000</f>
        <v>-274</v>
      </c>
      <c r="AD317" s="53">
        <f>$B$18*SUM(T317,X317:Y317)</f>
        <v>83.245479583556687</v>
      </c>
      <c r="AE317" s="53">
        <f t="shared" si="359"/>
        <v>-16384.273273910727</v>
      </c>
      <c r="AF317" s="19"/>
      <c r="AG317" s="57"/>
      <c r="AH317" s="19"/>
      <c r="AI317" s="55">
        <f t="shared" ref="AI317:AI336" si="375">AI316+1</f>
        <v>1</v>
      </c>
      <c r="AJ317" s="27"/>
      <c r="AK317" s="27"/>
      <c r="AL317" s="28"/>
      <c r="AM317" s="27">
        <f t="shared" ref="AM317:AM336" si="376">I317</f>
        <v>2000000</v>
      </c>
      <c r="AN317" s="56">
        <f t="shared" ref="AN317:AN380" si="377">J317</f>
        <v>0.64400000000000002</v>
      </c>
      <c r="AO317" s="52">
        <f t="shared" si="360"/>
        <v>1288</v>
      </c>
      <c r="AP317" s="56"/>
      <c r="AQ317" s="9">
        <f t="shared" ref="AQ317:AQ348" si="378">AQ17</f>
        <v>7.3073253375142961</v>
      </c>
      <c r="AR317" s="9">
        <f t="shared" ref="AR317:AR336" si="379">N317</f>
        <v>0</v>
      </c>
      <c r="AS317" s="30">
        <f t="shared" ref="AS317:AS336" si="380">AV316</f>
        <v>1</v>
      </c>
      <c r="AT317" s="30">
        <f t="shared" ref="AT317:AT336" si="381">AS317*AQ317/1000</f>
        <v>7.307325337514296E-3</v>
      </c>
      <c r="AU317" s="30">
        <f t="shared" ref="AU317:AU336" si="382">MIN(AR317*AS317,AS317-AT317)</f>
        <v>0</v>
      </c>
      <c r="AV317" s="30">
        <f t="shared" si="361"/>
        <v>0.99269267466248567</v>
      </c>
      <c r="AW317" s="30"/>
      <c r="AX317" s="52">
        <f t="shared" ref="AX317:AX336" si="383">AY316</f>
        <v>1014</v>
      </c>
      <c r="AY317" s="52">
        <f t="shared" si="362"/>
        <v>1278.5881649652815</v>
      </c>
      <c r="AZ317" s="19"/>
      <c r="BA317" s="30"/>
      <c r="BB317" s="53">
        <f t="shared" si="363"/>
        <v>0</v>
      </c>
      <c r="BC317" s="53">
        <f t="shared" si="364"/>
        <v>0</v>
      </c>
      <c r="BD317" s="53">
        <f t="shared" si="365"/>
        <v>0</v>
      </c>
      <c r="BE317" s="53">
        <f t="shared" ref="BE317:BE336" si="384">-AT317*AM317</f>
        <v>-14614.650675028592</v>
      </c>
      <c r="BF317" s="53">
        <f t="shared" si="366"/>
        <v>-14614.650675028592</v>
      </c>
      <c r="BG317" s="53">
        <f>-AM317*$R316*(AN317-AN316)/1000</f>
        <v>-274</v>
      </c>
      <c r="BH317" s="53">
        <f>$B$18*SUM(AX317,BB317:BC317)</f>
        <v>83.245479583556687</v>
      </c>
      <c r="BI317" s="53">
        <f t="shared" si="367"/>
        <v>-14805.405195445035</v>
      </c>
    </row>
    <row r="318" spans="1:61" x14ac:dyDescent="0.2">
      <c r="A318" s="34" t="s">
        <v>69</v>
      </c>
      <c r="B318" s="121">
        <f>B243</f>
        <v>8.2096133711594368E-2</v>
      </c>
      <c r="C318" s="19"/>
      <c r="D318" s="19"/>
      <c r="E318" s="55">
        <f t="shared" si="368"/>
        <v>2</v>
      </c>
      <c r="F318" s="27">
        <f>$B$320</f>
        <v>76276.397465003538</v>
      </c>
      <c r="G318" s="27">
        <f>F318*$B$101</f>
        <v>3813.8198732501769</v>
      </c>
      <c r="H318" s="28">
        <f t="shared" ref="H318:H325" si="385">$B$31</f>
        <v>25</v>
      </c>
      <c r="I318" s="27">
        <f t="shared" si="369"/>
        <v>2000000</v>
      </c>
      <c r="J318" s="56">
        <f t="shared" si="351"/>
        <v>0.78600000000000003</v>
      </c>
      <c r="K318" s="52">
        <f t="shared" si="352"/>
        <v>1572</v>
      </c>
      <c r="L318" s="56"/>
      <c r="M318" s="96">
        <f t="shared" si="370"/>
        <v>8.8814451469123252</v>
      </c>
      <c r="N318" s="9">
        <v>0</v>
      </c>
      <c r="O318" s="30">
        <f t="shared" ref="O318:O381" si="386">R317</f>
        <v>0.99190324062325286</v>
      </c>
      <c r="P318" s="30">
        <f t="shared" si="371"/>
        <v>8.8095342226399975E-3</v>
      </c>
      <c r="Q318" s="30">
        <f t="shared" si="372"/>
        <v>0</v>
      </c>
      <c r="R318" s="30">
        <f t="shared" si="353"/>
        <v>0.98309370640061289</v>
      </c>
      <c r="S318" s="30"/>
      <c r="T318" s="52">
        <f t="shared" si="373"/>
        <v>1277.5713739227497</v>
      </c>
      <c r="U318" s="52">
        <f t="shared" si="354"/>
        <v>1545.4233064617636</v>
      </c>
      <c r="V318" s="19"/>
      <c r="W318" s="30"/>
      <c r="X318" s="53">
        <f t="shared" si="355"/>
        <v>74986.846294756644</v>
      </c>
      <c r="Y318" s="53">
        <f t="shared" si="356"/>
        <v>-3749.3423147378321</v>
      </c>
      <c r="Z318" s="53">
        <f t="shared" si="357"/>
        <v>-24.577342660015322</v>
      </c>
      <c r="AA318" s="53">
        <f t="shared" si="374"/>
        <v>-17619.068445279994</v>
      </c>
      <c r="AB318" s="53">
        <f t="shared" si="358"/>
        <v>53593.858192078798</v>
      </c>
      <c r="AC318" s="53">
        <f t="shared" ref="AC318:AC336" si="387">-I318*($R317*J318-$R316*J317)/1000</f>
        <v>-271.27189425975365</v>
      </c>
      <c r="AD318" s="53">
        <f t="shared" ref="AD318:AD381" si="388">$B$18*SUM(T318,X318:Y318)</f>
        <v>5953.207322363528</v>
      </c>
      <c r="AE318" s="53">
        <f t="shared" si="359"/>
        <v>59275.793620182572</v>
      </c>
      <c r="AF318" s="19"/>
      <c r="AG318" s="57"/>
      <c r="AH318" s="19"/>
      <c r="AI318" s="55">
        <f t="shared" si="375"/>
        <v>2</v>
      </c>
      <c r="AJ318" s="27">
        <f t="shared" ref="AJ318:AJ336" si="389">F318</f>
        <v>76276.397465003538</v>
      </c>
      <c r="AK318" s="27">
        <f t="shared" ref="AK318:AK336" si="390">G318</f>
        <v>3813.8198732501769</v>
      </c>
      <c r="AL318" s="28">
        <f t="shared" ref="AL318:AL336" si="391">$C$31</f>
        <v>25</v>
      </c>
      <c r="AM318" s="27">
        <f t="shared" si="376"/>
        <v>2000000</v>
      </c>
      <c r="AN318" s="56">
        <f t="shared" si="377"/>
        <v>0.78600000000000003</v>
      </c>
      <c r="AO318" s="52">
        <f t="shared" si="360"/>
        <v>1572</v>
      </c>
      <c r="AP318" s="56"/>
      <c r="AQ318" s="9">
        <f t="shared" si="378"/>
        <v>8.0155042450883727</v>
      </c>
      <c r="AR318" s="9">
        <f t="shared" si="379"/>
        <v>0</v>
      </c>
      <c r="AS318" s="30">
        <f t="shared" si="380"/>
        <v>0.99269267466248567</v>
      </c>
      <c r="AT318" s="30">
        <f t="shared" si="381"/>
        <v>7.9569323478252858E-3</v>
      </c>
      <c r="AU318" s="30">
        <f t="shared" si="382"/>
        <v>0</v>
      </c>
      <c r="AV318" s="30">
        <f t="shared" si="361"/>
        <v>0.98473574231466043</v>
      </c>
      <c r="AW318" s="30"/>
      <c r="AX318" s="52">
        <f t="shared" si="383"/>
        <v>1278.5881649652815</v>
      </c>
      <c r="AY318" s="52">
        <f t="shared" si="362"/>
        <v>1548.0045869186463</v>
      </c>
      <c r="AZ318" s="19"/>
      <c r="BA318" s="30"/>
      <c r="BB318" s="53">
        <f t="shared" si="363"/>
        <v>74986.846294756644</v>
      </c>
      <c r="BC318" s="53">
        <f t="shared" si="364"/>
        <v>-3749.3423147378321</v>
      </c>
      <c r="BD318" s="53">
        <f t="shared" si="365"/>
        <v>-24.577342660015322</v>
      </c>
      <c r="BE318" s="53">
        <f t="shared" si="384"/>
        <v>-15913.864695650571</v>
      </c>
      <c r="BF318" s="53">
        <f t="shared" si="366"/>
        <v>55299.06194170822</v>
      </c>
      <c r="BG318" s="53">
        <f t="shared" ref="BG318:BG336" si="392">-AM318*($R317*AN318-$R316*AN317)/1000</f>
        <v>-271.27189425975365</v>
      </c>
      <c r="BH318" s="53">
        <f t="shared" ref="BH318:BH381" si="393">$B$18*SUM(AX318,BB318:BC318)</f>
        <v>5953.2907969769121</v>
      </c>
      <c r="BI318" s="53">
        <f t="shared" si="367"/>
        <v>60981.080844425378</v>
      </c>
    </row>
    <row r="319" spans="1:61" x14ac:dyDescent="0.2">
      <c r="A319" s="34" t="s">
        <v>70</v>
      </c>
      <c r="B319" s="58">
        <f>B244</f>
        <v>3.2096133711594366E-2</v>
      </c>
      <c r="C319" s="19"/>
      <c r="D319" s="19"/>
      <c r="E319" s="55">
        <f t="shared" si="368"/>
        <v>3</v>
      </c>
      <c r="F319" s="27">
        <f t="shared" ref="F319:F381" si="394">$B$320</f>
        <v>76276.397465003538</v>
      </c>
      <c r="G319" s="27">
        <f t="shared" ref="G319:G381" si="395">F319*$B$101</f>
        <v>3813.8198732501769</v>
      </c>
      <c r="H319" s="28">
        <f t="shared" si="385"/>
        <v>25</v>
      </c>
      <c r="I319" s="27">
        <f t="shared" si="369"/>
        <v>2000000</v>
      </c>
      <c r="J319" s="56">
        <f t="shared" si="351"/>
        <v>0.93300000000000005</v>
      </c>
      <c r="K319" s="52">
        <f t="shared" si="352"/>
        <v>1866</v>
      </c>
      <c r="L319" s="56"/>
      <c r="M319" s="96">
        <f t="shared" si="370"/>
        <v>9.7383085751715388</v>
      </c>
      <c r="N319" s="9">
        <v>0</v>
      </c>
      <c r="O319" s="30">
        <f t="shared" si="386"/>
        <v>0.98309370640061289</v>
      </c>
      <c r="P319" s="30">
        <f t="shared" si="371"/>
        <v>9.5736698712382585E-3</v>
      </c>
      <c r="Q319" s="30">
        <f t="shared" si="372"/>
        <v>0</v>
      </c>
      <c r="R319" s="30">
        <f t="shared" si="353"/>
        <v>0.97352003652937458</v>
      </c>
      <c r="S319" s="30"/>
      <c r="T319" s="52">
        <f t="shared" si="373"/>
        <v>1545.4233064617636</v>
      </c>
      <c r="U319" s="52">
        <f t="shared" si="354"/>
        <v>1816.5883881638129</v>
      </c>
      <c r="V319" s="19"/>
      <c r="W319" s="30"/>
      <c r="X319" s="53">
        <f t="shared" si="355"/>
        <v>74256.601246459337</v>
      </c>
      <c r="Y319" s="53">
        <f t="shared" si="356"/>
        <v>-3712.830062322967</v>
      </c>
      <c r="Z319" s="53">
        <f t="shared" si="357"/>
        <v>-24.338000913234364</v>
      </c>
      <c r="AA319" s="53">
        <f t="shared" si="374"/>
        <v>-19147.339742476517</v>
      </c>
      <c r="AB319" s="53">
        <f t="shared" si="358"/>
        <v>51372.093440746612</v>
      </c>
      <c r="AC319" s="53">
        <f t="shared" si="387"/>
        <v>-275.18096188379013</v>
      </c>
      <c r="AD319" s="53">
        <f t="shared" si="388"/>
        <v>5918.2441500612758</v>
      </c>
      <c r="AE319" s="53">
        <f t="shared" si="359"/>
        <v>57015.156628924102</v>
      </c>
      <c r="AF319" s="19"/>
      <c r="AG319" s="46"/>
      <c r="AH319" s="19"/>
      <c r="AI319" s="55">
        <f t="shared" si="375"/>
        <v>3</v>
      </c>
      <c r="AJ319" s="27">
        <f t="shared" si="389"/>
        <v>76276.397465003538</v>
      </c>
      <c r="AK319" s="27">
        <f t="shared" si="390"/>
        <v>3813.8198732501769</v>
      </c>
      <c r="AL319" s="28">
        <f t="shared" si="391"/>
        <v>25</v>
      </c>
      <c r="AM319" s="27">
        <f t="shared" si="376"/>
        <v>2000000</v>
      </c>
      <c r="AN319" s="56">
        <f t="shared" si="377"/>
        <v>0.93300000000000005</v>
      </c>
      <c r="AO319" s="52">
        <f t="shared" si="360"/>
        <v>1866</v>
      </c>
      <c r="AP319" s="56"/>
      <c r="AQ319" s="9">
        <f t="shared" si="378"/>
        <v>8.788823489092314</v>
      </c>
      <c r="AR319" s="9">
        <f t="shared" si="379"/>
        <v>0</v>
      </c>
      <c r="AS319" s="30">
        <f t="shared" si="380"/>
        <v>0.98473574231466043</v>
      </c>
      <c r="AT319" s="30">
        <f t="shared" si="381"/>
        <v>8.6546686226038425E-3</v>
      </c>
      <c r="AU319" s="30">
        <f t="shared" si="382"/>
        <v>0</v>
      </c>
      <c r="AV319" s="30">
        <f t="shared" si="361"/>
        <v>0.97608107369205654</v>
      </c>
      <c r="AW319" s="30"/>
      <c r="AX319" s="52">
        <f t="shared" si="383"/>
        <v>1548.0045869186463</v>
      </c>
      <c r="AY319" s="52">
        <f t="shared" si="362"/>
        <v>1821.3672835093776</v>
      </c>
      <c r="AZ319" s="19"/>
      <c r="BA319" s="30"/>
      <c r="BB319" s="53">
        <f t="shared" si="363"/>
        <v>74256.601246459337</v>
      </c>
      <c r="BC319" s="53">
        <f t="shared" si="364"/>
        <v>-3712.830062322967</v>
      </c>
      <c r="BD319" s="53">
        <f t="shared" si="365"/>
        <v>-24.338000913234364</v>
      </c>
      <c r="BE319" s="53">
        <f t="shared" si="384"/>
        <v>-17309.337245207684</v>
      </c>
      <c r="BF319" s="53">
        <f t="shared" si="366"/>
        <v>53210.095938015438</v>
      </c>
      <c r="BG319" s="53">
        <f t="shared" si="392"/>
        <v>-275.18096188379013</v>
      </c>
      <c r="BH319" s="53">
        <f t="shared" si="393"/>
        <v>5918.4560632068115</v>
      </c>
      <c r="BI319" s="53">
        <f t="shared" si="367"/>
        <v>58853.371039338461</v>
      </c>
    </row>
    <row r="320" spans="1:61" x14ac:dyDescent="0.2">
      <c r="A320" s="45" t="s">
        <v>71</v>
      </c>
      <c r="B320" s="97">
        <v>76276.397465003538</v>
      </c>
      <c r="C320" s="19"/>
      <c r="D320" s="36"/>
      <c r="E320" s="55">
        <f t="shared" si="368"/>
        <v>4</v>
      </c>
      <c r="F320" s="27">
        <f t="shared" si="394"/>
        <v>76276.397465003538</v>
      </c>
      <c r="G320" s="27">
        <f t="shared" si="395"/>
        <v>3813.8198732501769</v>
      </c>
      <c r="H320" s="28">
        <f t="shared" si="385"/>
        <v>25</v>
      </c>
      <c r="I320" s="27">
        <f t="shared" si="369"/>
        <v>2000000</v>
      </c>
      <c r="J320" s="56">
        <f t="shared" si="351"/>
        <v>1.0840000000000001</v>
      </c>
      <c r="K320" s="52">
        <f t="shared" si="352"/>
        <v>2168</v>
      </c>
      <c r="L320" s="56"/>
      <c r="M320" s="96">
        <f t="shared" si="370"/>
        <v>10.671629264777636</v>
      </c>
      <c r="N320" s="9">
        <v>0</v>
      </c>
      <c r="O320" s="30">
        <f t="shared" si="386"/>
        <v>0.97352003652937458</v>
      </c>
      <c r="P320" s="30">
        <f t="shared" si="371"/>
        <v>1.0389044911674267E-2</v>
      </c>
      <c r="Q320" s="30">
        <f t="shared" si="372"/>
        <v>0</v>
      </c>
      <c r="R320" s="30">
        <f t="shared" si="353"/>
        <v>0.96313099161770033</v>
      </c>
      <c r="S320" s="30"/>
      <c r="T320" s="52">
        <f t="shared" si="373"/>
        <v>1816.5883881638129</v>
      </c>
      <c r="U320" s="52">
        <f t="shared" si="354"/>
        <v>2088.0679898271742</v>
      </c>
      <c r="V320" s="19"/>
      <c r="W320" s="30"/>
      <c r="X320" s="53">
        <f t="shared" si="355"/>
        <v>73464.162327494705</v>
      </c>
      <c r="Y320" s="53">
        <f t="shared" si="356"/>
        <v>-3673.2081163747353</v>
      </c>
      <c r="Z320" s="53">
        <f t="shared" si="357"/>
        <v>-24.078274790442507</v>
      </c>
      <c r="AA320" s="53">
        <f t="shared" si="374"/>
        <v>-20778.089823348535</v>
      </c>
      <c r="AB320" s="53">
        <f t="shared" si="358"/>
        <v>48988.78611298099</v>
      </c>
      <c r="AC320" s="53">
        <f t="shared" si="387"/>
        <v>-276.13858305214035</v>
      </c>
      <c r="AD320" s="53">
        <f t="shared" si="388"/>
        <v>5878.7023919894909</v>
      </c>
      <c r="AE320" s="53">
        <f t="shared" si="359"/>
        <v>54591.349921918343</v>
      </c>
      <c r="AF320" s="19"/>
      <c r="AG320" s="46"/>
      <c r="AH320" s="19"/>
      <c r="AI320" s="55">
        <f t="shared" si="375"/>
        <v>4</v>
      </c>
      <c r="AJ320" s="27">
        <f t="shared" si="389"/>
        <v>76276.397465003538</v>
      </c>
      <c r="AK320" s="27">
        <f t="shared" si="390"/>
        <v>3813.8198732501769</v>
      </c>
      <c r="AL320" s="28">
        <f t="shared" si="391"/>
        <v>25</v>
      </c>
      <c r="AM320" s="27">
        <f t="shared" si="376"/>
        <v>2000000</v>
      </c>
      <c r="AN320" s="56">
        <f t="shared" si="377"/>
        <v>1.0840000000000001</v>
      </c>
      <c r="AO320" s="52">
        <f t="shared" si="360"/>
        <v>2168</v>
      </c>
      <c r="AP320" s="56"/>
      <c r="AQ320" s="9">
        <f t="shared" si="378"/>
        <v>9.6311454114618158</v>
      </c>
      <c r="AR320" s="9">
        <f t="shared" si="379"/>
        <v>0</v>
      </c>
      <c r="AS320" s="30">
        <f t="shared" si="380"/>
        <v>0.97608107369205654</v>
      </c>
      <c r="AT320" s="30">
        <f t="shared" si="381"/>
        <v>9.4007787541039722E-3</v>
      </c>
      <c r="AU320" s="30">
        <f t="shared" si="382"/>
        <v>0</v>
      </c>
      <c r="AV320" s="30">
        <f t="shared" si="361"/>
        <v>0.9666802949379526</v>
      </c>
      <c r="AW320" s="30"/>
      <c r="AX320" s="52">
        <f t="shared" si="383"/>
        <v>1821.3672835093776</v>
      </c>
      <c r="AY320" s="52">
        <f t="shared" si="362"/>
        <v>2095.7628794254811</v>
      </c>
      <c r="AZ320" s="19"/>
      <c r="BA320" s="30"/>
      <c r="BB320" s="53">
        <f t="shared" si="363"/>
        <v>73464.162327494705</v>
      </c>
      <c r="BC320" s="53">
        <f t="shared" si="364"/>
        <v>-3673.2081163747353</v>
      </c>
      <c r="BD320" s="53">
        <f t="shared" si="365"/>
        <v>-24.078274790442507</v>
      </c>
      <c r="BE320" s="53">
        <f t="shared" si="384"/>
        <v>-18801.557508207945</v>
      </c>
      <c r="BF320" s="53">
        <f t="shared" si="366"/>
        <v>50965.31842812158</v>
      </c>
      <c r="BG320" s="53">
        <f t="shared" si="392"/>
        <v>-276.13858305214035</v>
      </c>
      <c r="BH320" s="53">
        <f t="shared" si="393"/>
        <v>5879.0947208207745</v>
      </c>
      <c r="BI320" s="53">
        <f t="shared" si="367"/>
        <v>56568.274565890213</v>
      </c>
    </row>
    <row r="321" spans="1:61" x14ac:dyDescent="0.2">
      <c r="A321" s="19"/>
      <c r="B321" s="19"/>
      <c r="C321" s="19"/>
      <c r="D321" s="21"/>
      <c r="E321" s="55">
        <f t="shared" si="368"/>
        <v>5</v>
      </c>
      <c r="F321" s="27">
        <f t="shared" si="394"/>
        <v>76276.397465003538</v>
      </c>
      <c r="G321" s="27">
        <f t="shared" si="395"/>
        <v>3813.8198732501769</v>
      </c>
      <c r="H321" s="28">
        <f t="shared" si="385"/>
        <v>25</v>
      </c>
      <c r="I321" s="27">
        <f t="shared" si="369"/>
        <v>2000000</v>
      </c>
      <c r="J321" s="56">
        <f t="shared" si="351"/>
        <v>1.2410000000000001</v>
      </c>
      <c r="K321" s="52">
        <f t="shared" si="352"/>
        <v>2482</v>
      </c>
      <c r="L321" s="56"/>
      <c r="M321" s="96">
        <f t="shared" si="370"/>
        <v>11.692399199466328</v>
      </c>
      <c r="N321" s="9">
        <v>0</v>
      </c>
      <c r="O321" s="30">
        <f t="shared" si="386"/>
        <v>0.96313099161770033</v>
      </c>
      <c r="P321" s="30">
        <f t="shared" si="371"/>
        <v>1.126131203537201E-2</v>
      </c>
      <c r="Q321" s="30">
        <f t="shared" si="372"/>
        <v>0</v>
      </c>
      <c r="R321" s="30">
        <f t="shared" si="353"/>
        <v>0.95186967958232827</v>
      </c>
      <c r="S321" s="30"/>
      <c r="T321" s="52">
        <f t="shared" si="373"/>
        <v>2088.0679898271742</v>
      </c>
      <c r="U321" s="52">
        <f t="shared" si="354"/>
        <v>2362.5405447233388</v>
      </c>
      <c r="V321" s="19"/>
      <c r="W321" s="30"/>
      <c r="X321" s="53">
        <f t="shared" si="355"/>
        <v>72605.19001470723</v>
      </c>
      <c r="Y321" s="53">
        <f t="shared" si="356"/>
        <v>-3630.2595007353616</v>
      </c>
      <c r="Z321" s="53">
        <f t="shared" si="357"/>
        <v>-23.796741989558207</v>
      </c>
      <c r="AA321" s="53">
        <f t="shared" si="374"/>
        <v>-22522.624070744019</v>
      </c>
      <c r="AB321" s="53">
        <f t="shared" si="358"/>
        <v>46428.50970123829</v>
      </c>
      <c r="AC321" s="53">
        <f t="shared" si="387"/>
        <v>-279.89968199944838</v>
      </c>
      <c r="AD321" s="53">
        <f t="shared" si="388"/>
        <v>5833.9974271147166</v>
      </c>
      <c r="AE321" s="53">
        <f t="shared" si="359"/>
        <v>51982.607446353555</v>
      </c>
      <c r="AF321" s="19"/>
      <c r="AG321" s="46"/>
      <c r="AH321" s="19"/>
      <c r="AI321" s="55">
        <f t="shared" si="375"/>
        <v>5</v>
      </c>
      <c r="AJ321" s="27">
        <f t="shared" si="389"/>
        <v>76276.397465003538</v>
      </c>
      <c r="AK321" s="27">
        <f t="shared" si="390"/>
        <v>3813.8198732501769</v>
      </c>
      <c r="AL321" s="28">
        <f t="shared" si="391"/>
        <v>25</v>
      </c>
      <c r="AM321" s="27">
        <f t="shared" si="376"/>
        <v>2000000</v>
      </c>
      <c r="AN321" s="56">
        <f t="shared" si="377"/>
        <v>1.2410000000000001</v>
      </c>
      <c r="AO321" s="52">
        <f t="shared" si="360"/>
        <v>2482</v>
      </c>
      <c r="AP321" s="56"/>
      <c r="AQ321" s="9">
        <f t="shared" si="378"/>
        <v>10.552390277518361</v>
      </c>
      <c r="AR321" s="9">
        <f t="shared" si="379"/>
        <v>0</v>
      </c>
      <c r="AS321" s="30">
        <f t="shared" si="380"/>
        <v>0.9666802949379526</v>
      </c>
      <c r="AT321" s="30">
        <f t="shared" si="381"/>
        <v>1.0200787745771834E-2</v>
      </c>
      <c r="AU321" s="30">
        <f t="shared" si="382"/>
        <v>0</v>
      </c>
      <c r="AV321" s="30">
        <f t="shared" si="361"/>
        <v>0.95647950719218078</v>
      </c>
      <c r="AW321" s="30"/>
      <c r="AX321" s="52">
        <f t="shared" si="383"/>
        <v>2095.7628794254811</v>
      </c>
      <c r="AY321" s="52">
        <f t="shared" si="362"/>
        <v>2373.9821368509929</v>
      </c>
      <c r="AZ321" s="19"/>
      <c r="BA321" s="30"/>
      <c r="BB321" s="53">
        <f t="shared" si="363"/>
        <v>72605.19001470723</v>
      </c>
      <c r="BC321" s="53">
        <f t="shared" si="364"/>
        <v>-3630.2595007353616</v>
      </c>
      <c r="BD321" s="53">
        <f t="shared" si="365"/>
        <v>-23.796741989558207</v>
      </c>
      <c r="BE321" s="53">
        <f t="shared" si="384"/>
        <v>-20401.57549154367</v>
      </c>
      <c r="BF321" s="53">
        <f t="shared" si="366"/>
        <v>48549.558280438636</v>
      </c>
      <c r="BG321" s="53">
        <f t="shared" si="392"/>
        <v>-279.89968199944838</v>
      </c>
      <c r="BH321" s="53">
        <f t="shared" si="393"/>
        <v>5834.6291478000749</v>
      </c>
      <c r="BI321" s="53">
        <f t="shared" si="367"/>
        <v>54104.287746239264</v>
      </c>
    </row>
    <row r="322" spans="1:61" x14ac:dyDescent="0.2">
      <c r="A322" s="19"/>
      <c r="B322" s="19"/>
      <c r="C322" s="19"/>
      <c r="D322" s="21"/>
      <c r="E322" s="55">
        <f t="shared" si="368"/>
        <v>6</v>
      </c>
      <c r="F322" s="27">
        <f t="shared" si="394"/>
        <v>76276.397465003538</v>
      </c>
      <c r="G322" s="27">
        <f t="shared" si="395"/>
        <v>3813.8198732501769</v>
      </c>
      <c r="H322" s="28">
        <f t="shared" si="385"/>
        <v>25</v>
      </c>
      <c r="I322" s="27">
        <f t="shared" si="369"/>
        <v>2000000</v>
      </c>
      <c r="J322" s="56">
        <f t="shared" si="351"/>
        <v>1.403</v>
      </c>
      <c r="K322" s="52">
        <f t="shared" si="352"/>
        <v>2806</v>
      </c>
      <c r="L322" s="56"/>
      <c r="M322" s="96">
        <f t="shared" si="370"/>
        <v>12.807475417484119</v>
      </c>
      <c r="N322" s="9">
        <v>0</v>
      </c>
      <c r="O322" s="30">
        <f t="shared" si="386"/>
        <v>0.95186967958232827</v>
      </c>
      <c r="P322" s="30">
        <f t="shared" si="371"/>
        <v>1.2191047521899154E-2</v>
      </c>
      <c r="Q322" s="30">
        <f t="shared" si="372"/>
        <v>0</v>
      </c>
      <c r="R322" s="30">
        <f t="shared" si="353"/>
        <v>0.93967863206042912</v>
      </c>
      <c r="S322" s="30"/>
      <c r="T322" s="52">
        <f t="shared" si="373"/>
        <v>2362.5405447233388</v>
      </c>
      <c r="U322" s="52">
        <f t="shared" si="354"/>
        <v>2636.7382415615643</v>
      </c>
      <c r="V322" s="19"/>
      <c r="W322" s="30"/>
      <c r="X322" s="53">
        <f t="shared" si="355"/>
        <v>71675.300828412102</v>
      </c>
      <c r="Y322" s="53">
        <f t="shared" si="356"/>
        <v>-3583.7650414206055</v>
      </c>
      <c r="Z322" s="53">
        <f t="shared" si="357"/>
        <v>-23.491965801510727</v>
      </c>
      <c r="AA322" s="53">
        <f t="shared" si="374"/>
        <v>-24382.095043798308</v>
      </c>
      <c r="AB322" s="53">
        <f t="shared" si="358"/>
        <v>43685.948777391677</v>
      </c>
      <c r="AC322" s="53">
        <f t="shared" si="387"/>
        <v>-280.45519971288076</v>
      </c>
      <c r="AD322" s="53">
        <f t="shared" si="388"/>
        <v>5784.0072710553377</v>
      </c>
      <c r="AE322" s="53">
        <f t="shared" si="359"/>
        <v>49189.500848734133</v>
      </c>
      <c r="AF322" s="19"/>
      <c r="AG322" s="46"/>
      <c r="AH322" s="19"/>
      <c r="AI322" s="55">
        <f t="shared" si="375"/>
        <v>6</v>
      </c>
      <c r="AJ322" s="27">
        <f t="shared" si="389"/>
        <v>76276.397465003538</v>
      </c>
      <c r="AK322" s="27">
        <f t="shared" si="390"/>
        <v>3813.8198732501769</v>
      </c>
      <c r="AL322" s="28">
        <f t="shared" si="391"/>
        <v>25</v>
      </c>
      <c r="AM322" s="27">
        <f t="shared" si="376"/>
        <v>2000000</v>
      </c>
      <c r="AN322" s="56">
        <f t="shared" si="377"/>
        <v>1.403</v>
      </c>
      <c r="AO322" s="52">
        <f t="shared" si="360"/>
        <v>2806</v>
      </c>
      <c r="AP322" s="56"/>
      <c r="AQ322" s="9">
        <f t="shared" si="378"/>
        <v>11.558746564279417</v>
      </c>
      <c r="AR322" s="9">
        <f t="shared" si="379"/>
        <v>0</v>
      </c>
      <c r="AS322" s="30">
        <f t="shared" si="380"/>
        <v>0.95647950719218078</v>
      </c>
      <c r="AT322" s="30">
        <f t="shared" si="381"/>
        <v>1.105570421756129E-2</v>
      </c>
      <c r="AU322" s="30">
        <f t="shared" si="382"/>
        <v>0</v>
      </c>
      <c r="AV322" s="30">
        <f t="shared" si="361"/>
        <v>0.94542380297461948</v>
      </c>
      <c r="AW322" s="30"/>
      <c r="AX322" s="52">
        <f t="shared" si="383"/>
        <v>2373.9821368509929</v>
      </c>
      <c r="AY322" s="52">
        <f t="shared" si="362"/>
        <v>2652.8591911467825</v>
      </c>
      <c r="AZ322" s="19"/>
      <c r="BA322" s="30"/>
      <c r="BB322" s="53">
        <f t="shared" si="363"/>
        <v>71675.300828412102</v>
      </c>
      <c r="BC322" s="53">
        <f t="shared" si="364"/>
        <v>-3583.7650414206055</v>
      </c>
      <c r="BD322" s="53">
        <f t="shared" si="365"/>
        <v>-23.491965801510727</v>
      </c>
      <c r="BE322" s="53">
        <f t="shared" si="384"/>
        <v>-22111.408435122579</v>
      </c>
      <c r="BF322" s="53">
        <f t="shared" si="366"/>
        <v>45956.635386067413</v>
      </c>
      <c r="BG322" s="53">
        <f t="shared" si="392"/>
        <v>-280.45519971288076</v>
      </c>
      <c r="BH322" s="53">
        <f t="shared" si="393"/>
        <v>5784.9465815325229</v>
      </c>
      <c r="BI322" s="53">
        <f t="shared" si="367"/>
        <v>51461.126767887057</v>
      </c>
    </row>
    <row r="323" spans="1:61" x14ac:dyDescent="0.2">
      <c r="A323" s="220" t="s">
        <v>72</v>
      </c>
      <c r="B323" s="220"/>
      <c r="C323" s="59"/>
      <c r="D323" s="21"/>
      <c r="E323" s="55">
        <f t="shared" si="368"/>
        <v>7</v>
      </c>
      <c r="F323" s="27">
        <f t="shared" si="394"/>
        <v>76276.397465003538</v>
      </c>
      <c r="G323" s="27">
        <f t="shared" si="395"/>
        <v>3813.8198732501769</v>
      </c>
      <c r="H323" s="28">
        <f t="shared" si="385"/>
        <v>25</v>
      </c>
      <c r="I323" s="27">
        <f t="shared" si="369"/>
        <v>2000000</v>
      </c>
      <c r="J323" s="56">
        <f t="shared" si="351"/>
        <v>1.57</v>
      </c>
      <c r="K323" s="52">
        <f t="shared" si="352"/>
        <v>3140</v>
      </c>
      <c r="L323" s="56"/>
      <c r="M323" s="96">
        <f t="shared" si="370"/>
        <v>14.036297605946634</v>
      </c>
      <c r="N323" s="9">
        <v>0</v>
      </c>
      <c r="O323" s="30">
        <f t="shared" si="386"/>
        <v>0.93967863206042912</v>
      </c>
      <c r="P323" s="30">
        <f t="shared" si="371"/>
        <v>1.3189608933549011E-2</v>
      </c>
      <c r="Q323" s="30">
        <f t="shared" si="372"/>
        <v>0</v>
      </c>
      <c r="R323" s="30">
        <f t="shared" si="353"/>
        <v>0.92648902312688008</v>
      </c>
      <c r="S323" s="30"/>
      <c r="T323" s="52">
        <f t="shared" si="373"/>
        <v>2636.7382415615643</v>
      </c>
      <c r="U323" s="52">
        <f t="shared" si="354"/>
        <v>2909.1755326184034</v>
      </c>
      <c r="V323" s="19"/>
      <c r="W323" s="30"/>
      <c r="X323" s="53">
        <f t="shared" si="355"/>
        <v>70669.24497498876</v>
      </c>
      <c r="Y323" s="53">
        <f t="shared" si="356"/>
        <v>-3533.462248749438</v>
      </c>
      <c r="Z323" s="53">
        <f t="shared" si="357"/>
        <v>-23.162225578172002</v>
      </c>
      <c r="AA323" s="53">
        <f t="shared" si="374"/>
        <v>-26379.217867098021</v>
      </c>
      <c r="AB323" s="53">
        <f t="shared" si="358"/>
        <v>40733.402633563135</v>
      </c>
      <c r="AC323" s="53">
        <f t="shared" si="387"/>
        <v>-279.64458376173428</v>
      </c>
      <c r="AD323" s="53">
        <f t="shared" si="388"/>
        <v>5728.0542107676029</v>
      </c>
      <c r="AE323" s="53">
        <f t="shared" si="359"/>
        <v>46181.812260569001</v>
      </c>
      <c r="AF323" s="19"/>
      <c r="AG323" s="46"/>
      <c r="AH323" s="19"/>
      <c r="AI323" s="55">
        <f t="shared" si="375"/>
        <v>7</v>
      </c>
      <c r="AJ323" s="27">
        <f t="shared" si="389"/>
        <v>76276.397465003538</v>
      </c>
      <c r="AK323" s="27">
        <f t="shared" si="390"/>
        <v>3813.8198732501769</v>
      </c>
      <c r="AL323" s="28">
        <f t="shared" si="391"/>
        <v>25</v>
      </c>
      <c r="AM323" s="27">
        <f t="shared" si="376"/>
        <v>2000000</v>
      </c>
      <c r="AN323" s="56">
        <f t="shared" si="377"/>
        <v>1.57</v>
      </c>
      <c r="AO323" s="52">
        <f t="shared" si="360"/>
        <v>3140</v>
      </c>
      <c r="AP323" s="56"/>
      <c r="AQ323" s="9">
        <f t="shared" si="378"/>
        <v>12.667758589366837</v>
      </c>
      <c r="AR323" s="9">
        <f t="shared" si="379"/>
        <v>0</v>
      </c>
      <c r="AS323" s="30">
        <f t="shared" si="380"/>
        <v>0.94542380297461948</v>
      </c>
      <c r="AT323" s="30">
        <f t="shared" si="381"/>
        <v>1.1976400500723596E-2</v>
      </c>
      <c r="AU323" s="30">
        <f t="shared" si="382"/>
        <v>0</v>
      </c>
      <c r="AV323" s="30">
        <f t="shared" si="361"/>
        <v>0.9334474024738959</v>
      </c>
      <c r="AW323" s="30"/>
      <c r="AX323" s="52">
        <f t="shared" si="383"/>
        <v>2652.8591911467825</v>
      </c>
      <c r="AY323" s="52">
        <f t="shared" si="362"/>
        <v>2931.024843768033</v>
      </c>
      <c r="AZ323" s="19"/>
      <c r="BA323" s="30"/>
      <c r="BB323" s="53">
        <f t="shared" si="363"/>
        <v>70669.24497498876</v>
      </c>
      <c r="BC323" s="53">
        <f t="shared" si="364"/>
        <v>-3533.462248749438</v>
      </c>
      <c r="BD323" s="53">
        <f t="shared" si="365"/>
        <v>-23.162225578172002</v>
      </c>
      <c r="BE323" s="53">
        <f t="shared" si="384"/>
        <v>-23952.801001447191</v>
      </c>
      <c r="BF323" s="53">
        <f t="shared" si="366"/>
        <v>43159.819499213962</v>
      </c>
      <c r="BG323" s="53">
        <f t="shared" si="392"/>
        <v>-279.64458376173428</v>
      </c>
      <c r="BH323" s="53">
        <f t="shared" si="393"/>
        <v>5729.3776784003094</v>
      </c>
      <c r="BI323" s="53">
        <f t="shared" si="367"/>
        <v>48609.552593852539</v>
      </c>
    </row>
    <row r="324" spans="1:61" x14ac:dyDescent="0.2">
      <c r="A324" s="37" t="s">
        <v>8</v>
      </c>
      <c r="B324" s="37" t="s">
        <v>73</v>
      </c>
      <c r="C324" s="59"/>
      <c r="D324" s="21"/>
      <c r="E324" s="55">
        <f t="shared" si="368"/>
        <v>8</v>
      </c>
      <c r="F324" s="27">
        <f t="shared" si="394"/>
        <v>76276.397465003538</v>
      </c>
      <c r="G324" s="27">
        <f t="shared" si="395"/>
        <v>3813.8198732501769</v>
      </c>
      <c r="H324" s="28">
        <f t="shared" si="385"/>
        <v>25</v>
      </c>
      <c r="I324" s="27">
        <f t="shared" si="369"/>
        <v>2000000</v>
      </c>
      <c r="J324" s="56">
        <f t="shared" si="351"/>
        <v>1.742</v>
      </c>
      <c r="K324" s="52">
        <f t="shared" si="352"/>
        <v>3484</v>
      </c>
      <c r="L324" s="56"/>
      <c r="M324" s="96">
        <f t="shared" si="370"/>
        <v>15.408521992477764</v>
      </c>
      <c r="N324" s="9">
        <v>0</v>
      </c>
      <c r="O324" s="30">
        <f t="shared" si="386"/>
        <v>0.92648902312688008</v>
      </c>
      <c r="P324" s="30">
        <f t="shared" si="371"/>
        <v>1.4275826488639773E-2</v>
      </c>
      <c r="Q324" s="30">
        <f t="shared" si="372"/>
        <v>0</v>
      </c>
      <c r="R324" s="30">
        <f t="shared" si="353"/>
        <v>0.9122131966382403</v>
      </c>
      <c r="S324" s="30"/>
      <c r="T324" s="52">
        <f t="shared" si="373"/>
        <v>2909.1755326184034</v>
      </c>
      <c r="U324" s="52">
        <f t="shared" si="354"/>
        <v>3178.1507770876292</v>
      </c>
      <c r="V324" s="19"/>
      <c r="W324" s="30"/>
      <c r="X324" s="53">
        <f t="shared" si="355"/>
        <v>69580.336359599853</v>
      </c>
      <c r="Y324" s="53">
        <f t="shared" si="356"/>
        <v>-3479.0168179799921</v>
      </c>
      <c r="Z324" s="53">
        <f t="shared" si="357"/>
        <v>-22.805329915956008</v>
      </c>
      <c r="AA324" s="53">
        <f t="shared" si="374"/>
        <v>-28551.652977279547</v>
      </c>
      <c r="AB324" s="53">
        <f t="shared" si="358"/>
        <v>37526.861234424359</v>
      </c>
      <c r="AC324" s="53">
        <f t="shared" si="387"/>
        <v>-277.2968519043024</v>
      </c>
      <c r="AD324" s="53">
        <f t="shared" si="388"/>
        <v>5665.4948311179887</v>
      </c>
      <c r="AE324" s="53">
        <f t="shared" si="359"/>
        <v>42915.059213638051</v>
      </c>
      <c r="AF324" s="19"/>
      <c r="AG324" s="46"/>
      <c r="AH324" s="19"/>
      <c r="AI324" s="55">
        <f t="shared" si="375"/>
        <v>8</v>
      </c>
      <c r="AJ324" s="27">
        <f t="shared" si="389"/>
        <v>76276.397465003538</v>
      </c>
      <c r="AK324" s="27">
        <f t="shared" si="390"/>
        <v>3813.8198732501769</v>
      </c>
      <c r="AL324" s="28">
        <f t="shared" si="391"/>
        <v>25</v>
      </c>
      <c r="AM324" s="27">
        <f t="shared" si="376"/>
        <v>2000000</v>
      </c>
      <c r="AN324" s="56">
        <f t="shared" si="377"/>
        <v>1.742</v>
      </c>
      <c r="AO324" s="52">
        <f t="shared" si="360"/>
        <v>3484</v>
      </c>
      <c r="AP324" s="56"/>
      <c r="AQ324" s="9">
        <f t="shared" si="378"/>
        <v>13.906191098211181</v>
      </c>
      <c r="AR324" s="9">
        <f t="shared" si="379"/>
        <v>0</v>
      </c>
      <c r="AS324" s="30">
        <f t="shared" si="380"/>
        <v>0.9334474024738959</v>
      </c>
      <c r="AT324" s="30">
        <f t="shared" si="381"/>
        <v>1.2980697958930842E-2</v>
      </c>
      <c r="AU324" s="30">
        <f t="shared" si="382"/>
        <v>0</v>
      </c>
      <c r="AV324" s="30">
        <f t="shared" si="361"/>
        <v>0.92046670451496504</v>
      </c>
      <c r="AW324" s="30"/>
      <c r="AX324" s="52">
        <f t="shared" si="383"/>
        <v>2931.024843768033</v>
      </c>
      <c r="AY324" s="52">
        <f t="shared" si="362"/>
        <v>3206.9059985301383</v>
      </c>
      <c r="AZ324" s="19"/>
      <c r="BA324" s="30"/>
      <c r="BB324" s="53">
        <f t="shared" si="363"/>
        <v>69580.336359599853</v>
      </c>
      <c r="BC324" s="53">
        <f t="shared" si="364"/>
        <v>-3479.0168179799921</v>
      </c>
      <c r="BD324" s="53">
        <f t="shared" si="365"/>
        <v>-22.805329915956008</v>
      </c>
      <c r="BE324" s="53">
        <f t="shared" si="384"/>
        <v>-25961.395917861682</v>
      </c>
      <c r="BF324" s="53">
        <f t="shared" si="366"/>
        <v>40117.118293842228</v>
      </c>
      <c r="BG324" s="53">
        <f t="shared" si="392"/>
        <v>-277.2968519043024</v>
      </c>
      <c r="BH324" s="53">
        <f t="shared" si="393"/>
        <v>5667.2885750876349</v>
      </c>
      <c r="BI324" s="53">
        <f t="shared" si="367"/>
        <v>45507.110017025567</v>
      </c>
    </row>
    <row r="325" spans="1:61" x14ac:dyDescent="0.2">
      <c r="A325" s="21">
        <v>1</v>
      </c>
      <c r="B325" s="59">
        <f>B250</f>
        <v>0.8</v>
      </c>
      <c r="C325" s="19"/>
      <c r="D325" s="21"/>
      <c r="E325" s="55">
        <f t="shared" si="368"/>
        <v>9</v>
      </c>
      <c r="F325" s="27">
        <f t="shared" si="394"/>
        <v>76276.397465003538</v>
      </c>
      <c r="G325" s="27">
        <f t="shared" si="395"/>
        <v>3813.8198732501769</v>
      </c>
      <c r="H325" s="28">
        <f t="shared" si="385"/>
        <v>25</v>
      </c>
      <c r="I325" s="27">
        <f t="shared" si="369"/>
        <v>2000000</v>
      </c>
      <c r="J325" s="56">
        <f t="shared" si="351"/>
        <v>1.92</v>
      </c>
      <c r="K325" s="52">
        <f t="shared" si="352"/>
        <v>3840</v>
      </c>
      <c r="L325" s="56"/>
      <c r="M325" s="96">
        <f t="shared" si="370"/>
        <v>16.950197080660736</v>
      </c>
      <c r="N325" s="9">
        <v>0</v>
      </c>
      <c r="O325" s="30">
        <f t="shared" si="386"/>
        <v>0.9122131966382403</v>
      </c>
      <c r="P325" s="30">
        <f t="shared" si="371"/>
        <v>1.5462193462597699E-2</v>
      </c>
      <c r="Q325" s="30">
        <f t="shared" si="372"/>
        <v>0</v>
      </c>
      <c r="R325" s="30">
        <f t="shared" si="353"/>
        <v>0.8967510031756426</v>
      </c>
      <c r="S325" s="30"/>
      <c r="T325" s="52">
        <f t="shared" si="373"/>
        <v>3178.1507770876292</v>
      </c>
      <c r="U325" s="52">
        <f t="shared" si="354"/>
        <v>3443.5238521944675</v>
      </c>
      <c r="V325" s="19"/>
      <c r="W325" s="30"/>
      <c r="X325" s="53">
        <f t="shared" si="355"/>
        <v>68400.935945365971</v>
      </c>
      <c r="Y325" s="53">
        <f t="shared" si="356"/>
        <v>-3420.0467972682982</v>
      </c>
      <c r="Z325" s="53">
        <f t="shared" si="357"/>
        <v>-22.418775079391065</v>
      </c>
      <c r="AA325" s="53">
        <f t="shared" si="374"/>
        <v>-30924.386925195398</v>
      </c>
      <c r="AB325" s="53">
        <f t="shared" si="358"/>
        <v>34034.083447822879</v>
      </c>
      <c r="AC325" s="53">
        <f t="shared" si="387"/>
        <v>-275.01091851679234</v>
      </c>
      <c r="AD325" s="53">
        <f t="shared" si="388"/>
        <v>5595.5936553519123</v>
      </c>
      <c r="AE325" s="53">
        <f t="shared" si="359"/>
        <v>39354.666184658003</v>
      </c>
      <c r="AF325" s="19"/>
      <c r="AG325" s="46"/>
      <c r="AH325" s="19"/>
      <c r="AI325" s="55">
        <f t="shared" si="375"/>
        <v>9</v>
      </c>
      <c r="AJ325" s="27">
        <f t="shared" si="389"/>
        <v>76276.397465003538</v>
      </c>
      <c r="AK325" s="27">
        <f t="shared" si="390"/>
        <v>3813.8198732501769</v>
      </c>
      <c r="AL325" s="28">
        <f t="shared" si="391"/>
        <v>25</v>
      </c>
      <c r="AM325" s="27">
        <f t="shared" si="376"/>
        <v>2000000</v>
      </c>
      <c r="AN325" s="56">
        <f t="shared" si="377"/>
        <v>1.92</v>
      </c>
      <c r="AO325" s="52">
        <f t="shared" si="360"/>
        <v>3840</v>
      </c>
      <c r="AP325" s="56"/>
      <c r="AQ325" s="9">
        <f t="shared" si="378"/>
        <v>15.297552865296314</v>
      </c>
      <c r="AR325" s="9">
        <f t="shared" si="379"/>
        <v>0</v>
      </c>
      <c r="AS325" s="30">
        <f t="shared" si="380"/>
        <v>0.92046670451496504</v>
      </c>
      <c r="AT325" s="30">
        <f t="shared" si="381"/>
        <v>1.4080888073062759E-2</v>
      </c>
      <c r="AU325" s="30">
        <f t="shared" si="382"/>
        <v>0</v>
      </c>
      <c r="AV325" s="30">
        <f t="shared" si="361"/>
        <v>0.9063858164419023</v>
      </c>
      <c r="AW325" s="30"/>
      <c r="AX325" s="52">
        <f t="shared" si="383"/>
        <v>3206.9059985301383</v>
      </c>
      <c r="AY325" s="52">
        <f t="shared" si="362"/>
        <v>3480.5215351369047</v>
      </c>
      <c r="AZ325" s="19"/>
      <c r="BA325" s="30"/>
      <c r="BB325" s="53">
        <f t="shared" si="363"/>
        <v>68400.935945365971</v>
      </c>
      <c r="BC325" s="53">
        <f t="shared" si="364"/>
        <v>-3420.0467972682982</v>
      </c>
      <c r="BD325" s="53">
        <f t="shared" si="365"/>
        <v>-22.418775079391065</v>
      </c>
      <c r="BE325" s="53">
        <f t="shared" si="384"/>
        <v>-28161.776146125518</v>
      </c>
      <c r="BF325" s="53">
        <f t="shared" si="366"/>
        <v>36796.694226892767</v>
      </c>
      <c r="BG325" s="53">
        <f t="shared" si="392"/>
        <v>-275.01091851679234</v>
      </c>
      <c r="BH325" s="53">
        <f t="shared" si="393"/>
        <v>5597.9543478563628</v>
      </c>
      <c r="BI325" s="53">
        <f t="shared" si="367"/>
        <v>42119.637656232342</v>
      </c>
    </row>
    <row r="326" spans="1:61" x14ac:dyDescent="0.2">
      <c r="A326" s="39" t="s">
        <v>74</v>
      </c>
      <c r="B326" s="59">
        <f>B251</f>
        <v>0.05</v>
      </c>
      <c r="C326" s="19"/>
      <c r="D326" s="21"/>
      <c r="E326" s="55">
        <f t="shared" si="368"/>
        <v>10</v>
      </c>
      <c r="F326" s="27">
        <f t="shared" si="394"/>
        <v>76276.397465003538</v>
      </c>
      <c r="G326" s="27">
        <f t="shared" si="395"/>
        <v>3813.8198732501769</v>
      </c>
      <c r="H326" s="28">
        <f t="shared" ref="H326:H381" si="396">$B$31</f>
        <v>25</v>
      </c>
      <c r="I326" s="27">
        <f t="shared" si="369"/>
        <v>2000000</v>
      </c>
      <c r="J326" s="56">
        <f t="shared" si="351"/>
        <v>2.1030000000000002</v>
      </c>
      <c r="K326" s="52">
        <f t="shared" si="352"/>
        <v>4206</v>
      </c>
      <c r="L326" s="56"/>
      <c r="M326" s="96">
        <f t="shared" si="370"/>
        <v>18.704439664650572</v>
      </c>
      <c r="N326" s="9">
        <v>0</v>
      </c>
      <c r="O326" s="30">
        <f t="shared" si="386"/>
        <v>0.8967510031756426</v>
      </c>
      <c r="P326" s="30">
        <f t="shared" si="371"/>
        <v>1.6773225033113678E-2</v>
      </c>
      <c r="Q326" s="30">
        <f t="shared" si="372"/>
        <v>0</v>
      </c>
      <c r="R326" s="30">
        <f t="shared" si="353"/>
        <v>0.87997777814252898</v>
      </c>
      <c r="S326" s="30"/>
      <c r="T326" s="52">
        <f t="shared" si="373"/>
        <v>3443.5238521944675</v>
      </c>
      <c r="U326" s="52">
        <f t="shared" si="354"/>
        <v>3701.1865348674769</v>
      </c>
      <c r="V326" s="19"/>
      <c r="W326" s="30"/>
      <c r="X326" s="53">
        <f t="shared" si="355"/>
        <v>67121.534765970238</v>
      </c>
      <c r="Y326" s="53">
        <f t="shared" si="356"/>
        <v>-3356.0767382985123</v>
      </c>
      <c r="Z326" s="53">
        <f t="shared" si="357"/>
        <v>-21.999444453563225</v>
      </c>
      <c r="AA326" s="53">
        <f t="shared" si="374"/>
        <v>-33546.450066227357</v>
      </c>
      <c r="AB326" s="53">
        <f t="shared" si="358"/>
        <v>30197.008516990805</v>
      </c>
      <c r="AC326" s="53">
        <f t="shared" si="387"/>
        <v>-268.8360442659108</v>
      </c>
      <c r="AD326" s="53">
        <f t="shared" si="388"/>
        <v>5517.5975630296189</v>
      </c>
      <c r="AE326" s="53">
        <f t="shared" si="359"/>
        <v>35445.770035754511</v>
      </c>
      <c r="AF326" s="19"/>
      <c r="AG326" s="46"/>
      <c r="AH326" s="19"/>
      <c r="AI326" s="55">
        <f t="shared" si="375"/>
        <v>10</v>
      </c>
      <c r="AJ326" s="27">
        <f t="shared" si="389"/>
        <v>76276.397465003538</v>
      </c>
      <c r="AK326" s="27">
        <f t="shared" si="390"/>
        <v>3813.8198732501769</v>
      </c>
      <c r="AL326" s="28">
        <f t="shared" si="391"/>
        <v>25</v>
      </c>
      <c r="AM326" s="27">
        <f t="shared" si="376"/>
        <v>2000000</v>
      </c>
      <c r="AN326" s="56">
        <f t="shared" si="377"/>
        <v>2.1030000000000002</v>
      </c>
      <c r="AO326" s="52">
        <f t="shared" si="360"/>
        <v>4206</v>
      </c>
      <c r="AP326" s="56"/>
      <c r="AQ326" s="9">
        <f t="shared" si="378"/>
        <v>16.880756797347139</v>
      </c>
      <c r="AR326" s="9">
        <f t="shared" si="379"/>
        <v>0</v>
      </c>
      <c r="AS326" s="30">
        <f t="shared" si="380"/>
        <v>0.9063858164419023</v>
      </c>
      <c r="AT326" s="30">
        <f t="shared" si="381"/>
        <v>1.5300478531920679E-2</v>
      </c>
      <c r="AU326" s="30">
        <f t="shared" si="382"/>
        <v>0</v>
      </c>
      <c r="AV326" s="30">
        <f t="shared" si="361"/>
        <v>0.89108533790998168</v>
      </c>
      <c r="AW326" s="30"/>
      <c r="AX326" s="52">
        <f t="shared" si="383"/>
        <v>3480.5215351369047</v>
      </c>
      <c r="AY326" s="52">
        <f t="shared" si="362"/>
        <v>3747.904931249383</v>
      </c>
      <c r="AZ326" s="19"/>
      <c r="BA326" s="30"/>
      <c r="BB326" s="53">
        <f t="shared" si="363"/>
        <v>67121.534765970238</v>
      </c>
      <c r="BC326" s="53">
        <f t="shared" si="364"/>
        <v>-3356.0767382985123</v>
      </c>
      <c r="BD326" s="53">
        <f t="shared" si="365"/>
        <v>-21.999444453563225</v>
      </c>
      <c r="BE326" s="53">
        <f t="shared" si="384"/>
        <v>-30600.957063841357</v>
      </c>
      <c r="BF326" s="53">
        <f t="shared" si="366"/>
        <v>33142.501519376805</v>
      </c>
      <c r="BG326" s="53">
        <f t="shared" si="392"/>
        <v>-268.8360442659108</v>
      </c>
      <c r="BH326" s="53">
        <f t="shared" si="393"/>
        <v>5520.6349297554807</v>
      </c>
      <c r="BI326" s="53">
        <f t="shared" si="367"/>
        <v>38394.300404866372</v>
      </c>
    </row>
    <row r="327" spans="1:61" x14ac:dyDescent="0.2">
      <c r="A327" s="19"/>
      <c r="B327" s="19"/>
      <c r="C327" s="19"/>
      <c r="D327" s="21"/>
      <c r="E327" s="55">
        <f t="shared" si="368"/>
        <v>11</v>
      </c>
      <c r="F327" s="27">
        <f t="shared" si="394"/>
        <v>76276.397465003538</v>
      </c>
      <c r="G327" s="27">
        <f t="shared" si="395"/>
        <v>3813.8198732501769</v>
      </c>
      <c r="H327" s="28">
        <f t="shared" si="396"/>
        <v>25</v>
      </c>
      <c r="I327" s="27">
        <f t="shared" si="369"/>
        <v>2000000</v>
      </c>
      <c r="J327" s="56">
        <f t="shared" si="351"/>
        <v>2.2919999999999998</v>
      </c>
      <c r="K327" s="52">
        <f t="shared" si="352"/>
        <v>4584</v>
      </c>
      <c r="L327" s="28"/>
      <c r="M327" s="96">
        <f t="shared" si="370"/>
        <v>20.707442522007625</v>
      </c>
      <c r="N327" s="9">
        <v>0</v>
      </c>
      <c r="O327" s="30">
        <f t="shared" si="386"/>
        <v>0.87997777814252898</v>
      </c>
      <c r="P327" s="30">
        <f t="shared" si="371"/>
        <v>1.8222089261530395E-2</v>
      </c>
      <c r="Q327" s="30">
        <f t="shared" si="372"/>
        <v>0</v>
      </c>
      <c r="R327" s="30">
        <f t="shared" si="353"/>
        <v>0.86175568888099863</v>
      </c>
      <c r="S327" s="28"/>
      <c r="T327" s="52">
        <f t="shared" si="373"/>
        <v>3701.1865348674769</v>
      </c>
      <c r="U327" s="52">
        <f t="shared" si="354"/>
        <v>3950.2880778304975</v>
      </c>
      <c r="V327" s="19"/>
      <c r="W327" s="28"/>
      <c r="X327" s="53">
        <f t="shared" si="355"/>
        <v>65731.619442814976</v>
      </c>
      <c r="Y327" s="53">
        <f t="shared" si="356"/>
        <v>-3286.5809721407491</v>
      </c>
      <c r="Z327" s="53">
        <f t="shared" si="357"/>
        <v>-21.543892222024965</v>
      </c>
      <c r="AA327" s="53">
        <f t="shared" si="374"/>
        <v>-36444.178523060793</v>
      </c>
      <c r="AB327" s="53">
        <f t="shared" si="358"/>
        <v>25979.316055391406</v>
      </c>
      <c r="AC327" s="53">
        <f t="shared" si="387"/>
        <v>-262.08341564859961</v>
      </c>
      <c r="AD327" s="53">
        <f t="shared" si="388"/>
        <v>5430.3493325721593</v>
      </c>
      <c r="AE327" s="53">
        <f t="shared" si="359"/>
        <v>31147.581972314969</v>
      </c>
      <c r="AF327" s="19"/>
      <c r="AG327" s="46"/>
      <c r="AH327" s="19"/>
      <c r="AI327" s="55">
        <f t="shared" si="375"/>
        <v>11</v>
      </c>
      <c r="AJ327" s="27">
        <f t="shared" si="389"/>
        <v>76276.397465003538</v>
      </c>
      <c r="AK327" s="27">
        <f t="shared" si="390"/>
        <v>3813.8198732501769</v>
      </c>
      <c r="AL327" s="28">
        <f t="shared" si="391"/>
        <v>25</v>
      </c>
      <c r="AM327" s="27">
        <f t="shared" si="376"/>
        <v>2000000</v>
      </c>
      <c r="AN327" s="56">
        <f t="shared" si="377"/>
        <v>2.2919999999999998</v>
      </c>
      <c r="AO327" s="52">
        <f t="shared" si="360"/>
        <v>4584</v>
      </c>
      <c r="AP327" s="28"/>
      <c r="AQ327" s="9">
        <f t="shared" si="378"/>
        <v>18.688466876111882</v>
      </c>
      <c r="AR327" s="9">
        <f t="shared" si="379"/>
        <v>0</v>
      </c>
      <c r="AS327" s="30">
        <f t="shared" si="380"/>
        <v>0.89108533790998168</v>
      </c>
      <c r="AT327" s="30">
        <f t="shared" si="381"/>
        <v>1.6653018821319657E-2</v>
      </c>
      <c r="AU327" s="30">
        <f t="shared" si="382"/>
        <v>0</v>
      </c>
      <c r="AV327" s="30">
        <f t="shared" si="361"/>
        <v>0.87443231908866204</v>
      </c>
      <c r="AW327" s="28"/>
      <c r="AX327" s="52">
        <f t="shared" si="383"/>
        <v>3747.904931249383</v>
      </c>
      <c r="AY327" s="52">
        <f t="shared" si="362"/>
        <v>4008.3977507024269</v>
      </c>
      <c r="AZ327" s="19"/>
      <c r="BA327" s="28"/>
      <c r="BB327" s="53">
        <f t="shared" si="363"/>
        <v>65731.619442814976</v>
      </c>
      <c r="BC327" s="53">
        <f t="shared" si="364"/>
        <v>-3286.5809721407491</v>
      </c>
      <c r="BD327" s="53">
        <f t="shared" si="365"/>
        <v>-21.543892222024965</v>
      </c>
      <c r="BE327" s="53">
        <f t="shared" si="384"/>
        <v>-33306.037642639312</v>
      </c>
      <c r="BF327" s="53">
        <f t="shared" si="366"/>
        <v>29117.456935812887</v>
      </c>
      <c r="BG327" s="53">
        <f t="shared" si="392"/>
        <v>-262.08341564859961</v>
      </c>
      <c r="BH327" s="53">
        <f t="shared" si="393"/>
        <v>5434.1847322883195</v>
      </c>
      <c r="BI327" s="53">
        <f t="shared" si="367"/>
        <v>34289.558252452611</v>
      </c>
    </row>
    <row r="328" spans="1:61" x14ac:dyDescent="0.2">
      <c r="A328" s="220" t="s">
        <v>75</v>
      </c>
      <c r="B328" s="220"/>
      <c r="C328" s="19"/>
      <c r="D328" s="21"/>
      <c r="E328" s="55">
        <f t="shared" si="368"/>
        <v>12</v>
      </c>
      <c r="F328" s="27">
        <f t="shared" si="394"/>
        <v>76276.397465003538</v>
      </c>
      <c r="G328" s="27">
        <f t="shared" si="395"/>
        <v>3813.8198732501769</v>
      </c>
      <c r="H328" s="28">
        <f t="shared" si="396"/>
        <v>25</v>
      </c>
      <c r="I328" s="27">
        <f t="shared" si="369"/>
        <v>2000000</v>
      </c>
      <c r="J328" s="56">
        <f t="shared" si="351"/>
        <v>2.4849999999999999</v>
      </c>
      <c r="K328" s="52">
        <f t="shared" si="352"/>
        <v>4970</v>
      </c>
      <c r="L328" s="28"/>
      <c r="M328" s="96">
        <f t="shared" si="370"/>
        <v>22.995587082134691</v>
      </c>
      <c r="N328" s="9">
        <v>0</v>
      </c>
      <c r="O328" s="30">
        <f t="shared" si="386"/>
        <v>0.86175568888099863</v>
      </c>
      <c r="P328" s="30">
        <f t="shared" si="371"/>
        <v>1.9816577987187972E-2</v>
      </c>
      <c r="Q328" s="30">
        <f t="shared" si="372"/>
        <v>0</v>
      </c>
      <c r="R328" s="30">
        <f t="shared" si="353"/>
        <v>0.84193911089381068</v>
      </c>
      <c r="S328" s="28"/>
      <c r="T328" s="52">
        <f t="shared" si="373"/>
        <v>3950.2880778304975</v>
      </c>
      <c r="U328" s="52">
        <f t="shared" si="354"/>
        <v>4184.4373811422392</v>
      </c>
      <c r="V328" s="19"/>
      <c r="W328" s="19"/>
      <c r="X328" s="53">
        <f t="shared" si="355"/>
        <v>64220.082263867997</v>
      </c>
      <c r="Y328" s="53">
        <f t="shared" si="356"/>
        <v>-3211.0041131933995</v>
      </c>
      <c r="Z328" s="53">
        <f t="shared" si="357"/>
        <v>-21.048477772345269</v>
      </c>
      <c r="AA328" s="53">
        <f t="shared" si="374"/>
        <v>-39633.155974375943</v>
      </c>
      <c r="AB328" s="53">
        <f t="shared" si="358"/>
        <v>21354.873698526309</v>
      </c>
      <c r="AC328" s="53">
        <f t="shared" si="387"/>
        <v>-249.10763873320982</v>
      </c>
      <c r="AD328" s="53">
        <f t="shared" si="388"/>
        <v>5332.912815715782</v>
      </c>
      <c r="AE328" s="53">
        <f t="shared" si="359"/>
        <v>26438.678875508882</v>
      </c>
      <c r="AF328" s="19"/>
      <c r="AG328" s="46"/>
      <c r="AH328" s="19"/>
      <c r="AI328" s="55">
        <f t="shared" si="375"/>
        <v>12</v>
      </c>
      <c r="AJ328" s="27">
        <f t="shared" si="389"/>
        <v>76276.397465003538</v>
      </c>
      <c r="AK328" s="27">
        <f t="shared" si="390"/>
        <v>3813.8198732501769</v>
      </c>
      <c r="AL328" s="28">
        <f t="shared" si="391"/>
        <v>25</v>
      </c>
      <c r="AM328" s="27">
        <f t="shared" si="376"/>
        <v>2000000</v>
      </c>
      <c r="AN328" s="56">
        <f t="shared" si="377"/>
        <v>2.4849999999999999</v>
      </c>
      <c r="AO328" s="52">
        <f t="shared" si="360"/>
        <v>4970</v>
      </c>
      <c r="AP328" s="28"/>
      <c r="AQ328" s="9">
        <f t="shared" si="378"/>
        <v>20.753517341626559</v>
      </c>
      <c r="AR328" s="9">
        <f t="shared" si="379"/>
        <v>0</v>
      </c>
      <c r="AS328" s="30">
        <f t="shared" si="380"/>
        <v>0.87443231908866204</v>
      </c>
      <c r="AT328" s="30">
        <f t="shared" si="381"/>
        <v>1.8147546298285279E-2</v>
      </c>
      <c r="AU328" s="30">
        <f t="shared" si="382"/>
        <v>0</v>
      </c>
      <c r="AV328" s="30">
        <f t="shared" si="361"/>
        <v>0.85628477279037674</v>
      </c>
      <c r="AW328" s="28"/>
      <c r="AX328" s="52">
        <f t="shared" si="383"/>
        <v>4008.3977507024269</v>
      </c>
      <c r="AY328" s="52">
        <f t="shared" si="362"/>
        <v>4255.7353207681726</v>
      </c>
      <c r="AZ328" s="19"/>
      <c r="BA328" s="19"/>
      <c r="BB328" s="53">
        <f t="shared" si="363"/>
        <v>64220.082263867997</v>
      </c>
      <c r="BC328" s="53">
        <f t="shared" si="364"/>
        <v>-3211.0041131933995</v>
      </c>
      <c r="BD328" s="53">
        <f t="shared" si="365"/>
        <v>-21.048477772345269</v>
      </c>
      <c r="BE328" s="53">
        <f t="shared" si="384"/>
        <v>-36295.092596570561</v>
      </c>
      <c r="BF328" s="53">
        <f t="shared" si="366"/>
        <v>24692.937076331691</v>
      </c>
      <c r="BG328" s="53">
        <f t="shared" si="392"/>
        <v>-249.10763873320982</v>
      </c>
      <c r="BH328" s="53">
        <f t="shared" si="393"/>
        <v>5337.6833951898125</v>
      </c>
      <c r="BI328" s="53">
        <f t="shared" si="367"/>
        <v>29781.512832788292</v>
      </c>
    </row>
    <row r="329" spans="1:61" x14ac:dyDescent="0.2">
      <c r="A329" s="37" t="s">
        <v>8</v>
      </c>
      <c r="B329" s="37" t="s">
        <v>76</v>
      </c>
      <c r="C329" s="37" t="s">
        <v>77</v>
      </c>
      <c r="D329" s="21"/>
      <c r="E329" s="55">
        <f t="shared" si="368"/>
        <v>13</v>
      </c>
      <c r="F329" s="27">
        <f t="shared" si="394"/>
        <v>76276.397465003538</v>
      </c>
      <c r="G329" s="27">
        <f t="shared" si="395"/>
        <v>3813.8198732501769</v>
      </c>
      <c r="H329" s="28">
        <f t="shared" si="396"/>
        <v>25</v>
      </c>
      <c r="I329" s="27">
        <f t="shared" si="369"/>
        <v>2000000</v>
      </c>
      <c r="J329" s="56">
        <f t="shared" si="351"/>
        <v>2.6840000000000002</v>
      </c>
      <c r="K329" s="52">
        <f t="shared" si="352"/>
        <v>5368</v>
      </c>
      <c r="L329" s="28"/>
      <c r="M329" s="96">
        <f t="shared" si="370"/>
        <v>25.623223656035577</v>
      </c>
      <c r="N329" s="9">
        <v>0</v>
      </c>
      <c r="O329" s="30">
        <f t="shared" si="386"/>
        <v>0.84193911089381068</v>
      </c>
      <c r="P329" s="30">
        <f t="shared" si="371"/>
        <v>2.1573194143195851E-2</v>
      </c>
      <c r="Q329" s="30">
        <f t="shared" si="372"/>
        <v>0</v>
      </c>
      <c r="R329" s="30">
        <f t="shared" si="353"/>
        <v>0.82036591675061488</v>
      </c>
      <c r="S329" s="28"/>
      <c r="T329" s="52">
        <f t="shared" si="373"/>
        <v>4184.4373811422392</v>
      </c>
      <c r="U329" s="52">
        <f t="shared" si="354"/>
        <v>4403.7242411173011</v>
      </c>
      <c r="V329" s="19"/>
      <c r="W329" s="19"/>
      <c r="X329" s="53">
        <f t="shared" si="355"/>
        <v>62574.556732811907</v>
      </c>
      <c r="Y329" s="53">
        <f t="shared" si="356"/>
        <v>-3128.7278366405953</v>
      </c>
      <c r="Z329" s="53">
        <f t="shared" si="357"/>
        <v>-20.509147918765372</v>
      </c>
      <c r="AA329" s="53">
        <f t="shared" si="374"/>
        <v>-43146.388286391702</v>
      </c>
      <c r="AB329" s="53">
        <f t="shared" si="358"/>
        <v>16278.93146186084</v>
      </c>
      <c r="AC329" s="53">
        <f t="shared" si="387"/>
        <v>-236.6033735394133</v>
      </c>
      <c r="AD329" s="53">
        <f t="shared" si="388"/>
        <v>5223.7988484066873</v>
      </c>
      <c r="AE329" s="53">
        <f t="shared" si="359"/>
        <v>21266.126936728113</v>
      </c>
      <c r="AF329" s="19"/>
      <c r="AG329" s="46"/>
      <c r="AH329" s="19"/>
      <c r="AI329" s="55">
        <f t="shared" si="375"/>
        <v>13</v>
      </c>
      <c r="AJ329" s="27">
        <f t="shared" si="389"/>
        <v>76276.397465003538</v>
      </c>
      <c r="AK329" s="27">
        <f t="shared" si="390"/>
        <v>3813.8198732501769</v>
      </c>
      <c r="AL329" s="28">
        <f t="shared" si="391"/>
        <v>25</v>
      </c>
      <c r="AM329" s="27">
        <f t="shared" si="376"/>
        <v>2000000</v>
      </c>
      <c r="AN329" s="56">
        <f t="shared" si="377"/>
        <v>2.6840000000000002</v>
      </c>
      <c r="AO329" s="52">
        <f t="shared" si="360"/>
        <v>5368</v>
      </c>
      <c r="AP329" s="28"/>
      <c r="AQ329" s="9">
        <f t="shared" si="378"/>
        <v>23.124959349572109</v>
      </c>
      <c r="AR329" s="9">
        <f t="shared" si="379"/>
        <v>0</v>
      </c>
      <c r="AS329" s="30">
        <f t="shared" si="380"/>
        <v>0.85628477279037674</v>
      </c>
      <c r="AT329" s="30">
        <f t="shared" si="381"/>
        <v>1.9801550562435051E-2</v>
      </c>
      <c r="AU329" s="30">
        <f t="shared" si="382"/>
        <v>0</v>
      </c>
      <c r="AV329" s="30">
        <f t="shared" si="361"/>
        <v>0.83648322222794169</v>
      </c>
      <c r="AW329" s="28"/>
      <c r="AX329" s="52">
        <f t="shared" si="383"/>
        <v>4255.7353207681726</v>
      </c>
      <c r="AY329" s="52">
        <f t="shared" si="362"/>
        <v>4490.2419369195914</v>
      </c>
      <c r="AZ329" s="19"/>
      <c r="BA329" s="19"/>
      <c r="BB329" s="53">
        <f t="shared" si="363"/>
        <v>62574.556732811907</v>
      </c>
      <c r="BC329" s="53">
        <f t="shared" si="364"/>
        <v>-3128.7278366405953</v>
      </c>
      <c r="BD329" s="53">
        <f t="shared" si="365"/>
        <v>-20.509147918765372</v>
      </c>
      <c r="BE329" s="53">
        <f t="shared" si="384"/>
        <v>-39603.101124870103</v>
      </c>
      <c r="BF329" s="53">
        <f t="shared" si="366"/>
        <v>19822.21862338244</v>
      </c>
      <c r="BG329" s="53">
        <f t="shared" si="392"/>
        <v>-236.6033735394133</v>
      </c>
      <c r="BH329" s="53">
        <f t="shared" si="393"/>
        <v>5229.6521335915795</v>
      </c>
      <c r="BI329" s="53">
        <f t="shared" si="367"/>
        <v>24815.267383434606</v>
      </c>
    </row>
    <row r="330" spans="1:61" x14ac:dyDescent="0.2">
      <c r="A330" s="21">
        <v>1</v>
      </c>
      <c r="B330" s="60">
        <f>B255</f>
        <v>200</v>
      </c>
      <c r="C330" s="60">
        <f>C255</f>
        <v>268</v>
      </c>
      <c r="D330" s="21"/>
      <c r="E330" s="55">
        <f t="shared" si="368"/>
        <v>14</v>
      </c>
      <c r="F330" s="27">
        <f t="shared" si="394"/>
        <v>76276.397465003538</v>
      </c>
      <c r="G330" s="27">
        <f t="shared" si="395"/>
        <v>3813.8198732501769</v>
      </c>
      <c r="H330" s="28">
        <f t="shared" si="396"/>
        <v>25</v>
      </c>
      <c r="I330" s="27">
        <f t="shared" si="369"/>
        <v>2000000</v>
      </c>
      <c r="J330" s="56">
        <f t="shared" si="351"/>
        <v>2.8879999999999999</v>
      </c>
      <c r="K330" s="52">
        <f t="shared" si="352"/>
        <v>5776</v>
      </c>
      <c r="L330" s="28"/>
      <c r="M330" s="96">
        <f t="shared" si="370"/>
        <v>28.637207678475217</v>
      </c>
      <c r="N330" s="9">
        <v>0</v>
      </c>
      <c r="O330" s="30">
        <f t="shared" si="386"/>
        <v>0.82036591675061488</v>
      </c>
      <c r="P330" s="30">
        <f t="shared" si="371"/>
        <v>2.3492989130330068E-2</v>
      </c>
      <c r="Q330" s="30">
        <f t="shared" si="372"/>
        <v>0</v>
      </c>
      <c r="R330" s="30">
        <f t="shared" si="353"/>
        <v>0.79687292762028483</v>
      </c>
      <c r="S330" s="28"/>
      <c r="T330" s="52">
        <f t="shared" si="373"/>
        <v>4403.7242411173011</v>
      </c>
      <c r="U330" s="52">
        <f t="shared" si="354"/>
        <v>4602.7380299347651</v>
      </c>
      <c r="V330" s="19"/>
      <c r="W330" s="19"/>
      <c r="X330" s="53">
        <f t="shared" si="355"/>
        <v>60782.596156265841</v>
      </c>
      <c r="Y330" s="53">
        <f t="shared" si="356"/>
        <v>-3039.1298078132922</v>
      </c>
      <c r="Z330" s="53">
        <f t="shared" si="357"/>
        <v>-19.921823190507119</v>
      </c>
      <c r="AA330" s="53">
        <f t="shared" si="374"/>
        <v>-46985.978260660137</v>
      </c>
      <c r="AB330" s="53">
        <f t="shared" si="358"/>
        <v>10737.566264601905</v>
      </c>
      <c r="AC330" s="53">
        <f t="shared" si="387"/>
        <v>-218.90438787357525</v>
      </c>
      <c r="AD330" s="53">
        <f t="shared" si="388"/>
        <v>5102.0440684412661</v>
      </c>
      <c r="AE330" s="53">
        <f t="shared" si="359"/>
        <v>15620.705945169595</v>
      </c>
      <c r="AF330" s="19"/>
      <c r="AG330" s="46"/>
      <c r="AH330" s="19"/>
      <c r="AI330" s="55">
        <f t="shared" si="375"/>
        <v>14</v>
      </c>
      <c r="AJ330" s="27">
        <f t="shared" si="389"/>
        <v>76276.397465003538</v>
      </c>
      <c r="AK330" s="27">
        <f t="shared" si="390"/>
        <v>3813.8198732501769</v>
      </c>
      <c r="AL330" s="28">
        <f t="shared" si="391"/>
        <v>25</v>
      </c>
      <c r="AM330" s="27">
        <f t="shared" si="376"/>
        <v>2000000</v>
      </c>
      <c r="AN330" s="56">
        <f t="shared" si="377"/>
        <v>2.8879999999999999</v>
      </c>
      <c r="AO330" s="52">
        <f t="shared" si="360"/>
        <v>5776</v>
      </c>
      <c r="AP330" s="28"/>
      <c r="AQ330" s="9">
        <f t="shared" si="378"/>
        <v>25.845079929823882</v>
      </c>
      <c r="AR330" s="9">
        <f t="shared" si="379"/>
        <v>0</v>
      </c>
      <c r="AS330" s="30">
        <f t="shared" si="380"/>
        <v>0.83648322222794169</v>
      </c>
      <c r="AT330" s="30">
        <f t="shared" si="381"/>
        <v>2.1618975738437785E-2</v>
      </c>
      <c r="AU330" s="30">
        <f t="shared" si="382"/>
        <v>0</v>
      </c>
      <c r="AV330" s="30">
        <f t="shared" si="361"/>
        <v>0.81486424648950395</v>
      </c>
      <c r="AW330" s="28"/>
      <c r="AX330" s="52">
        <f t="shared" si="383"/>
        <v>4490.2419369195914</v>
      </c>
      <c r="AY330" s="52">
        <f t="shared" si="362"/>
        <v>4706.6558877233747</v>
      </c>
      <c r="AZ330" s="19"/>
      <c r="BA330" s="19"/>
      <c r="BB330" s="53">
        <f t="shared" si="363"/>
        <v>60782.596156265841</v>
      </c>
      <c r="BC330" s="53">
        <f t="shared" si="364"/>
        <v>-3039.1298078132922</v>
      </c>
      <c r="BD330" s="53">
        <f t="shared" si="365"/>
        <v>-19.921823190507119</v>
      </c>
      <c r="BE330" s="53">
        <f t="shared" si="384"/>
        <v>-43237.951476875569</v>
      </c>
      <c r="BF330" s="53">
        <f t="shared" si="366"/>
        <v>14485.593048386472</v>
      </c>
      <c r="BG330" s="53">
        <f t="shared" si="392"/>
        <v>-218.90438787357525</v>
      </c>
      <c r="BH330" s="53">
        <f t="shared" si="393"/>
        <v>5109.1468367642701</v>
      </c>
      <c r="BI330" s="53">
        <f t="shared" si="367"/>
        <v>19375.835497277167</v>
      </c>
    </row>
    <row r="331" spans="1:61" x14ac:dyDescent="0.2">
      <c r="A331" s="39" t="s">
        <v>74</v>
      </c>
      <c r="B331" s="60">
        <f>B256</f>
        <v>25</v>
      </c>
      <c r="C331" s="60">
        <f>C256</f>
        <v>25</v>
      </c>
      <c r="D331" s="21"/>
      <c r="E331" s="55">
        <f t="shared" si="368"/>
        <v>15</v>
      </c>
      <c r="F331" s="27">
        <f t="shared" si="394"/>
        <v>76276.397465003538</v>
      </c>
      <c r="G331" s="27">
        <f t="shared" si="395"/>
        <v>3813.8198732501769</v>
      </c>
      <c r="H331" s="28">
        <f t="shared" si="396"/>
        <v>25</v>
      </c>
      <c r="I331" s="27">
        <f t="shared" si="369"/>
        <v>2000000</v>
      </c>
      <c r="J331" s="56">
        <f t="shared" si="351"/>
        <v>3.0960000000000001</v>
      </c>
      <c r="K331" s="52">
        <f t="shared" si="352"/>
        <v>6192</v>
      </c>
      <c r="L331" s="28"/>
      <c r="M331" s="96">
        <f t="shared" si="370"/>
        <v>32.079455446734435</v>
      </c>
      <c r="N331" s="9">
        <v>0</v>
      </c>
      <c r="O331" s="30">
        <f t="shared" si="386"/>
        <v>0.79687292762028483</v>
      </c>
      <c r="P331" s="30">
        <f t="shared" si="371"/>
        <v>2.5563249578303762E-2</v>
      </c>
      <c r="Q331" s="30">
        <f t="shared" si="372"/>
        <v>0</v>
      </c>
      <c r="R331" s="30">
        <f t="shared" si="353"/>
        <v>0.77130967804198103</v>
      </c>
      <c r="S331" s="28"/>
      <c r="T331" s="52">
        <f t="shared" si="373"/>
        <v>4602.7380299347651</v>
      </c>
      <c r="U331" s="52">
        <f t="shared" si="354"/>
        <v>4775.9495264359466</v>
      </c>
      <c r="V331" s="19"/>
      <c r="W331" s="19"/>
      <c r="X331" s="53">
        <f t="shared" si="355"/>
        <v>58832.72357093406</v>
      </c>
      <c r="Y331" s="53">
        <f t="shared" si="356"/>
        <v>-2941.6361785467029</v>
      </c>
      <c r="Z331" s="53">
        <f t="shared" si="357"/>
        <v>-19.282741951049527</v>
      </c>
      <c r="AA331" s="53">
        <f t="shared" si="374"/>
        <v>-51126.499156607526</v>
      </c>
      <c r="AB331" s="53">
        <f t="shared" si="358"/>
        <v>4745.3054938287823</v>
      </c>
      <c r="AC331" s="53">
        <f t="shared" si="387"/>
        <v>-195.80363267325308</v>
      </c>
      <c r="AD331" s="53">
        <f t="shared" si="388"/>
        <v>4966.3091805968033</v>
      </c>
      <c r="AE331" s="53">
        <f t="shared" si="359"/>
        <v>9515.811041752333</v>
      </c>
      <c r="AF331" s="19"/>
      <c r="AG331" s="46"/>
      <c r="AH331" s="19"/>
      <c r="AI331" s="55">
        <f t="shared" si="375"/>
        <v>15</v>
      </c>
      <c r="AJ331" s="27">
        <f t="shared" si="389"/>
        <v>76276.397465003538</v>
      </c>
      <c r="AK331" s="27">
        <f t="shared" si="390"/>
        <v>3813.8198732501769</v>
      </c>
      <c r="AL331" s="28">
        <f t="shared" si="391"/>
        <v>25</v>
      </c>
      <c r="AM331" s="27">
        <f t="shared" si="376"/>
        <v>2000000</v>
      </c>
      <c r="AN331" s="56">
        <f t="shared" si="377"/>
        <v>3.0960000000000001</v>
      </c>
      <c r="AO331" s="52">
        <f t="shared" si="360"/>
        <v>6192</v>
      </c>
      <c r="AP331" s="28"/>
      <c r="AQ331" s="9">
        <f t="shared" si="378"/>
        <v>28.951708540677828</v>
      </c>
      <c r="AR331" s="9">
        <f t="shared" si="379"/>
        <v>0</v>
      </c>
      <c r="AS331" s="30">
        <f t="shared" si="380"/>
        <v>0.81486424648950395</v>
      </c>
      <c r="AT331" s="30">
        <f t="shared" si="381"/>
        <v>2.3591712164583174E-2</v>
      </c>
      <c r="AU331" s="30">
        <f t="shared" si="382"/>
        <v>0</v>
      </c>
      <c r="AV331" s="30">
        <f t="shared" si="361"/>
        <v>0.79127253432492073</v>
      </c>
      <c r="AW331" s="28"/>
      <c r="AX331" s="52">
        <f t="shared" si="383"/>
        <v>4706.6558877233747</v>
      </c>
      <c r="AY331" s="52">
        <f t="shared" si="362"/>
        <v>4899.559532539909</v>
      </c>
      <c r="AZ331" s="19"/>
      <c r="BA331" s="19"/>
      <c r="BB331" s="53">
        <f t="shared" si="363"/>
        <v>58832.72357093406</v>
      </c>
      <c r="BC331" s="53">
        <f t="shared" si="364"/>
        <v>-2941.6361785467029</v>
      </c>
      <c r="BD331" s="53">
        <f t="shared" si="365"/>
        <v>-19.282741951049527</v>
      </c>
      <c r="BE331" s="53">
        <f t="shared" si="384"/>
        <v>-47183.424329166352</v>
      </c>
      <c r="BF331" s="53">
        <f t="shared" si="366"/>
        <v>8688.3803212699568</v>
      </c>
      <c r="BG331" s="53">
        <f t="shared" si="392"/>
        <v>-195.80363267325308</v>
      </c>
      <c r="BH331" s="53">
        <f t="shared" si="393"/>
        <v>4974.8404349448401</v>
      </c>
      <c r="BI331" s="53">
        <f t="shared" si="367"/>
        <v>13467.417123541545</v>
      </c>
    </row>
    <row r="332" spans="1:61" x14ac:dyDescent="0.2">
      <c r="A332" s="19"/>
      <c r="B332" s="19"/>
      <c r="C332" s="19"/>
      <c r="D332" s="21"/>
      <c r="E332" s="55">
        <f t="shared" si="368"/>
        <v>16</v>
      </c>
      <c r="F332" s="27">
        <f t="shared" si="394"/>
        <v>76276.397465003538</v>
      </c>
      <c r="G332" s="27">
        <f t="shared" si="395"/>
        <v>3813.8198732501769</v>
      </c>
      <c r="H332" s="28">
        <f t="shared" si="396"/>
        <v>25</v>
      </c>
      <c r="I332" s="27">
        <f t="shared" si="369"/>
        <v>2000000</v>
      </c>
      <c r="J332" s="56">
        <f t="shared" si="351"/>
        <v>3.3090000000000002</v>
      </c>
      <c r="K332" s="52">
        <f t="shared" si="352"/>
        <v>6618</v>
      </c>
      <c r="L332" s="28"/>
      <c r="M332" s="96">
        <f t="shared" si="370"/>
        <v>35.983846857204576</v>
      </c>
      <c r="N332" s="9">
        <v>0</v>
      </c>
      <c r="O332" s="30">
        <f t="shared" si="386"/>
        <v>0.77130967804198103</v>
      </c>
      <c r="P332" s="30">
        <f t="shared" si="371"/>
        <v>2.7754689334142411E-2</v>
      </c>
      <c r="Q332" s="30">
        <f t="shared" si="372"/>
        <v>0</v>
      </c>
      <c r="R332" s="30">
        <f t="shared" si="353"/>
        <v>0.74355498870783865</v>
      </c>
      <c r="S332" s="28"/>
      <c r="T332" s="52">
        <f t="shared" si="373"/>
        <v>4775.9495264359466</v>
      </c>
      <c r="U332" s="52">
        <f t="shared" si="354"/>
        <v>4920.8469152684766</v>
      </c>
      <c r="V332" s="19"/>
      <c r="W332" s="19"/>
      <c r="X332" s="53">
        <f t="shared" si="355"/>
        <v>56715.69585576532</v>
      </c>
      <c r="Y332" s="53">
        <f t="shared" si="356"/>
        <v>-2835.7847927882658</v>
      </c>
      <c r="Z332" s="53">
        <f t="shared" si="357"/>
        <v>-18.588874717695965</v>
      </c>
      <c r="AA332" s="53">
        <f t="shared" si="374"/>
        <v>-55509.378668284822</v>
      </c>
      <c r="AB332" s="53">
        <f t="shared" si="358"/>
        <v>-1648.0564800254651</v>
      </c>
      <c r="AC332" s="53">
        <f t="shared" si="387"/>
        <v>-170.29028145702617</v>
      </c>
      <c r="AD332" s="53">
        <f t="shared" si="388"/>
        <v>4815.4193739170878</v>
      </c>
      <c r="AE332" s="53">
        <f t="shared" si="359"/>
        <v>2997.0726124345965</v>
      </c>
      <c r="AF332" s="19"/>
      <c r="AG332" s="46"/>
      <c r="AH332" s="19"/>
      <c r="AI332" s="55">
        <f t="shared" si="375"/>
        <v>16</v>
      </c>
      <c r="AJ332" s="27">
        <f t="shared" si="389"/>
        <v>76276.397465003538</v>
      </c>
      <c r="AK332" s="27">
        <f t="shared" si="390"/>
        <v>3813.8198732501769</v>
      </c>
      <c r="AL332" s="28">
        <f t="shared" si="391"/>
        <v>25</v>
      </c>
      <c r="AM332" s="27">
        <f t="shared" si="376"/>
        <v>2000000</v>
      </c>
      <c r="AN332" s="56">
        <f t="shared" si="377"/>
        <v>3.3090000000000002</v>
      </c>
      <c r="AO332" s="52">
        <f t="shared" si="360"/>
        <v>6618</v>
      </c>
      <c r="AP332" s="28"/>
      <c r="AQ332" s="9">
        <f t="shared" si="378"/>
        <v>32.475421788627131</v>
      </c>
      <c r="AR332" s="9">
        <f t="shared" si="379"/>
        <v>0</v>
      </c>
      <c r="AS332" s="30">
        <f t="shared" si="380"/>
        <v>0.79127253432492073</v>
      </c>
      <c r="AT332" s="30">
        <f t="shared" si="381"/>
        <v>2.5696909301957737E-2</v>
      </c>
      <c r="AU332" s="30">
        <f t="shared" si="382"/>
        <v>0</v>
      </c>
      <c r="AV332" s="30">
        <f t="shared" si="361"/>
        <v>0.76557562502296295</v>
      </c>
      <c r="AW332" s="28"/>
      <c r="AX332" s="52">
        <f t="shared" si="383"/>
        <v>4899.559532539909</v>
      </c>
      <c r="AY332" s="52">
        <f t="shared" si="362"/>
        <v>5066.579486401969</v>
      </c>
      <c r="AZ332" s="19"/>
      <c r="BA332" s="19"/>
      <c r="BB332" s="53">
        <f t="shared" si="363"/>
        <v>56715.69585576532</v>
      </c>
      <c r="BC332" s="53">
        <f t="shared" si="364"/>
        <v>-2835.7847927882658</v>
      </c>
      <c r="BD332" s="53">
        <f t="shared" si="365"/>
        <v>-18.588874717695965</v>
      </c>
      <c r="BE332" s="53">
        <f t="shared" si="384"/>
        <v>-51393.818603915475</v>
      </c>
      <c r="BF332" s="53">
        <f t="shared" si="366"/>
        <v>2467.5035843438818</v>
      </c>
      <c r="BG332" s="53">
        <f t="shared" si="392"/>
        <v>-170.29028145702617</v>
      </c>
      <c r="BH332" s="53">
        <f t="shared" si="393"/>
        <v>4825.5672775062903</v>
      </c>
      <c r="BI332" s="53">
        <f t="shared" si="367"/>
        <v>7122.780580393146</v>
      </c>
    </row>
    <row r="333" spans="1:61" x14ac:dyDescent="0.2">
      <c r="A333" s="92"/>
      <c r="B333" s="93" t="s">
        <v>78</v>
      </c>
      <c r="C333" s="93" t="s">
        <v>79</v>
      </c>
      <c r="D333" s="21"/>
      <c r="E333" s="55">
        <f t="shared" si="368"/>
        <v>17</v>
      </c>
      <c r="F333" s="27">
        <f t="shared" si="394"/>
        <v>76276.397465003538</v>
      </c>
      <c r="G333" s="27">
        <f t="shared" si="395"/>
        <v>3813.8198732501769</v>
      </c>
      <c r="H333" s="28">
        <f t="shared" si="396"/>
        <v>25</v>
      </c>
      <c r="I333" s="27">
        <f t="shared" si="369"/>
        <v>2000000</v>
      </c>
      <c r="J333" s="56">
        <f t="shared" si="351"/>
        <v>3.5259999999999998</v>
      </c>
      <c r="K333" s="52">
        <f t="shared" si="352"/>
        <v>7052</v>
      </c>
      <c r="L333" s="28"/>
      <c r="M333" s="96">
        <f t="shared" si="370"/>
        <v>40.388565248208387</v>
      </c>
      <c r="N333" s="9">
        <v>0</v>
      </c>
      <c r="O333" s="30">
        <f t="shared" si="386"/>
        <v>0.74355498870783865</v>
      </c>
      <c r="P333" s="30">
        <f t="shared" si="371"/>
        <v>3.0031119177057392E-2</v>
      </c>
      <c r="Q333" s="30">
        <f t="shared" si="372"/>
        <v>0</v>
      </c>
      <c r="R333" s="30">
        <f t="shared" si="353"/>
        <v>0.71352386953078129</v>
      </c>
      <c r="S333" s="28"/>
      <c r="T333" s="52">
        <f t="shared" si="373"/>
        <v>4920.8469152684766</v>
      </c>
      <c r="U333" s="52">
        <f t="shared" si="354"/>
        <v>5031.7703279310699</v>
      </c>
      <c r="V333" s="19"/>
      <c r="W333" s="28"/>
      <c r="X333" s="53">
        <f t="shared" si="355"/>
        <v>54425.030273097203</v>
      </c>
      <c r="Y333" s="53">
        <f t="shared" si="356"/>
        <v>-2721.25151365486</v>
      </c>
      <c r="Z333" s="53">
        <f t="shared" si="357"/>
        <v>-17.838096738269531</v>
      </c>
      <c r="AA333" s="53">
        <f t="shared" si="374"/>
        <v>-60062.238354114786</v>
      </c>
      <c r="AB333" s="53">
        <f t="shared" si="358"/>
        <v>-8376.297691410713</v>
      </c>
      <c r="AC333" s="53">
        <f t="shared" si="387"/>
        <v>-139.02233108584738</v>
      </c>
      <c r="AD333" s="53">
        <f t="shared" si="388"/>
        <v>4648.6628407600392</v>
      </c>
      <c r="AE333" s="53">
        <f t="shared" si="359"/>
        <v>-3866.6571817365211</v>
      </c>
      <c r="AF333" s="19"/>
      <c r="AG333" s="46"/>
      <c r="AH333" s="19"/>
      <c r="AI333" s="55">
        <f t="shared" si="375"/>
        <v>17</v>
      </c>
      <c r="AJ333" s="27">
        <f t="shared" si="389"/>
        <v>76276.397465003538</v>
      </c>
      <c r="AK333" s="27">
        <f t="shared" si="390"/>
        <v>3813.8198732501769</v>
      </c>
      <c r="AL333" s="28">
        <f t="shared" si="391"/>
        <v>25</v>
      </c>
      <c r="AM333" s="27">
        <f t="shared" si="376"/>
        <v>2000000</v>
      </c>
      <c r="AN333" s="56">
        <f t="shared" si="377"/>
        <v>3.5259999999999998</v>
      </c>
      <c r="AO333" s="52">
        <f t="shared" si="360"/>
        <v>7052</v>
      </c>
      <c r="AP333" s="28"/>
      <c r="AQ333" s="9">
        <f t="shared" si="378"/>
        <v>36.450680136508069</v>
      </c>
      <c r="AR333" s="9">
        <f t="shared" si="379"/>
        <v>0</v>
      </c>
      <c r="AS333" s="30">
        <f t="shared" si="380"/>
        <v>0.76557562502296295</v>
      </c>
      <c r="AT333" s="30">
        <f t="shared" si="381"/>
        <v>2.7905752228019262E-2</v>
      </c>
      <c r="AU333" s="30">
        <f t="shared" si="382"/>
        <v>0</v>
      </c>
      <c r="AV333" s="30">
        <f t="shared" si="361"/>
        <v>0.73766987279494367</v>
      </c>
      <c r="AW333" s="28"/>
      <c r="AX333" s="52">
        <f t="shared" si="383"/>
        <v>5066.579486401969</v>
      </c>
      <c r="AY333" s="52">
        <f t="shared" si="362"/>
        <v>5202.0479429499428</v>
      </c>
      <c r="AZ333" s="19"/>
      <c r="BA333" s="28"/>
      <c r="BB333" s="53">
        <f t="shared" si="363"/>
        <v>54425.030273097203</v>
      </c>
      <c r="BC333" s="53">
        <f t="shared" si="364"/>
        <v>-2721.25151365486</v>
      </c>
      <c r="BD333" s="53">
        <f t="shared" si="365"/>
        <v>-17.838096738269531</v>
      </c>
      <c r="BE333" s="53">
        <f t="shared" si="384"/>
        <v>-55811.504456038521</v>
      </c>
      <c r="BF333" s="53">
        <f t="shared" si="366"/>
        <v>-4125.5637933344478</v>
      </c>
      <c r="BG333" s="53">
        <f t="shared" si="392"/>
        <v>-139.02233108584738</v>
      </c>
      <c r="BH333" s="53">
        <f t="shared" si="393"/>
        <v>4660.6269214059485</v>
      </c>
      <c r="BI333" s="53">
        <f t="shared" si="367"/>
        <v>396.04079698565329</v>
      </c>
    </row>
    <row r="334" spans="1:61" x14ac:dyDescent="0.2">
      <c r="A334" s="35" t="s">
        <v>80</v>
      </c>
      <c r="B334" s="90">
        <f>AE388</f>
        <v>57442.508459763405</v>
      </c>
      <c r="C334" s="90">
        <f>BI388</f>
        <v>82725.360663904852</v>
      </c>
      <c r="D334" s="21"/>
      <c r="E334" s="55">
        <f t="shared" si="368"/>
        <v>18</v>
      </c>
      <c r="F334" s="27">
        <f t="shared" si="394"/>
        <v>76276.397465003538</v>
      </c>
      <c r="G334" s="27">
        <f t="shared" si="395"/>
        <v>3813.8198732501769</v>
      </c>
      <c r="H334" s="28">
        <f t="shared" si="396"/>
        <v>25</v>
      </c>
      <c r="I334" s="27">
        <f t="shared" si="369"/>
        <v>2000000</v>
      </c>
      <c r="J334" s="56">
        <f t="shared" si="351"/>
        <v>3.7469999999999999</v>
      </c>
      <c r="K334" s="52">
        <f t="shared" si="352"/>
        <v>7494</v>
      </c>
      <c r="L334" s="28"/>
      <c r="M334" s="96">
        <f t="shared" si="370"/>
        <v>45.350819239364668</v>
      </c>
      <c r="N334" s="9">
        <v>0</v>
      </c>
      <c r="O334" s="30">
        <f t="shared" si="386"/>
        <v>0.71352386953078129</v>
      </c>
      <c r="P334" s="30">
        <f t="shared" si="371"/>
        <v>3.235889203006248E-2</v>
      </c>
      <c r="Q334" s="30">
        <f t="shared" si="372"/>
        <v>0</v>
      </c>
      <c r="R334" s="30">
        <f t="shared" si="353"/>
        <v>0.6811649775007188</v>
      </c>
      <c r="S334" s="28"/>
      <c r="T334" s="52">
        <f t="shared" si="373"/>
        <v>5031.7703279310699</v>
      </c>
      <c r="U334" s="52">
        <f t="shared" si="354"/>
        <v>5104.6503413903865</v>
      </c>
      <c r="V334" s="19"/>
      <c r="W334" s="19"/>
      <c r="X334" s="53">
        <f t="shared" si="355"/>
        <v>51956.810563085019</v>
      </c>
      <c r="Y334" s="53">
        <f t="shared" si="356"/>
        <v>-2597.8405281542509</v>
      </c>
      <c r="Z334" s="53">
        <f t="shared" si="357"/>
        <v>-17.029124437517972</v>
      </c>
      <c r="AA334" s="53">
        <f t="shared" si="374"/>
        <v>-64717.784060124963</v>
      </c>
      <c r="AB334" s="53">
        <f t="shared" si="358"/>
        <v>-15375.843149631713</v>
      </c>
      <c r="AC334" s="53">
        <f t="shared" si="387"/>
        <v>-103.59809789599693</v>
      </c>
      <c r="AD334" s="53">
        <f t="shared" si="388"/>
        <v>4465.2694935021182</v>
      </c>
      <c r="AE334" s="53">
        <f t="shared" si="359"/>
        <v>-11014.171754025592</v>
      </c>
      <c r="AF334" s="19"/>
      <c r="AG334" s="46"/>
      <c r="AH334" s="19"/>
      <c r="AI334" s="55">
        <f t="shared" si="375"/>
        <v>18</v>
      </c>
      <c r="AJ334" s="27">
        <f t="shared" si="389"/>
        <v>76276.397465003538</v>
      </c>
      <c r="AK334" s="27">
        <f t="shared" si="390"/>
        <v>3813.8198732501769</v>
      </c>
      <c r="AL334" s="28">
        <f t="shared" si="391"/>
        <v>25</v>
      </c>
      <c r="AM334" s="27">
        <f t="shared" si="376"/>
        <v>2000000</v>
      </c>
      <c r="AN334" s="56">
        <f t="shared" si="377"/>
        <v>3.7469999999999999</v>
      </c>
      <c r="AO334" s="52">
        <f t="shared" si="360"/>
        <v>7494</v>
      </c>
      <c r="AP334" s="28"/>
      <c r="AQ334" s="9">
        <f t="shared" si="378"/>
        <v>40.929114363526608</v>
      </c>
      <c r="AR334" s="9">
        <f t="shared" si="379"/>
        <v>0</v>
      </c>
      <c r="AS334" s="30">
        <f t="shared" si="380"/>
        <v>0.73766987279494367</v>
      </c>
      <c r="AT334" s="30">
        <f t="shared" si="381"/>
        <v>3.0192174586152375E-2</v>
      </c>
      <c r="AU334" s="30">
        <f t="shared" si="382"/>
        <v>0</v>
      </c>
      <c r="AV334" s="30">
        <f t="shared" si="361"/>
        <v>0.70747769820879125</v>
      </c>
      <c r="AW334" s="28"/>
      <c r="AX334" s="52">
        <f t="shared" si="383"/>
        <v>5202.0479429499428</v>
      </c>
      <c r="AY334" s="52">
        <f t="shared" si="362"/>
        <v>5301.8378703766821</v>
      </c>
      <c r="AZ334" s="19"/>
      <c r="BA334" s="19"/>
      <c r="BB334" s="53">
        <f t="shared" si="363"/>
        <v>51956.810563085019</v>
      </c>
      <c r="BC334" s="53">
        <f t="shared" si="364"/>
        <v>-2597.8405281542509</v>
      </c>
      <c r="BD334" s="53">
        <f t="shared" si="365"/>
        <v>-17.029124437517972</v>
      </c>
      <c r="BE334" s="53">
        <f t="shared" si="384"/>
        <v>-60384.349172304748</v>
      </c>
      <c r="BF334" s="53">
        <f t="shared" si="366"/>
        <v>-11042.408261811499</v>
      </c>
      <c r="BG334" s="53">
        <f t="shared" si="392"/>
        <v>-103.59809789599693</v>
      </c>
      <c r="BH334" s="53">
        <f t="shared" si="393"/>
        <v>4479.2486273527984</v>
      </c>
      <c r="BI334" s="53">
        <f t="shared" si="367"/>
        <v>-6666.7577323546966</v>
      </c>
    </row>
    <row r="335" spans="1:61" x14ac:dyDescent="0.2">
      <c r="A335" s="35" t="s">
        <v>81</v>
      </c>
      <c r="B335" s="222">
        <f>F316+NPV(B319,F317:F336)</f>
        <v>1148843.4843462929</v>
      </c>
      <c r="C335" s="222"/>
      <c r="D335" s="19"/>
      <c r="E335" s="55">
        <f t="shared" si="368"/>
        <v>19</v>
      </c>
      <c r="F335" s="27">
        <f t="shared" si="394"/>
        <v>76276.397465003538</v>
      </c>
      <c r="G335" s="27">
        <f t="shared" si="395"/>
        <v>3813.8198732501769</v>
      </c>
      <c r="H335" s="28">
        <f t="shared" si="396"/>
        <v>25</v>
      </c>
      <c r="I335" s="27">
        <f t="shared" si="369"/>
        <v>2000000</v>
      </c>
      <c r="J335" s="56">
        <f t="shared" si="351"/>
        <v>3.9710000000000001</v>
      </c>
      <c r="K335" s="52">
        <f t="shared" si="352"/>
        <v>7942</v>
      </c>
      <c r="L335" s="28"/>
      <c r="M335" s="96">
        <f t="shared" si="370"/>
        <v>50.932973429504443</v>
      </c>
      <c r="N335" s="9">
        <v>0</v>
      </c>
      <c r="O335" s="30">
        <f t="shared" si="386"/>
        <v>0.6811649775007188</v>
      </c>
      <c r="P335" s="30">
        <f t="shared" si="371"/>
        <v>3.4693757700153101E-2</v>
      </c>
      <c r="Q335" s="30">
        <f t="shared" si="372"/>
        <v>0</v>
      </c>
      <c r="R335" s="30">
        <f t="shared" si="353"/>
        <v>0.64647121980056566</v>
      </c>
      <c r="S335" s="28"/>
      <c r="T335" s="52">
        <f t="shared" si="373"/>
        <v>5104.6503413903865</v>
      </c>
      <c r="U335" s="52">
        <f t="shared" si="354"/>
        <v>5134.2744276560925</v>
      </c>
      <c r="V335" s="19"/>
      <c r="W335" s="19"/>
      <c r="X335" s="53">
        <f t="shared" si="355"/>
        <v>49310.495711193609</v>
      </c>
      <c r="Y335" s="53">
        <f t="shared" si="356"/>
        <v>-2465.5247855596804</v>
      </c>
      <c r="Z335" s="53">
        <f t="shared" si="357"/>
        <v>-16.161780495014142</v>
      </c>
      <c r="AA335" s="53">
        <f t="shared" si="374"/>
        <v>-69387.515400306205</v>
      </c>
      <c r="AB335" s="53">
        <f t="shared" si="358"/>
        <v>-22558.706255167293</v>
      </c>
      <c r="AC335" s="53">
        <f t="shared" si="387"/>
        <v>-62.664373047033976</v>
      </c>
      <c r="AD335" s="53">
        <f t="shared" si="388"/>
        <v>4264.8630538043144</v>
      </c>
      <c r="AE335" s="53">
        <f t="shared" si="359"/>
        <v>-18356.507574410014</v>
      </c>
      <c r="AF335" s="19"/>
      <c r="AG335" s="46"/>
      <c r="AH335" s="19"/>
      <c r="AI335" s="55">
        <f t="shared" si="375"/>
        <v>19</v>
      </c>
      <c r="AJ335" s="27">
        <f t="shared" si="389"/>
        <v>76276.397465003538</v>
      </c>
      <c r="AK335" s="27">
        <f t="shared" si="390"/>
        <v>3813.8198732501769</v>
      </c>
      <c r="AL335" s="28">
        <f t="shared" si="391"/>
        <v>25</v>
      </c>
      <c r="AM335" s="27">
        <f t="shared" si="376"/>
        <v>2000000</v>
      </c>
      <c r="AN335" s="56">
        <f t="shared" si="377"/>
        <v>3.9710000000000001</v>
      </c>
      <c r="AO335" s="52">
        <f t="shared" si="360"/>
        <v>7942</v>
      </c>
      <c r="AP335" s="28"/>
      <c r="AQ335" s="9">
        <f t="shared" si="378"/>
        <v>45.967008520127756</v>
      </c>
      <c r="AR335" s="9">
        <f t="shared" si="379"/>
        <v>0</v>
      </c>
      <c r="AS335" s="30">
        <f t="shared" si="380"/>
        <v>0.70747769820879125</v>
      </c>
      <c r="AT335" s="30">
        <f t="shared" si="381"/>
        <v>3.2520633381363878E-2</v>
      </c>
      <c r="AU335" s="30">
        <f t="shared" si="382"/>
        <v>0</v>
      </c>
      <c r="AV335" s="30">
        <f t="shared" si="361"/>
        <v>0.67495706482742734</v>
      </c>
      <c r="AW335" s="28"/>
      <c r="AX335" s="52">
        <f t="shared" si="383"/>
        <v>5301.8378703766821</v>
      </c>
      <c r="AY335" s="52">
        <f t="shared" si="362"/>
        <v>5360.5090088594279</v>
      </c>
      <c r="AZ335" s="19"/>
      <c r="BA335" s="19"/>
      <c r="BB335" s="53">
        <f t="shared" si="363"/>
        <v>49310.495711193609</v>
      </c>
      <c r="BC335" s="53">
        <f t="shared" si="364"/>
        <v>-2465.5247855596804</v>
      </c>
      <c r="BD335" s="53">
        <f t="shared" si="365"/>
        <v>-16.161780495014142</v>
      </c>
      <c r="BE335" s="53">
        <f t="shared" si="384"/>
        <v>-65041.266762727755</v>
      </c>
      <c r="BF335" s="53">
        <f t="shared" si="366"/>
        <v>-18212.457617588843</v>
      </c>
      <c r="BG335" s="53">
        <f t="shared" si="392"/>
        <v>-62.664373047033976</v>
      </c>
      <c r="BH335" s="53">
        <f t="shared" si="393"/>
        <v>4281.051387550232</v>
      </c>
      <c r="BI335" s="53">
        <f t="shared" si="367"/>
        <v>-13994.070603085645</v>
      </c>
    </row>
    <row r="336" spans="1:61" x14ac:dyDescent="0.2">
      <c r="A336" s="34" t="s">
        <v>82</v>
      </c>
      <c r="B336" s="129">
        <f>B334/B335</f>
        <v>5.0000290938194206E-2</v>
      </c>
      <c r="C336" s="130">
        <f>C334/B335</f>
        <v>7.2007511720342546E-2</v>
      </c>
      <c r="D336" s="19"/>
      <c r="E336" s="55">
        <f t="shared" si="368"/>
        <v>20</v>
      </c>
      <c r="F336" s="27">
        <f t="shared" si="394"/>
        <v>76276.397465003538</v>
      </c>
      <c r="G336" s="27">
        <f t="shared" si="395"/>
        <v>3813.8198732501769</v>
      </c>
      <c r="H336" s="28">
        <f t="shared" si="396"/>
        <v>25</v>
      </c>
      <c r="I336" s="27">
        <f t="shared" si="369"/>
        <v>2000000</v>
      </c>
      <c r="J336" s="56">
        <f t="shared" si="351"/>
        <v>4.1980000000000004</v>
      </c>
      <c r="K336" s="52">
        <f t="shared" si="352"/>
        <v>8396</v>
      </c>
      <c r="L336" s="28"/>
      <c r="M336" s="96">
        <f t="shared" si="370"/>
        <v>57.198201384599741</v>
      </c>
      <c r="N336" s="9">
        <v>0</v>
      </c>
      <c r="O336" s="30">
        <f t="shared" si="386"/>
        <v>0.64647121980056566</v>
      </c>
      <c r="P336" s="30">
        <f t="shared" si="371"/>
        <v>3.6976991019500596E-2</v>
      </c>
      <c r="Q336" s="30">
        <f t="shared" si="372"/>
        <v>0</v>
      </c>
      <c r="R336" s="30">
        <f t="shared" si="353"/>
        <v>0.60949422878106507</v>
      </c>
      <c r="S336" s="28"/>
      <c r="T336" s="52">
        <f t="shared" si="373"/>
        <v>5134.2744276560925</v>
      </c>
      <c r="U336" s="52">
        <f t="shared" ref="U336:U381" si="397">K336*R336</f>
        <v>5117.3135448458224</v>
      </c>
      <c r="V336" s="19"/>
      <c r="W336" s="19"/>
      <c r="X336" s="53">
        <f t="shared" si="355"/>
        <v>46490.024047130319</v>
      </c>
      <c r="Y336" s="53">
        <f t="shared" si="356"/>
        <v>-2324.5012023565159</v>
      </c>
      <c r="Z336" s="53">
        <f t="shared" si="357"/>
        <v>-15.237355719526628</v>
      </c>
      <c r="AA336" s="53">
        <f t="shared" si="374"/>
        <v>-73953.982039001188</v>
      </c>
      <c r="AB336" s="53">
        <f t="shared" si="358"/>
        <v>-29803.696549946908</v>
      </c>
      <c r="AC336" s="53">
        <f t="shared" si="387"/>
        <v>-17.960110134841223</v>
      </c>
      <c r="AD336" s="53">
        <f t="shared" si="388"/>
        <v>4047.3227488319003</v>
      </c>
      <c r="AE336" s="53">
        <f t="shared" si="359"/>
        <v>-25774.333911249851</v>
      </c>
      <c r="AF336" s="19"/>
      <c r="AG336" s="46"/>
      <c r="AH336" s="19"/>
      <c r="AI336" s="55">
        <f t="shared" si="375"/>
        <v>20</v>
      </c>
      <c r="AJ336" s="27">
        <f t="shared" si="389"/>
        <v>76276.397465003538</v>
      </c>
      <c r="AK336" s="27">
        <f t="shared" si="390"/>
        <v>3813.8198732501769</v>
      </c>
      <c r="AL336" s="28">
        <f t="shared" si="391"/>
        <v>25</v>
      </c>
      <c r="AM336" s="27">
        <f t="shared" si="376"/>
        <v>2000000</v>
      </c>
      <c r="AN336" s="56">
        <f t="shared" si="377"/>
        <v>4.1980000000000004</v>
      </c>
      <c r="AO336" s="52">
        <f t="shared" si="360"/>
        <v>8396</v>
      </c>
      <c r="AP336" s="28"/>
      <c r="AQ336" s="9">
        <f t="shared" si="378"/>
        <v>51.621376749601268</v>
      </c>
      <c r="AR336" s="9">
        <f t="shared" si="379"/>
        <v>0</v>
      </c>
      <c r="AS336" s="30">
        <f t="shared" si="380"/>
        <v>0.67495706482742734</v>
      </c>
      <c r="AT336" s="30">
        <f t="shared" si="381"/>
        <v>3.4842212933261674E-2</v>
      </c>
      <c r="AU336" s="30">
        <f t="shared" si="382"/>
        <v>0</v>
      </c>
      <c r="AV336" s="30">
        <f t="shared" si="361"/>
        <v>0.64011485189416573</v>
      </c>
      <c r="AW336" s="28"/>
      <c r="AX336" s="52">
        <f t="shared" si="383"/>
        <v>5360.5090088594279</v>
      </c>
      <c r="AY336" s="52">
        <f t="shared" si="362"/>
        <v>5374.404296503415</v>
      </c>
      <c r="AZ336" s="19"/>
      <c r="BA336" s="19"/>
      <c r="BB336" s="53">
        <f t="shared" si="363"/>
        <v>46490.024047130319</v>
      </c>
      <c r="BC336" s="53">
        <f t="shared" si="364"/>
        <v>-2324.5012023565159</v>
      </c>
      <c r="BD336" s="53">
        <f t="shared" si="365"/>
        <v>-15.237355719526628</v>
      </c>
      <c r="BE336" s="53">
        <f t="shared" si="384"/>
        <v>-69684.42586652335</v>
      </c>
      <c r="BF336" s="53">
        <f t="shared" si="366"/>
        <v>-25534.14037746907</v>
      </c>
      <c r="BG336" s="53">
        <f t="shared" si="392"/>
        <v>-17.960110134841223</v>
      </c>
      <c r="BH336" s="53">
        <f t="shared" si="393"/>
        <v>4065.895733260556</v>
      </c>
      <c r="BI336" s="53">
        <f t="shared" si="367"/>
        <v>-21486.204754343355</v>
      </c>
    </row>
    <row r="337" spans="1:61" x14ac:dyDescent="0.2">
      <c r="A337" s="34"/>
      <c r="B337" s="89"/>
      <c r="C337" s="91"/>
      <c r="D337" s="19"/>
      <c r="E337" s="55">
        <f t="shared" ref="E337:E381" si="398">E336+1</f>
        <v>21</v>
      </c>
      <c r="F337" s="27">
        <f t="shared" si="394"/>
        <v>76276.397465003538</v>
      </c>
      <c r="G337" s="27">
        <f t="shared" si="395"/>
        <v>3813.8198732501769</v>
      </c>
      <c r="H337" s="28">
        <f t="shared" si="396"/>
        <v>25</v>
      </c>
      <c r="I337" s="27">
        <f t="shared" si="369"/>
        <v>2000000</v>
      </c>
      <c r="J337" s="56">
        <f t="shared" si="351"/>
        <v>4.4269999999999996</v>
      </c>
      <c r="K337" s="52">
        <f t="shared" ref="K337:K381" si="399">I337*J337/1000</f>
        <v>8854</v>
      </c>
      <c r="L337" s="28"/>
      <c r="M337" s="96">
        <f t="shared" si="370"/>
        <v>64.179283812147389</v>
      </c>
      <c r="N337" s="9">
        <v>0</v>
      </c>
      <c r="O337" s="30">
        <f t="shared" si="386"/>
        <v>0.60949422878106507</v>
      </c>
      <c r="P337" s="30">
        <f t="shared" ref="P337:P381" si="400">O337*M337/1000</f>
        <v>3.9116903090805871E-2</v>
      </c>
      <c r="Q337" s="30">
        <f t="shared" ref="Q337:Q381" si="401">MIN(N337*O337,O337-P337)</f>
        <v>0</v>
      </c>
      <c r="R337" s="30">
        <f t="shared" ref="R337:R381" si="402">O337-SUM(P337:Q337)</f>
        <v>0.57037732569025923</v>
      </c>
      <c r="S337" s="28"/>
      <c r="T337" s="52">
        <f t="shared" ref="T337:T381" si="403">U336</f>
        <v>5117.3135448458224</v>
      </c>
      <c r="U337" s="52">
        <f t="shared" si="397"/>
        <v>5050.1208416615555</v>
      </c>
      <c r="V337" s="19"/>
      <c r="W337" s="19"/>
      <c r="X337" s="53">
        <f t="shared" ref="X337:X381" si="404">$R337*F337</f>
        <v>43506.327599375989</v>
      </c>
      <c r="Y337" s="53">
        <f t="shared" ref="Y337:Z381" si="405">-$R337*G337</f>
        <v>-2175.3163799687995</v>
      </c>
      <c r="Z337" s="53">
        <f t="shared" si="405"/>
        <v>-14.25943314225648</v>
      </c>
      <c r="AA337" s="53">
        <f t="shared" ref="AA337:AA381" si="406">-P337*I337</f>
        <v>-78233.806181611741</v>
      </c>
      <c r="AB337" s="53">
        <f t="shared" ref="AB337:AB381" si="407">SUM(X337:AA337)</f>
        <v>-36917.054395346808</v>
      </c>
      <c r="AC337" s="53">
        <f t="shared" ref="AC337:AC381" si="408">-I337*($R336*J337-$R335*J336)/1000</f>
        <v>31.310459818000069</v>
      </c>
      <c r="AD337" s="53">
        <f t="shared" si="388"/>
        <v>3813.2278805256751</v>
      </c>
      <c r="AE337" s="53">
        <f t="shared" ref="AE337:AE381" si="409">SUM(AB337:AD337)</f>
        <v>-33072.516055003136</v>
      </c>
      <c r="AF337" s="19"/>
      <c r="AG337" s="46"/>
      <c r="AH337" s="19"/>
      <c r="AI337" s="55">
        <f t="shared" ref="AI337:AI381" si="410">AI336+1</f>
        <v>21</v>
      </c>
      <c r="AJ337" s="27">
        <f t="shared" ref="AJ337:AK381" si="411">F337</f>
        <v>76276.397465003538</v>
      </c>
      <c r="AK337" s="27">
        <f t="shared" si="411"/>
        <v>3813.8198732501769</v>
      </c>
      <c r="AL337" s="28">
        <f t="shared" ref="AL337:AL381" si="412">$C$31</f>
        <v>25</v>
      </c>
      <c r="AM337" s="27">
        <f t="shared" ref="AM337:AN381" si="413">I337</f>
        <v>2000000</v>
      </c>
      <c r="AN337" s="56">
        <f t="shared" si="377"/>
        <v>4.4269999999999996</v>
      </c>
      <c r="AO337" s="52">
        <f t="shared" ref="AO337:AO381" si="414">AM337*AN337/1000</f>
        <v>8854</v>
      </c>
      <c r="AP337" s="28"/>
      <c r="AQ337" s="9">
        <f t="shared" si="378"/>
        <v>57.921803640463018</v>
      </c>
      <c r="AR337" s="9">
        <f t="shared" ref="AR337:AR381" si="415">N337</f>
        <v>0</v>
      </c>
      <c r="AS337" s="30">
        <f t="shared" ref="AS337:AS381" si="416">AV336</f>
        <v>0.64011485189416573</v>
      </c>
      <c r="AT337" s="30">
        <f t="shared" ref="AT337:AT381" si="417">AS337*AQ337/1000</f>
        <v>3.707660675875793E-2</v>
      </c>
      <c r="AU337" s="30">
        <f t="shared" ref="AU337:AU381" si="418">MIN(AR337*AS337,AS337-AT337)</f>
        <v>0</v>
      </c>
      <c r="AV337" s="30">
        <f t="shared" ref="AV337:AV381" si="419">AS337-SUM(AT337:AU337)</f>
        <v>0.60303824513540782</v>
      </c>
      <c r="AW337" s="28"/>
      <c r="AX337" s="52">
        <f t="shared" ref="AX337:AX381" si="420">AY336</f>
        <v>5374.404296503415</v>
      </c>
      <c r="AY337" s="52">
        <f t="shared" ref="AY337:AY381" si="421">AO337*AV337</f>
        <v>5339.3006224289011</v>
      </c>
      <c r="AZ337" s="19"/>
      <c r="BA337" s="19"/>
      <c r="BB337" s="53">
        <f t="shared" ref="BB337:BB381" si="422">$R337*AJ337</f>
        <v>43506.327599375989</v>
      </c>
      <c r="BC337" s="53">
        <f t="shared" ref="BC337:BD381" si="423">-$R337*AK337</f>
        <v>-2175.3163799687995</v>
      </c>
      <c r="BD337" s="53">
        <f t="shared" si="423"/>
        <v>-14.25943314225648</v>
      </c>
      <c r="BE337" s="53">
        <f t="shared" ref="BE337:BE381" si="424">-AT337*AM337</f>
        <v>-74153.213517515862</v>
      </c>
      <c r="BF337" s="53">
        <f t="shared" ref="BF337:BF381" si="425">SUM(BB337:BE337)</f>
        <v>-32836.461731250929</v>
      </c>
      <c r="BG337" s="53">
        <f t="shared" ref="BG337:BG381" si="426">-AM337*($R336*AN337-$R335*AN336)/1000</f>
        <v>31.310459818000069</v>
      </c>
      <c r="BH337" s="53">
        <f t="shared" si="393"/>
        <v>3834.3340372497714</v>
      </c>
      <c r="BI337" s="53">
        <f t="shared" ref="BI337:BI381" si="427">SUM(BF337:BH337)</f>
        <v>-28970.81723418316</v>
      </c>
    </row>
    <row r="338" spans="1:61" x14ac:dyDescent="0.2">
      <c r="A338" s="34"/>
      <c r="B338" s="89"/>
      <c r="C338" s="91"/>
      <c r="D338" s="19"/>
      <c r="E338" s="55">
        <f t="shared" si="398"/>
        <v>22</v>
      </c>
      <c r="F338" s="27">
        <f t="shared" si="394"/>
        <v>76276.397465003538</v>
      </c>
      <c r="G338" s="27">
        <f t="shared" si="395"/>
        <v>3813.8198732501769</v>
      </c>
      <c r="H338" s="28">
        <f t="shared" si="396"/>
        <v>25</v>
      </c>
      <c r="I338" s="27">
        <f t="shared" si="369"/>
        <v>2000000</v>
      </c>
      <c r="J338" s="56">
        <f t="shared" si="351"/>
        <v>4.657</v>
      </c>
      <c r="K338" s="52">
        <f t="shared" si="399"/>
        <v>9314</v>
      </c>
      <c r="L338" s="28"/>
      <c r="M338" s="96">
        <f t="shared" si="370"/>
        <v>71.872235752757291</v>
      </c>
      <c r="N338" s="9">
        <v>0</v>
      </c>
      <c r="O338" s="30">
        <f t="shared" si="386"/>
        <v>0.57037732569025923</v>
      </c>
      <c r="P338" s="30">
        <f t="shared" si="400"/>
        <v>4.0994293620037536E-2</v>
      </c>
      <c r="Q338" s="30">
        <f t="shared" si="401"/>
        <v>0</v>
      </c>
      <c r="R338" s="30">
        <f t="shared" si="402"/>
        <v>0.52938303207022175</v>
      </c>
      <c r="S338" s="28"/>
      <c r="T338" s="52">
        <f t="shared" si="403"/>
        <v>5050.1208416615555</v>
      </c>
      <c r="U338" s="52">
        <f t="shared" si="397"/>
        <v>4930.6735607020455</v>
      </c>
      <c r="V338" s="19"/>
      <c r="W338" s="19"/>
      <c r="X338" s="53">
        <f t="shared" si="404"/>
        <v>40379.430565416951</v>
      </c>
      <c r="Y338" s="53">
        <f t="shared" si="405"/>
        <v>-2018.9715282708473</v>
      </c>
      <c r="Z338" s="53">
        <f t="shared" si="405"/>
        <v>-13.234575801755543</v>
      </c>
      <c r="AA338" s="53">
        <f t="shared" si="406"/>
        <v>-81988.587240075067</v>
      </c>
      <c r="AB338" s="53">
        <f t="shared" si="407"/>
        <v>-43641.36277873072</v>
      </c>
      <c r="AC338" s="53">
        <f t="shared" si="408"/>
        <v>83.967490148475051</v>
      </c>
      <c r="AD338" s="53">
        <f t="shared" si="388"/>
        <v>3563.8407702284417</v>
      </c>
      <c r="AE338" s="53">
        <f t="shared" si="409"/>
        <v>-39993.554518353805</v>
      </c>
      <c r="AF338" s="19"/>
      <c r="AG338" s="46"/>
      <c r="AH338" s="19"/>
      <c r="AI338" s="55">
        <f t="shared" si="410"/>
        <v>22</v>
      </c>
      <c r="AJ338" s="27">
        <f t="shared" si="411"/>
        <v>76276.397465003538</v>
      </c>
      <c r="AK338" s="27">
        <f t="shared" si="411"/>
        <v>3813.8198732501769</v>
      </c>
      <c r="AL338" s="28">
        <f t="shared" si="412"/>
        <v>25</v>
      </c>
      <c r="AM338" s="27">
        <f t="shared" si="413"/>
        <v>2000000</v>
      </c>
      <c r="AN338" s="56">
        <f t="shared" si="377"/>
        <v>4.657</v>
      </c>
      <c r="AO338" s="52">
        <f t="shared" si="414"/>
        <v>9314</v>
      </c>
      <c r="AP338" s="28"/>
      <c r="AQ338" s="9">
        <f t="shared" si="378"/>
        <v>64.864692766863456</v>
      </c>
      <c r="AR338" s="9">
        <f t="shared" si="415"/>
        <v>0</v>
      </c>
      <c r="AS338" s="30">
        <f t="shared" si="416"/>
        <v>0.60303824513540782</v>
      </c>
      <c r="AT338" s="30">
        <f t="shared" si="417"/>
        <v>3.9115890497376717E-2</v>
      </c>
      <c r="AU338" s="30">
        <f t="shared" si="418"/>
        <v>0</v>
      </c>
      <c r="AV338" s="30">
        <f t="shared" si="419"/>
        <v>0.56392235463803109</v>
      </c>
      <c r="AW338" s="28"/>
      <c r="AX338" s="52">
        <f t="shared" si="420"/>
        <v>5339.3006224289011</v>
      </c>
      <c r="AY338" s="52">
        <f t="shared" si="421"/>
        <v>5252.3728110986212</v>
      </c>
      <c r="AZ338" s="19"/>
      <c r="BA338" s="19"/>
      <c r="BB338" s="53">
        <f t="shared" si="422"/>
        <v>40379.430565416951</v>
      </c>
      <c r="BC338" s="53">
        <f t="shared" si="423"/>
        <v>-2018.9715282708473</v>
      </c>
      <c r="BD338" s="53">
        <f t="shared" si="423"/>
        <v>-13.234575801755543</v>
      </c>
      <c r="BE338" s="53">
        <f t="shared" si="424"/>
        <v>-78231.780994753426</v>
      </c>
      <c r="BF338" s="53">
        <f t="shared" si="425"/>
        <v>-39884.556533409079</v>
      </c>
      <c r="BG338" s="53">
        <f t="shared" si="426"/>
        <v>83.967490148475051</v>
      </c>
      <c r="BH338" s="53">
        <f t="shared" si="393"/>
        <v>3587.581312177007</v>
      </c>
      <c r="BI338" s="53">
        <f t="shared" si="427"/>
        <v>-36213.007731083599</v>
      </c>
    </row>
    <row r="339" spans="1:61" x14ac:dyDescent="0.2">
      <c r="A339" s="34"/>
      <c r="B339" s="89"/>
      <c r="C339" s="91"/>
      <c r="D339" s="19"/>
      <c r="E339" s="55">
        <f t="shared" si="398"/>
        <v>23</v>
      </c>
      <c r="F339" s="27">
        <f t="shared" si="394"/>
        <v>76276.397465003538</v>
      </c>
      <c r="G339" s="27">
        <f t="shared" si="395"/>
        <v>3813.8198732501769</v>
      </c>
      <c r="H339" s="28">
        <f t="shared" si="396"/>
        <v>25</v>
      </c>
      <c r="I339" s="27">
        <f t="shared" si="369"/>
        <v>2000000</v>
      </c>
      <c r="J339" s="56">
        <f t="shared" si="351"/>
        <v>4.8890000000000002</v>
      </c>
      <c r="K339" s="52">
        <f t="shared" si="399"/>
        <v>9778</v>
      </c>
      <c r="L339" s="28"/>
      <c r="M339" s="96">
        <f t="shared" si="370"/>
        <v>80.316702244142306</v>
      </c>
      <c r="N339" s="9">
        <v>0</v>
      </c>
      <c r="O339" s="30">
        <f t="shared" si="386"/>
        <v>0.52938303207022175</v>
      </c>
      <c r="P339" s="30">
        <f t="shared" si="400"/>
        <v>4.2518299359885242E-2</v>
      </c>
      <c r="Q339" s="30">
        <f t="shared" si="401"/>
        <v>0</v>
      </c>
      <c r="R339" s="30">
        <f t="shared" si="402"/>
        <v>0.48686473271033648</v>
      </c>
      <c r="S339" s="28"/>
      <c r="T339" s="52">
        <f t="shared" si="403"/>
        <v>4930.6735607020455</v>
      </c>
      <c r="U339" s="52">
        <f t="shared" si="397"/>
        <v>4760.5633564416703</v>
      </c>
      <c r="V339" s="19"/>
      <c r="W339" s="19"/>
      <c r="X339" s="53">
        <f t="shared" si="404"/>
        <v>37136.287863906335</v>
      </c>
      <c r="Y339" s="53">
        <f t="shared" si="405"/>
        <v>-1856.8143931953168</v>
      </c>
      <c r="Z339" s="53">
        <f t="shared" si="405"/>
        <v>-12.171618317758412</v>
      </c>
      <c r="AA339" s="53">
        <f t="shared" si="406"/>
        <v>-85036.598719770482</v>
      </c>
      <c r="AB339" s="53">
        <f t="shared" si="407"/>
        <v>-49769.296867377219</v>
      </c>
      <c r="AC339" s="53">
        <f t="shared" si="408"/>
        <v>136.18712389644648</v>
      </c>
      <c r="AD339" s="53">
        <f t="shared" si="388"/>
        <v>3301.0976072537565</v>
      </c>
      <c r="AE339" s="53">
        <f t="shared" si="409"/>
        <v>-46332.012136227015</v>
      </c>
      <c r="AF339" s="19"/>
      <c r="AG339" s="46"/>
      <c r="AH339" s="19"/>
      <c r="AI339" s="55">
        <f t="shared" si="410"/>
        <v>23</v>
      </c>
      <c r="AJ339" s="27">
        <f t="shared" si="411"/>
        <v>76276.397465003538</v>
      </c>
      <c r="AK339" s="27">
        <f t="shared" si="411"/>
        <v>3813.8198732501769</v>
      </c>
      <c r="AL339" s="28">
        <f t="shared" si="412"/>
        <v>25</v>
      </c>
      <c r="AM339" s="27">
        <f t="shared" si="413"/>
        <v>2000000</v>
      </c>
      <c r="AN339" s="56">
        <f t="shared" si="377"/>
        <v>4.8890000000000002</v>
      </c>
      <c r="AO339" s="52">
        <f t="shared" si="414"/>
        <v>9778</v>
      </c>
      <c r="AP339" s="28"/>
      <c r="AQ339" s="9">
        <f t="shared" si="378"/>
        <v>72.485823775338432</v>
      </c>
      <c r="AR339" s="9">
        <f t="shared" si="415"/>
        <v>0</v>
      </c>
      <c r="AS339" s="30">
        <f t="shared" si="416"/>
        <v>0.56392235463803109</v>
      </c>
      <c r="AT339" s="30">
        <f t="shared" si="417"/>
        <v>4.0876376421266222E-2</v>
      </c>
      <c r="AU339" s="30">
        <f t="shared" si="418"/>
        <v>0</v>
      </c>
      <c r="AV339" s="30">
        <f t="shared" si="419"/>
        <v>0.52304597821676491</v>
      </c>
      <c r="AW339" s="28"/>
      <c r="AX339" s="52">
        <f t="shared" si="420"/>
        <v>5252.3728110986212</v>
      </c>
      <c r="AY339" s="52">
        <f t="shared" si="421"/>
        <v>5114.3435750035269</v>
      </c>
      <c r="AZ339" s="19"/>
      <c r="BA339" s="19"/>
      <c r="BB339" s="53">
        <f t="shared" si="422"/>
        <v>37136.287863906335</v>
      </c>
      <c r="BC339" s="53">
        <f t="shared" si="423"/>
        <v>-1856.8143931953168</v>
      </c>
      <c r="BD339" s="53">
        <f t="shared" si="423"/>
        <v>-12.171618317758412</v>
      </c>
      <c r="BE339" s="53">
        <f t="shared" si="424"/>
        <v>-81752.752842532442</v>
      </c>
      <c r="BF339" s="53">
        <f t="shared" si="425"/>
        <v>-46485.450990139179</v>
      </c>
      <c r="BG339" s="53">
        <f t="shared" si="426"/>
        <v>136.18712389644648</v>
      </c>
      <c r="BH339" s="53">
        <f t="shared" si="393"/>
        <v>3327.5078719292333</v>
      </c>
      <c r="BI339" s="53">
        <f t="shared" si="427"/>
        <v>-43021.755994313498</v>
      </c>
    </row>
    <row r="340" spans="1:61" x14ac:dyDescent="0.2">
      <c r="A340" s="34"/>
      <c r="B340" s="89"/>
      <c r="C340" s="91"/>
      <c r="D340" s="19"/>
      <c r="E340" s="55">
        <f t="shared" si="398"/>
        <v>24</v>
      </c>
      <c r="F340" s="27">
        <f t="shared" si="394"/>
        <v>76276.397465003538</v>
      </c>
      <c r="G340" s="27">
        <f t="shared" si="395"/>
        <v>3813.8198732501769</v>
      </c>
      <c r="H340" s="28">
        <f t="shared" si="396"/>
        <v>25</v>
      </c>
      <c r="I340" s="27">
        <f t="shared" si="369"/>
        <v>2000000</v>
      </c>
      <c r="J340" s="56">
        <f t="shared" si="351"/>
        <v>5.12</v>
      </c>
      <c r="K340" s="52">
        <f t="shared" si="399"/>
        <v>10240</v>
      </c>
      <c r="L340" s="28"/>
      <c r="M340" s="96">
        <f t="shared" si="370"/>
        <v>89.555495953799237</v>
      </c>
      <c r="N340" s="9">
        <v>0</v>
      </c>
      <c r="O340" s="30">
        <f t="shared" si="386"/>
        <v>0.48686473271033648</v>
      </c>
      <c r="P340" s="30">
        <f t="shared" si="400"/>
        <v>4.3601412600288089E-2</v>
      </c>
      <c r="Q340" s="30">
        <f t="shared" si="401"/>
        <v>0</v>
      </c>
      <c r="R340" s="30">
        <f t="shared" si="402"/>
        <v>0.44326332011004838</v>
      </c>
      <c r="S340" s="28"/>
      <c r="T340" s="52">
        <f t="shared" si="403"/>
        <v>4760.5633564416703</v>
      </c>
      <c r="U340" s="52">
        <f t="shared" si="397"/>
        <v>4539.0163979268955</v>
      </c>
      <c r="V340" s="19"/>
      <c r="W340" s="19"/>
      <c r="X340" s="53">
        <f t="shared" si="404"/>
        <v>33810.529186371146</v>
      </c>
      <c r="Y340" s="53">
        <f t="shared" si="405"/>
        <v>-1690.5264593185573</v>
      </c>
      <c r="Z340" s="53">
        <f t="shared" si="405"/>
        <v>-11.081583002751209</v>
      </c>
      <c r="AA340" s="53">
        <f t="shared" si="406"/>
        <v>-87202.825200576175</v>
      </c>
      <c r="AB340" s="53">
        <f t="shared" si="407"/>
        <v>-55093.904056526335</v>
      </c>
      <c r="AC340" s="53">
        <f t="shared" si="408"/>
        <v>190.81242462878302</v>
      </c>
      <c r="AD340" s="53">
        <f t="shared" si="388"/>
        <v>3027.7518845498371</v>
      </c>
      <c r="AE340" s="53">
        <f t="shared" si="409"/>
        <v>-51875.339747347716</v>
      </c>
      <c r="AF340" s="19"/>
      <c r="AG340" s="46"/>
      <c r="AH340" s="19"/>
      <c r="AI340" s="55">
        <f t="shared" si="410"/>
        <v>24</v>
      </c>
      <c r="AJ340" s="27">
        <f t="shared" si="411"/>
        <v>76276.397465003538</v>
      </c>
      <c r="AK340" s="27">
        <f t="shared" si="411"/>
        <v>3813.8198732501769</v>
      </c>
      <c r="AL340" s="28">
        <f t="shared" si="412"/>
        <v>25</v>
      </c>
      <c r="AM340" s="27">
        <f t="shared" si="413"/>
        <v>2000000</v>
      </c>
      <c r="AN340" s="56">
        <f t="shared" si="377"/>
        <v>5.12</v>
      </c>
      <c r="AO340" s="52">
        <f t="shared" si="414"/>
        <v>10240</v>
      </c>
      <c r="AP340" s="28"/>
      <c r="AQ340" s="9">
        <f t="shared" si="378"/>
        <v>80.823835098303803</v>
      </c>
      <c r="AR340" s="9">
        <f t="shared" si="415"/>
        <v>0</v>
      </c>
      <c r="AS340" s="30">
        <f t="shared" si="416"/>
        <v>0.52304597821676491</v>
      </c>
      <c r="AT340" s="30">
        <f t="shared" si="417"/>
        <v>4.2274581892222815E-2</v>
      </c>
      <c r="AU340" s="30">
        <f t="shared" si="418"/>
        <v>0</v>
      </c>
      <c r="AV340" s="30">
        <f t="shared" si="419"/>
        <v>0.48077139632454208</v>
      </c>
      <c r="AW340" s="28"/>
      <c r="AX340" s="52">
        <f t="shared" si="420"/>
        <v>5114.3435750035269</v>
      </c>
      <c r="AY340" s="52">
        <f t="shared" si="421"/>
        <v>4923.099098363311</v>
      </c>
      <c r="AZ340" s="19"/>
      <c r="BA340" s="19"/>
      <c r="BB340" s="53">
        <f t="shared" si="422"/>
        <v>33810.529186371146</v>
      </c>
      <c r="BC340" s="53">
        <f t="shared" si="423"/>
        <v>-1690.5264593185573</v>
      </c>
      <c r="BD340" s="53">
        <f t="shared" si="423"/>
        <v>-11.081583002751209</v>
      </c>
      <c r="BE340" s="53">
        <f t="shared" si="424"/>
        <v>-84549.163784445627</v>
      </c>
      <c r="BF340" s="53">
        <f t="shared" si="425"/>
        <v>-52440.242640395787</v>
      </c>
      <c r="BG340" s="53">
        <f t="shared" si="426"/>
        <v>190.81242462878302</v>
      </c>
      <c r="BH340" s="53">
        <f t="shared" si="393"/>
        <v>3056.7958726774082</v>
      </c>
      <c r="BI340" s="53">
        <f t="shared" si="427"/>
        <v>-49192.634343089594</v>
      </c>
    </row>
    <row r="341" spans="1:61" x14ac:dyDescent="0.2">
      <c r="A341" s="34"/>
      <c r="B341" s="89"/>
      <c r="C341" s="91"/>
      <c r="D341" s="19"/>
      <c r="E341" s="55">
        <f t="shared" si="398"/>
        <v>25</v>
      </c>
      <c r="F341" s="27">
        <f t="shared" si="394"/>
        <v>76276.397465003538</v>
      </c>
      <c r="G341" s="27">
        <f t="shared" si="395"/>
        <v>3813.8198732501769</v>
      </c>
      <c r="H341" s="28">
        <f t="shared" si="396"/>
        <v>25</v>
      </c>
      <c r="I341" s="27">
        <f t="shared" si="369"/>
        <v>2000000</v>
      </c>
      <c r="J341" s="56">
        <f t="shared" si="351"/>
        <v>5.351</v>
      </c>
      <c r="K341" s="52">
        <f t="shared" si="399"/>
        <v>10702</v>
      </c>
      <c r="L341" s="28"/>
      <c r="M341" s="96">
        <f t="shared" si="370"/>
        <v>99.663854874764937</v>
      </c>
      <c r="N341" s="9">
        <v>0</v>
      </c>
      <c r="O341" s="30">
        <f t="shared" si="386"/>
        <v>0.44326332011004838</v>
      </c>
      <c r="P341" s="30">
        <f t="shared" si="400"/>
        <v>4.4177331206754336E-2</v>
      </c>
      <c r="Q341" s="30">
        <f t="shared" si="401"/>
        <v>0</v>
      </c>
      <c r="R341" s="30">
        <f t="shared" si="402"/>
        <v>0.39908598890329405</v>
      </c>
      <c r="S341" s="28"/>
      <c r="T341" s="52">
        <f t="shared" si="403"/>
        <v>4539.0163979268955</v>
      </c>
      <c r="U341" s="52">
        <f t="shared" si="397"/>
        <v>4271.0182532430526</v>
      </c>
      <c r="V341" s="19"/>
      <c r="W341" s="19"/>
      <c r="X341" s="53">
        <f t="shared" si="404"/>
        <v>30440.841512301649</v>
      </c>
      <c r="Y341" s="53">
        <f t="shared" si="405"/>
        <v>-1522.0420756150825</v>
      </c>
      <c r="Z341" s="53">
        <f t="shared" si="405"/>
        <v>-9.977149722582352</v>
      </c>
      <c r="AA341" s="53">
        <f t="shared" si="406"/>
        <v>-88354.662413508675</v>
      </c>
      <c r="AB341" s="53">
        <f t="shared" si="407"/>
        <v>-59445.840126544688</v>
      </c>
      <c r="AC341" s="53">
        <f t="shared" si="408"/>
        <v>241.69081113610781</v>
      </c>
      <c r="AD341" s="53">
        <f t="shared" si="388"/>
        <v>2746.7573224563257</v>
      </c>
      <c r="AE341" s="53">
        <f t="shared" si="409"/>
        <v>-56457.39199295226</v>
      </c>
      <c r="AF341" s="19"/>
      <c r="AG341" s="46"/>
      <c r="AH341" s="19"/>
      <c r="AI341" s="55">
        <f t="shared" si="410"/>
        <v>25</v>
      </c>
      <c r="AJ341" s="27">
        <f t="shared" si="411"/>
        <v>76276.397465003538</v>
      </c>
      <c r="AK341" s="27">
        <f t="shared" si="411"/>
        <v>3813.8198732501769</v>
      </c>
      <c r="AL341" s="28">
        <f t="shared" si="412"/>
        <v>25</v>
      </c>
      <c r="AM341" s="27">
        <f t="shared" si="413"/>
        <v>2000000</v>
      </c>
      <c r="AN341" s="56">
        <f t="shared" si="377"/>
        <v>5.351</v>
      </c>
      <c r="AO341" s="52">
        <f t="shared" si="414"/>
        <v>10702</v>
      </c>
      <c r="AP341" s="28"/>
      <c r="AQ341" s="9">
        <f t="shared" si="378"/>
        <v>89.946629024475357</v>
      </c>
      <c r="AR341" s="9">
        <f t="shared" si="415"/>
        <v>0</v>
      </c>
      <c r="AS341" s="30">
        <f t="shared" si="416"/>
        <v>0.48077139632454208</v>
      </c>
      <c r="AT341" s="30">
        <f t="shared" si="417"/>
        <v>4.32437664307826E-2</v>
      </c>
      <c r="AU341" s="30">
        <f t="shared" si="418"/>
        <v>0</v>
      </c>
      <c r="AV341" s="30">
        <f t="shared" si="419"/>
        <v>0.43752762989375948</v>
      </c>
      <c r="AW341" s="28"/>
      <c r="AX341" s="52">
        <f t="shared" si="420"/>
        <v>4923.099098363311</v>
      </c>
      <c r="AY341" s="52">
        <f t="shared" si="421"/>
        <v>4682.4206951230144</v>
      </c>
      <c r="AZ341" s="19"/>
      <c r="BA341" s="19"/>
      <c r="BB341" s="53">
        <f t="shared" si="422"/>
        <v>30440.841512301649</v>
      </c>
      <c r="BC341" s="53">
        <f t="shared" si="423"/>
        <v>-1522.0420756150825</v>
      </c>
      <c r="BD341" s="53">
        <f t="shared" si="423"/>
        <v>-9.977149722582352</v>
      </c>
      <c r="BE341" s="53">
        <f t="shared" si="424"/>
        <v>-86487.532861565196</v>
      </c>
      <c r="BF341" s="53">
        <f t="shared" si="425"/>
        <v>-57578.710574601209</v>
      </c>
      <c r="BG341" s="53">
        <f t="shared" si="426"/>
        <v>241.69081113610781</v>
      </c>
      <c r="BH341" s="53">
        <f t="shared" si="393"/>
        <v>2778.2890271876645</v>
      </c>
      <c r="BI341" s="53">
        <f t="shared" si="427"/>
        <v>-54558.730736277437</v>
      </c>
    </row>
    <row r="342" spans="1:61" x14ac:dyDescent="0.2">
      <c r="A342" s="34"/>
      <c r="B342" s="89"/>
      <c r="C342" s="91"/>
      <c r="D342" s="19"/>
      <c r="E342" s="55">
        <f t="shared" si="398"/>
        <v>26</v>
      </c>
      <c r="F342" s="27">
        <f t="shared" si="394"/>
        <v>76276.397465003538</v>
      </c>
      <c r="G342" s="27">
        <f t="shared" si="395"/>
        <v>3813.8198732501769</v>
      </c>
      <c r="H342" s="28">
        <f t="shared" si="396"/>
        <v>25</v>
      </c>
      <c r="I342" s="27">
        <f t="shared" si="369"/>
        <v>2000000</v>
      </c>
      <c r="J342" s="56">
        <f t="shared" si="351"/>
        <v>5.58</v>
      </c>
      <c r="K342" s="52">
        <f t="shared" si="399"/>
        <v>11160</v>
      </c>
      <c r="L342" s="28"/>
      <c r="M342" s="96">
        <f t="shared" si="370"/>
        <v>110.74206230495554</v>
      </c>
      <c r="N342" s="9">
        <v>0</v>
      </c>
      <c r="O342" s="30">
        <f t="shared" si="386"/>
        <v>0.39908598890329405</v>
      </c>
      <c r="P342" s="30">
        <f t="shared" si="400"/>
        <v>4.4195605448163387E-2</v>
      </c>
      <c r="Q342" s="30">
        <f t="shared" si="401"/>
        <v>0</v>
      </c>
      <c r="R342" s="30">
        <f t="shared" si="402"/>
        <v>0.35489038345513069</v>
      </c>
      <c r="S342" s="28"/>
      <c r="T342" s="52">
        <f t="shared" si="403"/>
        <v>4271.0182532430526</v>
      </c>
      <c r="U342" s="52">
        <f t="shared" si="397"/>
        <v>3960.5766793592584</v>
      </c>
      <c r="V342" s="19"/>
      <c r="W342" s="19"/>
      <c r="X342" s="53">
        <f t="shared" si="404"/>
        <v>27069.759944931066</v>
      </c>
      <c r="Y342" s="53">
        <f t="shared" si="405"/>
        <v>-1353.4879972465533</v>
      </c>
      <c r="Z342" s="53">
        <f t="shared" si="405"/>
        <v>-8.8722595863782665</v>
      </c>
      <c r="AA342" s="53">
        <f t="shared" si="406"/>
        <v>-88391.210896326767</v>
      </c>
      <c r="AB342" s="53">
        <f t="shared" si="407"/>
        <v>-62683.811208228632</v>
      </c>
      <c r="AC342" s="53">
        <f t="shared" si="408"/>
        <v>290.00441565697611</v>
      </c>
      <c r="AD342" s="53">
        <f t="shared" si="388"/>
        <v>2461.840585983733</v>
      </c>
      <c r="AE342" s="53">
        <f t="shared" si="409"/>
        <v>-59931.966206587924</v>
      </c>
      <c r="AF342" s="19"/>
      <c r="AG342" s="46"/>
      <c r="AH342" s="19"/>
      <c r="AI342" s="55">
        <f t="shared" si="410"/>
        <v>26</v>
      </c>
      <c r="AJ342" s="27">
        <f t="shared" si="411"/>
        <v>76276.397465003538</v>
      </c>
      <c r="AK342" s="27">
        <f t="shared" si="411"/>
        <v>3813.8198732501769</v>
      </c>
      <c r="AL342" s="28">
        <f t="shared" si="412"/>
        <v>25</v>
      </c>
      <c r="AM342" s="27">
        <f t="shared" si="413"/>
        <v>2000000</v>
      </c>
      <c r="AN342" s="56">
        <f t="shared" si="377"/>
        <v>5.58</v>
      </c>
      <c r="AO342" s="52">
        <f t="shared" si="414"/>
        <v>11160</v>
      </c>
      <c r="AP342" s="28"/>
      <c r="AQ342" s="9">
        <f t="shared" si="378"/>
        <v>99.944711230222367</v>
      </c>
      <c r="AR342" s="9">
        <f t="shared" si="415"/>
        <v>0</v>
      </c>
      <c r="AS342" s="30">
        <f t="shared" si="416"/>
        <v>0.43752762989375948</v>
      </c>
      <c r="AT342" s="30">
        <f t="shared" si="417"/>
        <v>4.3728572624975398E-2</v>
      </c>
      <c r="AU342" s="30">
        <f t="shared" si="418"/>
        <v>0</v>
      </c>
      <c r="AV342" s="30">
        <f t="shared" si="419"/>
        <v>0.39379905726878406</v>
      </c>
      <c r="AW342" s="28"/>
      <c r="AX342" s="52">
        <f t="shared" si="420"/>
        <v>4682.4206951230144</v>
      </c>
      <c r="AY342" s="52">
        <f t="shared" si="421"/>
        <v>4394.7974791196302</v>
      </c>
      <c r="AZ342" s="19"/>
      <c r="BA342" s="19"/>
      <c r="BB342" s="53">
        <f t="shared" si="422"/>
        <v>27069.759944931066</v>
      </c>
      <c r="BC342" s="53">
        <f t="shared" si="423"/>
        <v>-1353.4879972465533</v>
      </c>
      <c r="BD342" s="53">
        <f t="shared" si="423"/>
        <v>-8.8722595863782665</v>
      </c>
      <c r="BE342" s="53">
        <f t="shared" si="424"/>
        <v>-87457.145249950801</v>
      </c>
      <c r="BF342" s="53">
        <f t="shared" si="425"/>
        <v>-61749.745561852666</v>
      </c>
      <c r="BG342" s="53">
        <f t="shared" si="426"/>
        <v>290.00441565697611</v>
      </c>
      <c r="BH342" s="53">
        <f t="shared" si="393"/>
        <v>2495.6151358615866</v>
      </c>
      <c r="BI342" s="53">
        <f t="shared" si="427"/>
        <v>-58964.126010334097</v>
      </c>
    </row>
    <row r="343" spans="1:61" x14ac:dyDescent="0.2">
      <c r="A343" s="34"/>
      <c r="B343" s="89"/>
      <c r="C343" s="91"/>
      <c r="D343" s="19"/>
      <c r="E343" s="55">
        <f t="shared" si="398"/>
        <v>27</v>
      </c>
      <c r="F343" s="27">
        <f t="shared" si="394"/>
        <v>76276.397465003538</v>
      </c>
      <c r="G343" s="27">
        <f t="shared" si="395"/>
        <v>3813.8198732501769</v>
      </c>
      <c r="H343" s="28">
        <f t="shared" si="396"/>
        <v>25</v>
      </c>
      <c r="I343" s="27">
        <f t="shared" si="369"/>
        <v>2000000</v>
      </c>
      <c r="J343" s="56">
        <f t="shared" si="351"/>
        <v>5.806</v>
      </c>
      <c r="K343" s="52">
        <f t="shared" si="399"/>
        <v>11612</v>
      </c>
      <c r="L343" s="28"/>
      <c r="M343" s="96">
        <f t="shared" si="370"/>
        <v>122.71687498876749</v>
      </c>
      <c r="N343" s="9">
        <v>0</v>
      </c>
      <c r="O343" s="30">
        <f t="shared" si="386"/>
        <v>0.35489038345513069</v>
      </c>
      <c r="P343" s="30">
        <f t="shared" si="400"/>
        <v>4.3551038821179028E-2</v>
      </c>
      <c r="Q343" s="30">
        <f t="shared" si="401"/>
        <v>0</v>
      </c>
      <c r="R343" s="30">
        <f t="shared" si="402"/>
        <v>0.31133934463395163</v>
      </c>
      <c r="S343" s="28"/>
      <c r="T343" s="52">
        <f t="shared" si="403"/>
        <v>3960.5766793592584</v>
      </c>
      <c r="U343" s="52">
        <f t="shared" si="397"/>
        <v>3615.2724698894463</v>
      </c>
      <c r="V343" s="19"/>
      <c r="W343" s="19"/>
      <c r="X343" s="53">
        <f t="shared" si="404"/>
        <v>23747.843597793009</v>
      </c>
      <c r="Y343" s="53">
        <f t="shared" si="405"/>
        <v>-1187.3921798896506</v>
      </c>
      <c r="Z343" s="53">
        <f t="shared" si="405"/>
        <v>-7.783483615848791</v>
      </c>
      <c r="AA343" s="53">
        <f t="shared" si="406"/>
        <v>-87102.077642358054</v>
      </c>
      <c r="AB343" s="53">
        <f t="shared" si="407"/>
        <v>-64549.40970807054</v>
      </c>
      <c r="AC343" s="53">
        <f t="shared" si="408"/>
        <v>332.8125034797838</v>
      </c>
      <c r="AD343" s="53">
        <f t="shared" si="388"/>
        <v>2177.2738688418231</v>
      </c>
      <c r="AE343" s="53">
        <f t="shared" si="409"/>
        <v>-62039.32333574893</v>
      </c>
      <c r="AF343" s="19"/>
      <c r="AG343" s="46"/>
      <c r="AH343" s="19"/>
      <c r="AI343" s="55">
        <f t="shared" si="410"/>
        <v>27</v>
      </c>
      <c r="AJ343" s="27">
        <f t="shared" si="411"/>
        <v>76276.397465003538</v>
      </c>
      <c r="AK343" s="27">
        <f t="shared" si="411"/>
        <v>3813.8198732501769</v>
      </c>
      <c r="AL343" s="28">
        <f t="shared" si="412"/>
        <v>25</v>
      </c>
      <c r="AM343" s="27">
        <f t="shared" si="413"/>
        <v>2000000</v>
      </c>
      <c r="AN343" s="56">
        <f t="shared" si="377"/>
        <v>5.806</v>
      </c>
      <c r="AO343" s="52">
        <f t="shared" si="414"/>
        <v>11612</v>
      </c>
      <c r="AP343" s="28"/>
      <c r="AQ343" s="9">
        <f t="shared" si="378"/>
        <v>110.75197967736266</v>
      </c>
      <c r="AR343" s="9">
        <f t="shared" si="415"/>
        <v>0</v>
      </c>
      <c r="AS343" s="30">
        <f t="shared" si="416"/>
        <v>0.39379905726878406</v>
      </c>
      <c r="AT343" s="30">
        <f t="shared" si="417"/>
        <v>4.3614025187596946E-2</v>
      </c>
      <c r="AU343" s="30">
        <f t="shared" si="418"/>
        <v>0</v>
      </c>
      <c r="AV343" s="30">
        <f t="shared" si="419"/>
        <v>0.35018503208118712</v>
      </c>
      <c r="AW343" s="28"/>
      <c r="AX343" s="52">
        <f t="shared" si="420"/>
        <v>4394.7974791196302</v>
      </c>
      <c r="AY343" s="52">
        <f t="shared" si="421"/>
        <v>4066.3485925267451</v>
      </c>
      <c r="AZ343" s="19"/>
      <c r="BA343" s="19"/>
      <c r="BB343" s="53">
        <f t="shared" si="422"/>
        <v>23747.843597793009</v>
      </c>
      <c r="BC343" s="53">
        <f t="shared" si="423"/>
        <v>-1187.3921798896506</v>
      </c>
      <c r="BD343" s="53">
        <f t="shared" si="423"/>
        <v>-7.783483615848791</v>
      </c>
      <c r="BE343" s="53">
        <f t="shared" si="424"/>
        <v>-87228.050375193896</v>
      </c>
      <c r="BF343" s="53">
        <f t="shared" si="425"/>
        <v>-64675.382440906382</v>
      </c>
      <c r="BG343" s="53">
        <f t="shared" si="426"/>
        <v>332.8125034797838</v>
      </c>
      <c r="BH343" s="53">
        <f t="shared" si="393"/>
        <v>2212.9217176793059</v>
      </c>
      <c r="BI343" s="53">
        <f t="shared" si="427"/>
        <v>-62129.648219747294</v>
      </c>
    </row>
    <row r="344" spans="1:61" x14ac:dyDescent="0.2">
      <c r="A344" s="34"/>
      <c r="B344" s="89"/>
      <c r="C344" s="91"/>
      <c r="D344" s="19"/>
      <c r="E344" s="55">
        <f t="shared" si="398"/>
        <v>28</v>
      </c>
      <c r="F344" s="27">
        <f t="shared" si="394"/>
        <v>76276.397465003538</v>
      </c>
      <c r="G344" s="27">
        <f t="shared" si="395"/>
        <v>3813.8198732501769</v>
      </c>
      <c r="H344" s="28">
        <f t="shared" si="396"/>
        <v>25</v>
      </c>
      <c r="I344" s="27">
        <f t="shared" si="369"/>
        <v>2000000</v>
      </c>
      <c r="J344" s="56">
        <f t="shared" si="351"/>
        <v>6.0279999999999996</v>
      </c>
      <c r="K344" s="52">
        <f t="shared" si="399"/>
        <v>12056</v>
      </c>
      <c r="L344" s="28"/>
      <c r="M344" s="96">
        <f t="shared" si="370"/>
        <v>135.62881213537486</v>
      </c>
      <c r="N344" s="9">
        <v>0</v>
      </c>
      <c r="O344" s="30">
        <f t="shared" si="386"/>
        <v>0.31133934463395163</v>
      </c>
      <c r="P344" s="30">
        <f t="shared" si="400"/>
        <v>4.2226585483708952E-2</v>
      </c>
      <c r="Q344" s="30">
        <f t="shared" si="401"/>
        <v>0</v>
      </c>
      <c r="R344" s="30">
        <f t="shared" si="402"/>
        <v>0.26911275915024269</v>
      </c>
      <c r="S344" s="28"/>
      <c r="T344" s="52">
        <f t="shared" si="403"/>
        <v>3615.2724698894463</v>
      </c>
      <c r="U344" s="52">
        <f t="shared" si="397"/>
        <v>3244.423424315326</v>
      </c>
      <c r="V344" s="19"/>
      <c r="W344" s="19"/>
      <c r="X344" s="53">
        <f t="shared" si="404"/>
        <v>20526.951779847677</v>
      </c>
      <c r="Y344" s="53">
        <f t="shared" si="405"/>
        <v>-1026.3475889923839</v>
      </c>
      <c r="Z344" s="53">
        <f t="shared" si="405"/>
        <v>-6.7278189787560674</v>
      </c>
      <c r="AA344" s="53">
        <f t="shared" si="406"/>
        <v>-84453.1709674179</v>
      </c>
      <c r="AB344" s="53">
        <f t="shared" si="407"/>
        <v>-64959.29459554136</v>
      </c>
      <c r="AC344" s="53">
        <f t="shared" si="408"/>
        <v>367.47999377405711</v>
      </c>
      <c r="AD344" s="53">
        <f t="shared" si="388"/>
        <v>1897.7241012012237</v>
      </c>
      <c r="AE344" s="53">
        <f t="shared" si="409"/>
        <v>-62694.090500566082</v>
      </c>
      <c r="AF344" s="19"/>
      <c r="AG344" s="46"/>
      <c r="AH344" s="19"/>
      <c r="AI344" s="55">
        <f t="shared" si="410"/>
        <v>28</v>
      </c>
      <c r="AJ344" s="27">
        <f t="shared" si="411"/>
        <v>76276.397465003538</v>
      </c>
      <c r="AK344" s="27">
        <f t="shared" si="411"/>
        <v>3813.8198732501769</v>
      </c>
      <c r="AL344" s="28">
        <f t="shared" si="412"/>
        <v>25</v>
      </c>
      <c r="AM344" s="27">
        <f t="shared" si="413"/>
        <v>2000000</v>
      </c>
      <c r="AN344" s="56">
        <f t="shared" si="377"/>
        <v>6.0279999999999996</v>
      </c>
      <c r="AO344" s="52">
        <f t="shared" si="414"/>
        <v>12056</v>
      </c>
      <c r="AP344" s="28"/>
      <c r="AQ344" s="9">
        <f t="shared" si="378"/>
        <v>122.40500295217581</v>
      </c>
      <c r="AR344" s="9">
        <f t="shared" si="415"/>
        <v>0</v>
      </c>
      <c r="AS344" s="30">
        <f t="shared" si="416"/>
        <v>0.35018503208118712</v>
      </c>
      <c r="AT344" s="30">
        <f t="shared" si="417"/>
        <v>4.2864399885705486E-2</v>
      </c>
      <c r="AU344" s="30">
        <f t="shared" si="418"/>
        <v>0</v>
      </c>
      <c r="AV344" s="30">
        <f t="shared" si="419"/>
        <v>0.30732063219548161</v>
      </c>
      <c r="AW344" s="28"/>
      <c r="AX344" s="52">
        <f t="shared" si="420"/>
        <v>4066.3485925267451</v>
      </c>
      <c r="AY344" s="52">
        <f t="shared" si="421"/>
        <v>3705.0575417487262</v>
      </c>
      <c r="AZ344" s="19"/>
      <c r="BA344" s="19"/>
      <c r="BB344" s="53">
        <f t="shared" si="422"/>
        <v>20526.951779847677</v>
      </c>
      <c r="BC344" s="53">
        <f t="shared" si="423"/>
        <v>-1026.3475889923839</v>
      </c>
      <c r="BD344" s="53">
        <f t="shared" si="423"/>
        <v>-6.7278189787560674</v>
      </c>
      <c r="BE344" s="53">
        <f t="shared" si="424"/>
        <v>-85728.799771410966</v>
      </c>
      <c r="BF344" s="53">
        <f t="shared" si="425"/>
        <v>-66234.923399534426</v>
      </c>
      <c r="BG344" s="53">
        <f t="shared" si="426"/>
        <v>367.47999377405711</v>
      </c>
      <c r="BH344" s="53">
        <f t="shared" si="393"/>
        <v>1934.7557068793631</v>
      </c>
      <c r="BI344" s="53">
        <f t="shared" si="427"/>
        <v>-63932.687698881004</v>
      </c>
    </row>
    <row r="345" spans="1:61" x14ac:dyDescent="0.2">
      <c r="A345" s="34"/>
      <c r="B345" s="89"/>
      <c r="C345" s="91"/>
      <c r="D345" s="19"/>
      <c r="E345" s="55">
        <f t="shared" si="398"/>
        <v>29</v>
      </c>
      <c r="F345" s="27">
        <f t="shared" si="394"/>
        <v>76276.397465003538</v>
      </c>
      <c r="G345" s="27">
        <f t="shared" si="395"/>
        <v>3813.8198732501769</v>
      </c>
      <c r="H345" s="28">
        <f t="shared" si="396"/>
        <v>25</v>
      </c>
      <c r="I345" s="27">
        <f t="shared" si="369"/>
        <v>2000000</v>
      </c>
      <c r="J345" s="56">
        <f t="shared" si="351"/>
        <v>6.2460000000000004</v>
      </c>
      <c r="K345" s="52">
        <f t="shared" si="399"/>
        <v>12492</v>
      </c>
      <c r="L345" s="28"/>
      <c r="M345" s="96">
        <f t="shared" si="370"/>
        <v>149.46374233110549</v>
      </c>
      <c r="N345" s="9">
        <v>0</v>
      </c>
      <c r="O345" s="30">
        <f t="shared" si="386"/>
        <v>0.26911275915024269</v>
      </c>
      <c r="P345" s="30">
        <f t="shared" si="400"/>
        <v>4.0222600091644724E-2</v>
      </c>
      <c r="Q345" s="30">
        <f t="shared" si="401"/>
        <v>0</v>
      </c>
      <c r="R345" s="30">
        <f t="shared" si="402"/>
        <v>0.22889015905859797</v>
      </c>
      <c r="S345" s="28"/>
      <c r="T345" s="52">
        <f t="shared" si="403"/>
        <v>3244.423424315326</v>
      </c>
      <c r="U345" s="52">
        <f t="shared" si="397"/>
        <v>2859.2958669600057</v>
      </c>
      <c r="V345" s="19"/>
      <c r="W345" s="19"/>
      <c r="X345" s="53">
        <f t="shared" si="404"/>
        <v>17458.916748181498</v>
      </c>
      <c r="Y345" s="53">
        <f t="shared" si="405"/>
        <v>-872.9458374090749</v>
      </c>
      <c r="Z345" s="53">
        <f t="shared" si="405"/>
        <v>-5.7222539764649492</v>
      </c>
      <c r="AA345" s="53">
        <f t="shared" si="406"/>
        <v>-80445.200183289446</v>
      </c>
      <c r="AB345" s="53">
        <f t="shared" si="407"/>
        <v>-63864.951526493489</v>
      </c>
      <c r="AC345" s="53">
        <f t="shared" si="408"/>
        <v>391.75055160208848</v>
      </c>
      <c r="AD345" s="53">
        <f t="shared" si="388"/>
        <v>1627.9987048870073</v>
      </c>
      <c r="AE345" s="53">
        <f t="shared" si="409"/>
        <v>-61845.202270004389</v>
      </c>
      <c r="AF345" s="19"/>
      <c r="AG345" s="46"/>
      <c r="AH345" s="19"/>
      <c r="AI345" s="55">
        <f t="shared" si="410"/>
        <v>29</v>
      </c>
      <c r="AJ345" s="27">
        <f t="shared" si="411"/>
        <v>76276.397465003538</v>
      </c>
      <c r="AK345" s="27">
        <f t="shared" si="411"/>
        <v>3813.8198732501769</v>
      </c>
      <c r="AL345" s="28">
        <f t="shared" si="412"/>
        <v>25</v>
      </c>
      <c r="AM345" s="27">
        <f t="shared" si="413"/>
        <v>2000000</v>
      </c>
      <c r="AN345" s="56">
        <f t="shared" si="377"/>
        <v>6.2460000000000004</v>
      </c>
      <c r="AO345" s="52">
        <f t="shared" si="414"/>
        <v>12492</v>
      </c>
      <c r="AP345" s="28"/>
      <c r="AQ345" s="9">
        <f t="shared" si="378"/>
        <v>134.89102745382272</v>
      </c>
      <c r="AR345" s="9">
        <f t="shared" si="415"/>
        <v>0</v>
      </c>
      <c r="AS345" s="30">
        <f t="shared" si="416"/>
        <v>0.30732063219548161</v>
      </c>
      <c r="AT345" s="30">
        <f t="shared" si="417"/>
        <v>4.1454795834606865E-2</v>
      </c>
      <c r="AU345" s="30">
        <f t="shared" si="418"/>
        <v>0</v>
      </c>
      <c r="AV345" s="30">
        <f t="shared" si="419"/>
        <v>0.26586583636087474</v>
      </c>
      <c r="AW345" s="28"/>
      <c r="AX345" s="52">
        <f t="shared" si="420"/>
        <v>3705.0575417487262</v>
      </c>
      <c r="AY345" s="52">
        <f t="shared" si="421"/>
        <v>3321.1960278200472</v>
      </c>
      <c r="AZ345" s="19"/>
      <c r="BA345" s="19"/>
      <c r="BB345" s="53">
        <f t="shared" si="422"/>
        <v>17458.916748181498</v>
      </c>
      <c r="BC345" s="53">
        <f t="shared" si="423"/>
        <v>-872.9458374090749</v>
      </c>
      <c r="BD345" s="53">
        <f t="shared" si="423"/>
        <v>-5.7222539764649492</v>
      </c>
      <c r="BE345" s="53">
        <f t="shared" si="424"/>
        <v>-82909.591669213725</v>
      </c>
      <c r="BF345" s="53">
        <f t="shared" si="425"/>
        <v>-66329.343012417768</v>
      </c>
      <c r="BG345" s="53">
        <f t="shared" si="426"/>
        <v>391.75055160208848</v>
      </c>
      <c r="BH345" s="53">
        <f t="shared" si="393"/>
        <v>1665.8149849839422</v>
      </c>
      <c r="BI345" s="53">
        <f t="shared" si="427"/>
        <v>-64271.777475831739</v>
      </c>
    </row>
    <row r="346" spans="1:61" x14ac:dyDescent="0.2">
      <c r="A346" s="34"/>
      <c r="B346" s="89"/>
      <c r="C346" s="91"/>
      <c r="D346" s="19"/>
      <c r="E346" s="55">
        <f t="shared" si="398"/>
        <v>30</v>
      </c>
      <c r="F346" s="27">
        <f t="shared" si="394"/>
        <v>76276.397465003538</v>
      </c>
      <c r="G346" s="27">
        <f t="shared" si="395"/>
        <v>3813.8198732501769</v>
      </c>
      <c r="H346" s="28">
        <f t="shared" si="396"/>
        <v>25</v>
      </c>
      <c r="I346" s="27">
        <f t="shared" si="369"/>
        <v>2000000</v>
      </c>
      <c r="J346" s="56">
        <f t="shared" si="351"/>
        <v>6.4569999999999999</v>
      </c>
      <c r="K346" s="52">
        <f t="shared" si="399"/>
        <v>12914</v>
      </c>
      <c r="L346" s="28"/>
      <c r="M346" s="96">
        <f t="shared" si="370"/>
        <v>164.16962817288439</v>
      </c>
      <c r="N346" s="9">
        <v>0</v>
      </c>
      <c r="O346" s="30">
        <f t="shared" si="386"/>
        <v>0.22889015905859797</v>
      </c>
      <c r="P346" s="30">
        <f t="shared" si="400"/>
        <v>3.7576812305082391E-2</v>
      </c>
      <c r="Q346" s="30">
        <f t="shared" si="401"/>
        <v>0</v>
      </c>
      <c r="R346" s="30">
        <f t="shared" si="402"/>
        <v>0.19131334675351558</v>
      </c>
      <c r="S346" s="28"/>
      <c r="T346" s="52">
        <f t="shared" si="403"/>
        <v>2859.2958669600057</v>
      </c>
      <c r="U346" s="52">
        <f t="shared" si="397"/>
        <v>2470.6205599749001</v>
      </c>
      <c r="V346" s="19"/>
      <c r="W346" s="19"/>
      <c r="X346" s="53">
        <f t="shared" si="404"/>
        <v>14592.692877331199</v>
      </c>
      <c r="Y346" s="53">
        <f t="shared" si="405"/>
        <v>-729.63464386655994</v>
      </c>
      <c r="Z346" s="53">
        <f t="shared" si="405"/>
        <v>-4.7828336688378892</v>
      </c>
      <c r="AA346" s="53">
        <f t="shared" si="406"/>
        <v>-75153.624610164785</v>
      </c>
      <c r="AB346" s="53">
        <f t="shared" si="407"/>
        <v>-61295.349210368986</v>
      </c>
      <c r="AC346" s="53">
        <f t="shared" si="408"/>
        <v>405.86907322209777</v>
      </c>
      <c r="AD346" s="53">
        <f t="shared" si="388"/>
        <v>1372.8406182010899</v>
      </c>
      <c r="AE346" s="53">
        <f t="shared" si="409"/>
        <v>-59516.639518945798</v>
      </c>
      <c r="AF346" s="19"/>
      <c r="AG346" s="46"/>
      <c r="AH346" s="19"/>
      <c r="AI346" s="55">
        <f t="shared" si="410"/>
        <v>30</v>
      </c>
      <c r="AJ346" s="27">
        <f t="shared" si="411"/>
        <v>76276.397465003538</v>
      </c>
      <c r="AK346" s="27">
        <f t="shared" si="411"/>
        <v>3813.8198732501769</v>
      </c>
      <c r="AL346" s="28">
        <f t="shared" si="412"/>
        <v>25</v>
      </c>
      <c r="AM346" s="27">
        <f t="shared" si="413"/>
        <v>2000000</v>
      </c>
      <c r="AN346" s="56">
        <f t="shared" si="377"/>
        <v>6.4569999999999999</v>
      </c>
      <c r="AO346" s="52">
        <f t="shared" si="414"/>
        <v>12914</v>
      </c>
      <c r="AP346" s="28"/>
      <c r="AQ346" s="9">
        <f t="shared" si="378"/>
        <v>148.16308942602817</v>
      </c>
      <c r="AR346" s="9">
        <f t="shared" si="415"/>
        <v>0</v>
      </c>
      <c r="AS346" s="30">
        <f t="shared" si="416"/>
        <v>0.26586583636087474</v>
      </c>
      <c r="AT346" s="30">
        <f t="shared" si="417"/>
        <v>3.9391503688062053E-2</v>
      </c>
      <c r="AU346" s="30">
        <f t="shared" si="418"/>
        <v>0</v>
      </c>
      <c r="AV346" s="30">
        <f t="shared" si="419"/>
        <v>0.22647433267281269</v>
      </c>
      <c r="AW346" s="28"/>
      <c r="AX346" s="52">
        <f t="shared" si="420"/>
        <v>3321.1960278200472</v>
      </c>
      <c r="AY346" s="52">
        <f t="shared" si="421"/>
        <v>2924.6895321367033</v>
      </c>
      <c r="AZ346" s="19"/>
      <c r="BA346" s="19"/>
      <c r="BB346" s="53">
        <f t="shared" si="422"/>
        <v>14592.692877331199</v>
      </c>
      <c r="BC346" s="53">
        <f t="shared" si="423"/>
        <v>-729.63464386655994</v>
      </c>
      <c r="BD346" s="53">
        <f t="shared" si="423"/>
        <v>-4.7828336688378892</v>
      </c>
      <c r="BE346" s="53">
        <f t="shared" si="424"/>
        <v>-78783.007376124107</v>
      </c>
      <c r="BF346" s="53">
        <f t="shared" si="425"/>
        <v>-64924.731976328309</v>
      </c>
      <c r="BG346" s="53">
        <f t="shared" si="426"/>
        <v>405.86907322209777</v>
      </c>
      <c r="BH346" s="53">
        <f t="shared" si="393"/>
        <v>1410.7608355684629</v>
      </c>
      <c r="BI346" s="53">
        <f t="shared" si="427"/>
        <v>-63108.102067537744</v>
      </c>
    </row>
    <row r="347" spans="1:61" x14ac:dyDescent="0.2">
      <c r="A347" s="34"/>
      <c r="B347" s="89"/>
      <c r="C347" s="91"/>
      <c r="D347" s="19"/>
      <c r="E347" s="55">
        <f t="shared" si="398"/>
        <v>31</v>
      </c>
      <c r="F347" s="27">
        <f t="shared" si="394"/>
        <v>76276.397465003538</v>
      </c>
      <c r="G347" s="27">
        <f t="shared" si="395"/>
        <v>3813.8198732501769</v>
      </c>
      <c r="H347" s="28">
        <f t="shared" si="396"/>
        <v>25</v>
      </c>
      <c r="I347" s="27">
        <f t="shared" si="369"/>
        <v>2000000</v>
      </c>
      <c r="J347" s="56">
        <f t="shared" si="351"/>
        <v>6.6619999999999999</v>
      </c>
      <c r="K347" s="52">
        <f t="shared" si="399"/>
        <v>13324</v>
      </c>
      <c r="L347" s="28"/>
      <c r="M347" s="96">
        <f t="shared" si="370"/>
        <v>179.80271379435837</v>
      </c>
      <c r="N347" s="9">
        <v>0</v>
      </c>
      <c r="O347" s="30">
        <f t="shared" si="386"/>
        <v>0.19131334675351558</v>
      </c>
      <c r="P347" s="30">
        <f t="shared" si="400"/>
        <v>3.43986589313632E-2</v>
      </c>
      <c r="Q347" s="30">
        <f t="shared" si="401"/>
        <v>0</v>
      </c>
      <c r="R347" s="30">
        <f t="shared" si="402"/>
        <v>0.15691468782215237</v>
      </c>
      <c r="S347" s="28"/>
      <c r="T347" s="52">
        <f t="shared" si="403"/>
        <v>2470.6205599749001</v>
      </c>
      <c r="U347" s="52">
        <f t="shared" si="397"/>
        <v>2090.731300542358</v>
      </c>
      <c r="V347" s="19"/>
      <c r="W347" s="19"/>
      <c r="X347" s="53">
        <f t="shared" si="404"/>
        <v>11968.887096419445</v>
      </c>
      <c r="Y347" s="53">
        <f t="shared" si="405"/>
        <v>-598.44435482097219</v>
      </c>
      <c r="Z347" s="53">
        <f t="shared" si="405"/>
        <v>-3.9228671955538092</v>
      </c>
      <c r="AA347" s="53">
        <f t="shared" si="406"/>
        <v>-68797.317862726399</v>
      </c>
      <c r="AB347" s="53">
        <f t="shared" si="407"/>
        <v>-57430.79798832348</v>
      </c>
      <c r="AC347" s="53">
        <f t="shared" si="408"/>
        <v>406.82848193889276</v>
      </c>
      <c r="AD347" s="53">
        <f t="shared" si="388"/>
        <v>1136.2977835166093</v>
      </c>
      <c r="AE347" s="53">
        <f t="shared" si="409"/>
        <v>-55887.671722867977</v>
      </c>
      <c r="AF347" s="19"/>
      <c r="AG347" s="46"/>
      <c r="AH347" s="19"/>
      <c r="AI347" s="55">
        <f t="shared" si="410"/>
        <v>31</v>
      </c>
      <c r="AJ347" s="27">
        <f t="shared" si="411"/>
        <v>76276.397465003538</v>
      </c>
      <c r="AK347" s="27">
        <f t="shared" si="411"/>
        <v>3813.8198732501769</v>
      </c>
      <c r="AL347" s="28">
        <f t="shared" si="412"/>
        <v>25</v>
      </c>
      <c r="AM347" s="27">
        <f t="shared" si="413"/>
        <v>2000000</v>
      </c>
      <c r="AN347" s="56">
        <f t="shared" si="377"/>
        <v>6.6619999999999999</v>
      </c>
      <c r="AO347" s="52">
        <f t="shared" si="414"/>
        <v>13324</v>
      </c>
      <c r="AP347" s="28"/>
      <c r="AQ347" s="9">
        <f t="shared" si="378"/>
        <v>162.27194919940843</v>
      </c>
      <c r="AR347" s="9">
        <f t="shared" si="415"/>
        <v>0</v>
      </c>
      <c r="AS347" s="30">
        <f t="shared" si="416"/>
        <v>0.22647433267281269</v>
      </c>
      <c r="AT347" s="30">
        <f t="shared" si="417"/>
        <v>3.6750431406452587E-2</v>
      </c>
      <c r="AU347" s="30">
        <f t="shared" si="418"/>
        <v>0</v>
      </c>
      <c r="AV347" s="30">
        <f t="shared" si="419"/>
        <v>0.1897239012663601</v>
      </c>
      <c r="AW347" s="28"/>
      <c r="AX347" s="52">
        <f t="shared" si="420"/>
        <v>2924.6895321367033</v>
      </c>
      <c r="AY347" s="52">
        <f t="shared" si="421"/>
        <v>2527.8812604729819</v>
      </c>
      <c r="AZ347" s="19"/>
      <c r="BA347" s="19"/>
      <c r="BB347" s="53">
        <f t="shared" si="422"/>
        <v>11968.887096419445</v>
      </c>
      <c r="BC347" s="53">
        <f t="shared" si="423"/>
        <v>-598.44435482097219</v>
      </c>
      <c r="BD347" s="53">
        <f t="shared" si="423"/>
        <v>-3.9228671955538092</v>
      </c>
      <c r="BE347" s="53">
        <f t="shared" si="424"/>
        <v>-73500.862812905179</v>
      </c>
      <c r="BF347" s="53">
        <f t="shared" si="425"/>
        <v>-62134.342938502261</v>
      </c>
      <c r="BG347" s="53">
        <f t="shared" si="426"/>
        <v>406.82848193889276</v>
      </c>
      <c r="BH347" s="53">
        <f t="shared" si="393"/>
        <v>1173.5750905694908</v>
      </c>
      <c r="BI347" s="53">
        <f t="shared" si="427"/>
        <v>-60553.93936599388</v>
      </c>
    </row>
    <row r="348" spans="1:61" x14ac:dyDescent="0.2">
      <c r="A348" s="34"/>
      <c r="B348" s="89"/>
      <c r="C348" s="91"/>
      <c r="D348" s="19"/>
      <c r="E348" s="55">
        <f t="shared" si="398"/>
        <v>32</v>
      </c>
      <c r="F348" s="27">
        <f t="shared" si="394"/>
        <v>76276.397465003538</v>
      </c>
      <c r="G348" s="27">
        <f t="shared" si="395"/>
        <v>3813.8198732501769</v>
      </c>
      <c r="H348" s="28">
        <f t="shared" si="396"/>
        <v>25</v>
      </c>
      <c r="I348" s="27">
        <f t="shared" si="369"/>
        <v>2000000</v>
      </c>
      <c r="J348" s="56">
        <f t="shared" ref="J348:J379" si="428">J273</f>
        <v>6.8579999999999997</v>
      </c>
      <c r="K348" s="52">
        <f t="shared" si="399"/>
        <v>13716</v>
      </c>
      <c r="L348" s="28"/>
      <c r="M348" s="96">
        <f t="shared" si="370"/>
        <v>196.37191159883102</v>
      </c>
      <c r="N348" s="9">
        <v>0</v>
      </c>
      <c r="O348" s="30">
        <f t="shared" si="386"/>
        <v>0.15691468782215237</v>
      </c>
      <c r="P348" s="30">
        <f t="shared" si="400"/>
        <v>3.0813637205569872E-2</v>
      </c>
      <c r="Q348" s="30">
        <f t="shared" si="401"/>
        <v>0</v>
      </c>
      <c r="R348" s="30">
        <f t="shared" si="402"/>
        <v>0.1261010506165825</v>
      </c>
      <c r="S348" s="28"/>
      <c r="T348" s="52">
        <f t="shared" si="403"/>
        <v>2090.731300542358</v>
      </c>
      <c r="U348" s="52">
        <f t="shared" si="397"/>
        <v>1729.6020102570455</v>
      </c>
      <c r="V348" s="19"/>
      <c r="W348" s="19"/>
      <c r="X348" s="53">
        <f t="shared" si="404"/>
        <v>9618.5338575849764</v>
      </c>
      <c r="Y348" s="53">
        <f t="shared" si="405"/>
        <v>-480.92669287924883</v>
      </c>
      <c r="Z348" s="53">
        <f t="shared" si="405"/>
        <v>-3.1525262654145623</v>
      </c>
      <c r="AA348" s="53">
        <f t="shared" si="406"/>
        <v>-61627.274411139741</v>
      </c>
      <c r="AB348" s="53">
        <f t="shared" si="407"/>
        <v>-52492.819772699426</v>
      </c>
      <c r="AC348" s="53">
        <f t="shared" si="408"/>
        <v>396.81717397519958</v>
      </c>
      <c r="AD348" s="53">
        <f t="shared" si="388"/>
        <v>921.80317600204512</v>
      </c>
      <c r="AE348" s="53">
        <f t="shared" si="409"/>
        <v>-51174.19942272218</v>
      </c>
      <c r="AF348" s="19"/>
      <c r="AG348" s="46"/>
      <c r="AH348" s="19"/>
      <c r="AI348" s="55">
        <f t="shared" si="410"/>
        <v>32</v>
      </c>
      <c r="AJ348" s="27">
        <f t="shared" si="411"/>
        <v>76276.397465003538</v>
      </c>
      <c r="AK348" s="27">
        <f t="shared" si="411"/>
        <v>3813.8198732501769</v>
      </c>
      <c r="AL348" s="28">
        <f t="shared" si="412"/>
        <v>25</v>
      </c>
      <c r="AM348" s="27">
        <f t="shared" si="413"/>
        <v>2000000</v>
      </c>
      <c r="AN348" s="56">
        <f t="shared" si="377"/>
        <v>6.8579999999999997</v>
      </c>
      <c r="AO348" s="52">
        <f t="shared" si="414"/>
        <v>13716</v>
      </c>
      <c r="AP348" s="28"/>
      <c r="AQ348" s="9">
        <f t="shared" si="378"/>
        <v>177.225650217945</v>
      </c>
      <c r="AR348" s="9">
        <f t="shared" si="415"/>
        <v>0</v>
      </c>
      <c r="AS348" s="30">
        <f t="shared" si="416"/>
        <v>0.1897239012663601</v>
      </c>
      <c r="AT348" s="30">
        <f t="shared" si="417"/>
        <v>3.3623941763815869E-2</v>
      </c>
      <c r="AU348" s="30">
        <f t="shared" si="418"/>
        <v>0</v>
      </c>
      <c r="AV348" s="30">
        <f t="shared" si="419"/>
        <v>0.15609995950254424</v>
      </c>
      <c r="AW348" s="28"/>
      <c r="AX348" s="52">
        <f t="shared" si="420"/>
        <v>2527.8812604729819</v>
      </c>
      <c r="AY348" s="52">
        <f t="shared" si="421"/>
        <v>2141.0670445368969</v>
      </c>
      <c r="AZ348" s="19"/>
      <c r="BA348" s="19"/>
      <c r="BB348" s="53">
        <f t="shared" si="422"/>
        <v>9618.5338575849764</v>
      </c>
      <c r="BC348" s="53">
        <f t="shared" si="423"/>
        <v>-480.92669287924883</v>
      </c>
      <c r="BD348" s="53">
        <f t="shared" si="423"/>
        <v>-3.1525262654145623</v>
      </c>
      <c r="BE348" s="53">
        <f t="shared" si="424"/>
        <v>-67247.88352763174</v>
      </c>
      <c r="BF348" s="53">
        <f t="shared" si="425"/>
        <v>-58113.428889191426</v>
      </c>
      <c r="BG348" s="53">
        <f t="shared" si="426"/>
        <v>396.81717397519958</v>
      </c>
      <c r="BH348" s="53">
        <f t="shared" si="393"/>
        <v>957.69149756452759</v>
      </c>
      <c r="BI348" s="53">
        <f t="shared" si="427"/>
        <v>-56758.920217651699</v>
      </c>
    </row>
    <row r="349" spans="1:61" x14ac:dyDescent="0.2">
      <c r="A349" s="34"/>
      <c r="B349" s="89"/>
      <c r="C349" s="91"/>
      <c r="D349" s="19"/>
      <c r="E349" s="55">
        <f t="shared" si="398"/>
        <v>33</v>
      </c>
      <c r="F349" s="27">
        <f t="shared" si="394"/>
        <v>76276.397465003538</v>
      </c>
      <c r="G349" s="27">
        <f t="shared" si="395"/>
        <v>3813.8198732501769</v>
      </c>
      <c r="H349" s="28">
        <f t="shared" si="396"/>
        <v>25</v>
      </c>
      <c r="I349" s="27">
        <f t="shared" si="369"/>
        <v>2000000</v>
      </c>
      <c r="J349" s="56">
        <f t="shared" si="428"/>
        <v>7.0449999999999999</v>
      </c>
      <c r="K349" s="52">
        <f t="shared" si="399"/>
        <v>14090</v>
      </c>
      <c r="L349" s="28"/>
      <c r="M349" s="96">
        <f t="shared" ref="M349:M380" si="429">M274</f>
        <v>213.89645519453623</v>
      </c>
      <c r="N349" s="9">
        <v>0</v>
      </c>
      <c r="O349" s="30">
        <f t="shared" si="386"/>
        <v>0.1261010506165825</v>
      </c>
      <c r="P349" s="30">
        <f t="shared" si="400"/>
        <v>2.6972567723193782E-2</v>
      </c>
      <c r="Q349" s="30">
        <f t="shared" si="401"/>
        <v>0</v>
      </c>
      <c r="R349" s="30">
        <f t="shared" si="402"/>
        <v>9.9128482893388714E-2</v>
      </c>
      <c r="S349" s="28"/>
      <c r="T349" s="52">
        <f t="shared" si="403"/>
        <v>1729.6020102570455</v>
      </c>
      <c r="U349" s="52">
        <f t="shared" si="397"/>
        <v>1396.720323967847</v>
      </c>
      <c r="V349" s="19"/>
      <c r="W349" s="19"/>
      <c r="X349" s="53">
        <f t="shared" si="404"/>
        <v>7561.1635612789214</v>
      </c>
      <c r="Y349" s="53">
        <f t="shared" si="405"/>
        <v>-378.05817806394606</v>
      </c>
      <c r="Z349" s="53">
        <f t="shared" si="405"/>
        <v>-2.4782120723347179</v>
      </c>
      <c r="AA349" s="53">
        <f t="shared" si="406"/>
        <v>-53945.135446387561</v>
      </c>
      <c r="AB349" s="53">
        <f t="shared" si="407"/>
        <v>-46764.508275244923</v>
      </c>
      <c r="AC349" s="53">
        <f t="shared" si="408"/>
        <v>375.47805498099461</v>
      </c>
      <c r="AD349" s="53">
        <f t="shared" si="388"/>
        <v>731.69881790679472</v>
      </c>
      <c r="AE349" s="53">
        <f t="shared" si="409"/>
        <v>-45657.331402357137</v>
      </c>
      <c r="AF349" s="19"/>
      <c r="AG349" s="46"/>
      <c r="AH349" s="19"/>
      <c r="AI349" s="55">
        <f t="shared" si="410"/>
        <v>33</v>
      </c>
      <c r="AJ349" s="27">
        <f t="shared" si="411"/>
        <v>76276.397465003538</v>
      </c>
      <c r="AK349" s="27">
        <f t="shared" si="411"/>
        <v>3813.8198732501769</v>
      </c>
      <c r="AL349" s="28">
        <f t="shared" si="412"/>
        <v>25</v>
      </c>
      <c r="AM349" s="27">
        <f t="shared" si="413"/>
        <v>2000000</v>
      </c>
      <c r="AN349" s="56">
        <f t="shared" si="377"/>
        <v>7.0449999999999999</v>
      </c>
      <c r="AO349" s="52">
        <f t="shared" si="414"/>
        <v>14090</v>
      </c>
      <c r="AP349" s="28"/>
      <c r="AQ349" s="9">
        <f t="shared" ref="AQ349:AQ380" si="430">AQ49</f>
        <v>193.04155081306894</v>
      </c>
      <c r="AR349" s="9">
        <f t="shared" si="415"/>
        <v>0</v>
      </c>
      <c r="AS349" s="30">
        <f t="shared" si="416"/>
        <v>0.15609995950254424</v>
      </c>
      <c r="AT349" s="30">
        <f t="shared" si="417"/>
        <v>3.0133778264228396E-2</v>
      </c>
      <c r="AU349" s="30">
        <f t="shared" si="418"/>
        <v>0</v>
      </c>
      <c r="AV349" s="30">
        <f t="shared" si="419"/>
        <v>0.12596618123831585</v>
      </c>
      <c r="AW349" s="28"/>
      <c r="AX349" s="52">
        <f t="shared" si="420"/>
        <v>2141.0670445368969</v>
      </c>
      <c r="AY349" s="52">
        <f t="shared" si="421"/>
        <v>1774.8634936478704</v>
      </c>
      <c r="AZ349" s="19"/>
      <c r="BA349" s="19"/>
      <c r="BB349" s="53">
        <f t="shared" si="422"/>
        <v>7561.1635612789214</v>
      </c>
      <c r="BC349" s="53">
        <f t="shared" si="423"/>
        <v>-378.05817806394606</v>
      </c>
      <c r="BD349" s="53">
        <f t="shared" si="423"/>
        <v>-2.4782120723347179</v>
      </c>
      <c r="BE349" s="53">
        <f t="shared" si="424"/>
        <v>-60267.556528456793</v>
      </c>
      <c r="BF349" s="53">
        <f t="shared" si="425"/>
        <v>-53086.929357314155</v>
      </c>
      <c r="BG349" s="53">
        <f t="shared" si="426"/>
        <v>375.47805498099461</v>
      </c>
      <c r="BH349" s="53">
        <f t="shared" si="393"/>
        <v>765.47850637867907</v>
      </c>
      <c r="BI349" s="53">
        <f t="shared" si="427"/>
        <v>-51945.972795954483</v>
      </c>
    </row>
    <row r="350" spans="1:61" x14ac:dyDescent="0.2">
      <c r="A350" s="34"/>
      <c r="B350" s="89"/>
      <c r="C350" s="91"/>
      <c r="D350" s="19"/>
      <c r="E350" s="55">
        <f t="shared" si="398"/>
        <v>34</v>
      </c>
      <c r="F350" s="27">
        <f t="shared" si="394"/>
        <v>76276.397465003538</v>
      </c>
      <c r="G350" s="27">
        <f t="shared" si="395"/>
        <v>3813.8198732501769</v>
      </c>
      <c r="H350" s="28">
        <f t="shared" si="396"/>
        <v>25</v>
      </c>
      <c r="I350" s="27">
        <f t="shared" si="369"/>
        <v>2000000</v>
      </c>
      <c r="J350" s="56">
        <f t="shared" si="428"/>
        <v>7.2210000000000001</v>
      </c>
      <c r="K350" s="52">
        <f t="shared" si="399"/>
        <v>14442</v>
      </c>
      <c r="L350" s="28"/>
      <c r="M350" s="96">
        <f t="shared" si="429"/>
        <v>232.40600338714106</v>
      </c>
      <c r="N350" s="9">
        <v>0</v>
      </c>
      <c r="O350" s="30">
        <f t="shared" si="386"/>
        <v>9.9128482893388714E-2</v>
      </c>
      <c r="P350" s="30">
        <f t="shared" si="400"/>
        <v>2.3038054531083051E-2</v>
      </c>
      <c r="Q350" s="30">
        <f t="shared" si="401"/>
        <v>0</v>
      </c>
      <c r="R350" s="30">
        <f t="shared" si="402"/>
        <v>7.6090428362305659E-2</v>
      </c>
      <c r="S350" s="28"/>
      <c r="T350" s="52">
        <f t="shared" si="403"/>
        <v>1396.720323967847</v>
      </c>
      <c r="U350" s="52">
        <f t="shared" si="397"/>
        <v>1098.8979664084184</v>
      </c>
      <c r="V350" s="19"/>
      <c r="W350" s="19"/>
      <c r="X350" s="53">
        <f t="shared" si="404"/>
        <v>5803.9037570456048</v>
      </c>
      <c r="Y350" s="53">
        <f t="shared" si="405"/>
        <v>-290.19518785228024</v>
      </c>
      <c r="Z350" s="53">
        <f t="shared" si="405"/>
        <v>-1.9022607090576416</v>
      </c>
      <c r="AA350" s="53">
        <f t="shared" si="406"/>
        <v>-46076.109062166106</v>
      </c>
      <c r="AB350" s="53">
        <f t="shared" si="407"/>
        <v>-40564.302753681841</v>
      </c>
      <c r="AC350" s="53">
        <f t="shared" si="408"/>
        <v>345.1502532413275</v>
      </c>
      <c r="AD350" s="53">
        <f t="shared" si="388"/>
        <v>567.31949441742461</v>
      </c>
      <c r="AE350" s="53">
        <f t="shared" si="409"/>
        <v>-39651.833006023087</v>
      </c>
      <c r="AF350" s="19"/>
      <c r="AG350" s="46"/>
      <c r="AH350" s="19"/>
      <c r="AI350" s="55">
        <f t="shared" si="410"/>
        <v>34</v>
      </c>
      <c r="AJ350" s="27">
        <f t="shared" si="411"/>
        <v>76276.397465003538</v>
      </c>
      <c r="AK350" s="27">
        <f t="shared" si="411"/>
        <v>3813.8198732501769</v>
      </c>
      <c r="AL350" s="28">
        <f t="shared" si="412"/>
        <v>25</v>
      </c>
      <c r="AM350" s="27">
        <f t="shared" si="413"/>
        <v>2000000</v>
      </c>
      <c r="AN350" s="56">
        <f t="shared" si="377"/>
        <v>7.2210000000000001</v>
      </c>
      <c r="AO350" s="52">
        <f t="shared" si="414"/>
        <v>14442</v>
      </c>
      <c r="AP350" s="28"/>
      <c r="AQ350" s="9">
        <f t="shared" si="430"/>
        <v>209.74641805689478</v>
      </c>
      <c r="AR350" s="9">
        <f t="shared" si="415"/>
        <v>0</v>
      </c>
      <c r="AS350" s="30">
        <f t="shared" si="416"/>
        <v>0.12596618123831585</v>
      </c>
      <c r="AT350" s="30">
        <f t="shared" si="417"/>
        <v>2.6420955311042372E-2</v>
      </c>
      <c r="AU350" s="30">
        <f t="shared" si="418"/>
        <v>0</v>
      </c>
      <c r="AV350" s="30">
        <f t="shared" si="419"/>
        <v>9.9545225927273481E-2</v>
      </c>
      <c r="AW350" s="28"/>
      <c r="AX350" s="52">
        <f t="shared" si="420"/>
        <v>1774.8634936478704</v>
      </c>
      <c r="AY350" s="52">
        <f t="shared" si="421"/>
        <v>1437.6321528416836</v>
      </c>
      <c r="AZ350" s="19"/>
      <c r="BA350" s="19"/>
      <c r="BB350" s="53">
        <f t="shared" si="422"/>
        <v>5803.9037570456048</v>
      </c>
      <c r="BC350" s="53">
        <f t="shared" si="423"/>
        <v>-290.19518785228024</v>
      </c>
      <c r="BD350" s="53">
        <f t="shared" si="423"/>
        <v>-1.9022607090576416</v>
      </c>
      <c r="BE350" s="53">
        <f t="shared" si="424"/>
        <v>-52841.910622084746</v>
      </c>
      <c r="BF350" s="53">
        <f t="shared" si="425"/>
        <v>-47330.104313600481</v>
      </c>
      <c r="BG350" s="53">
        <f t="shared" si="426"/>
        <v>345.1502532413275</v>
      </c>
      <c r="BH350" s="53">
        <f t="shared" si="393"/>
        <v>598.36358663760188</v>
      </c>
      <c r="BI350" s="53">
        <f t="shared" si="427"/>
        <v>-46386.590473721553</v>
      </c>
    </row>
    <row r="351" spans="1:61" x14ac:dyDescent="0.2">
      <c r="A351" s="34"/>
      <c r="B351" s="89"/>
      <c r="C351" s="91"/>
      <c r="D351" s="19"/>
      <c r="E351" s="55">
        <f t="shared" si="398"/>
        <v>35</v>
      </c>
      <c r="F351" s="27">
        <f t="shared" si="394"/>
        <v>76276.397465003538</v>
      </c>
      <c r="G351" s="27">
        <f t="shared" si="395"/>
        <v>3813.8198732501769</v>
      </c>
      <c r="H351" s="28">
        <f t="shared" si="396"/>
        <v>25</v>
      </c>
      <c r="I351" s="27">
        <f t="shared" si="369"/>
        <v>2000000</v>
      </c>
      <c r="J351" s="56">
        <f t="shared" si="428"/>
        <v>7.3849999999999998</v>
      </c>
      <c r="K351" s="52">
        <f t="shared" si="399"/>
        <v>14770</v>
      </c>
      <c r="L351" s="28"/>
      <c r="M351" s="96">
        <f t="shared" si="429"/>
        <v>251.80934606172806</v>
      </c>
      <c r="N351" s="9">
        <v>0</v>
      </c>
      <c r="O351" s="30">
        <f t="shared" si="386"/>
        <v>7.6090428362305659E-2</v>
      </c>
      <c r="P351" s="30">
        <f t="shared" si="400"/>
        <v>1.9160281007468954E-2</v>
      </c>
      <c r="Q351" s="30">
        <f t="shared" si="401"/>
        <v>0</v>
      </c>
      <c r="R351" s="30">
        <f t="shared" si="402"/>
        <v>5.6930147354836702E-2</v>
      </c>
      <c r="S351" s="28"/>
      <c r="T351" s="52">
        <f t="shared" si="403"/>
        <v>1098.8979664084184</v>
      </c>
      <c r="U351" s="52">
        <f t="shared" si="397"/>
        <v>840.85827643093808</v>
      </c>
      <c r="V351" s="19"/>
      <c r="W351" s="19"/>
      <c r="X351" s="53">
        <f t="shared" si="404"/>
        <v>4342.4265473787445</v>
      </c>
      <c r="Y351" s="53">
        <f t="shared" si="405"/>
        <v>-217.12132736893722</v>
      </c>
      <c r="Z351" s="53">
        <f t="shared" si="405"/>
        <v>-1.4232536838709176</v>
      </c>
      <c r="AA351" s="53">
        <f t="shared" si="406"/>
        <v>-38320.56201493791</v>
      </c>
      <c r="AB351" s="53">
        <f t="shared" si="407"/>
        <v>-34196.680048611976</v>
      </c>
      <c r="AC351" s="53">
        <f t="shared" si="408"/>
        <v>307.75792303506535</v>
      </c>
      <c r="AD351" s="53">
        <f t="shared" si="388"/>
        <v>428.886883328728</v>
      </c>
      <c r="AE351" s="53">
        <f t="shared" si="409"/>
        <v>-33460.035242248181</v>
      </c>
      <c r="AF351" s="19"/>
      <c r="AG351" s="46"/>
      <c r="AH351" s="19"/>
      <c r="AI351" s="55">
        <f t="shared" si="410"/>
        <v>35</v>
      </c>
      <c r="AJ351" s="27">
        <f t="shared" si="411"/>
        <v>76276.397465003538</v>
      </c>
      <c r="AK351" s="27">
        <f t="shared" si="411"/>
        <v>3813.8198732501769</v>
      </c>
      <c r="AL351" s="28">
        <f t="shared" si="412"/>
        <v>25</v>
      </c>
      <c r="AM351" s="27">
        <f t="shared" si="413"/>
        <v>2000000</v>
      </c>
      <c r="AN351" s="56">
        <f t="shared" si="377"/>
        <v>7.3849999999999998</v>
      </c>
      <c r="AO351" s="52">
        <f t="shared" si="414"/>
        <v>14770</v>
      </c>
      <c r="AP351" s="28"/>
      <c r="AQ351" s="9">
        <f t="shared" si="430"/>
        <v>227.25793482070958</v>
      </c>
      <c r="AR351" s="9">
        <f t="shared" si="415"/>
        <v>0</v>
      </c>
      <c r="AS351" s="30">
        <f t="shared" si="416"/>
        <v>9.9545225927273481E-2</v>
      </c>
      <c r="AT351" s="30">
        <f t="shared" si="417"/>
        <v>2.2622442465493126E-2</v>
      </c>
      <c r="AU351" s="30">
        <f t="shared" si="418"/>
        <v>0</v>
      </c>
      <c r="AV351" s="30">
        <f t="shared" si="419"/>
        <v>7.6922783461780359E-2</v>
      </c>
      <c r="AW351" s="28"/>
      <c r="AX351" s="52">
        <f t="shared" si="420"/>
        <v>1437.6321528416836</v>
      </c>
      <c r="AY351" s="52">
        <f t="shared" si="421"/>
        <v>1136.149511730496</v>
      </c>
      <c r="AZ351" s="19"/>
      <c r="BA351" s="19"/>
      <c r="BB351" s="53">
        <f t="shared" si="422"/>
        <v>4342.4265473787445</v>
      </c>
      <c r="BC351" s="53">
        <f t="shared" si="423"/>
        <v>-217.12132736893722</v>
      </c>
      <c r="BD351" s="53">
        <f t="shared" si="423"/>
        <v>-1.4232536838709176</v>
      </c>
      <c r="BE351" s="53">
        <f t="shared" si="424"/>
        <v>-45244.884930986249</v>
      </c>
      <c r="BF351" s="53">
        <f t="shared" si="425"/>
        <v>-41121.002964660314</v>
      </c>
      <c r="BG351" s="53">
        <f t="shared" si="426"/>
        <v>307.75792303506535</v>
      </c>
      <c r="BH351" s="53">
        <f t="shared" si="393"/>
        <v>456.69565039084154</v>
      </c>
      <c r="BI351" s="53">
        <f t="shared" si="427"/>
        <v>-40356.549391234403</v>
      </c>
    </row>
    <row r="352" spans="1:61" x14ac:dyDescent="0.2">
      <c r="A352" s="34"/>
      <c r="B352" s="89"/>
      <c r="C352" s="91"/>
      <c r="D352" s="19"/>
      <c r="E352" s="55">
        <f t="shared" si="398"/>
        <v>36</v>
      </c>
      <c r="F352" s="27">
        <f t="shared" si="394"/>
        <v>76276.397465003538</v>
      </c>
      <c r="G352" s="27">
        <f t="shared" si="395"/>
        <v>3813.8198732501769</v>
      </c>
      <c r="H352" s="28">
        <f t="shared" si="396"/>
        <v>25</v>
      </c>
      <c r="I352" s="27">
        <f t="shared" si="369"/>
        <v>2000000</v>
      </c>
      <c r="J352" s="56">
        <f t="shared" si="428"/>
        <v>7.5350000000000001</v>
      </c>
      <c r="K352" s="52">
        <f t="shared" si="399"/>
        <v>15070</v>
      </c>
      <c r="L352" s="28"/>
      <c r="M352" s="96">
        <f t="shared" si="429"/>
        <v>272.05891244663275</v>
      </c>
      <c r="N352" s="9">
        <v>0</v>
      </c>
      <c r="O352" s="30">
        <f t="shared" si="386"/>
        <v>5.6930147354836702E-2</v>
      </c>
      <c r="P352" s="30">
        <f t="shared" si="400"/>
        <v>1.5488353974783419E-2</v>
      </c>
      <c r="Q352" s="30">
        <f t="shared" si="401"/>
        <v>0</v>
      </c>
      <c r="R352" s="30">
        <f t="shared" si="402"/>
        <v>4.1441793380053285E-2</v>
      </c>
      <c r="S352" s="28"/>
      <c r="T352" s="52">
        <f t="shared" si="403"/>
        <v>840.85827643093808</v>
      </c>
      <c r="U352" s="52">
        <f t="shared" si="397"/>
        <v>624.52782623740302</v>
      </c>
      <c r="V352" s="19"/>
      <c r="W352" s="19"/>
      <c r="X352" s="53">
        <f t="shared" si="404"/>
        <v>3161.0307035194969</v>
      </c>
      <c r="Y352" s="53">
        <f t="shared" si="405"/>
        <v>-158.05153517597483</v>
      </c>
      <c r="Z352" s="53">
        <f t="shared" si="405"/>
        <v>-1.0360448345013322</v>
      </c>
      <c r="AA352" s="53">
        <f t="shared" si="406"/>
        <v>-30976.707949566837</v>
      </c>
      <c r="AB352" s="53">
        <f t="shared" si="407"/>
        <v>-27974.764826057817</v>
      </c>
      <c r="AC352" s="53">
        <f t="shared" si="408"/>
        <v>265.91830627386537</v>
      </c>
      <c r="AD352" s="53">
        <f t="shared" si="388"/>
        <v>315.56419283183732</v>
      </c>
      <c r="AE352" s="53">
        <f t="shared" si="409"/>
        <v>-27393.282326952114</v>
      </c>
      <c r="AF352" s="19"/>
      <c r="AG352" s="46"/>
      <c r="AH352" s="19"/>
      <c r="AI352" s="55">
        <f t="shared" si="410"/>
        <v>36</v>
      </c>
      <c r="AJ352" s="27">
        <f t="shared" si="411"/>
        <v>76276.397465003538</v>
      </c>
      <c r="AK352" s="27">
        <f t="shared" si="411"/>
        <v>3813.8198732501769</v>
      </c>
      <c r="AL352" s="28">
        <f t="shared" si="412"/>
        <v>25</v>
      </c>
      <c r="AM352" s="27">
        <f t="shared" si="413"/>
        <v>2000000</v>
      </c>
      <c r="AN352" s="56">
        <f t="shared" si="377"/>
        <v>7.5350000000000001</v>
      </c>
      <c r="AO352" s="52">
        <f t="shared" si="414"/>
        <v>15070</v>
      </c>
      <c r="AP352" s="28"/>
      <c r="AQ352" s="9">
        <f t="shared" si="430"/>
        <v>245.53316848308606</v>
      </c>
      <c r="AR352" s="9">
        <f t="shared" si="415"/>
        <v>0</v>
      </c>
      <c r="AS352" s="30">
        <f t="shared" si="416"/>
        <v>7.6922783461780359E-2</v>
      </c>
      <c r="AT352" s="30">
        <f t="shared" si="417"/>
        <v>1.8887094751909264E-2</v>
      </c>
      <c r="AU352" s="30">
        <f t="shared" si="418"/>
        <v>0</v>
      </c>
      <c r="AV352" s="30">
        <f t="shared" si="419"/>
        <v>5.8035688709871094E-2</v>
      </c>
      <c r="AW352" s="28"/>
      <c r="AX352" s="52">
        <f t="shared" si="420"/>
        <v>1136.149511730496</v>
      </c>
      <c r="AY352" s="52">
        <f t="shared" si="421"/>
        <v>874.59782885775735</v>
      </c>
      <c r="AZ352" s="19"/>
      <c r="BA352" s="19"/>
      <c r="BB352" s="53">
        <f t="shared" si="422"/>
        <v>3161.0307035194969</v>
      </c>
      <c r="BC352" s="53">
        <f t="shared" si="423"/>
        <v>-158.05153517597483</v>
      </c>
      <c r="BD352" s="53">
        <f t="shared" si="423"/>
        <v>-1.0360448345013322</v>
      </c>
      <c r="BE352" s="53">
        <f t="shared" si="424"/>
        <v>-37774.189503818525</v>
      </c>
      <c r="BF352" s="53">
        <f t="shared" si="425"/>
        <v>-34772.246380309502</v>
      </c>
      <c r="BG352" s="53">
        <f t="shared" si="426"/>
        <v>265.91830627386537</v>
      </c>
      <c r="BH352" s="53">
        <f t="shared" si="393"/>
        <v>339.80646156885172</v>
      </c>
      <c r="BI352" s="53">
        <f t="shared" si="427"/>
        <v>-34166.521612466786</v>
      </c>
    </row>
    <row r="353" spans="1:61" x14ac:dyDescent="0.2">
      <c r="A353" s="34"/>
      <c r="B353" s="89"/>
      <c r="C353" s="91"/>
      <c r="D353" s="19"/>
      <c r="E353" s="55">
        <f t="shared" si="398"/>
        <v>37</v>
      </c>
      <c r="F353" s="27">
        <f t="shared" si="394"/>
        <v>76276.397465003538</v>
      </c>
      <c r="G353" s="27">
        <f t="shared" si="395"/>
        <v>3813.8198732501769</v>
      </c>
      <c r="H353" s="28">
        <f t="shared" si="396"/>
        <v>25</v>
      </c>
      <c r="I353" s="27">
        <f t="shared" si="369"/>
        <v>2000000</v>
      </c>
      <c r="J353" s="56">
        <f t="shared" si="428"/>
        <v>7.6710000000000003</v>
      </c>
      <c r="K353" s="52">
        <f t="shared" si="399"/>
        <v>15342</v>
      </c>
      <c r="L353" s="28"/>
      <c r="M353" s="96">
        <f t="shared" si="429"/>
        <v>293.18193261069382</v>
      </c>
      <c r="N353" s="9">
        <v>0</v>
      </c>
      <c r="O353" s="30">
        <f t="shared" si="386"/>
        <v>4.1441793380053285E-2</v>
      </c>
      <c r="P353" s="30">
        <f t="shared" si="400"/>
        <v>1.2149985074017079E-2</v>
      </c>
      <c r="Q353" s="30">
        <f t="shared" si="401"/>
        <v>0</v>
      </c>
      <c r="R353" s="30">
        <f t="shared" si="402"/>
        <v>2.9291808306036206E-2</v>
      </c>
      <c r="S353" s="28"/>
      <c r="T353" s="52">
        <f t="shared" si="403"/>
        <v>624.52782623740302</v>
      </c>
      <c r="U353" s="52">
        <f t="shared" si="397"/>
        <v>449.3949230312075</v>
      </c>
      <c r="V353" s="19"/>
      <c r="W353" s="19"/>
      <c r="X353" s="53">
        <f t="shared" si="404"/>
        <v>2234.2736128199094</v>
      </c>
      <c r="Y353" s="53">
        <f t="shared" si="405"/>
        <v>-111.71368064099548</v>
      </c>
      <c r="Z353" s="53">
        <f t="shared" si="405"/>
        <v>-0.73229520765090517</v>
      </c>
      <c r="AA353" s="53">
        <f t="shared" si="406"/>
        <v>-24299.970148034157</v>
      </c>
      <c r="AB353" s="53">
        <f t="shared" si="407"/>
        <v>-22178.142511062895</v>
      </c>
      <c r="AC353" s="53">
        <f t="shared" si="408"/>
        <v>222.1373266006116</v>
      </c>
      <c r="AD353" s="53">
        <f t="shared" si="388"/>
        <v>225.52528393243003</v>
      </c>
      <c r="AE353" s="53">
        <f t="shared" si="409"/>
        <v>-21730.479900529852</v>
      </c>
      <c r="AF353" s="19"/>
      <c r="AG353" s="46"/>
      <c r="AH353" s="19"/>
      <c r="AI353" s="55">
        <f t="shared" si="410"/>
        <v>37</v>
      </c>
      <c r="AJ353" s="27">
        <f t="shared" si="411"/>
        <v>76276.397465003538</v>
      </c>
      <c r="AK353" s="27">
        <f t="shared" si="411"/>
        <v>3813.8198732501769</v>
      </c>
      <c r="AL353" s="28">
        <f t="shared" si="412"/>
        <v>25</v>
      </c>
      <c r="AM353" s="27">
        <f t="shared" si="413"/>
        <v>2000000</v>
      </c>
      <c r="AN353" s="56">
        <f t="shared" si="377"/>
        <v>7.6710000000000003</v>
      </c>
      <c r="AO353" s="52">
        <f t="shared" si="414"/>
        <v>15342</v>
      </c>
      <c r="AP353" s="28"/>
      <c r="AQ353" s="9">
        <f t="shared" si="430"/>
        <v>264.59669418115118</v>
      </c>
      <c r="AR353" s="9">
        <f t="shared" si="415"/>
        <v>0</v>
      </c>
      <c r="AS353" s="30">
        <f t="shared" si="416"/>
        <v>5.8035688709871094E-2</v>
      </c>
      <c r="AT353" s="30">
        <f t="shared" si="417"/>
        <v>1.535605137715825E-2</v>
      </c>
      <c r="AU353" s="30">
        <f t="shared" si="418"/>
        <v>0</v>
      </c>
      <c r="AV353" s="30">
        <f t="shared" si="419"/>
        <v>4.2679637332712843E-2</v>
      </c>
      <c r="AW353" s="28"/>
      <c r="AX353" s="52">
        <f t="shared" si="420"/>
        <v>874.59782885775735</v>
      </c>
      <c r="AY353" s="52">
        <f t="shared" si="421"/>
        <v>654.79099595848038</v>
      </c>
      <c r="AZ353" s="19"/>
      <c r="BA353" s="19"/>
      <c r="BB353" s="53">
        <f t="shared" si="422"/>
        <v>2234.2736128199094</v>
      </c>
      <c r="BC353" s="53">
        <f t="shared" si="423"/>
        <v>-111.71368064099548</v>
      </c>
      <c r="BD353" s="53">
        <f t="shared" si="423"/>
        <v>-0.73229520765090517</v>
      </c>
      <c r="BE353" s="53">
        <f t="shared" si="424"/>
        <v>-30712.1027543165</v>
      </c>
      <c r="BF353" s="53">
        <f t="shared" si="425"/>
        <v>-28590.275117345238</v>
      </c>
      <c r="BG353" s="53">
        <f t="shared" si="426"/>
        <v>222.1373266006116</v>
      </c>
      <c r="BH353" s="53">
        <f t="shared" si="393"/>
        <v>246.05506430480935</v>
      </c>
      <c r="BI353" s="53">
        <f t="shared" si="427"/>
        <v>-28122.082726439818</v>
      </c>
    </row>
    <row r="354" spans="1:61" x14ac:dyDescent="0.2">
      <c r="A354" s="34"/>
      <c r="B354" s="89"/>
      <c r="C354" s="91"/>
      <c r="D354" s="19"/>
      <c r="E354" s="55">
        <f t="shared" si="398"/>
        <v>38</v>
      </c>
      <c r="F354" s="27">
        <f t="shared" si="394"/>
        <v>76276.397465003538</v>
      </c>
      <c r="G354" s="27">
        <f t="shared" si="395"/>
        <v>3813.8198732501769</v>
      </c>
      <c r="H354" s="28">
        <f t="shared" si="396"/>
        <v>25</v>
      </c>
      <c r="I354" s="27">
        <f t="shared" si="369"/>
        <v>2000000</v>
      </c>
      <c r="J354" s="56">
        <f t="shared" si="428"/>
        <v>7.79</v>
      </c>
      <c r="K354" s="52">
        <f t="shared" si="399"/>
        <v>15580</v>
      </c>
      <c r="L354" s="28"/>
      <c r="M354" s="96">
        <f t="shared" si="429"/>
        <v>315.01121529154761</v>
      </c>
      <c r="N354" s="9">
        <v>0</v>
      </c>
      <c r="O354" s="30">
        <f t="shared" si="386"/>
        <v>2.9291808306036206E-2</v>
      </c>
      <c r="P354" s="30">
        <f t="shared" si="400"/>
        <v>9.2272481325715149E-3</v>
      </c>
      <c r="Q354" s="30">
        <f t="shared" si="401"/>
        <v>0</v>
      </c>
      <c r="R354" s="30">
        <f t="shared" si="402"/>
        <v>2.0064560173464689E-2</v>
      </c>
      <c r="S354" s="28"/>
      <c r="T354" s="52">
        <f t="shared" si="403"/>
        <v>449.3949230312075</v>
      </c>
      <c r="U354" s="52">
        <f t="shared" si="397"/>
        <v>312.60584750257988</v>
      </c>
      <c r="V354" s="19"/>
      <c r="W354" s="19"/>
      <c r="X354" s="53">
        <f t="shared" si="404"/>
        <v>1530.452366751673</v>
      </c>
      <c r="Y354" s="53">
        <f t="shared" si="405"/>
        <v>-76.522618337583651</v>
      </c>
      <c r="Z354" s="53">
        <f t="shared" si="405"/>
        <v>-0.50161400433661718</v>
      </c>
      <c r="AA354" s="53">
        <f t="shared" si="406"/>
        <v>-18454.496265143029</v>
      </c>
      <c r="AB354" s="53">
        <f t="shared" si="407"/>
        <v>-17001.068130733278</v>
      </c>
      <c r="AC354" s="53">
        <f t="shared" si="408"/>
        <v>179.43362062873348</v>
      </c>
      <c r="AD354" s="53">
        <f t="shared" si="388"/>
        <v>156.2555967235495</v>
      </c>
      <c r="AE354" s="53">
        <f t="shared" si="409"/>
        <v>-16665.378913380995</v>
      </c>
      <c r="AF354" s="19"/>
      <c r="AG354" s="46"/>
      <c r="AH354" s="19"/>
      <c r="AI354" s="55">
        <f t="shared" si="410"/>
        <v>38</v>
      </c>
      <c r="AJ354" s="27">
        <f t="shared" si="411"/>
        <v>76276.397465003538</v>
      </c>
      <c r="AK354" s="27">
        <f t="shared" si="411"/>
        <v>3813.8198732501769</v>
      </c>
      <c r="AL354" s="28">
        <f t="shared" si="412"/>
        <v>25</v>
      </c>
      <c r="AM354" s="27">
        <f t="shared" si="413"/>
        <v>2000000</v>
      </c>
      <c r="AN354" s="56">
        <f t="shared" si="377"/>
        <v>7.79</v>
      </c>
      <c r="AO354" s="52">
        <f t="shared" si="414"/>
        <v>15580</v>
      </c>
      <c r="AP354" s="28"/>
      <c r="AQ354" s="9">
        <f t="shared" si="430"/>
        <v>284.2976218006217</v>
      </c>
      <c r="AR354" s="9">
        <f t="shared" si="415"/>
        <v>0</v>
      </c>
      <c r="AS354" s="30">
        <f t="shared" si="416"/>
        <v>4.2679637332712843E-2</v>
      </c>
      <c r="AT354" s="30">
        <f t="shared" si="417"/>
        <v>1.2133719393003289E-2</v>
      </c>
      <c r="AU354" s="30">
        <f t="shared" si="418"/>
        <v>0</v>
      </c>
      <c r="AV354" s="30">
        <f t="shared" si="419"/>
        <v>3.0545917939709552E-2</v>
      </c>
      <c r="AW354" s="28"/>
      <c r="AX354" s="52">
        <f t="shared" si="420"/>
        <v>654.79099595848038</v>
      </c>
      <c r="AY354" s="52">
        <f t="shared" si="421"/>
        <v>475.90540150067483</v>
      </c>
      <c r="AZ354" s="19"/>
      <c r="BA354" s="19"/>
      <c r="BB354" s="53">
        <f t="shared" si="422"/>
        <v>1530.452366751673</v>
      </c>
      <c r="BC354" s="53">
        <f t="shared" si="423"/>
        <v>-76.522618337583651</v>
      </c>
      <c r="BD354" s="53">
        <f t="shared" si="423"/>
        <v>-0.50161400433661718</v>
      </c>
      <c r="BE354" s="53">
        <f t="shared" si="424"/>
        <v>-24267.438786006576</v>
      </c>
      <c r="BF354" s="53">
        <f t="shared" si="425"/>
        <v>-22814.010651596822</v>
      </c>
      <c r="BG354" s="53">
        <f t="shared" si="426"/>
        <v>179.43362062873348</v>
      </c>
      <c r="BH354" s="53">
        <f t="shared" si="393"/>
        <v>173.11782019042332</v>
      </c>
      <c r="BI354" s="53">
        <f t="shared" si="427"/>
        <v>-22461.459210777666</v>
      </c>
    </row>
    <row r="355" spans="1:61" x14ac:dyDescent="0.2">
      <c r="A355" s="34"/>
      <c r="B355" s="89"/>
      <c r="C355" s="91"/>
      <c r="D355" s="19"/>
      <c r="E355" s="55">
        <f t="shared" si="398"/>
        <v>39</v>
      </c>
      <c r="F355" s="27">
        <f t="shared" si="394"/>
        <v>76276.397465003538</v>
      </c>
      <c r="G355" s="27">
        <f t="shared" si="395"/>
        <v>3813.8198732501769</v>
      </c>
      <c r="H355" s="28">
        <f t="shared" si="396"/>
        <v>25</v>
      </c>
      <c r="I355" s="27">
        <f t="shared" si="369"/>
        <v>2000000</v>
      </c>
      <c r="J355" s="56">
        <f t="shared" si="428"/>
        <v>7.8920000000000003</v>
      </c>
      <c r="K355" s="52">
        <f t="shared" si="399"/>
        <v>15784</v>
      </c>
      <c r="L355" s="28"/>
      <c r="M355" s="96">
        <f t="shared" si="429"/>
        <v>337.52251871948664</v>
      </c>
      <c r="N355" s="9">
        <v>0</v>
      </c>
      <c r="O355" s="30">
        <f t="shared" si="386"/>
        <v>2.0064560173464689E-2</v>
      </c>
      <c r="P355" s="30">
        <f t="shared" si="400"/>
        <v>6.7722408867465023E-3</v>
      </c>
      <c r="Q355" s="30">
        <f t="shared" si="401"/>
        <v>0</v>
      </c>
      <c r="R355" s="30">
        <f t="shared" si="402"/>
        <v>1.3292319286718188E-2</v>
      </c>
      <c r="S355" s="28"/>
      <c r="T355" s="52">
        <f t="shared" si="403"/>
        <v>312.60584750257988</v>
      </c>
      <c r="U355" s="52">
        <f t="shared" si="397"/>
        <v>209.80596762155989</v>
      </c>
      <c r="V355" s="19"/>
      <c r="W355" s="19"/>
      <c r="X355" s="53">
        <f t="shared" si="404"/>
        <v>1013.8902291454488</v>
      </c>
      <c r="Y355" s="53">
        <f t="shared" si="405"/>
        <v>-50.694511457272441</v>
      </c>
      <c r="Z355" s="53">
        <f t="shared" si="405"/>
        <v>-0.33230798216795471</v>
      </c>
      <c r="AA355" s="53">
        <f t="shared" si="406"/>
        <v>-13544.481773493004</v>
      </c>
      <c r="AB355" s="53">
        <f t="shared" si="407"/>
        <v>-12581.618363786996</v>
      </c>
      <c r="AC355" s="53">
        <f t="shared" si="408"/>
        <v>139.66735563007742</v>
      </c>
      <c r="AD355" s="53">
        <f t="shared" si="388"/>
        <v>104.73837588536169</v>
      </c>
      <c r="AE355" s="53">
        <f t="shared" si="409"/>
        <v>-12337.212632271558</v>
      </c>
      <c r="AF355" s="19"/>
      <c r="AG355" s="46"/>
      <c r="AH355" s="19"/>
      <c r="AI355" s="55">
        <f t="shared" si="410"/>
        <v>39</v>
      </c>
      <c r="AJ355" s="27">
        <f t="shared" si="411"/>
        <v>76276.397465003538</v>
      </c>
      <c r="AK355" s="27">
        <f t="shared" si="411"/>
        <v>3813.8198732501769</v>
      </c>
      <c r="AL355" s="28">
        <f t="shared" si="412"/>
        <v>25</v>
      </c>
      <c r="AM355" s="27">
        <f t="shared" si="413"/>
        <v>2000000</v>
      </c>
      <c r="AN355" s="56">
        <f t="shared" si="377"/>
        <v>7.8920000000000003</v>
      </c>
      <c r="AO355" s="52">
        <f t="shared" si="414"/>
        <v>15784</v>
      </c>
      <c r="AP355" s="28"/>
      <c r="AQ355" s="9">
        <f t="shared" si="430"/>
        <v>304.61407314433666</v>
      </c>
      <c r="AR355" s="9">
        <f t="shared" si="415"/>
        <v>0</v>
      </c>
      <c r="AS355" s="30">
        <f t="shared" si="416"/>
        <v>3.0545917939709552E-2</v>
      </c>
      <c r="AT355" s="30">
        <f t="shared" si="417"/>
        <v>9.3047164815475911E-3</v>
      </c>
      <c r="AU355" s="30">
        <f t="shared" si="418"/>
        <v>0</v>
      </c>
      <c r="AV355" s="30">
        <f t="shared" si="419"/>
        <v>2.1241201458161961E-2</v>
      </c>
      <c r="AW355" s="28"/>
      <c r="AX355" s="52">
        <f t="shared" si="420"/>
        <v>475.90540150067483</v>
      </c>
      <c r="AY355" s="52">
        <f t="shared" si="421"/>
        <v>335.27112381562841</v>
      </c>
      <c r="AZ355" s="19"/>
      <c r="BA355" s="19"/>
      <c r="BB355" s="53">
        <f t="shared" si="422"/>
        <v>1013.8902291454488</v>
      </c>
      <c r="BC355" s="53">
        <f t="shared" si="423"/>
        <v>-50.694511457272441</v>
      </c>
      <c r="BD355" s="53">
        <f t="shared" si="423"/>
        <v>-0.33230798216795471</v>
      </c>
      <c r="BE355" s="53">
        <f t="shared" si="424"/>
        <v>-18609.432963095183</v>
      </c>
      <c r="BF355" s="53">
        <f t="shared" si="425"/>
        <v>-17646.569553389174</v>
      </c>
      <c r="BG355" s="53">
        <f t="shared" si="426"/>
        <v>139.66735563007742</v>
      </c>
      <c r="BH355" s="53">
        <f t="shared" si="393"/>
        <v>118.14463790543302</v>
      </c>
      <c r="BI355" s="53">
        <f t="shared" si="427"/>
        <v>-17388.757559853664</v>
      </c>
    </row>
    <row r="356" spans="1:61" x14ac:dyDescent="0.2">
      <c r="A356" s="34"/>
      <c r="B356" s="89"/>
      <c r="C356" s="91"/>
      <c r="D356" s="19"/>
      <c r="E356" s="55">
        <f t="shared" si="398"/>
        <v>40</v>
      </c>
      <c r="F356" s="27">
        <f t="shared" si="394"/>
        <v>76276.397465003538</v>
      </c>
      <c r="G356" s="27">
        <f t="shared" si="395"/>
        <v>3813.8198732501769</v>
      </c>
      <c r="H356" s="28">
        <f t="shared" si="396"/>
        <v>25</v>
      </c>
      <c r="I356" s="27">
        <f t="shared" si="369"/>
        <v>2000000</v>
      </c>
      <c r="J356" s="56">
        <f t="shared" si="428"/>
        <v>7.9740000000000002</v>
      </c>
      <c r="K356" s="52">
        <f t="shared" si="399"/>
        <v>15948</v>
      </c>
      <c r="L356" s="28"/>
      <c r="M356" s="96">
        <f t="shared" si="429"/>
        <v>360.69956359931388</v>
      </c>
      <c r="N356" s="9">
        <v>0</v>
      </c>
      <c r="O356" s="30">
        <f t="shared" si="386"/>
        <v>1.3292319286718188E-2</v>
      </c>
      <c r="P356" s="30">
        <f t="shared" si="400"/>
        <v>4.794533765941994E-3</v>
      </c>
      <c r="Q356" s="30">
        <f t="shared" si="401"/>
        <v>0</v>
      </c>
      <c r="R356" s="30">
        <f t="shared" si="402"/>
        <v>8.4977855207761938E-3</v>
      </c>
      <c r="S356" s="28"/>
      <c r="T356" s="52">
        <f t="shared" si="403"/>
        <v>209.80596762155989</v>
      </c>
      <c r="U356" s="52">
        <f t="shared" si="397"/>
        <v>135.52268348533875</v>
      </c>
      <c r="V356" s="19"/>
      <c r="W356" s="19"/>
      <c r="X356" s="53">
        <f t="shared" si="404"/>
        <v>648.18046595507701</v>
      </c>
      <c r="Y356" s="53">
        <f t="shared" si="405"/>
        <v>-32.409023297753855</v>
      </c>
      <c r="Z356" s="53">
        <f t="shared" si="405"/>
        <v>-0.21244463801940483</v>
      </c>
      <c r="AA356" s="53">
        <f t="shared" si="406"/>
        <v>-9589.0675318839876</v>
      </c>
      <c r="AB356" s="53">
        <f t="shared" si="407"/>
        <v>-8973.5085338646841</v>
      </c>
      <c r="AC356" s="53">
        <f t="shared" si="408"/>
        <v>104.713109793385</v>
      </c>
      <c r="AD356" s="53">
        <f t="shared" si="388"/>
        <v>67.776713463526988</v>
      </c>
      <c r="AE356" s="53">
        <f t="shared" si="409"/>
        <v>-8801.0187106077719</v>
      </c>
      <c r="AF356" s="19"/>
      <c r="AG356" s="46"/>
      <c r="AH356" s="19"/>
      <c r="AI356" s="55">
        <f t="shared" si="410"/>
        <v>40</v>
      </c>
      <c r="AJ356" s="27">
        <f t="shared" si="411"/>
        <v>76276.397465003538</v>
      </c>
      <c r="AK356" s="27">
        <f t="shared" si="411"/>
        <v>3813.8198732501769</v>
      </c>
      <c r="AL356" s="28">
        <f t="shared" si="412"/>
        <v>25</v>
      </c>
      <c r="AM356" s="27">
        <f t="shared" si="413"/>
        <v>2000000</v>
      </c>
      <c r="AN356" s="56">
        <f t="shared" si="377"/>
        <v>7.9740000000000002</v>
      </c>
      <c r="AO356" s="52">
        <f t="shared" si="414"/>
        <v>15948</v>
      </c>
      <c r="AP356" s="28"/>
      <c r="AQ356" s="9">
        <f t="shared" si="430"/>
        <v>325.53135614838078</v>
      </c>
      <c r="AR356" s="9">
        <f t="shared" si="415"/>
        <v>0</v>
      </c>
      <c r="AS356" s="30">
        <f t="shared" si="416"/>
        <v>2.1241201458161961E-2</v>
      </c>
      <c r="AT356" s="30">
        <f t="shared" si="417"/>
        <v>6.9146771168964258E-3</v>
      </c>
      <c r="AU356" s="30">
        <f t="shared" si="418"/>
        <v>0</v>
      </c>
      <c r="AV356" s="30">
        <f t="shared" si="419"/>
        <v>1.4326524341265535E-2</v>
      </c>
      <c r="AW356" s="28"/>
      <c r="AX356" s="52">
        <f t="shared" si="420"/>
        <v>335.27112381562841</v>
      </c>
      <c r="AY356" s="52">
        <f t="shared" si="421"/>
        <v>228.47941019450275</v>
      </c>
      <c r="AZ356" s="19"/>
      <c r="BA356" s="19"/>
      <c r="BB356" s="53">
        <f t="shared" si="422"/>
        <v>648.18046595507701</v>
      </c>
      <c r="BC356" s="53">
        <f t="shared" si="423"/>
        <v>-32.409023297753855</v>
      </c>
      <c r="BD356" s="53">
        <f t="shared" si="423"/>
        <v>-0.21244463801940483</v>
      </c>
      <c r="BE356" s="53">
        <f t="shared" si="424"/>
        <v>-13829.354233792852</v>
      </c>
      <c r="BF356" s="53">
        <f t="shared" si="425"/>
        <v>-13213.795235773548</v>
      </c>
      <c r="BG356" s="53">
        <f t="shared" si="426"/>
        <v>104.713109793385</v>
      </c>
      <c r="BH356" s="53">
        <f t="shared" si="393"/>
        <v>78.076917702581298</v>
      </c>
      <c r="BI356" s="53">
        <f t="shared" si="427"/>
        <v>-13031.005208277582</v>
      </c>
    </row>
    <row r="357" spans="1:61" x14ac:dyDescent="0.2">
      <c r="A357" s="34"/>
      <c r="B357" s="89"/>
      <c r="C357" s="91"/>
      <c r="D357" s="19"/>
      <c r="E357" s="55">
        <f t="shared" si="398"/>
        <v>41</v>
      </c>
      <c r="F357" s="27">
        <f t="shared" si="394"/>
        <v>76276.397465003538</v>
      </c>
      <c r="G357" s="27">
        <f t="shared" si="395"/>
        <v>3813.8198732501769</v>
      </c>
      <c r="H357" s="28">
        <f t="shared" si="396"/>
        <v>25</v>
      </c>
      <c r="I357" s="27">
        <f t="shared" si="369"/>
        <v>2000000</v>
      </c>
      <c r="J357" s="56">
        <f t="shared" si="428"/>
        <v>8.0370000000000008</v>
      </c>
      <c r="K357" s="52">
        <f t="shared" si="399"/>
        <v>16074.000000000002</v>
      </c>
      <c r="L357" s="28"/>
      <c r="M357" s="96">
        <f t="shared" si="429"/>
        <v>384.43413245695046</v>
      </c>
      <c r="N357" s="9">
        <v>0</v>
      </c>
      <c r="O357" s="30">
        <f t="shared" si="386"/>
        <v>8.4977855207761938E-3</v>
      </c>
      <c r="P357" s="30">
        <f t="shared" si="400"/>
        <v>3.266838804484831E-3</v>
      </c>
      <c r="Q357" s="30">
        <f t="shared" si="401"/>
        <v>0</v>
      </c>
      <c r="R357" s="30">
        <f t="shared" si="402"/>
        <v>5.2309467162913632E-3</v>
      </c>
      <c r="S357" s="28"/>
      <c r="T357" s="52">
        <f t="shared" si="403"/>
        <v>135.52268348533875</v>
      </c>
      <c r="U357" s="52">
        <f t="shared" si="397"/>
        <v>84.08223751766738</v>
      </c>
      <c r="V357" s="19"/>
      <c r="W357" s="19"/>
      <c r="X357" s="53">
        <f t="shared" si="404"/>
        <v>398.99777085009509</v>
      </c>
      <c r="Y357" s="53">
        <f t="shared" si="405"/>
        <v>-19.949888542504755</v>
      </c>
      <c r="Z357" s="53">
        <f t="shared" si="405"/>
        <v>-0.13077366790728409</v>
      </c>
      <c r="AA357" s="53">
        <f t="shared" si="406"/>
        <v>-6533.6776089696623</v>
      </c>
      <c r="AB357" s="53">
        <f t="shared" si="407"/>
        <v>-6154.7605003299795</v>
      </c>
      <c r="AC357" s="53">
        <f t="shared" si="408"/>
        <v>75.392503523625109</v>
      </c>
      <c r="AD357" s="53">
        <f t="shared" si="388"/>
        <v>42.244253973387082</v>
      </c>
      <c r="AE357" s="53">
        <f t="shared" si="409"/>
        <v>-6037.1237428329669</v>
      </c>
      <c r="AF357" s="19"/>
      <c r="AG357" s="46"/>
      <c r="AH357" s="19"/>
      <c r="AI357" s="55">
        <f t="shared" si="410"/>
        <v>41</v>
      </c>
      <c r="AJ357" s="27">
        <f t="shared" si="411"/>
        <v>76276.397465003538</v>
      </c>
      <c r="AK357" s="27">
        <f t="shared" si="411"/>
        <v>3813.8198732501769</v>
      </c>
      <c r="AL357" s="28">
        <f t="shared" si="412"/>
        <v>25</v>
      </c>
      <c r="AM357" s="27">
        <f t="shared" si="413"/>
        <v>2000000</v>
      </c>
      <c r="AN357" s="56">
        <f t="shared" si="377"/>
        <v>8.0370000000000008</v>
      </c>
      <c r="AO357" s="52">
        <f t="shared" si="414"/>
        <v>16074.000000000002</v>
      </c>
      <c r="AP357" s="28"/>
      <c r="AQ357" s="9">
        <f t="shared" si="430"/>
        <v>346.95180454239778</v>
      </c>
      <c r="AR357" s="9">
        <f t="shared" si="415"/>
        <v>0</v>
      </c>
      <c r="AS357" s="30">
        <f t="shared" si="416"/>
        <v>1.4326524341265535E-2</v>
      </c>
      <c r="AT357" s="30">
        <f t="shared" si="417"/>
        <v>4.970613473022664E-3</v>
      </c>
      <c r="AU357" s="30">
        <f t="shared" si="418"/>
        <v>0</v>
      </c>
      <c r="AV357" s="30">
        <f t="shared" si="419"/>
        <v>9.355910868242872E-3</v>
      </c>
      <c r="AW357" s="28"/>
      <c r="AX357" s="52">
        <f t="shared" si="420"/>
        <v>228.47941019450275</v>
      </c>
      <c r="AY357" s="52">
        <f t="shared" si="421"/>
        <v>150.38691129613593</v>
      </c>
      <c r="AZ357" s="19"/>
      <c r="BA357" s="19"/>
      <c r="BB357" s="53">
        <f t="shared" si="422"/>
        <v>398.99777085009509</v>
      </c>
      <c r="BC357" s="53">
        <f t="shared" si="423"/>
        <v>-19.949888542504755</v>
      </c>
      <c r="BD357" s="53">
        <f t="shared" si="423"/>
        <v>-0.13077366790728409</v>
      </c>
      <c r="BE357" s="53">
        <f t="shared" si="424"/>
        <v>-9941.2269460453281</v>
      </c>
      <c r="BF357" s="53">
        <f t="shared" si="425"/>
        <v>-9562.3098374056444</v>
      </c>
      <c r="BG357" s="53">
        <f t="shared" si="426"/>
        <v>75.392503523625109</v>
      </c>
      <c r="BH357" s="53">
        <f t="shared" si="393"/>
        <v>49.87564183869474</v>
      </c>
      <c r="BI357" s="53">
        <f t="shared" si="427"/>
        <v>-9437.0416920433254</v>
      </c>
    </row>
    <row r="358" spans="1:61" x14ac:dyDescent="0.2">
      <c r="A358" s="34"/>
      <c r="B358" s="89"/>
      <c r="C358" s="91"/>
      <c r="D358" s="19"/>
      <c r="E358" s="55">
        <f t="shared" si="398"/>
        <v>42</v>
      </c>
      <c r="F358" s="27">
        <f t="shared" si="394"/>
        <v>76276.397465003538</v>
      </c>
      <c r="G358" s="27">
        <f t="shared" si="395"/>
        <v>3813.8198732501769</v>
      </c>
      <c r="H358" s="28">
        <f t="shared" si="396"/>
        <v>25</v>
      </c>
      <c r="I358" s="27">
        <f t="shared" si="369"/>
        <v>2000000</v>
      </c>
      <c r="J358" s="56">
        <f t="shared" si="428"/>
        <v>8.0779999999999994</v>
      </c>
      <c r="K358" s="52">
        <f t="shared" si="399"/>
        <v>16155.999999999998</v>
      </c>
      <c r="L358" s="28"/>
      <c r="M358" s="96">
        <f t="shared" si="429"/>
        <v>408.68041796632269</v>
      </c>
      <c r="N358" s="9">
        <v>0</v>
      </c>
      <c r="O358" s="30">
        <f t="shared" si="386"/>
        <v>5.2309467162913632E-3</v>
      </c>
      <c r="P358" s="30">
        <f t="shared" si="400"/>
        <v>2.1377854903735175E-3</v>
      </c>
      <c r="Q358" s="30">
        <f t="shared" si="401"/>
        <v>0</v>
      </c>
      <c r="R358" s="30">
        <f t="shared" si="402"/>
        <v>3.0931612259178457E-3</v>
      </c>
      <c r="S358" s="28"/>
      <c r="T358" s="52">
        <f t="shared" si="403"/>
        <v>84.08223751766738</v>
      </c>
      <c r="U358" s="52">
        <f t="shared" si="397"/>
        <v>49.973112765928711</v>
      </c>
      <c r="V358" s="19"/>
      <c r="W358" s="19"/>
      <c r="X358" s="53">
        <f t="shared" si="404"/>
        <v>235.93519509144721</v>
      </c>
      <c r="Y358" s="53">
        <f t="shared" si="405"/>
        <v>-11.79675975457236</v>
      </c>
      <c r="Z358" s="53">
        <f t="shared" si="405"/>
        <v>-7.7329030647946148E-2</v>
      </c>
      <c r="AA358" s="53">
        <f t="shared" si="406"/>
        <v>-4275.5709807470348</v>
      </c>
      <c r="AB358" s="53">
        <f t="shared" si="407"/>
        <v>-4051.5098744408078</v>
      </c>
      <c r="AC358" s="53">
        <f t="shared" si="408"/>
        <v>52.082229312553295</v>
      </c>
      <c r="AD358" s="53">
        <f t="shared" si="388"/>
        <v>25.303725571344089</v>
      </c>
      <c r="AE358" s="53">
        <f t="shared" si="409"/>
        <v>-3974.1239195569106</v>
      </c>
      <c r="AF358" s="19"/>
      <c r="AG358" s="46"/>
      <c r="AH358" s="19"/>
      <c r="AI358" s="55">
        <f t="shared" si="410"/>
        <v>42</v>
      </c>
      <c r="AJ358" s="27">
        <f t="shared" si="411"/>
        <v>76276.397465003538</v>
      </c>
      <c r="AK358" s="27">
        <f t="shared" si="411"/>
        <v>3813.8198732501769</v>
      </c>
      <c r="AL358" s="28">
        <f t="shared" si="412"/>
        <v>25</v>
      </c>
      <c r="AM358" s="27">
        <f t="shared" si="413"/>
        <v>2000000</v>
      </c>
      <c r="AN358" s="56">
        <f t="shared" si="377"/>
        <v>8.0779999999999994</v>
      </c>
      <c r="AO358" s="52">
        <f t="shared" si="414"/>
        <v>16155.999999999998</v>
      </c>
      <c r="AP358" s="28"/>
      <c r="AQ358" s="9">
        <f t="shared" si="430"/>
        <v>368.83407721460622</v>
      </c>
      <c r="AR358" s="9">
        <f t="shared" si="415"/>
        <v>0</v>
      </c>
      <c r="AS358" s="30">
        <f t="shared" si="416"/>
        <v>9.355910868242872E-3</v>
      </c>
      <c r="AT358" s="30">
        <f t="shared" si="417"/>
        <v>3.450778751590465E-3</v>
      </c>
      <c r="AU358" s="30">
        <f t="shared" si="418"/>
        <v>0</v>
      </c>
      <c r="AV358" s="30">
        <f t="shared" si="419"/>
        <v>5.9051321166524069E-3</v>
      </c>
      <c r="AW358" s="28"/>
      <c r="AX358" s="52">
        <f t="shared" si="420"/>
        <v>150.38691129613593</v>
      </c>
      <c r="AY358" s="52">
        <f t="shared" si="421"/>
        <v>95.403314476636282</v>
      </c>
      <c r="AZ358" s="19"/>
      <c r="BA358" s="19"/>
      <c r="BB358" s="53">
        <f t="shared" si="422"/>
        <v>235.93519509144721</v>
      </c>
      <c r="BC358" s="53">
        <f t="shared" si="423"/>
        <v>-11.79675975457236</v>
      </c>
      <c r="BD358" s="53">
        <f t="shared" si="423"/>
        <v>-7.7329030647946148E-2</v>
      </c>
      <c r="BE358" s="53">
        <f t="shared" si="424"/>
        <v>-6901.5575031809303</v>
      </c>
      <c r="BF358" s="53">
        <f t="shared" si="425"/>
        <v>-6677.4963968747034</v>
      </c>
      <c r="BG358" s="53">
        <f t="shared" si="426"/>
        <v>52.082229312553295</v>
      </c>
      <c r="BH358" s="53">
        <f t="shared" si="393"/>
        <v>30.747082935564887</v>
      </c>
      <c r="BI358" s="53">
        <f t="shared" si="427"/>
        <v>-6594.6670846265852</v>
      </c>
    </row>
    <row r="359" spans="1:61" x14ac:dyDescent="0.2">
      <c r="A359" s="34"/>
      <c r="B359" s="89"/>
      <c r="C359" s="91"/>
      <c r="D359" s="19"/>
      <c r="E359" s="55">
        <f t="shared" si="398"/>
        <v>43</v>
      </c>
      <c r="F359" s="27">
        <f t="shared" si="394"/>
        <v>76276.397465003538</v>
      </c>
      <c r="G359" s="27">
        <f t="shared" si="395"/>
        <v>3813.8198732501769</v>
      </c>
      <c r="H359" s="28">
        <f t="shared" si="396"/>
        <v>25</v>
      </c>
      <c r="I359" s="27">
        <f t="shared" si="369"/>
        <v>2000000</v>
      </c>
      <c r="J359" s="56">
        <f t="shared" si="428"/>
        <v>8.0960000000000001</v>
      </c>
      <c r="K359" s="52">
        <f t="shared" si="399"/>
        <v>16192</v>
      </c>
      <c r="L359" s="28"/>
      <c r="M359" s="96">
        <f t="shared" si="429"/>
        <v>433.33088999197975</v>
      </c>
      <c r="N359" s="9">
        <v>0</v>
      </c>
      <c r="O359" s="30">
        <f t="shared" si="386"/>
        <v>3.0931612259178457E-3</v>
      </c>
      <c r="P359" s="30">
        <f t="shared" si="400"/>
        <v>1.3403623069156631E-3</v>
      </c>
      <c r="Q359" s="30">
        <f t="shared" si="401"/>
        <v>0</v>
      </c>
      <c r="R359" s="30">
        <f t="shared" si="402"/>
        <v>1.7527989190021826E-3</v>
      </c>
      <c r="S359" s="28"/>
      <c r="T359" s="52">
        <f t="shared" si="403"/>
        <v>49.973112765928711</v>
      </c>
      <c r="U359" s="52">
        <f t="shared" si="397"/>
        <v>28.381320096483339</v>
      </c>
      <c r="V359" s="19"/>
      <c r="W359" s="19"/>
      <c r="X359" s="53">
        <f t="shared" si="404"/>
        <v>133.69718702203903</v>
      </c>
      <c r="Y359" s="53">
        <f t="shared" si="405"/>
        <v>-6.6848593511019514</v>
      </c>
      <c r="Z359" s="53">
        <f t="shared" si="405"/>
        <v>-4.3819972975054564E-2</v>
      </c>
      <c r="AA359" s="53">
        <f t="shared" si="406"/>
        <v>-2680.7246138313262</v>
      </c>
      <c r="AB359" s="53">
        <f t="shared" si="407"/>
        <v>-2553.756106133364</v>
      </c>
      <c r="AC359" s="53">
        <f t="shared" si="408"/>
        <v>34.426708578341504</v>
      </c>
      <c r="AD359" s="53">
        <f t="shared" si="388"/>
        <v>14.529820383110355</v>
      </c>
      <c r="AE359" s="53">
        <f t="shared" si="409"/>
        <v>-2504.799577171912</v>
      </c>
      <c r="AF359" s="19"/>
      <c r="AG359" s="46"/>
      <c r="AH359" s="19"/>
      <c r="AI359" s="55">
        <f t="shared" si="410"/>
        <v>43</v>
      </c>
      <c r="AJ359" s="27">
        <f t="shared" si="411"/>
        <v>76276.397465003538</v>
      </c>
      <c r="AK359" s="27">
        <f t="shared" si="411"/>
        <v>3813.8198732501769</v>
      </c>
      <c r="AL359" s="28">
        <f t="shared" si="412"/>
        <v>25</v>
      </c>
      <c r="AM359" s="27">
        <f t="shared" si="413"/>
        <v>2000000</v>
      </c>
      <c r="AN359" s="56">
        <f t="shared" si="377"/>
        <v>8.0960000000000001</v>
      </c>
      <c r="AO359" s="52">
        <f t="shared" si="414"/>
        <v>16192</v>
      </c>
      <c r="AP359" s="28"/>
      <c r="AQ359" s="9">
        <f t="shared" si="430"/>
        <v>391.08112821776172</v>
      </c>
      <c r="AR359" s="9">
        <f t="shared" si="415"/>
        <v>0</v>
      </c>
      <c r="AS359" s="30">
        <f t="shared" si="416"/>
        <v>5.9051321166524069E-3</v>
      </c>
      <c r="AT359" s="30">
        <f t="shared" si="417"/>
        <v>2.3093857304553626E-3</v>
      </c>
      <c r="AU359" s="30">
        <f t="shared" si="418"/>
        <v>0</v>
      </c>
      <c r="AV359" s="30">
        <f t="shared" si="419"/>
        <v>3.5957463861970443E-3</v>
      </c>
      <c r="AW359" s="28"/>
      <c r="AX359" s="52">
        <f t="shared" si="420"/>
        <v>95.403314476636282</v>
      </c>
      <c r="AY359" s="52">
        <f t="shared" si="421"/>
        <v>58.222325485302541</v>
      </c>
      <c r="AZ359" s="19"/>
      <c r="BA359" s="19"/>
      <c r="BB359" s="53">
        <f t="shared" si="422"/>
        <v>133.69718702203903</v>
      </c>
      <c r="BC359" s="53">
        <f t="shared" si="423"/>
        <v>-6.6848593511019514</v>
      </c>
      <c r="BD359" s="53">
        <f t="shared" si="423"/>
        <v>-4.3819972975054564E-2</v>
      </c>
      <c r="BE359" s="53">
        <f t="shared" si="424"/>
        <v>-4618.7714609107252</v>
      </c>
      <c r="BF359" s="53">
        <f t="shared" si="425"/>
        <v>-4491.802953212763</v>
      </c>
      <c r="BG359" s="53">
        <f t="shared" si="426"/>
        <v>34.426708578341504</v>
      </c>
      <c r="BH359" s="53">
        <f t="shared" si="393"/>
        <v>18.25946429729731</v>
      </c>
      <c r="BI359" s="53">
        <f t="shared" si="427"/>
        <v>-4439.1167803371245</v>
      </c>
    </row>
    <row r="360" spans="1:61" x14ac:dyDescent="0.2">
      <c r="A360" s="34"/>
      <c r="B360" s="89"/>
      <c r="C360" s="91"/>
      <c r="D360" s="19"/>
      <c r="E360" s="55">
        <f t="shared" si="398"/>
        <v>44</v>
      </c>
      <c r="F360" s="27">
        <f t="shared" si="394"/>
        <v>76276.397465003538</v>
      </c>
      <c r="G360" s="27">
        <f t="shared" si="395"/>
        <v>3813.8198732501769</v>
      </c>
      <c r="H360" s="28">
        <f t="shared" si="396"/>
        <v>25</v>
      </c>
      <c r="I360" s="27">
        <f t="shared" si="369"/>
        <v>2000000</v>
      </c>
      <c r="J360" s="56">
        <f t="shared" si="428"/>
        <v>8.0909999999999993</v>
      </c>
      <c r="K360" s="52">
        <f t="shared" si="399"/>
        <v>16181.999999999998</v>
      </c>
      <c r="L360" s="28"/>
      <c r="M360" s="96">
        <f t="shared" si="429"/>
        <v>458.27674614469652</v>
      </c>
      <c r="N360" s="9">
        <v>0</v>
      </c>
      <c r="O360" s="30">
        <f t="shared" si="386"/>
        <v>1.7527989190021826E-3</v>
      </c>
      <c r="P360" s="30">
        <f t="shared" si="400"/>
        <v>8.0326698524626171E-4</v>
      </c>
      <c r="Q360" s="30">
        <f t="shared" si="401"/>
        <v>0</v>
      </c>
      <c r="R360" s="30">
        <f t="shared" si="402"/>
        <v>9.4953193375592088E-4</v>
      </c>
      <c r="S360" s="28"/>
      <c r="T360" s="52">
        <f t="shared" si="403"/>
        <v>28.381320096483339</v>
      </c>
      <c r="U360" s="52">
        <f t="shared" si="397"/>
        <v>15.365325752038309</v>
      </c>
      <c r="V360" s="19"/>
      <c r="W360" s="19"/>
      <c r="X360" s="53">
        <f t="shared" si="404"/>
        <v>72.426875184880032</v>
      </c>
      <c r="Y360" s="53">
        <f t="shared" si="405"/>
        <v>-3.6213437592440014</v>
      </c>
      <c r="Z360" s="53">
        <f t="shared" si="405"/>
        <v>-2.3738298343898023E-2</v>
      </c>
      <c r="AA360" s="53">
        <f t="shared" si="406"/>
        <v>-1606.5339704925234</v>
      </c>
      <c r="AB360" s="53">
        <f t="shared" si="407"/>
        <v>-1537.7521773652313</v>
      </c>
      <c r="AC360" s="53">
        <f t="shared" si="408"/>
        <v>21.720674462768443</v>
      </c>
      <c r="AD360" s="53">
        <f t="shared" si="388"/>
        <v>7.9786647575687804</v>
      </c>
      <c r="AE360" s="53">
        <f t="shared" si="409"/>
        <v>-1508.0528381448939</v>
      </c>
      <c r="AF360" s="19"/>
      <c r="AG360" s="46"/>
      <c r="AH360" s="19"/>
      <c r="AI360" s="55">
        <f t="shared" si="410"/>
        <v>44</v>
      </c>
      <c r="AJ360" s="27">
        <f t="shared" si="411"/>
        <v>76276.397465003538</v>
      </c>
      <c r="AK360" s="27">
        <f t="shared" si="411"/>
        <v>3813.8198732501769</v>
      </c>
      <c r="AL360" s="28">
        <f t="shared" si="412"/>
        <v>25</v>
      </c>
      <c r="AM360" s="27">
        <f t="shared" si="413"/>
        <v>2000000</v>
      </c>
      <c r="AN360" s="56">
        <f t="shared" si="377"/>
        <v>8.0909999999999993</v>
      </c>
      <c r="AO360" s="52">
        <f t="shared" si="414"/>
        <v>16181.999999999998</v>
      </c>
      <c r="AP360" s="28"/>
      <c r="AQ360" s="9">
        <f t="shared" si="430"/>
        <v>413.59476339558859</v>
      </c>
      <c r="AR360" s="9">
        <f t="shared" si="415"/>
        <v>0</v>
      </c>
      <c r="AS360" s="30">
        <f t="shared" si="416"/>
        <v>3.5957463861970443E-3</v>
      </c>
      <c r="AT360" s="30">
        <f t="shared" si="417"/>
        <v>1.4871818758297093E-3</v>
      </c>
      <c r="AU360" s="30">
        <f t="shared" si="418"/>
        <v>0</v>
      </c>
      <c r="AV360" s="30">
        <f t="shared" si="419"/>
        <v>2.108564510367335E-3</v>
      </c>
      <c r="AW360" s="28"/>
      <c r="AX360" s="52">
        <f t="shared" si="420"/>
        <v>58.222325485302541</v>
      </c>
      <c r="AY360" s="52">
        <f t="shared" si="421"/>
        <v>34.120790906764213</v>
      </c>
      <c r="AZ360" s="19"/>
      <c r="BA360" s="19"/>
      <c r="BB360" s="53">
        <f t="shared" si="422"/>
        <v>72.426875184880032</v>
      </c>
      <c r="BC360" s="53">
        <f t="shared" si="423"/>
        <v>-3.6213437592440014</v>
      </c>
      <c r="BD360" s="53">
        <f t="shared" si="423"/>
        <v>-2.3738298343898023E-2</v>
      </c>
      <c r="BE360" s="53">
        <f t="shared" si="424"/>
        <v>-2974.3637516594185</v>
      </c>
      <c r="BF360" s="53">
        <f t="shared" si="425"/>
        <v>-2905.5819585321265</v>
      </c>
      <c r="BG360" s="53">
        <f t="shared" si="426"/>
        <v>21.720674462768443</v>
      </c>
      <c r="BH360" s="53">
        <f t="shared" si="393"/>
        <v>10.428495926057691</v>
      </c>
      <c r="BI360" s="53">
        <f t="shared" si="427"/>
        <v>-2873.4327881433005</v>
      </c>
    </row>
    <row r="361" spans="1:61" x14ac:dyDescent="0.2">
      <c r="A361" s="34"/>
      <c r="B361" s="89"/>
      <c r="C361" s="91"/>
      <c r="D361" s="19"/>
      <c r="E361" s="55">
        <f t="shared" si="398"/>
        <v>45</v>
      </c>
      <c r="F361" s="27">
        <f t="shared" si="394"/>
        <v>76276.397465003538</v>
      </c>
      <c r="G361" s="27">
        <f t="shared" si="395"/>
        <v>3813.8198732501769</v>
      </c>
      <c r="H361" s="28">
        <f t="shared" si="396"/>
        <v>25</v>
      </c>
      <c r="I361" s="27">
        <f t="shared" si="369"/>
        <v>2000000</v>
      </c>
      <c r="J361" s="56">
        <f t="shared" si="428"/>
        <v>8.06</v>
      </c>
      <c r="K361" s="52">
        <f t="shared" si="399"/>
        <v>16120.000000000002</v>
      </c>
      <c r="L361" s="28"/>
      <c r="M361" s="96">
        <f t="shared" si="429"/>
        <v>483.47902733288441</v>
      </c>
      <c r="N361" s="9">
        <v>0</v>
      </c>
      <c r="O361" s="30">
        <f t="shared" si="386"/>
        <v>9.4953193375592088E-4</v>
      </c>
      <c r="P361" s="30">
        <f t="shared" si="400"/>
        <v>4.5907877575382546E-4</v>
      </c>
      <c r="Q361" s="30">
        <f t="shared" si="401"/>
        <v>0</v>
      </c>
      <c r="R361" s="30">
        <f t="shared" si="402"/>
        <v>4.9045315800209542E-4</v>
      </c>
      <c r="S361" s="28"/>
      <c r="T361" s="52">
        <f t="shared" si="403"/>
        <v>15.365325752038309</v>
      </c>
      <c r="U361" s="52">
        <f t="shared" si="397"/>
        <v>7.9061049069937788</v>
      </c>
      <c r="V361" s="19"/>
      <c r="W361" s="19"/>
      <c r="X361" s="53">
        <f t="shared" si="404"/>
        <v>37.410000017734014</v>
      </c>
      <c r="Y361" s="53">
        <f t="shared" si="405"/>
        <v>-1.8705000008867005</v>
      </c>
      <c r="Z361" s="53">
        <f t="shared" si="405"/>
        <v>-1.2261328950052386E-2</v>
      </c>
      <c r="AA361" s="53">
        <f t="shared" si="406"/>
        <v>-918.15755150765096</v>
      </c>
      <c r="AB361" s="53">
        <f t="shared" si="407"/>
        <v>-882.63031281975373</v>
      </c>
      <c r="AC361" s="53">
        <f t="shared" si="408"/>
        <v>13.057337335147869</v>
      </c>
      <c r="AD361" s="53">
        <f t="shared" si="388"/>
        <v>4.1790893828878488</v>
      </c>
      <c r="AE361" s="53">
        <f t="shared" si="409"/>
        <v>-865.39388610171807</v>
      </c>
      <c r="AF361" s="19"/>
      <c r="AG361" s="46"/>
      <c r="AH361" s="19"/>
      <c r="AI361" s="55">
        <f t="shared" si="410"/>
        <v>45</v>
      </c>
      <c r="AJ361" s="27">
        <f t="shared" si="411"/>
        <v>76276.397465003538</v>
      </c>
      <c r="AK361" s="27">
        <f t="shared" si="411"/>
        <v>3813.8198732501769</v>
      </c>
      <c r="AL361" s="28">
        <f t="shared" si="412"/>
        <v>25</v>
      </c>
      <c r="AM361" s="27">
        <f t="shared" si="413"/>
        <v>2000000</v>
      </c>
      <c r="AN361" s="56">
        <f t="shared" si="377"/>
        <v>8.06</v>
      </c>
      <c r="AO361" s="52">
        <f t="shared" si="414"/>
        <v>16120.000000000002</v>
      </c>
      <c r="AP361" s="28"/>
      <c r="AQ361" s="9">
        <f t="shared" si="430"/>
        <v>436.33982216792816</v>
      </c>
      <c r="AR361" s="9">
        <f t="shared" si="415"/>
        <v>0</v>
      </c>
      <c r="AS361" s="30">
        <f t="shared" si="416"/>
        <v>2.108564510367335E-3</v>
      </c>
      <c r="AT361" s="30">
        <f t="shared" si="417"/>
        <v>9.2005066348328746E-4</v>
      </c>
      <c r="AU361" s="30">
        <f t="shared" si="418"/>
        <v>0</v>
      </c>
      <c r="AV361" s="30">
        <f t="shared" si="419"/>
        <v>1.1885138468840477E-3</v>
      </c>
      <c r="AW361" s="28"/>
      <c r="AX361" s="52">
        <f t="shared" si="420"/>
        <v>34.120790906764213</v>
      </c>
      <c r="AY361" s="52">
        <f t="shared" si="421"/>
        <v>19.158843211770851</v>
      </c>
      <c r="AZ361" s="19"/>
      <c r="BA361" s="19"/>
      <c r="BB361" s="53">
        <f t="shared" si="422"/>
        <v>37.410000017734014</v>
      </c>
      <c r="BC361" s="53">
        <f t="shared" si="423"/>
        <v>-1.8705000008867005</v>
      </c>
      <c r="BD361" s="53">
        <f t="shared" si="423"/>
        <v>-1.2261328950052386E-2</v>
      </c>
      <c r="BE361" s="53">
        <f t="shared" si="424"/>
        <v>-1840.101326966575</v>
      </c>
      <c r="BF361" s="53">
        <f t="shared" si="425"/>
        <v>-1804.5740882786777</v>
      </c>
      <c r="BG361" s="53">
        <f t="shared" si="426"/>
        <v>13.057337335147869</v>
      </c>
      <c r="BH361" s="53">
        <f t="shared" si="393"/>
        <v>5.7188405580533752</v>
      </c>
      <c r="BI361" s="53">
        <f t="shared" si="427"/>
        <v>-1785.7979103854764</v>
      </c>
    </row>
    <row r="362" spans="1:61" x14ac:dyDescent="0.2">
      <c r="A362" s="34"/>
      <c r="B362" s="89"/>
      <c r="C362" s="91"/>
      <c r="D362" s="19"/>
      <c r="E362" s="55">
        <f t="shared" si="398"/>
        <v>46</v>
      </c>
      <c r="F362" s="27">
        <f t="shared" si="394"/>
        <v>76276.397465003538</v>
      </c>
      <c r="G362" s="27">
        <f t="shared" si="395"/>
        <v>3813.8198732501769</v>
      </c>
      <c r="H362" s="28">
        <f t="shared" si="396"/>
        <v>25</v>
      </c>
      <c r="I362" s="27">
        <f t="shared" si="369"/>
        <v>2000000</v>
      </c>
      <c r="J362" s="56">
        <f t="shared" si="428"/>
        <v>8.0020000000000007</v>
      </c>
      <c r="K362" s="52">
        <f t="shared" si="399"/>
        <v>16004.000000000002</v>
      </c>
      <c r="L362" s="28"/>
      <c r="M362" s="96">
        <f t="shared" si="429"/>
        <v>508.82090161880569</v>
      </c>
      <c r="N362" s="9">
        <v>0</v>
      </c>
      <c r="O362" s="30">
        <f t="shared" si="386"/>
        <v>4.9045315800209542E-4</v>
      </c>
      <c r="P362" s="30">
        <f t="shared" si="400"/>
        <v>2.4955281805641677E-4</v>
      </c>
      <c r="Q362" s="30">
        <f t="shared" si="401"/>
        <v>0</v>
      </c>
      <c r="R362" s="30">
        <f t="shared" si="402"/>
        <v>2.4090033994567865E-4</v>
      </c>
      <c r="S362" s="28"/>
      <c r="T362" s="52">
        <f t="shared" si="403"/>
        <v>7.9061049069937788</v>
      </c>
      <c r="U362" s="52">
        <f t="shared" si="397"/>
        <v>3.8553690404906416</v>
      </c>
      <c r="V362" s="19"/>
      <c r="W362" s="19"/>
      <c r="X362" s="53">
        <f t="shared" si="404"/>
        <v>18.375010079151053</v>
      </c>
      <c r="Y362" s="53">
        <f t="shared" si="405"/>
        <v>-0.91875050395755264</v>
      </c>
      <c r="Z362" s="53">
        <f t="shared" si="405"/>
        <v>-6.0225084986419665E-3</v>
      </c>
      <c r="AA362" s="53">
        <f t="shared" si="406"/>
        <v>-499.10563611283351</v>
      </c>
      <c r="AB362" s="53">
        <f t="shared" si="407"/>
        <v>-481.65539904613865</v>
      </c>
      <c r="AC362" s="53">
        <f t="shared" si="408"/>
        <v>7.4572424314799104</v>
      </c>
      <c r="AD362" s="53">
        <f t="shared" si="388"/>
        <v>2.0821520657718384</v>
      </c>
      <c r="AE362" s="53">
        <f t="shared" si="409"/>
        <v>-472.11600454888691</v>
      </c>
      <c r="AF362" s="19"/>
      <c r="AG362" s="46"/>
      <c r="AH362" s="19"/>
      <c r="AI362" s="55">
        <f t="shared" si="410"/>
        <v>46</v>
      </c>
      <c r="AJ362" s="27">
        <f t="shared" si="411"/>
        <v>76276.397465003538</v>
      </c>
      <c r="AK362" s="27">
        <f t="shared" si="411"/>
        <v>3813.8198732501769</v>
      </c>
      <c r="AL362" s="28">
        <f t="shared" si="412"/>
        <v>25</v>
      </c>
      <c r="AM362" s="27">
        <f t="shared" si="413"/>
        <v>2000000</v>
      </c>
      <c r="AN362" s="56">
        <f t="shared" si="377"/>
        <v>8.0020000000000007</v>
      </c>
      <c r="AO362" s="52">
        <f t="shared" si="414"/>
        <v>16004.000000000002</v>
      </c>
      <c r="AP362" s="28"/>
      <c r="AQ362" s="9">
        <f t="shared" si="430"/>
        <v>459.21086371097215</v>
      </c>
      <c r="AR362" s="9">
        <f t="shared" si="415"/>
        <v>0</v>
      </c>
      <c r="AS362" s="30">
        <f t="shared" si="416"/>
        <v>1.1885138468840477E-3</v>
      </c>
      <c r="AT362" s="30">
        <f t="shared" si="417"/>
        <v>5.4577847016007365E-4</v>
      </c>
      <c r="AU362" s="30">
        <f t="shared" si="418"/>
        <v>0</v>
      </c>
      <c r="AV362" s="30">
        <f t="shared" si="419"/>
        <v>6.4273537672397403E-4</v>
      </c>
      <c r="AW362" s="28"/>
      <c r="AX362" s="52">
        <f t="shared" si="420"/>
        <v>19.158843211770851</v>
      </c>
      <c r="AY362" s="52">
        <f t="shared" si="421"/>
        <v>10.286336969090481</v>
      </c>
      <c r="AZ362" s="19"/>
      <c r="BA362" s="19"/>
      <c r="BB362" s="53">
        <f t="shared" si="422"/>
        <v>18.375010079151053</v>
      </c>
      <c r="BC362" s="53">
        <f t="shared" si="423"/>
        <v>-0.91875050395755264</v>
      </c>
      <c r="BD362" s="53">
        <f t="shared" si="423"/>
        <v>-6.0225084986419665E-3</v>
      </c>
      <c r="BE362" s="53">
        <f t="shared" si="424"/>
        <v>-1091.5569403201473</v>
      </c>
      <c r="BF362" s="53">
        <f t="shared" si="425"/>
        <v>-1074.1067032534525</v>
      </c>
      <c r="BG362" s="53">
        <f t="shared" si="426"/>
        <v>7.4572424314799104</v>
      </c>
      <c r="BH362" s="53">
        <f t="shared" si="393"/>
        <v>3.0059583742623968</v>
      </c>
      <c r="BI362" s="53">
        <f t="shared" si="427"/>
        <v>-1063.64350244771</v>
      </c>
    </row>
    <row r="363" spans="1:61" x14ac:dyDescent="0.2">
      <c r="A363" s="34"/>
      <c r="B363" s="89"/>
      <c r="C363" s="91"/>
      <c r="D363" s="19"/>
      <c r="E363" s="55">
        <f t="shared" si="398"/>
        <v>47</v>
      </c>
      <c r="F363" s="27">
        <f t="shared" si="394"/>
        <v>76276.397465003538</v>
      </c>
      <c r="G363" s="27">
        <f t="shared" si="395"/>
        <v>3813.8198732501769</v>
      </c>
      <c r="H363" s="28">
        <f t="shared" si="396"/>
        <v>25</v>
      </c>
      <c r="I363" s="27">
        <f t="shared" si="369"/>
        <v>2000000</v>
      </c>
      <c r="J363" s="56">
        <f t="shared" si="428"/>
        <v>7.9169999999999998</v>
      </c>
      <c r="K363" s="52">
        <f t="shared" si="399"/>
        <v>15834</v>
      </c>
      <c r="L363" s="28"/>
      <c r="M363" s="96">
        <f t="shared" si="429"/>
        <v>534.70201361296063</v>
      </c>
      <c r="N363" s="9">
        <v>0</v>
      </c>
      <c r="O363" s="30">
        <f t="shared" si="386"/>
        <v>2.4090033994567865E-4</v>
      </c>
      <c r="P363" s="30">
        <f t="shared" si="400"/>
        <v>1.2880989684900109E-4</v>
      </c>
      <c r="Q363" s="30">
        <f t="shared" si="401"/>
        <v>0</v>
      </c>
      <c r="R363" s="30">
        <f t="shared" si="402"/>
        <v>1.1209044309667756E-4</v>
      </c>
      <c r="S363" s="28"/>
      <c r="T363" s="52">
        <f t="shared" si="403"/>
        <v>3.8553690404906416</v>
      </c>
      <c r="U363" s="52">
        <f t="shared" si="397"/>
        <v>1.7748400759927925</v>
      </c>
      <c r="V363" s="19"/>
      <c r="W363" s="19"/>
      <c r="X363" s="53">
        <f t="shared" si="404"/>
        <v>8.5498551896705397</v>
      </c>
      <c r="Y363" s="53">
        <f t="shared" si="405"/>
        <v>-0.427492759483527</v>
      </c>
      <c r="Z363" s="53">
        <f t="shared" si="405"/>
        <v>-2.8022610774169391E-3</v>
      </c>
      <c r="AA363" s="53">
        <f t="shared" si="406"/>
        <v>-257.61979369800218</v>
      </c>
      <c r="AB363" s="53">
        <f t="shared" si="407"/>
        <v>-249.50023352889258</v>
      </c>
      <c r="AC363" s="53">
        <f t="shared" si="408"/>
        <v>4.0347963579656589</v>
      </c>
      <c r="AD363" s="53">
        <f t="shared" si="388"/>
        <v>0.98332544437832448</v>
      </c>
      <c r="AE363" s="53">
        <f t="shared" si="409"/>
        <v>-244.4821117265486</v>
      </c>
      <c r="AF363" s="19"/>
      <c r="AG363" s="46"/>
      <c r="AH363" s="19"/>
      <c r="AI363" s="55">
        <f t="shared" si="410"/>
        <v>47</v>
      </c>
      <c r="AJ363" s="27">
        <f t="shared" si="411"/>
        <v>76276.397465003538</v>
      </c>
      <c r="AK363" s="27">
        <f t="shared" si="411"/>
        <v>3813.8198732501769</v>
      </c>
      <c r="AL363" s="28">
        <f t="shared" si="412"/>
        <v>25</v>
      </c>
      <c r="AM363" s="27">
        <f t="shared" si="413"/>
        <v>2000000</v>
      </c>
      <c r="AN363" s="56">
        <f t="shared" si="377"/>
        <v>7.9169999999999998</v>
      </c>
      <c r="AO363" s="52">
        <f t="shared" si="414"/>
        <v>15834</v>
      </c>
      <c r="AP363" s="28"/>
      <c r="AQ363" s="9">
        <f t="shared" si="430"/>
        <v>482.56856728569693</v>
      </c>
      <c r="AR363" s="9">
        <f t="shared" si="415"/>
        <v>0</v>
      </c>
      <c r="AS363" s="30">
        <f t="shared" si="416"/>
        <v>6.4273537672397403E-4</v>
      </c>
      <c r="AT363" s="30">
        <f t="shared" si="417"/>
        <v>3.1016388988952081E-4</v>
      </c>
      <c r="AU363" s="30">
        <f t="shared" si="418"/>
        <v>0</v>
      </c>
      <c r="AV363" s="30">
        <f t="shared" si="419"/>
        <v>3.3257148683445321E-4</v>
      </c>
      <c r="AW363" s="28"/>
      <c r="AX363" s="52">
        <f t="shared" si="420"/>
        <v>10.286336969090481</v>
      </c>
      <c r="AY363" s="52">
        <f t="shared" si="421"/>
        <v>5.2659369225367323</v>
      </c>
      <c r="AZ363" s="19"/>
      <c r="BA363" s="19"/>
      <c r="BB363" s="53">
        <f t="shared" si="422"/>
        <v>8.5498551896705397</v>
      </c>
      <c r="BC363" s="53">
        <f t="shared" si="423"/>
        <v>-0.427492759483527</v>
      </c>
      <c r="BD363" s="53">
        <f t="shared" si="423"/>
        <v>-2.8022610774169391E-3</v>
      </c>
      <c r="BE363" s="53">
        <f t="shared" si="424"/>
        <v>-620.32777977904163</v>
      </c>
      <c r="BF363" s="53">
        <f t="shared" si="425"/>
        <v>-612.20821960993203</v>
      </c>
      <c r="BG363" s="53">
        <f t="shared" si="426"/>
        <v>4.0347963579656589</v>
      </c>
      <c r="BH363" s="53">
        <f t="shared" si="393"/>
        <v>1.5112830473396321</v>
      </c>
      <c r="BI363" s="53">
        <f t="shared" si="427"/>
        <v>-606.66214020462678</v>
      </c>
    </row>
    <row r="364" spans="1:61" x14ac:dyDescent="0.2">
      <c r="A364" s="34"/>
      <c r="B364" s="89"/>
      <c r="C364" s="91"/>
      <c r="D364" s="19"/>
      <c r="E364" s="55">
        <f t="shared" si="398"/>
        <v>48</v>
      </c>
      <c r="F364" s="27">
        <f t="shared" si="394"/>
        <v>76276.397465003538</v>
      </c>
      <c r="G364" s="27">
        <f t="shared" si="395"/>
        <v>3813.8198732501769</v>
      </c>
      <c r="H364" s="28">
        <f t="shared" si="396"/>
        <v>25</v>
      </c>
      <c r="I364" s="27">
        <f t="shared" si="369"/>
        <v>2000000</v>
      </c>
      <c r="J364" s="56">
        <f t="shared" si="428"/>
        <v>7.8010000000000002</v>
      </c>
      <c r="K364" s="52">
        <f t="shared" si="399"/>
        <v>15602</v>
      </c>
      <c r="L364" s="28"/>
      <c r="M364" s="96">
        <f t="shared" si="429"/>
        <v>561.14625297214752</v>
      </c>
      <c r="N364" s="9">
        <v>0</v>
      </c>
      <c r="O364" s="30">
        <f t="shared" si="386"/>
        <v>1.1209044309667756E-4</v>
      </c>
      <c r="P364" s="30">
        <f t="shared" si="400"/>
        <v>6.2899132137688333E-5</v>
      </c>
      <c r="Q364" s="30">
        <f t="shared" si="401"/>
        <v>0</v>
      </c>
      <c r="R364" s="30">
        <f t="shared" si="402"/>
        <v>4.9191310958989227E-5</v>
      </c>
      <c r="S364" s="28"/>
      <c r="T364" s="52">
        <f t="shared" si="403"/>
        <v>1.7748400759927925</v>
      </c>
      <c r="U364" s="52">
        <f t="shared" si="397"/>
        <v>0.76748283358214997</v>
      </c>
      <c r="V364" s="19"/>
      <c r="W364" s="19"/>
      <c r="X364" s="53">
        <f t="shared" si="404"/>
        <v>3.7521359865324468</v>
      </c>
      <c r="Y364" s="53">
        <f t="shared" si="405"/>
        <v>-0.18760679932662233</v>
      </c>
      <c r="Z364" s="53">
        <f t="shared" si="405"/>
        <v>-1.2297827739747307E-3</v>
      </c>
      <c r="AA364" s="53">
        <f t="shared" si="406"/>
        <v>-125.79826427537667</v>
      </c>
      <c r="AB364" s="53">
        <f t="shared" si="407"/>
        <v>-122.23496487094482</v>
      </c>
      <c r="AC364" s="53">
        <f t="shared" si="408"/>
        <v>2.0655808895055126</v>
      </c>
      <c r="AD364" s="53">
        <f t="shared" si="388"/>
        <v>0.43834157296713078</v>
      </c>
      <c r="AE364" s="53">
        <f t="shared" si="409"/>
        <v>-119.73104240847218</v>
      </c>
      <c r="AF364" s="19"/>
      <c r="AG364" s="46"/>
      <c r="AH364" s="19"/>
      <c r="AI364" s="55">
        <f t="shared" si="410"/>
        <v>48</v>
      </c>
      <c r="AJ364" s="27">
        <f t="shared" si="411"/>
        <v>76276.397465003538</v>
      </c>
      <c r="AK364" s="27">
        <f t="shared" si="411"/>
        <v>3813.8198732501769</v>
      </c>
      <c r="AL364" s="28">
        <f t="shared" si="412"/>
        <v>25</v>
      </c>
      <c r="AM364" s="27">
        <f t="shared" si="413"/>
        <v>2000000</v>
      </c>
      <c r="AN364" s="56">
        <f t="shared" si="377"/>
        <v>7.8010000000000002</v>
      </c>
      <c r="AO364" s="52">
        <f t="shared" si="414"/>
        <v>15602</v>
      </c>
      <c r="AP364" s="28"/>
      <c r="AQ364" s="9">
        <f t="shared" si="430"/>
        <v>506.43449330736314</v>
      </c>
      <c r="AR364" s="9">
        <f t="shared" si="415"/>
        <v>0</v>
      </c>
      <c r="AS364" s="30">
        <f t="shared" si="416"/>
        <v>3.3257148683445321E-4</v>
      </c>
      <c r="AT364" s="30">
        <f t="shared" si="417"/>
        <v>1.6842567242348269E-4</v>
      </c>
      <c r="AU364" s="30">
        <f t="shared" si="418"/>
        <v>0</v>
      </c>
      <c r="AV364" s="30">
        <f t="shared" si="419"/>
        <v>1.6414581441097053E-4</v>
      </c>
      <c r="AW364" s="28"/>
      <c r="AX364" s="52">
        <f t="shared" si="420"/>
        <v>5.2659369225367323</v>
      </c>
      <c r="AY364" s="52">
        <f t="shared" si="421"/>
        <v>2.5610029964399623</v>
      </c>
      <c r="AZ364" s="19"/>
      <c r="BA364" s="19"/>
      <c r="BB364" s="53">
        <f t="shared" si="422"/>
        <v>3.7521359865324468</v>
      </c>
      <c r="BC364" s="53">
        <f t="shared" si="423"/>
        <v>-0.18760679932662233</v>
      </c>
      <c r="BD364" s="53">
        <f t="shared" si="423"/>
        <v>-1.2297827739747307E-3</v>
      </c>
      <c r="BE364" s="53">
        <f t="shared" si="424"/>
        <v>-336.85134484696539</v>
      </c>
      <c r="BF364" s="53">
        <f t="shared" si="425"/>
        <v>-333.28804544253353</v>
      </c>
      <c r="BG364" s="53">
        <f t="shared" si="426"/>
        <v>2.0655808895055126</v>
      </c>
      <c r="BH364" s="53">
        <f t="shared" si="393"/>
        <v>0.72494712648112758</v>
      </c>
      <c r="BI364" s="53">
        <f t="shared" si="427"/>
        <v>-330.49751742654689</v>
      </c>
    </row>
    <row r="365" spans="1:61" x14ac:dyDescent="0.2">
      <c r="A365" s="34"/>
      <c r="B365" s="89"/>
      <c r="C365" s="91"/>
      <c r="D365" s="19"/>
      <c r="E365" s="55">
        <f t="shared" si="398"/>
        <v>49</v>
      </c>
      <c r="F365" s="27">
        <f t="shared" si="394"/>
        <v>76276.397465003538</v>
      </c>
      <c r="G365" s="27">
        <f t="shared" si="395"/>
        <v>3813.8198732501769</v>
      </c>
      <c r="H365" s="28">
        <f t="shared" si="396"/>
        <v>25</v>
      </c>
      <c r="I365" s="27">
        <f t="shared" si="369"/>
        <v>2000000</v>
      </c>
      <c r="J365" s="56">
        <f t="shared" si="428"/>
        <v>7.6550000000000002</v>
      </c>
      <c r="K365" s="52">
        <f t="shared" si="399"/>
        <v>15310</v>
      </c>
      <c r="L365" s="28"/>
      <c r="M365" s="96">
        <f t="shared" si="429"/>
        <v>588.07578968269388</v>
      </c>
      <c r="N365" s="9">
        <v>0</v>
      </c>
      <c r="O365" s="30">
        <f t="shared" si="386"/>
        <v>4.9191310958989227E-5</v>
      </c>
      <c r="P365" s="30">
        <f t="shared" si="400"/>
        <v>2.8928219037734543E-5</v>
      </c>
      <c r="Q365" s="30">
        <f t="shared" si="401"/>
        <v>0</v>
      </c>
      <c r="R365" s="30">
        <f t="shared" si="402"/>
        <v>2.0263091921254685E-5</v>
      </c>
      <c r="S365" s="28"/>
      <c r="T365" s="52">
        <f t="shared" si="403"/>
        <v>0.76748283358214997</v>
      </c>
      <c r="U365" s="52">
        <f t="shared" si="397"/>
        <v>0.31022793731440923</v>
      </c>
      <c r="V365" s="19"/>
      <c r="W365" s="19"/>
      <c r="X365" s="53">
        <f t="shared" si="404"/>
        <v>1.5455956532555246</v>
      </c>
      <c r="Y365" s="53">
        <f t="shared" si="405"/>
        <v>-7.7279782662776228E-2</v>
      </c>
      <c r="Z365" s="53">
        <f t="shared" si="405"/>
        <v>-5.0657729803136708E-4</v>
      </c>
      <c r="AA365" s="53">
        <f t="shared" si="406"/>
        <v>-57.856438075469086</v>
      </c>
      <c r="AB365" s="53">
        <f t="shared" si="407"/>
        <v>-56.388628782174372</v>
      </c>
      <c r="AC365" s="53">
        <f t="shared" si="408"/>
        <v>0.99571612241223806</v>
      </c>
      <c r="AD365" s="53">
        <f t="shared" si="388"/>
        <v>0.18355042937015187</v>
      </c>
      <c r="AE365" s="53">
        <f t="shared" si="409"/>
        <v>-55.209362230391982</v>
      </c>
      <c r="AF365" s="19"/>
      <c r="AG365" s="46"/>
      <c r="AH365" s="19"/>
      <c r="AI365" s="55">
        <f t="shared" si="410"/>
        <v>49</v>
      </c>
      <c r="AJ365" s="27">
        <f t="shared" si="411"/>
        <v>76276.397465003538</v>
      </c>
      <c r="AK365" s="27">
        <f t="shared" si="411"/>
        <v>3813.8198732501769</v>
      </c>
      <c r="AL365" s="28">
        <f t="shared" si="412"/>
        <v>25</v>
      </c>
      <c r="AM365" s="27">
        <f t="shared" si="413"/>
        <v>2000000</v>
      </c>
      <c r="AN365" s="56">
        <f t="shared" si="377"/>
        <v>7.6550000000000002</v>
      </c>
      <c r="AO365" s="52">
        <f t="shared" si="414"/>
        <v>15310</v>
      </c>
      <c r="AP365" s="28"/>
      <c r="AQ365" s="9">
        <f t="shared" si="430"/>
        <v>530.7384001886312</v>
      </c>
      <c r="AR365" s="9">
        <f t="shared" si="415"/>
        <v>0</v>
      </c>
      <c r="AS365" s="30">
        <f t="shared" si="416"/>
        <v>1.6414581441097053E-4</v>
      </c>
      <c r="AT365" s="30">
        <f t="shared" si="417"/>
        <v>8.7118486938138467E-5</v>
      </c>
      <c r="AU365" s="30">
        <f t="shared" si="418"/>
        <v>0</v>
      </c>
      <c r="AV365" s="30">
        <f t="shared" si="419"/>
        <v>7.7027327472832061E-5</v>
      </c>
      <c r="AW365" s="28"/>
      <c r="AX365" s="52">
        <f t="shared" si="420"/>
        <v>2.5610029964399623</v>
      </c>
      <c r="AY365" s="52">
        <f t="shared" si="421"/>
        <v>1.1792883836090589</v>
      </c>
      <c r="AZ365" s="19"/>
      <c r="BA365" s="19"/>
      <c r="BB365" s="53">
        <f t="shared" si="422"/>
        <v>1.5455956532555246</v>
      </c>
      <c r="BC365" s="53">
        <f t="shared" si="423"/>
        <v>-7.7279782662776228E-2</v>
      </c>
      <c r="BD365" s="53">
        <f t="shared" si="423"/>
        <v>-5.0657729803136708E-4</v>
      </c>
      <c r="BE365" s="53">
        <f t="shared" si="424"/>
        <v>-174.23697387627692</v>
      </c>
      <c r="BF365" s="53">
        <f t="shared" si="425"/>
        <v>-172.7691645829822</v>
      </c>
      <c r="BG365" s="53">
        <f t="shared" si="426"/>
        <v>0.99571612241223806</v>
      </c>
      <c r="BH365" s="53">
        <f t="shared" si="393"/>
        <v>0.33079150047456735</v>
      </c>
      <c r="BI365" s="53">
        <f t="shared" si="427"/>
        <v>-171.44265696009541</v>
      </c>
    </row>
    <row r="366" spans="1:61" x14ac:dyDescent="0.2">
      <c r="A366" s="34"/>
      <c r="B366" s="89"/>
      <c r="C366" s="91"/>
      <c r="D366" s="19"/>
      <c r="E366" s="55">
        <f t="shared" si="398"/>
        <v>50</v>
      </c>
      <c r="F366" s="27">
        <f t="shared" si="394"/>
        <v>76276.397465003538</v>
      </c>
      <c r="G366" s="27">
        <f t="shared" si="395"/>
        <v>3813.8198732501769</v>
      </c>
      <c r="H366" s="28">
        <f t="shared" si="396"/>
        <v>25</v>
      </c>
      <c r="I366" s="27">
        <f t="shared" si="369"/>
        <v>2000000</v>
      </c>
      <c r="J366" s="56">
        <f t="shared" si="428"/>
        <v>7.4749999999999996</v>
      </c>
      <c r="K366" s="52">
        <f t="shared" si="399"/>
        <v>14950</v>
      </c>
      <c r="L366" s="28"/>
      <c r="M366" s="96">
        <f t="shared" si="429"/>
        <v>615.42359159128341</v>
      </c>
      <c r="N366" s="9">
        <v>0</v>
      </c>
      <c r="O366" s="30">
        <f t="shared" si="386"/>
        <v>2.0263091921254685E-5</v>
      </c>
      <c r="P366" s="30">
        <f t="shared" si="400"/>
        <v>1.2470384806922877E-5</v>
      </c>
      <c r="Q366" s="30">
        <f t="shared" si="401"/>
        <v>0</v>
      </c>
      <c r="R366" s="30">
        <f t="shared" si="402"/>
        <v>7.7927071143318075E-6</v>
      </c>
      <c r="S366" s="28"/>
      <c r="T366" s="52">
        <f t="shared" si="403"/>
        <v>0.31022793731440923</v>
      </c>
      <c r="U366" s="52">
        <f t="shared" si="397"/>
        <v>0.11650097135926052</v>
      </c>
      <c r="V366" s="19"/>
      <c r="W366" s="19"/>
      <c r="X366" s="53">
        <f t="shared" si="404"/>
        <v>0.59439962518113376</v>
      </c>
      <c r="Y366" s="53">
        <f t="shared" si="405"/>
        <v>-2.9719981259056685E-2</v>
      </c>
      <c r="Z366" s="53">
        <f t="shared" si="405"/>
        <v>-1.948176778582952E-4</v>
      </c>
      <c r="AA366" s="53">
        <f t="shared" si="406"/>
        <v>-24.940769613845756</v>
      </c>
      <c r="AB366" s="53">
        <f t="shared" si="407"/>
        <v>-24.376284787601538</v>
      </c>
      <c r="AC366" s="53">
        <f t="shared" si="408"/>
        <v>0.45018574655936766</v>
      </c>
      <c r="AD366" s="53">
        <f t="shared" si="388"/>
        <v>7.182652977447819E-2</v>
      </c>
      <c r="AE366" s="53">
        <f t="shared" si="409"/>
        <v>-23.854272511267695</v>
      </c>
      <c r="AF366" s="19"/>
      <c r="AG366" s="46"/>
      <c r="AH366" s="19"/>
      <c r="AI366" s="55">
        <f t="shared" si="410"/>
        <v>50</v>
      </c>
      <c r="AJ366" s="27">
        <f t="shared" si="411"/>
        <v>76276.397465003538</v>
      </c>
      <c r="AK366" s="27">
        <f t="shared" si="411"/>
        <v>3813.8198732501769</v>
      </c>
      <c r="AL366" s="28">
        <f t="shared" si="412"/>
        <v>25</v>
      </c>
      <c r="AM366" s="27">
        <f t="shared" si="413"/>
        <v>2000000</v>
      </c>
      <c r="AN366" s="56">
        <f t="shared" si="377"/>
        <v>7.4749999999999996</v>
      </c>
      <c r="AO366" s="52">
        <f t="shared" si="414"/>
        <v>14950</v>
      </c>
      <c r="AP366" s="28"/>
      <c r="AQ366" s="9">
        <f t="shared" si="430"/>
        <v>555.41979141113325</v>
      </c>
      <c r="AR366" s="9">
        <f t="shared" si="415"/>
        <v>0</v>
      </c>
      <c r="AS366" s="30">
        <f t="shared" si="416"/>
        <v>7.7027327472832061E-5</v>
      </c>
      <c r="AT366" s="30">
        <f t="shared" si="417"/>
        <v>4.2782502157917439E-5</v>
      </c>
      <c r="AU366" s="30">
        <f t="shared" si="418"/>
        <v>0</v>
      </c>
      <c r="AV366" s="30">
        <f t="shared" si="419"/>
        <v>3.4244825314914622E-5</v>
      </c>
      <c r="AW366" s="28"/>
      <c r="AX366" s="52">
        <f t="shared" si="420"/>
        <v>1.1792883836090589</v>
      </c>
      <c r="AY366" s="52">
        <f t="shared" si="421"/>
        <v>0.51196013845797361</v>
      </c>
      <c r="AZ366" s="19"/>
      <c r="BA366" s="19"/>
      <c r="BB366" s="53">
        <f t="shared" si="422"/>
        <v>0.59439962518113376</v>
      </c>
      <c r="BC366" s="53">
        <f t="shared" si="423"/>
        <v>-2.9719981259056685E-2</v>
      </c>
      <c r="BD366" s="53">
        <f t="shared" si="423"/>
        <v>-1.948176778582952E-4</v>
      </c>
      <c r="BE366" s="53">
        <f t="shared" si="424"/>
        <v>-85.565004315834884</v>
      </c>
      <c r="BF366" s="53">
        <f t="shared" si="425"/>
        <v>-85.000519489590658</v>
      </c>
      <c r="BG366" s="53">
        <f t="shared" si="426"/>
        <v>0.45018574655936766</v>
      </c>
      <c r="BH366" s="53">
        <f t="shared" si="393"/>
        <v>0.14317303237694162</v>
      </c>
      <c r="BI366" s="53">
        <f t="shared" si="427"/>
        <v>-84.407160710654352</v>
      </c>
    </row>
    <row r="367" spans="1:61" x14ac:dyDescent="0.2">
      <c r="A367" s="34"/>
      <c r="B367" s="89"/>
      <c r="C367" s="91"/>
      <c r="D367" s="19"/>
      <c r="E367" s="55">
        <f t="shared" si="398"/>
        <v>51</v>
      </c>
      <c r="F367" s="27">
        <f t="shared" si="394"/>
        <v>76276.397465003538</v>
      </c>
      <c r="G367" s="27">
        <f t="shared" si="395"/>
        <v>3813.8198732501769</v>
      </c>
      <c r="H367" s="28">
        <f t="shared" si="396"/>
        <v>25</v>
      </c>
      <c r="I367" s="27">
        <f t="shared" si="369"/>
        <v>2000000</v>
      </c>
      <c r="J367" s="56">
        <f t="shared" si="428"/>
        <v>7.2610000000000001</v>
      </c>
      <c r="K367" s="52">
        <f t="shared" si="399"/>
        <v>14522</v>
      </c>
      <c r="L367" s="28"/>
      <c r="M367" s="96">
        <f t="shared" si="429"/>
        <v>643.13518343898352</v>
      </c>
      <c r="N367" s="9">
        <v>0</v>
      </c>
      <c r="O367" s="30">
        <f t="shared" si="386"/>
        <v>7.7927071143318075E-6</v>
      </c>
      <c r="P367" s="30">
        <f t="shared" si="400"/>
        <v>5.011764119462059E-6</v>
      </c>
      <c r="Q367" s="30">
        <f t="shared" si="401"/>
        <v>0</v>
      </c>
      <c r="R367" s="30">
        <f t="shared" si="402"/>
        <v>2.7809429948697485E-6</v>
      </c>
      <c r="S367" s="28"/>
      <c r="T367" s="52">
        <f t="shared" si="403"/>
        <v>0.11650097135926052</v>
      </c>
      <c r="U367" s="52">
        <f t="shared" si="397"/>
        <v>4.0384854171498487E-2</v>
      </c>
      <c r="V367" s="19"/>
      <c r="W367" s="19"/>
      <c r="X367" s="53">
        <f t="shared" si="404"/>
        <v>0.21212031320420224</v>
      </c>
      <c r="Y367" s="53">
        <f t="shared" si="405"/>
        <v>-1.0606015660210112E-2</v>
      </c>
      <c r="Z367" s="53">
        <f t="shared" si="405"/>
        <v>-6.9523574871743706E-5</v>
      </c>
      <c r="AA367" s="53">
        <f t="shared" si="406"/>
        <v>-10.023528238924118</v>
      </c>
      <c r="AB367" s="53">
        <f t="shared" si="407"/>
        <v>-9.8220834649549982</v>
      </c>
      <c r="AC367" s="53">
        <f t="shared" si="408"/>
        <v>0.18976753150843098</v>
      </c>
      <c r="AD367" s="53">
        <f t="shared" si="388"/>
        <v>2.6107824038210065E-2</v>
      </c>
      <c r="AE367" s="53">
        <f t="shared" si="409"/>
        <v>-9.6062081094083567</v>
      </c>
      <c r="AF367" s="19"/>
      <c r="AG367" s="46"/>
      <c r="AH367" s="19"/>
      <c r="AI367" s="55">
        <f t="shared" si="410"/>
        <v>51</v>
      </c>
      <c r="AJ367" s="27">
        <f t="shared" si="411"/>
        <v>76276.397465003538</v>
      </c>
      <c r="AK367" s="27">
        <f t="shared" si="411"/>
        <v>3813.8198732501769</v>
      </c>
      <c r="AL367" s="28">
        <f t="shared" si="412"/>
        <v>25</v>
      </c>
      <c r="AM367" s="27">
        <f t="shared" si="413"/>
        <v>2000000</v>
      </c>
      <c r="AN367" s="56">
        <f t="shared" si="377"/>
        <v>7.2610000000000001</v>
      </c>
      <c r="AO367" s="52">
        <f t="shared" si="414"/>
        <v>14522</v>
      </c>
      <c r="AP367" s="28"/>
      <c r="AQ367" s="9">
        <f t="shared" si="430"/>
        <v>580.42950305368265</v>
      </c>
      <c r="AR367" s="9">
        <f t="shared" si="415"/>
        <v>0</v>
      </c>
      <c r="AS367" s="30">
        <f t="shared" si="416"/>
        <v>3.4244825314914622E-5</v>
      </c>
      <c r="AT367" s="30">
        <f t="shared" si="417"/>
        <v>1.9876706939696063E-5</v>
      </c>
      <c r="AU367" s="30">
        <f t="shared" si="418"/>
        <v>0</v>
      </c>
      <c r="AV367" s="30">
        <f t="shared" si="419"/>
        <v>1.4368118375218558E-5</v>
      </c>
      <c r="AW367" s="28"/>
      <c r="AX367" s="52">
        <f t="shared" si="420"/>
        <v>0.51196013845797361</v>
      </c>
      <c r="AY367" s="52">
        <f t="shared" si="421"/>
        <v>0.20865381504492389</v>
      </c>
      <c r="AZ367" s="19"/>
      <c r="BA367" s="19"/>
      <c r="BB367" s="53">
        <f t="shared" si="422"/>
        <v>0.21212031320420224</v>
      </c>
      <c r="BC367" s="53">
        <f t="shared" si="423"/>
        <v>-1.0606015660210112E-2</v>
      </c>
      <c r="BD367" s="53">
        <f t="shared" si="423"/>
        <v>-6.9523574871743706E-5</v>
      </c>
      <c r="BE367" s="53">
        <f t="shared" si="424"/>
        <v>-39.753413879392127</v>
      </c>
      <c r="BF367" s="53">
        <f t="shared" si="425"/>
        <v>-39.551969105423005</v>
      </c>
      <c r="BG367" s="53">
        <f t="shared" si="426"/>
        <v>0.18976753150843098</v>
      </c>
      <c r="BH367" s="53">
        <f t="shared" si="393"/>
        <v>5.8573492697821757E-2</v>
      </c>
      <c r="BI367" s="53">
        <f t="shared" si="427"/>
        <v>-39.30362808121675</v>
      </c>
    </row>
    <row r="368" spans="1:61" x14ac:dyDescent="0.2">
      <c r="A368" s="34"/>
      <c r="B368" s="89"/>
      <c r="C368" s="91"/>
      <c r="D368" s="19"/>
      <c r="E368" s="55">
        <f t="shared" si="398"/>
        <v>52</v>
      </c>
      <c r="F368" s="27">
        <f t="shared" si="394"/>
        <v>76276.397465003538</v>
      </c>
      <c r="G368" s="27">
        <f t="shared" si="395"/>
        <v>3813.8198732501769</v>
      </c>
      <c r="H368" s="28">
        <f t="shared" si="396"/>
        <v>25</v>
      </c>
      <c r="I368" s="27">
        <f t="shared" si="369"/>
        <v>2000000</v>
      </c>
      <c r="J368" s="56">
        <f t="shared" si="428"/>
        <v>7.01</v>
      </c>
      <c r="K368" s="52">
        <f t="shared" si="399"/>
        <v>14020</v>
      </c>
      <c r="L368" s="28"/>
      <c r="M368" s="96">
        <f t="shared" si="429"/>
        <v>671.18473729163918</v>
      </c>
      <c r="N368" s="9">
        <v>0</v>
      </c>
      <c r="O368" s="30">
        <f t="shared" si="386"/>
        <v>2.7809429948697485E-6</v>
      </c>
      <c r="P368" s="30">
        <f t="shared" si="400"/>
        <v>1.8665264934346765E-6</v>
      </c>
      <c r="Q368" s="30">
        <f t="shared" si="401"/>
        <v>0</v>
      </c>
      <c r="R368" s="30">
        <f t="shared" si="402"/>
        <v>9.1441650143507203E-7</v>
      </c>
      <c r="S368" s="28"/>
      <c r="T368" s="52">
        <f t="shared" si="403"/>
        <v>4.0384854171498487E-2</v>
      </c>
      <c r="U368" s="52">
        <f t="shared" si="397"/>
        <v>1.2820119350119711E-2</v>
      </c>
      <c r="V368" s="19"/>
      <c r="W368" s="19"/>
      <c r="X368" s="53">
        <f t="shared" si="404"/>
        <v>6.9748396512019528E-2</v>
      </c>
      <c r="Y368" s="53">
        <f t="shared" si="405"/>
        <v>-3.4874198256009768E-3</v>
      </c>
      <c r="Z368" s="53">
        <f t="shared" si="405"/>
        <v>-2.2860412535876802E-5</v>
      </c>
      <c r="AA368" s="53">
        <f t="shared" si="406"/>
        <v>-3.7330529868693527</v>
      </c>
      <c r="AB368" s="53">
        <f t="shared" si="407"/>
        <v>-3.66681487059547</v>
      </c>
      <c r="AC368" s="53">
        <f t="shared" si="408"/>
        <v>7.4176871926252635E-2</v>
      </c>
      <c r="AD368" s="53">
        <f t="shared" si="388"/>
        <v>8.7552103898956325E-3</v>
      </c>
      <c r="AE368" s="53">
        <f t="shared" si="409"/>
        <v>-3.5838827882793218</v>
      </c>
      <c r="AF368" s="19"/>
      <c r="AG368" s="46"/>
      <c r="AH368" s="19"/>
      <c r="AI368" s="55">
        <f t="shared" si="410"/>
        <v>52</v>
      </c>
      <c r="AJ368" s="27">
        <f t="shared" si="411"/>
        <v>76276.397465003538</v>
      </c>
      <c r="AK368" s="27">
        <f t="shared" si="411"/>
        <v>3813.8198732501769</v>
      </c>
      <c r="AL368" s="28">
        <f t="shared" si="412"/>
        <v>25</v>
      </c>
      <c r="AM368" s="27">
        <f t="shared" si="413"/>
        <v>2000000</v>
      </c>
      <c r="AN368" s="56">
        <f t="shared" si="377"/>
        <v>7.01</v>
      </c>
      <c r="AO368" s="52">
        <f t="shared" si="414"/>
        <v>14020</v>
      </c>
      <c r="AP368" s="28"/>
      <c r="AQ368" s="9">
        <f t="shared" si="430"/>
        <v>605.74422540570436</v>
      </c>
      <c r="AR368" s="9">
        <f t="shared" si="415"/>
        <v>0</v>
      </c>
      <c r="AS368" s="30">
        <f t="shared" si="416"/>
        <v>1.4368118375218558E-5</v>
      </c>
      <c r="AT368" s="30">
        <f t="shared" si="417"/>
        <v>8.7034047357342339E-6</v>
      </c>
      <c r="AU368" s="30">
        <f t="shared" si="418"/>
        <v>0</v>
      </c>
      <c r="AV368" s="30">
        <f t="shared" si="419"/>
        <v>5.6647136394843243E-6</v>
      </c>
      <c r="AW368" s="28"/>
      <c r="AX368" s="52">
        <f t="shared" si="420"/>
        <v>0.20865381504492389</v>
      </c>
      <c r="AY368" s="52">
        <f t="shared" si="421"/>
        <v>7.9419285225570221E-2</v>
      </c>
      <c r="AZ368" s="19"/>
      <c r="BA368" s="19"/>
      <c r="BB368" s="53">
        <f t="shared" si="422"/>
        <v>6.9748396512019528E-2</v>
      </c>
      <c r="BC368" s="53">
        <f t="shared" si="423"/>
        <v>-3.4874198256009768E-3</v>
      </c>
      <c r="BD368" s="53">
        <f t="shared" si="423"/>
        <v>-2.2860412535876802E-5</v>
      </c>
      <c r="BE368" s="53">
        <f t="shared" si="424"/>
        <v>-17.406809471468467</v>
      </c>
      <c r="BF368" s="53">
        <f t="shared" si="425"/>
        <v>-17.340571355194584</v>
      </c>
      <c r="BG368" s="53">
        <f t="shared" si="426"/>
        <v>7.4176871926252635E-2</v>
      </c>
      <c r="BH368" s="53">
        <f t="shared" si="393"/>
        <v>2.2569441501271409E-2</v>
      </c>
      <c r="BI368" s="53">
        <f t="shared" si="427"/>
        <v>-17.24382504176706</v>
      </c>
    </row>
    <row r="369" spans="1:61" x14ac:dyDescent="0.2">
      <c r="A369" s="34"/>
      <c r="B369" s="89"/>
      <c r="C369" s="91"/>
      <c r="D369" s="19"/>
      <c r="E369" s="55">
        <f t="shared" si="398"/>
        <v>53</v>
      </c>
      <c r="F369" s="27">
        <f t="shared" si="394"/>
        <v>76276.397465003538</v>
      </c>
      <c r="G369" s="27">
        <f t="shared" si="395"/>
        <v>3813.8198732501769</v>
      </c>
      <c r="H369" s="28">
        <f t="shared" si="396"/>
        <v>25</v>
      </c>
      <c r="I369" s="27">
        <f t="shared" si="369"/>
        <v>2000000</v>
      </c>
      <c r="J369" s="56">
        <f t="shared" si="428"/>
        <v>6.72</v>
      </c>
      <c r="K369" s="52">
        <f t="shared" si="399"/>
        <v>13440</v>
      </c>
      <c r="L369" s="28"/>
      <c r="M369" s="96">
        <f t="shared" si="429"/>
        <v>699.55870349074962</v>
      </c>
      <c r="N369" s="9">
        <v>0</v>
      </c>
      <c r="O369" s="30">
        <f t="shared" si="386"/>
        <v>9.1441650143507203E-7</v>
      </c>
      <c r="P369" s="30">
        <f t="shared" si="400"/>
        <v>6.3968802219446622E-7</v>
      </c>
      <c r="Q369" s="30">
        <f t="shared" si="401"/>
        <v>0</v>
      </c>
      <c r="R369" s="30">
        <f t="shared" si="402"/>
        <v>2.7472847924060581E-7</v>
      </c>
      <c r="S369" s="28"/>
      <c r="T369" s="52">
        <f t="shared" si="403"/>
        <v>1.2820119350119711E-2</v>
      </c>
      <c r="U369" s="52">
        <f t="shared" si="397"/>
        <v>3.692350760993742E-3</v>
      </c>
      <c r="V369" s="19"/>
      <c r="W369" s="19"/>
      <c r="X369" s="53">
        <f t="shared" si="404"/>
        <v>2.0955298677512422E-2</v>
      </c>
      <c r="Y369" s="53">
        <f t="shared" si="405"/>
        <v>-1.047764933875621E-3</v>
      </c>
      <c r="Z369" s="53">
        <f t="shared" si="405"/>
        <v>-6.8682119810151448E-6</v>
      </c>
      <c r="AA369" s="53">
        <f t="shared" si="406"/>
        <v>-1.2793760443889324</v>
      </c>
      <c r="AB369" s="53">
        <f t="shared" si="407"/>
        <v>-1.2594753788572766</v>
      </c>
      <c r="AC369" s="53">
        <f t="shared" si="408"/>
        <v>2.6699063008786505E-2</v>
      </c>
      <c r="AD369" s="53">
        <f t="shared" si="388"/>
        <v>2.6868137844517099E-3</v>
      </c>
      <c r="AE369" s="53">
        <f t="shared" si="409"/>
        <v>-1.2300895020640383</v>
      </c>
      <c r="AF369" s="19"/>
      <c r="AG369" s="46"/>
      <c r="AH369" s="19"/>
      <c r="AI369" s="55">
        <f t="shared" si="410"/>
        <v>53</v>
      </c>
      <c r="AJ369" s="27">
        <f t="shared" si="411"/>
        <v>76276.397465003538</v>
      </c>
      <c r="AK369" s="27">
        <f t="shared" si="411"/>
        <v>3813.8198732501769</v>
      </c>
      <c r="AL369" s="28">
        <f t="shared" si="412"/>
        <v>25</v>
      </c>
      <c r="AM369" s="27">
        <f t="shared" si="413"/>
        <v>2000000</v>
      </c>
      <c r="AN369" s="56">
        <f t="shared" si="377"/>
        <v>6.72</v>
      </c>
      <c r="AO369" s="52">
        <f t="shared" si="414"/>
        <v>13440</v>
      </c>
      <c r="AP369" s="28"/>
      <c r="AQ369" s="9">
        <f t="shared" si="430"/>
        <v>631.35172990040155</v>
      </c>
      <c r="AR369" s="9">
        <f t="shared" si="415"/>
        <v>0</v>
      </c>
      <c r="AS369" s="30">
        <f t="shared" si="416"/>
        <v>5.6647136394843243E-6</v>
      </c>
      <c r="AT369" s="30">
        <f t="shared" si="417"/>
        <v>3.5764267556788278E-6</v>
      </c>
      <c r="AU369" s="30">
        <f t="shared" si="418"/>
        <v>0</v>
      </c>
      <c r="AV369" s="30">
        <f t="shared" si="419"/>
        <v>2.0882868838054965E-6</v>
      </c>
      <c r="AW369" s="28"/>
      <c r="AX369" s="52">
        <f t="shared" si="420"/>
        <v>7.9419285225570221E-2</v>
      </c>
      <c r="AY369" s="52">
        <f t="shared" si="421"/>
        <v>2.8066575718345872E-2</v>
      </c>
      <c r="AZ369" s="19"/>
      <c r="BA369" s="19"/>
      <c r="BB369" s="53">
        <f t="shared" si="422"/>
        <v>2.0955298677512422E-2</v>
      </c>
      <c r="BC369" s="53">
        <f t="shared" si="423"/>
        <v>-1.047764933875621E-3</v>
      </c>
      <c r="BD369" s="53">
        <f t="shared" si="423"/>
        <v>-6.8682119810151448E-6</v>
      </c>
      <c r="BE369" s="53">
        <f t="shared" si="424"/>
        <v>-7.1528535113576552</v>
      </c>
      <c r="BF369" s="53">
        <f t="shared" si="425"/>
        <v>-7.1329528458259999</v>
      </c>
      <c r="BG369" s="53">
        <f t="shared" si="426"/>
        <v>2.6699063008786505E-2</v>
      </c>
      <c r="BH369" s="53">
        <f t="shared" si="393"/>
        <v>8.1543478112433478E-3</v>
      </c>
      <c r="BI369" s="53">
        <f t="shared" si="427"/>
        <v>-7.0980994350059703</v>
      </c>
    </row>
    <row r="370" spans="1:61" x14ac:dyDescent="0.2">
      <c r="A370" s="34"/>
      <c r="B370" s="89"/>
      <c r="C370" s="91"/>
      <c r="D370" s="19"/>
      <c r="E370" s="55">
        <f t="shared" si="398"/>
        <v>54</v>
      </c>
      <c r="F370" s="27">
        <f t="shared" si="394"/>
        <v>76276.397465003538</v>
      </c>
      <c r="G370" s="27">
        <f t="shared" si="395"/>
        <v>3813.8198732501769</v>
      </c>
      <c r="H370" s="28">
        <f t="shared" si="396"/>
        <v>25</v>
      </c>
      <c r="I370" s="27">
        <f t="shared" si="369"/>
        <v>2000000</v>
      </c>
      <c r="J370" s="56">
        <f t="shared" si="428"/>
        <v>6.39</v>
      </c>
      <c r="K370" s="52">
        <f t="shared" si="399"/>
        <v>12780</v>
      </c>
      <c r="L370" s="28"/>
      <c r="M370" s="96">
        <f t="shared" si="429"/>
        <v>728.23868626754756</v>
      </c>
      <c r="N370" s="9">
        <v>0</v>
      </c>
      <c r="O370" s="30">
        <f t="shared" si="386"/>
        <v>2.7472847924060581E-7</v>
      </c>
      <c r="P370" s="30">
        <f t="shared" si="400"/>
        <v>2.0006790680245997E-7</v>
      </c>
      <c r="Q370" s="30">
        <f t="shared" si="401"/>
        <v>0</v>
      </c>
      <c r="R370" s="30">
        <f t="shared" si="402"/>
        <v>7.4660572438145836E-8</v>
      </c>
      <c r="S370" s="28"/>
      <c r="T370" s="52">
        <f t="shared" si="403"/>
        <v>3.692350760993742E-3</v>
      </c>
      <c r="U370" s="52">
        <f t="shared" si="397"/>
        <v>9.5416211575950381E-4</v>
      </c>
      <c r="V370" s="19"/>
      <c r="W370" s="19"/>
      <c r="X370" s="53">
        <f t="shared" si="404"/>
        <v>5.6948394982566999E-3</v>
      </c>
      <c r="Y370" s="53">
        <f t="shared" si="405"/>
        <v>-2.8474197491283501E-4</v>
      </c>
      <c r="Z370" s="53">
        <f t="shared" si="405"/>
        <v>-1.8665143109536459E-6</v>
      </c>
      <c r="AA370" s="53">
        <f t="shared" si="406"/>
        <v>-0.40013581360491995</v>
      </c>
      <c r="AB370" s="53">
        <f t="shared" si="407"/>
        <v>-0.39472758259588703</v>
      </c>
      <c r="AC370" s="53">
        <f t="shared" si="408"/>
        <v>8.7787278145924231E-3</v>
      </c>
      <c r="AD370" s="53">
        <f t="shared" si="388"/>
        <v>7.4727581145385305E-4</v>
      </c>
      <c r="AE370" s="53">
        <f t="shared" si="409"/>
        <v>-0.38520157896984075</v>
      </c>
      <c r="AF370" s="19"/>
      <c r="AG370" s="46"/>
      <c r="AH370" s="19"/>
      <c r="AI370" s="55">
        <f t="shared" si="410"/>
        <v>54</v>
      </c>
      <c r="AJ370" s="27">
        <f t="shared" si="411"/>
        <v>76276.397465003538</v>
      </c>
      <c r="AK370" s="27">
        <f t="shared" si="411"/>
        <v>3813.8198732501769</v>
      </c>
      <c r="AL370" s="28">
        <f t="shared" si="412"/>
        <v>25</v>
      </c>
      <c r="AM370" s="27">
        <f t="shared" si="413"/>
        <v>2000000</v>
      </c>
      <c r="AN370" s="56">
        <f t="shared" si="377"/>
        <v>6.39</v>
      </c>
      <c r="AO370" s="52">
        <f t="shared" si="414"/>
        <v>12780</v>
      </c>
      <c r="AP370" s="28"/>
      <c r="AQ370" s="9">
        <f t="shared" si="430"/>
        <v>657.23541435646166</v>
      </c>
      <c r="AR370" s="9">
        <f t="shared" si="415"/>
        <v>0</v>
      </c>
      <c r="AS370" s="30">
        <f t="shared" si="416"/>
        <v>2.0882868838054965E-6</v>
      </c>
      <c r="AT370" s="30">
        <f t="shared" si="417"/>
        <v>1.3724960953730696E-6</v>
      </c>
      <c r="AU370" s="30">
        <f t="shared" si="418"/>
        <v>0</v>
      </c>
      <c r="AV370" s="30">
        <f t="shared" si="419"/>
        <v>7.1579078843242687E-7</v>
      </c>
      <c r="AW370" s="28"/>
      <c r="AX370" s="52">
        <f t="shared" si="420"/>
        <v>2.8066575718345872E-2</v>
      </c>
      <c r="AY370" s="52">
        <f t="shared" si="421"/>
        <v>9.1478062761664158E-3</v>
      </c>
      <c r="AZ370" s="19"/>
      <c r="BA370" s="19"/>
      <c r="BB370" s="53">
        <f t="shared" si="422"/>
        <v>5.6948394982566999E-3</v>
      </c>
      <c r="BC370" s="53">
        <f t="shared" si="423"/>
        <v>-2.8474197491283501E-4</v>
      </c>
      <c r="BD370" s="53">
        <f t="shared" si="423"/>
        <v>-1.8665143109536459E-6</v>
      </c>
      <c r="BE370" s="53">
        <f t="shared" si="424"/>
        <v>-2.7449921907461392</v>
      </c>
      <c r="BF370" s="53">
        <f t="shared" si="425"/>
        <v>-2.7395839597371063</v>
      </c>
      <c r="BG370" s="53">
        <f t="shared" si="426"/>
        <v>8.7787278145924231E-3</v>
      </c>
      <c r="BH370" s="53">
        <f t="shared" si="393"/>
        <v>2.748305442669114E-3</v>
      </c>
      <c r="BI370" s="53">
        <f t="shared" si="427"/>
        <v>-2.7280569264798449</v>
      </c>
    </row>
    <row r="371" spans="1:61" x14ac:dyDescent="0.2">
      <c r="A371" s="34"/>
      <c r="B371" s="89"/>
      <c r="C371" s="91"/>
      <c r="D371" s="19"/>
      <c r="E371" s="55">
        <f t="shared" si="398"/>
        <v>55</v>
      </c>
      <c r="F371" s="27">
        <f t="shared" si="394"/>
        <v>76276.397465003538</v>
      </c>
      <c r="G371" s="27">
        <f t="shared" si="395"/>
        <v>3813.8198732501769</v>
      </c>
      <c r="H371" s="28">
        <f t="shared" si="396"/>
        <v>25</v>
      </c>
      <c r="I371" s="27">
        <f t="shared" si="369"/>
        <v>2000000</v>
      </c>
      <c r="J371" s="56">
        <f t="shared" si="428"/>
        <v>6.0179999999999998</v>
      </c>
      <c r="K371" s="52">
        <f t="shared" si="399"/>
        <v>12036</v>
      </c>
      <c r="L371" s="28"/>
      <c r="M371" s="96">
        <f t="shared" si="429"/>
        <v>757.22119537545109</v>
      </c>
      <c r="N371" s="9">
        <v>0</v>
      </c>
      <c r="O371" s="30">
        <f t="shared" si="386"/>
        <v>7.4660572438145836E-8</v>
      </c>
      <c r="P371" s="30">
        <f t="shared" si="400"/>
        <v>5.6534567909028249E-8</v>
      </c>
      <c r="Q371" s="30">
        <f t="shared" si="401"/>
        <v>0</v>
      </c>
      <c r="R371" s="30">
        <f t="shared" si="402"/>
        <v>1.8126004529117587E-8</v>
      </c>
      <c r="S371" s="28"/>
      <c r="T371" s="52">
        <f t="shared" si="403"/>
        <v>9.5416211575950381E-4</v>
      </c>
      <c r="U371" s="52">
        <f t="shared" si="397"/>
        <v>2.1816459051245929E-4</v>
      </c>
      <c r="V371" s="19"/>
      <c r="W371" s="19"/>
      <c r="X371" s="53">
        <f t="shared" si="404"/>
        <v>1.3825863259154273E-3</v>
      </c>
      <c r="Y371" s="53">
        <f t="shared" si="405"/>
        <v>-6.9129316295771375E-5</v>
      </c>
      <c r="Z371" s="53">
        <f t="shared" si="405"/>
        <v>-4.5315011322793968E-7</v>
      </c>
      <c r="AA371" s="53">
        <f t="shared" si="406"/>
        <v>-0.1130691358180565</v>
      </c>
      <c r="AB371" s="53">
        <f t="shared" si="407"/>
        <v>-0.11175613195855007</v>
      </c>
      <c r="AC371" s="53">
        <f t="shared" si="408"/>
        <v>2.6124153148294189E-3</v>
      </c>
      <c r="AD371" s="53">
        <f t="shared" si="388"/>
        <v>1.8616276292409616E-4</v>
      </c>
      <c r="AE371" s="53">
        <f t="shared" si="409"/>
        <v>-0.10895755388079655</v>
      </c>
      <c r="AF371" s="19"/>
      <c r="AG371" s="46"/>
      <c r="AH371" s="19"/>
      <c r="AI371" s="55">
        <f t="shared" si="410"/>
        <v>55</v>
      </c>
      <c r="AJ371" s="27">
        <f t="shared" si="411"/>
        <v>76276.397465003538</v>
      </c>
      <c r="AK371" s="27">
        <f t="shared" si="411"/>
        <v>3813.8198732501769</v>
      </c>
      <c r="AL371" s="28">
        <f t="shared" si="412"/>
        <v>25</v>
      </c>
      <c r="AM371" s="27">
        <f t="shared" si="413"/>
        <v>2000000</v>
      </c>
      <c r="AN371" s="56">
        <f t="shared" si="377"/>
        <v>6.0179999999999998</v>
      </c>
      <c r="AO371" s="52">
        <f t="shared" si="414"/>
        <v>12036</v>
      </c>
      <c r="AP371" s="28"/>
      <c r="AQ371" s="9">
        <f t="shared" si="430"/>
        <v>683.39212882634456</v>
      </c>
      <c r="AR371" s="9">
        <f t="shared" si="415"/>
        <v>0</v>
      </c>
      <c r="AS371" s="30">
        <f t="shared" si="416"/>
        <v>7.1579078843242687E-7</v>
      </c>
      <c r="AT371" s="30">
        <f t="shared" si="417"/>
        <v>4.891657907011238E-7</v>
      </c>
      <c r="AU371" s="30">
        <f t="shared" si="418"/>
        <v>0</v>
      </c>
      <c r="AV371" s="30">
        <f t="shared" si="419"/>
        <v>2.2662499773130307E-7</v>
      </c>
      <c r="AW371" s="28"/>
      <c r="AX371" s="52">
        <f t="shared" si="420"/>
        <v>9.1478062761664158E-3</v>
      </c>
      <c r="AY371" s="52">
        <f t="shared" si="421"/>
        <v>2.7276584726939638E-3</v>
      </c>
      <c r="AZ371" s="19"/>
      <c r="BA371" s="19"/>
      <c r="BB371" s="53">
        <f t="shared" si="422"/>
        <v>1.3825863259154273E-3</v>
      </c>
      <c r="BC371" s="53">
        <f t="shared" si="423"/>
        <v>-6.9129316295771375E-5</v>
      </c>
      <c r="BD371" s="53">
        <f t="shared" si="423"/>
        <v>-4.5315011322793968E-7</v>
      </c>
      <c r="BE371" s="53">
        <f t="shared" si="424"/>
        <v>-0.97833158140224763</v>
      </c>
      <c r="BF371" s="53">
        <f t="shared" si="425"/>
        <v>-0.97701857754274124</v>
      </c>
      <c r="BG371" s="53">
        <f t="shared" si="426"/>
        <v>2.6124153148294189E-3</v>
      </c>
      <c r="BH371" s="53">
        <f t="shared" si="393"/>
        <v>8.5882926950208631E-4</v>
      </c>
      <c r="BI371" s="53">
        <f t="shared" si="427"/>
        <v>-0.97354733295840978</v>
      </c>
    </row>
    <row r="372" spans="1:61" x14ac:dyDescent="0.2">
      <c r="A372" s="34"/>
      <c r="B372" s="89"/>
      <c r="C372" s="91"/>
      <c r="D372" s="19"/>
      <c r="E372" s="55">
        <f t="shared" si="398"/>
        <v>56</v>
      </c>
      <c r="F372" s="27">
        <f t="shared" si="394"/>
        <v>76276.397465003538</v>
      </c>
      <c r="G372" s="27">
        <f t="shared" si="395"/>
        <v>3813.8198732501769</v>
      </c>
      <c r="H372" s="28">
        <f t="shared" si="396"/>
        <v>25</v>
      </c>
      <c r="I372" s="27">
        <f t="shared" si="369"/>
        <v>2000000</v>
      </c>
      <c r="J372" s="56">
        <f t="shared" si="428"/>
        <v>5.593</v>
      </c>
      <c r="K372" s="52">
        <f t="shared" si="399"/>
        <v>11186</v>
      </c>
      <c r="L372" s="28"/>
      <c r="M372" s="96">
        <f t="shared" si="429"/>
        <v>794.78197935153764</v>
      </c>
      <c r="N372" s="9">
        <v>0</v>
      </c>
      <c r="O372" s="30">
        <f t="shared" si="386"/>
        <v>1.8126004529117587E-8</v>
      </c>
      <c r="P372" s="30">
        <f t="shared" si="400"/>
        <v>1.4406221757387013E-8</v>
      </c>
      <c r="Q372" s="30">
        <f t="shared" si="401"/>
        <v>0</v>
      </c>
      <c r="R372" s="30">
        <f t="shared" si="402"/>
        <v>3.7197827717305746E-9</v>
      </c>
      <c r="S372" s="28"/>
      <c r="T372" s="52">
        <f t="shared" si="403"/>
        <v>2.1816459051245929E-4</v>
      </c>
      <c r="U372" s="52">
        <f t="shared" si="397"/>
        <v>4.1609490084578206E-5</v>
      </c>
      <c r="V372" s="19"/>
      <c r="W372" s="19"/>
      <c r="X372" s="53">
        <f t="shared" si="404"/>
        <v>2.8373162917999382E-4</v>
      </c>
      <c r="Y372" s="53">
        <f t="shared" si="405"/>
        <v>-1.4186581458999692E-5</v>
      </c>
      <c r="Z372" s="53">
        <f t="shared" si="405"/>
        <v>-9.2994569293264371E-8</v>
      </c>
      <c r="AA372" s="53">
        <f t="shared" si="406"/>
        <v>-2.8812443514774026E-2</v>
      </c>
      <c r="AB372" s="53">
        <f t="shared" si="407"/>
        <v>-2.8542991461622324E-2</v>
      </c>
      <c r="AC372" s="53">
        <f t="shared" si="408"/>
        <v>6.9585716320281403E-4</v>
      </c>
      <c r="AD372" s="53">
        <f t="shared" si="388"/>
        <v>4.0039075672846909E-5</v>
      </c>
      <c r="AE372" s="53">
        <f t="shared" si="409"/>
        <v>-2.7807095222746662E-2</v>
      </c>
      <c r="AF372" s="19"/>
      <c r="AG372" s="46"/>
      <c r="AH372" s="19"/>
      <c r="AI372" s="55">
        <f t="shared" si="410"/>
        <v>56</v>
      </c>
      <c r="AJ372" s="27">
        <f t="shared" si="411"/>
        <v>76276.397465003538</v>
      </c>
      <c r="AK372" s="27">
        <f t="shared" si="411"/>
        <v>3813.8198732501769</v>
      </c>
      <c r="AL372" s="28">
        <f t="shared" si="412"/>
        <v>25</v>
      </c>
      <c r="AM372" s="27">
        <f t="shared" si="413"/>
        <v>2000000</v>
      </c>
      <c r="AN372" s="56">
        <f t="shared" si="377"/>
        <v>5.593</v>
      </c>
      <c r="AO372" s="52">
        <f t="shared" si="414"/>
        <v>11186</v>
      </c>
      <c r="AP372" s="28"/>
      <c r="AQ372" s="9">
        <f t="shared" si="430"/>
        <v>717.29073636476267</v>
      </c>
      <c r="AR372" s="9">
        <f t="shared" si="415"/>
        <v>0</v>
      </c>
      <c r="AS372" s="30">
        <f t="shared" si="416"/>
        <v>2.2662499773130307E-7</v>
      </c>
      <c r="AT372" s="30">
        <f t="shared" si="417"/>
        <v>1.6255601150134904E-7</v>
      </c>
      <c r="AU372" s="30">
        <f t="shared" si="418"/>
        <v>0</v>
      </c>
      <c r="AV372" s="30">
        <f t="shared" si="419"/>
        <v>6.4068986229954032E-8</v>
      </c>
      <c r="AW372" s="28"/>
      <c r="AX372" s="52">
        <f t="shared" si="420"/>
        <v>2.7276584726939638E-3</v>
      </c>
      <c r="AY372" s="52">
        <f t="shared" si="421"/>
        <v>7.1667567996826578E-4</v>
      </c>
      <c r="AZ372" s="19"/>
      <c r="BA372" s="19"/>
      <c r="BB372" s="53">
        <f t="shared" si="422"/>
        <v>2.8373162917999382E-4</v>
      </c>
      <c r="BC372" s="53">
        <f t="shared" si="423"/>
        <v>-1.4186581458999692E-5</v>
      </c>
      <c r="BD372" s="53">
        <f t="shared" si="423"/>
        <v>-9.2994569293264371E-8</v>
      </c>
      <c r="BE372" s="53">
        <f t="shared" si="424"/>
        <v>-0.32511202300269809</v>
      </c>
      <c r="BF372" s="53">
        <f t="shared" si="425"/>
        <v>-0.32484257094954638</v>
      </c>
      <c r="BG372" s="53">
        <f t="shared" si="426"/>
        <v>6.9585716320281403E-4</v>
      </c>
      <c r="BH372" s="53">
        <f t="shared" si="393"/>
        <v>2.4605882097284776E-4</v>
      </c>
      <c r="BI372" s="53">
        <f t="shared" si="427"/>
        <v>-0.32390065496537074</v>
      </c>
    </row>
    <row r="373" spans="1:61" x14ac:dyDescent="0.2">
      <c r="A373" s="34"/>
      <c r="B373" s="89"/>
      <c r="C373" s="91"/>
      <c r="D373" s="19"/>
      <c r="E373" s="55">
        <f t="shared" si="398"/>
        <v>57</v>
      </c>
      <c r="F373" s="27">
        <f t="shared" si="394"/>
        <v>76276.397465003538</v>
      </c>
      <c r="G373" s="27">
        <f t="shared" si="395"/>
        <v>3813.8198732501769</v>
      </c>
      <c r="H373" s="28">
        <f t="shared" si="396"/>
        <v>25</v>
      </c>
      <c r="I373" s="27">
        <f t="shared" si="369"/>
        <v>2000000</v>
      </c>
      <c r="J373" s="56">
        <f t="shared" si="428"/>
        <v>5.1360000000000001</v>
      </c>
      <c r="K373" s="52">
        <f t="shared" si="399"/>
        <v>10272</v>
      </c>
      <c r="L373" s="28"/>
      <c r="M373" s="96">
        <f t="shared" si="429"/>
        <v>810.3800749027024</v>
      </c>
      <c r="N373" s="9">
        <v>0</v>
      </c>
      <c r="O373" s="30">
        <f t="shared" si="386"/>
        <v>3.7197827717305746E-9</v>
      </c>
      <c r="P373" s="30">
        <f t="shared" si="400"/>
        <v>3.0144378411768047E-9</v>
      </c>
      <c r="Q373" s="30">
        <f t="shared" si="401"/>
        <v>0</v>
      </c>
      <c r="R373" s="30">
        <f t="shared" si="402"/>
        <v>7.0534493055376992E-10</v>
      </c>
      <c r="S373" s="28"/>
      <c r="T373" s="52">
        <f t="shared" si="403"/>
        <v>4.1609490084578206E-5</v>
      </c>
      <c r="U373" s="52">
        <f t="shared" si="397"/>
        <v>7.2453031266483245E-6</v>
      </c>
      <c r="V373" s="19"/>
      <c r="W373" s="19"/>
      <c r="X373" s="53">
        <f t="shared" si="404"/>
        <v>5.3801170272844675E-5</v>
      </c>
      <c r="Y373" s="53">
        <f t="shared" si="405"/>
        <v>-2.6900585136422336E-6</v>
      </c>
      <c r="Z373" s="53">
        <f t="shared" si="405"/>
        <v>-1.7633623263844248E-8</v>
      </c>
      <c r="AA373" s="53">
        <f t="shared" si="406"/>
        <v>-6.0288756823536098E-3</v>
      </c>
      <c r="AB373" s="53">
        <f t="shared" si="407"/>
        <v>-5.9777822042176715E-3</v>
      </c>
      <c r="AC373" s="53">
        <f t="shared" si="408"/>
        <v>1.6454787803149286E-4</v>
      </c>
      <c r="AD373" s="53">
        <f t="shared" si="388"/>
        <v>7.61200292678652E-6</v>
      </c>
      <c r="AE373" s="53">
        <f t="shared" si="409"/>
        <v>-5.8056223232593922E-3</v>
      </c>
      <c r="AF373" s="19"/>
      <c r="AG373" s="46"/>
      <c r="AH373" s="19"/>
      <c r="AI373" s="55">
        <f t="shared" si="410"/>
        <v>57</v>
      </c>
      <c r="AJ373" s="27">
        <f t="shared" si="411"/>
        <v>76276.397465003538</v>
      </c>
      <c r="AK373" s="27">
        <f t="shared" si="411"/>
        <v>3813.8198732501769</v>
      </c>
      <c r="AL373" s="28">
        <f t="shared" si="412"/>
        <v>25</v>
      </c>
      <c r="AM373" s="27">
        <f t="shared" si="413"/>
        <v>2000000</v>
      </c>
      <c r="AN373" s="56">
        <f t="shared" si="377"/>
        <v>5.1360000000000001</v>
      </c>
      <c r="AO373" s="52">
        <f t="shared" si="414"/>
        <v>10272</v>
      </c>
      <c r="AP373" s="28"/>
      <c r="AQ373" s="9">
        <f t="shared" si="430"/>
        <v>731.36801759968887</v>
      </c>
      <c r="AR373" s="9">
        <f t="shared" si="415"/>
        <v>0</v>
      </c>
      <c r="AS373" s="30">
        <f t="shared" si="416"/>
        <v>6.4068986229954032E-8</v>
      </c>
      <c r="AT373" s="30">
        <f t="shared" si="417"/>
        <v>4.6858007448623246E-8</v>
      </c>
      <c r="AU373" s="30">
        <f t="shared" si="418"/>
        <v>0</v>
      </c>
      <c r="AV373" s="30">
        <f t="shared" si="419"/>
        <v>1.7210978781330786E-8</v>
      </c>
      <c r="AW373" s="28"/>
      <c r="AX373" s="52">
        <f t="shared" si="420"/>
        <v>7.1667567996826578E-4</v>
      </c>
      <c r="AY373" s="52">
        <f t="shared" si="421"/>
        <v>1.7679117404182984E-4</v>
      </c>
      <c r="AZ373" s="19"/>
      <c r="BA373" s="19"/>
      <c r="BB373" s="53">
        <f t="shared" si="422"/>
        <v>5.3801170272844675E-5</v>
      </c>
      <c r="BC373" s="53">
        <f t="shared" si="423"/>
        <v>-2.6900585136422336E-6</v>
      </c>
      <c r="BD373" s="53">
        <f t="shared" si="423"/>
        <v>-1.7633623263844248E-8</v>
      </c>
      <c r="BE373" s="53">
        <f t="shared" si="424"/>
        <v>-9.3716014897246486E-2</v>
      </c>
      <c r="BF373" s="53">
        <f t="shared" si="425"/>
        <v>-9.366492141911055E-2</v>
      </c>
      <c r="BG373" s="53">
        <f t="shared" si="426"/>
        <v>1.6454787803149286E-4</v>
      </c>
      <c r="BH373" s="53">
        <f t="shared" si="393"/>
        <v>6.3032327115654282E-5</v>
      </c>
      <c r="BI373" s="53">
        <f t="shared" si="427"/>
        <v>-9.3437341213963396E-2</v>
      </c>
    </row>
    <row r="374" spans="1:61" x14ac:dyDescent="0.2">
      <c r="A374" s="34"/>
      <c r="B374" s="89"/>
      <c r="C374" s="91"/>
      <c r="D374" s="19"/>
      <c r="E374" s="55">
        <f t="shared" si="398"/>
        <v>58</v>
      </c>
      <c r="F374" s="27">
        <f t="shared" si="394"/>
        <v>76276.397465003538</v>
      </c>
      <c r="G374" s="27">
        <f t="shared" si="395"/>
        <v>3813.8198732501769</v>
      </c>
      <c r="H374" s="28">
        <f t="shared" si="396"/>
        <v>25</v>
      </c>
      <c r="I374" s="27">
        <f t="shared" si="369"/>
        <v>2000000</v>
      </c>
      <c r="J374" s="56">
        <f t="shared" si="428"/>
        <v>4.6440000000000001</v>
      </c>
      <c r="K374" s="52">
        <f t="shared" si="399"/>
        <v>9288</v>
      </c>
      <c r="L374" s="28"/>
      <c r="M374" s="96">
        <f t="shared" si="429"/>
        <v>826.14722293270654</v>
      </c>
      <c r="N374" s="9">
        <v>0</v>
      </c>
      <c r="O374" s="30">
        <f t="shared" si="386"/>
        <v>7.0534493055376992E-10</v>
      </c>
      <c r="P374" s="30">
        <f t="shared" si="400"/>
        <v>5.8271875558665982E-10</v>
      </c>
      <c r="Q374" s="30">
        <f t="shared" si="401"/>
        <v>0</v>
      </c>
      <c r="R374" s="30">
        <f t="shared" si="402"/>
        <v>1.226261749671101E-10</v>
      </c>
      <c r="S374" s="28"/>
      <c r="T374" s="52">
        <f t="shared" si="403"/>
        <v>7.2453031266483245E-6</v>
      </c>
      <c r="U374" s="52">
        <f t="shared" si="397"/>
        <v>1.1389519130945187E-6</v>
      </c>
      <c r="V374" s="19"/>
      <c r="W374" s="19"/>
      <c r="X374" s="53">
        <f t="shared" si="404"/>
        <v>9.3534828614043573E-6</v>
      </c>
      <c r="Y374" s="53">
        <f t="shared" si="405"/>
        <v>-4.6767414307021787E-7</v>
      </c>
      <c r="Z374" s="53">
        <f t="shared" si="405"/>
        <v>-3.0656543741777525E-9</v>
      </c>
      <c r="AA374" s="53">
        <f t="shared" si="406"/>
        <v>-1.1654375111733197E-3</v>
      </c>
      <c r="AB374" s="53">
        <f t="shared" si="407"/>
        <v>-1.1565547681093597E-3</v>
      </c>
      <c r="AC374" s="53">
        <f t="shared" si="408"/>
        <v>3.1658364916233049E-5</v>
      </c>
      <c r="AD374" s="53">
        <f t="shared" si="388"/>
        <v>1.3243019149423639E-6</v>
      </c>
      <c r="AE374" s="53">
        <f t="shared" si="409"/>
        <v>-1.1235721012781844E-3</v>
      </c>
      <c r="AF374" s="19"/>
      <c r="AG374" s="46"/>
      <c r="AH374" s="19"/>
      <c r="AI374" s="55">
        <f t="shared" si="410"/>
        <v>58</v>
      </c>
      <c r="AJ374" s="27">
        <f t="shared" si="411"/>
        <v>76276.397465003538</v>
      </c>
      <c r="AK374" s="27">
        <f t="shared" si="411"/>
        <v>3813.8198732501769</v>
      </c>
      <c r="AL374" s="28">
        <f t="shared" si="412"/>
        <v>25</v>
      </c>
      <c r="AM374" s="27">
        <f t="shared" si="413"/>
        <v>2000000</v>
      </c>
      <c r="AN374" s="56">
        <f t="shared" si="377"/>
        <v>4.6440000000000001</v>
      </c>
      <c r="AO374" s="52">
        <f t="shared" si="414"/>
        <v>9288</v>
      </c>
      <c r="AP374" s="28"/>
      <c r="AQ374" s="9">
        <f t="shared" si="430"/>
        <v>745.59786869676759</v>
      </c>
      <c r="AR374" s="9">
        <f t="shared" si="415"/>
        <v>0</v>
      </c>
      <c r="AS374" s="30">
        <f t="shared" si="416"/>
        <v>1.7210978781330786E-8</v>
      </c>
      <c r="AT374" s="30">
        <f t="shared" si="417"/>
        <v>1.2832469097545525E-8</v>
      </c>
      <c r="AU374" s="30">
        <f t="shared" si="418"/>
        <v>0</v>
      </c>
      <c r="AV374" s="30">
        <f t="shared" si="419"/>
        <v>4.3785096837852614E-9</v>
      </c>
      <c r="AW374" s="28"/>
      <c r="AX374" s="52">
        <f t="shared" si="420"/>
        <v>1.7679117404182984E-4</v>
      </c>
      <c r="AY374" s="52">
        <f t="shared" si="421"/>
        <v>4.0667597942997506E-5</v>
      </c>
      <c r="AZ374" s="19"/>
      <c r="BA374" s="19"/>
      <c r="BB374" s="53">
        <f t="shared" si="422"/>
        <v>9.3534828614043573E-6</v>
      </c>
      <c r="BC374" s="53">
        <f t="shared" si="423"/>
        <v>-4.6767414307021787E-7</v>
      </c>
      <c r="BD374" s="53">
        <f t="shared" si="423"/>
        <v>-3.0656543741777525E-9</v>
      </c>
      <c r="BE374" s="53">
        <f t="shared" si="424"/>
        <v>-2.5664938195091049E-2</v>
      </c>
      <c r="BF374" s="53">
        <f t="shared" si="425"/>
        <v>-2.565605545202709E-2</v>
      </c>
      <c r="BG374" s="53">
        <f t="shared" si="426"/>
        <v>3.1658364916233049E-5</v>
      </c>
      <c r="BH374" s="53">
        <f t="shared" si="393"/>
        <v>1.5243362403843825E-5</v>
      </c>
      <c r="BI374" s="53">
        <f t="shared" si="427"/>
        <v>-2.5609153724707012E-2</v>
      </c>
    </row>
    <row r="375" spans="1:61" x14ac:dyDescent="0.2">
      <c r="A375" s="34"/>
      <c r="B375" s="89"/>
      <c r="C375" s="91"/>
      <c r="D375" s="19"/>
      <c r="E375" s="55">
        <f t="shared" si="398"/>
        <v>59</v>
      </c>
      <c r="F375" s="27">
        <f t="shared" si="394"/>
        <v>76276.397465003538</v>
      </c>
      <c r="G375" s="27">
        <f t="shared" si="395"/>
        <v>3813.8198732501769</v>
      </c>
      <c r="H375" s="28">
        <f t="shared" si="396"/>
        <v>25</v>
      </c>
      <c r="I375" s="27">
        <f t="shared" si="369"/>
        <v>2000000</v>
      </c>
      <c r="J375" s="56">
        <f t="shared" si="428"/>
        <v>4.1159999999999997</v>
      </c>
      <c r="K375" s="52">
        <f t="shared" si="399"/>
        <v>8231.9999999999982</v>
      </c>
      <c r="L375" s="28"/>
      <c r="M375" s="96">
        <f t="shared" si="429"/>
        <v>842.18445684985284</v>
      </c>
      <c r="N375" s="9">
        <v>0</v>
      </c>
      <c r="O375" s="30">
        <f t="shared" si="386"/>
        <v>1.226261749671101E-10</v>
      </c>
      <c r="P375" s="30">
        <f t="shared" si="400"/>
        <v>1.0327385856025063E-10</v>
      </c>
      <c r="Q375" s="30">
        <f t="shared" si="401"/>
        <v>0</v>
      </c>
      <c r="R375" s="30">
        <f t="shared" si="402"/>
        <v>1.9352316406859469E-11</v>
      </c>
      <c r="S375" s="28"/>
      <c r="T375" s="52">
        <f t="shared" si="403"/>
        <v>1.1389519130945187E-6</v>
      </c>
      <c r="U375" s="52">
        <f t="shared" si="397"/>
        <v>1.5930826866126711E-7</v>
      </c>
      <c r="V375" s="19"/>
      <c r="W375" s="19"/>
      <c r="X375" s="53">
        <f t="shared" si="404"/>
        <v>1.476124978118122E-6</v>
      </c>
      <c r="Y375" s="53">
        <f t="shared" si="405"/>
        <v>-7.3806248905906097E-8</v>
      </c>
      <c r="Z375" s="53">
        <f t="shared" si="405"/>
        <v>-4.8380791017148674E-10</v>
      </c>
      <c r="AA375" s="53">
        <f t="shared" si="406"/>
        <v>-2.0654771712050126E-4</v>
      </c>
      <c r="AB375" s="53">
        <f t="shared" si="407"/>
        <v>-2.0514588219919922E-4</v>
      </c>
      <c r="AC375" s="53">
        <f t="shared" si="408"/>
        <v>5.5417850426541642E-6</v>
      </c>
      <c r="AD375" s="53">
        <f t="shared" si="388"/>
        <v>2.0862849444816299E-7</v>
      </c>
      <c r="AE375" s="53">
        <f t="shared" si="409"/>
        <v>-1.9939546866209689E-4</v>
      </c>
      <c r="AF375" s="19"/>
      <c r="AG375" s="46"/>
      <c r="AH375" s="19"/>
      <c r="AI375" s="55">
        <f t="shared" si="410"/>
        <v>59</v>
      </c>
      <c r="AJ375" s="27">
        <f t="shared" si="411"/>
        <v>76276.397465003538</v>
      </c>
      <c r="AK375" s="27">
        <f t="shared" si="411"/>
        <v>3813.8198732501769</v>
      </c>
      <c r="AL375" s="28">
        <f t="shared" si="412"/>
        <v>25</v>
      </c>
      <c r="AM375" s="27">
        <f t="shared" si="413"/>
        <v>2000000</v>
      </c>
      <c r="AN375" s="56">
        <f t="shared" si="377"/>
        <v>4.1159999999999997</v>
      </c>
      <c r="AO375" s="52">
        <f t="shared" si="414"/>
        <v>8231.9999999999982</v>
      </c>
      <c r="AP375" s="28"/>
      <c r="AQ375" s="9">
        <f t="shared" si="430"/>
        <v>760.07147230699218</v>
      </c>
      <c r="AR375" s="9">
        <f t="shared" si="415"/>
        <v>0</v>
      </c>
      <c r="AS375" s="30">
        <f t="shared" si="416"/>
        <v>4.3785096837852614E-9</v>
      </c>
      <c r="AT375" s="30">
        <f t="shared" si="417"/>
        <v>3.3279803018650863E-9</v>
      </c>
      <c r="AU375" s="30">
        <f t="shared" si="418"/>
        <v>0</v>
      </c>
      <c r="AV375" s="30">
        <f t="shared" si="419"/>
        <v>1.0505293819201751E-9</v>
      </c>
      <c r="AW375" s="28"/>
      <c r="AX375" s="52">
        <f t="shared" si="420"/>
        <v>4.0667597942997506E-5</v>
      </c>
      <c r="AY375" s="52">
        <f t="shared" si="421"/>
        <v>8.6479578719668799E-6</v>
      </c>
      <c r="AZ375" s="19"/>
      <c r="BA375" s="19"/>
      <c r="BB375" s="53">
        <f t="shared" si="422"/>
        <v>1.476124978118122E-6</v>
      </c>
      <c r="BC375" s="53">
        <f t="shared" si="423"/>
        <v>-7.3806248905906097E-8</v>
      </c>
      <c r="BD375" s="53">
        <f t="shared" si="423"/>
        <v>-4.8380791017148674E-10</v>
      </c>
      <c r="BE375" s="53">
        <f t="shared" si="424"/>
        <v>-6.6559606037301725E-3</v>
      </c>
      <c r="BF375" s="53">
        <f t="shared" si="425"/>
        <v>-6.6545587688088704E-3</v>
      </c>
      <c r="BG375" s="53">
        <f t="shared" si="426"/>
        <v>5.5417850426541642E-6</v>
      </c>
      <c r="BH375" s="53">
        <f t="shared" si="393"/>
        <v>3.4537775043573628E-6</v>
      </c>
      <c r="BI375" s="53">
        <f t="shared" si="427"/>
        <v>-6.6455632062618585E-3</v>
      </c>
    </row>
    <row r="376" spans="1:61" x14ac:dyDescent="0.2">
      <c r="A376" s="34"/>
      <c r="B376" s="89"/>
      <c r="C376" s="91"/>
      <c r="D376" s="19"/>
      <c r="E376" s="55">
        <f t="shared" si="398"/>
        <v>60</v>
      </c>
      <c r="F376" s="27">
        <f t="shared" si="394"/>
        <v>76276.397465003538</v>
      </c>
      <c r="G376" s="27">
        <f t="shared" si="395"/>
        <v>3813.8198732501769</v>
      </c>
      <c r="H376" s="28">
        <f t="shared" si="396"/>
        <v>25</v>
      </c>
      <c r="I376" s="27">
        <f t="shared" si="369"/>
        <v>2000000</v>
      </c>
      <c r="J376" s="56">
        <f t="shared" si="428"/>
        <v>3.55</v>
      </c>
      <c r="K376" s="52">
        <f t="shared" si="399"/>
        <v>7100</v>
      </c>
      <c r="L376" s="28"/>
      <c r="M376" s="96">
        <f t="shared" si="429"/>
        <v>858.66622592833551</v>
      </c>
      <c r="N376" s="9">
        <v>0</v>
      </c>
      <c r="O376" s="30">
        <f t="shared" si="386"/>
        <v>1.9352316406859469E-11</v>
      </c>
      <c r="P376" s="30">
        <f t="shared" si="400"/>
        <v>1.6617180492049028E-11</v>
      </c>
      <c r="Q376" s="30">
        <f t="shared" si="401"/>
        <v>0</v>
      </c>
      <c r="R376" s="30">
        <f t="shared" si="402"/>
        <v>2.7351359148104411E-12</v>
      </c>
      <c r="S376" s="28"/>
      <c r="T376" s="52">
        <f t="shared" si="403"/>
        <v>1.5930826866126711E-7</v>
      </c>
      <c r="U376" s="52">
        <f t="shared" si="397"/>
        <v>1.9419464995154131E-8</v>
      </c>
      <c r="V376" s="19"/>
      <c r="W376" s="19"/>
      <c r="X376" s="53">
        <f t="shared" si="404"/>
        <v>2.0862631415888727E-7</v>
      </c>
      <c r="Y376" s="53">
        <f t="shared" si="405"/>
        <v>-1.0431315707944364E-8</v>
      </c>
      <c r="Z376" s="53">
        <f t="shared" si="405"/>
        <v>-6.8378397870261031E-11</v>
      </c>
      <c r="AA376" s="53">
        <f t="shared" si="406"/>
        <v>-3.3234360984098056E-5</v>
      </c>
      <c r="AB376" s="53">
        <f t="shared" si="407"/>
        <v>-3.3036234364044983E-5</v>
      </c>
      <c r="AC376" s="53">
        <f t="shared" si="408"/>
        <v>8.7205722584054799E-7</v>
      </c>
      <c r="AD376" s="53">
        <f t="shared" si="388"/>
        <v>2.9349636019175831E-8</v>
      </c>
      <c r="AE376" s="53">
        <f t="shared" si="409"/>
        <v>-3.2134827502185258E-5</v>
      </c>
      <c r="AF376" s="19"/>
      <c r="AG376" s="46"/>
      <c r="AH376" s="19"/>
      <c r="AI376" s="55">
        <f t="shared" si="410"/>
        <v>60</v>
      </c>
      <c r="AJ376" s="27">
        <f t="shared" si="411"/>
        <v>76276.397465003538</v>
      </c>
      <c r="AK376" s="27">
        <f t="shared" si="411"/>
        <v>3813.8198732501769</v>
      </c>
      <c r="AL376" s="28">
        <f t="shared" si="412"/>
        <v>25</v>
      </c>
      <c r="AM376" s="27">
        <f t="shared" si="413"/>
        <v>2000000</v>
      </c>
      <c r="AN376" s="56">
        <f t="shared" si="377"/>
        <v>3.55</v>
      </c>
      <c r="AO376" s="52">
        <f t="shared" si="414"/>
        <v>7100</v>
      </c>
      <c r="AP376" s="28"/>
      <c r="AQ376" s="9">
        <f t="shared" si="430"/>
        <v>774.94626890032282</v>
      </c>
      <c r="AR376" s="9">
        <f t="shared" si="415"/>
        <v>0</v>
      </c>
      <c r="AS376" s="30">
        <f t="shared" si="416"/>
        <v>1.0505293819201751E-9</v>
      </c>
      <c r="AT376" s="30">
        <f t="shared" si="417"/>
        <v>8.1410382488920194E-10</v>
      </c>
      <c r="AU376" s="30">
        <f t="shared" si="418"/>
        <v>0</v>
      </c>
      <c r="AV376" s="30">
        <f t="shared" si="419"/>
        <v>2.3642555703097318E-10</v>
      </c>
      <c r="AW376" s="28"/>
      <c r="AX376" s="52">
        <f t="shared" si="420"/>
        <v>8.6479578719668799E-6</v>
      </c>
      <c r="AY376" s="52">
        <f t="shared" si="421"/>
        <v>1.6786214549199096E-6</v>
      </c>
      <c r="AZ376" s="19"/>
      <c r="BA376" s="19"/>
      <c r="BB376" s="53">
        <f t="shared" si="422"/>
        <v>2.0862631415888727E-7</v>
      </c>
      <c r="BC376" s="53">
        <f t="shared" si="423"/>
        <v>-1.0431315707944364E-8</v>
      </c>
      <c r="BD376" s="53">
        <f t="shared" si="423"/>
        <v>-6.8378397870261031E-11</v>
      </c>
      <c r="BE376" s="53">
        <f t="shared" si="424"/>
        <v>-1.6282076497784038E-3</v>
      </c>
      <c r="BF376" s="53">
        <f t="shared" si="425"/>
        <v>-1.6280095231583508E-3</v>
      </c>
      <c r="BG376" s="53">
        <f t="shared" si="426"/>
        <v>8.7205722584054799E-7</v>
      </c>
      <c r="BH376" s="53">
        <f t="shared" si="393"/>
        <v>7.2623494888302577E-7</v>
      </c>
      <c r="BI376" s="53">
        <f t="shared" si="427"/>
        <v>-1.6264112309836273E-3</v>
      </c>
    </row>
    <row r="377" spans="1:61" x14ac:dyDescent="0.2">
      <c r="A377" s="34"/>
      <c r="B377" s="89"/>
      <c r="C377" s="91"/>
      <c r="D377" s="19"/>
      <c r="E377" s="55">
        <f t="shared" si="398"/>
        <v>61</v>
      </c>
      <c r="F377" s="27">
        <f t="shared" si="394"/>
        <v>76276.397465003538</v>
      </c>
      <c r="G377" s="27">
        <f t="shared" si="395"/>
        <v>3813.8198732501769</v>
      </c>
      <c r="H377" s="28">
        <f t="shared" si="396"/>
        <v>25</v>
      </c>
      <c r="I377" s="27">
        <f t="shared" si="369"/>
        <v>2000000</v>
      </c>
      <c r="J377" s="56">
        <f t="shared" si="428"/>
        <v>2.944</v>
      </c>
      <c r="K377" s="52">
        <f t="shared" si="399"/>
        <v>5888</v>
      </c>
      <c r="L377" s="28"/>
      <c r="M377" s="96">
        <f t="shared" si="429"/>
        <v>875.91384630607388</v>
      </c>
      <c r="N377" s="9">
        <v>0</v>
      </c>
      <c r="O377" s="30">
        <f t="shared" si="386"/>
        <v>2.7351359148104411E-12</v>
      </c>
      <c r="P377" s="30">
        <f t="shared" si="400"/>
        <v>2.3957434193114955E-12</v>
      </c>
      <c r="Q377" s="30">
        <f t="shared" si="401"/>
        <v>0</v>
      </c>
      <c r="R377" s="30">
        <f t="shared" si="402"/>
        <v>3.3939249549894563E-13</v>
      </c>
      <c r="S377" s="28"/>
      <c r="T377" s="52">
        <f t="shared" si="403"/>
        <v>1.9419464995154131E-8</v>
      </c>
      <c r="U377" s="52">
        <f t="shared" si="397"/>
        <v>1.9983430134977919E-9</v>
      </c>
      <c r="V377" s="19"/>
      <c r="W377" s="19"/>
      <c r="X377" s="53">
        <f t="shared" si="404"/>
        <v>2.5887636883317E-8</v>
      </c>
      <c r="Y377" s="53">
        <f t="shared" si="405"/>
        <v>-1.2943818441658501E-9</v>
      </c>
      <c r="Z377" s="53">
        <f t="shared" si="405"/>
        <v>-8.4848123874736407E-12</v>
      </c>
      <c r="AA377" s="53">
        <f t="shared" si="406"/>
        <v>-4.7914868386229907E-6</v>
      </c>
      <c r="AB377" s="53">
        <f t="shared" si="407"/>
        <v>-4.7669020683962271E-6</v>
      </c>
      <c r="AC377" s="53">
        <f t="shared" si="408"/>
        <v>1.2129696622229833E-7</v>
      </c>
      <c r="AD377" s="53">
        <f t="shared" si="388"/>
        <v>3.6132741489472943E-9</v>
      </c>
      <c r="AE377" s="53">
        <f t="shared" si="409"/>
        <v>-4.6419918280249817E-6</v>
      </c>
      <c r="AF377" s="19"/>
      <c r="AG377" s="46"/>
      <c r="AH377" s="19"/>
      <c r="AI377" s="55">
        <f t="shared" si="410"/>
        <v>61</v>
      </c>
      <c r="AJ377" s="27">
        <f t="shared" si="411"/>
        <v>76276.397465003538</v>
      </c>
      <c r="AK377" s="27">
        <f t="shared" si="411"/>
        <v>3813.8198732501769</v>
      </c>
      <c r="AL377" s="28">
        <f t="shared" si="412"/>
        <v>25</v>
      </c>
      <c r="AM377" s="27">
        <f t="shared" si="413"/>
        <v>2000000</v>
      </c>
      <c r="AN377" s="56">
        <f t="shared" si="377"/>
        <v>2.944</v>
      </c>
      <c r="AO377" s="52">
        <f t="shared" si="414"/>
        <v>5888</v>
      </c>
      <c r="AP377" s="28"/>
      <c r="AQ377" s="9">
        <f t="shared" si="430"/>
        <v>790.51224629123169</v>
      </c>
      <c r="AR377" s="9">
        <f t="shared" si="415"/>
        <v>0</v>
      </c>
      <c r="AS377" s="30">
        <f t="shared" si="416"/>
        <v>2.3642555703097318E-10</v>
      </c>
      <c r="AT377" s="30">
        <f t="shared" si="417"/>
        <v>1.8689729816921031E-10</v>
      </c>
      <c r="AU377" s="30">
        <f t="shared" si="418"/>
        <v>0</v>
      </c>
      <c r="AV377" s="30">
        <f t="shared" si="419"/>
        <v>4.9528258861762861E-11</v>
      </c>
      <c r="AW377" s="28"/>
      <c r="AX377" s="52">
        <f t="shared" si="420"/>
        <v>1.6786214549199096E-6</v>
      </c>
      <c r="AY377" s="52">
        <f t="shared" si="421"/>
        <v>2.9162238817805971E-7</v>
      </c>
      <c r="AZ377" s="19"/>
      <c r="BA377" s="19"/>
      <c r="BB377" s="53">
        <f t="shared" si="422"/>
        <v>2.5887636883317E-8</v>
      </c>
      <c r="BC377" s="53">
        <f t="shared" si="423"/>
        <v>-1.2943818441658501E-9</v>
      </c>
      <c r="BD377" s="53">
        <f t="shared" si="423"/>
        <v>-8.4848123874736407E-12</v>
      </c>
      <c r="BE377" s="53">
        <f t="shared" si="424"/>
        <v>-3.7379459633842064E-4</v>
      </c>
      <c r="BF377" s="53">
        <f t="shared" si="425"/>
        <v>-3.7377001156819388E-4</v>
      </c>
      <c r="BG377" s="53">
        <f t="shared" si="426"/>
        <v>1.2129696622229833E-7</v>
      </c>
      <c r="BH377" s="53">
        <f t="shared" si="393"/>
        <v>1.3982734256835346E-7</v>
      </c>
      <c r="BI377" s="53">
        <f t="shared" si="427"/>
        <v>-3.7350888725940325E-4</v>
      </c>
    </row>
    <row r="378" spans="1:61" x14ac:dyDescent="0.2">
      <c r="A378" s="34"/>
      <c r="B378" s="89"/>
      <c r="C378" s="91"/>
      <c r="D378" s="19"/>
      <c r="E378" s="55">
        <f t="shared" si="398"/>
        <v>62</v>
      </c>
      <c r="F378" s="27">
        <f t="shared" si="394"/>
        <v>76276.397465003538</v>
      </c>
      <c r="G378" s="27">
        <f t="shared" si="395"/>
        <v>3813.8198732501769</v>
      </c>
      <c r="H378" s="28">
        <f t="shared" si="396"/>
        <v>25</v>
      </c>
      <c r="I378" s="27">
        <f t="shared" si="369"/>
        <v>2000000</v>
      </c>
      <c r="J378" s="56">
        <f t="shared" si="428"/>
        <v>2.294</v>
      </c>
      <c r="K378" s="52">
        <f t="shared" si="399"/>
        <v>4588</v>
      </c>
      <c r="L378" s="28"/>
      <c r="M378" s="96">
        <f t="shared" si="429"/>
        <v>894.53885848838627</v>
      </c>
      <c r="N378" s="9">
        <v>0</v>
      </c>
      <c r="O378" s="30">
        <f t="shared" si="386"/>
        <v>3.3939249549894563E-13</v>
      </c>
      <c r="P378" s="30">
        <f t="shared" si="400"/>
        <v>3.035997755031516E-13</v>
      </c>
      <c r="Q378" s="30">
        <f t="shared" si="401"/>
        <v>0</v>
      </c>
      <c r="R378" s="30">
        <f t="shared" si="402"/>
        <v>3.5792719995794028E-14</v>
      </c>
      <c r="S378" s="28"/>
      <c r="T378" s="52">
        <f t="shared" si="403"/>
        <v>1.9983430134977919E-9</v>
      </c>
      <c r="U378" s="52">
        <f t="shared" si="397"/>
        <v>1.6421699934070301E-10</v>
      </c>
      <c r="V378" s="19"/>
      <c r="W378" s="19"/>
      <c r="X378" s="53">
        <f t="shared" si="404"/>
        <v>2.7301397367527651E-9</v>
      </c>
      <c r="Y378" s="53">
        <f t="shared" si="405"/>
        <v>-1.3650698683763825E-10</v>
      </c>
      <c r="Z378" s="53">
        <f t="shared" si="405"/>
        <v>-8.948179998948507E-13</v>
      </c>
      <c r="AA378" s="53">
        <f t="shared" si="406"/>
        <v>-6.0719955100630325E-7</v>
      </c>
      <c r="AB378" s="53">
        <f t="shared" si="407"/>
        <v>-6.0460681307438796E-7</v>
      </c>
      <c r="AC378" s="53">
        <f t="shared" si="408"/>
        <v>1.4547347497054714E-8</v>
      </c>
      <c r="AD378" s="53">
        <f t="shared" si="388"/>
        <v>3.769834562735476E-10</v>
      </c>
      <c r="AE378" s="53">
        <f t="shared" si="409"/>
        <v>-5.8968248212105967E-7</v>
      </c>
      <c r="AF378" s="19"/>
      <c r="AG378" s="46"/>
      <c r="AH378" s="19"/>
      <c r="AI378" s="55">
        <f t="shared" si="410"/>
        <v>62</v>
      </c>
      <c r="AJ378" s="27">
        <f t="shared" si="411"/>
        <v>76276.397465003538</v>
      </c>
      <c r="AK378" s="27">
        <f t="shared" si="411"/>
        <v>3813.8198732501769</v>
      </c>
      <c r="AL378" s="28">
        <f t="shared" si="412"/>
        <v>25</v>
      </c>
      <c r="AM378" s="27">
        <f t="shared" si="413"/>
        <v>2000000</v>
      </c>
      <c r="AN378" s="56">
        <f t="shared" si="377"/>
        <v>2.294</v>
      </c>
      <c r="AO378" s="52">
        <f t="shared" si="414"/>
        <v>4588</v>
      </c>
      <c r="AP378" s="28"/>
      <c r="AQ378" s="9">
        <f t="shared" si="430"/>
        <v>807.32131978576854</v>
      </c>
      <c r="AR378" s="9">
        <f t="shared" si="415"/>
        <v>0</v>
      </c>
      <c r="AS378" s="30">
        <f t="shared" si="416"/>
        <v>4.9528258861762861E-11</v>
      </c>
      <c r="AT378" s="30">
        <f t="shared" si="417"/>
        <v>3.9985219310969583E-11</v>
      </c>
      <c r="AU378" s="30">
        <f t="shared" si="418"/>
        <v>0</v>
      </c>
      <c r="AV378" s="30">
        <f t="shared" si="419"/>
        <v>9.5430395507932778E-12</v>
      </c>
      <c r="AW378" s="28"/>
      <c r="AX378" s="52">
        <f t="shared" si="420"/>
        <v>2.9162238817805971E-7</v>
      </c>
      <c r="AY378" s="52">
        <f t="shared" si="421"/>
        <v>4.3783465459039561E-8</v>
      </c>
      <c r="AZ378" s="19"/>
      <c r="BA378" s="19"/>
      <c r="BB378" s="53">
        <f t="shared" si="422"/>
        <v>2.7301397367527651E-9</v>
      </c>
      <c r="BC378" s="53">
        <f t="shared" si="423"/>
        <v>-1.3650698683763825E-10</v>
      </c>
      <c r="BD378" s="53">
        <f t="shared" si="423"/>
        <v>-8.948179998948507E-13</v>
      </c>
      <c r="BE378" s="53">
        <f t="shared" si="424"/>
        <v>-7.9970438621939166E-5</v>
      </c>
      <c r="BF378" s="53">
        <f t="shared" si="425"/>
        <v>-7.996784588400725E-5</v>
      </c>
      <c r="BG378" s="53">
        <f t="shared" si="426"/>
        <v>1.4547347497054714E-8</v>
      </c>
      <c r="BH378" s="53">
        <f t="shared" si="393"/>
        <v>2.4153997794196271E-8</v>
      </c>
      <c r="BI378" s="53">
        <f t="shared" si="427"/>
        <v>-7.9929144538715998E-5</v>
      </c>
    </row>
    <row r="379" spans="1:61" x14ac:dyDescent="0.2">
      <c r="A379" s="34"/>
      <c r="B379" s="89"/>
      <c r="C379" s="91"/>
      <c r="D379" s="19"/>
      <c r="E379" s="55">
        <f t="shared" si="398"/>
        <v>63</v>
      </c>
      <c r="F379" s="27">
        <f t="shared" si="394"/>
        <v>76276.397465003538</v>
      </c>
      <c r="G379" s="27">
        <f t="shared" si="395"/>
        <v>3813.8198732501769</v>
      </c>
      <c r="H379" s="28">
        <f t="shared" si="396"/>
        <v>25</v>
      </c>
      <c r="I379" s="27">
        <f t="shared" si="369"/>
        <v>2000000</v>
      </c>
      <c r="J379" s="56">
        <f t="shared" si="428"/>
        <v>1.5960000000000001</v>
      </c>
      <c r="K379" s="52">
        <f t="shared" si="399"/>
        <v>3192</v>
      </c>
      <c r="L379" s="28"/>
      <c r="M379" s="96">
        <f t="shared" si="429"/>
        <v>915.9186542798476</v>
      </c>
      <c r="N379" s="9">
        <v>0</v>
      </c>
      <c r="O379" s="30">
        <f t="shared" si="386"/>
        <v>3.5792719995794028E-14</v>
      </c>
      <c r="P379" s="30">
        <f t="shared" si="400"/>
        <v>3.2783219931563055E-14</v>
      </c>
      <c r="Q379" s="30">
        <f t="shared" si="401"/>
        <v>0</v>
      </c>
      <c r="R379" s="30">
        <f t="shared" si="402"/>
        <v>3.0095000642309731E-15</v>
      </c>
      <c r="S379" s="28"/>
      <c r="T379" s="52">
        <f t="shared" si="403"/>
        <v>1.6421699934070301E-10</v>
      </c>
      <c r="U379" s="52">
        <f t="shared" si="397"/>
        <v>9.6063242050252666E-12</v>
      </c>
      <c r="V379" s="19"/>
      <c r="W379" s="19"/>
      <c r="X379" s="53">
        <f t="shared" si="404"/>
        <v>2.2955382307023538E-10</v>
      </c>
      <c r="Y379" s="53">
        <f t="shared" si="405"/>
        <v>-1.147769115351177E-11</v>
      </c>
      <c r="Z379" s="53">
        <f t="shared" si="405"/>
        <v>-7.5237501605774321E-14</v>
      </c>
      <c r="AA379" s="53">
        <f t="shared" si="406"/>
        <v>-6.5566439863126107E-8</v>
      </c>
      <c r="AB379" s="53">
        <f t="shared" si="407"/>
        <v>-6.5348438968710988E-8</v>
      </c>
      <c r="AC379" s="53">
        <f t="shared" si="408"/>
        <v>1.442882407122588E-9</v>
      </c>
      <c r="AD379" s="53">
        <f t="shared" si="388"/>
        <v>3.138478802073379E-11</v>
      </c>
      <c r="AE379" s="53">
        <f t="shared" si="409"/>
        <v>-6.3874171773567667E-8</v>
      </c>
      <c r="AF379" s="19"/>
      <c r="AG379" s="46"/>
      <c r="AH379" s="19"/>
      <c r="AI379" s="55">
        <f t="shared" si="410"/>
        <v>63</v>
      </c>
      <c r="AJ379" s="27">
        <f t="shared" si="411"/>
        <v>76276.397465003538</v>
      </c>
      <c r="AK379" s="27">
        <f t="shared" si="411"/>
        <v>3813.8198732501769</v>
      </c>
      <c r="AL379" s="28">
        <f t="shared" si="412"/>
        <v>25</v>
      </c>
      <c r="AM379" s="27">
        <f t="shared" si="413"/>
        <v>2000000</v>
      </c>
      <c r="AN379" s="56">
        <f t="shared" si="377"/>
        <v>1.5960000000000001</v>
      </c>
      <c r="AO379" s="52">
        <f t="shared" si="414"/>
        <v>3192</v>
      </c>
      <c r="AP379" s="28"/>
      <c r="AQ379" s="9">
        <f t="shared" si="430"/>
        <v>826.61658548756247</v>
      </c>
      <c r="AR379" s="9">
        <f t="shared" si="415"/>
        <v>0</v>
      </c>
      <c r="AS379" s="30">
        <f t="shared" si="416"/>
        <v>9.5430395507932778E-12</v>
      </c>
      <c r="AT379" s="30">
        <f t="shared" si="417"/>
        <v>7.8884347686495019E-12</v>
      </c>
      <c r="AU379" s="30">
        <f t="shared" si="418"/>
        <v>0</v>
      </c>
      <c r="AV379" s="30">
        <f t="shared" si="419"/>
        <v>1.6546047821437759E-12</v>
      </c>
      <c r="AW379" s="28"/>
      <c r="AX379" s="52">
        <f t="shared" si="420"/>
        <v>4.3783465459039561E-8</v>
      </c>
      <c r="AY379" s="52">
        <f t="shared" si="421"/>
        <v>5.2814984646029327E-9</v>
      </c>
      <c r="AZ379" s="19"/>
      <c r="BA379" s="19"/>
      <c r="BB379" s="53">
        <f t="shared" si="422"/>
        <v>2.2955382307023538E-10</v>
      </c>
      <c r="BC379" s="53">
        <f t="shared" si="423"/>
        <v>-1.147769115351177E-11</v>
      </c>
      <c r="BD379" s="53">
        <f t="shared" si="423"/>
        <v>-7.5237501605774321E-14</v>
      </c>
      <c r="BE379" s="53">
        <f t="shared" si="424"/>
        <v>-1.5776869537299002E-5</v>
      </c>
      <c r="BF379" s="53">
        <f t="shared" si="425"/>
        <v>-1.5776651536404587E-5</v>
      </c>
      <c r="BG379" s="53">
        <f t="shared" si="426"/>
        <v>1.442882407122588E-9</v>
      </c>
      <c r="BH379" s="53">
        <f t="shared" si="393"/>
        <v>3.612356441967428E-9</v>
      </c>
      <c r="BI379" s="53">
        <f t="shared" si="427"/>
        <v>-1.5771596297555497E-5</v>
      </c>
    </row>
    <row r="380" spans="1:61" x14ac:dyDescent="0.2">
      <c r="A380" s="34"/>
      <c r="B380" s="89"/>
      <c r="C380" s="91"/>
      <c r="D380" s="19"/>
      <c r="E380" s="55">
        <f t="shared" si="398"/>
        <v>64</v>
      </c>
      <c r="F380" s="27">
        <f t="shared" si="394"/>
        <v>76276.397465003538</v>
      </c>
      <c r="G380" s="27">
        <f t="shared" si="395"/>
        <v>3813.8198732501769</v>
      </c>
      <c r="H380" s="28">
        <f t="shared" si="396"/>
        <v>25</v>
      </c>
      <c r="I380" s="27">
        <f t="shared" si="369"/>
        <v>2000000</v>
      </c>
      <c r="J380" s="56">
        <f t="shared" ref="J380:J381" si="431">J305</f>
        <v>0.84099999999999997</v>
      </c>
      <c r="K380" s="52">
        <f t="shared" si="399"/>
        <v>1682</v>
      </c>
      <c r="L380" s="28"/>
      <c r="M380" s="96">
        <f t="shared" si="429"/>
        <v>944.1854090941805</v>
      </c>
      <c r="N380" s="9">
        <v>0</v>
      </c>
      <c r="O380" s="30">
        <f t="shared" si="386"/>
        <v>3.0095000642309731E-15</v>
      </c>
      <c r="P380" s="30">
        <f t="shared" si="400"/>
        <v>2.8415260493148835E-15</v>
      </c>
      <c r="Q380" s="30">
        <f t="shared" si="401"/>
        <v>0</v>
      </c>
      <c r="R380" s="30">
        <f t="shared" si="402"/>
        <v>1.6797401491608957E-16</v>
      </c>
      <c r="S380" s="28"/>
      <c r="T380" s="52">
        <f t="shared" si="403"/>
        <v>9.6063242050252666E-12</v>
      </c>
      <c r="U380" s="52">
        <f t="shared" si="397"/>
        <v>2.8253229308886264E-13</v>
      </c>
      <c r="V380" s="19"/>
      <c r="W380" s="19"/>
      <c r="X380" s="53">
        <f t="shared" si="404"/>
        <v>1.2812452725532081E-11</v>
      </c>
      <c r="Y380" s="53">
        <f t="shared" si="405"/>
        <v>-6.4062263627660407E-13</v>
      </c>
      <c r="Z380" s="53">
        <f t="shared" si="405"/>
        <v>-4.1993503729022388E-15</v>
      </c>
      <c r="AA380" s="53">
        <f t="shared" si="406"/>
        <v>-5.6830520986297674E-9</v>
      </c>
      <c r="AB380" s="53">
        <f t="shared" si="407"/>
        <v>-5.6708844678908847E-9</v>
      </c>
      <c r="AC380" s="53">
        <f t="shared" si="408"/>
        <v>1.0918838311853806E-10</v>
      </c>
      <c r="AD380" s="53">
        <f t="shared" si="388"/>
        <v>1.787902266935005E-12</v>
      </c>
      <c r="AE380" s="53">
        <f t="shared" si="409"/>
        <v>-5.5599081825054116E-9</v>
      </c>
      <c r="AF380" s="19"/>
      <c r="AG380" s="46"/>
      <c r="AH380" s="19"/>
      <c r="AI380" s="55">
        <f t="shared" si="410"/>
        <v>64</v>
      </c>
      <c r="AJ380" s="27">
        <f t="shared" si="411"/>
        <v>76276.397465003538</v>
      </c>
      <c r="AK380" s="27">
        <f t="shared" si="411"/>
        <v>3813.8198732501769</v>
      </c>
      <c r="AL380" s="28">
        <f t="shared" si="412"/>
        <v>25</v>
      </c>
      <c r="AM380" s="27">
        <f t="shared" si="413"/>
        <v>2000000</v>
      </c>
      <c r="AN380" s="56">
        <f t="shared" si="377"/>
        <v>0.84099999999999997</v>
      </c>
      <c r="AO380" s="52">
        <f t="shared" si="414"/>
        <v>1682</v>
      </c>
      <c r="AP380" s="28"/>
      <c r="AQ380" s="9">
        <f t="shared" si="430"/>
        <v>852.12733170749789</v>
      </c>
      <c r="AR380" s="9">
        <f t="shared" si="415"/>
        <v>0</v>
      </c>
      <c r="AS380" s="30">
        <f t="shared" si="416"/>
        <v>1.6546047821437759E-12</v>
      </c>
      <c r="AT380" s="30">
        <f t="shared" si="417"/>
        <v>1.4099339580386417E-12</v>
      </c>
      <c r="AU380" s="30">
        <f t="shared" si="418"/>
        <v>0</v>
      </c>
      <c r="AV380" s="30">
        <f t="shared" si="419"/>
        <v>2.4467082410513424E-13</v>
      </c>
      <c r="AW380" s="28"/>
      <c r="AX380" s="52">
        <f t="shared" si="420"/>
        <v>5.2814984646029327E-9</v>
      </c>
      <c r="AY380" s="52">
        <f t="shared" si="421"/>
        <v>4.1153632614483578E-10</v>
      </c>
      <c r="AZ380" s="19"/>
      <c r="BA380" s="19"/>
      <c r="BB380" s="53">
        <f t="shared" si="422"/>
        <v>1.2812452725532081E-11</v>
      </c>
      <c r="BC380" s="53">
        <f t="shared" si="423"/>
        <v>-6.4062263627660407E-13</v>
      </c>
      <c r="BD380" s="53">
        <f t="shared" si="423"/>
        <v>-4.1993503729022388E-15</v>
      </c>
      <c r="BE380" s="53">
        <f t="shared" si="424"/>
        <v>-2.8198679160772833E-6</v>
      </c>
      <c r="BF380" s="53">
        <f t="shared" si="425"/>
        <v>-2.8198557484465442E-6</v>
      </c>
      <c r="BG380" s="53">
        <f t="shared" si="426"/>
        <v>1.0918838311853806E-10</v>
      </c>
      <c r="BH380" s="53">
        <f t="shared" si="393"/>
        <v>4.345898643381451E-10</v>
      </c>
      <c r="BI380" s="53">
        <f t="shared" si="427"/>
        <v>-2.8193119701990873E-6</v>
      </c>
    </row>
    <row r="381" spans="1:61" x14ac:dyDescent="0.2">
      <c r="A381" s="34"/>
      <c r="B381" s="89"/>
      <c r="C381" s="91"/>
      <c r="D381" s="19"/>
      <c r="E381" s="55">
        <f t="shared" si="398"/>
        <v>65</v>
      </c>
      <c r="F381" s="27">
        <f t="shared" si="394"/>
        <v>76276.397465003538</v>
      </c>
      <c r="G381" s="27">
        <f t="shared" si="395"/>
        <v>3813.8198732501769</v>
      </c>
      <c r="H381" s="28">
        <f t="shared" si="396"/>
        <v>25</v>
      </c>
      <c r="I381" s="27">
        <f t="shared" ref="I381" si="432">$B$317</f>
        <v>2000000</v>
      </c>
      <c r="J381" s="56">
        <f t="shared" si="431"/>
        <v>0</v>
      </c>
      <c r="K381" s="52">
        <f t="shared" si="399"/>
        <v>0</v>
      </c>
      <c r="L381" s="28"/>
      <c r="M381" s="96">
        <f t="shared" ref="M381" si="433">M306</f>
        <v>1000</v>
      </c>
      <c r="N381" s="9">
        <v>0</v>
      </c>
      <c r="O381" s="30">
        <f t="shared" si="386"/>
        <v>1.6797401491608957E-16</v>
      </c>
      <c r="P381" s="30">
        <f t="shared" si="400"/>
        <v>1.6797401491608957E-16</v>
      </c>
      <c r="Q381" s="30">
        <f t="shared" si="401"/>
        <v>0</v>
      </c>
      <c r="R381" s="30">
        <f t="shared" si="402"/>
        <v>0</v>
      </c>
      <c r="S381" s="28"/>
      <c r="T381" s="52">
        <f t="shared" si="403"/>
        <v>2.8253229308886264E-13</v>
      </c>
      <c r="U381" s="52">
        <f t="shared" si="397"/>
        <v>0</v>
      </c>
      <c r="V381" s="19"/>
      <c r="W381" s="19"/>
      <c r="X381" s="53">
        <f t="shared" si="404"/>
        <v>0</v>
      </c>
      <c r="Y381" s="53">
        <f t="shared" si="405"/>
        <v>0</v>
      </c>
      <c r="Z381" s="53">
        <f t="shared" si="405"/>
        <v>0</v>
      </c>
      <c r="AA381" s="53">
        <f t="shared" si="406"/>
        <v>-3.3594802983217914E-10</v>
      </c>
      <c r="AB381" s="53">
        <f t="shared" si="407"/>
        <v>-3.3594802983217914E-10</v>
      </c>
      <c r="AC381" s="53">
        <f t="shared" si="408"/>
        <v>5.0619791080364968E-12</v>
      </c>
      <c r="AD381" s="53">
        <f t="shared" si="388"/>
        <v>2.3194808911266637E-14</v>
      </c>
      <c r="AE381" s="53">
        <f t="shared" si="409"/>
        <v>-3.3086285591523139E-10</v>
      </c>
      <c r="AF381" s="19"/>
      <c r="AG381" s="46"/>
      <c r="AH381" s="19"/>
      <c r="AI381" s="55">
        <f t="shared" si="410"/>
        <v>65</v>
      </c>
      <c r="AJ381" s="27">
        <f t="shared" si="411"/>
        <v>76276.397465003538</v>
      </c>
      <c r="AK381" s="27">
        <f t="shared" si="411"/>
        <v>3813.8198732501769</v>
      </c>
      <c r="AL381" s="28">
        <f t="shared" si="412"/>
        <v>25</v>
      </c>
      <c r="AM381" s="27">
        <f t="shared" si="413"/>
        <v>2000000</v>
      </c>
      <c r="AN381" s="56">
        <f t="shared" si="413"/>
        <v>0</v>
      </c>
      <c r="AO381" s="52">
        <f t="shared" si="414"/>
        <v>0</v>
      </c>
      <c r="AP381" s="28"/>
      <c r="AQ381" s="9">
        <f t="shared" ref="AQ381" si="434">AQ81</f>
        <v>902.5</v>
      </c>
      <c r="AR381" s="9">
        <f t="shared" si="415"/>
        <v>0</v>
      </c>
      <c r="AS381" s="30">
        <f t="shared" si="416"/>
        <v>2.4467082410513424E-13</v>
      </c>
      <c r="AT381" s="30">
        <f t="shared" si="417"/>
        <v>2.2081541875488366E-13</v>
      </c>
      <c r="AU381" s="30">
        <f t="shared" si="418"/>
        <v>0</v>
      </c>
      <c r="AV381" s="30">
        <f t="shared" si="419"/>
        <v>2.3855405350250581E-14</v>
      </c>
      <c r="AW381" s="28"/>
      <c r="AX381" s="52">
        <f t="shared" si="420"/>
        <v>4.1153632614483578E-10</v>
      </c>
      <c r="AY381" s="52">
        <f t="shared" si="421"/>
        <v>0</v>
      </c>
      <c r="AZ381" s="19"/>
      <c r="BA381" s="19"/>
      <c r="BB381" s="53">
        <f t="shared" si="422"/>
        <v>0</v>
      </c>
      <c r="BC381" s="53">
        <f t="shared" si="423"/>
        <v>0</v>
      </c>
      <c r="BD381" s="53">
        <f t="shared" si="423"/>
        <v>0</v>
      </c>
      <c r="BE381" s="53">
        <f t="shared" si="424"/>
        <v>-4.4163083750976733E-7</v>
      </c>
      <c r="BF381" s="53">
        <f t="shared" si="425"/>
        <v>-4.4163083750976733E-7</v>
      </c>
      <c r="BG381" s="53">
        <f t="shared" si="426"/>
        <v>5.0619791080364968E-12</v>
      </c>
      <c r="BH381" s="53">
        <f t="shared" si="393"/>
        <v>3.3785541258364745E-11</v>
      </c>
      <c r="BI381" s="53">
        <f t="shared" si="427"/>
        <v>-4.4159198998940096E-7</v>
      </c>
    </row>
    <row r="382" spans="1:61" x14ac:dyDescent="0.2">
      <c r="A382" s="34"/>
      <c r="B382" s="89"/>
      <c r="C382" s="91"/>
      <c r="D382" s="19"/>
      <c r="E382" s="55"/>
      <c r="F382" s="27"/>
      <c r="G382" s="27"/>
      <c r="H382" s="28"/>
      <c r="I382" s="27"/>
      <c r="J382" s="51"/>
      <c r="K382" s="52"/>
      <c r="L382" s="28"/>
      <c r="M382" s="9"/>
      <c r="N382" s="9"/>
      <c r="O382" s="30"/>
      <c r="P382" s="30"/>
      <c r="Q382" s="30"/>
      <c r="R382" s="30"/>
      <c r="S382" s="28"/>
      <c r="T382" s="52"/>
      <c r="U382" s="52"/>
      <c r="V382" s="19"/>
      <c r="W382" s="19"/>
      <c r="X382" s="53"/>
      <c r="Y382" s="53"/>
      <c r="Z382" s="53"/>
      <c r="AA382" s="53"/>
      <c r="AB382" s="53"/>
      <c r="AC382" s="53"/>
      <c r="AD382" s="53"/>
      <c r="AE382" s="53"/>
      <c r="AF382" s="19"/>
      <c r="AG382" s="46"/>
      <c r="AH382" s="19"/>
      <c r="AI382" s="55"/>
      <c r="AJ382" s="27"/>
      <c r="AK382" s="27"/>
      <c r="AL382" s="28"/>
      <c r="AM382" s="27"/>
      <c r="AN382" s="51"/>
      <c r="AO382" s="52"/>
      <c r="AP382" s="28"/>
      <c r="AQ382" s="9"/>
      <c r="AR382" s="9"/>
      <c r="AS382" s="30"/>
      <c r="AT382" s="30"/>
      <c r="AU382" s="30"/>
      <c r="AV382" s="30"/>
      <c r="AW382" s="28"/>
      <c r="AX382" s="52"/>
      <c r="AY382" s="52"/>
      <c r="AZ382" s="19"/>
      <c r="BA382" s="19"/>
      <c r="BB382" s="53"/>
      <c r="BC382" s="53"/>
      <c r="BD382" s="53"/>
      <c r="BE382" s="53"/>
      <c r="BF382" s="53"/>
      <c r="BG382" s="53"/>
      <c r="BH382" s="53"/>
      <c r="BI382" s="53"/>
    </row>
    <row r="383" spans="1:61" x14ac:dyDescent="0.2">
      <c r="A383" s="19"/>
      <c r="B383" s="55"/>
      <c r="C383" s="14"/>
      <c r="D383" s="19"/>
      <c r="E383" s="55"/>
      <c r="F383" s="28"/>
      <c r="G383" s="28"/>
      <c r="H383" s="28"/>
      <c r="I383" s="28"/>
      <c r="J383" s="28"/>
      <c r="K383" s="28"/>
      <c r="L383" s="28"/>
      <c r="M383" s="15"/>
      <c r="N383" s="28"/>
      <c r="O383" s="30"/>
      <c r="P383" s="28"/>
      <c r="Q383" s="28"/>
      <c r="R383" s="28"/>
      <c r="S383" s="28"/>
      <c r="T383" s="53"/>
      <c r="U383" s="53"/>
      <c r="V383" s="53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46"/>
      <c r="AH383" s="19"/>
      <c r="AI383" s="55"/>
      <c r="AJ383" s="28"/>
      <c r="AK383" s="28"/>
      <c r="AL383" s="28"/>
      <c r="AM383" s="28"/>
      <c r="AN383" s="28"/>
      <c r="AO383" s="28"/>
      <c r="AP383" s="28"/>
      <c r="AQ383" s="15"/>
      <c r="AR383" s="28"/>
      <c r="AS383" s="30"/>
      <c r="AT383" s="28"/>
      <c r="AU383" s="28"/>
      <c r="AV383" s="28"/>
      <c r="AW383" s="28"/>
      <c r="AX383" s="53"/>
      <c r="AY383" s="53"/>
      <c r="AZ383" s="53"/>
      <c r="BA383" s="19"/>
      <c r="BB383" s="19"/>
      <c r="BC383" s="19"/>
      <c r="BD383" s="19"/>
      <c r="BE383" s="19"/>
      <c r="BF383" s="19"/>
      <c r="BG383" s="19"/>
      <c r="BH383" s="19"/>
      <c r="BI383" s="19"/>
    </row>
    <row r="384" spans="1:61" x14ac:dyDescent="0.2">
      <c r="A384" s="19"/>
      <c r="B384" s="41"/>
      <c r="C384" s="14"/>
      <c r="D384" s="19"/>
      <c r="E384" s="55"/>
      <c r="F384" s="28"/>
      <c r="G384" s="28"/>
      <c r="H384" s="28"/>
      <c r="I384" s="28"/>
      <c r="J384" s="28"/>
      <c r="K384" s="28"/>
      <c r="L384" s="28"/>
      <c r="M384" s="15"/>
      <c r="N384" s="28"/>
      <c r="O384" s="28"/>
      <c r="P384" s="28"/>
      <c r="Q384" s="28"/>
      <c r="R384" s="28"/>
      <c r="S384" s="28"/>
      <c r="T384" s="53"/>
      <c r="U384" s="53"/>
      <c r="V384" s="53"/>
      <c r="W384" s="22" t="s">
        <v>83</v>
      </c>
      <c r="X384" s="42">
        <f>SUM(X316:X381)</f>
        <v>1627540.1029878145</v>
      </c>
      <c r="Y384" s="42">
        <f>SUM(Y316:Y336)</f>
        <v>-121711.10734073889</v>
      </c>
      <c r="Z384" s="42">
        <f>SUM(Z316:Z336)</f>
        <v>-597.82941634455995</v>
      </c>
      <c r="AA384" s="42">
        <f>SUM(AA316:AA336)</f>
        <v>-781011.54243787006</v>
      </c>
      <c r="AB384" s="42">
        <f>SUM(AB316:AB336)</f>
        <v>386755.70564477111</v>
      </c>
      <c r="AC384" s="42">
        <f>SUM(AC316:AC381)</f>
        <v>1.2578338230317551E-12</v>
      </c>
      <c r="AD384" s="42">
        <f>SUM(AD316:AD336)</f>
        <v>100255.09605898317</v>
      </c>
      <c r="AE384" s="42">
        <f>SUM(AE316:AE336)</f>
        <v>481583.02934230887</v>
      </c>
      <c r="AF384" s="19"/>
      <c r="AG384" s="46"/>
      <c r="AH384" s="19"/>
      <c r="AI384" s="55"/>
      <c r="AJ384" s="28"/>
      <c r="AK384" s="28"/>
      <c r="AL384" s="28"/>
      <c r="AM384" s="28"/>
      <c r="AN384" s="28"/>
      <c r="AO384" s="28"/>
      <c r="AP384" s="28"/>
      <c r="AQ384" s="15"/>
      <c r="AR384" s="28"/>
      <c r="AS384" s="28"/>
      <c r="AT384" s="28"/>
      <c r="AU384" s="28"/>
      <c r="AV384" s="28"/>
      <c r="AW384" s="28"/>
      <c r="AX384" s="53"/>
      <c r="AY384" s="53"/>
      <c r="AZ384" s="53"/>
      <c r="BA384" s="22" t="s">
        <v>83</v>
      </c>
      <c r="BB384" s="42">
        <f t="shared" ref="BB384:BI384" si="435">SUM(BB316:BB381)</f>
        <v>1627540.1029878145</v>
      </c>
      <c r="BC384" s="42">
        <f t="shared" si="435"/>
        <v>-138584.30324814332</v>
      </c>
      <c r="BD384" s="42">
        <f t="shared" si="435"/>
        <v>-776.43503268312736</v>
      </c>
      <c r="BE384" s="42">
        <f t="shared" si="435"/>
        <v>-1999999.999999952</v>
      </c>
      <c r="BF384" s="42">
        <f t="shared" si="435"/>
        <v>-511820.63529296406</v>
      </c>
      <c r="BG384" s="42">
        <f t="shared" si="435"/>
        <v>1.2578338230317551E-12</v>
      </c>
      <c r="BH384" s="42">
        <f t="shared" si="435"/>
        <v>131699.03644801801</v>
      </c>
      <c r="BI384" s="42">
        <f t="shared" si="435"/>
        <v>-380121.59884494607</v>
      </c>
    </row>
    <row r="385" spans="1:61" x14ac:dyDescent="0.2">
      <c r="A385" s="19"/>
      <c r="B385" s="55"/>
      <c r="C385" s="14"/>
      <c r="D385" s="19"/>
      <c r="E385" s="55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53"/>
      <c r="W385" s="34"/>
      <c r="X385" s="19"/>
      <c r="Y385" s="19"/>
      <c r="Z385" s="19"/>
      <c r="AA385" s="19"/>
      <c r="AB385" s="19"/>
      <c r="AC385" s="19"/>
      <c r="AD385" s="19"/>
      <c r="AE385" s="19"/>
      <c r="AF385" s="19"/>
      <c r="AG385" s="46"/>
      <c r="AH385" s="19"/>
      <c r="AI385" s="55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53"/>
      <c r="BA385" s="34"/>
      <c r="BB385" s="19"/>
      <c r="BC385" s="19"/>
      <c r="BD385" s="19"/>
      <c r="BE385" s="19"/>
      <c r="BF385" s="19"/>
      <c r="BG385" s="19"/>
      <c r="BH385" s="19"/>
      <c r="BI385" s="19"/>
    </row>
    <row r="386" spans="1:61" x14ac:dyDescent="0.2">
      <c r="A386" s="19"/>
      <c r="B386" s="19"/>
      <c r="C386" s="14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53"/>
      <c r="W386" s="22" t="str">
        <f>"Present Value at "&amp;TEXT(B318,"0.00%")&amp;" :"</f>
        <v>Present Value at 8.21% :</v>
      </c>
      <c r="X386" s="42">
        <f t="shared" ref="X386:AE386" si="436">X316+NPV($B$18,X317:X381)</f>
        <v>710454.49204361602</v>
      </c>
      <c r="Y386" s="42">
        <f t="shared" si="436"/>
        <v>-92730.022700933449</v>
      </c>
      <c r="Z386" s="42">
        <f t="shared" si="436"/>
        <v>-407.85528540122129</v>
      </c>
      <c r="AA386" s="42">
        <f t="shared" si="436"/>
        <v>-447616.38647836848</v>
      </c>
      <c r="AB386" s="42">
        <f t="shared" si="436"/>
        <v>169700.22757891283</v>
      </c>
      <c r="AC386" s="42">
        <f t="shared" si="436"/>
        <v>-2904.9573152232788</v>
      </c>
      <c r="AD386" s="42">
        <f t="shared" si="436"/>
        <v>52251.576479085932</v>
      </c>
      <c r="AE386" s="42">
        <f t="shared" si="436"/>
        <v>219046.84674277544</v>
      </c>
      <c r="AF386" s="19"/>
      <c r="AG386" s="46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53"/>
      <c r="BA386" s="22" t="str">
        <f>"Present Value at "&amp;TEXT(B318,"0.00%")&amp;" :"</f>
        <v>Present Value at 8.21% :</v>
      </c>
      <c r="BB386" s="42">
        <f t="shared" ref="BB386:BI386" si="437">BB316+NPV($B$18,BB317:BB381)</f>
        <v>710454.49204361602</v>
      </c>
      <c r="BC386" s="42">
        <f t="shared" si="437"/>
        <v>-92730.022700933449</v>
      </c>
      <c r="BD386" s="42">
        <f t="shared" si="437"/>
        <v>-475.85528540122129</v>
      </c>
      <c r="BE386" s="42">
        <f t="shared" si="437"/>
        <v>-424047.68914317974</v>
      </c>
      <c r="BF386" s="42">
        <f t="shared" si="437"/>
        <v>193200.92491410158</v>
      </c>
      <c r="BG386" s="42">
        <f t="shared" si="437"/>
        <v>-2904.9573152232788</v>
      </c>
      <c r="BH386" s="42">
        <f t="shared" si="437"/>
        <v>52343.7248819339</v>
      </c>
      <c r="BI386" s="42">
        <f t="shared" si="437"/>
        <v>242639.69248081205</v>
      </c>
    </row>
    <row r="387" spans="1:61" x14ac:dyDescent="0.2">
      <c r="A387" s="19"/>
      <c r="B387" s="55"/>
      <c r="C387" s="14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53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46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53"/>
      <c r="BA387" s="19"/>
      <c r="BB387" s="19"/>
      <c r="BC387" s="19"/>
      <c r="BD387" s="19"/>
      <c r="BE387" s="19"/>
      <c r="BF387" s="19"/>
      <c r="BG387" s="19"/>
      <c r="BH387" s="19"/>
      <c r="BI387" s="19"/>
    </row>
    <row r="388" spans="1:61" x14ac:dyDescent="0.2">
      <c r="A388" s="19"/>
      <c r="B388" s="55"/>
      <c r="C388" s="14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53"/>
      <c r="W388" s="22" t="str">
        <f>"Present Value at "&amp;TEXT(B319,"0.00%")&amp;" :"</f>
        <v>Present Value at 3.21% :</v>
      </c>
      <c r="X388" s="42">
        <f t="shared" ref="X388:AE388" si="438">X316+NPV($B$19,X317:X381)</f>
        <v>1116434.8916821652</v>
      </c>
      <c r="Y388" s="42">
        <f t="shared" si="438"/>
        <v>-113029.04268286089</v>
      </c>
      <c r="Z388" s="42">
        <f t="shared" si="438"/>
        <v>-540.91754749377026</v>
      </c>
      <c r="AA388" s="42">
        <f t="shared" si="438"/>
        <v>-1029881.5396664034</v>
      </c>
      <c r="AB388" s="42">
        <f t="shared" si="438"/>
        <v>-27016.608214593085</v>
      </c>
      <c r="AC388" s="42">
        <f t="shared" si="438"/>
        <v>-2361.5793496697252</v>
      </c>
      <c r="AD388" s="42">
        <f t="shared" si="438"/>
        <v>86820.696024026154</v>
      </c>
      <c r="AE388" s="42">
        <f t="shared" si="438"/>
        <v>57442.508459763405</v>
      </c>
      <c r="AF388" s="19"/>
      <c r="AG388" s="46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53"/>
      <c r="BA388" s="22" t="str">
        <f>"Present Value at "&amp;TEXT(B319,"0.00%")&amp;" :"</f>
        <v>Present Value at 3.21% :</v>
      </c>
      <c r="BB388" s="42">
        <f t="shared" ref="BB388:BI388" si="439">BB316+NPV($B$19,BB317:BB381)</f>
        <v>1116434.8916821652</v>
      </c>
      <c r="BC388" s="42">
        <f t="shared" si="439"/>
        <v>-113029.04268286089</v>
      </c>
      <c r="BD388" s="42">
        <f t="shared" si="439"/>
        <v>-608.91754749377026</v>
      </c>
      <c r="BE388" s="42">
        <f t="shared" si="439"/>
        <v>-1004827.9143703098</v>
      </c>
      <c r="BF388" s="42">
        <f t="shared" si="439"/>
        <v>-2030.9829184996925</v>
      </c>
      <c r="BG388" s="42">
        <f t="shared" si="439"/>
        <v>-2361.5793496697252</v>
      </c>
      <c r="BH388" s="42">
        <f t="shared" si="439"/>
        <v>87117.92293207426</v>
      </c>
      <c r="BI388" s="42">
        <f t="shared" si="439"/>
        <v>82725.360663904852</v>
      </c>
    </row>
    <row r="389" spans="1:61" x14ac:dyDescent="0.2">
      <c r="A389" s="19"/>
      <c r="B389" s="55"/>
      <c r="C389" s="14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46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</row>
    <row r="390" spans="1:61" ht="17" thickBot="1" x14ac:dyDescent="0.25">
      <c r="A390" s="20"/>
      <c r="B390" s="62"/>
      <c r="C390" s="44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47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</row>
    <row r="391" spans="1:61" x14ac:dyDescent="0.2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46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</row>
    <row r="392" spans="1:61" x14ac:dyDescent="0.2">
      <c r="A392" s="87" t="s">
        <v>84</v>
      </c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46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</row>
    <row r="393" spans="1:61" x14ac:dyDescent="0.2">
      <c r="A393" s="35" t="s">
        <v>85</v>
      </c>
      <c r="B393" s="61">
        <f>B334+B259+B184+B109+B34</f>
        <v>110669.96596722861</v>
      </c>
      <c r="C393" s="19" t="s">
        <v>86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46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</row>
    <row r="394" spans="1:61" x14ac:dyDescent="0.2">
      <c r="A394" s="35" t="s">
        <v>85</v>
      </c>
      <c r="B394" s="61">
        <f>C334+C259+C184+C109+C34</f>
        <v>159130.35646020083</v>
      </c>
      <c r="C394" s="19" t="s">
        <v>87</v>
      </c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46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</row>
    <row r="395" spans="1:61" ht="17" thickBot="1" x14ac:dyDescent="0.25">
      <c r="A395" s="35" t="s">
        <v>88</v>
      </c>
      <c r="B395" s="88">
        <f>B394-B393</f>
        <v>48460.390492972219</v>
      </c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46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</row>
    <row r="396" spans="1:61" ht="17" thickTop="1" x14ac:dyDescent="0.2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46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</row>
  </sheetData>
  <mergeCells count="31">
    <mergeCell ref="A1:B2"/>
    <mergeCell ref="X5:AE5"/>
    <mergeCell ref="BB5:BI5"/>
    <mergeCell ref="E14:K14"/>
    <mergeCell ref="M14:R14"/>
    <mergeCell ref="T14:U14"/>
    <mergeCell ref="AI14:AO14"/>
    <mergeCell ref="AQ14:AV14"/>
    <mergeCell ref="AX14:AY14"/>
    <mergeCell ref="B6:C6"/>
    <mergeCell ref="D6:F6"/>
    <mergeCell ref="B185:C185"/>
    <mergeCell ref="A16:B16"/>
    <mergeCell ref="A23:B23"/>
    <mergeCell ref="A28:B28"/>
    <mergeCell ref="B35:C35"/>
    <mergeCell ref="A91:B91"/>
    <mergeCell ref="A98:B98"/>
    <mergeCell ref="A103:B103"/>
    <mergeCell ref="B110:C110"/>
    <mergeCell ref="A166:B166"/>
    <mergeCell ref="A173:B173"/>
    <mergeCell ref="A178:B178"/>
    <mergeCell ref="A328:B328"/>
    <mergeCell ref="B335:C335"/>
    <mergeCell ref="A241:B241"/>
    <mergeCell ref="A248:B248"/>
    <mergeCell ref="A253:B253"/>
    <mergeCell ref="B260:C260"/>
    <mergeCell ref="A316:B316"/>
    <mergeCell ref="A323:B32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36FA4-ABAA-0A4B-9294-7770052ED7AA}">
  <dimension ref="A1:H44"/>
  <sheetViews>
    <sheetView workbookViewId="0">
      <selection activeCell="C37" sqref="B37:C37"/>
    </sheetView>
  </sheetViews>
  <sheetFormatPr baseColWidth="10" defaultColWidth="10.6640625" defaultRowHeight="16" x14ac:dyDescent="0.2"/>
  <cols>
    <col min="1" max="1" width="26.6640625" style="67" customWidth="1"/>
    <col min="2" max="2" width="14.6640625" style="67" customWidth="1"/>
    <col min="3" max="3" width="20.6640625" style="67" customWidth="1"/>
    <col min="4" max="4" width="17" style="67" customWidth="1"/>
    <col min="5" max="5" width="21" style="67" customWidth="1"/>
    <col min="6" max="7" width="17.6640625" style="67" bestFit="1" customWidth="1"/>
    <col min="8" max="8" width="15" style="67" bestFit="1" customWidth="1"/>
    <col min="9" max="16384" width="10.6640625" style="67"/>
  </cols>
  <sheetData>
    <row r="1" spans="1:8" x14ac:dyDescent="0.2">
      <c r="A1" s="216" t="s">
        <v>117</v>
      </c>
      <c r="B1" s="216"/>
      <c r="C1" s="216"/>
      <c r="D1" s="216"/>
      <c r="E1" s="216"/>
    </row>
    <row r="2" spans="1:8" s="103" customFormat="1" ht="17" thickBot="1" x14ac:dyDescent="0.25">
      <c r="A2" s="217"/>
      <c r="B2" s="217"/>
      <c r="C2" s="217"/>
      <c r="D2" s="217"/>
      <c r="E2" s="217"/>
    </row>
    <row r="4" spans="1:8" x14ac:dyDescent="0.2">
      <c r="A4" s="104" t="s">
        <v>92</v>
      </c>
      <c r="B4" s="124">
        <v>50000</v>
      </c>
      <c r="C4" s="124">
        <v>100000</v>
      </c>
      <c r="D4" s="124">
        <v>250000</v>
      </c>
      <c r="E4" s="124">
        <v>500000</v>
      </c>
      <c r="F4" s="124">
        <v>1000000</v>
      </c>
      <c r="G4" s="124">
        <v>2000000</v>
      </c>
    </row>
    <row r="5" spans="1:8" s="106" customFormat="1" ht="17" x14ac:dyDescent="0.2">
      <c r="A5" s="111" t="s">
        <v>93</v>
      </c>
      <c r="B5" s="105"/>
      <c r="C5" s="105"/>
      <c r="D5" s="105"/>
      <c r="E5" s="105"/>
      <c r="F5" s="105"/>
      <c r="G5" s="105"/>
    </row>
    <row r="6" spans="1:8" x14ac:dyDescent="0.2">
      <c r="A6" s="107" t="s">
        <v>94</v>
      </c>
      <c r="B6" s="108" t="s">
        <v>118</v>
      </c>
      <c r="C6" s="108">
        <v>174</v>
      </c>
      <c r="D6" s="108">
        <v>436</v>
      </c>
      <c r="E6" s="108">
        <v>873</v>
      </c>
      <c r="F6" s="108">
        <v>1746</v>
      </c>
      <c r="G6" s="108">
        <v>3489</v>
      </c>
    </row>
    <row r="7" spans="1:8" x14ac:dyDescent="0.2">
      <c r="A7" s="107" t="s">
        <v>95</v>
      </c>
      <c r="B7" s="108" t="s">
        <v>118</v>
      </c>
      <c r="C7" s="108">
        <v>299</v>
      </c>
      <c r="D7" s="108">
        <v>738</v>
      </c>
      <c r="E7" s="108">
        <v>1474</v>
      </c>
      <c r="F7" s="108">
        <v>2965</v>
      </c>
      <c r="G7" s="108">
        <v>5948</v>
      </c>
    </row>
    <row r="8" spans="1:8" x14ac:dyDescent="0.2">
      <c r="A8" s="107" t="s">
        <v>96</v>
      </c>
      <c r="B8" s="108" t="s">
        <v>118</v>
      </c>
      <c r="C8" s="108">
        <v>739</v>
      </c>
      <c r="D8" s="108">
        <v>1840</v>
      </c>
      <c r="E8" s="108">
        <v>3686</v>
      </c>
      <c r="F8" s="108">
        <v>7351</v>
      </c>
      <c r="G8" s="108">
        <v>14775</v>
      </c>
    </row>
    <row r="9" spans="1:8" x14ac:dyDescent="0.2">
      <c r="A9" s="107" t="s">
        <v>119</v>
      </c>
      <c r="B9" s="108" t="s">
        <v>118</v>
      </c>
      <c r="C9" s="108">
        <v>1903</v>
      </c>
      <c r="D9" s="108">
        <v>4747</v>
      </c>
      <c r="E9" s="108">
        <v>9481</v>
      </c>
      <c r="F9" s="108">
        <v>18933</v>
      </c>
      <c r="G9" s="108">
        <v>37968</v>
      </c>
    </row>
    <row r="11" spans="1:8" x14ac:dyDescent="0.2">
      <c r="A11" s="216" t="s">
        <v>120</v>
      </c>
      <c r="B11" s="216"/>
      <c r="C11" s="216"/>
      <c r="D11" s="216"/>
      <c r="E11" s="216"/>
      <c r="F11" s="216"/>
      <c r="G11" s="216"/>
    </row>
    <row r="12" spans="1:8" ht="17" thickBot="1" x14ac:dyDescent="0.25">
      <c r="A12" s="217"/>
      <c r="B12" s="217"/>
      <c r="C12" s="217"/>
      <c r="D12" s="217"/>
      <c r="E12" s="217"/>
      <c r="F12" s="217"/>
      <c r="G12" s="217"/>
    </row>
    <row r="13" spans="1:8" x14ac:dyDescent="0.2">
      <c r="A13" s="25"/>
      <c r="B13" s="95"/>
      <c r="C13" s="19"/>
    </row>
    <row r="14" spans="1:8" x14ac:dyDescent="0.2">
      <c r="C14" s="236" t="s">
        <v>98</v>
      </c>
      <c r="D14" s="236"/>
      <c r="F14" s="237" t="s">
        <v>99</v>
      </c>
      <c r="G14" s="237"/>
    </row>
    <row r="15" spans="1:8" x14ac:dyDescent="0.2">
      <c r="A15" s="81" t="s">
        <v>100</v>
      </c>
      <c r="B15" s="81" t="s">
        <v>101</v>
      </c>
      <c r="C15" s="81" t="s">
        <v>121</v>
      </c>
      <c r="D15" s="81" t="s">
        <v>122</v>
      </c>
      <c r="E15" s="109"/>
      <c r="F15" s="81" t="s">
        <v>121</v>
      </c>
      <c r="G15" s="81" t="s">
        <v>122</v>
      </c>
      <c r="H15" s="81" t="s">
        <v>100</v>
      </c>
    </row>
    <row r="16" spans="1:8" x14ac:dyDescent="0.2">
      <c r="A16" s="110" t="s">
        <v>94</v>
      </c>
      <c r="B16" s="135">
        <v>100000</v>
      </c>
      <c r="C16" s="110">
        <v>1885</v>
      </c>
      <c r="D16" s="67">
        <f>C16*(1+$B$42)</f>
        <v>1281.8</v>
      </c>
      <c r="E16" s="67">
        <f t="shared" ref="E16:E30" si="0">(D16-C16)/C16</f>
        <v>-0.32</v>
      </c>
      <c r="F16" s="136">
        <f>$C$16*'WL Age 26-35'!B35</f>
        <v>2973600.0598998158</v>
      </c>
      <c r="G16" s="136">
        <f>D16*'WL Age 26-35'!C35</f>
        <v>3777808.4010225064</v>
      </c>
      <c r="H16" s="110" t="s">
        <v>94</v>
      </c>
    </row>
    <row r="17" spans="1:8" x14ac:dyDescent="0.2">
      <c r="A17" s="110" t="s">
        <v>94</v>
      </c>
      <c r="B17" s="135">
        <v>250000</v>
      </c>
      <c r="C17" s="110">
        <v>2588</v>
      </c>
      <c r="D17" s="67">
        <f>C17*(1+$B$42)</f>
        <v>1759.84</v>
      </c>
      <c r="E17" s="67">
        <f t="shared" si="0"/>
        <v>-0.32</v>
      </c>
      <c r="F17" s="136">
        <f>$C$17*'WL Age 26-35'!B140</f>
        <v>10000008.641100155</v>
      </c>
      <c r="G17" s="136">
        <f>D17*'WL Age 26-35'!C140</f>
        <v>12931999.21020828</v>
      </c>
      <c r="H17" s="110" t="s">
        <v>94</v>
      </c>
    </row>
    <row r="18" spans="1:8" x14ac:dyDescent="0.2">
      <c r="A18" s="110" t="s">
        <v>94</v>
      </c>
      <c r="B18" s="135">
        <v>500000</v>
      </c>
      <c r="C18" s="110">
        <v>2604</v>
      </c>
      <c r="D18" s="67">
        <f>C18*(1+$B$42)</f>
        <v>1770.7199999999998</v>
      </c>
      <c r="E18" s="67">
        <f t="shared" si="0"/>
        <v>-0.32000000000000006</v>
      </c>
      <c r="F18" s="136">
        <f>$C$18*'WL Age 26-35'!B245</f>
        <v>19986444.411482308</v>
      </c>
      <c r="G18" s="136">
        <f>D18*'WL Age 26-35'!C245</f>
        <v>26001418.296881747</v>
      </c>
      <c r="H18" s="110" t="s">
        <v>94</v>
      </c>
    </row>
    <row r="19" spans="1:8" x14ac:dyDescent="0.2">
      <c r="A19" s="110" t="s">
        <v>94</v>
      </c>
      <c r="B19" s="135">
        <v>1000000</v>
      </c>
      <c r="C19" s="110">
        <v>2662</v>
      </c>
      <c r="D19" s="67">
        <f>C19*(1+$B$42)</f>
        <v>1810.1599999999999</v>
      </c>
      <c r="E19" s="67">
        <f t="shared" si="0"/>
        <v>-0.32000000000000006</v>
      </c>
      <c r="F19" s="136">
        <f>$C$19*'WL Age 26-35'!B350</f>
        <v>40719380.129966386</v>
      </c>
      <c r="G19" s="136">
        <f>$D$19*'WL Age 26-35'!C350</f>
        <v>53135711.839537323</v>
      </c>
      <c r="H19" s="110" t="s">
        <v>94</v>
      </c>
    </row>
    <row r="20" spans="1:8" x14ac:dyDescent="0.2">
      <c r="A20" s="110" t="s">
        <v>94</v>
      </c>
      <c r="B20" s="135">
        <v>2000000</v>
      </c>
      <c r="C20" s="110">
        <v>245</v>
      </c>
      <c r="D20" s="67">
        <f>C20*(1+$B$42)</f>
        <v>166.6</v>
      </c>
      <c r="E20" s="67">
        <f t="shared" si="0"/>
        <v>-0.32</v>
      </c>
      <c r="F20" s="136">
        <f>$C$20*'WL Age 26-35'!B455</f>
        <v>7482381.9781125691</v>
      </c>
      <c r="G20" s="136">
        <f>$D$20*'WL Age 26-35'!C455</f>
        <v>9778681.2440152727</v>
      </c>
      <c r="H20" s="110" t="s">
        <v>94</v>
      </c>
    </row>
    <row r="21" spans="1:8" x14ac:dyDescent="0.2">
      <c r="A21" s="110" t="s">
        <v>95</v>
      </c>
      <c r="B21" s="135">
        <v>100000</v>
      </c>
      <c r="C21" s="110">
        <v>20841</v>
      </c>
      <c r="D21" s="67">
        <f>C21*(1+$B$43)</f>
        <v>14171.88</v>
      </c>
      <c r="E21" s="67">
        <f t="shared" si="0"/>
        <v>-0.32000000000000006</v>
      </c>
      <c r="F21" s="136">
        <f>$C$21*'WL Age 36-45 '!B36</f>
        <v>48134462.850512072</v>
      </c>
      <c r="G21" s="136">
        <f>$D$21*'WL Age 36-45 '!C36</f>
        <v>51086330.969639644</v>
      </c>
      <c r="H21" s="110" t="s">
        <v>95</v>
      </c>
    </row>
    <row r="22" spans="1:8" x14ac:dyDescent="0.2">
      <c r="A22" s="110" t="s">
        <v>95</v>
      </c>
      <c r="B22" s="135">
        <v>250000</v>
      </c>
      <c r="C22" s="110">
        <v>25422</v>
      </c>
      <c r="D22" s="67">
        <f>C22*(1+$B$43)</f>
        <v>17286.96</v>
      </c>
      <c r="E22" s="67">
        <f t="shared" si="0"/>
        <v>-0.32</v>
      </c>
      <c r="F22" s="136">
        <f>$C$22*'WL Age 36-45 '!B131</f>
        <v>144729407.31247076</v>
      </c>
      <c r="G22" s="136">
        <f>$D$22*'WL Age 36-45 '!C131</f>
        <v>155634240.45319858</v>
      </c>
      <c r="H22" s="110" t="s">
        <v>95</v>
      </c>
    </row>
    <row r="23" spans="1:8" x14ac:dyDescent="0.2">
      <c r="A23" s="110" t="s">
        <v>95</v>
      </c>
      <c r="B23" s="135">
        <v>500000</v>
      </c>
      <c r="C23" s="110">
        <v>25657</v>
      </c>
      <c r="D23" s="67">
        <f>C23*(1+$B$43)</f>
        <v>17446.759999999998</v>
      </c>
      <c r="E23" s="67">
        <f t="shared" si="0"/>
        <v>-0.32000000000000006</v>
      </c>
      <c r="F23" s="136">
        <f>$C$23*'WL Age 36-45 '!B226</f>
        <v>290758555.59120154</v>
      </c>
      <c r="G23" s="136">
        <f>$D$23*'WL Age 36-45 '!C226</f>
        <v>314047595.77149892</v>
      </c>
      <c r="H23" s="110" t="s">
        <v>95</v>
      </c>
    </row>
    <row r="24" spans="1:8" x14ac:dyDescent="0.2">
      <c r="A24" s="110" t="s">
        <v>95</v>
      </c>
      <c r="B24" s="135">
        <v>1000000</v>
      </c>
      <c r="C24" s="110">
        <v>25445</v>
      </c>
      <c r="D24" s="67">
        <f>C24*(1+$B$43)</f>
        <v>17302.599999999999</v>
      </c>
      <c r="E24" s="67">
        <f t="shared" si="0"/>
        <v>-0.32000000000000006</v>
      </c>
      <c r="F24" s="136">
        <f>$C$24*'WL Age 36-45 '!B321</f>
        <v>575335057.67207956</v>
      </c>
      <c r="G24" s="136">
        <f>$D$24*'WL Age 36-45 '!C321</f>
        <v>622799455.37091136</v>
      </c>
      <c r="H24" s="110" t="s">
        <v>95</v>
      </c>
    </row>
    <row r="25" spans="1:8" x14ac:dyDescent="0.2">
      <c r="A25" s="110" t="s">
        <v>95</v>
      </c>
      <c r="B25" s="135">
        <v>2000000</v>
      </c>
      <c r="C25" s="110">
        <v>22592</v>
      </c>
      <c r="D25" s="67">
        <f>C25*(1+$B$43)</f>
        <v>15362.56</v>
      </c>
      <c r="E25" s="67">
        <f t="shared" si="0"/>
        <v>-0.32</v>
      </c>
      <c r="F25" s="136">
        <f>$C$25*'WL Age 36-45 '!B416</f>
        <v>1020475508.645409</v>
      </c>
      <c r="G25" s="136">
        <f>$D$25*'WL Age 36-45 '!C416</f>
        <v>1105874421.5550132</v>
      </c>
      <c r="H25" s="110" t="s">
        <v>95</v>
      </c>
    </row>
    <row r="26" spans="1:8" x14ac:dyDescent="0.2">
      <c r="A26" s="110" t="s">
        <v>96</v>
      </c>
      <c r="B26" s="135">
        <v>100000</v>
      </c>
      <c r="C26" s="110">
        <v>22822</v>
      </c>
      <c r="D26" s="67">
        <f t="shared" ref="D26:D35" si="1">C26*(1+$B$44)</f>
        <v>15518.96</v>
      </c>
      <c r="E26" s="67">
        <f t="shared" si="0"/>
        <v>-0.32000000000000006</v>
      </c>
      <c r="F26" s="136">
        <f>$C$26*'WL Age 46-55'!B34</f>
        <v>80294112.90429607</v>
      </c>
      <c r="G26" s="136">
        <f>$D$26*'WL Age 46-55'!C34</f>
        <v>77016444.751139924</v>
      </c>
      <c r="H26" s="110" t="s">
        <v>96</v>
      </c>
    </row>
    <row r="27" spans="1:8" x14ac:dyDescent="0.2">
      <c r="A27" s="110" t="s">
        <v>96</v>
      </c>
      <c r="B27" s="135">
        <v>250000</v>
      </c>
      <c r="C27" s="110">
        <v>24232</v>
      </c>
      <c r="D27" s="67">
        <f t="shared" si="1"/>
        <v>16477.759999999998</v>
      </c>
      <c r="E27" s="67">
        <f t="shared" si="0"/>
        <v>-0.32000000000000006</v>
      </c>
      <c r="F27" s="136">
        <f>$C$27*'WL Age 46-55'!B119</f>
        <v>211114032.92836022</v>
      </c>
      <c r="G27" s="136">
        <f>$D$27*'WL Age 46-55'!C119</f>
        <v>204445154.13660914</v>
      </c>
      <c r="H27" s="110" t="s">
        <v>96</v>
      </c>
    </row>
    <row r="28" spans="1:8" x14ac:dyDescent="0.2">
      <c r="A28" s="110" t="s">
        <v>96</v>
      </c>
      <c r="B28" s="135">
        <v>500000</v>
      </c>
      <c r="C28" s="110">
        <v>24496</v>
      </c>
      <c r="D28" s="67">
        <f t="shared" si="1"/>
        <v>16657.28</v>
      </c>
      <c r="E28" s="67">
        <f t="shared" si="0"/>
        <v>-0.32000000000000006</v>
      </c>
      <c r="F28" s="136">
        <f>$C$28*'WL Age 46-55'!B204</f>
        <v>425463826.66952789</v>
      </c>
      <c r="G28" s="136">
        <f>$D$28*'WL Age 46-55'!C204</f>
        <v>413350135.97188646</v>
      </c>
      <c r="H28" s="110" t="s">
        <v>96</v>
      </c>
    </row>
    <row r="29" spans="1:8" x14ac:dyDescent="0.2">
      <c r="A29" s="110" t="s">
        <v>96</v>
      </c>
      <c r="B29" s="135">
        <v>1000000</v>
      </c>
      <c r="C29" s="110">
        <v>24476</v>
      </c>
      <c r="D29" s="67">
        <f t="shared" si="1"/>
        <v>16643.68</v>
      </c>
      <c r="E29" s="67">
        <f t="shared" si="0"/>
        <v>-0.32</v>
      </c>
      <c r="F29" s="136">
        <f>$C$29*'WL Age 46-55'!B289</f>
        <v>848871853.18163562</v>
      </c>
      <c r="G29" s="136">
        <f>$D$29*'WL Age 46-55'!C289</f>
        <v>826031835.16128051</v>
      </c>
      <c r="H29" s="110" t="s">
        <v>96</v>
      </c>
    </row>
    <row r="30" spans="1:8" x14ac:dyDescent="0.2">
      <c r="A30" s="110" t="s">
        <v>96</v>
      </c>
      <c r="B30" s="135">
        <v>2000000</v>
      </c>
      <c r="C30" s="110">
        <v>23426</v>
      </c>
      <c r="D30" s="67">
        <f t="shared" si="1"/>
        <v>15929.679999999998</v>
      </c>
      <c r="E30" s="67">
        <f t="shared" si="0"/>
        <v>-0.32000000000000006</v>
      </c>
      <c r="F30" s="136">
        <f>$C$30*'WL Age 46-55'!B374</f>
        <v>1623602800.267287</v>
      </c>
      <c r="G30" s="136">
        <f>$D$30*'WL Age 46-55'!C374</f>
        <v>1581193378.9352067</v>
      </c>
      <c r="H30" s="110" t="s">
        <v>96</v>
      </c>
    </row>
    <row r="31" spans="1:8" x14ac:dyDescent="0.2">
      <c r="A31" s="110" t="s">
        <v>123</v>
      </c>
      <c r="B31" s="135">
        <v>100000</v>
      </c>
      <c r="C31" s="110">
        <v>23739</v>
      </c>
      <c r="D31" s="67">
        <f t="shared" si="1"/>
        <v>16142.519999999999</v>
      </c>
      <c r="E31" s="67">
        <f t="shared" ref="E31:E35" si="2">(D31-C31)/C31</f>
        <v>-0.32000000000000006</v>
      </c>
      <c r="F31" s="136">
        <f>C31*'WL Age 56-65 '!B34</f>
        <v>68863981.101715386</v>
      </c>
      <c r="G31" s="136">
        <f>D31*'WL Age 56-65 '!C34</f>
        <v>66191147.725286379</v>
      </c>
      <c r="H31" s="110" t="s">
        <v>123</v>
      </c>
    </row>
    <row r="32" spans="1:8" x14ac:dyDescent="0.2">
      <c r="A32" s="110" t="s">
        <v>123</v>
      </c>
      <c r="B32" s="135">
        <v>250000</v>
      </c>
      <c r="C32" s="110">
        <v>24182</v>
      </c>
      <c r="D32" s="67">
        <f t="shared" si="1"/>
        <v>16443.759999999998</v>
      </c>
      <c r="E32" s="67">
        <f t="shared" si="2"/>
        <v>-0.32000000000000006</v>
      </c>
      <c r="F32" s="136">
        <f>C32*'WL Age 56-65 '!B109</f>
        <v>174274833.12817317</v>
      </c>
      <c r="G32" s="136">
        <f>D32*'WL Age 56-65 '!C109</f>
        <v>169496627.02720389</v>
      </c>
      <c r="H32" s="110" t="s">
        <v>123</v>
      </c>
    </row>
    <row r="33" spans="1:8" x14ac:dyDescent="0.2">
      <c r="A33" s="110" t="s">
        <v>123</v>
      </c>
      <c r="B33" s="135">
        <v>500000</v>
      </c>
      <c r="C33" s="110">
        <v>23824</v>
      </c>
      <c r="D33" s="67">
        <f t="shared" si="1"/>
        <v>16200.319999999998</v>
      </c>
      <c r="E33" s="67">
        <f t="shared" si="2"/>
        <v>-0.32000000000000006</v>
      </c>
      <c r="F33" s="136">
        <f>C33*'WL Age 56-65 '!B184</f>
        <v>342668703.48789221</v>
      </c>
      <c r="G33" s="136">
        <f>D33*'WL Age 56-65 '!C184</f>
        <v>334586076.10671502</v>
      </c>
      <c r="H33" s="110" t="s">
        <v>123</v>
      </c>
    </row>
    <row r="34" spans="1:8" x14ac:dyDescent="0.2">
      <c r="A34" s="110" t="s">
        <v>123</v>
      </c>
      <c r="B34" s="135">
        <v>1000000</v>
      </c>
      <c r="C34" s="110">
        <v>24164</v>
      </c>
      <c r="D34" s="67">
        <f t="shared" si="1"/>
        <v>16431.519999999997</v>
      </c>
      <c r="E34" s="67">
        <f t="shared" si="2"/>
        <v>-0.32000000000000012</v>
      </c>
      <c r="F34" s="136">
        <f>C34*'WL Age 56-65 '!B259</f>
        <v>694387278.29265153</v>
      </c>
      <c r="G34" s="136">
        <f>D34*'WL Age 56-65 '!C259</f>
        <v>679342523.38369954</v>
      </c>
      <c r="H34" s="110" t="s">
        <v>123</v>
      </c>
    </row>
    <row r="35" spans="1:8" x14ac:dyDescent="0.2">
      <c r="A35" s="110" t="s">
        <v>123</v>
      </c>
      <c r="B35" s="135">
        <v>2000000</v>
      </c>
      <c r="C35" s="110">
        <v>23999</v>
      </c>
      <c r="D35" s="67">
        <f t="shared" si="1"/>
        <v>16319.319999999998</v>
      </c>
      <c r="E35" s="67">
        <f t="shared" si="2"/>
        <v>-0.32000000000000006</v>
      </c>
      <c r="F35" s="136">
        <f>C35*'WL Age 56-65 '!B334</f>
        <v>1378562760.525862</v>
      </c>
      <c r="G35" s="136">
        <f>D35*'WL Age 56-65 '!C334</f>
        <v>1350021632.7896755</v>
      </c>
      <c r="H35" s="110" t="s">
        <v>123</v>
      </c>
    </row>
    <row r="36" spans="1:8" ht="17" thickBot="1" x14ac:dyDescent="0.25">
      <c r="F36" s="238">
        <f>SUM(G16:G30)-SUM(F16:F30)</f>
        <v>107163178.82470894</v>
      </c>
      <c r="G36" s="238"/>
    </row>
    <row r="37" spans="1:8" ht="17" thickTop="1" x14ac:dyDescent="0.2"/>
    <row r="40" spans="1:8" x14ac:dyDescent="0.2">
      <c r="A40" s="67" t="s">
        <v>128</v>
      </c>
    </row>
    <row r="41" spans="1:8" x14ac:dyDescent="0.2">
      <c r="A41" s="125" t="s">
        <v>100</v>
      </c>
      <c r="B41" s="125" t="s">
        <v>108</v>
      </c>
    </row>
    <row r="42" spans="1:8" x14ac:dyDescent="0.2">
      <c r="A42" s="126" t="s">
        <v>94</v>
      </c>
      <c r="B42" s="125">
        <v>-0.32</v>
      </c>
    </row>
    <row r="43" spans="1:8" x14ac:dyDescent="0.2">
      <c r="A43" s="126" t="s">
        <v>95</v>
      </c>
      <c r="B43" s="125">
        <f>B42</f>
        <v>-0.32</v>
      </c>
    </row>
    <row r="44" spans="1:8" x14ac:dyDescent="0.2">
      <c r="A44" s="126" t="s">
        <v>96</v>
      </c>
      <c r="B44" s="125">
        <f>B43</f>
        <v>-0.32</v>
      </c>
    </row>
  </sheetData>
  <mergeCells count="5">
    <mergeCell ref="A1:E2"/>
    <mergeCell ref="C14:D14"/>
    <mergeCell ref="F14:G14"/>
    <mergeCell ref="F36:G36"/>
    <mergeCell ref="A11:G12"/>
  </mergeCells>
  <phoneticPr fontId="1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362F-B571-4F34-BF84-9B243EE3FF70}">
  <dimension ref="B1:P80"/>
  <sheetViews>
    <sheetView topLeftCell="I40" zoomScale="133" workbookViewId="0">
      <selection activeCell="N54" sqref="N54"/>
    </sheetView>
  </sheetViews>
  <sheetFormatPr baseColWidth="10" defaultColWidth="8.83203125" defaultRowHeight="16" x14ac:dyDescent="0.2"/>
  <cols>
    <col min="1" max="1" width="8.83203125" style="145"/>
    <col min="2" max="2" width="20.5" style="145" bestFit="1" customWidth="1"/>
    <col min="3" max="3" width="29.83203125" style="145" bestFit="1" customWidth="1"/>
    <col min="4" max="4" width="28.83203125" style="145" bestFit="1" customWidth="1"/>
    <col min="5" max="5" width="8.83203125" style="145"/>
    <col min="6" max="6" width="20.5" style="145" bestFit="1" customWidth="1"/>
    <col min="7" max="7" width="32.6640625" style="145" bestFit="1" customWidth="1"/>
    <col min="8" max="8" width="33.5" style="145" bestFit="1" customWidth="1"/>
    <col min="9" max="9" width="32.33203125" style="145" bestFit="1" customWidth="1"/>
    <col min="10" max="10" width="32.5" style="145" bestFit="1" customWidth="1"/>
    <col min="11" max="11" width="18.5" style="145" bestFit="1" customWidth="1"/>
    <col min="12" max="12" width="19.33203125" style="145" bestFit="1" customWidth="1"/>
    <col min="13" max="13" width="16.1640625" style="145" bestFit="1" customWidth="1"/>
    <col min="14" max="14" width="22.1640625" style="145" bestFit="1" customWidth="1"/>
    <col min="15" max="15" width="13.33203125" style="145" bestFit="1" customWidth="1"/>
    <col min="16" max="16" width="15.1640625" style="145" bestFit="1" customWidth="1"/>
    <col min="17" max="16384" width="8.83203125" style="145"/>
  </cols>
  <sheetData>
    <row r="1" spans="2:12" x14ac:dyDescent="0.2">
      <c r="B1" s="239" t="s">
        <v>129</v>
      </c>
      <c r="C1" s="239"/>
    </row>
    <row r="2" spans="2:12" x14ac:dyDescent="0.2">
      <c r="B2" s="146" t="s">
        <v>130</v>
      </c>
      <c r="F2" s="146" t="s">
        <v>131</v>
      </c>
      <c r="J2" s="146" t="s">
        <v>132</v>
      </c>
    </row>
    <row r="4" spans="2:12" x14ac:dyDescent="0.2">
      <c r="B4" s="180" t="s">
        <v>84</v>
      </c>
      <c r="C4" s="181"/>
      <c r="D4" s="181"/>
      <c r="F4" s="180" t="s">
        <v>84</v>
      </c>
      <c r="G4" s="181"/>
      <c r="H4" s="181"/>
      <c r="J4" s="180" t="s">
        <v>84</v>
      </c>
      <c r="K4" s="181"/>
      <c r="L4" s="181"/>
    </row>
    <row r="5" spans="2:12" x14ac:dyDescent="0.2">
      <c r="B5" s="182" t="s">
        <v>85</v>
      </c>
      <c r="C5" s="183">
        <f>'T20 Age 26-35'!B184</f>
        <v>4391.4218189223911</v>
      </c>
      <c r="D5" s="181" t="s">
        <v>86</v>
      </c>
      <c r="F5" s="182" t="s">
        <v>85</v>
      </c>
      <c r="G5" s="183">
        <f>'T20 Age 36-45'!B194</f>
        <v>10312.390010171572</v>
      </c>
      <c r="H5" s="181" t="s">
        <v>86</v>
      </c>
      <c r="J5" s="182" t="s">
        <v>85</v>
      </c>
      <c r="K5" s="183">
        <f>'T20 Age 46-55'!B193</f>
        <v>25742.565508057123</v>
      </c>
      <c r="L5" s="181" t="s">
        <v>86</v>
      </c>
    </row>
    <row r="6" spans="2:12" x14ac:dyDescent="0.2">
      <c r="B6" s="182" t="s">
        <v>85</v>
      </c>
      <c r="C6" s="183">
        <f>'T20 Age 26-35'!B185</f>
        <v>17173.965979575139</v>
      </c>
      <c r="D6" s="181" t="s">
        <v>87</v>
      </c>
      <c r="F6" s="182" t="s">
        <v>85</v>
      </c>
      <c r="G6" s="183">
        <f>'T20 Age 36-45'!B195</f>
        <v>32983.239313228441</v>
      </c>
      <c r="H6" s="181" t="s">
        <v>87</v>
      </c>
      <c r="J6" s="182" t="s">
        <v>85</v>
      </c>
      <c r="K6" s="183">
        <f>'T20 Age 46-55'!B194</f>
        <v>74096.455937790917</v>
      </c>
      <c r="L6" s="181" t="s">
        <v>87</v>
      </c>
    </row>
    <row r="7" spans="2:12" x14ac:dyDescent="0.2">
      <c r="B7" s="182" t="s">
        <v>88</v>
      </c>
      <c r="C7" s="184">
        <f>C6-C5</f>
        <v>12782.544160652749</v>
      </c>
      <c r="D7" s="181"/>
      <c r="F7" s="182" t="s">
        <v>88</v>
      </c>
      <c r="G7" s="184">
        <f>G6-G5</f>
        <v>22670.849303056872</v>
      </c>
      <c r="H7" s="181"/>
      <c r="J7" s="182" t="s">
        <v>88</v>
      </c>
      <c r="K7" s="184">
        <f>K6-K5</f>
        <v>48353.890429733794</v>
      </c>
      <c r="L7" s="181"/>
    </row>
    <row r="9" spans="2:12" x14ac:dyDescent="0.2">
      <c r="H9" s="240" t="s">
        <v>29</v>
      </c>
      <c r="I9" s="240"/>
    </row>
    <row r="10" spans="2:12" x14ac:dyDescent="0.2">
      <c r="B10" s="145" t="s">
        <v>100</v>
      </c>
      <c r="C10" s="145" t="s">
        <v>144</v>
      </c>
      <c r="F10" s="149" t="s">
        <v>100</v>
      </c>
      <c r="G10" s="149" t="s">
        <v>101</v>
      </c>
      <c r="H10" s="150" t="s">
        <v>134</v>
      </c>
      <c r="I10" s="151" t="s">
        <v>135</v>
      </c>
      <c r="J10" s="150" t="s">
        <v>139</v>
      </c>
      <c r="K10" s="151" t="s">
        <v>140</v>
      </c>
    </row>
    <row r="11" spans="2:12" x14ac:dyDescent="0.2">
      <c r="B11" s="145" t="s">
        <v>94</v>
      </c>
      <c r="C11" s="152">
        <f>C7</f>
        <v>12782.544160652749</v>
      </c>
      <c r="F11" s="153" t="s">
        <v>94</v>
      </c>
      <c r="G11" s="154">
        <v>50000</v>
      </c>
      <c r="H11" s="155">
        <f>'T20 Premiums + Savings'!F16</f>
        <v>2253449.1124863885</v>
      </c>
      <c r="I11" s="155">
        <f>'T20 Premiums + Savings'!G16</f>
        <v>6998731.9630682645</v>
      </c>
      <c r="J11" s="156"/>
      <c r="K11" s="156"/>
    </row>
    <row r="12" spans="2:12" x14ac:dyDescent="0.2">
      <c r="B12" s="145" t="s">
        <v>95</v>
      </c>
      <c r="C12" s="152">
        <f>G7</f>
        <v>22670.849303056872</v>
      </c>
      <c r="F12" s="153" t="s">
        <v>94</v>
      </c>
      <c r="G12" s="154">
        <v>100000</v>
      </c>
      <c r="H12" s="157">
        <f>'T20 Premiums + Savings'!F17</f>
        <v>3557373.3962931889</v>
      </c>
      <c r="I12" s="157">
        <f>'T20 Premiums + Savings'!G17</f>
        <v>13823592.213710714</v>
      </c>
      <c r="J12" s="158">
        <f>'SPWL Premiums + Savings'!F16</f>
        <v>2973600.0598998158</v>
      </c>
      <c r="K12" s="158">
        <f>'SPWL Premiums + Savings'!G16</f>
        <v>3777808.4010225064</v>
      </c>
    </row>
    <row r="13" spans="2:12" x14ac:dyDescent="0.2">
      <c r="B13" s="145" t="s">
        <v>96</v>
      </c>
      <c r="C13" s="152">
        <f>K7</f>
        <v>48353.890429733794</v>
      </c>
      <c r="F13" s="153" t="s">
        <v>94</v>
      </c>
      <c r="G13" s="154">
        <v>250000</v>
      </c>
      <c r="H13" s="157">
        <f>'T20 Premiums + Savings'!F18</f>
        <v>14878500.810941381</v>
      </c>
      <c r="I13" s="157">
        <f>'T20 Premiums + Savings'!G18</f>
        <v>67709474.734646961</v>
      </c>
      <c r="J13" s="158">
        <f>'SPWL Premiums + Savings'!F17</f>
        <v>10000008.641100155</v>
      </c>
      <c r="K13" s="158">
        <f>'SPWL Premiums + Savings'!G17</f>
        <v>12931999.21020828</v>
      </c>
    </row>
    <row r="14" spans="2:12" x14ac:dyDescent="0.2">
      <c r="F14" s="153" t="s">
        <v>94</v>
      </c>
      <c r="G14" s="154">
        <v>500000</v>
      </c>
      <c r="H14" s="157">
        <f>'T20 Premiums + Savings'!F19</f>
        <v>28093815.538112778</v>
      </c>
      <c r="I14" s="157">
        <f>'T20 Premiums + Savings'!G19</f>
        <v>135459275.17551199</v>
      </c>
      <c r="J14" s="158">
        <f>'SPWL Premiums + Savings'!F18</f>
        <v>19986444.411482308</v>
      </c>
      <c r="K14" s="158">
        <f>'SPWL Premiums + Savings'!G18</f>
        <v>26001418.296881747</v>
      </c>
    </row>
    <row r="15" spans="2:12" x14ac:dyDescent="0.2">
      <c r="F15" s="153" t="s">
        <v>94</v>
      </c>
      <c r="G15" s="154">
        <v>1000000</v>
      </c>
      <c r="H15" s="157">
        <f>'T20 Premiums + Savings'!F20</f>
        <v>34973431.064714186</v>
      </c>
      <c r="I15" s="157">
        <f>'T20 Premiums + Savings'!G20</f>
        <v>173771982.16246513</v>
      </c>
      <c r="J15" s="158">
        <f>'SPWL Premiums + Savings'!F19</f>
        <v>40719380.129966386</v>
      </c>
      <c r="K15" s="158">
        <f>'SPWL Premiums + Savings'!G19</f>
        <v>53135711.839537323</v>
      </c>
    </row>
    <row r="16" spans="2:12" x14ac:dyDescent="0.2">
      <c r="F16" s="153" t="s">
        <v>94</v>
      </c>
      <c r="G16" s="154">
        <v>2000000</v>
      </c>
      <c r="H16" s="157">
        <f>'T20 Premiums + Savings'!F21</f>
        <v>43942076.569268167</v>
      </c>
      <c r="I16" s="157">
        <f>'T20 Premiums + Savings'!G21</f>
        <v>221704770.76604643</v>
      </c>
      <c r="J16" s="158">
        <f>'SPWL Premiums + Savings'!F20</f>
        <v>7482381.9781125691</v>
      </c>
      <c r="K16" s="158">
        <f>'SPWL Premiums + Savings'!G20</f>
        <v>9778681.2440152727</v>
      </c>
    </row>
    <row r="17" spans="6:11" x14ac:dyDescent="0.2">
      <c r="F17" s="153" t="s">
        <v>95</v>
      </c>
      <c r="G17" s="154">
        <v>50000</v>
      </c>
      <c r="H17" s="157">
        <f>'T20 Premiums + Savings'!F22</f>
        <v>4951786.7009347435</v>
      </c>
      <c r="I17" s="157">
        <f>'T20 Premiums + Savings'!G22</f>
        <v>15625948.793522192</v>
      </c>
      <c r="J17" s="158"/>
      <c r="K17" s="158"/>
    </row>
    <row r="18" spans="6:11" x14ac:dyDescent="0.2">
      <c r="F18" s="153" t="s">
        <v>95</v>
      </c>
      <c r="G18" s="154">
        <v>100000</v>
      </c>
      <c r="H18" s="157">
        <f>'T20 Premiums + Savings'!F23</f>
        <v>9018792.0901069008</v>
      </c>
      <c r="I18" s="157">
        <f>'T20 Premiums + Savings'!G23</f>
        <v>32194753.579817139</v>
      </c>
      <c r="J18" s="158">
        <f>'SPWL Premiums + Savings'!F21</f>
        <v>48134462.850512072</v>
      </c>
      <c r="K18" s="158">
        <f>'SPWL Premiums + Savings'!G21</f>
        <v>51086330.969639644</v>
      </c>
    </row>
    <row r="19" spans="6:11" x14ac:dyDescent="0.2">
      <c r="F19" s="153" t="s">
        <v>95</v>
      </c>
      <c r="G19" s="154">
        <v>250000</v>
      </c>
      <c r="H19" s="157">
        <f>'T20 Premiums + Savings'!F24</f>
        <v>27071037.021095511</v>
      </c>
      <c r="I19" s="157">
        <f>'T20 Premiums + Savings'!G24</f>
        <v>104620870.87015796</v>
      </c>
      <c r="J19" s="158">
        <f>'SPWL Premiums + Savings'!F22</f>
        <v>144729407.31247076</v>
      </c>
      <c r="K19" s="158">
        <f>'SPWL Premiums + Savings'!G22</f>
        <v>155634240.45319858</v>
      </c>
    </row>
    <row r="20" spans="6:11" x14ac:dyDescent="0.2">
      <c r="F20" s="153" t="s">
        <v>95</v>
      </c>
      <c r="G20" s="154">
        <v>500000</v>
      </c>
      <c r="H20" s="157">
        <f>'T20 Premiums + Savings'!F25</f>
        <v>53252300.750152148</v>
      </c>
      <c r="I20" s="157">
        <f>'T20 Premiums + Savings'!G25</f>
        <v>211540167.81000516</v>
      </c>
      <c r="J20" s="158">
        <f>'SPWL Premiums + Savings'!F23</f>
        <v>290758555.59120154</v>
      </c>
      <c r="K20" s="158">
        <f>'SPWL Premiums + Savings'!G23</f>
        <v>314047595.77149892</v>
      </c>
    </row>
    <row r="21" spans="6:11" x14ac:dyDescent="0.2">
      <c r="F21" s="153" t="s">
        <v>95</v>
      </c>
      <c r="G21" s="154">
        <v>1000000</v>
      </c>
      <c r="H21" s="157">
        <f>'T20 Premiums + Savings'!F26</f>
        <v>86419899.156330779</v>
      </c>
      <c r="I21" s="157">
        <f>'T20 Premiums + Savings'!G26</f>
        <v>348119801.98174655</v>
      </c>
      <c r="J21" s="158">
        <f>'SPWL Premiums + Savings'!F24</f>
        <v>575335057.67207956</v>
      </c>
      <c r="K21" s="158">
        <f>'SPWL Premiums + Savings'!G24</f>
        <v>622799455.37091136</v>
      </c>
    </row>
    <row r="22" spans="6:11" x14ac:dyDescent="0.2">
      <c r="F22" s="153" t="s">
        <v>95</v>
      </c>
      <c r="G22" s="154">
        <v>2000000</v>
      </c>
      <c r="H22" s="157">
        <f>'T20 Premiums + Savings'!F27</f>
        <v>148725843.61627799</v>
      </c>
      <c r="I22" s="157">
        <f>'T20 Premiums + Savings'!G27</f>
        <v>603330019.20096064</v>
      </c>
      <c r="J22" s="158">
        <f>'SPWL Premiums + Savings'!F25</f>
        <v>1020475508.645409</v>
      </c>
      <c r="K22" s="158">
        <f>'SPWL Premiums + Savings'!G25</f>
        <v>1105874421.5550132</v>
      </c>
    </row>
    <row r="23" spans="6:11" x14ac:dyDescent="0.2">
      <c r="F23" s="153" t="s">
        <v>96</v>
      </c>
      <c r="G23" s="154">
        <v>50000</v>
      </c>
      <c r="H23" s="157">
        <f>'T20 Premiums + Savings'!F28</f>
        <v>11744710.5191925</v>
      </c>
      <c r="I23" s="157">
        <f>'T20 Premiums + Savings'!G28</f>
        <v>37819255.042810544</v>
      </c>
      <c r="J23" s="158"/>
      <c r="K23" s="158"/>
    </row>
    <row r="24" spans="6:11" x14ac:dyDescent="0.2">
      <c r="F24" s="153" t="s">
        <v>96</v>
      </c>
      <c r="G24" s="154">
        <v>100000</v>
      </c>
      <c r="H24" s="157">
        <f>'T20 Premiums + Savings'!F29</f>
        <v>22196276.138486106</v>
      </c>
      <c r="I24" s="157">
        <f>'T20 Premiums + Savings'!G29</f>
        <v>76437457.739956185</v>
      </c>
      <c r="J24" s="158">
        <f>'SPWL Premiums + Savings'!F26</f>
        <v>80294112.90429607</v>
      </c>
      <c r="K24" s="158">
        <f>'SPWL Premiums + Savings'!G26</f>
        <v>77016444.751139924</v>
      </c>
    </row>
    <row r="25" spans="6:11" x14ac:dyDescent="0.2">
      <c r="F25" s="153" t="s">
        <v>96</v>
      </c>
      <c r="G25" s="154">
        <v>250000</v>
      </c>
      <c r="H25" s="157">
        <f>'T20 Premiums + Savings'!F30</f>
        <v>60417066.018499546</v>
      </c>
      <c r="I25" s="157">
        <f>'T20 Premiums + Savings'!G30</f>
        <v>214618894.39700657</v>
      </c>
      <c r="J25" s="158">
        <f>'SPWL Premiums + Savings'!F27</f>
        <v>211114032.92836022</v>
      </c>
      <c r="K25" s="158">
        <f>'SPWL Premiums + Savings'!G27</f>
        <v>204445154.13660914</v>
      </c>
    </row>
    <row r="26" spans="6:11" x14ac:dyDescent="0.2">
      <c r="F26" s="153" t="s">
        <v>96</v>
      </c>
      <c r="G26" s="154">
        <v>500000</v>
      </c>
      <c r="H26" s="157">
        <f>'T20 Premiums + Savings'!F31</f>
        <v>119276160.50949903</v>
      </c>
      <c r="I26" s="157">
        <f>'T20 Premiums + Savings'!G31</f>
        <v>428193538.93908054</v>
      </c>
      <c r="J26" s="158">
        <f>'SPWL Premiums + Savings'!F28</f>
        <v>425463826.66952789</v>
      </c>
      <c r="K26" s="158">
        <f>'SPWL Premiums + Savings'!G28</f>
        <v>413350135.97188646</v>
      </c>
    </row>
    <row r="27" spans="6:11" x14ac:dyDescent="0.2">
      <c r="F27" s="153" t="s">
        <v>96</v>
      </c>
      <c r="G27" s="154">
        <v>1000000</v>
      </c>
      <c r="H27" s="157">
        <f>'T20 Premiums + Savings'!F32</f>
        <v>220437665.06084925</v>
      </c>
      <c r="I27" s="157">
        <f>'T20 Premiums + Savings'!G32</f>
        <v>795572248.32594526</v>
      </c>
      <c r="J27" s="158">
        <f>'SPWL Premiums + Savings'!F29</f>
        <v>848871853.18163562</v>
      </c>
      <c r="K27" s="158">
        <f>'SPWL Premiums + Savings'!G29</f>
        <v>826031835.16128051</v>
      </c>
    </row>
    <row r="28" spans="6:11" x14ac:dyDescent="0.2">
      <c r="F28" s="159" t="s">
        <v>96</v>
      </c>
      <c r="G28" s="160">
        <v>2000000</v>
      </c>
      <c r="H28" s="157">
        <f>'T20 Premiums + Savings'!F33</f>
        <v>415408172.44888812</v>
      </c>
      <c r="I28" s="157">
        <f>'T20 Premiums + Savings'!G33</f>
        <v>1503213183.8377893</v>
      </c>
      <c r="J28" s="158">
        <f>'SPWL Premiums + Savings'!F30</f>
        <v>1623602800.267287</v>
      </c>
      <c r="K28" s="158">
        <f>'SPWL Premiums + Savings'!G30</f>
        <v>1581193378.9352067</v>
      </c>
    </row>
    <row r="29" spans="6:11" x14ac:dyDescent="0.2">
      <c r="F29" s="161" t="s">
        <v>123</v>
      </c>
      <c r="G29" s="162">
        <v>100000</v>
      </c>
      <c r="H29" s="163"/>
      <c r="I29" s="164"/>
      <c r="J29" s="165">
        <f>'SPWL Premiums + Savings'!F31</f>
        <v>68863981.101715386</v>
      </c>
      <c r="K29" s="165">
        <f>'SPWL Premiums + Savings'!G31</f>
        <v>66191147.725286379</v>
      </c>
    </row>
    <row r="30" spans="6:11" x14ac:dyDescent="0.2">
      <c r="F30" s="161" t="s">
        <v>124</v>
      </c>
      <c r="G30" s="166">
        <v>250000</v>
      </c>
      <c r="H30" s="163"/>
      <c r="J30" s="158">
        <f>'SPWL Premiums + Savings'!F32</f>
        <v>174274833.12817317</v>
      </c>
      <c r="K30" s="167">
        <f>'SPWL Premiums + Savings'!G32</f>
        <v>169496627.02720389</v>
      </c>
    </row>
    <row r="31" spans="6:11" x14ac:dyDescent="0.2">
      <c r="F31" s="161" t="s">
        <v>125</v>
      </c>
      <c r="G31" s="168">
        <v>500000</v>
      </c>
      <c r="H31" s="163"/>
      <c r="I31" s="169"/>
      <c r="J31" s="170">
        <f>'SPWL Premiums + Savings'!F33</f>
        <v>342668703.48789221</v>
      </c>
      <c r="K31" s="170">
        <f>'SPWL Premiums + Savings'!G33</f>
        <v>334586076.10671502</v>
      </c>
    </row>
    <row r="32" spans="6:11" x14ac:dyDescent="0.2">
      <c r="F32" s="161" t="s">
        <v>126</v>
      </c>
      <c r="G32" s="162">
        <v>1000000</v>
      </c>
      <c r="H32" s="163"/>
      <c r="I32" s="169"/>
      <c r="J32" s="170">
        <f>'SPWL Premiums + Savings'!F34</f>
        <v>694387278.29265153</v>
      </c>
      <c r="K32" s="170">
        <f>'SPWL Premiums + Savings'!G34</f>
        <v>679342523.38369954</v>
      </c>
    </row>
    <row r="33" spans="6:12" x14ac:dyDescent="0.2">
      <c r="F33" s="161" t="s">
        <v>127</v>
      </c>
      <c r="G33" s="171">
        <v>2000000</v>
      </c>
      <c r="H33" s="172"/>
      <c r="I33" s="164"/>
      <c r="J33" s="165">
        <f>'SPWL Premiums + Savings'!F35</f>
        <v>1378562760.525862</v>
      </c>
      <c r="K33" s="165">
        <f>'SPWL Premiums + Savings'!G35</f>
        <v>1350021632.7896755</v>
      </c>
    </row>
    <row r="34" spans="6:12" x14ac:dyDescent="0.2">
      <c r="H34" s="173"/>
      <c r="J34" s="174"/>
      <c r="K34" s="174"/>
    </row>
    <row r="35" spans="6:12" x14ac:dyDescent="0.2">
      <c r="H35" s="173"/>
    </row>
    <row r="37" spans="6:12" x14ac:dyDescent="0.2">
      <c r="F37" s="145" t="s">
        <v>133</v>
      </c>
      <c r="G37" s="145" t="s">
        <v>137</v>
      </c>
      <c r="H37" s="145" t="s">
        <v>138</v>
      </c>
      <c r="J37" s="189" t="s">
        <v>133</v>
      </c>
      <c r="K37" t="s">
        <v>185</v>
      </c>
      <c r="L37" t="s">
        <v>184</v>
      </c>
    </row>
    <row r="38" spans="6:12" x14ac:dyDescent="0.2">
      <c r="F38" s="175" t="s">
        <v>94</v>
      </c>
      <c r="G38" s="176">
        <v>127698646.4918161</v>
      </c>
      <c r="H38" s="176">
        <v>495574261.61235964</v>
      </c>
      <c r="J38" s="190" t="s">
        <v>94</v>
      </c>
      <c r="K38">
        <v>81161815.220561221</v>
      </c>
      <c r="L38">
        <v>149597346.25726613</v>
      </c>
    </row>
    <row r="39" spans="6:12" x14ac:dyDescent="0.2">
      <c r="F39" s="175" t="s">
        <v>95</v>
      </c>
      <c r="G39" s="176">
        <v>329439659.33489805</v>
      </c>
      <c r="H39" s="176">
        <v>1053967673.7889677</v>
      </c>
      <c r="J39" s="190" t="s">
        <v>95</v>
      </c>
      <c r="K39">
        <v>2079432992.0716729</v>
      </c>
      <c r="L39">
        <v>3246426141.3196154</v>
      </c>
    </row>
    <row r="40" spans="6:12" x14ac:dyDescent="0.2">
      <c r="F40" s="175" t="s">
        <v>96</v>
      </c>
      <c r="G40" s="176">
        <v>849480050.69541454</v>
      </c>
      <c r="H40" s="176">
        <v>2445205822.6260705</v>
      </c>
      <c r="J40" s="190" t="s">
        <v>96</v>
      </c>
      <c r="K40">
        <v>3189346625.951107</v>
      </c>
      <c r="L40">
        <v>4509818362.8344955</v>
      </c>
    </row>
    <row r="41" spans="6:12" x14ac:dyDescent="0.2">
      <c r="F41" s="175" t="s">
        <v>136</v>
      </c>
      <c r="G41" s="176">
        <v>1306618356.5221286</v>
      </c>
      <c r="H41" s="176">
        <v>3994747758.0273981</v>
      </c>
      <c r="I41" s="177"/>
      <c r="J41" s="190" t="s">
        <v>123</v>
      </c>
      <c r="K41">
        <v>2658757556.536294</v>
      </c>
      <c r="L41">
        <v>3782118327.8806796</v>
      </c>
    </row>
    <row r="42" spans="6:12" x14ac:dyDescent="0.2">
      <c r="J42" s="190" t="s">
        <v>136</v>
      </c>
      <c r="K42">
        <v>8008698989.7796354</v>
      </c>
      <c r="L42">
        <v>11687960178.292057</v>
      </c>
    </row>
    <row r="43" spans="6:12" x14ac:dyDescent="0.2">
      <c r="J43"/>
      <c r="K43"/>
      <c r="L43"/>
    </row>
    <row r="44" spans="6:12" x14ac:dyDescent="0.2">
      <c r="J44"/>
      <c r="K44"/>
      <c r="L44"/>
    </row>
    <row r="45" spans="6:12" x14ac:dyDescent="0.2">
      <c r="J45"/>
      <c r="K45"/>
      <c r="L45"/>
    </row>
    <row r="46" spans="6:12" x14ac:dyDescent="0.2">
      <c r="J46"/>
      <c r="K46"/>
      <c r="L46"/>
    </row>
    <row r="47" spans="6:12" x14ac:dyDescent="0.2">
      <c r="J47"/>
      <c r="K47"/>
      <c r="L47"/>
    </row>
    <row r="48" spans="6:12" x14ac:dyDescent="0.2">
      <c r="J48"/>
      <c r="K48"/>
      <c r="L48"/>
    </row>
    <row r="49" spans="10:12" x14ac:dyDescent="0.2">
      <c r="J49"/>
      <c r="K49"/>
      <c r="L49"/>
    </row>
    <row r="50" spans="10:12" x14ac:dyDescent="0.2">
      <c r="J50"/>
      <c r="K50"/>
      <c r="L50"/>
    </row>
    <row r="51" spans="10:12" x14ac:dyDescent="0.2">
      <c r="J51"/>
      <c r="K51"/>
      <c r="L51"/>
    </row>
    <row r="52" spans="10:12" x14ac:dyDescent="0.2">
      <c r="J52"/>
      <c r="K52"/>
      <c r="L52"/>
    </row>
    <row r="53" spans="10:12" x14ac:dyDescent="0.2">
      <c r="J53"/>
      <c r="K53"/>
      <c r="L53"/>
    </row>
    <row r="54" spans="10:12" x14ac:dyDescent="0.2">
      <c r="J54"/>
      <c r="K54"/>
      <c r="L54"/>
    </row>
    <row r="65" spans="2:16" x14ac:dyDescent="0.2">
      <c r="B65" s="239" t="s">
        <v>30</v>
      </c>
      <c r="C65" s="239"/>
    </row>
    <row r="66" spans="2:16" x14ac:dyDescent="0.2">
      <c r="B66" s="146" t="s">
        <v>141</v>
      </c>
      <c r="F66" s="146" t="s">
        <v>142</v>
      </c>
      <c r="J66" s="146" t="s">
        <v>143</v>
      </c>
      <c r="N66" s="146" t="s">
        <v>146</v>
      </c>
    </row>
    <row r="68" spans="2:16" x14ac:dyDescent="0.2">
      <c r="B68" s="180" t="s">
        <v>84</v>
      </c>
      <c r="C68" s="181"/>
      <c r="D68" s="181"/>
      <c r="F68" s="147" t="s">
        <v>84</v>
      </c>
      <c r="G68" s="148"/>
      <c r="H68" s="148"/>
      <c r="J68" s="147" t="s">
        <v>84</v>
      </c>
      <c r="K68" s="148"/>
      <c r="L68" s="148"/>
      <c r="N68" s="147" t="s">
        <v>84</v>
      </c>
      <c r="O68" s="148"/>
      <c r="P68" s="148"/>
    </row>
    <row r="69" spans="2:16" x14ac:dyDescent="0.2">
      <c r="B69" s="182" t="s">
        <v>85</v>
      </c>
      <c r="C69" s="185">
        <f>'WL Age 26-35'!B544</f>
        <v>58953.65460166362</v>
      </c>
      <c r="D69" s="181" t="s">
        <v>86</v>
      </c>
      <c r="F69" s="182" t="s">
        <v>85</v>
      </c>
      <c r="G69" s="185">
        <f>'WL Age 36-45 '!B495</f>
        <v>87115.905599258418</v>
      </c>
      <c r="H69" s="181" t="s">
        <v>86</v>
      </c>
      <c r="J69" s="182" t="s">
        <v>85</v>
      </c>
      <c r="K69" s="185">
        <f>'WL Age 46-55'!B443</f>
        <v>133588.71430202728</v>
      </c>
      <c r="L69" s="181" t="s">
        <v>86</v>
      </c>
      <c r="N69" s="182" t="s">
        <v>85</v>
      </c>
      <c r="O69" s="187">
        <f>'WL Age 56-65 '!B393</f>
        <v>110669.96596722861</v>
      </c>
      <c r="P69" s="181" t="s">
        <v>86</v>
      </c>
    </row>
    <row r="70" spans="2:16" x14ac:dyDescent="0.2">
      <c r="B70" s="182" t="s">
        <v>85</v>
      </c>
      <c r="C70" s="185">
        <f>'WL Age 26-35'!B545</f>
        <v>113029.47444188011</v>
      </c>
      <c r="D70" s="181" t="s">
        <v>87</v>
      </c>
      <c r="F70" s="182" t="s">
        <v>85</v>
      </c>
      <c r="G70" s="185">
        <f>'WL Age 36-45 '!B496</f>
        <v>138587.68548624087</v>
      </c>
      <c r="H70" s="181" t="s">
        <v>87</v>
      </c>
      <c r="J70" s="182" t="s">
        <v>85</v>
      </c>
      <c r="K70" s="185">
        <f>'WL Age 46-55'!B444</f>
        <v>191076.25316058536</v>
      </c>
      <c r="L70" s="181" t="s">
        <v>87</v>
      </c>
      <c r="N70" s="182" t="s">
        <v>85</v>
      </c>
      <c r="O70" s="187">
        <f>'WL Age 56-65 '!B394</f>
        <v>159130.35646020083</v>
      </c>
      <c r="P70" s="181" t="s">
        <v>87</v>
      </c>
    </row>
    <row r="71" spans="2:16" x14ac:dyDescent="0.2">
      <c r="B71" s="182" t="s">
        <v>88</v>
      </c>
      <c r="C71" s="186">
        <f>C70-C69</f>
        <v>54075.819840216493</v>
      </c>
      <c r="D71" s="181"/>
      <c r="F71" s="182" t="s">
        <v>88</v>
      </c>
      <c r="G71" s="186">
        <f>G70-G69</f>
        <v>51471.779886982447</v>
      </c>
      <c r="H71" s="181"/>
      <c r="J71" s="182" t="s">
        <v>88</v>
      </c>
      <c r="K71" s="186">
        <f>K70-K69</f>
        <v>57487.53885855808</v>
      </c>
      <c r="L71" s="181"/>
      <c r="N71" s="182" t="s">
        <v>88</v>
      </c>
      <c r="O71" s="186">
        <f>O70-O69</f>
        <v>48460.390492972219</v>
      </c>
      <c r="P71" s="181"/>
    </row>
    <row r="76" spans="2:16" x14ac:dyDescent="0.2">
      <c r="B76" s="145" t="s">
        <v>145</v>
      </c>
      <c r="C76" s="145" t="s">
        <v>144</v>
      </c>
    </row>
    <row r="77" spans="2:16" x14ac:dyDescent="0.2">
      <c r="B77" s="178" t="s">
        <v>94</v>
      </c>
      <c r="C77" s="179">
        <f>C71</f>
        <v>54075.819840216493</v>
      </c>
    </row>
    <row r="78" spans="2:16" x14ac:dyDescent="0.2">
      <c r="B78" s="178" t="s">
        <v>95</v>
      </c>
      <c r="C78" s="179">
        <f>G71</f>
        <v>51471.779886982447</v>
      </c>
    </row>
    <row r="79" spans="2:16" x14ac:dyDescent="0.2">
      <c r="B79" s="178" t="s">
        <v>96</v>
      </c>
      <c r="C79" s="179">
        <f>K71</f>
        <v>57487.53885855808</v>
      </c>
    </row>
    <row r="80" spans="2:16" x14ac:dyDescent="0.2">
      <c r="B80" s="178" t="s">
        <v>119</v>
      </c>
      <c r="C80" s="179">
        <f>O71</f>
        <v>48460.390492972219</v>
      </c>
    </row>
  </sheetData>
  <mergeCells count="3">
    <mergeCell ref="B1:C1"/>
    <mergeCell ref="H9:I9"/>
    <mergeCell ref="B65:C65"/>
  </mergeCells>
  <pageMargins left="0.7" right="0.7" top="0.75" bottom="0.75" header="0.3" footer="0.3"/>
  <drawing r:id="rId3"/>
  <tableParts count="3"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Mortality Table</vt:lpstr>
      <vt:lpstr>Lapse &amp; Death Age 26-35</vt:lpstr>
      <vt:lpstr>Lapse &amp; Death Age 36-45</vt:lpstr>
      <vt:lpstr>Lapse &amp; Death Age 46-55</vt:lpstr>
      <vt:lpstr>Discount Rate</vt:lpstr>
      <vt:lpstr>T20 Age 26-35</vt:lpstr>
      <vt:lpstr>T20 Sensitivity Test (ECON VAL)</vt:lpstr>
      <vt:lpstr>T20 Age 26-35 (Sensitivity)</vt:lpstr>
      <vt:lpstr>Sensitivity test(interest rate)</vt:lpstr>
      <vt:lpstr>Sensitivity (expense)</vt:lpstr>
      <vt:lpstr>T20 Age 36-45</vt:lpstr>
      <vt:lpstr>T20 Age 46-55</vt:lpstr>
      <vt:lpstr>T20 Premiums + Savings</vt:lpstr>
      <vt:lpstr>Sheet3</vt:lpstr>
      <vt:lpstr>SPWL Reserve</vt:lpstr>
      <vt:lpstr>WL Age 26-35</vt:lpstr>
      <vt:lpstr>WL Age 36-45 </vt:lpstr>
      <vt:lpstr>WL Age 46-55</vt:lpstr>
      <vt:lpstr>WL Age 56-65 </vt:lpstr>
      <vt:lpstr>SPWL Premiums + Savings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Nicholas Ng</cp:lastModifiedBy>
  <cp:revision/>
  <dcterms:created xsi:type="dcterms:W3CDTF">2024-03-22T10:35:34Z</dcterms:created>
  <dcterms:modified xsi:type="dcterms:W3CDTF">2024-03-24T15:50:08Z</dcterms:modified>
  <cp:category/>
  <cp:contentStatus/>
</cp:coreProperties>
</file>